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updateLinks="never" defaultThemeVersion="124226"/>
  <bookViews>
    <workbookView xWindow="240" yWindow="105" windowWidth="14805" windowHeight="8010" firstSheet="13" activeTab="14"/>
  </bookViews>
  <sheets>
    <sheet name="SALE" sheetId="5" r:id="rId1"/>
    <sheet name="SALE NEW" sheetId="41" r:id="rId2"/>
    <sheet name="PURCHASE" sheetId="1" r:id="rId3"/>
    <sheet name="PURCHASE NEW- ANNX-2" sheetId="6" r:id="rId4"/>
    <sheet name="SUMMERY" sheetId="42" r:id="rId5"/>
    <sheet name="RULE 42&amp;43" sheetId="17" r:id="rId6"/>
    <sheet name="SEC-17(5)" sheetId="18" r:id="rId7"/>
    <sheet name="SALE MISSING DOC" sheetId="10" r:id="rId8"/>
    <sheet name="RMC INPUT-OUTPUT" sheetId="11" r:id="rId9"/>
    <sheet name="RMC WORKING" sheetId="37" r:id="rId10"/>
    <sheet name="PUR-WORKING" sheetId="36" r:id="rId11"/>
    <sheet name="GSTR-1 OLD" sheetId="20" r:id="rId12"/>
    <sheet name="GSTR-3B" sheetId="19" r:id="rId13"/>
    <sheet name="SALE WORKING" sheetId="35" r:id="rId14"/>
    <sheet name="GST &amp; RMC PAYMENT" sheetId="14" r:id="rId15"/>
    <sheet name="GST SALE &amp; PUR RECO" sheetId="13" r:id="rId16"/>
    <sheet name="HSN SUMMERY" sheetId="44" r:id="rId17"/>
    <sheet name="SALE PURCHASE SUMMERY" sheetId="34" r:id="rId18"/>
    <sheet name="GSTR-1 NEW" sheetId="7" r:id="rId19"/>
    <sheet name="RATEWISE SALE -PUR" sheetId="31" r:id="rId20"/>
    <sheet name=" 2A YEARLY" sheetId="43" r:id="rId21"/>
    <sheet name="SALE NET PARTYWISE" sheetId="32" r:id="rId22"/>
    <sheet name="PUR NET PARTYWISE" sheetId="33" r:id="rId23"/>
    <sheet name="MASTER SALE PARTY" sheetId="2" r:id="rId24"/>
    <sheet name="MASTER SALE HSN" sheetId="3" r:id="rId25"/>
    <sheet name="MASTER PURCHASE PARTY" sheetId="4" r:id="rId26"/>
    <sheet name="MASTER PUR-HSN" sheetId="30" r:id="rId27"/>
    <sheet name="RMC" sheetId="12" r:id="rId28"/>
    <sheet name="RULE42 &amp; SEC 17 WORKING" sheetId="38" r:id="rId29"/>
  </sheets>
  <externalReferences>
    <externalReference r:id="rId30"/>
    <externalReference r:id="rId31"/>
    <externalReference r:id="rId32"/>
  </externalReferences>
  <definedNames>
    <definedName name="_xlnm._FilterDatabase" localSheetId="25" hidden="1">'MASTER PURCHASE PARTY'!$B$1:$B$179</definedName>
    <definedName name="_xlnm._FilterDatabase" localSheetId="2" hidden="1">PURCHASE!$C$1:$C$1155</definedName>
  </definedNames>
  <calcPr calcId="152511"/>
</workbook>
</file>

<file path=xl/calcChain.xml><?xml version="1.0" encoding="utf-8"?>
<calcChain xmlns="http://schemas.openxmlformats.org/spreadsheetml/2006/main">
  <c r="C51" i="19" l="1"/>
  <c r="C69" i="19" s="1"/>
  <c r="D51" i="19"/>
  <c r="E51" i="19"/>
  <c r="F51" i="19"/>
  <c r="G51" i="19"/>
  <c r="H51" i="19"/>
  <c r="I51" i="19"/>
  <c r="J51" i="19"/>
  <c r="K51" i="19"/>
  <c r="L51" i="19"/>
  <c r="M51" i="19"/>
  <c r="C52" i="19"/>
  <c r="D52" i="19"/>
  <c r="D70" i="19" s="1"/>
  <c r="E52" i="19"/>
  <c r="F52" i="19"/>
  <c r="F70" i="19" s="1"/>
  <c r="G52" i="19"/>
  <c r="H52" i="19"/>
  <c r="I52" i="19"/>
  <c r="J52" i="19"/>
  <c r="K52" i="19"/>
  <c r="L52" i="19"/>
  <c r="M52" i="19"/>
  <c r="C53" i="19"/>
  <c r="C71" i="19" s="1"/>
  <c r="D53" i="19"/>
  <c r="E53" i="19"/>
  <c r="F53" i="19"/>
  <c r="G53" i="19"/>
  <c r="H53" i="19"/>
  <c r="I53" i="19"/>
  <c r="J53" i="19"/>
  <c r="K53" i="19"/>
  <c r="L53" i="19"/>
  <c r="M53" i="19"/>
  <c r="C54" i="19"/>
  <c r="D54" i="19"/>
  <c r="D72" i="19" s="1"/>
  <c r="E54" i="19"/>
  <c r="F54" i="19"/>
  <c r="F72" i="19" s="1"/>
  <c r="G54" i="19"/>
  <c r="H54" i="19"/>
  <c r="H72" i="19" s="1"/>
  <c r="I54" i="19"/>
  <c r="J54" i="19"/>
  <c r="J72" i="19" s="1"/>
  <c r="K54" i="19"/>
  <c r="L54" i="19"/>
  <c r="L72" i="19" s="1"/>
  <c r="M54" i="19"/>
  <c r="B53" i="19"/>
  <c r="B52" i="19"/>
  <c r="B51" i="19"/>
  <c r="E69" i="19"/>
  <c r="E71" i="19"/>
  <c r="B54" i="19"/>
  <c r="D69" i="19"/>
  <c r="F69" i="19"/>
  <c r="C70" i="19"/>
  <c r="E70" i="19"/>
  <c r="D71" i="19"/>
  <c r="F71" i="19"/>
  <c r="C72" i="19"/>
  <c r="E72" i="19"/>
  <c r="G72" i="19"/>
  <c r="I72" i="19"/>
  <c r="K72" i="19"/>
  <c r="M72" i="19"/>
  <c r="B72" i="19"/>
  <c r="B71" i="19"/>
  <c r="B70" i="19"/>
  <c r="B69" i="19"/>
  <c r="AA541" i="5" l="1"/>
  <c r="V541" i="5" s="1"/>
  <c r="U541" i="5"/>
  <c r="H541" i="5"/>
  <c r="D541" i="5"/>
  <c r="T541" i="5" l="1"/>
  <c r="X541" i="5" s="1"/>
  <c r="S4" i="42"/>
  <c r="L19" i="42"/>
  <c r="U4" i="42"/>
  <c r="Q4" i="42"/>
  <c r="V4" i="42" s="1"/>
  <c r="P4" i="42"/>
  <c r="O4" i="42"/>
  <c r="T4" i="42" s="1"/>
  <c r="N4" i="42"/>
  <c r="C46" i="34"/>
  <c r="B164" i="19"/>
  <c r="B160" i="19"/>
  <c r="AI37" i="14"/>
  <c r="AF37" i="14"/>
  <c r="AC37" i="14"/>
  <c r="Z37" i="14"/>
  <c r="W37" i="14"/>
  <c r="T37" i="14"/>
  <c r="Q37" i="14"/>
  <c r="N37" i="14"/>
  <c r="K37" i="14"/>
  <c r="H37" i="14"/>
  <c r="E37" i="14"/>
  <c r="AI30" i="14"/>
  <c r="AF30" i="14"/>
  <c r="AC30" i="14"/>
  <c r="Z30" i="14"/>
  <c r="W30" i="14"/>
  <c r="T30" i="14"/>
  <c r="Q30" i="14"/>
  <c r="N30" i="14"/>
  <c r="K30" i="14"/>
  <c r="N93" i="34"/>
  <c r="M93" i="34"/>
  <c r="L93" i="34"/>
  <c r="K93" i="34"/>
  <c r="J93" i="34"/>
  <c r="I93" i="34"/>
  <c r="H93" i="34"/>
  <c r="N92" i="34"/>
  <c r="N95" i="34" s="1"/>
  <c r="M92" i="34"/>
  <c r="L92" i="34"/>
  <c r="K92" i="34"/>
  <c r="J92" i="34"/>
  <c r="I92" i="34"/>
  <c r="H92" i="34"/>
  <c r="H95" i="34" s="1"/>
  <c r="N91" i="34"/>
  <c r="M91" i="34"/>
  <c r="M95" i="34" s="1"/>
  <c r="L91" i="34"/>
  <c r="K91" i="34"/>
  <c r="J91" i="34"/>
  <c r="I91" i="34"/>
  <c r="H91" i="34"/>
  <c r="N90" i="34"/>
  <c r="M90" i="34"/>
  <c r="L90" i="34"/>
  <c r="K90" i="34"/>
  <c r="J90" i="34"/>
  <c r="I90" i="34"/>
  <c r="N49" i="34"/>
  <c r="M49" i="34"/>
  <c r="L49" i="34"/>
  <c r="K49" i="34"/>
  <c r="J49" i="34"/>
  <c r="I49" i="34"/>
  <c r="I85" i="34" s="1"/>
  <c r="H49" i="34"/>
  <c r="N48" i="34"/>
  <c r="M48" i="34"/>
  <c r="L48" i="34"/>
  <c r="L84" i="34" s="1"/>
  <c r="K48" i="34"/>
  <c r="J48" i="34"/>
  <c r="J84" i="34" s="1"/>
  <c r="I48" i="34"/>
  <c r="H48" i="34"/>
  <c r="N47" i="34"/>
  <c r="M47" i="34"/>
  <c r="L47" i="34"/>
  <c r="K47" i="34"/>
  <c r="J47" i="34"/>
  <c r="I47" i="34"/>
  <c r="I83" i="34" s="1"/>
  <c r="H47" i="34"/>
  <c r="N46" i="34"/>
  <c r="M46" i="34"/>
  <c r="L46" i="34"/>
  <c r="L82" i="34" s="1"/>
  <c r="K46" i="34"/>
  <c r="J46" i="34"/>
  <c r="N31" i="34"/>
  <c r="M31" i="34"/>
  <c r="L31" i="34"/>
  <c r="K31" i="34"/>
  <c r="J31" i="34"/>
  <c r="N30" i="34"/>
  <c r="M30" i="34"/>
  <c r="L30" i="34"/>
  <c r="K30" i="34"/>
  <c r="J30" i="34"/>
  <c r="N29" i="34"/>
  <c r="M29" i="34"/>
  <c r="L29" i="34"/>
  <c r="K29" i="34"/>
  <c r="J29" i="34"/>
  <c r="N28" i="34"/>
  <c r="M28" i="34"/>
  <c r="L28" i="34"/>
  <c r="K28" i="34"/>
  <c r="J28" i="34"/>
  <c r="N23" i="34"/>
  <c r="M23" i="34"/>
  <c r="L23" i="34"/>
  <c r="K23" i="34"/>
  <c r="J23" i="34"/>
  <c r="N22" i="34"/>
  <c r="M22" i="34"/>
  <c r="L22" i="34"/>
  <c r="K22" i="34"/>
  <c r="J22" i="34"/>
  <c r="N21" i="34"/>
  <c r="M21" i="34"/>
  <c r="L21" i="34"/>
  <c r="K21" i="34"/>
  <c r="J21" i="34"/>
  <c r="N20" i="34"/>
  <c r="M20" i="34"/>
  <c r="L20" i="34"/>
  <c r="K20" i="34"/>
  <c r="J20" i="34"/>
  <c r="I23" i="34"/>
  <c r="I22" i="34"/>
  <c r="I21" i="34"/>
  <c r="I20" i="34"/>
  <c r="N7" i="34"/>
  <c r="N39" i="34" s="1"/>
  <c r="AK6" i="14" s="1"/>
  <c r="M7" i="34"/>
  <c r="M39" i="34" s="1"/>
  <c r="AH6" i="14" s="1"/>
  <c r="L7" i="34"/>
  <c r="K7" i="34"/>
  <c r="J7" i="34"/>
  <c r="J39" i="34" s="1"/>
  <c r="Y6" i="14" s="1"/>
  <c r="N6" i="34"/>
  <c r="M6" i="34"/>
  <c r="M38" i="34" s="1"/>
  <c r="AG6" i="14" s="1"/>
  <c r="L6" i="34"/>
  <c r="L38" i="34" s="1"/>
  <c r="AD6" i="14" s="1"/>
  <c r="K6" i="34"/>
  <c r="K38" i="34" s="1"/>
  <c r="AA6" i="14" s="1"/>
  <c r="J6" i="34"/>
  <c r="J38" i="34" s="1"/>
  <c r="X6" i="14" s="1"/>
  <c r="N5" i="34"/>
  <c r="N37" i="34" s="1"/>
  <c r="AI6" i="14" s="1"/>
  <c r="M5" i="34"/>
  <c r="M37" i="34" s="1"/>
  <c r="AF6" i="14" s="1"/>
  <c r="L5" i="34"/>
  <c r="K5" i="34"/>
  <c r="K37" i="34" s="1"/>
  <c r="Z6" i="14" s="1"/>
  <c r="J5" i="34"/>
  <c r="N4" i="34"/>
  <c r="M4" i="34"/>
  <c r="M36" i="34" s="1"/>
  <c r="L4" i="34"/>
  <c r="L36" i="34" s="1"/>
  <c r="K4" i="34"/>
  <c r="K36" i="34" s="1"/>
  <c r="J4" i="34"/>
  <c r="I46" i="34"/>
  <c r="I82" i="34" s="1"/>
  <c r="I31" i="34"/>
  <c r="I30" i="34"/>
  <c r="I29" i="34"/>
  <c r="I28" i="34"/>
  <c r="I7" i="34"/>
  <c r="I6" i="34"/>
  <c r="I5" i="34"/>
  <c r="I4" i="34"/>
  <c r="N86" i="34"/>
  <c r="N102" i="34" s="1"/>
  <c r="N71" i="34"/>
  <c r="N57" i="34"/>
  <c r="N56" i="34"/>
  <c r="N55" i="34"/>
  <c r="N54" i="34"/>
  <c r="N53" i="34"/>
  <c r="N85" i="34"/>
  <c r="N101" i="34" s="1"/>
  <c r="AK16" i="14" s="1"/>
  <c r="N84" i="34"/>
  <c r="N100" i="34" s="1"/>
  <c r="AJ16" i="14" s="1"/>
  <c r="N83" i="34"/>
  <c r="N99" i="34" s="1"/>
  <c r="AI16" i="14" s="1"/>
  <c r="N82" i="34"/>
  <c r="N40" i="34"/>
  <c r="N15" i="34"/>
  <c r="M102" i="34"/>
  <c r="M86" i="34"/>
  <c r="M71" i="34"/>
  <c r="M57" i="34"/>
  <c r="M56" i="34"/>
  <c r="M55" i="34"/>
  <c r="M54" i="34"/>
  <c r="M53" i="34"/>
  <c r="M85" i="34"/>
  <c r="M84" i="34"/>
  <c r="M100" i="34" s="1"/>
  <c r="AG16" i="14" s="1"/>
  <c r="M83" i="34"/>
  <c r="M82" i="34"/>
  <c r="M40" i="34"/>
  <c r="M15" i="34"/>
  <c r="L102" i="34"/>
  <c r="L95" i="34"/>
  <c r="L86" i="34"/>
  <c r="L71" i="34"/>
  <c r="L57" i="34"/>
  <c r="L56" i="34"/>
  <c r="L55" i="34"/>
  <c r="L54" i="34"/>
  <c r="L53" i="34"/>
  <c r="L61" i="34" s="1"/>
  <c r="L85" i="34"/>
  <c r="L101" i="34" s="1"/>
  <c r="AE16" i="14" s="1"/>
  <c r="L83" i="34"/>
  <c r="L99" i="34" s="1"/>
  <c r="AC16" i="14" s="1"/>
  <c r="L40" i="34"/>
  <c r="L33" i="34"/>
  <c r="L15" i="34"/>
  <c r="K102" i="34"/>
  <c r="K86" i="34"/>
  <c r="K71" i="34"/>
  <c r="K57" i="34"/>
  <c r="K56" i="34"/>
  <c r="K55" i="34"/>
  <c r="K54" i="34"/>
  <c r="K53" i="34"/>
  <c r="K85" i="34"/>
  <c r="K84" i="34"/>
  <c r="K100" i="34" s="1"/>
  <c r="AA16" i="14" s="1"/>
  <c r="K83" i="34"/>
  <c r="K82" i="34"/>
  <c r="K40" i="34"/>
  <c r="K15" i="34"/>
  <c r="J102" i="34"/>
  <c r="J95" i="34"/>
  <c r="J86" i="34"/>
  <c r="J71" i="34"/>
  <c r="J57" i="34"/>
  <c r="J56" i="34"/>
  <c r="J55" i="34"/>
  <c r="J54" i="34"/>
  <c r="J53" i="34"/>
  <c r="J61" i="34" s="1"/>
  <c r="J85" i="34"/>
  <c r="J101" i="34" s="1"/>
  <c r="Y16" i="14" s="1"/>
  <c r="J83" i="34"/>
  <c r="J99" i="34" s="1"/>
  <c r="W16" i="14" s="1"/>
  <c r="J82" i="34"/>
  <c r="J40" i="34"/>
  <c r="J15" i="34"/>
  <c r="I86" i="34"/>
  <c r="I102" i="34" s="1"/>
  <c r="I71" i="34"/>
  <c r="I57" i="34"/>
  <c r="I56" i="34"/>
  <c r="I55" i="34"/>
  <c r="I54" i="34"/>
  <c r="I53" i="34"/>
  <c r="I61" i="34" s="1"/>
  <c r="I84" i="34"/>
  <c r="I100" i="34" s="1"/>
  <c r="U16" i="14" s="1"/>
  <c r="I40" i="34"/>
  <c r="I15" i="34"/>
  <c r="H90" i="34"/>
  <c r="H84" i="34"/>
  <c r="H100" i="34" s="1"/>
  <c r="R16" i="14" s="1"/>
  <c r="H46" i="34"/>
  <c r="H82" i="34" s="1"/>
  <c r="H31" i="34"/>
  <c r="H30" i="34"/>
  <c r="H29" i="34"/>
  <c r="H28" i="34"/>
  <c r="H23" i="34"/>
  <c r="H22" i="34"/>
  <c r="H21" i="34"/>
  <c r="H20" i="34"/>
  <c r="H7" i="34"/>
  <c r="H6" i="34"/>
  <c r="H38" i="34" s="1"/>
  <c r="R6" i="14" s="1"/>
  <c r="H5" i="34"/>
  <c r="H37" i="34" s="1"/>
  <c r="Q6" i="14" s="1"/>
  <c r="H4" i="34"/>
  <c r="H36" i="34" s="1"/>
  <c r="H102" i="34"/>
  <c r="H86" i="34"/>
  <c r="H71" i="34"/>
  <c r="H57" i="34"/>
  <c r="H56" i="34"/>
  <c r="H55" i="34"/>
  <c r="H54" i="34"/>
  <c r="H53" i="34"/>
  <c r="H85" i="34"/>
  <c r="H101" i="34" s="1"/>
  <c r="S16" i="14" s="1"/>
  <c r="H83" i="34"/>
  <c r="H99" i="34" s="1"/>
  <c r="Q16" i="14" s="1"/>
  <c r="H40" i="34"/>
  <c r="H15" i="34"/>
  <c r="H39" i="34"/>
  <c r="S6" i="14" s="1"/>
  <c r="G28" i="34"/>
  <c r="G23" i="34"/>
  <c r="G22" i="34"/>
  <c r="G21" i="34"/>
  <c r="G20" i="34"/>
  <c r="F123" i="19"/>
  <c r="F141" i="19"/>
  <c r="F140" i="19"/>
  <c r="F139" i="19"/>
  <c r="F124" i="19"/>
  <c r="F122" i="19"/>
  <c r="P16" i="14"/>
  <c r="O16" i="14"/>
  <c r="N16" i="14"/>
  <c r="G93" i="34"/>
  <c r="G92" i="34"/>
  <c r="G91" i="34"/>
  <c r="G90" i="34"/>
  <c r="BK21" i="44"/>
  <c r="BJ21" i="44"/>
  <c r="BI21" i="44"/>
  <c r="BH21" i="44"/>
  <c r="BK20" i="44"/>
  <c r="BJ20" i="44"/>
  <c r="BI20" i="44"/>
  <c r="BH20" i="44"/>
  <c r="BK19" i="44"/>
  <c r="BJ19" i="44"/>
  <c r="BI19" i="44"/>
  <c r="BH19" i="44"/>
  <c r="BK18" i="44"/>
  <c r="BJ18" i="44"/>
  <c r="BI18" i="44"/>
  <c r="BH18" i="44"/>
  <c r="BK17" i="44"/>
  <c r="BJ17" i="44"/>
  <c r="BI17" i="44"/>
  <c r="BH17" i="44"/>
  <c r="BK16" i="44"/>
  <c r="BJ16" i="44"/>
  <c r="BI16" i="44"/>
  <c r="BH16" i="44"/>
  <c r="BK15" i="44"/>
  <c r="BJ15" i="44"/>
  <c r="BI15" i="44"/>
  <c r="BH15" i="44"/>
  <c r="BK14" i="44"/>
  <c r="BJ14" i="44"/>
  <c r="BI14" i="44"/>
  <c r="BH14" i="44"/>
  <c r="BK13" i="44"/>
  <c r="BJ13" i="44"/>
  <c r="BI13" i="44"/>
  <c r="BH13" i="44"/>
  <c r="BK12" i="44"/>
  <c r="BJ12" i="44"/>
  <c r="BI12" i="44"/>
  <c r="BH12" i="44"/>
  <c r="BK11" i="44"/>
  <c r="BJ11" i="44"/>
  <c r="BI11" i="44"/>
  <c r="BH11" i="44"/>
  <c r="BK10" i="44"/>
  <c r="BJ10" i="44"/>
  <c r="BI10" i="44"/>
  <c r="BH10" i="44"/>
  <c r="BK9" i="44"/>
  <c r="BJ9" i="44"/>
  <c r="BI9" i="44"/>
  <c r="BH9" i="44"/>
  <c r="BK8" i="44"/>
  <c r="BJ8" i="44"/>
  <c r="BI8" i="44"/>
  <c r="BH8" i="44"/>
  <c r="BK7" i="44"/>
  <c r="BJ7" i="44"/>
  <c r="BI7" i="44"/>
  <c r="BG7" i="44" s="1"/>
  <c r="BH7" i="44"/>
  <c r="BJ3" i="44"/>
  <c r="BF21" i="44"/>
  <c r="BE21" i="44"/>
  <c r="BD21" i="44"/>
  <c r="BC21" i="44"/>
  <c r="BB21" i="44" s="1"/>
  <c r="BF20" i="44"/>
  <c r="BE20" i="44"/>
  <c r="BD20" i="44"/>
  <c r="BC20" i="44"/>
  <c r="BF19" i="44"/>
  <c r="BE19" i="44"/>
  <c r="BD19" i="44"/>
  <c r="BC19" i="44"/>
  <c r="BF18" i="44"/>
  <c r="BE18" i="44"/>
  <c r="BD18" i="44"/>
  <c r="BC18" i="44"/>
  <c r="BF17" i="44"/>
  <c r="BE17" i="44"/>
  <c r="BD17" i="44"/>
  <c r="BC17" i="44"/>
  <c r="BB17" i="44" s="1"/>
  <c r="BF16" i="44"/>
  <c r="BE16" i="44"/>
  <c r="BD16" i="44"/>
  <c r="BC16" i="44"/>
  <c r="BF15" i="44"/>
  <c r="BE15" i="44"/>
  <c r="BD15" i="44"/>
  <c r="BC15" i="44"/>
  <c r="BB15" i="44" s="1"/>
  <c r="BF14" i="44"/>
  <c r="BE14" i="44"/>
  <c r="BD14" i="44"/>
  <c r="BC14" i="44"/>
  <c r="BF13" i="44"/>
  <c r="BE13" i="44"/>
  <c r="BD13" i="44"/>
  <c r="BC13" i="44"/>
  <c r="BB13" i="44" s="1"/>
  <c r="BF12" i="44"/>
  <c r="BE12" i="44"/>
  <c r="BD12" i="44"/>
  <c r="BC12" i="44"/>
  <c r="BF11" i="44"/>
  <c r="BE11" i="44"/>
  <c r="BD11" i="44"/>
  <c r="BC11" i="44"/>
  <c r="BB11" i="44" s="1"/>
  <c r="BF10" i="44"/>
  <c r="BE10" i="44"/>
  <c r="BD10" i="44"/>
  <c r="BC10" i="44"/>
  <c r="BF9" i="44"/>
  <c r="BE9" i="44"/>
  <c r="BD9" i="44"/>
  <c r="BC9" i="44"/>
  <c r="BF8" i="44"/>
  <c r="BE8" i="44"/>
  <c r="BD8" i="44"/>
  <c r="BC8" i="44"/>
  <c r="BF7" i="44"/>
  <c r="BF3" i="44" s="1"/>
  <c r="BE7" i="44"/>
  <c r="BE3" i="44" s="1"/>
  <c r="BA21" i="44"/>
  <c r="AZ21" i="44"/>
  <c r="AY21" i="44"/>
  <c r="AX21" i="44"/>
  <c r="BA20" i="44"/>
  <c r="AZ20" i="44"/>
  <c r="AY20" i="44"/>
  <c r="AX20" i="44"/>
  <c r="BA19" i="44"/>
  <c r="AZ19" i="44"/>
  <c r="AY19" i="44"/>
  <c r="AX19" i="44"/>
  <c r="AW19" i="44" s="1"/>
  <c r="BA18" i="44"/>
  <c r="AZ18" i="44"/>
  <c r="AY18" i="44"/>
  <c r="AX18" i="44"/>
  <c r="BA17" i="44"/>
  <c r="AZ17" i="44"/>
  <c r="AY17" i="44"/>
  <c r="AX17" i="44"/>
  <c r="BA16" i="44"/>
  <c r="AZ16" i="44"/>
  <c r="AY16" i="44"/>
  <c r="AX16" i="44"/>
  <c r="BA15" i="44"/>
  <c r="AZ15" i="44"/>
  <c r="AY15" i="44"/>
  <c r="AX15" i="44"/>
  <c r="BA14" i="44"/>
  <c r="AZ14" i="44"/>
  <c r="AY14" i="44"/>
  <c r="AX14" i="44"/>
  <c r="BA13" i="44"/>
  <c r="AZ13" i="44"/>
  <c r="AY13" i="44"/>
  <c r="AX13" i="44"/>
  <c r="BA12" i="44"/>
  <c r="AZ12" i="44"/>
  <c r="AY12" i="44"/>
  <c r="AX12" i="44"/>
  <c r="BA11" i="44"/>
  <c r="AZ11" i="44"/>
  <c r="AY11" i="44"/>
  <c r="AX11" i="44"/>
  <c r="AW11" i="44" s="1"/>
  <c r="BA10" i="44"/>
  <c r="AZ10" i="44"/>
  <c r="AY10" i="44"/>
  <c r="AX10" i="44"/>
  <c r="BA9" i="44"/>
  <c r="AZ9" i="44"/>
  <c r="AY9" i="44"/>
  <c r="AX9" i="44"/>
  <c r="BA8" i="44"/>
  <c r="AZ8" i="44"/>
  <c r="AY8" i="44"/>
  <c r="AX8" i="44"/>
  <c r="BA7" i="44"/>
  <c r="AZ7" i="44"/>
  <c r="BD7" i="44"/>
  <c r="BC7" i="44"/>
  <c r="AY7" i="44"/>
  <c r="AX7" i="44"/>
  <c r="BA3" i="44"/>
  <c r="AV21" i="44"/>
  <c r="AU21" i="44"/>
  <c r="AT21" i="44"/>
  <c r="AS21" i="44"/>
  <c r="AV20" i="44"/>
  <c r="AU20" i="44"/>
  <c r="AT20" i="44"/>
  <c r="AS20" i="44"/>
  <c r="AV19" i="44"/>
  <c r="AU19" i="44"/>
  <c r="AT19" i="44"/>
  <c r="AS19" i="44"/>
  <c r="AV18" i="44"/>
  <c r="AU18" i="44"/>
  <c r="AT18" i="44"/>
  <c r="AS18" i="44"/>
  <c r="AV17" i="44"/>
  <c r="AU17" i="44"/>
  <c r="AT17" i="44"/>
  <c r="AS17" i="44"/>
  <c r="AV16" i="44"/>
  <c r="AU16" i="44"/>
  <c r="AT16" i="44"/>
  <c r="AS16" i="44"/>
  <c r="AV15" i="44"/>
  <c r="AU15" i="44"/>
  <c r="AT15" i="44"/>
  <c r="AS15" i="44"/>
  <c r="AV14" i="44"/>
  <c r="AU14" i="44"/>
  <c r="AT14" i="44"/>
  <c r="AS14" i="44"/>
  <c r="AV13" i="44"/>
  <c r="AU13" i="44"/>
  <c r="AT13" i="44"/>
  <c r="AS13" i="44"/>
  <c r="AV12" i="44"/>
  <c r="AU12" i="44"/>
  <c r="AT12" i="44"/>
  <c r="AS12" i="44"/>
  <c r="AV11" i="44"/>
  <c r="AU11" i="44"/>
  <c r="AT11" i="44"/>
  <c r="AS11" i="44"/>
  <c r="AV10" i="44"/>
  <c r="AU10" i="44"/>
  <c r="AT10" i="44"/>
  <c r="AS10" i="44"/>
  <c r="AV9" i="44"/>
  <c r="AU9" i="44"/>
  <c r="AT9" i="44"/>
  <c r="AS9" i="44"/>
  <c r="AV8" i="44"/>
  <c r="AU8" i="44"/>
  <c r="AT8" i="44"/>
  <c r="AS8" i="44"/>
  <c r="AV7" i="44"/>
  <c r="AV3" i="44" s="1"/>
  <c r="AU7" i="44"/>
  <c r="AT7" i="44"/>
  <c r="AS7" i="44"/>
  <c r="AQ21" i="44"/>
  <c r="AP21" i="44"/>
  <c r="AO21" i="44"/>
  <c r="AN21" i="44"/>
  <c r="AQ20" i="44"/>
  <c r="AP20" i="44"/>
  <c r="AO20" i="44"/>
  <c r="AN20" i="44"/>
  <c r="AQ19" i="44"/>
  <c r="AP19" i="44"/>
  <c r="AO19" i="44"/>
  <c r="AN19" i="44"/>
  <c r="AQ18" i="44"/>
  <c r="AP18" i="44"/>
  <c r="AO18" i="44"/>
  <c r="AN18" i="44"/>
  <c r="AQ17" i="44"/>
  <c r="AP17" i="44"/>
  <c r="AO17" i="44"/>
  <c r="AN17" i="44"/>
  <c r="AQ16" i="44"/>
  <c r="AP16" i="44"/>
  <c r="AO16" i="44"/>
  <c r="AN16" i="44"/>
  <c r="AQ15" i="44"/>
  <c r="AP15" i="44"/>
  <c r="AO15" i="44"/>
  <c r="AN15" i="44"/>
  <c r="AQ14" i="44"/>
  <c r="AP14" i="44"/>
  <c r="AO14" i="44"/>
  <c r="AN14" i="44"/>
  <c r="AQ13" i="44"/>
  <c r="AP13" i="44"/>
  <c r="AO13" i="44"/>
  <c r="AN13" i="44"/>
  <c r="AQ12" i="44"/>
  <c r="AP12" i="44"/>
  <c r="AO12" i="44"/>
  <c r="AN12" i="44"/>
  <c r="AQ11" i="44"/>
  <c r="AP11" i="44"/>
  <c r="AO11" i="44"/>
  <c r="AN11" i="44"/>
  <c r="AQ10" i="44"/>
  <c r="AP10" i="44"/>
  <c r="AO10" i="44"/>
  <c r="AN10" i="44"/>
  <c r="AQ9" i="44"/>
  <c r="AP9" i="44"/>
  <c r="AO9" i="44"/>
  <c r="AN9" i="44"/>
  <c r="AQ8" i="44"/>
  <c r="AP8" i="44"/>
  <c r="AO8" i="44"/>
  <c r="AN8" i="44"/>
  <c r="AL21" i="44"/>
  <c r="AK21" i="44"/>
  <c r="AJ21" i="44"/>
  <c r="AI21" i="44"/>
  <c r="AL20" i="44"/>
  <c r="AK20" i="44"/>
  <c r="AJ20" i="44"/>
  <c r="AI20" i="44"/>
  <c r="AL19" i="44"/>
  <c r="AK19" i="44"/>
  <c r="AJ19" i="44"/>
  <c r="AI19" i="44"/>
  <c r="AL18" i="44"/>
  <c r="AK18" i="44"/>
  <c r="AJ18" i="44"/>
  <c r="AI18" i="44"/>
  <c r="AL17" i="44"/>
  <c r="AK17" i="44"/>
  <c r="AJ17" i="44"/>
  <c r="AI17" i="44"/>
  <c r="AL16" i="44"/>
  <c r="AK16" i="44"/>
  <c r="AJ16" i="44"/>
  <c r="AI16" i="44"/>
  <c r="AL15" i="44"/>
  <c r="AK15" i="44"/>
  <c r="AJ15" i="44"/>
  <c r="AI15" i="44"/>
  <c r="AL14" i="44"/>
  <c r="AK14" i="44"/>
  <c r="AJ14" i="44"/>
  <c r="AI14" i="44"/>
  <c r="AL13" i="44"/>
  <c r="AK13" i="44"/>
  <c r="AJ13" i="44"/>
  <c r="AI13" i="44"/>
  <c r="AL12" i="44"/>
  <c r="AK12" i="44"/>
  <c r="AJ12" i="44"/>
  <c r="AI12" i="44"/>
  <c r="AL11" i="44"/>
  <c r="AK11" i="44"/>
  <c r="AJ11" i="44"/>
  <c r="AI11" i="44"/>
  <c r="AL10" i="44"/>
  <c r="AK10" i="44"/>
  <c r="AJ10" i="44"/>
  <c r="AI10" i="44"/>
  <c r="AL9" i="44"/>
  <c r="AK9" i="44"/>
  <c r="AJ9" i="44"/>
  <c r="AI9" i="44"/>
  <c r="AL8" i="44"/>
  <c r="AK8" i="44"/>
  <c r="AJ8" i="44"/>
  <c r="AI8" i="44"/>
  <c r="AQ7" i="44"/>
  <c r="AQ3" i="44" s="1"/>
  <c r="AP7" i="44"/>
  <c r="AP3" i="44" s="1"/>
  <c r="AO7" i="44"/>
  <c r="AO3" i="44" s="1"/>
  <c r="AN7" i="44"/>
  <c r="AI7" i="44"/>
  <c r="AL7" i="44"/>
  <c r="AK7" i="44"/>
  <c r="AJ7" i="44"/>
  <c r="AG21" i="44"/>
  <c r="AF21" i="44"/>
  <c r="AE21" i="44"/>
  <c r="AD21" i="44"/>
  <c r="AG20" i="44"/>
  <c r="AF20" i="44"/>
  <c r="AE20" i="44"/>
  <c r="AD20" i="44"/>
  <c r="AG19" i="44"/>
  <c r="AF19" i="44"/>
  <c r="AE19" i="44"/>
  <c r="AD19" i="44"/>
  <c r="AG18" i="44"/>
  <c r="AF18" i="44"/>
  <c r="AE18" i="44"/>
  <c r="AD18" i="44"/>
  <c r="AG17" i="44"/>
  <c r="AF17" i="44"/>
  <c r="AE17" i="44"/>
  <c r="AD17" i="44"/>
  <c r="AG16" i="44"/>
  <c r="AF16" i="44"/>
  <c r="AE16" i="44"/>
  <c r="AD16" i="44"/>
  <c r="AG15" i="44"/>
  <c r="AF15" i="44"/>
  <c r="AE15" i="44"/>
  <c r="AD15" i="44"/>
  <c r="AC15" i="44" s="1"/>
  <c r="AG14" i="44"/>
  <c r="AF14" i="44"/>
  <c r="AE14" i="44"/>
  <c r="AD14" i="44"/>
  <c r="AG13" i="44"/>
  <c r="AF13" i="44"/>
  <c r="AE13" i="44"/>
  <c r="AD13" i="44"/>
  <c r="AG12" i="44"/>
  <c r="AF12" i="44"/>
  <c r="AE12" i="44"/>
  <c r="AD12" i="44"/>
  <c r="AG11" i="44"/>
  <c r="AF11" i="44"/>
  <c r="AE11" i="44"/>
  <c r="AD11" i="44"/>
  <c r="AG10" i="44"/>
  <c r="AF10" i="44"/>
  <c r="AE10" i="44"/>
  <c r="AD10" i="44"/>
  <c r="AG9" i="44"/>
  <c r="AF9" i="44"/>
  <c r="AE9" i="44"/>
  <c r="AD9" i="44"/>
  <c r="AG8" i="44"/>
  <c r="AF8" i="44"/>
  <c r="AE8" i="44"/>
  <c r="AD8" i="44"/>
  <c r="AG7" i="44"/>
  <c r="AG3" i="44" s="1"/>
  <c r="AF7" i="44"/>
  <c r="AE7" i="44"/>
  <c r="AE3" i="44" s="1"/>
  <c r="AD7" i="44"/>
  <c r="X21" i="44"/>
  <c r="S21" i="44"/>
  <c r="N21" i="44"/>
  <c r="I21" i="44"/>
  <c r="D21" i="44"/>
  <c r="K61" i="34" l="1"/>
  <c r="M61" i="34"/>
  <c r="BK3" i="44"/>
  <c r="AR14" i="44"/>
  <c r="AW16" i="44"/>
  <c r="BB19" i="44"/>
  <c r="AH9" i="44"/>
  <c r="AH10" i="44"/>
  <c r="AH17" i="44"/>
  <c r="AH18" i="44"/>
  <c r="AM9" i="44"/>
  <c r="AF3" i="44"/>
  <c r="AR7" i="44"/>
  <c r="AM17" i="44"/>
  <c r="AM21" i="44"/>
  <c r="M25" i="34"/>
  <c r="N33" i="34"/>
  <c r="AM13" i="44"/>
  <c r="AC13" i="44"/>
  <c r="AC17" i="44"/>
  <c r="AC19" i="44"/>
  <c r="AC21" i="44"/>
  <c r="BG17" i="44"/>
  <c r="BG19" i="44"/>
  <c r="J33" i="34"/>
  <c r="I37" i="34"/>
  <c r="T6" i="14" s="1"/>
  <c r="I39" i="34"/>
  <c r="V6" i="14" s="1"/>
  <c r="J25" i="34"/>
  <c r="AH13" i="44"/>
  <c r="AH14" i="44"/>
  <c r="AH15" i="44"/>
  <c r="AH16" i="44"/>
  <c r="AH19" i="44"/>
  <c r="AH20" i="44"/>
  <c r="AH21" i="44"/>
  <c r="AM8" i="44"/>
  <c r="AM10" i="44"/>
  <c r="AM11" i="44"/>
  <c r="AM12" i="44"/>
  <c r="AM14" i="44"/>
  <c r="AM15" i="44"/>
  <c r="AM16" i="44"/>
  <c r="AM18" i="44"/>
  <c r="AM19" i="44"/>
  <c r="AM20" i="44"/>
  <c r="AT3" i="44"/>
  <c r="AR9" i="44"/>
  <c r="AR10" i="44"/>
  <c r="AR11" i="44"/>
  <c r="AR13" i="44"/>
  <c r="AR15" i="44"/>
  <c r="AR17" i="44"/>
  <c r="AR18" i="44"/>
  <c r="AR19" i="44"/>
  <c r="AR21" i="44"/>
  <c r="BB7" i="44"/>
  <c r="AW9" i="44"/>
  <c r="AW10" i="44"/>
  <c r="AW12" i="44"/>
  <c r="AW13" i="44"/>
  <c r="AW14" i="44"/>
  <c r="AW15" i="44"/>
  <c r="AW17" i="44"/>
  <c r="AW18" i="44"/>
  <c r="AW20" i="44"/>
  <c r="AW21" i="44"/>
  <c r="BB9" i="44"/>
  <c r="BB10" i="44"/>
  <c r="BB12" i="44"/>
  <c r="BB14" i="44"/>
  <c r="BB16" i="44"/>
  <c r="BB18" i="44"/>
  <c r="BB20" i="44"/>
  <c r="BG13" i="44"/>
  <c r="BG16" i="44"/>
  <c r="H33" i="34"/>
  <c r="I33" i="34"/>
  <c r="I36" i="34"/>
  <c r="I38" i="34"/>
  <c r="U6" i="14" s="1"/>
  <c r="K25" i="34"/>
  <c r="K33" i="34"/>
  <c r="M33" i="34"/>
  <c r="AC8" i="44"/>
  <c r="AC9" i="44"/>
  <c r="AC10" i="44"/>
  <c r="AC11" i="44"/>
  <c r="AC12" i="44"/>
  <c r="AC14" i="44"/>
  <c r="AC16" i="44"/>
  <c r="BD3" i="44"/>
  <c r="BC3" i="44"/>
  <c r="BG11" i="44"/>
  <c r="BG12" i="44"/>
  <c r="BG18" i="44"/>
  <c r="J37" i="34"/>
  <c r="W6" i="14" s="1"/>
  <c r="L25" i="34"/>
  <c r="L39" i="34"/>
  <c r="AE6" i="14" s="1"/>
  <c r="AR12" i="44"/>
  <c r="AR16" i="44"/>
  <c r="AR20" i="44"/>
  <c r="BG15" i="44"/>
  <c r="BG21" i="44"/>
  <c r="I25" i="34"/>
  <c r="N38" i="34"/>
  <c r="AJ6" i="14" s="1"/>
  <c r="AC18" i="44"/>
  <c r="AC20" i="44"/>
  <c r="AL3" i="44"/>
  <c r="AH8" i="44"/>
  <c r="AK3" i="44"/>
  <c r="AH11" i="44"/>
  <c r="AH12" i="44"/>
  <c r="AU3" i="44"/>
  <c r="AC7" i="44"/>
  <c r="AC3" i="44" s="1"/>
  <c r="AM7" i="44"/>
  <c r="AR8" i="44"/>
  <c r="AR3" i="44" s="1"/>
  <c r="AZ3" i="44"/>
  <c r="BI3" i="44"/>
  <c r="BG8" i="44"/>
  <c r="BG9" i="44"/>
  <c r="BG10" i="44"/>
  <c r="BG14" i="44"/>
  <c r="BG20" i="44"/>
  <c r="H25" i="34"/>
  <c r="R4" i="42"/>
  <c r="W4" i="42" s="1"/>
  <c r="K99" i="34"/>
  <c r="Z16" i="14" s="1"/>
  <c r="K101" i="34"/>
  <c r="AB16" i="14" s="1"/>
  <c r="M99" i="34"/>
  <c r="AF16" i="14" s="1"/>
  <c r="M101" i="34"/>
  <c r="AH16" i="14" s="1"/>
  <c r="I99" i="34"/>
  <c r="T16" i="14" s="1"/>
  <c r="J100" i="34"/>
  <c r="X16" i="14" s="1"/>
  <c r="L100" i="34"/>
  <c r="AD16" i="14" s="1"/>
  <c r="I101" i="34"/>
  <c r="V16" i="14" s="1"/>
  <c r="I95" i="34"/>
  <c r="K95" i="34"/>
  <c r="K39" i="34"/>
  <c r="AB6" i="14" s="1"/>
  <c r="J36" i="34"/>
  <c r="L37" i="34"/>
  <c r="N25" i="34"/>
  <c r="N36" i="34"/>
  <c r="N41" i="34" s="1"/>
  <c r="M41" i="34"/>
  <c r="M108" i="34" s="1"/>
  <c r="K41" i="34"/>
  <c r="K108" i="34" s="1"/>
  <c r="N61" i="34"/>
  <c r="N108" i="34"/>
  <c r="N98" i="34"/>
  <c r="N103" i="34" s="1"/>
  <c r="N109" i="34" s="1"/>
  <c r="N87" i="34"/>
  <c r="N9" i="34"/>
  <c r="N16" i="34" s="1"/>
  <c r="N18" i="34" s="1"/>
  <c r="N51" i="34"/>
  <c r="M98" i="34"/>
  <c r="M87" i="34"/>
  <c r="M9" i="34"/>
  <c r="M16" i="34" s="1"/>
  <c r="M18" i="34" s="1"/>
  <c r="M51" i="34"/>
  <c r="L98" i="34"/>
  <c r="L87" i="34"/>
  <c r="L9" i="34"/>
  <c r="L16" i="34" s="1"/>
  <c r="L18" i="34" s="1"/>
  <c r="L51" i="34"/>
  <c r="L62" i="34" s="1"/>
  <c r="L64" i="34" s="1"/>
  <c r="K98" i="34"/>
  <c r="K87" i="34"/>
  <c r="K9" i="34"/>
  <c r="K16" i="34" s="1"/>
  <c r="K18" i="34" s="1"/>
  <c r="K51" i="34"/>
  <c r="K62" i="34" s="1"/>
  <c r="K64" i="34" s="1"/>
  <c r="J98" i="34"/>
  <c r="J103" i="34" s="1"/>
  <c r="J109" i="34" s="1"/>
  <c r="J87" i="34"/>
  <c r="J9" i="34"/>
  <c r="J16" i="34" s="1"/>
  <c r="J18" i="34" s="1"/>
  <c r="J51" i="34"/>
  <c r="J62" i="34" s="1"/>
  <c r="J64" i="34" s="1"/>
  <c r="I98" i="34"/>
  <c r="I87" i="34"/>
  <c r="I9" i="34"/>
  <c r="I16" i="34" s="1"/>
  <c r="I18" i="34" s="1"/>
  <c r="I51" i="34"/>
  <c r="I62" i="34" s="1"/>
  <c r="I64" i="34" s="1"/>
  <c r="H41" i="34"/>
  <c r="H61" i="34"/>
  <c r="H108" i="34"/>
  <c r="H98" i="34"/>
  <c r="H103" i="34" s="1"/>
  <c r="H109" i="34" s="1"/>
  <c r="H87" i="34"/>
  <c r="H9" i="34"/>
  <c r="H16" i="34" s="1"/>
  <c r="H18" i="34" s="1"/>
  <c r="H51" i="34"/>
  <c r="BH3" i="44"/>
  <c r="BB8" i="44"/>
  <c r="AW8" i="44"/>
  <c r="AW7" i="44"/>
  <c r="AY3" i="44"/>
  <c r="AX3" i="44"/>
  <c r="AS3" i="44"/>
  <c r="AN3" i="44"/>
  <c r="AH7" i="44"/>
  <c r="AJ3" i="44"/>
  <c r="AI3" i="44"/>
  <c r="AD3" i="44"/>
  <c r="AB20" i="44"/>
  <c r="AA20" i="44"/>
  <c r="Z20" i="44"/>
  <c r="Y20" i="44"/>
  <c r="AB19" i="44"/>
  <c r="AA19" i="44"/>
  <c r="Z19" i="44"/>
  <c r="Y19" i="44"/>
  <c r="Y18" i="44"/>
  <c r="Y17" i="44"/>
  <c r="AB16" i="44"/>
  <c r="AA16" i="44"/>
  <c r="Z16" i="44"/>
  <c r="Y16" i="44"/>
  <c r="AB15" i="44"/>
  <c r="AA15" i="44"/>
  <c r="Z15" i="44"/>
  <c r="Y15" i="44"/>
  <c r="AB14" i="44"/>
  <c r="AA14" i="44"/>
  <c r="Z14" i="44"/>
  <c r="Y14" i="44"/>
  <c r="Y13" i="44"/>
  <c r="AB12" i="44"/>
  <c r="AA12" i="44"/>
  <c r="Z12" i="44"/>
  <c r="Y12" i="44"/>
  <c r="AB11" i="44"/>
  <c r="AA11" i="44"/>
  <c r="Z11" i="44"/>
  <c r="Y11" i="44"/>
  <c r="Y10" i="44"/>
  <c r="Y9" i="44"/>
  <c r="Y8" i="44"/>
  <c r="Y7" i="44"/>
  <c r="T20" i="44"/>
  <c r="W19" i="44"/>
  <c r="V19" i="44"/>
  <c r="U19" i="44"/>
  <c r="T19" i="44"/>
  <c r="T18" i="44"/>
  <c r="T17" i="44"/>
  <c r="W16" i="44"/>
  <c r="V16" i="44"/>
  <c r="U16" i="44"/>
  <c r="T16" i="44"/>
  <c r="W15" i="44"/>
  <c r="V15" i="44"/>
  <c r="U15" i="44"/>
  <c r="T15" i="44"/>
  <c r="W14" i="44"/>
  <c r="V14" i="44"/>
  <c r="U14" i="44"/>
  <c r="T14" i="44"/>
  <c r="T13" i="44"/>
  <c r="W12" i="44"/>
  <c r="V12" i="44"/>
  <c r="U12" i="44"/>
  <c r="T12" i="44"/>
  <c r="W11" i="44"/>
  <c r="V11" i="44"/>
  <c r="U11" i="44"/>
  <c r="T11" i="44"/>
  <c r="T10" i="44"/>
  <c r="T9" i="44"/>
  <c r="T8" i="44"/>
  <c r="T7" i="44"/>
  <c r="O20" i="44"/>
  <c r="R19" i="44"/>
  <c r="Q19" i="44"/>
  <c r="P19" i="44"/>
  <c r="O19" i="44"/>
  <c r="O18" i="44"/>
  <c r="O17" i="44"/>
  <c r="R16" i="44"/>
  <c r="Q16" i="44"/>
  <c r="P16" i="44"/>
  <c r="O16" i="44"/>
  <c r="R15" i="44"/>
  <c r="Q15" i="44"/>
  <c r="P15" i="44"/>
  <c r="O15" i="44"/>
  <c r="R14" i="44"/>
  <c r="Q14" i="44"/>
  <c r="P14" i="44"/>
  <c r="O14" i="44"/>
  <c r="O13" i="44"/>
  <c r="R12" i="44"/>
  <c r="Q12" i="44"/>
  <c r="P12" i="44"/>
  <c r="O12" i="44"/>
  <c r="R11" i="44"/>
  <c r="Q11" i="44"/>
  <c r="P11" i="44"/>
  <c r="O11" i="44"/>
  <c r="O10" i="44"/>
  <c r="O9" i="44"/>
  <c r="O8" i="44"/>
  <c r="O7" i="44"/>
  <c r="M20" i="44"/>
  <c r="M19" i="44"/>
  <c r="M17" i="44"/>
  <c r="M16" i="44"/>
  <c r="M15" i="44"/>
  <c r="M14" i="44"/>
  <c r="M12" i="44"/>
  <c r="M11" i="44"/>
  <c r="L20" i="44"/>
  <c r="L19" i="44"/>
  <c r="L17" i="44"/>
  <c r="L16" i="44"/>
  <c r="L15" i="44"/>
  <c r="L14" i="44"/>
  <c r="L12" i="44"/>
  <c r="L11" i="44"/>
  <c r="K20" i="44"/>
  <c r="K19" i="44"/>
  <c r="K17" i="44"/>
  <c r="K16" i="44"/>
  <c r="K15" i="44"/>
  <c r="K14" i="44"/>
  <c r="K12" i="44"/>
  <c r="K11" i="44"/>
  <c r="J20" i="44"/>
  <c r="J19" i="44"/>
  <c r="J18" i="44"/>
  <c r="J17" i="44"/>
  <c r="J16" i="44"/>
  <c r="J15" i="44"/>
  <c r="J14" i="44"/>
  <c r="J13" i="44"/>
  <c r="J12" i="44"/>
  <c r="J11" i="44"/>
  <c r="J10" i="44"/>
  <c r="J9" i="44"/>
  <c r="J8" i="44"/>
  <c r="J7" i="44"/>
  <c r="H20" i="44"/>
  <c r="G20" i="44"/>
  <c r="F20" i="44"/>
  <c r="H17" i="44"/>
  <c r="G17" i="44"/>
  <c r="F17" i="44"/>
  <c r="H16" i="44"/>
  <c r="G16" i="44"/>
  <c r="F16" i="44"/>
  <c r="H15" i="44"/>
  <c r="G15" i="44"/>
  <c r="F15" i="44"/>
  <c r="H14" i="44"/>
  <c r="G14" i="44"/>
  <c r="F14" i="44"/>
  <c r="H12" i="44"/>
  <c r="G12" i="44"/>
  <c r="F12" i="44"/>
  <c r="H11" i="44"/>
  <c r="G11" i="44"/>
  <c r="F11" i="44"/>
  <c r="E8" i="44"/>
  <c r="E9" i="44"/>
  <c r="E10" i="44"/>
  <c r="E11" i="44"/>
  <c r="E12" i="44"/>
  <c r="E13" i="44"/>
  <c r="E14" i="44"/>
  <c r="E15" i="44"/>
  <c r="E16" i="44"/>
  <c r="E17" i="44"/>
  <c r="E18" i="44"/>
  <c r="E19" i="44"/>
  <c r="E20" i="44"/>
  <c r="E7" i="44"/>
  <c r="M62" i="34" l="1"/>
  <c r="M64" i="34" s="1"/>
  <c r="N62" i="34"/>
  <c r="N64" i="34" s="1"/>
  <c r="H62" i="34"/>
  <c r="H64" i="34" s="1"/>
  <c r="K103" i="34"/>
  <c r="K109" i="34" s="1"/>
  <c r="L103" i="34"/>
  <c r="L109" i="34" s="1"/>
  <c r="M103" i="34"/>
  <c r="M109" i="34" s="1"/>
  <c r="BG3" i="44"/>
  <c r="BB3" i="44"/>
  <c r="AM3" i="44"/>
  <c r="AW3" i="44"/>
  <c r="AH3" i="44"/>
  <c r="J41" i="34"/>
  <c r="J108" i="34" s="1"/>
  <c r="I41" i="34"/>
  <c r="I108" i="34" s="1"/>
  <c r="X19" i="44"/>
  <c r="X20" i="44"/>
  <c r="Y3" i="44"/>
  <c r="F79" i="20" s="1"/>
  <c r="I11" i="44"/>
  <c r="I15" i="44"/>
  <c r="I17" i="44"/>
  <c r="I19" i="44"/>
  <c r="D12" i="44"/>
  <c r="D14" i="44"/>
  <c r="D16" i="44"/>
  <c r="D20" i="44"/>
  <c r="I12" i="44"/>
  <c r="I14" i="44"/>
  <c r="I16" i="44"/>
  <c r="I20" i="44"/>
  <c r="N11" i="44"/>
  <c r="N12" i="44"/>
  <c r="N14" i="44"/>
  <c r="N15" i="44"/>
  <c r="N16" i="44"/>
  <c r="N19" i="44"/>
  <c r="S11" i="44"/>
  <c r="S12" i="44"/>
  <c r="S14" i="44"/>
  <c r="S15" i="44"/>
  <c r="S16" i="44"/>
  <c r="S19" i="44"/>
  <c r="X11" i="44"/>
  <c r="X12" i="44"/>
  <c r="X14" i="44"/>
  <c r="X15" i="44"/>
  <c r="X16" i="44"/>
  <c r="L41" i="34"/>
  <c r="L108" i="34" s="1"/>
  <c r="AC6" i="14"/>
  <c r="D11" i="44"/>
  <c r="D15" i="44"/>
  <c r="D17" i="44"/>
  <c r="I103" i="34"/>
  <c r="I109" i="34" s="1"/>
  <c r="N110" i="34"/>
  <c r="K110" i="34"/>
  <c r="N106" i="34"/>
  <c r="M106" i="34"/>
  <c r="M110" i="34"/>
  <c r="L106" i="34"/>
  <c r="K106" i="34"/>
  <c r="J106" i="34"/>
  <c r="J110" i="34"/>
  <c r="I110" i="34"/>
  <c r="H110" i="34"/>
  <c r="H106" i="34"/>
  <c r="O3" i="44"/>
  <c r="D79" i="20" s="1"/>
  <c r="T3" i="44"/>
  <c r="E79" i="20" s="1"/>
  <c r="J3" i="44"/>
  <c r="C79" i="20" s="1"/>
  <c r="E3" i="44"/>
  <c r="B79" i="20" s="1"/>
  <c r="O1" i="43"/>
  <c r="N1" i="43"/>
  <c r="M1" i="43"/>
  <c r="L1" i="43"/>
  <c r="K1" i="43"/>
  <c r="L110" i="34" l="1"/>
  <c r="I106" i="34"/>
  <c r="E21" i="13"/>
  <c r="D21" i="13"/>
  <c r="F21" i="13" s="1"/>
  <c r="C21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39" i="14"/>
  <c r="H39" i="14"/>
  <c r="K39" i="14"/>
  <c r="T39" i="14"/>
  <c r="W39" i="14"/>
  <c r="Z39" i="14"/>
  <c r="AC39" i="14"/>
  <c r="AF39" i="14"/>
  <c r="AI39" i="14"/>
  <c r="E31" i="14"/>
  <c r="H31" i="14"/>
  <c r="K31" i="14"/>
  <c r="T31" i="14"/>
  <c r="W31" i="14"/>
  <c r="Z31" i="14"/>
  <c r="AC31" i="14"/>
  <c r="AF31" i="14"/>
  <c r="AI31" i="14"/>
  <c r="B31" i="14"/>
  <c r="E124" i="19"/>
  <c r="E123" i="19"/>
  <c r="E122" i="19"/>
  <c r="D124" i="19"/>
  <c r="D123" i="19"/>
  <c r="D122" i="19"/>
  <c r="C124" i="19"/>
  <c r="C123" i="19"/>
  <c r="C122" i="19"/>
  <c r="E141" i="19"/>
  <c r="E140" i="19"/>
  <c r="E139" i="19"/>
  <c r="D141" i="19"/>
  <c r="D140" i="19"/>
  <c r="D139" i="19"/>
  <c r="C141" i="19"/>
  <c r="C140" i="19"/>
  <c r="C139" i="19"/>
  <c r="B141" i="19"/>
  <c r="B140" i="19"/>
  <c r="B139" i="19"/>
  <c r="B124" i="19"/>
  <c r="B123" i="19"/>
  <c r="B122" i="19"/>
  <c r="F9" i="13" l="1"/>
  <c r="F10" i="13"/>
  <c r="F11" i="13"/>
  <c r="F12" i="13"/>
  <c r="F13" i="13"/>
  <c r="F14" i="13"/>
  <c r="F15" i="13"/>
  <c r="B152" i="19" l="1"/>
  <c r="B149" i="19"/>
  <c r="B144" i="19"/>
  <c r="M143" i="19"/>
  <c r="M145" i="19" s="1"/>
  <c r="L143" i="19"/>
  <c r="L145" i="19" s="1"/>
  <c r="K143" i="19"/>
  <c r="K145" i="19" s="1"/>
  <c r="J143" i="19"/>
  <c r="J145" i="19" s="1"/>
  <c r="I143" i="19"/>
  <c r="I145" i="19" s="1"/>
  <c r="H143" i="19"/>
  <c r="H145" i="19" s="1"/>
  <c r="G143" i="19"/>
  <c r="G145" i="19" s="1"/>
  <c r="F143" i="19"/>
  <c r="F145" i="19" s="1"/>
  <c r="E143" i="19"/>
  <c r="D143" i="19"/>
  <c r="C143" i="19"/>
  <c r="B143" i="19"/>
  <c r="B145" i="19" s="1"/>
  <c r="O23" i="11" l="1"/>
  <c r="N23" i="11"/>
  <c r="O22" i="11"/>
  <c r="N22" i="11"/>
  <c r="O21" i="11"/>
  <c r="N21" i="11"/>
  <c r="O20" i="11"/>
  <c r="N20" i="11"/>
  <c r="O19" i="11"/>
  <c r="N19" i="11"/>
  <c r="O18" i="11"/>
  <c r="N18" i="11"/>
  <c r="O17" i="11"/>
  <c r="N17" i="11"/>
  <c r="O16" i="11"/>
  <c r="N16" i="11"/>
  <c r="O15" i="11"/>
  <c r="N15" i="11"/>
  <c r="O14" i="11"/>
  <c r="N14" i="11"/>
  <c r="O13" i="11"/>
  <c r="N13" i="11"/>
  <c r="O12" i="11"/>
  <c r="N12" i="11"/>
  <c r="O11" i="11"/>
  <c r="N11" i="11"/>
  <c r="O10" i="11"/>
  <c r="N10" i="11"/>
  <c r="O9" i="11"/>
  <c r="N9" i="11"/>
  <c r="O8" i="11"/>
  <c r="N8" i="11"/>
  <c r="O7" i="11"/>
  <c r="N7" i="11"/>
  <c r="O6" i="11"/>
  <c r="N6" i="11"/>
  <c r="C41" i="19"/>
  <c r="D41" i="19"/>
  <c r="E41" i="19"/>
  <c r="F41" i="19"/>
  <c r="G41" i="19"/>
  <c r="H41" i="19"/>
  <c r="I41" i="19"/>
  <c r="J41" i="19"/>
  <c r="K41" i="19"/>
  <c r="L41" i="19"/>
  <c r="M41" i="19"/>
  <c r="C44" i="19"/>
  <c r="D44" i="19"/>
  <c r="E44" i="19"/>
  <c r="F44" i="19"/>
  <c r="G44" i="19"/>
  <c r="H44" i="19"/>
  <c r="I44" i="19"/>
  <c r="J44" i="19"/>
  <c r="K44" i="19"/>
  <c r="L44" i="19"/>
  <c r="M44" i="19"/>
  <c r="B44" i="19"/>
  <c r="B41" i="19"/>
  <c r="G371" i="36"/>
  <c r="H371" i="36"/>
  <c r="I371" i="36"/>
  <c r="J371" i="36"/>
  <c r="K371" i="36"/>
  <c r="L371" i="36"/>
  <c r="M371" i="36"/>
  <c r="N371" i="36"/>
  <c r="O371" i="36"/>
  <c r="G374" i="36"/>
  <c r="H374" i="36"/>
  <c r="I374" i="36"/>
  <c r="J374" i="36"/>
  <c r="K374" i="36"/>
  <c r="L374" i="36"/>
  <c r="M374" i="36"/>
  <c r="N374" i="36"/>
  <c r="O374" i="36"/>
  <c r="E371" i="36"/>
  <c r="F371" i="36"/>
  <c r="E374" i="36"/>
  <c r="F374" i="36"/>
  <c r="D374" i="36"/>
  <c r="D371" i="36"/>
  <c r="D23" i="11"/>
  <c r="D19" i="11"/>
  <c r="D13" i="11"/>
  <c r="D11" i="11"/>
  <c r="B135" i="19"/>
  <c r="B132" i="19"/>
  <c r="M127" i="19"/>
  <c r="L127" i="19"/>
  <c r="G127" i="19"/>
  <c r="F127" i="19"/>
  <c r="M126" i="19"/>
  <c r="L126" i="19"/>
  <c r="L128" i="19" s="1"/>
  <c r="K126" i="19"/>
  <c r="J126" i="19"/>
  <c r="I126" i="19"/>
  <c r="H126" i="19"/>
  <c r="G126" i="19"/>
  <c r="F126" i="19"/>
  <c r="F128" i="19" s="1"/>
  <c r="E126" i="19"/>
  <c r="C126" i="19"/>
  <c r="B118" i="19"/>
  <c r="B115" i="19"/>
  <c r="E107" i="19"/>
  <c r="E106" i="19"/>
  <c r="E105" i="19"/>
  <c r="D107" i="19"/>
  <c r="D106" i="19"/>
  <c r="D105" i="19"/>
  <c r="M109" i="19"/>
  <c r="L109" i="19"/>
  <c r="K109" i="19"/>
  <c r="J109" i="19"/>
  <c r="I109" i="19"/>
  <c r="H109" i="19"/>
  <c r="G109" i="19"/>
  <c r="C107" i="19"/>
  <c r="C106" i="19"/>
  <c r="C105" i="19"/>
  <c r="B107" i="19"/>
  <c r="B106" i="19"/>
  <c r="B105" i="19"/>
  <c r="D126" i="19" l="1"/>
  <c r="G128" i="19"/>
  <c r="M128" i="19"/>
  <c r="B126" i="19"/>
  <c r="C109" i="19"/>
  <c r="E109" i="19"/>
  <c r="B109" i="19"/>
  <c r="D109" i="19"/>
  <c r="AA870" i="5"/>
  <c r="T870" i="5" s="1"/>
  <c r="L870" i="5"/>
  <c r="H870" i="5"/>
  <c r="D870" i="5"/>
  <c r="Y1152" i="1"/>
  <c r="R1152" i="1" s="1"/>
  <c r="W1152" i="1"/>
  <c r="Q1152" i="1"/>
  <c r="Y1151" i="1"/>
  <c r="W1151" i="1"/>
  <c r="P1151" i="1" s="1"/>
  <c r="O1151" i="1" s="1"/>
  <c r="R1151" i="1"/>
  <c r="Q1151" i="1"/>
  <c r="Y1150" i="1"/>
  <c r="R1150" i="1" s="1"/>
  <c r="W1150" i="1"/>
  <c r="Q1150" i="1"/>
  <c r="Y1149" i="1"/>
  <c r="W1149" i="1"/>
  <c r="P1149" i="1" s="1"/>
  <c r="R1149" i="1"/>
  <c r="Q1149" i="1"/>
  <c r="C136" i="4"/>
  <c r="D1152" i="1" s="1"/>
  <c r="V870" i="5" l="1"/>
  <c r="D1151" i="1"/>
  <c r="O1149" i="1"/>
  <c r="D1149" i="1"/>
  <c r="D1150" i="1"/>
  <c r="T1149" i="1"/>
  <c r="U870" i="5"/>
  <c r="X870" i="5" s="1"/>
  <c r="T1151" i="1"/>
  <c r="P1150" i="1"/>
  <c r="O1150" i="1" s="1"/>
  <c r="P1152" i="1"/>
  <c r="O1152" i="1" s="1"/>
  <c r="Y1148" i="1"/>
  <c r="Q1148" i="1" s="1"/>
  <c r="W1148" i="1"/>
  <c r="D1148" i="1"/>
  <c r="T1152" i="1" l="1"/>
  <c r="T1150" i="1"/>
  <c r="R1148" i="1"/>
  <c r="T1148" i="1" s="1"/>
  <c r="O1148" i="1" l="1"/>
  <c r="E16" i="42"/>
  <c r="D16" i="42"/>
  <c r="C16" i="42"/>
  <c r="B16" i="42"/>
  <c r="E15" i="42"/>
  <c r="D15" i="42"/>
  <c r="C15" i="42"/>
  <c r="B15" i="42"/>
  <c r="E14" i="42"/>
  <c r="D14" i="42"/>
  <c r="C14" i="42"/>
  <c r="B14" i="42"/>
  <c r="E13" i="42"/>
  <c r="D13" i="42"/>
  <c r="C13" i="42"/>
  <c r="B13" i="42"/>
  <c r="E12" i="42"/>
  <c r="D12" i="42"/>
  <c r="C12" i="42"/>
  <c r="B12" i="42"/>
  <c r="E11" i="42"/>
  <c r="D11" i="42"/>
  <c r="C11" i="42"/>
  <c r="B11" i="42"/>
  <c r="E10" i="42"/>
  <c r="D10" i="42"/>
  <c r="C10" i="42"/>
  <c r="B10" i="42"/>
  <c r="B9" i="42"/>
  <c r="B8" i="42"/>
  <c r="B7" i="42"/>
  <c r="B6" i="42"/>
  <c r="B5" i="42"/>
  <c r="T1093" i="1" l="1"/>
  <c r="F16" i="42" l="1"/>
  <c r="G16" i="42" s="1"/>
  <c r="F15" i="42"/>
  <c r="G15" i="42" s="1"/>
  <c r="F14" i="42"/>
  <c r="G14" i="42" s="1"/>
  <c r="F13" i="42"/>
  <c r="G13" i="42" s="1"/>
  <c r="F12" i="42"/>
  <c r="G12" i="42" s="1"/>
  <c r="F11" i="42"/>
  <c r="G11" i="42" s="1"/>
  <c r="F10" i="42"/>
  <c r="G10" i="42" s="1"/>
  <c r="K16" i="42"/>
  <c r="J16" i="42"/>
  <c r="P16" i="42" s="1"/>
  <c r="I16" i="42"/>
  <c r="O16" i="42" s="1"/>
  <c r="H16" i="42"/>
  <c r="N16" i="42" s="1"/>
  <c r="K15" i="42"/>
  <c r="J15" i="42"/>
  <c r="P15" i="42" s="1"/>
  <c r="I15" i="42"/>
  <c r="O15" i="42" s="1"/>
  <c r="H15" i="42"/>
  <c r="N15" i="42" s="1"/>
  <c r="K14" i="42"/>
  <c r="J14" i="42"/>
  <c r="P14" i="42" s="1"/>
  <c r="I14" i="42"/>
  <c r="O14" i="42" s="1"/>
  <c r="H14" i="42"/>
  <c r="N14" i="42" s="1"/>
  <c r="K13" i="42"/>
  <c r="J13" i="42"/>
  <c r="P13" i="42" s="1"/>
  <c r="I13" i="42"/>
  <c r="O13" i="42" s="1"/>
  <c r="H13" i="42"/>
  <c r="N13" i="42" s="1"/>
  <c r="K12" i="42"/>
  <c r="J12" i="42"/>
  <c r="P12" i="42" s="1"/>
  <c r="I12" i="42"/>
  <c r="O12" i="42" s="1"/>
  <c r="H12" i="42"/>
  <c r="N12" i="42" s="1"/>
  <c r="K11" i="42"/>
  <c r="J11" i="42"/>
  <c r="P11" i="42" s="1"/>
  <c r="I11" i="42"/>
  <c r="O11" i="42" s="1"/>
  <c r="H11" i="42"/>
  <c r="N11" i="42" s="1"/>
  <c r="K10" i="42"/>
  <c r="J10" i="42"/>
  <c r="P10" i="42" s="1"/>
  <c r="I10" i="42"/>
  <c r="O10" i="42" s="1"/>
  <c r="H10" i="42"/>
  <c r="N10" i="42" s="1"/>
  <c r="H9" i="42"/>
  <c r="N9" i="42" s="1"/>
  <c r="K8" i="42"/>
  <c r="J8" i="42"/>
  <c r="I8" i="42"/>
  <c r="H8" i="42"/>
  <c r="N8" i="42" s="1"/>
  <c r="K7" i="42"/>
  <c r="J7" i="42"/>
  <c r="I7" i="42"/>
  <c r="H7" i="42"/>
  <c r="N7" i="42" s="1"/>
  <c r="K6" i="42"/>
  <c r="J6" i="42"/>
  <c r="I6" i="42"/>
  <c r="H6" i="42"/>
  <c r="N6" i="42" s="1"/>
  <c r="K5" i="42"/>
  <c r="J5" i="42"/>
  <c r="I5" i="42"/>
  <c r="H5" i="42"/>
  <c r="N5" i="42" s="1"/>
  <c r="S5" i="42" s="1"/>
  <c r="S6" i="42" s="1"/>
  <c r="S7" i="42" s="1"/>
  <c r="S8" i="42" s="1"/>
  <c r="S9" i="42" s="1"/>
  <c r="S10" i="42" l="1"/>
  <c r="S11" i="42" s="1"/>
  <c r="S12" i="42" s="1"/>
  <c r="S13" i="42" s="1"/>
  <c r="S14" i="42" s="1"/>
  <c r="S15" i="42" s="1"/>
  <c r="S16" i="42" s="1"/>
  <c r="L5" i="42"/>
  <c r="M5" i="42" s="1"/>
  <c r="L6" i="42"/>
  <c r="M6" i="42" s="1"/>
  <c r="L7" i="42"/>
  <c r="M7" i="42" s="1"/>
  <c r="L8" i="42"/>
  <c r="M8" i="42" s="1"/>
  <c r="L10" i="42"/>
  <c r="M10" i="42" s="1"/>
  <c r="L11" i="42"/>
  <c r="M11" i="42" s="1"/>
  <c r="L12" i="42"/>
  <c r="M12" i="42" s="1"/>
  <c r="L13" i="42"/>
  <c r="M13" i="42" s="1"/>
  <c r="L14" i="42"/>
  <c r="M14" i="42" s="1"/>
  <c r="L15" i="42"/>
  <c r="M15" i="42" s="1"/>
  <c r="L16" i="42"/>
  <c r="M16" i="42" s="1"/>
  <c r="Q10" i="42"/>
  <c r="R10" i="42" s="1"/>
  <c r="Q11" i="42"/>
  <c r="R11" i="42" s="1"/>
  <c r="Q12" i="42"/>
  <c r="R12" i="42" s="1"/>
  <c r="Q13" i="42"/>
  <c r="R13" i="42" s="1"/>
  <c r="Q14" i="42"/>
  <c r="R14" i="42" s="1"/>
  <c r="Q15" i="42"/>
  <c r="R15" i="42" s="1"/>
  <c r="Q16" i="42"/>
  <c r="R16" i="42" s="1"/>
  <c r="Y1153" i="1"/>
  <c r="W1153" i="1"/>
  <c r="D1153" i="1"/>
  <c r="R1153" i="1" l="1"/>
  <c r="Q1153" i="1"/>
  <c r="P1153" i="1"/>
  <c r="AA869" i="5"/>
  <c r="L869" i="5"/>
  <c r="H869" i="5"/>
  <c r="D869" i="5"/>
  <c r="AA868" i="5"/>
  <c r="T868" i="5" s="1"/>
  <c r="L868" i="5"/>
  <c r="H868" i="5"/>
  <c r="D868" i="5"/>
  <c r="AA867" i="5"/>
  <c r="T867" i="5" s="1"/>
  <c r="L867" i="5"/>
  <c r="H867" i="5"/>
  <c r="D867" i="5"/>
  <c r="AA866" i="5"/>
  <c r="T866" i="5" s="1"/>
  <c r="L866" i="5"/>
  <c r="H866" i="5"/>
  <c r="D866" i="5"/>
  <c r="AA865" i="5"/>
  <c r="T865" i="5" s="1"/>
  <c r="L865" i="5"/>
  <c r="H865" i="5"/>
  <c r="D865" i="5"/>
  <c r="AA864" i="5"/>
  <c r="T864" i="5" s="1"/>
  <c r="L864" i="5"/>
  <c r="H864" i="5"/>
  <c r="D864" i="5"/>
  <c r="AA861" i="41"/>
  <c r="T861" i="41" s="1"/>
  <c r="L861" i="41"/>
  <c r="V861" i="41" s="1"/>
  <c r="H861" i="41"/>
  <c r="D861" i="41"/>
  <c r="AA860" i="41"/>
  <c r="V860" i="41"/>
  <c r="U860" i="41"/>
  <c r="L860" i="41"/>
  <c r="T860" i="41" s="1"/>
  <c r="H860" i="41"/>
  <c r="D860" i="41"/>
  <c r="AA859" i="41"/>
  <c r="V859" i="41"/>
  <c r="U859" i="41"/>
  <c r="L859" i="41"/>
  <c r="T859" i="41" s="1"/>
  <c r="H859" i="41"/>
  <c r="D859" i="41"/>
  <c r="AA858" i="41"/>
  <c r="V858" i="41"/>
  <c r="U858" i="41"/>
  <c r="L858" i="41"/>
  <c r="T858" i="41" s="1"/>
  <c r="H858" i="41"/>
  <c r="D858" i="41"/>
  <c r="AA857" i="41"/>
  <c r="V857" i="41"/>
  <c r="U857" i="41"/>
  <c r="L857" i="41"/>
  <c r="T857" i="41" s="1"/>
  <c r="H857" i="41"/>
  <c r="D857" i="41"/>
  <c r="AA856" i="41"/>
  <c r="V856" i="41"/>
  <c r="U856" i="41"/>
  <c r="L856" i="41"/>
  <c r="T856" i="41" s="1"/>
  <c r="H856" i="41"/>
  <c r="D856" i="41"/>
  <c r="AA855" i="41"/>
  <c r="V855" i="41" s="1"/>
  <c r="U855" i="41"/>
  <c r="L855" i="41"/>
  <c r="T855" i="41" s="1"/>
  <c r="H855" i="41"/>
  <c r="D855" i="41"/>
  <c r="AA854" i="41"/>
  <c r="V854" i="41" s="1"/>
  <c r="U854" i="41"/>
  <c r="L854" i="41"/>
  <c r="H854" i="41"/>
  <c r="D854" i="41"/>
  <c r="AA853" i="41"/>
  <c r="V853" i="41" s="1"/>
  <c r="U853" i="41"/>
  <c r="L853" i="41"/>
  <c r="H853" i="41"/>
  <c r="D853" i="41"/>
  <c r="AA852" i="41"/>
  <c r="T852" i="41" s="1"/>
  <c r="L852" i="41"/>
  <c r="V852" i="41" s="1"/>
  <c r="H852" i="41"/>
  <c r="D852" i="41"/>
  <c r="AA851" i="41"/>
  <c r="T851" i="41"/>
  <c r="L851" i="41"/>
  <c r="V851" i="41" s="1"/>
  <c r="H851" i="41"/>
  <c r="D851" i="41"/>
  <c r="AA850" i="41"/>
  <c r="T850" i="41" s="1"/>
  <c r="L850" i="41"/>
  <c r="V850" i="41" s="1"/>
  <c r="H850" i="41"/>
  <c r="D850" i="41"/>
  <c r="AA849" i="41"/>
  <c r="T849" i="41"/>
  <c r="L849" i="41"/>
  <c r="V849" i="41" s="1"/>
  <c r="H849" i="41"/>
  <c r="D849" i="41"/>
  <c r="AA848" i="41"/>
  <c r="T848" i="41" s="1"/>
  <c r="L848" i="41"/>
  <c r="V848" i="41" s="1"/>
  <c r="H848" i="41"/>
  <c r="D848" i="41"/>
  <c r="AA847" i="41"/>
  <c r="T847" i="41"/>
  <c r="L847" i="41"/>
  <c r="V847" i="41" s="1"/>
  <c r="H847" i="41"/>
  <c r="D847" i="41"/>
  <c r="AA846" i="41"/>
  <c r="T846" i="41" s="1"/>
  <c r="L846" i="41"/>
  <c r="V846" i="41" s="1"/>
  <c r="H846" i="41"/>
  <c r="D846" i="41"/>
  <c r="AA845" i="41"/>
  <c r="T845" i="41"/>
  <c r="L845" i="41"/>
  <c r="V845" i="41" s="1"/>
  <c r="H845" i="41"/>
  <c r="D845" i="41"/>
  <c r="AA844" i="41"/>
  <c r="T844" i="41" s="1"/>
  <c r="L844" i="41"/>
  <c r="V844" i="41" s="1"/>
  <c r="H844" i="41"/>
  <c r="D844" i="41"/>
  <c r="AA843" i="41"/>
  <c r="T843" i="41"/>
  <c r="L843" i="41"/>
  <c r="V843" i="41" s="1"/>
  <c r="H843" i="41"/>
  <c r="D843" i="41"/>
  <c r="AA842" i="41"/>
  <c r="T842" i="41" s="1"/>
  <c r="L842" i="41"/>
  <c r="V842" i="41" s="1"/>
  <c r="H842" i="41"/>
  <c r="D842" i="41"/>
  <c r="AA841" i="41"/>
  <c r="T841" i="41"/>
  <c r="L841" i="41"/>
  <c r="V841" i="41" s="1"/>
  <c r="H841" i="41"/>
  <c r="D841" i="41"/>
  <c r="AA840" i="41"/>
  <c r="T840" i="41" s="1"/>
  <c r="L840" i="41"/>
  <c r="V840" i="41" s="1"/>
  <c r="H840" i="41"/>
  <c r="D840" i="41"/>
  <c r="AA839" i="41"/>
  <c r="T839" i="41"/>
  <c r="L839" i="41"/>
  <c r="V839" i="41" s="1"/>
  <c r="H839" i="41"/>
  <c r="D839" i="41"/>
  <c r="AA838" i="41"/>
  <c r="T838" i="41" s="1"/>
  <c r="L838" i="41"/>
  <c r="V838" i="41" s="1"/>
  <c r="H838" i="41"/>
  <c r="D838" i="41"/>
  <c r="AA837" i="41"/>
  <c r="T837" i="41"/>
  <c r="L837" i="41"/>
  <c r="V837" i="41" s="1"/>
  <c r="H837" i="41"/>
  <c r="D837" i="41"/>
  <c r="AA836" i="41"/>
  <c r="T836" i="41" s="1"/>
  <c r="L836" i="41"/>
  <c r="V836" i="41" s="1"/>
  <c r="H836" i="41"/>
  <c r="D836" i="41"/>
  <c r="AA835" i="41"/>
  <c r="T835" i="41"/>
  <c r="L835" i="41"/>
  <c r="V835" i="41" s="1"/>
  <c r="H835" i="41"/>
  <c r="D835" i="41"/>
  <c r="AA834" i="41"/>
  <c r="T834" i="41" s="1"/>
  <c r="L834" i="41"/>
  <c r="V834" i="41" s="1"/>
  <c r="H834" i="41"/>
  <c r="D834" i="41"/>
  <c r="AA833" i="41"/>
  <c r="T833" i="41"/>
  <c r="L833" i="41"/>
  <c r="V833" i="41" s="1"/>
  <c r="H833" i="41"/>
  <c r="D833" i="41"/>
  <c r="AA832" i="41"/>
  <c r="T832" i="41" s="1"/>
  <c r="L832" i="41"/>
  <c r="V832" i="41" s="1"/>
  <c r="H832" i="41"/>
  <c r="D832" i="41"/>
  <c r="AA831" i="41"/>
  <c r="T831" i="41"/>
  <c r="L831" i="41"/>
  <c r="V831" i="41" s="1"/>
  <c r="H831" i="41"/>
  <c r="D831" i="41"/>
  <c r="AA830" i="41"/>
  <c r="T830" i="41" s="1"/>
  <c r="L830" i="41"/>
  <c r="V830" i="41" s="1"/>
  <c r="H830" i="41"/>
  <c r="D830" i="41"/>
  <c r="AA829" i="41"/>
  <c r="T829" i="41"/>
  <c r="L829" i="41"/>
  <c r="V829" i="41" s="1"/>
  <c r="H829" i="41"/>
  <c r="D829" i="41"/>
  <c r="AA828" i="41"/>
  <c r="T828" i="41" s="1"/>
  <c r="L828" i="41"/>
  <c r="V828" i="41" s="1"/>
  <c r="H828" i="41"/>
  <c r="D828" i="41"/>
  <c r="Y1155" i="1"/>
  <c r="W1155" i="1"/>
  <c r="O1155" i="1"/>
  <c r="D1155" i="1"/>
  <c r="Y1154" i="1"/>
  <c r="W1154" i="1"/>
  <c r="O1154" i="1"/>
  <c r="D1154" i="1"/>
  <c r="Y1147" i="1"/>
  <c r="W1147" i="1"/>
  <c r="D1147" i="1"/>
  <c r="Y1146" i="1"/>
  <c r="W1146" i="1"/>
  <c r="D1146" i="1"/>
  <c r="Y1145" i="1"/>
  <c r="W1145" i="1"/>
  <c r="D1145" i="1"/>
  <c r="Y1144" i="1"/>
  <c r="W1144" i="1"/>
  <c r="D1144" i="1"/>
  <c r="Y1143" i="1"/>
  <c r="W1143" i="1"/>
  <c r="D1143" i="1"/>
  <c r="Y1142" i="1"/>
  <c r="W1142" i="1"/>
  <c r="D1142" i="1"/>
  <c r="Y1141" i="1"/>
  <c r="W1141" i="1"/>
  <c r="D1141" i="1"/>
  <c r="Y1140" i="1"/>
  <c r="W1140" i="1"/>
  <c r="D1140" i="1"/>
  <c r="Y1139" i="1"/>
  <c r="W1139" i="1"/>
  <c r="D1139" i="1"/>
  <c r="AA862" i="5"/>
  <c r="T862" i="5" s="1"/>
  <c r="L862" i="5"/>
  <c r="H862" i="5"/>
  <c r="D862" i="5"/>
  <c r="AA861" i="5"/>
  <c r="V861" i="5" s="1"/>
  <c r="L861" i="5"/>
  <c r="H861" i="5"/>
  <c r="D861" i="5"/>
  <c r="AA860" i="5"/>
  <c r="U860" i="5" s="1"/>
  <c r="L860" i="5"/>
  <c r="H860" i="5"/>
  <c r="D860" i="5"/>
  <c r="AA859" i="5"/>
  <c r="U859" i="5" s="1"/>
  <c r="L859" i="5"/>
  <c r="H859" i="5"/>
  <c r="D859" i="5"/>
  <c r="AA858" i="5"/>
  <c r="V858" i="5" s="1"/>
  <c r="L858" i="5"/>
  <c r="H858" i="5"/>
  <c r="D858" i="5"/>
  <c r="AA857" i="5"/>
  <c r="U857" i="5" s="1"/>
  <c r="L857" i="5"/>
  <c r="H857" i="5"/>
  <c r="D857" i="5"/>
  <c r="AA856" i="5"/>
  <c r="V856" i="5" s="1"/>
  <c r="L856" i="5"/>
  <c r="H856" i="5"/>
  <c r="D856" i="5"/>
  <c r="AA855" i="5"/>
  <c r="U855" i="5" s="1"/>
  <c r="L855" i="5"/>
  <c r="H855" i="5"/>
  <c r="D855" i="5"/>
  <c r="AA854" i="5"/>
  <c r="V854" i="5" s="1"/>
  <c r="L854" i="5"/>
  <c r="H854" i="5"/>
  <c r="D854" i="5"/>
  <c r="AA853" i="5"/>
  <c r="L853" i="5"/>
  <c r="H853" i="5"/>
  <c r="D853" i="5"/>
  <c r="AA852" i="5"/>
  <c r="T852" i="5" s="1"/>
  <c r="L852" i="5"/>
  <c r="H852" i="5"/>
  <c r="D852" i="5"/>
  <c r="AA851" i="5"/>
  <c r="T851" i="5" s="1"/>
  <c r="L851" i="5"/>
  <c r="H851" i="5"/>
  <c r="D851" i="5"/>
  <c r="AA850" i="5"/>
  <c r="T850" i="5" s="1"/>
  <c r="L850" i="5"/>
  <c r="H850" i="5"/>
  <c r="D850" i="5"/>
  <c r="AA849" i="5"/>
  <c r="T849" i="5" s="1"/>
  <c r="L849" i="5"/>
  <c r="H849" i="5"/>
  <c r="D849" i="5"/>
  <c r="AA848" i="5"/>
  <c r="T848" i="5" s="1"/>
  <c r="L848" i="5"/>
  <c r="H848" i="5"/>
  <c r="D848" i="5"/>
  <c r="AA847" i="5"/>
  <c r="T847" i="5" s="1"/>
  <c r="L847" i="5"/>
  <c r="H847" i="5"/>
  <c r="D847" i="5"/>
  <c r="AA846" i="5"/>
  <c r="T846" i="5" s="1"/>
  <c r="L846" i="5"/>
  <c r="H846" i="5"/>
  <c r="D846" i="5"/>
  <c r="AA845" i="5"/>
  <c r="T845" i="5" s="1"/>
  <c r="L845" i="5"/>
  <c r="H845" i="5"/>
  <c r="D845" i="5"/>
  <c r="AA844" i="5"/>
  <c r="T844" i="5" s="1"/>
  <c r="L844" i="5"/>
  <c r="H844" i="5"/>
  <c r="D844" i="5"/>
  <c r="AA843" i="5"/>
  <c r="T843" i="5" s="1"/>
  <c r="L843" i="5"/>
  <c r="H843" i="5"/>
  <c r="D843" i="5"/>
  <c r="AA842" i="5"/>
  <c r="T842" i="5" s="1"/>
  <c r="L842" i="5"/>
  <c r="H842" i="5"/>
  <c r="D842" i="5"/>
  <c r="AA841" i="5"/>
  <c r="T841" i="5" s="1"/>
  <c r="L841" i="5"/>
  <c r="H841" i="5"/>
  <c r="D841" i="5"/>
  <c r="AA840" i="5"/>
  <c r="T840" i="5" s="1"/>
  <c r="L840" i="5"/>
  <c r="H840" i="5"/>
  <c r="D840" i="5"/>
  <c r="AA839" i="5"/>
  <c r="T839" i="5" s="1"/>
  <c r="L839" i="5"/>
  <c r="H839" i="5"/>
  <c r="D839" i="5"/>
  <c r="AA838" i="5"/>
  <c r="T838" i="5" s="1"/>
  <c r="L838" i="5"/>
  <c r="H838" i="5"/>
  <c r="D838" i="5"/>
  <c r="AA837" i="5"/>
  <c r="T837" i="5" s="1"/>
  <c r="L837" i="5"/>
  <c r="H837" i="5"/>
  <c r="D837" i="5"/>
  <c r="AA836" i="5"/>
  <c r="T836" i="5" s="1"/>
  <c r="L836" i="5"/>
  <c r="H836" i="5"/>
  <c r="D836" i="5"/>
  <c r="AA835" i="5"/>
  <c r="T835" i="5" s="1"/>
  <c r="L835" i="5"/>
  <c r="H835" i="5"/>
  <c r="D835" i="5"/>
  <c r="AA827" i="41"/>
  <c r="U827" i="41" s="1"/>
  <c r="T827" i="41"/>
  <c r="L827" i="41"/>
  <c r="H827" i="41"/>
  <c r="D827" i="41"/>
  <c r="AA826" i="41"/>
  <c r="U826" i="41" s="1"/>
  <c r="T826" i="41"/>
  <c r="L826" i="41"/>
  <c r="H826" i="41"/>
  <c r="D826" i="41"/>
  <c r="AA825" i="41"/>
  <c r="U825" i="41" s="1"/>
  <c r="L825" i="41"/>
  <c r="H825" i="41"/>
  <c r="D825" i="41"/>
  <c r="AA824" i="41"/>
  <c r="T824" i="41"/>
  <c r="L824" i="41"/>
  <c r="V824" i="41" s="1"/>
  <c r="H824" i="41"/>
  <c r="D824" i="41"/>
  <c r="AA823" i="41"/>
  <c r="V823" i="41" s="1"/>
  <c r="L823" i="41"/>
  <c r="H823" i="41"/>
  <c r="D823" i="41"/>
  <c r="V847" i="5" l="1"/>
  <c r="T860" i="5"/>
  <c r="V839" i="5"/>
  <c r="V840" i="5"/>
  <c r="U861" i="5"/>
  <c r="T853" i="41"/>
  <c r="T854" i="41"/>
  <c r="U824" i="41"/>
  <c r="T825" i="41"/>
  <c r="V826" i="41"/>
  <c r="V827" i="41"/>
  <c r="X853" i="41"/>
  <c r="X854" i="41"/>
  <c r="X855" i="41"/>
  <c r="X856" i="41"/>
  <c r="X857" i="41"/>
  <c r="X858" i="41"/>
  <c r="X859" i="41"/>
  <c r="X860" i="41"/>
  <c r="V865" i="5"/>
  <c r="V867" i="5"/>
  <c r="V843" i="5"/>
  <c r="V860" i="5"/>
  <c r="T861" i="5"/>
  <c r="V862" i="5"/>
  <c r="V868" i="5"/>
  <c r="V835" i="5"/>
  <c r="V836" i="5"/>
  <c r="V846" i="5"/>
  <c r="V864" i="5"/>
  <c r="G31" i="34" s="1"/>
  <c r="V866" i="5"/>
  <c r="R1140" i="1"/>
  <c r="Q1141" i="1"/>
  <c r="Q1143" i="1"/>
  <c r="Q1147" i="1"/>
  <c r="O1153" i="1"/>
  <c r="R1139" i="1"/>
  <c r="Q1140" i="1"/>
  <c r="Q1142" i="1"/>
  <c r="Q1144" i="1"/>
  <c r="R1145" i="1"/>
  <c r="Q1146" i="1"/>
  <c r="Q1139" i="1"/>
  <c r="Q1145" i="1"/>
  <c r="R1141" i="1"/>
  <c r="R1142" i="1"/>
  <c r="R1143" i="1"/>
  <c r="R1144" i="1"/>
  <c r="P1145" i="1"/>
  <c r="R1147" i="1"/>
  <c r="U838" i="5"/>
  <c r="U842" i="5"/>
  <c r="V844" i="5"/>
  <c r="U845" i="5"/>
  <c r="U849" i="5"/>
  <c r="U851" i="5"/>
  <c r="X851" i="5" s="1"/>
  <c r="U853" i="5"/>
  <c r="U854" i="5"/>
  <c r="U856" i="5"/>
  <c r="U858" i="5"/>
  <c r="U869" i="5"/>
  <c r="U841" i="5"/>
  <c r="X841" i="5" s="1"/>
  <c r="U848" i="5"/>
  <c r="U850" i="5"/>
  <c r="U852" i="5"/>
  <c r="T853" i="5"/>
  <c r="X853" i="5" s="1"/>
  <c r="T855" i="5"/>
  <c r="T857" i="5"/>
  <c r="X857" i="5" s="1"/>
  <c r="T859" i="5"/>
  <c r="T869" i="5"/>
  <c r="G29" i="34" s="1"/>
  <c r="V838" i="5"/>
  <c r="U840" i="5"/>
  <c r="X840" i="5" s="1"/>
  <c r="V841" i="5"/>
  <c r="V842" i="5"/>
  <c r="X842" i="5" s="1"/>
  <c r="U843" i="5"/>
  <c r="V845" i="5"/>
  <c r="U847" i="5"/>
  <c r="X847" i="5" s="1"/>
  <c r="V848" i="5"/>
  <c r="V849" i="5"/>
  <c r="X849" i="5" s="1"/>
  <c r="V850" i="5"/>
  <c r="X850" i="5" s="1"/>
  <c r="V851" i="5"/>
  <c r="V852" i="5"/>
  <c r="X852" i="5" s="1"/>
  <c r="V853" i="5"/>
  <c r="T854" i="5"/>
  <c r="X854" i="5" s="1"/>
  <c r="V855" i="5"/>
  <c r="T856" i="5"/>
  <c r="X856" i="5" s="1"/>
  <c r="V857" i="5"/>
  <c r="T858" i="5"/>
  <c r="V859" i="5"/>
  <c r="V837" i="5"/>
  <c r="U862" i="5"/>
  <c r="U865" i="5"/>
  <c r="X865" i="5" s="1"/>
  <c r="U866" i="5"/>
  <c r="U867" i="5"/>
  <c r="X867" i="5" s="1"/>
  <c r="V869" i="5"/>
  <c r="T1153" i="1"/>
  <c r="U868" i="5"/>
  <c r="X868" i="5" s="1"/>
  <c r="X866" i="5"/>
  <c r="U864" i="5"/>
  <c r="U829" i="41"/>
  <c r="X829" i="41" s="1"/>
  <c r="U830" i="41"/>
  <c r="X830" i="41" s="1"/>
  <c r="U831" i="41"/>
  <c r="X831" i="41" s="1"/>
  <c r="U832" i="41"/>
  <c r="X832" i="41" s="1"/>
  <c r="U833" i="41"/>
  <c r="X833" i="41" s="1"/>
  <c r="U834" i="41"/>
  <c r="X834" i="41" s="1"/>
  <c r="U835" i="41"/>
  <c r="X835" i="41" s="1"/>
  <c r="U836" i="41"/>
  <c r="X836" i="41" s="1"/>
  <c r="U837" i="41"/>
  <c r="X837" i="41" s="1"/>
  <c r="U838" i="41"/>
  <c r="X838" i="41" s="1"/>
  <c r="U839" i="41"/>
  <c r="X839" i="41" s="1"/>
  <c r="U840" i="41"/>
  <c r="X840" i="41" s="1"/>
  <c r="U841" i="41"/>
  <c r="X841" i="41" s="1"/>
  <c r="U842" i="41"/>
  <c r="X842" i="41" s="1"/>
  <c r="U843" i="41"/>
  <c r="X843" i="41" s="1"/>
  <c r="U844" i="41"/>
  <c r="X844" i="41" s="1"/>
  <c r="U845" i="41"/>
  <c r="X845" i="41" s="1"/>
  <c r="U846" i="41"/>
  <c r="X846" i="41" s="1"/>
  <c r="U847" i="41"/>
  <c r="X847" i="41" s="1"/>
  <c r="U848" i="41"/>
  <c r="X848" i="41" s="1"/>
  <c r="U849" i="41"/>
  <c r="X849" i="41" s="1"/>
  <c r="U850" i="41"/>
  <c r="X850" i="41" s="1"/>
  <c r="U851" i="41"/>
  <c r="X851" i="41" s="1"/>
  <c r="U852" i="41"/>
  <c r="X852" i="41" s="1"/>
  <c r="U861" i="41"/>
  <c r="X861" i="41" s="1"/>
  <c r="U828" i="41"/>
  <c r="X828" i="41" s="1"/>
  <c r="R1146" i="1"/>
  <c r="P1146" i="1"/>
  <c r="P1147" i="1"/>
  <c r="P1144" i="1"/>
  <c r="O1144" i="1" s="1"/>
  <c r="P1143" i="1"/>
  <c r="P1142" i="1"/>
  <c r="P1141" i="1"/>
  <c r="O1141" i="1" s="1"/>
  <c r="P1140" i="1"/>
  <c r="O1140" i="1" s="1"/>
  <c r="P1139" i="1"/>
  <c r="O1139" i="1" s="1"/>
  <c r="X862" i="5"/>
  <c r="X861" i="5"/>
  <c r="X859" i="5"/>
  <c r="X855" i="5"/>
  <c r="X848" i="5"/>
  <c r="U846" i="5"/>
  <c r="X846" i="5" s="1"/>
  <c r="X845" i="5"/>
  <c r="U844" i="5"/>
  <c r="X844" i="5" s="1"/>
  <c r="X843" i="5"/>
  <c r="X838" i="5"/>
  <c r="U839" i="5"/>
  <c r="X839" i="5" s="1"/>
  <c r="U837" i="5"/>
  <c r="U836" i="5"/>
  <c r="U835" i="5"/>
  <c r="X835" i="5" s="1"/>
  <c r="X827" i="41"/>
  <c r="X826" i="41"/>
  <c r="V825" i="41"/>
  <c r="X825" i="41" s="1"/>
  <c r="X824" i="41"/>
  <c r="U823" i="41"/>
  <c r="X823" i="41" s="1"/>
  <c r="T823" i="41"/>
  <c r="AA834" i="5"/>
  <c r="L834" i="5"/>
  <c r="H834" i="5"/>
  <c r="D834" i="5"/>
  <c r="AA833" i="5"/>
  <c r="T833" i="5" s="1"/>
  <c r="L833" i="5"/>
  <c r="H833" i="5"/>
  <c r="D833" i="5"/>
  <c r="AA832" i="5"/>
  <c r="L832" i="5"/>
  <c r="H832" i="5"/>
  <c r="D832" i="5"/>
  <c r="AA831" i="5"/>
  <c r="T831" i="5" s="1"/>
  <c r="L831" i="5"/>
  <c r="H831" i="5"/>
  <c r="D831" i="5"/>
  <c r="AA830" i="5"/>
  <c r="T830" i="5" s="1"/>
  <c r="L830" i="5"/>
  <c r="H830" i="5"/>
  <c r="D830" i="5"/>
  <c r="AA829" i="5"/>
  <c r="T829" i="5" s="1"/>
  <c r="L829" i="5"/>
  <c r="H829" i="5"/>
  <c r="D829" i="5"/>
  <c r="AA828" i="5"/>
  <c r="T828" i="5" s="1"/>
  <c r="L828" i="5"/>
  <c r="H828" i="5"/>
  <c r="D828" i="5"/>
  <c r="AA827" i="5"/>
  <c r="T827" i="5" s="1"/>
  <c r="L827" i="5"/>
  <c r="H827" i="5"/>
  <c r="D827" i="5"/>
  <c r="AA826" i="5"/>
  <c r="U826" i="5" s="1"/>
  <c r="L826" i="5"/>
  <c r="H826" i="5"/>
  <c r="D826" i="5"/>
  <c r="AA825" i="5"/>
  <c r="L825" i="5"/>
  <c r="H825" i="5"/>
  <c r="D825" i="5"/>
  <c r="AA824" i="5"/>
  <c r="T824" i="5" s="1"/>
  <c r="L824" i="5"/>
  <c r="H824" i="5"/>
  <c r="D824" i="5"/>
  <c r="Y1138" i="1"/>
  <c r="W1138" i="1"/>
  <c r="D1138" i="1"/>
  <c r="Y1137" i="1"/>
  <c r="P1137" i="1" s="1"/>
  <c r="W1137" i="1"/>
  <c r="D1137" i="1"/>
  <c r="Y1136" i="1"/>
  <c r="W1136" i="1"/>
  <c r="D1136" i="1"/>
  <c r="Y1135" i="1"/>
  <c r="W1135" i="1"/>
  <c r="D1135" i="1"/>
  <c r="Y1134" i="1"/>
  <c r="R1134" i="1" s="1"/>
  <c r="W1134" i="1"/>
  <c r="Q1134" i="1"/>
  <c r="D1134" i="1"/>
  <c r="Y1133" i="1"/>
  <c r="R1133" i="1" s="1"/>
  <c r="W1133" i="1"/>
  <c r="Q1133" i="1"/>
  <c r="D1133" i="1"/>
  <c r="Y1132" i="1"/>
  <c r="W1132" i="1"/>
  <c r="P1132" i="1"/>
  <c r="D1132" i="1"/>
  <c r="N1131" i="1"/>
  <c r="Y1131" i="1"/>
  <c r="W1131" i="1"/>
  <c r="D1131" i="1"/>
  <c r="Y1130" i="1"/>
  <c r="W1130" i="1"/>
  <c r="D1130" i="1"/>
  <c r="Y1129" i="1"/>
  <c r="W1129" i="1"/>
  <c r="D1129" i="1"/>
  <c r="Y1128" i="1"/>
  <c r="W1128" i="1"/>
  <c r="D1128" i="1"/>
  <c r="Y1127" i="1"/>
  <c r="W1127" i="1"/>
  <c r="P1127" i="1"/>
  <c r="D1127" i="1"/>
  <c r="Y1126" i="1"/>
  <c r="W1126" i="1"/>
  <c r="D1126" i="1"/>
  <c r="Y1125" i="1"/>
  <c r="W1125" i="1"/>
  <c r="D1125" i="1"/>
  <c r="Y1124" i="1"/>
  <c r="W1124" i="1"/>
  <c r="D1124" i="1"/>
  <c r="Y1123" i="1"/>
  <c r="W1123" i="1"/>
  <c r="D1123" i="1"/>
  <c r="Y1122" i="1"/>
  <c r="R1122" i="1" s="1"/>
  <c r="W1122" i="1"/>
  <c r="Q1122" i="1"/>
  <c r="AA822" i="41"/>
  <c r="U822" i="41" s="1"/>
  <c r="T822" i="41"/>
  <c r="L822" i="41"/>
  <c r="H822" i="41"/>
  <c r="D822" i="41"/>
  <c r="AA821" i="41"/>
  <c r="U821" i="41" s="1"/>
  <c r="T821" i="41"/>
  <c r="L821" i="41"/>
  <c r="H821" i="41"/>
  <c r="D821" i="41"/>
  <c r="AA820" i="41"/>
  <c r="U820" i="41" s="1"/>
  <c r="T820" i="41"/>
  <c r="L820" i="41"/>
  <c r="H820" i="41"/>
  <c r="D820" i="41"/>
  <c r="AA819" i="41"/>
  <c r="U819" i="41" s="1"/>
  <c r="T819" i="41"/>
  <c r="L819" i="41"/>
  <c r="H819" i="41"/>
  <c r="D819" i="41"/>
  <c r="AA818" i="41"/>
  <c r="U818" i="41" s="1"/>
  <c r="T818" i="41"/>
  <c r="L818" i="41"/>
  <c r="H818" i="41"/>
  <c r="D818" i="41"/>
  <c r="AA817" i="41"/>
  <c r="U817" i="41" s="1"/>
  <c r="T817" i="41"/>
  <c r="L817" i="41"/>
  <c r="H817" i="41"/>
  <c r="D817" i="41"/>
  <c r="AA816" i="41"/>
  <c r="U816" i="41" s="1"/>
  <c r="T816" i="41"/>
  <c r="L816" i="41"/>
  <c r="H816" i="41"/>
  <c r="D816" i="41"/>
  <c r="AA815" i="41"/>
  <c r="U815" i="41" s="1"/>
  <c r="T815" i="41"/>
  <c r="L815" i="41"/>
  <c r="H815" i="41"/>
  <c r="D815" i="41"/>
  <c r="AA814" i="41"/>
  <c r="U814" i="41" s="1"/>
  <c r="T814" i="41"/>
  <c r="L814" i="41"/>
  <c r="H814" i="41"/>
  <c r="D814" i="41"/>
  <c r="AA813" i="41"/>
  <c r="U813" i="41" s="1"/>
  <c r="T813" i="41"/>
  <c r="L813" i="41"/>
  <c r="H813" i="41"/>
  <c r="D813" i="41"/>
  <c r="AA812" i="41"/>
  <c r="U812" i="41" s="1"/>
  <c r="T812" i="41"/>
  <c r="L812" i="41"/>
  <c r="H812" i="41"/>
  <c r="D812" i="41"/>
  <c r="AA811" i="41"/>
  <c r="U811" i="41" s="1"/>
  <c r="T811" i="41"/>
  <c r="L811" i="41"/>
  <c r="H811" i="41"/>
  <c r="D811" i="41"/>
  <c r="AA810" i="41"/>
  <c r="U810" i="41" s="1"/>
  <c r="T810" i="41"/>
  <c r="L810" i="41"/>
  <c r="H810" i="41"/>
  <c r="D810" i="41"/>
  <c r="AA809" i="41"/>
  <c r="U809" i="41" s="1"/>
  <c r="T809" i="41"/>
  <c r="L809" i="41"/>
  <c r="H809" i="41"/>
  <c r="D809" i="41"/>
  <c r="AA808" i="41"/>
  <c r="U808" i="41" s="1"/>
  <c r="T808" i="41"/>
  <c r="L808" i="41"/>
  <c r="H808" i="41"/>
  <c r="D808" i="41"/>
  <c r="AA807" i="41"/>
  <c r="U807" i="41" s="1"/>
  <c r="T807" i="41"/>
  <c r="L807" i="41"/>
  <c r="H807" i="41"/>
  <c r="D807" i="41"/>
  <c r="AA806" i="41"/>
  <c r="U806" i="41" s="1"/>
  <c r="T806" i="41"/>
  <c r="L806" i="41"/>
  <c r="H806" i="41"/>
  <c r="D806" i="41"/>
  <c r="AA805" i="41"/>
  <c r="U805" i="41" s="1"/>
  <c r="T805" i="41"/>
  <c r="L805" i="41"/>
  <c r="H805" i="41"/>
  <c r="D805" i="41"/>
  <c r="AA804" i="41"/>
  <c r="U804" i="41" s="1"/>
  <c r="T804" i="41"/>
  <c r="L804" i="41"/>
  <c r="H804" i="41"/>
  <c r="D804" i="41"/>
  <c r="AA803" i="41"/>
  <c r="U803" i="41" s="1"/>
  <c r="T803" i="41"/>
  <c r="L803" i="41"/>
  <c r="H803" i="41"/>
  <c r="D803" i="41"/>
  <c r="AA802" i="41"/>
  <c r="U802" i="41" s="1"/>
  <c r="T802" i="41"/>
  <c r="L802" i="41"/>
  <c r="H802" i="41"/>
  <c r="D802" i="41"/>
  <c r="AA801" i="41"/>
  <c r="U801" i="41" s="1"/>
  <c r="T801" i="41"/>
  <c r="L801" i="41"/>
  <c r="H801" i="41"/>
  <c r="D801" i="41"/>
  <c r="AA800" i="41"/>
  <c r="U800" i="41" s="1"/>
  <c r="T800" i="41"/>
  <c r="L800" i="41"/>
  <c r="H800" i="41"/>
  <c r="D800" i="41"/>
  <c r="AA799" i="41"/>
  <c r="U799" i="41" s="1"/>
  <c r="T799" i="41"/>
  <c r="L799" i="41"/>
  <c r="H799" i="41"/>
  <c r="D799" i="41"/>
  <c r="AA798" i="41"/>
  <c r="U798" i="41" s="1"/>
  <c r="T798" i="41"/>
  <c r="L798" i="41"/>
  <c r="H798" i="41"/>
  <c r="D798" i="41"/>
  <c r="AA797" i="41"/>
  <c r="U797" i="41" s="1"/>
  <c r="T797" i="41"/>
  <c r="L797" i="41"/>
  <c r="H797" i="41"/>
  <c r="D797" i="41"/>
  <c r="AA796" i="41"/>
  <c r="U796" i="41" s="1"/>
  <c r="T796" i="41"/>
  <c r="L796" i="41"/>
  <c r="H796" i="41"/>
  <c r="D796" i="41"/>
  <c r="AA795" i="41"/>
  <c r="U795" i="41" s="1"/>
  <c r="T795" i="41"/>
  <c r="L795" i="41"/>
  <c r="H795" i="41"/>
  <c r="D795" i="41"/>
  <c r="AA794" i="41"/>
  <c r="U794" i="41" s="1"/>
  <c r="T794" i="41"/>
  <c r="L794" i="41"/>
  <c r="H794" i="41"/>
  <c r="D794" i="41"/>
  <c r="AA793" i="41"/>
  <c r="U793" i="41" s="1"/>
  <c r="T793" i="41"/>
  <c r="L793" i="41"/>
  <c r="H793" i="41"/>
  <c r="D793" i="41"/>
  <c r="AA792" i="41"/>
  <c r="U792" i="41" s="1"/>
  <c r="T792" i="41"/>
  <c r="L792" i="41"/>
  <c r="H792" i="41"/>
  <c r="D792" i="41"/>
  <c r="AA791" i="41"/>
  <c r="U791" i="41" s="1"/>
  <c r="T791" i="41"/>
  <c r="L791" i="41"/>
  <c r="H791" i="41"/>
  <c r="D791" i="41"/>
  <c r="AA790" i="41"/>
  <c r="U790" i="41" s="1"/>
  <c r="T790" i="41"/>
  <c r="L790" i="41"/>
  <c r="H790" i="41"/>
  <c r="D790" i="41"/>
  <c r="AA789" i="41"/>
  <c r="U789" i="41" s="1"/>
  <c r="T789" i="41"/>
  <c r="L789" i="41"/>
  <c r="H789" i="41"/>
  <c r="D789" i="41"/>
  <c r="AA788" i="41"/>
  <c r="U788" i="41" s="1"/>
  <c r="T788" i="41"/>
  <c r="L788" i="41"/>
  <c r="H788" i="41"/>
  <c r="D788" i="41"/>
  <c r="AA787" i="41"/>
  <c r="T787" i="41" s="1"/>
  <c r="L787" i="41"/>
  <c r="H787" i="41"/>
  <c r="D787" i="41"/>
  <c r="AA786" i="41"/>
  <c r="T786" i="41"/>
  <c r="L786" i="41"/>
  <c r="H786" i="41"/>
  <c r="D786" i="41"/>
  <c r="AA785" i="41"/>
  <c r="T785" i="41" s="1"/>
  <c r="L785" i="41"/>
  <c r="H785" i="41"/>
  <c r="D785" i="41"/>
  <c r="AA784" i="41"/>
  <c r="U784" i="41" s="1"/>
  <c r="T784" i="41"/>
  <c r="L784" i="41"/>
  <c r="H784" i="41"/>
  <c r="D784" i="41"/>
  <c r="AA783" i="41"/>
  <c r="U783" i="41" s="1"/>
  <c r="L783" i="41"/>
  <c r="H783" i="41"/>
  <c r="D783" i="41"/>
  <c r="AA782" i="41"/>
  <c r="U782" i="41" s="1"/>
  <c r="T782" i="41"/>
  <c r="L782" i="41"/>
  <c r="H782" i="41"/>
  <c r="D782" i="41"/>
  <c r="AA781" i="41"/>
  <c r="U781" i="41" s="1"/>
  <c r="L781" i="41"/>
  <c r="H781" i="41"/>
  <c r="D781" i="41"/>
  <c r="AA780" i="41"/>
  <c r="V780" i="41" s="1"/>
  <c r="U780" i="41"/>
  <c r="L780" i="41"/>
  <c r="H780" i="41"/>
  <c r="D780" i="41"/>
  <c r="AA779" i="41"/>
  <c r="T779" i="41" s="1"/>
  <c r="L779" i="41"/>
  <c r="U779" i="41" s="1"/>
  <c r="H779" i="41"/>
  <c r="D779" i="41"/>
  <c r="AA778" i="41"/>
  <c r="T778" i="41"/>
  <c r="L778" i="41"/>
  <c r="U778" i="41" s="1"/>
  <c r="H778" i="41"/>
  <c r="D778" i="41"/>
  <c r="AA777" i="41"/>
  <c r="T777" i="41" s="1"/>
  <c r="L777" i="41"/>
  <c r="U777" i="41" s="1"/>
  <c r="H777" i="41"/>
  <c r="D777" i="41"/>
  <c r="AA776" i="41"/>
  <c r="T776" i="41"/>
  <c r="L776" i="41"/>
  <c r="U776" i="41" s="1"/>
  <c r="H776" i="41"/>
  <c r="D776" i="41"/>
  <c r="AA775" i="41"/>
  <c r="T775" i="41" s="1"/>
  <c r="L775" i="41"/>
  <c r="U775" i="41" s="1"/>
  <c r="H775" i="41"/>
  <c r="D775" i="41"/>
  <c r="AA774" i="41"/>
  <c r="T774" i="41"/>
  <c r="L774" i="41"/>
  <c r="U774" i="41" s="1"/>
  <c r="H774" i="41"/>
  <c r="D774" i="41"/>
  <c r="AA773" i="41"/>
  <c r="T773" i="41" s="1"/>
  <c r="L773" i="41"/>
  <c r="U773" i="41" s="1"/>
  <c r="H773" i="41"/>
  <c r="D773" i="41"/>
  <c r="AA772" i="41"/>
  <c r="T772" i="41"/>
  <c r="L772" i="41"/>
  <c r="U772" i="41" s="1"/>
  <c r="H772" i="41"/>
  <c r="D772" i="41"/>
  <c r="AA771" i="41"/>
  <c r="T771" i="41" s="1"/>
  <c r="L771" i="41"/>
  <c r="U771" i="41" s="1"/>
  <c r="H771" i="41"/>
  <c r="D771" i="41"/>
  <c r="AA770" i="41"/>
  <c r="T770" i="41"/>
  <c r="L770" i="41"/>
  <c r="U770" i="41" s="1"/>
  <c r="H770" i="41"/>
  <c r="D770" i="41"/>
  <c r="AA769" i="41"/>
  <c r="T769" i="41" s="1"/>
  <c r="L769" i="41"/>
  <c r="U769" i="41" s="1"/>
  <c r="H769" i="41"/>
  <c r="D769" i="41"/>
  <c r="AA768" i="41"/>
  <c r="T768" i="41"/>
  <c r="L768" i="41"/>
  <c r="U768" i="41" s="1"/>
  <c r="H768" i="41"/>
  <c r="D768" i="41"/>
  <c r="AA767" i="41"/>
  <c r="T767" i="41" s="1"/>
  <c r="L767" i="41"/>
  <c r="U767" i="41" s="1"/>
  <c r="H767" i="41"/>
  <c r="D767" i="41"/>
  <c r="AA766" i="41"/>
  <c r="T766" i="41"/>
  <c r="L766" i="41"/>
  <c r="U766" i="41" s="1"/>
  <c r="H766" i="41"/>
  <c r="D766" i="41"/>
  <c r="AA765" i="41"/>
  <c r="T765" i="41" s="1"/>
  <c r="L765" i="41"/>
  <c r="U765" i="41" s="1"/>
  <c r="H765" i="41"/>
  <c r="D765" i="41"/>
  <c r="AA764" i="41"/>
  <c r="T764" i="41"/>
  <c r="L764" i="41"/>
  <c r="U764" i="41" s="1"/>
  <c r="H764" i="41"/>
  <c r="D764" i="41"/>
  <c r="AA763" i="41"/>
  <c r="T763" i="41" s="1"/>
  <c r="L763" i="41"/>
  <c r="U763" i="41" s="1"/>
  <c r="H763" i="41"/>
  <c r="D763" i="41"/>
  <c r="AA762" i="41"/>
  <c r="T762" i="41"/>
  <c r="L762" i="41"/>
  <c r="U762" i="41" s="1"/>
  <c r="H762" i="41"/>
  <c r="D762" i="41"/>
  <c r="AA761" i="41"/>
  <c r="T761" i="41" s="1"/>
  <c r="L761" i="41"/>
  <c r="U761" i="41" s="1"/>
  <c r="H761" i="41"/>
  <c r="D761" i="41"/>
  <c r="AA760" i="41"/>
  <c r="T760" i="41"/>
  <c r="L760" i="41"/>
  <c r="U760" i="41" s="1"/>
  <c r="H760" i="41"/>
  <c r="D760" i="41"/>
  <c r="AA759" i="41"/>
  <c r="T759" i="41" s="1"/>
  <c r="L759" i="41"/>
  <c r="U759" i="41" s="1"/>
  <c r="H759" i="41"/>
  <c r="D759" i="41"/>
  <c r="AA758" i="41"/>
  <c r="T758" i="41"/>
  <c r="L758" i="41"/>
  <c r="U758" i="41" s="1"/>
  <c r="H758" i="41"/>
  <c r="D758" i="41"/>
  <c r="AA757" i="41"/>
  <c r="T757" i="41" s="1"/>
  <c r="L757" i="41"/>
  <c r="V757" i="41" s="1"/>
  <c r="H757" i="41"/>
  <c r="D757" i="41"/>
  <c r="AA756" i="41"/>
  <c r="T756" i="41"/>
  <c r="L756" i="41"/>
  <c r="V756" i="41" s="1"/>
  <c r="H756" i="41"/>
  <c r="D756" i="41"/>
  <c r="AA755" i="41"/>
  <c r="T755" i="41"/>
  <c r="L755" i="41"/>
  <c r="V755" i="41" s="1"/>
  <c r="H755" i="41"/>
  <c r="D755" i="41"/>
  <c r="AA754" i="41"/>
  <c r="T754" i="41"/>
  <c r="L754" i="41"/>
  <c r="V754" i="41" s="1"/>
  <c r="H754" i="41"/>
  <c r="D754" i="41"/>
  <c r="AA753" i="41"/>
  <c r="T753" i="41"/>
  <c r="L753" i="41"/>
  <c r="V753" i="41" s="1"/>
  <c r="H753" i="41"/>
  <c r="D753" i="41"/>
  <c r="AA752" i="41"/>
  <c r="T752" i="41"/>
  <c r="L752" i="41"/>
  <c r="V752" i="41" s="1"/>
  <c r="H752" i="41"/>
  <c r="D752" i="41"/>
  <c r="AA751" i="41"/>
  <c r="T751" i="41"/>
  <c r="L751" i="41"/>
  <c r="V751" i="41" s="1"/>
  <c r="H751" i="41"/>
  <c r="D751" i="41"/>
  <c r="AA750" i="41"/>
  <c r="T750" i="41"/>
  <c r="L750" i="41"/>
  <c r="V750" i="41" s="1"/>
  <c r="H750" i="41"/>
  <c r="D750" i="41"/>
  <c r="AA749" i="41"/>
  <c r="T749" i="41"/>
  <c r="L749" i="41"/>
  <c r="V749" i="41" s="1"/>
  <c r="H749" i="41"/>
  <c r="D749" i="41"/>
  <c r="AA748" i="41"/>
  <c r="T748" i="41"/>
  <c r="L748" i="41"/>
  <c r="V748" i="41" s="1"/>
  <c r="H748" i="41"/>
  <c r="D748" i="41"/>
  <c r="AA747" i="41"/>
  <c r="T747" i="41"/>
  <c r="L747" i="41"/>
  <c r="V747" i="41" s="1"/>
  <c r="H747" i="41"/>
  <c r="D747" i="41"/>
  <c r="AA746" i="41"/>
  <c r="T746" i="41"/>
  <c r="L746" i="41"/>
  <c r="V746" i="41" s="1"/>
  <c r="H746" i="41"/>
  <c r="D746" i="41"/>
  <c r="AA745" i="41"/>
  <c r="T745" i="41"/>
  <c r="L745" i="41"/>
  <c r="V745" i="41" s="1"/>
  <c r="H745" i="41"/>
  <c r="D745" i="41"/>
  <c r="AA744" i="41"/>
  <c r="T744" i="41"/>
  <c r="L744" i="41"/>
  <c r="V744" i="41" s="1"/>
  <c r="H744" i="41"/>
  <c r="D744" i="41"/>
  <c r="AA743" i="41"/>
  <c r="T743" i="41"/>
  <c r="L743" i="41"/>
  <c r="V743" i="41" s="1"/>
  <c r="H743" i="41"/>
  <c r="D743" i="41"/>
  <c r="AA742" i="41"/>
  <c r="T742" i="41"/>
  <c r="L742" i="41"/>
  <c r="V742" i="41" s="1"/>
  <c r="H742" i="41"/>
  <c r="D742" i="41"/>
  <c r="AA741" i="41"/>
  <c r="T741" i="41"/>
  <c r="L741" i="41"/>
  <c r="V741" i="41" s="1"/>
  <c r="H741" i="41"/>
  <c r="D741" i="41"/>
  <c r="AA740" i="41"/>
  <c r="T740" i="41"/>
  <c r="L740" i="41"/>
  <c r="V740" i="41" s="1"/>
  <c r="H740" i="41"/>
  <c r="D740" i="41"/>
  <c r="AA739" i="41"/>
  <c r="T739" i="41"/>
  <c r="L739" i="41"/>
  <c r="H739" i="41"/>
  <c r="D739" i="41"/>
  <c r="AA738" i="41"/>
  <c r="T738" i="41" s="1"/>
  <c r="L738" i="41"/>
  <c r="H738" i="41"/>
  <c r="D738" i="41"/>
  <c r="AA737" i="41"/>
  <c r="L737" i="41"/>
  <c r="U737" i="41" s="1"/>
  <c r="H737" i="41"/>
  <c r="D737" i="41"/>
  <c r="AA736" i="41"/>
  <c r="T736" i="41"/>
  <c r="L736" i="41"/>
  <c r="V736" i="41" s="1"/>
  <c r="H736" i="41"/>
  <c r="D736" i="41"/>
  <c r="AA735" i="41"/>
  <c r="T735" i="41" s="1"/>
  <c r="L735" i="41"/>
  <c r="V735" i="41" s="1"/>
  <c r="H735" i="41"/>
  <c r="D735" i="41"/>
  <c r="AA734" i="41"/>
  <c r="T734" i="41"/>
  <c r="L734" i="41"/>
  <c r="V734" i="41" s="1"/>
  <c r="H734" i="41"/>
  <c r="D734" i="41"/>
  <c r="AA733" i="41"/>
  <c r="T733" i="41" s="1"/>
  <c r="L733" i="41"/>
  <c r="V733" i="41" s="1"/>
  <c r="H733" i="41"/>
  <c r="D733" i="41"/>
  <c r="AA732" i="41"/>
  <c r="T732" i="41"/>
  <c r="L732" i="41"/>
  <c r="V732" i="41" s="1"/>
  <c r="H732" i="41"/>
  <c r="D732" i="41"/>
  <c r="AA731" i="41"/>
  <c r="T731" i="41" s="1"/>
  <c r="L731" i="41"/>
  <c r="V731" i="41" s="1"/>
  <c r="H731" i="41"/>
  <c r="D731" i="41"/>
  <c r="AA730" i="41"/>
  <c r="T730" i="41"/>
  <c r="L730" i="41"/>
  <c r="V730" i="41" s="1"/>
  <c r="H730" i="41"/>
  <c r="D730" i="41"/>
  <c r="AA728" i="41"/>
  <c r="U728" i="41" s="1"/>
  <c r="T728" i="41"/>
  <c r="L728" i="41"/>
  <c r="H728" i="41"/>
  <c r="D728" i="41"/>
  <c r="AA727" i="41"/>
  <c r="U727" i="41" s="1"/>
  <c r="T727" i="41"/>
  <c r="L727" i="41"/>
  <c r="H727" i="41"/>
  <c r="D727" i="41"/>
  <c r="AA726" i="41"/>
  <c r="T726" i="41" s="1"/>
  <c r="L726" i="41"/>
  <c r="H726" i="41"/>
  <c r="D726" i="41"/>
  <c r="AA725" i="41"/>
  <c r="T725" i="41"/>
  <c r="L725" i="41"/>
  <c r="H725" i="41"/>
  <c r="D725" i="41"/>
  <c r="AA724" i="41"/>
  <c r="T724" i="41" s="1"/>
  <c r="L724" i="41"/>
  <c r="H724" i="41"/>
  <c r="D724" i="41"/>
  <c r="AA723" i="41"/>
  <c r="T723" i="41"/>
  <c r="L723" i="41"/>
  <c r="V723" i="41" s="1"/>
  <c r="H723" i="41"/>
  <c r="D723" i="41"/>
  <c r="AA722" i="41"/>
  <c r="T722" i="41"/>
  <c r="L722" i="41"/>
  <c r="V722" i="41" s="1"/>
  <c r="H722" i="41"/>
  <c r="D722" i="41"/>
  <c r="AA721" i="41"/>
  <c r="L721" i="41"/>
  <c r="U721" i="41" s="1"/>
  <c r="H721" i="41"/>
  <c r="D721" i="41"/>
  <c r="AA720" i="41"/>
  <c r="T720" i="41"/>
  <c r="L720" i="41"/>
  <c r="U720" i="41" s="1"/>
  <c r="H720" i="41"/>
  <c r="D720" i="41"/>
  <c r="AA719" i="41"/>
  <c r="L719" i="41"/>
  <c r="U719" i="41" s="1"/>
  <c r="H719" i="41"/>
  <c r="D719" i="41"/>
  <c r="AA718" i="41"/>
  <c r="V718" i="41" s="1"/>
  <c r="T718" i="41"/>
  <c r="L718" i="41"/>
  <c r="U718" i="41" s="1"/>
  <c r="H718" i="41"/>
  <c r="D718" i="41"/>
  <c r="AA717" i="41"/>
  <c r="L717" i="41"/>
  <c r="U717" i="41" s="1"/>
  <c r="H717" i="41"/>
  <c r="D717" i="41"/>
  <c r="AA716" i="41"/>
  <c r="T716" i="41"/>
  <c r="L716" i="41"/>
  <c r="U716" i="41" s="1"/>
  <c r="H716" i="41"/>
  <c r="D716" i="41"/>
  <c r="AA715" i="41"/>
  <c r="L715" i="41"/>
  <c r="U715" i="41" s="1"/>
  <c r="H715" i="41"/>
  <c r="D715" i="41"/>
  <c r="AA714" i="41"/>
  <c r="V714" i="41"/>
  <c r="U714" i="41"/>
  <c r="T714" i="41"/>
  <c r="L714" i="41"/>
  <c r="H714" i="41"/>
  <c r="D714" i="41"/>
  <c r="AA713" i="41"/>
  <c r="V713" i="41" s="1"/>
  <c r="L713" i="41"/>
  <c r="H713" i="41"/>
  <c r="D713" i="41"/>
  <c r="AA712" i="41"/>
  <c r="V712" i="41"/>
  <c r="U712" i="41"/>
  <c r="T712" i="41"/>
  <c r="L712" i="41"/>
  <c r="H712" i="41"/>
  <c r="D712" i="41"/>
  <c r="AA711" i="41"/>
  <c r="V711" i="41" s="1"/>
  <c r="L711" i="41"/>
  <c r="H711" i="41"/>
  <c r="D711" i="41"/>
  <c r="AA710" i="41"/>
  <c r="T710" i="41"/>
  <c r="L710" i="41"/>
  <c r="U710" i="41" s="1"/>
  <c r="H710" i="41"/>
  <c r="D710" i="41"/>
  <c r="AA709" i="41"/>
  <c r="L709" i="41"/>
  <c r="U709" i="41" s="1"/>
  <c r="H709" i="41"/>
  <c r="D709" i="41"/>
  <c r="AA708" i="41"/>
  <c r="T708" i="41"/>
  <c r="L708" i="41"/>
  <c r="U708" i="41" s="1"/>
  <c r="H708" i="41"/>
  <c r="D708" i="41"/>
  <c r="AA707" i="41"/>
  <c r="V707" i="41" s="1"/>
  <c r="L707" i="41"/>
  <c r="U707" i="41" s="1"/>
  <c r="H707" i="41"/>
  <c r="D707" i="41"/>
  <c r="AA706" i="41"/>
  <c r="V706" i="41" s="1"/>
  <c r="T706" i="41"/>
  <c r="L706" i="41"/>
  <c r="H706" i="41"/>
  <c r="D706" i="41"/>
  <c r="AA705" i="41"/>
  <c r="V705" i="41" s="1"/>
  <c r="L705" i="41"/>
  <c r="H705" i="41"/>
  <c r="D705" i="41"/>
  <c r="AA704" i="41"/>
  <c r="V704" i="41" s="1"/>
  <c r="T704" i="41"/>
  <c r="L704" i="41"/>
  <c r="H704" i="41"/>
  <c r="D704" i="41"/>
  <c r="AA703" i="41"/>
  <c r="V703" i="41" s="1"/>
  <c r="L703" i="41"/>
  <c r="H703" i="41"/>
  <c r="D703" i="41"/>
  <c r="AA702" i="41"/>
  <c r="V702" i="41" s="1"/>
  <c r="T702" i="41"/>
  <c r="L702" i="41"/>
  <c r="H702" i="41"/>
  <c r="D702" i="41"/>
  <c r="AA701" i="41"/>
  <c r="V701" i="41" s="1"/>
  <c r="L701" i="41"/>
  <c r="H701" i="41"/>
  <c r="D701" i="41"/>
  <c r="AA700" i="41"/>
  <c r="V700" i="41" s="1"/>
  <c r="T700" i="41"/>
  <c r="L700" i="41"/>
  <c r="H700" i="41"/>
  <c r="D700" i="41"/>
  <c r="AA699" i="41"/>
  <c r="V699" i="41" s="1"/>
  <c r="L699" i="41"/>
  <c r="H699" i="41"/>
  <c r="D699" i="41"/>
  <c r="AA698" i="41"/>
  <c r="V698" i="41" s="1"/>
  <c r="T698" i="41"/>
  <c r="L698" i="41"/>
  <c r="H698" i="41"/>
  <c r="D698" i="41"/>
  <c r="AA697" i="41"/>
  <c r="V697" i="41" s="1"/>
  <c r="L697" i="41"/>
  <c r="H697" i="41"/>
  <c r="D697" i="41"/>
  <c r="AA696" i="41"/>
  <c r="V696" i="41" s="1"/>
  <c r="T696" i="41"/>
  <c r="L696" i="41"/>
  <c r="H696" i="41"/>
  <c r="D696" i="41"/>
  <c r="AA695" i="41"/>
  <c r="V695" i="41" s="1"/>
  <c r="L695" i="41"/>
  <c r="H695" i="41"/>
  <c r="D695" i="41"/>
  <c r="AA694" i="41"/>
  <c r="V694" i="41" s="1"/>
  <c r="T694" i="41"/>
  <c r="L694" i="41"/>
  <c r="H694" i="41"/>
  <c r="D694" i="41"/>
  <c r="AA693" i="41"/>
  <c r="V693" i="41" s="1"/>
  <c r="L693" i="41"/>
  <c r="H693" i="41"/>
  <c r="D693" i="41"/>
  <c r="AA692" i="41"/>
  <c r="T692" i="41" s="1"/>
  <c r="L692" i="41"/>
  <c r="V692" i="41" s="1"/>
  <c r="H692" i="41"/>
  <c r="D692" i="41"/>
  <c r="AA691" i="41"/>
  <c r="L691" i="41"/>
  <c r="U691" i="41" s="1"/>
  <c r="H691" i="41"/>
  <c r="D691" i="41"/>
  <c r="AA690" i="41"/>
  <c r="T690" i="41" s="1"/>
  <c r="L690" i="41"/>
  <c r="H690" i="41"/>
  <c r="D690" i="41"/>
  <c r="AA689" i="41"/>
  <c r="L689" i="41"/>
  <c r="U689" i="41" s="1"/>
  <c r="H689" i="41"/>
  <c r="D689" i="41"/>
  <c r="AA688" i="41"/>
  <c r="T688" i="41"/>
  <c r="L688" i="41"/>
  <c r="U688" i="41" s="1"/>
  <c r="H688" i="41"/>
  <c r="D688" i="41"/>
  <c r="AA687" i="41"/>
  <c r="T687" i="41" s="1"/>
  <c r="L687" i="41"/>
  <c r="U687" i="41" s="1"/>
  <c r="H687" i="41"/>
  <c r="D687" i="41"/>
  <c r="AA686" i="41"/>
  <c r="L686" i="41"/>
  <c r="U686" i="41" s="1"/>
  <c r="H686" i="41"/>
  <c r="D686" i="41"/>
  <c r="AA685" i="41"/>
  <c r="T685" i="41"/>
  <c r="L685" i="41"/>
  <c r="U685" i="41" s="1"/>
  <c r="H685" i="41"/>
  <c r="D685" i="41"/>
  <c r="AA684" i="41"/>
  <c r="T684" i="41" s="1"/>
  <c r="L684" i="41"/>
  <c r="H684" i="41"/>
  <c r="D684" i="41"/>
  <c r="AA683" i="41"/>
  <c r="L683" i="41"/>
  <c r="U683" i="41" s="1"/>
  <c r="H683" i="41"/>
  <c r="D683" i="41"/>
  <c r="AA682" i="41"/>
  <c r="T682" i="41"/>
  <c r="L682" i="41"/>
  <c r="V682" i="41" s="1"/>
  <c r="H682" i="41"/>
  <c r="D682" i="41"/>
  <c r="AA681" i="41"/>
  <c r="V681" i="41" s="1"/>
  <c r="L681" i="41"/>
  <c r="H681" i="41"/>
  <c r="D681" i="41"/>
  <c r="AA680" i="41"/>
  <c r="L680" i="41"/>
  <c r="H680" i="41"/>
  <c r="D680" i="41"/>
  <c r="AA679" i="41"/>
  <c r="L679" i="41"/>
  <c r="U679" i="41" s="1"/>
  <c r="H679" i="41"/>
  <c r="D679" i="41"/>
  <c r="AA678" i="41"/>
  <c r="T678" i="41"/>
  <c r="L678" i="41"/>
  <c r="U678" i="41" s="1"/>
  <c r="H678" i="41"/>
  <c r="D678" i="41"/>
  <c r="AA677" i="41"/>
  <c r="L677" i="41"/>
  <c r="H677" i="41"/>
  <c r="D677" i="41"/>
  <c r="AA676" i="41"/>
  <c r="L676" i="41"/>
  <c r="U676" i="41" s="1"/>
  <c r="H676" i="41"/>
  <c r="D676" i="41"/>
  <c r="AA675" i="41"/>
  <c r="T675" i="41"/>
  <c r="L675" i="41"/>
  <c r="U675" i="41" s="1"/>
  <c r="H675" i="41"/>
  <c r="D675" i="41"/>
  <c r="AA674" i="41"/>
  <c r="T674" i="41" s="1"/>
  <c r="L674" i="41"/>
  <c r="V674" i="41" s="1"/>
  <c r="H674" i="41"/>
  <c r="D674" i="41"/>
  <c r="AA673" i="41"/>
  <c r="T673" i="41"/>
  <c r="L673" i="41"/>
  <c r="U673" i="41" s="1"/>
  <c r="H673" i="41"/>
  <c r="D673" i="41"/>
  <c r="AA672" i="41"/>
  <c r="V672" i="41" s="1"/>
  <c r="L672" i="41"/>
  <c r="H672" i="41"/>
  <c r="D672" i="41"/>
  <c r="AA671" i="41"/>
  <c r="V671" i="41" s="1"/>
  <c r="L671" i="41"/>
  <c r="H671" i="41"/>
  <c r="D671" i="41"/>
  <c r="AA670" i="41"/>
  <c r="V670" i="41" s="1"/>
  <c r="L670" i="41"/>
  <c r="H670" i="41"/>
  <c r="D670" i="41"/>
  <c r="AA669" i="41"/>
  <c r="L669" i="41"/>
  <c r="U669" i="41" s="1"/>
  <c r="H669" i="41"/>
  <c r="D669" i="41"/>
  <c r="AA668" i="41"/>
  <c r="T668" i="41"/>
  <c r="L668" i="41"/>
  <c r="U668" i="41" s="1"/>
  <c r="H668" i="41"/>
  <c r="D668" i="41"/>
  <c r="AA667" i="41"/>
  <c r="V667" i="41" s="1"/>
  <c r="L667" i="41"/>
  <c r="H667" i="41"/>
  <c r="D667" i="41"/>
  <c r="AA666" i="41"/>
  <c r="L666" i="41"/>
  <c r="H666" i="41"/>
  <c r="D666" i="41"/>
  <c r="AA665" i="41"/>
  <c r="T665" i="41"/>
  <c r="L665" i="41"/>
  <c r="U665" i="41" s="1"/>
  <c r="H665" i="41"/>
  <c r="D665" i="41"/>
  <c r="AA664" i="41"/>
  <c r="V664" i="41" s="1"/>
  <c r="L664" i="41"/>
  <c r="H664" i="41"/>
  <c r="D664" i="41"/>
  <c r="AA663" i="41"/>
  <c r="T663" i="41" s="1"/>
  <c r="L663" i="41"/>
  <c r="U663" i="41" s="1"/>
  <c r="H663" i="41"/>
  <c r="D663" i="41"/>
  <c r="AA662" i="41"/>
  <c r="L662" i="41"/>
  <c r="U662" i="41" s="1"/>
  <c r="H662" i="41"/>
  <c r="D662" i="41"/>
  <c r="AA661" i="41"/>
  <c r="T661" i="41"/>
  <c r="L661" i="41"/>
  <c r="U661" i="41" s="1"/>
  <c r="H661" i="41"/>
  <c r="D661" i="41"/>
  <c r="AA660" i="41"/>
  <c r="V660" i="41" s="1"/>
  <c r="L660" i="41"/>
  <c r="H660" i="41"/>
  <c r="D660" i="41"/>
  <c r="AA659" i="41"/>
  <c r="T659" i="41" s="1"/>
  <c r="L659" i="41"/>
  <c r="H659" i="41"/>
  <c r="D659" i="41"/>
  <c r="AA658" i="41"/>
  <c r="T658" i="41"/>
  <c r="L658" i="41"/>
  <c r="U658" i="41" s="1"/>
  <c r="H658" i="41"/>
  <c r="D658" i="41"/>
  <c r="AA657" i="41"/>
  <c r="V657" i="41" s="1"/>
  <c r="L657" i="41"/>
  <c r="H657" i="41"/>
  <c r="D657" i="41"/>
  <c r="AA656" i="41"/>
  <c r="V656" i="41" s="1"/>
  <c r="L656" i="41"/>
  <c r="H656" i="41"/>
  <c r="D656" i="41"/>
  <c r="AA655" i="41"/>
  <c r="V655" i="41" s="1"/>
  <c r="L655" i="41"/>
  <c r="H655" i="41"/>
  <c r="D655" i="41"/>
  <c r="AA654" i="41"/>
  <c r="L654" i="41"/>
  <c r="U654" i="41" s="1"/>
  <c r="H654" i="41"/>
  <c r="D654" i="41"/>
  <c r="AA653" i="41"/>
  <c r="L653" i="41"/>
  <c r="U653" i="41" s="1"/>
  <c r="H653" i="41"/>
  <c r="D653" i="41"/>
  <c r="AA652" i="41"/>
  <c r="T652" i="41"/>
  <c r="L652" i="41"/>
  <c r="V652" i="41" s="1"/>
  <c r="H652" i="41"/>
  <c r="D652" i="41"/>
  <c r="AA651" i="41"/>
  <c r="V651" i="41" s="1"/>
  <c r="L651" i="41"/>
  <c r="H651" i="41"/>
  <c r="D651" i="41"/>
  <c r="AA650" i="41"/>
  <c r="T650" i="41" s="1"/>
  <c r="L650" i="41"/>
  <c r="H650" i="41"/>
  <c r="D650" i="41"/>
  <c r="AA649" i="41"/>
  <c r="L649" i="41"/>
  <c r="U649" i="41" s="1"/>
  <c r="H649" i="41"/>
  <c r="D649" i="41"/>
  <c r="AA648" i="41"/>
  <c r="T648" i="41"/>
  <c r="L648" i="41"/>
  <c r="V648" i="41" s="1"/>
  <c r="H648" i="41"/>
  <c r="D648" i="41"/>
  <c r="AA647" i="41"/>
  <c r="V647" i="41" s="1"/>
  <c r="L647" i="41"/>
  <c r="H647" i="41"/>
  <c r="D647" i="41"/>
  <c r="AA646" i="41"/>
  <c r="T646" i="41" s="1"/>
  <c r="L646" i="41"/>
  <c r="V646" i="41" s="1"/>
  <c r="H646" i="41"/>
  <c r="D646" i="41"/>
  <c r="AA645" i="41"/>
  <c r="L645" i="41"/>
  <c r="U645" i="41" s="1"/>
  <c r="H645" i="41"/>
  <c r="D645" i="41"/>
  <c r="AA644" i="41"/>
  <c r="L644" i="41"/>
  <c r="U644" i="41" s="1"/>
  <c r="H644" i="41"/>
  <c r="D644" i="41"/>
  <c r="AA643" i="41"/>
  <c r="T643" i="41"/>
  <c r="L643" i="41"/>
  <c r="U643" i="41" s="1"/>
  <c r="H643" i="41"/>
  <c r="D643" i="41"/>
  <c r="AA642" i="41"/>
  <c r="V642" i="41" s="1"/>
  <c r="L642" i="41"/>
  <c r="H642" i="41"/>
  <c r="D642" i="41"/>
  <c r="AA641" i="41"/>
  <c r="V641" i="41" s="1"/>
  <c r="L641" i="41"/>
  <c r="H641" i="41"/>
  <c r="D641" i="41"/>
  <c r="AA640" i="41"/>
  <c r="L640" i="41"/>
  <c r="H640" i="41"/>
  <c r="D640" i="41"/>
  <c r="AA639" i="41"/>
  <c r="L639" i="41"/>
  <c r="U639" i="41" s="1"/>
  <c r="H639" i="41"/>
  <c r="D639" i="41"/>
  <c r="AA638" i="41"/>
  <c r="L638" i="41"/>
  <c r="U638" i="41" s="1"/>
  <c r="H638" i="41"/>
  <c r="D638" i="41"/>
  <c r="AA637" i="41"/>
  <c r="T637" i="41"/>
  <c r="L637" i="41"/>
  <c r="U637" i="41" s="1"/>
  <c r="H637" i="41"/>
  <c r="D637" i="41"/>
  <c r="AA636" i="41"/>
  <c r="V636" i="41" s="1"/>
  <c r="L636" i="41"/>
  <c r="H636" i="41"/>
  <c r="D636" i="41"/>
  <c r="AA635" i="41"/>
  <c r="T635" i="41" s="1"/>
  <c r="L635" i="41"/>
  <c r="U635" i="41" s="1"/>
  <c r="H635" i="41"/>
  <c r="D635" i="41"/>
  <c r="AA634" i="41"/>
  <c r="L634" i="41"/>
  <c r="U634" i="41" s="1"/>
  <c r="H634" i="41"/>
  <c r="D634" i="41"/>
  <c r="AA633" i="41"/>
  <c r="L633" i="41"/>
  <c r="U633" i="41" s="1"/>
  <c r="H633" i="41"/>
  <c r="D633" i="41"/>
  <c r="AA632" i="41"/>
  <c r="T632" i="41"/>
  <c r="L632" i="41"/>
  <c r="V632" i="41" s="1"/>
  <c r="H632" i="41"/>
  <c r="D632" i="41"/>
  <c r="AA631" i="41"/>
  <c r="V631" i="41" s="1"/>
  <c r="L631" i="41"/>
  <c r="H631" i="41"/>
  <c r="D631" i="41"/>
  <c r="AA630" i="41"/>
  <c r="T630" i="41" s="1"/>
  <c r="L630" i="41"/>
  <c r="H630" i="41"/>
  <c r="D630" i="41"/>
  <c r="AA629" i="41"/>
  <c r="L629" i="41"/>
  <c r="U629" i="41" s="1"/>
  <c r="H629" i="41"/>
  <c r="D629" i="41"/>
  <c r="AA628" i="41"/>
  <c r="T628" i="41"/>
  <c r="L628" i="41"/>
  <c r="V628" i="41" s="1"/>
  <c r="H628" i="41"/>
  <c r="D628" i="41"/>
  <c r="AA627" i="41"/>
  <c r="V627" i="41" s="1"/>
  <c r="L627" i="41"/>
  <c r="H627" i="41"/>
  <c r="D627" i="41"/>
  <c r="AA626" i="41"/>
  <c r="T626" i="41" s="1"/>
  <c r="L626" i="41"/>
  <c r="V626" i="41" s="1"/>
  <c r="H626" i="41"/>
  <c r="D626" i="41"/>
  <c r="AA625" i="41"/>
  <c r="L625" i="41"/>
  <c r="U625" i="41" s="1"/>
  <c r="H625" i="41"/>
  <c r="D625" i="41"/>
  <c r="AA624" i="41"/>
  <c r="T624" i="41"/>
  <c r="L624" i="41"/>
  <c r="V624" i="41" s="1"/>
  <c r="H624" i="41"/>
  <c r="D624" i="41"/>
  <c r="AA623" i="41"/>
  <c r="V623" i="41" s="1"/>
  <c r="L623" i="41"/>
  <c r="H623" i="41"/>
  <c r="D623" i="41"/>
  <c r="AA622" i="41"/>
  <c r="T622" i="41" s="1"/>
  <c r="L622" i="41"/>
  <c r="H622" i="41"/>
  <c r="D622" i="41"/>
  <c r="AA621" i="41"/>
  <c r="T621" i="41"/>
  <c r="L621" i="41"/>
  <c r="U621" i="41" s="1"/>
  <c r="H621" i="41"/>
  <c r="D621" i="41"/>
  <c r="AA620" i="41"/>
  <c r="T620" i="41" s="1"/>
  <c r="L620" i="41"/>
  <c r="V620" i="41" s="1"/>
  <c r="H620" i="41"/>
  <c r="D620" i="41"/>
  <c r="AA619" i="41"/>
  <c r="T619" i="41"/>
  <c r="L619" i="41"/>
  <c r="U619" i="41" s="1"/>
  <c r="H619" i="41"/>
  <c r="D619" i="41"/>
  <c r="AA618" i="41"/>
  <c r="V618" i="41" s="1"/>
  <c r="L618" i="41"/>
  <c r="H618" i="41"/>
  <c r="D618" i="41"/>
  <c r="AA617" i="41"/>
  <c r="V617" i="41" s="1"/>
  <c r="L617" i="41"/>
  <c r="H617" i="41"/>
  <c r="D617" i="41"/>
  <c r="AA616" i="41"/>
  <c r="V616" i="41" s="1"/>
  <c r="L616" i="41"/>
  <c r="H616" i="41"/>
  <c r="D616" i="41"/>
  <c r="AA615" i="41"/>
  <c r="T615" i="41" s="1"/>
  <c r="L615" i="41"/>
  <c r="H615" i="41"/>
  <c r="D615" i="41"/>
  <c r="AA614" i="41"/>
  <c r="T614" i="41"/>
  <c r="L614" i="41"/>
  <c r="U614" i="41" s="1"/>
  <c r="H614" i="41"/>
  <c r="D614" i="41"/>
  <c r="AA613" i="41"/>
  <c r="L613" i="41"/>
  <c r="U613" i="41" s="1"/>
  <c r="H613" i="41"/>
  <c r="D613" i="41"/>
  <c r="AA612" i="41"/>
  <c r="V612" i="41"/>
  <c r="U612" i="41"/>
  <c r="T612" i="41"/>
  <c r="L612" i="41"/>
  <c r="H612" i="41"/>
  <c r="D612" i="41"/>
  <c r="AA611" i="41"/>
  <c r="V611" i="41" s="1"/>
  <c r="L611" i="41"/>
  <c r="H611" i="41"/>
  <c r="D611" i="41"/>
  <c r="AA610" i="41"/>
  <c r="V610" i="41" s="1"/>
  <c r="T610" i="41"/>
  <c r="L610" i="41"/>
  <c r="H610" i="41"/>
  <c r="D610" i="41"/>
  <c r="AA609" i="41"/>
  <c r="V609" i="41" s="1"/>
  <c r="L609" i="41"/>
  <c r="H609" i="41"/>
  <c r="D609" i="41"/>
  <c r="AA608" i="41"/>
  <c r="V608" i="41" s="1"/>
  <c r="L608" i="41"/>
  <c r="H608" i="41"/>
  <c r="D608" i="41"/>
  <c r="AA607" i="41"/>
  <c r="V607" i="41" s="1"/>
  <c r="L607" i="41"/>
  <c r="H607" i="41"/>
  <c r="D607" i="41"/>
  <c r="AA606" i="41"/>
  <c r="V606" i="41" s="1"/>
  <c r="T606" i="41"/>
  <c r="L606" i="41"/>
  <c r="H606" i="41"/>
  <c r="D606" i="41"/>
  <c r="AA605" i="41"/>
  <c r="V605" i="41" s="1"/>
  <c r="L605" i="41"/>
  <c r="H605" i="41"/>
  <c r="D605" i="41"/>
  <c r="AA604" i="41"/>
  <c r="V604" i="41" s="1"/>
  <c r="L604" i="41"/>
  <c r="H604" i="41"/>
  <c r="D604" i="41"/>
  <c r="AA603" i="41"/>
  <c r="V603" i="41" s="1"/>
  <c r="L603" i="41"/>
  <c r="H603" i="41"/>
  <c r="D603" i="41"/>
  <c r="AA602" i="41"/>
  <c r="V602" i="41" s="1"/>
  <c r="T602" i="41"/>
  <c r="L602" i="41"/>
  <c r="H602" i="41"/>
  <c r="D602" i="41"/>
  <c r="AA601" i="41"/>
  <c r="V601" i="41" s="1"/>
  <c r="L601" i="41"/>
  <c r="H601" i="41"/>
  <c r="D601" i="41"/>
  <c r="AA600" i="41"/>
  <c r="V600" i="41" s="1"/>
  <c r="L600" i="41"/>
  <c r="H600" i="41"/>
  <c r="D600" i="41"/>
  <c r="AA599" i="41"/>
  <c r="V599" i="41" s="1"/>
  <c r="L599" i="41"/>
  <c r="H599" i="41"/>
  <c r="D599" i="41"/>
  <c r="AA598" i="41"/>
  <c r="V598" i="41" s="1"/>
  <c r="T598" i="41"/>
  <c r="L598" i="41"/>
  <c r="H598" i="41"/>
  <c r="D598" i="41"/>
  <c r="AA597" i="41"/>
  <c r="V597" i="41" s="1"/>
  <c r="L597" i="41"/>
  <c r="H597" i="41"/>
  <c r="D597" i="41"/>
  <c r="AA596" i="41"/>
  <c r="V596" i="41" s="1"/>
  <c r="L596" i="41"/>
  <c r="H596" i="41"/>
  <c r="D596" i="41"/>
  <c r="AA595" i="41"/>
  <c r="V595" i="41" s="1"/>
  <c r="L595" i="41"/>
  <c r="H595" i="41"/>
  <c r="D595" i="41"/>
  <c r="AA594" i="41"/>
  <c r="V594" i="41" s="1"/>
  <c r="T594" i="41"/>
  <c r="L594" i="41"/>
  <c r="H594" i="41"/>
  <c r="D594" i="41"/>
  <c r="AA593" i="41"/>
  <c r="V593" i="41" s="1"/>
  <c r="L593" i="41"/>
  <c r="H593" i="41"/>
  <c r="D593" i="41"/>
  <c r="AA592" i="41"/>
  <c r="V592" i="41" s="1"/>
  <c r="L592" i="41"/>
  <c r="H592" i="41"/>
  <c r="D592" i="41"/>
  <c r="AA591" i="41"/>
  <c r="L591" i="41"/>
  <c r="H591" i="41"/>
  <c r="D591" i="41"/>
  <c r="AA590" i="41"/>
  <c r="V590" i="41"/>
  <c r="U590" i="41"/>
  <c r="T590" i="41"/>
  <c r="L590" i="41"/>
  <c r="H590" i="41"/>
  <c r="D590" i="41"/>
  <c r="AA589" i="41"/>
  <c r="L589" i="41"/>
  <c r="H589" i="41"/>
  <c r="D589" i="41"/>
  <c r="AA588" i="41"/>
  <c r="T588" i="41"/>
  <c r="L588" i="41"/>
  <c r="U588" i="41" s="1"/>
  <c r="H588" i="41"/>
  <c r="D588" i="41"/>
  <c r="AA587" i="41"/>
  <c r="L587" i="41"/>
  <c r="U587" i="41" s="1"/>
  <c r="H587" i="41"/>
  <c r="D587" i="41"/>
  <c r="AA586" i="41"/>
  <c r="T586" i="41"/>
  <c r="L586" i="41"/>
  <c r="U586" i="41" s="1"/>
  <c r="H586" i="41"/>
  <c r="D586" i="41"/>
  <c r="AA585" i="41"/>
  <c r="V585" i="41" s="1"/>
  <c r="L585" i="41"/>
  <c r="H585" i="41"/>
  <c r="D585" i="41"/>
  <c r="AA584" i="41"/>
  <c r="T584" i="41" s="1"/>
  <c r="L584" i="41"/>
  <c r="U584" i="41" s="1"/>
  <c r="H584" i="41"/>
  <c r="D584" i="41"/>
  <c r="AA583" i="41"/>
  <c r="L583" i="41"/>
  <c r="U583" i="41" s="1"/>
  <c r="H583" i="41"/>
  <c r="D583" i="41"/>
  <c r="AA582" i="41"/>
  <c r="T582" i="41"/>
  <c r="L582" i="41"/>
  <c r="U582" i="41" s="1"/>
  <c r="H582" i="41"/>
  <c r="D582" i="41"/>
  <c r="AA581" i="41"/>
  <c r="V581" i="41" s="1"/>
  <c r="L581" i="41"/>
  <c r="H581" i="41"/>
  <c r="D581" i="41"/>
  <c r="AA580" i="41"/>
  <c r="T580" i="41" s="1"/>
  <c r="L580" i="41"/>
  <c r="H580" i="41"/>
  <c r="D580" i="41"/>
  <c r="AA579" i="41"/>
  <c r="L579" i="41"/>
  <c r="U579" i="41" s="1"/>
  <c r="H579" i="41"/>
  <c r="D579" i="41"/>
  <c r="AA578" i="41"/>
  <c r="T578" i="41"/>
  <c r="L578" i="41"/>
  <c r="U578" i="41" s="1"/>
  <c r="H578" i="41"/>
  <c r="D578" i="41"/>
  <c r="AA577" i="41"/>
  <c r="V577" i="41" s="1"/>
  <c r="L577" i="41"/>
  <c r="H577" i="41"/>
  <c r="D577" i="41"/>
  <c r="AA576" i="41"/>
  <c r="T576" i="41" s="1"/>
  <c r="L576" i="41"/>
  <c r="U576" i="41" s="1"/>
  <c r="H576" i="41"/>
  <c r="D576" i="41"/>
  <c r="AA575" i="41"/>
  <c r="L575" i="41"/>
  <c r="U575" i="41" s="1"/>
  <c r="H575" i="41"/>
  <c r="D575" i="41"/>
  <c r="AA574" i="41"/>
  <c r="T574" i="41"/>
  <c r="L574" i="41"/>
  <c r="U574" i="41" s="1"/>
  <c r="H574" i="41"/>
  <c r="D574" i="41"/>
  <c r="AA573" i="41"/>
  <c r="V573" i="41" s="1"/>
  <c r="L573" i="41"/>
  <c r="H573" i="41"/>
  <c r="D573" i="41"/>
  <c r="AA572" i="41"/>
  <c r="L572" i="41"/>
  <c r="H572" i="41"/>
  <c r="D572" i="41"/>
  <c r="AA571" i="41"/>
  <c r="L571" i="41"/>
  <c r="U571" i="41" s="1"/>
  <c r="H571" i="41"/>
  <c r="D571" i="41"/>
  <c r="AA570" i="41"/>
  <c r="T570" i="41"/>
  <c r="L570" i="41"/>
  <c r="U570" i="41" s="1"/>
  <c r="H570" i="41"/>
  <c r="D570" i="41"/>
  <c r="AA569" i="41"/>
  <c r="V569" i="41" s="1"/>
  <c r="L569" i="41"/>
  <c r="H569" i="41"/>
  <c r="D569" i="41"/>
  <c r="AA568" i="41"/>
  <c r="V568" i="41" s="1"/>
  <c r="T568" i="41"/>
  <c r="L568" i="41"/>
  <c r="H568" i="41"/>
  <c r="D568" i="41"/>
  <c r="AA567" i="41"/>
  <c r="V567" i="41" s="1"/>
  <c r="L567" i="41"/>
  <c r="H567" i="41"/>
  <c r="D567" i="41"/>
  <c r="AA566" i="41"/>
  <c r="T566" i="41" s="1"/>
  <c r="L566" i="41"/>
  <c r="H566" i="41"/>
  <c r="D566" i="41"/>
  <c r="AA565" i="41"/>
  <c r="L565" i="41"/>
  <c r="U565" i="41" s="1"/>
  <c r="H565" i="41"/>
  <c r="D565" i="41"/>
  <c r="AA564" i="41"/>
  <c r="L564" i="41"/>
  <c r="U564" i="41" s="1"/>
  <c r="H564" i="41"/>
  <c r="D564" i="41"/>
  <c r="AA563" i="41"/>
  <c r="L563" i="41"/>
  <c r="U563" i="41" s="1"/>
  <c r="H563" i="41"/>
  <c r="D563" i="41"/>
  <c r="AA562" i="41"/>
  <c r="T562" i="41"/>
  <c r="L562" i="41"/>
  <c r="U562" i="41" s="1"/>
  <c r="H562" i="41"/>
  <c r="D562" i="41"/>
  <c r="AA561" i="41"/>
  <c r="V561" i="41" s="1"/>
  <c r="L561" i="41"/>
  <c r="H561" i="41"/>
  <c r="D561" i="41"/>
  <c r="AA560" i="41"/>
  <c r="V560" i="41" s="1"/>
  <c r="T560" i="41"/>
  <c r="L560" i="41"/>
  <c r="H560" i="41"/>
  <c r="D560" i="41"/>
  <c r="AA559" i="41"/>
  <c r="V559" i="41" s="1"/>
  <c r="L559" i="41"/>
  <c r="H559" i="41"/>
  <c r="D559" i="41"/>
  <c r="AA558" i="41"/>
  <c r="V558" i="41" s="1"/>
  <c r="L558" i="41"/>
  <c r="H558" i="41"/>
  <c r="D558" i="41"/>
  <c r="AA557" i="41"/>
  <c r="V557" i="41" s="1"/>
  <c r="L557" i="41"/>
  <c r="H557" i="41"/>
  <c r="D557" i="41"/>
  <c r="AA556" i="41"/>
  <c r="T556" i="41" s="1"/>
  <c r="L556" i="41"/>
  <c r="U556" i="41" s="1"/>
  <c r="H556" i="41"/>
  <c r="D556" i="41"/>
  <c r="AA555" i="41"/>
  <c r="L555" i="41"/>
  <c r="U555" i="41" s="1"/>
  <c r="H555" i="41"/>
  <c r="D555" i="41"/>
  <c r="AA554" i="41"/>
  <c r="T554" i="41"/>
  <c r="L554" i="41"/>
  <c r="U554" i="41" s="1"/>
  <c r="H554" i="41"/>
  <c r="D554" i="41"/>
  <c r="AA553" i="41"/>
  <c r="V553" i="41" s="1"/>
  <c r="L553" i="41"/>
  <c r="H553" i="41"/>
  <c r="D553" i="41"/>
  <c r="AA552" i="41"/>
  <c r="T552" i="41" s="1"/>
  <c r="L552" i="41"/>
  <c r="H552" i="41"/>
  <c r="D552" i="41"/>
  <c r="AA551" i="41"/>
  <c r="L551" i="41"/>
  <c r="U551" i="41" s="1"/>
  <c r="H551" i="41"/>
  <c r="D551" i="41"/>
  <c r="AA550" i="41"/>
  <c r="T550" i="41"/>
  <c r="L550" i="41"/>
  <c r="U550" i="41" s="1"/>
  <c r="H550" i="41"/>
  <c r="D550" i="41"/>
  <c r="AA549" i="41"/>
  <c r="V549" i="41" s="1"/>
  <c r="L549" i="41"/>
  <c r="H549" i="41"/>
  <c r="D549" i="41"/>
  <c r="AA548" i="41"/>
  <c r="T548" i="41" s="1"/>
  <c r="L548" i="41"/>
  <c r="U548" i="41" s="1"/>
  <c r="H548" i="41"/>
  <c r="D548" i="41"/>
  <c r="AA547" i="41"/>
  <c r="L547" i="41"/>
  <c r="U547" i="41" s="1"/>
  <c r="H547" i="41"/>
  <c r="D547" i="41"/>
  <c r="AA546" i="41"/>
  <c r="T546" i="41"/>
  <c r="L546" i="41"/>
  <c r="U546" i="41" s="1"/>
  <c r="H546" i="41"/>
  <c r="D546" i="41"/>
  <c r="AA545" i="41"/>
  <c r="L545" i="41"/>
  <c r="U545" i="41" s="1"/>
  <c r="H545" i="41"/>
  <c r="D545" i="41"/>
  <c r="AA544" i="41"/>
  <c r="T544" i="41"/>
  <c r="L544" i="41"/>
  <c r="U544" i="41" s="1"/>
  <c r="H544" i="41"/>
  <c r="D544" i="41"/>
  <c r="AA543" i="41"/>
  <c r="L543" i="41"/>
  <c r="H543" i="41"/>
  <c r="D543" i="41"/>
  <c r="AA540" i="41"/>
  <c r="V540" i="41"/>
  <c r="U540" i="41"/>
  <c r="L540" i="41"/>
  <c r="T540" i="41" s="1"/>
  <c r="H540" i="41"/>
  <c r="D540" i="41"/>
  <c r="AA539" i="41"/>
  <c r="V539" i="41"/>
  <c r="U539" i="41"/>
  <c r="L539" i="41"/>
  <c r="T539" i="41" s="1"/>
  <c r="H539" i="41"/>
  <c r="D539" i="41"/>
  <c r="AA538" i="41"/>
  <c r="V538" i="41"/>
  <c r="U538" i="41"/>
  <c r="L538" i="41"/>
  <c r="T538" i="41" s="1"/>
  <c r="H538" i="41"/>
  <c r="D538" i="41"/>
  <c r="AA537" i="41"/>
  <c r="V537" i="41"/>
  <c r="U537" i="41"/>
  <c r="L537" i="41"/>
  <c r="T537" i="41" s="1"/>
  <c r="H537" i="41"/>
  <c r="D537" i="41"/>
  <c r="AA536" i="41"/>
  <c r="T536" i="41"/>
  <c r="L536" i="41"/>
  <c r="V536" i="41" s="1"/>
  <c r="H536" i="41"/>
  <c r="D536" i="41"/>
  <c r="AA535" i="41"/>
  <c r="V535" i="41" s="1"/>
  <c r="U535" i="41"/>
  <c r="L535" i="41"/>
  <c r="H535" i="41"/>
  <c r="D535" i="41"/>
  <c r="AA534" i="41"/>
  <c r="T534" i="41" s="1"/>
  <c r="L534" i="41"/>
  <c r="H534" i="41"/>
  <c r="D534" i="41"/>
  <c r="AA533" i="41"/>
  <c r="T533" i="41"/>
  <c r="L533" i="41"/>
  <c r="V533" i="41" s="1"/>
  <c r="H533" i="41"/>
  <c r="D533" i="41"/>
  <c r="AA532" i="41"/>
  <c r="T532" i="41" s="1"/>
  <c r="L532" i="41"/>
  <c r="V532" i="41" s="1"/>
  <c r="H532" i="41"/>
  <c r="D532" i="41"/>
  <c r="AA531" i="41"/>
  <c r="T531" i="41"/>
  <c r="L531" i="41"/>
  <c r="U531" i="41" s="1"/>
  <c r="H531" i="41"/>
  <c r="D531" i="41"/>
  <c r="AA530" i="41"/>
  <c r="L530" i="41"/>
  <c r="U530" i="41" s="1"/>
  <c r="H530" i="41"/>
  <c r="D530" i="41"/>
  <c r="AA529" i="41"/>
  <c r="T529" i="41"/>
  <c r="L529" i="41"/>
  <c r="U529" i="41" s="1"/>
  <c r="H529" i="41"/>
  <c r="D529" i="41"/>
  <c r="AA528" i="41"/>
  <c r="L528" i="41"/>
  <c r="U528" i="41" s="1"/>
  <c r="H528" i="41"/>
  <c r="D528" i="41"/>
  <c r="AA527" i="41"/>
  <c r="T527" i="41"/>
  <c r="L527" i="41"/>
  <c r="U527" i="41" s="1"/>
  <c r="H527" i="41"/>
  <c r="D527" i="41"/>
  <c r="AA526" i="41"/>
  <c r="L526" i="41"/>
  <c r="U526" i="41" s="1"/>
  <c r="H526" i="41"/>
  <c r="D526" i="41"/>
  <c r="AA525" i="41"/>
  <c r="T525" i="41"/>
  <c r="L525" i="41"/>
  <c r="U525" i="41" s="1"/>
  <c r="H525" i="41"/>
  <c r="D525" i="41"/>
  <c r="AA524" i="41"/>
  <c r="L524" i="41"/>
  <c r="U524" i="41" s="1"/>
  <c r="H524" i="41"/>
  <c r="D524" i="41"/>
  <c r="AA523" i="41"/>
  <c r="T523" i="41"/>
  <c r="L523" i="41"/>
  <c r="U523" i="41" s="1"/>
  <c r="H523" i="41"/>
  <c r="D523" i="41"/>
  <c r="AA522" i="41"/>
  <c r="L522" i="41"/>
  <c r="U522" i="41" s="1"/>
  <c r="H522" i="41"/>
  <c r="D522" i="41"/>
  <c r="AA521" i="41"/>
  <c r="T521" i="41"/>
  <c r="L521" i="41"/>
  <c r="U521" i="41" s="1"/>
  <c r="H521" i="41"/>
  <c r="D521" i="41"/>
  <c r="AA520" i="41"/>
  <c r="L520" i="41"/>
  <c r="U520" i="41" s="1"/>
  <c r="H520" i="41"/>
  <c r="D520" i="41"/>
  <c r="AA519" i="41"/>
  <c r="T519" i="41"/>
  <c r="L519" i="41"/>
  <c r="U519" i="41" s="1"/>
  <c r="H519" i="41"/>
  <c r="D519" i="41"/>
  <c r="AA518" i="41"/>
  <c r="L518" i="41"/>
  <c r="H518" i="41"/>
  <c r="D518" i="41"/>
  <c r="AA517" i="41"/>
  <c r="T517" i="41"/>
  <c r="L517" i="41"/>
  <c r="U517" i="41" s="1"/>
  <c r="H517" i="41"/>
  <c r="D517" i="41"/>
  <c r="AA516" i="41"/>
  <c r="L516" i="41"/>
  <c r="H516" i="41"/>
  <c r="D516" i="41"/>
  <c r="AA515" i="41"/>
  <c r="T515" i="41"/>
  <c r="L515" i="41"/>
  <c r="U515" i="41" s="1"/>
  <c r="H515" i="41"/>
  <c r="D515" i="41"/>
  <c r="AA514" i="41"/>
  <c r="L514" i="41"/>
  <c r="H514" i="41"/>
  <c r="D514" i="41"/>
  <c r="AA513" i="41"/>
  <c r="V513" i="41"/>
  <c r="U513" i="41"/>
  <c r="T513" i="41"/>
  <c r="L513" i="41"/>
  <c r="H513" i="41"/>
  <c r="D513" i="41"/>
  <c r="AA512" i="41"/>
  <c r="U512" i="41" s="1"/>
  <c r="L512" i="41"/>
  <c r="H512" i="41"/>
  <c r="D512" i="41"/>
  <c r="AA511" i="41"/>
  <c r="V511" i="41" s="1"/>
  <c r="L511" i="41"/>
  <c r="H511" i="41"/>
  <c r="D511" i="41"/>
  <c r="AA510" i="41"/>
  <c r="L510" i="41"/>
  <c r="H510" i="41"/>
  <c r="D510" i="41"/>
  <c r="AA509" i="41"/>
  <c r="T509" i="41"/>
  <c r="L509" i="41"/>
  <c r="U509" i="41" s="1"/>
  <c r="H509" i="41"/>
  <c r="D509" i="41"/>
  <c r="AA508" i="41"/>
  <c r="L508" i="41"/>
  <c r="H508" i="41"/>
  <c r="D508" i="41"/>
  <c r="AA507" i="41"/>
  <c r="T507" i="41"/>
  <c r="L507" i="41"/>
  <c r="U507" i="41" s="1"/>
  <c r="H507" i="41"/>
  <c r="D507" i="41"/>
  <c r="AA506" i="41"/>
  <c r="U506" i="41"/>
  <c r="L506" i="41"/>
  <c r="H506" i="41"/>
  <c r="D506" i="41"/>
  <c r="AA505" i="41"/>
  <c r="V505" i="41" s="1"/>
  <c r="T505" i="41"/>
  <c r="L505" i="41"/>
  <c r="H505" i="41"/>
  <c r="D505" i="41"/>
  <c r="AA504" i="41"/>
  <c r="U504" i="41" s="1"/>
  <c r="L504" i="41"/>
  <c r="H504" i="41"/>
  <c r="D504" i="41"/>
  <c r="AA503" i="41"/>
  <c r="V503" i="41" s="1"/>
  <c r="T503" i="41"/>
  <c r="L503" i="41"/>
  <c r="H503" i="41"/>
  <c r="D503" i="41"/>
  <c r="AA502" i="41"/>
  <c r="U502" i="41" s="1"/>
  <c r="L502" i="41"/>
  <c r="H502" i="41"/>
  <c r="D502" i="41"/>
  <c r="AA501" i="41"/>
  <c r="T501" i="41"/>
  <c r="L501" i="41"/>
  <c r="U501" i="41" s="1"/>
  <c r="H501" i="41"/>
  <c r="D501" i="41"/>
  <c r="AA500" i="41"/>
  <c r="L500" i="41"/>
  <c r="H500" i="41"/>
  <c r="D500" i="41"/>
  <c r="AA499" i="41"/>
  <c r="T499" i="41"/>
  <c r="L499" i="41"/>
  <c r="U499" i="41" s="1"/>
  <c r="H499" i="41"/>
  <c r="D499" i="41"/>
  <c r="AA498" i="41"/>
  <c r="U498" i="41"/>
  <c r="L498" i="41"/>
  <c r="H498" i="41"/>
  <c r="D498" i="41"/>
  <c r="AA497" i="41"/>
  <c r="V497" i="41" s="1"/>
  <c r="T497" i="41"/>
  <c r="L497" i="41"/>
  <c r="H497" i="41"/>
  <c r="D497" i="41"/>
  <c r="AA496" i="41"/>
  <c r="L496" i="41"/>
  <c r="H496" i="41"/>
  <c r="D496" i="41"/>
  <c r="AA495" i="41"/>
  <c r="L495" i="41"/>
  <c r="U495" i="41" s="1"/>
  <c r="H495" i="41"/>
  <c r="D495" i="41"/>
  <c r="AA494" i="41"/>
  <c r="T494" i="41"/>
  <c r="L494" i="41"/>
  <c r="U494" i="41" s="1"/>
  <c r="H494" i="41"/>
  <c r="D494" i="41"/>
  <c r="AA493" i="41"/>
  <c r="L493" i="41"/>
  <c r="U493" i="41" s="1"/>
  <c r="H493" i="41"/>
  <c r="D493" i="41"/>
  <c r="AA492" i="41"/>
  <c r="T492" i="41"/>
  <c r="L492" i="41"/>
  <c r="U492" i="41" s="1"/>
  <c r="H492" i="41"/>
  <c r="D492" i="41"/>
  <c r="AA491" i="41"/>
  <c r="L491" i="41"/>
  <c r="U491" i="41" s="1"/>
  <c r="H491" i="41"/>
  <c r="D491" i="41"/>
  <c r="AA490" i="41"/>
  <c r="T490" i="41"/>
  <c r="L490" i="41"/>
  <c r="U490" i="41" s="1"/>
  <c r="H490" i="41"/>
  <c r="D490" i="41"/>
  <c r="AA489" i="41"/>
  <c r="L489" i="41"/>
  <c r="U489" i="41" s="1"/>
  <c r="H489" i="41"/>
  <c r="D489" i="41"/>
  <c r="AA488" i="41"/>
  <c r="T488" i="41"/>
  <c r="L488" i="41"/>
  <c r="U488" i="41" s="1"/>
  <c r="H488" i="41"/>
  <c r="D488" i="41"/>
  <c r="AA487" i="41"/>
  <c r="L487" i="41"/>
  <c r="U487" i="41" s="1"/>
  <c r="H487" i="41"/>
  <c r="D487" i="41"/>
  <c r="AA486" i="41"/>
  <c r="T486" i="41"/>
  <c r="L486" i="41"/>
  <c r="U486" i="41" s="1"/>
  <c r="H486" i="41"/>
  <c r="D486" i="41"/>
  <c r="AA485" i="41"/>
  <c r="L485" i="41"/>
  <c r="U485" i="41" s="1"/>
  <c r="H485" i="41"/>
  <c r="D485" i="41"/>
  <c r="AA484" i="41"/>
  <c r="T484" i="41"/>
  <c r="L484" i="41"/>
  <c r="U484" i="41" s="1"/>
  <c r="H484" i="41"/>
  <c r="D484" i="41"/>
  <c r="AA483" i="41"/>
  <c r="L483" i="41"/>
  <c r="U483" i="41" s="1"/>
  <c r="H483" i="41"/>
  <c r="D483" i="41"/>
  <c r="AA482" i="41"/>
  <c r="T482" i="41"/>
  <c r="L482" i="41"/>
  <c r="U482" i="41" s="1"/>
  <c r="H482" i="41"/>
  <c r="D482" i="41"/>
  <c r="AA481" i="41"/>
  <c r="L481" i="41"/>
  <c r="U481" i="41" s="1"/>
  <c r="H481" i="41"/>
  <c r="D481" i="41"/>
  <c r="AA480" i="41"/>
  <c r="T480" i="41"/>
  <c r="L480" i="41"/>
  <c r="U480" i="41" s="1"/>
  <c r="H480" i="41"/>
  <c r="D480" i="41"/>
  <c r="AA479" i="41"/>
  <c r="L479" i="41"/>
  <c r="U479" i="41" s="1"/>
  <c r="H479" i="41"/>
  <c r="D479" i="41"/>
  <c r="AA478" i="41"/>
  <c r="T478" i="41"/>
  <c r="L478" i="41"/>
  <c r="U478" i="41" s="1"/>
  <c r="H478" i="41"/>
  <c r="D478" i="41"/>
  <c r="AA477" i="41"/>
  <c r="L477" i="41"/>
  <c r="U477" i="41" s="1"/>
  <c r="H477" i="41"/>
  <c r="D477" i="41"/>
  <c r="AA476" i="41"/>
  <c r="T476" i="41"/>
  <c r="L476" i="41"/>
  <c r="U476" i="41" s="1"/>
  <c r="H476" i="41"/>
  <c r="D476" i="41"/>
  <c r="AA475" i="41"/>
  <c r="L475" i="41"/>
  <c r="U475" i="41" s="1"/>
  <c r="H475" i="41"/>
  <c r="D475" i="41"/>
  <c r="AA474" i="41"/>
  <c r="T474" i="41"/>
  <c r="L474" i="41"/>
  <c r="U474" i="41" s="1"/>
  <c r="H474" i="41"/>
  <c r="D474" i="41"/>
  <c r="AA473" i="41"/>
  <c r="L473" i="41"/>
  <c r="U473" i="41" s="1"/>
  <c r="H473" i="41"/>
  <c r="D473" i="41"/>
  <c r="AA472" i="41"/>
  <c r="T472" i="41"/>
  <c r="L472" i="41"/>
  <c r="U472" i="41" s="1"/>
  <c r="H472" i="41"/>
  <c r="D472" i="41"/>
  <c r="AA471" i="41"/>
  <c r="L471" i="41"/>
  <c r="U471" i="41" s="1"/>
  <c r="H471" i="41"/>
  <c r="D471" i="41"/>
  <c r="AA470" i="41"/>
  <c r="T470" i="41"/>
  <c r="L470" i="41"/>
  <c r="U470" i="41" s="1"/>
  <c r="H470" i="41"/>
  <c r="D470" i="41"/>
  <c r="AA469" i="41"/>
  <c r="L469" i="41"/>
  <c r="U469" i="41" s="1"/>
  <c r="H469" i="41"/>
  <c r="D469" i="41"/>
  <c r="AA468" i="41"/>
  <c r="T468" i="41"/>
  <c r="L468" i="41"/>
  <c r="U468" i="41" s="1"/>
  <c r="H468" i="41"/>
  <c r="D468" i="41"/>
  <c r="AA467" i="41"/>
  <c r="L467" i="41"/>
  <c r="U467" i="41" s="1"/>
  <c r="H467" i="41"/>
  <c r="D467" i="41"/>
  <c r="AA466" i="41"/>
  <c r="V466" i="41"/>
  <c r="U466" i="41"/>
  <c r="T466" i="41"/>
  <c r="L466" i="41"/>
  <c r="H466" i="41"/>
  <c r="D466" i="41"/>
  <c r="AA465" i="41"/>
  <c r="V465" i="41" s="1"/>
  <c r="L465" i="41"/>
  <c r="H465" i="41"/>
  <c r="D465" i="41"/>
  <c r="AA464" i="41"/>
  <c r="V464" i="41"/>
  <c r="U464" i="41"/>
  <c r="T464" i="41"/>
  <c r="L464" i="41"/>
  <c r="H464" i="41"/>
  <c r="D464" i="41"/>
  <c r="AA463" i="41"/>
  <c r="L463" i="41"/>
  <c r="H463" i="41"/>
  <c r="D463" i="41"/>
  <c r="AA462" i="41"/>
  <c r="V462" i="41"/>
  <c r="U462" i="41"/>
  <c r="T462" i="41"/>
  <c r="L462" i="41"/>
  <c r="H462" i="41"/>
  <c r="D462" i="41"/>
  <c r="AA461" i="41"/>
  <c r="V461" i="41" s="1"/>
  <c r="L461" i="41"/>
  <c r="H461" i="41"/>
  <c r="D461" i="41"/>
  <c r="AA460" i="41"/>
  <c r="V460" i="41" s="1"/>
  <c r="T460" i="41"/>
  <c r="L460" i="41"/>
  <c r="H460" i="41"/>
  <c r="D460" i="41"/>
  <c r="AA459" i="41"/>
  <c r="V459" i="41" s="1"/>
  <c r="L459" i="41"/>
  <c r="H459" i="41"/>
  <c r="D459" i="41"/>
  <c r="AA458" i="41"/>
  <c r="V458" i="41" s="1"/>
  <c r="L458" i="41"/>
  <c r="H458" i="41"/>
  <c r="D458" i="41"/>
  <c r="AA457" i="41"/>
  <c r="V457" i="41" s="1"/>
  <c r="L457" i="41"/>
  <c r="H457" i="41"/>
  <c r="D457" i="41"/>
  <c r="AA456" i="41"/>
  <c r="V456" i="41" s="1"/>
  <c r="T456" i="41"/>
  <c r="L456" i="41"/>
  <c r="H456" i="41"/>
  <c r="D456" i="41"/>
  <c r="AA455" i="41"/>
  <c r="V455" i="41" s="1"/>
  <c r="L455" i="41"/>
  <c r="H455" i="41"/>
  <c r="D455" i="41"/>
  <c r="AA454" i="41"/>
  <c r="V454" i="41" s="1"/>
  <c r="L454" i="41"/>
  <c r="H454" i="41"/>
  <c r="D454" i="41"/>
  <c r="AA453" i="41"/>
  <c r="V453" i="41" s="1"/>
  <c r="L453" i="41"/>
  <c r="H453" i="41"/>
  <c r="D453" i="41"/>
  <c r="AA452" i="41"/>
  <c r="V452" i="41" s="1"/>
  <c r="T452" i="41"/>
  <c r="L452" i="41"/>
  <c r="H452" i="41"/>
  <c r="D452" i="41"/>
  <c r="AA451" i="41"/>
  <c r="V451" i="41" s="1"/>
  <c r="L451" i="41"/>
  <c r="H451" i="41"/>
  <c r="D451" i="41"/>
  <c r="AA450" i="41"/>
  <c r="V450" i="41" s="1"/>
  <c r="L450" i="41"/>
  <c r="H450" i="41"/>
  <c r="D450" i="41"/>
  <c r="AA449" i="41"/>
  <c r="V449" i="41" s="1"/>
  <c r="L449" i="41"/>
  <c r="H449" i="41"/>
  <c r="D449" i="41"/>
  <c r="AA448" i="41"/>
  <c r="V448" i="41" s="1"/>
  <c r="T448" i="41"/>
  <c r="L448" i="41"/>
  <c r="H448" i="41"/>
  <c r="D448" i="41"/>
  <c r="AA447" i="41"/>
  <c r="V447" i="41" s="1"/>
  <c r="L447" i="41"/>
  <c r="H447" i="41"/>
  <c r="D447" i="41"/>
  <c r="AA446" i="41"/>
  <c r="V446" i="41" s="1"/>
  <c r="L446" i="41"/>
  <c r="H446" i="41"/>
  <c r="D446" i="41"/>
  <c r="AA445" i="41"/>
  <c r="V445" i="41" s="1"/>
  <c r="L445" i="41"/>
  <c r="H445" i="41"/>
  <c r="D445" i="41"/>
  <c r="AA444" i="41"/>
  <c r="V444" i="41" s="1"/>
  <c r="T444" i="41"/>
  <c r="L444" i="41"/>
  <c r="H444" i="41"/>
  <c r="D444" i="41"/>
  <c r="AA443" i="41"/>
  <c r="V443" i="41" s="1"/>
  <c r="L443" i="41"/>
  <c r="H443" i="41"/>
  <c r="D443" i="41"/>
  <c r="AA442" i="41"/>
  <c r="T442" i="41" s="1"/>
  <c r="L442" i="41"/>
  <c r="H442" i="41"/>
  <c r="D442" i="41"/>
  <c r="AA441" i="41"/>
  <c r="L441" i="41"/>
  <c r="U441" i="41" s="1"/>
  <c r="H441" i="41"/>
  <c r="D441" i="41"/>
  <c r="AA440" i="41"/>
  <c r="V440" i="41" s="1"/>
  <c r="L440" i="41"/>
  <c r="H440" i="41"/>
  <c r="D440" i="41"/>
  <c r="AA439" i="41"/>
  <c r="V439" i="41" s="1"/>
  <c r="L439" i="41"/>
  <c r="H439" i="41"/>
  <c r="D439" i="41"/>
  <c r="AA438" i="41"/>
  <c r="V438" i="41" s="1"/>
  <c r="L438" i="41"/>
  <c r="H438" i="41"/>
  <c r="D438" i="41"/>
  <c r="AA437" i="41"/>
  <c r="V437" i="41" s="1"/>
  <c r="L437" i="41"/>
  <c r="H437" i="41"/>
  <c r="D437" i="41"/>
  <c r="AA436" i="41"/>
  <c r="V436" i="41" s="1"/>
  <c r="L436" i="41"/>
  <c r="H436" i="41"/>
  <c r="D436" i="41"/>
  <c r="AA435" i="41"/>
  <c r="T435" i="41" s="1"/>
  <c r="L435" i="41"/>
  <c r="U435" i="41" s="1"/>
  <c r="H435" i="41"/>
  <c r="D435" i="41"/>
  <c r="AA434" i="41"/>
  <c r="L434" i="41"/>
  <c r="U434" i="41" s="1"/>
  <c r="H434" i="41"/>
  <c r="D434" i="41"/>
  <c r="AA433" i="41"/>
  <c r="L433" i="41"/>
  <c r="U433" i="41" s="1"/>
  <c r="H433" i="41"/>
  <c r="D433" i="41"/>
  <c r="AA432" i="41"/>
  <c r="T432" i="41"/>
  <c r="L432" i="41"/>
  <c r="V432" i="41" s="1"/>
  <c r="H432" i="41"/>
  <c r="D432" i="41"/>
  <c r="AA431" i="41"/>
  <c r="V431" i="41" s="1"/>
  <c r="L431" i="41"/>
  <c r="H431" i="41"/>
  <c r="D431" i="41"/>
  <c r="AA430" i="41"/>
  <c r="V430" i="41" s="1"/>
  <c r="T430" i="41"/>
  <c r="L430" i="41"/>
  <c r="H430" i="41"/>
  <c r="D430" i="41"/>
  <c r="AA429" i="41"/>
  <c r="V429" i="41" s="1"/>
  <c r="L429" i="41"/>
  <c r="H429" i="41"/>
  <c r="D429" i="41"/>
  <c r="AA428" i="41"/>
  <c r="L428" i="41"/>
  <c r="U428" i="41" s="1"/>
  <c r="H428" i="41"/>
  <c r="D428" i="41"/>
  <c r="AA427" i="41"/>
  <c r="L427" i="41"/>
  <c r="U427" i="41" s="1"/>
  <c r="H427" i="41"/>
  <c r="D427" i="41"/>
  <c r="AA426" i="41"/>
  <c r="T426" i="41"/>
  <c r="L426" i="41"/>
  <c r="V426" i="41" s="1"/>
  <c r="H426" i="41"/>
  <c r="D426" i="41"/>
  <c r="AA425" i="41"/>
  <c r="V425" i="41" s="1"/>
  <c r="L425" i="41"/>
  <c r="H425" i="41"/>
  <c r="D425" i="41"/>
  <c r="AA424" i="41"/>
  <c r="T424" i="41" s="1"/>
  <c r="L424" i="41"/>
  <c r="V424" i="41" s="1"/>
  <c r="H424" i="41"/>
  <c r="D424" i="41"/>
  <c r="AA423" i="41"/>
  <c r="V423" i="41" s="1"/>
  <c r="U423" i="41"/>
  <c r="L423" i="41"/>
  <c r="H423" i="41"/>
  <c r="D423" i="41"/>
  <c r="AA422" i="41"/>
  <c r="V422" i="41" s="1"/>
  <c r="U422" i="41"/>
  <c r="L422" i="41"/>
  <c r="H422" i="41"/>
  <c r="D422" i="41"/>
  <c r="AA421" i="41"/>
  <c r="V421" i="41" s="1"/>
  <c r="L421" i="41"/>
  <c r="H421" i="41"/>
  <c r="D421" i="41"/>
  <c r="AA420" i="41"/>
  <c r="V420" i="41"/>
  <c r="U420" i="41"/>
  <c r="L420" i="41"/>
  <c r="T420" i="41" s="1"/>
  <c r="H420" i="41"/>
  <c r="D420" i="41"/>
  <c r="AA419" i="41"/>
  <c r="V419" i="41" s="1"/>
  <c r="U419" i="41"/>
  <c r="L419" i="41"/>
  <c r="H419" i="41"/>
  <c r="D419" i="41"/>
  <c r="AA418" i="41"/>
  <c r="V418" i="41" s="1"/>
  <c r="L418" i="41"/>
  <c r="H418" i="41"/>
  <c r="D418" i="41"/>
  <c r="AA417" i="41"/>
  <c r="L417" i="41"/>
  <c r="U417" i="41" s="1"/>
  <c r="H417" i="41"/>
  <c r="D417" i="41"/>
  <c r="AA416" i="41"/>
  <c r="T416" i="41"/>
  <c r="L416" i="41"/>
  <c r="V416" i="41" s="1"/>
  <c r="H416" i="41"/>
  <c r="D416" i="41"/>
  <c r="AA415" i="41"/>
  <c r="V415" i="41" s="1"/>
  <c r="L415" i="41"/>
  <c r="H415" i="41"/>
  <c r="D415" i="41"/>
  <c r="AA414" i="41"/>
  <c r="T414" i="41" s="1"/>
  <c r="L414" i="41"/>
  <c r="V414" i="41" s="1"/>
  <c r="H414" i="41"/>
  <c r="D414" i="41"/>
  <c r="AA413" i="41"/>
  <c r="L413" i="41"/>
  <c r="U413" i="41" s="1"/>
  <c r="H413" i="41"/>
  <c r="D413" i="41"/>
  <c r="AA412" i="41"/>
  <c r="T412" i="41"/>
  <c r="L412" i="41"/>
  <c r="U412" i="41" s="1"/>
  <c r="H412" i="41"/>
  <c r="D412" i="41"/>
  <c r="AA411" i="41"/>
  <c r="L411" i="41"/>
  <c r="U411" i="41" s="1"/>
  <c r="H411" i="41"/>
  <c r="D411" i="41"/>
  <c r="AA410" i="41"/>
  <c r="T410" i="41"/>
  <c r="L410" i="41"/>
  <c r="U410" i="41" s="1"/>
  <c r="H410" i="41"/>
  <c r="D410" i="41"/>
  <c r="AA409" i="41"/>
  <c r="L409" i="41"/>
  <c r="U409" i="41" s="1"/>
  <c r="H409" i="41"/>
  <c r="D409" i="41"/>
  <c r="AA408" i="41"/>
  <c r="T408" i="41"/>
  <c r="L408" i="41"/>
  <c r="V408" i="41" s="1"/>
  <c r="H408" i="41"/>
  <c r="D408" i="41"/>
  <c r="AA407" i="41"/>
  <c r="V407" i="41" s="1"/>
  <c r="L407" i="41"/>
  <c r="H407" i="41"/>
  <c r="D407" i="41"/>
  <c r="AA406" i="41"/>
  <c r="T406" i="41" s="1"/>
  <c r="L406" i="41"/>
  <c r="V406" i="41" s="1"/>
  <c r="H406" i="41"/>
  <c r="D406" i="41"/>
  <c r="AA405" i="41"/>
  <c r="L405" i="41"/>
  <c r="U405" i="41" s="1"/>
  <c r="H405" i="41"/>
  <c r="D405" i="41"/>
  <c r="AA404" i="41"/>
  <c r="T404" i="41"/>
  <c r="L404" i="41"/>
  <c r="V404" i="41" s="1"/>
  <c r="H404" i="41"/>
  <c r="D404" i="41"/>
  <c r="AA403" i="41"/>
  <c r="V403" i="41" s="1"/>
  <c r="L403" i="41"/>
  <c r="H403" i="41"/>
  <c r="D403" i="41"/>
  <c r="AA402" i="41"/>
  <c r="T402" i="41" s="1"/>
  <c r="L402" i="41"/>
  <c r="V402" i="41" s="1"/>
  <c r="H402" i="41"/>
  <c r="D402" i="41"/>
  <c r="AA401" i="41"/>
  <c r="L401" i="41"/>
  <c r="U401" i="41" s="1"/>
  <c r="H401" i="41"/>
  <c r="D401" i="41"/>
  <c r="AA400" i="41"/>
  <c r="L400" i="41"/>
  <c r="U400" i="41" s="1"/>
  <c r="H400" i="41"/>
  <c r="D400" i="41"/>
  <c r="AA399" i="41"/>
  <c r="T399" i="41"/>
  <c r="L399" i="41"/>
  <c r="U399" i="41" s="1"/>
  <c r="H399" i="41"/>
  <c r="D399" i="41"/>
  <c r="AA398" i="41"/>
  <c r="V398" i="41" s="1"/>
  <c r="L398" i="41"/>
  <c r="H398" i="41"/>
  <c r="D398" i="41"/>
  <c r="AA397" i="41"/>
  <c r="T397" i="41" s="1"/>
  <c r="L397" i="41"/>
  <c r="U397" i="41" s="1"/>
  <c r="H397" i="41"/>
  <c r="D397" i="41"/>
  <c r="AA396" i="41"/>
  <c r="L396" i="41"/>
  <c r="U396" i="41" s="1"/>
  <c r="H396" i="41"/>
  <c r="D396" i="41"/>
  <c r="AA395" i="41"/>
  <c r="T395" i="41"/>
  <c r="L395" i="41"/>
  <c r="U395" i="41" s="1"/>
  <c r="H395" i="41"/>
  <c r="D395" i="41"/>
  <c r="AA394" i="41"/>
  <c r="L394" i="41"/>
  <c r="U394" i="41" s="1"/>
  <c r="H394" i="41"/>
  <c r="D394" i="41"/>
  <c r="AA393" i="41"/>
  <c r="T393" i="41"/>
  <c r="L393" i="41"/>
  <c r="U393" i="41" s="1"/>
  <c r="H393" i="41"/>
  <c r="D393" i="41"/>
  <c r="AA392" i="41"/>
  <c r="L392" i="41"/>
  <c r="U392" i="41" s="1"/>
  <c r="H392" i="41"/>
  <c r="D392" i="41"/>
  <c r="AA391" i="41"/>
  <c r="T391" i="41"/>
  <c r="L391" i="41"/>
  <c r="U391" i="41" s="1"/>
  <c r="H391" i="41"/>
  <c r="D391" i="41"/>
  <c r="AA390" i="41"/>
  <c r="V390" i="41" s="1"/>
  <c r="L390" i="41"/>
  <c r="H390" i="41"/>
  <c r="D390" i="41"/>
  <c r="AA389" i="41"/>
  <c r="T389" i="41" s="1"/>
  <c r="L389" i="41"/>
  <c r="U389" i="41" s="1"/>
  <c r="H389" i="41"/>
  <c r="D389" i="41"/>
  <c r="AA388" i="41"/>
  <c r="L388" i="41"/>
  <c r="U388" i="41" s="1"/>
  <c r="H388" i="41"/>
  <c r="D388" i="41"/>
  <c r="AA387" i="41"/>
  <c r="T387" i="41"/>
  <c r="L387" i="41"/>
  <c r="U387" i="41" s="1"/>
  <c r="H387" i="41"/>
  <c r="D387" i="41"/>
  <c r="AA386" i="41"/>
  <c r="V386" i="41" s="1"/>
  <c r="L386" i="41"/>
  <c r="H386" i="41"/>
  <c r="D386" i="41"/>
  <c r="AA385" i="41"/>
  <c r="V385" i="41" s="1"/>
  <c r="T385" i="41"/>
  <c r="L385" i="41"/>
  <c r="H385" i="41"/>
  <c r="D385" i="41"/>
  <c r="AA384" i="41"/>
  <c r="V384" i="41" s="1"/>
  <c r="L384" i="41"/>
  <c r="H384" i="41"/>
  <c r="D384" i="41"/>
  <c r="AA383" i="41"/>
  <c r="V383" i="41" s="1"/>
  <c r="L383" i="41"/>
  <c r="H383" i="41"/>
  <c r="D383" i="41"/>
  <c r="AA382" i="41"/>
  <c r="V382" i="41" s="1"/>
  <c r="L382" i="41"/>
  <c r="H382" i="41"/>
  <c r="D382" i="41"/>
  <c r="AA381" i="41"/>
  <c r="V381" i="41" s="1"/>
  <c r="L381" i="41"/>
  <c r="H381" i="41"/>
  <c r="D381" i="41"/>
  <c r="AA380" i="41"/>
  <c r="V380" i="41" s="1"/>
  <c r="L380" i="41"/>
  <c r="H380" i="41"/>
  <c r="D380" i="41"/>
  <c r="AA379" i="41"/>
  <c r="T379" i="41" s="1"/>
  <c r="L379" i="41"/>
  <c r="U379" i="41" s="1"/>
  <c r="H379" i="41"/>
  <c r="D379" i="41"/>
  <c r="AA378" i="41"/>
  <c r="L378" i="41"/>
  <c r="U378" i="41" s="1"/>
  <c r="H378" i="41"/>
  <c r="D378" i="41"/>
  <c r="AA377" i="41"/>
  <c r="V377" i="41"/>
  <c r="U377" i="41"/>
  <c r="T377" i="41"/>
  <c r="L377" i="41"/>
  <c r="H377" i="41"/>
  <c r="D377" i="41"/>
  <c r="AA376" i="41"/>
  <c r="V376" i="41" s="1"/>
  <c r="L376" i="41"/>
  <c r="H376" i="41"/>
  <c r="D376" i="41"/>
  <c r="AA375" i="41"/>
  <c r="V375" i="41"/>
  <c r="U375" i="41"/>
  <c r="T375" i="41"/>
  <c r="L375" i="41"/>
  <c r="H375" i="41"/>
  <c r="D375" i="41"/>
  <c r="AA374" i="41"/>
  <c r="V374" i="41" s="1"/>
  <c r="L374" i="41"/>
  <c r="H374" i="41"/>
  <c r="D374" i="41"/>
  <c r="AA373" i="41"/>
  <c r="V373" i="41"/>
  <c r="U373" i="41"/>
  <c r="T373" i="41"/>
  <c r="L373" i="41"/>
  <c r="H373" i="41"/>
  <c r="D373" i="41"/>
  <c r="AA372" i="41"/>
  <c r="V372" i="41" s="1"/>
  <c r="L372" i="41"/>
  <c r="H372" i="41"/>
  <c r="D372" i="41"/>
  <c r="AA371" i="41"/>
  <c r="V371" i="41" s="1"/>
  <c r="T371" i="41"/>
  <c r="L371" i="41"/>
  <c r="H371" i="41"/>
  <c r="D371" i="41"/>
  <c r="AA370" i="41"/>
  <c r="V370" i="41" s="1"/>
  <c r="L370" i="41"/>
  <c r="H370" i="41"/>
  <c r="D370" i="41"/>
  <c r="AA369" i="41"/>
  <c r="V369" i="41" s="1"/>
  <c r="T369" i="41"/>
  <c r="L369" i="41"/>
  <c r="H369" i="41"/>
  <c r="D369" i="41"/>
  <c r="AA368" i="41"/>
  <c r="V368" i="41" s="1"/>
  <c r="L368" i="41"/>
  <c r="H368" i="41"/>
  <c r="D368" i="41"/>
  <c r="AA367" i="41"/>
  <c r="V367" i="41" s="1"/>
  <c r="T367" i="41"/>
  <c r="L367" i="41"/>
  <c r="H367" i="41"/>
  <c r="D367" i="41"/>
  <c r="AA366" i="41"/>
  <c r="V366" i="41" s="1"/>
  <c r="L366" i="41"/>
  <c r="H366" i="41"/>
  <c r="D366" i="41"/>
  <c r="AA365" i="41"/>
  <c r="L365" i="41"/>
  <c r="U365" i="41" s="1"/>
  <c r="H365" i="41"/>
  <c r="D365" i="41"/>
  <c r="AA364" i="41"/>
  <c r="L364" i="41"/>
  <c r="U364" i="41" s="1"/>
  <c r="H364" i="41"/>
  <c r="D364" i="41"/>
  <c r="AA363" i="41"/>
  <c r="V363" i="41" s="1"/>
  <c r="U363" i="41"/>
  <c r="L363" i="41"/>
  <c r="H363" i="41"/>
  <c r="D363" i="41"/>
  <c r="AA362" i="41"/>
  <c r="V362" i="41" s="1"/>
  <c r="L362" i="41"/>
  <c r="H362" i="41"/>
  <c r="D362" i="41"/>
  <c r="AA361" i="41"/>
  <c r="T361" i="41" s="1"/>
  <c r="L361" i="41"/>
  <c r="U361" i="41" s="1"/>
  <c r="H361" i="41"/>
  <c r="D361" i="41"/>
  <c r="AA358" i="41"/>
  <c r="T358" i="41"/>
  <c r="L358" i="41"/>
  <c r="V358" i="41" s="1"/>
  <c r="H358" i="41"/>
  <c r="D358" i="41"/>
  <c r="AA357" i="41"/>
  <c r="T357" i="41"/>
  <c r="L357" i="41"/>
  <c r="U357" i="41" s="1"/>
  <c r="H357" i="41"/>
  <c r="AA356" i="41"/>
  <c r="L356" i="41"/>
  <c r="U356" i="41" s="1"/>
  <c r="H356" i="41"/>
  <c r="D356" i="41"/>
  <c r="AA355" i="41"/>
  <c r="T355" i="41"/>
  <c r="L355" i="41"/>
  <c r="U355" i="41" s="1"/>
  <c r="H355" i="41"/>
  <c r="D355" i="41"/>
  <c r="AA354" i="41"/>
  <c r="L354" i="41"/>
  <c r="U354" i="41" s="1"/>
  <c r="H354" i="41"/>
  <c r="D354" i="41"/>
  <c r="AA353" i="41"/>
  <c r="T353" i="41"/>
  <c r="L353" i="41"/>
  <c r="U353" i="41" s="1"/>
  <c r="H353" i="41"/>
  <c r="D353" i="41"/>
  <c r="AA352" i="41"/>
  <c r="L352" i="41"/>
  <c r="U352" i="41" s="1"/>
  <c r="H352" i="41"/>
  <c r="D352" i="41"/>
  <c r="AA351" i="41"/>
  <c r="T351" i="41"/>
  <c r="L351" i="41"/>
  <c r="U351" i="41" s="1"/>
  <c r="H351" i="41"/>
  <c r="D351" i="41"/>
  <c r="AA350" i="41"/>
  <c r="L350" i="41"/>
  <c r="U350" i="41" s="1"/>
  <c r="H350" i="41"/>
  <c r="D350" i="41"/>
  <c r="AA349" i="41"/>
  <c r="T349" i="41"/>
  <c r="L349" i="41"/>
  <c r="U349" i="41" s="1"/>
  <c r="H349" i="41"/>
  <c r="D349" i="41"/>
  <c r="AA348" i="41"/>
  <c r="L348" i="41"/>
  <c r="U348" i="41" s="1"/>
  <c r="H348" i="41"/>
  <c r="D348" i="41"/>
  <c r="AA347" i="41"/>
  <c r="T347" i="41"/>
  <c r="L347" i="41"/>
  <c r="U347" i="41" s="1"/>
  <c r="H347" i="41"/>
  <c r="D347" i="41"/>
  <c r="AA346" i="41"/>
  <c r="L346" i="41"/>
  <c r="U346" i="41" s="1"/>
  <c r="H346" i="41"/>
  <c r="D346" i="41"/>
  <c r="AA345" i="41"/>
  <c r="T345" i="41"/>
  <c r="L345" i="41"/>
  <c r="U345" i="41" s="1"/>
  <c r="H345" i="41"/>
  <c r="D345" i="41"/>
  <c r="AA344" i="41"/>
  <c r="L344" i="41"/>
  <c r="U344" i="41" s="1"/>
  <c r="H344" i="41"/>
  <c r="D344" i="41"/>
  <c r="AA343" i="41"/>
  <c r="T343" i="41"/>
  <c r="L343" i="41"/>
  <c r="U343" i="41" s="1"/>
  <c r="H343" i="41"/>
  <c r="D343" i="41"/>
  <c r="AA342" i="41"/>
  <c r="V342" i="41" s="1"/>
  <c r="L342" i="41"/>
  <c r="H342" i="41"/>
  <c r="D342" i="41"/>
  <c r="AA341" i="41"/>
  <c r="V341" i="41" s="1"/>
  <c r="U341" i="41"/>
  <c r="L341" i="41"/>
  <c r="H341" i="41"/>
  <c r="D341" i="41"/>
  <c r="AA340" i="41"/>
  <c r="V340" i="41" s="1"/>
  <c r="L340" i="41"/>
  <c r="H340" i="41"/>
  <c r="D340" i="41"/>
  <c r="AA339" i="41"/>
  <c r="V339" i="41" s="1"/>
  <c r="U339" i="41"/>
  <c r="L339" i="41"/>
  <c r="H339" i="41"/>
  <c r="D339" i="41"/>
  <c r="AA338" i="41"/>
  <c r="L338" i="41"/>
  <c r="U338" i="41" s="1"/>
  <c r="H338" i="41"/>
  <c r="D338" i="41"/>
  <c r="AA337" i="41"/>
  <c r="T337" i="41"/>
  <c r="L337" i="41"/>
  <c r="U337" i="41" s="1"/>
  <c r="H337" i="41"/>
  <c r="D337" i="41"/>
  <c r="AA336" i="41"/>
  <c r="L336" i="41"/>
  <c r="U336" i="41" s="1"/>
  <c r="H336" i="41"/>
  <c r="D336" i="41"/>
  <c r="AA335" i="41"/>
  <c r="V335" i="41" s="1"/>
  <c r="T335" i="41"/>
  <c r="L335" i="41"/>
  <c r="U335" i="41" s="1"/>
  <c r="H335" i="41"/>
  <c r="D335" i="41"/>
  <c r="AA334" i="41"/>
  <c r="V334" i="41" s="1"/>
  <c r="L334" i="41"/>
  <c r="H334" i="41"/>
  <c r="D334" i="41"/>
  <c r="AA333" i="41"/>
  <c r="V333" i="41" s="1"/>
  <c r="T333" i="41"/>
  <c r="L333" i="41"/>
  <c r="H333" i="41"/>
  <c r="D333" i="41"/>
  <c r="AA332" i="41"/>
  <c r="V332" i="41" s="1"/>
  <c r="L332" i="41"/>
  <c r="H332" i="41"/>
  <c r="D332" i="41"/>
  <c r="AA331" i="41"/>
  <c r="V331" i="41" s="1"/>
  <c r="T331" i="41"/>
  <c r="L331" i="41"/>
  <c r="H331" i="41"/>
  <c r="D331" i="41"/>
  <c r="AA330" i="41"/>
  <c r="V330" i="41" s="1"/>
  <c r="L330" i="41"/>
  <c r="H330" i="41"/>
  <c r="D330" i="41"/>
  <c r="AA329" i="41"/>
  <c r="V329" i="41" s="1"/>
  <c r="T329" i="41"/>
  <c r="L329" i="41"/>
  <c r="H329" i="41"/>
  <c r="D329" i="41"/>
  <c r="AA328" i="41"/>
  <c r="V328" i="41" s="1"/>
  <c r="L328" i="41"/>
  <c r="H328" i="41"/>
  <c r="D328" i="41"/>
  <c r="AA327" i="41"/>
  <c r="V327" i="41" s="1"/>
  <c r="T327" i="41"/>
  <c r="L327" i="41"/>
  <c r="H327" i="41"/>
  <c r="D327" i="41"/>
  <c r="AA326" i="41"/>
  <c r="V326" i="41" s="1"/>
  <c r="L326" i="41"/>
  <c r="H326" i="41"/>
  <c r="D326" i="41"/>
  <c r="AA325" i="41"/>
  <c r="V325" i="41" s="1"/>
  <c r="T325" i="41"/>
  <c r="L325" i="41"/>
  <c r="H325" i="41"/>
  <c r="D325" i="41"/>
  <c r="AA324" i="41"/>
  <c r="V324" i="41" s="1"/>
  <c r="L324" i="41"/>
  <c r="H324" i="41"/>
  <c r="D324" i="41"/>
  <c r="AA323" i="41"/>
  <c r="V323" i="41" s="1"/>
  <c r="T323" i="41"/>
  <c r="L323" i="41"/>
  <c r="H323" i="41"/>
  <c r="D323" i="41"/>
  <c r="AA322" i="41"/>
  <c r="V322" i="41" s="1"/>
  <c r="L322" i="41"/>
  <c r="H322" i="41"/>
  <c r="D322" i="41"/>
  <c r="AA321" i="41"/>
  <c r="V321" i="41" s="1"/>
  <c r="T321" i="41"/>
  <c r="L321" i="41"/>
  <c r="H321" i="41"/>
  <c r="D321" i="41"/>
  <c r="AA320" i="41"/>
  <c r="V320" i="41" s="1"/>
  <c r="L320" i="41"/>
  <c r="H320" i="41"/>
  <c r="D320" i="41"/>
  <c r="AA319" i="41"/>
  <c r="V319" i="41" s="1"/>
  <c r="T319" i="41"/>
  <c r="L319" i="41"/>
  <c r="H319" i="41"/>
  <c r="D319" i="41"/>
  <c r="AA318" i="41"/>
  <c r="V318" i="41" s="1"/>
  <c r="L318" i="41"/>
  <c r="H318" i="41"/>
  <c r="D318" i="41"/>
  <c r="AA317" i="41"/>
  <c r="V317" i="41" s="1"/>
  <c r="T317" i="41"/>
  <c r="L317" i="41"/>
  <c r="H317" i="41"/>
  <c r="D317" i="41"/>
  <c r="AA316" i="41"/>
  <c r="V316" i="41" s="1"/>
  <c r="L316" i="41"/>
  <c r="H316" i="41"/>
  <c r="D316" i="41"/>
  <c r="AA315" i="41"/>
  <c r="V315" i="41" s="1"/>
  <c r="T315" i="41"/>
  <c r="L315" i="41"/>
  <c r="H315" i="41"/>
  <c r="D315" i="41"/>
  <c r="AA314" i="41"/>
  <c r="V314" i="41" s="1"/>
  <c r="L314" i="41"/>
  <c r="H314" i="41"/>
  <c r="D314" i="41"/>
  <c r="AA313" i="41"/>
  <c r="V313" i="41" s="1"/>
  <c r="T313" i="41"/>
  <c r="L313" i="41"/>
  <c r="H313" i="41"/>
  <c r="D313" i="41"/>
  <c r="AA312" i="41"/>
  <c r="V312" i="41" s="1"/>
  <c r="L312" i="41"/>
  <c r="H312" i="41"/>
  <c r="D312" i="41"/>
  <c r="AA311" i="41"/>
  <c r="V311" i="41" s="1"/>
  <c r="T311" i="41"/>
  <c r="L311" i="41"/>
  <c r="H311" i="41"/>
  <c r="D311" i="41"/>
  <c r="AA310" i="41"/>
  <c r="V310" i="41" s="1"/>
  <c r="L310" i="41"/>
  <c r="H310" i="41"/>
  <c r="D310" i="41"/>
  <c r="AA309" i="41"/>
  <c r="V309" i="41" s="1"/>
  <c r="T309" i="41"/>
  <c r="L309" i="41"/>
  <c r="H309" i="41"/>
  <c r="D309" i="41"/>
  <c r="AA308" i="41"/>
  <c r="V308" i="41" s="1"/>
  <c r="L308" i="41"/>
  <c r="H308" i="41"/>
  <c r="D308" i="41"/>
  <c r="AA307" i="41"/>
  <c r="V307" i="41" s="1"/>
  <c r="T307" i="41"/>
  <c r="L307" i="41"/>
  <c r="H307" i="41"/>
  <c r="D307" i="41"/>
  <c r="AA306" i="41"/>
  <c r="V306" i="41" s="1"/>
  <c r="L306" i="41"/>
  <c r="H306" i="41"/>
  <c r="D306" i="41"/>
  <c r="AA305" i="41"/>
  <c r="V305" i="41" s="1"/>
  <c r="T305" i="41"/>
  <c r="L305" i="41"/>
  <c r="H305" i="41"/>
  <c r="D305" i="41"/>
  <c r="AA304" i="41"/>
  <c r="V304" i="41" s="1"/>
  <c r="L304" i="41"/>
  <c r="H304" i="41"/>
  <c r="D304" i="41"/>
  <c r="AA303" i="41"/>
  <c r="V303" i="41" s="1"/>
  <c r="T303" i="41"/>
  <c r="L303" i="41"/>
  <c r="H303" i="41"/>
  <c r="D303" i="41"/>
  <c r="AA302" i="41"/>
  <c r="V302" i="41" s="1"/>
  <c r="L302" i="41"/>
  <c r="H302" i="41"/>
  <c r="D302" i="41"/>
  <c r="AA301" i="41"/>
  <c r="V301" i="41" s="1"/>
  <c r="T301" i="41"/>
  <c r="L301" i="41"/>
  <c r="H301" i="41"/>
  <c r="D301" i="41"/>
  <c r="AA300" i="41"/>
  <c r="V300" i="41" s="1"/>
  <c r="L300" i="41"/>
  <c r="H300" i="41"/>
  <c r="D300" i="41"/>
  <c r="AA299" i="41"/>
  <c r="V299" i="41" s="1"/>
  <c r="T299" i="41"/>
  <c r="L299" i="41"/>
  <c r="H299" i="41"/>
  <c r="D299" i="41"/>
  <c r="AA298" i="41"/>
  <c r="V298" i="41" s="1"/>
  <c r="L298" i="41"/>
  <c r="H298" i="41"/>
  <c r="D298" i="41"/>
  <c r="AA297" i="41"/>
  <c r="V297" i="41" s="1"/>
  <c r="T297" i="41"/>
  <c r="L297" i="41"/>
  <c r="H297" i="41"/>
  <c r="D297" i="41"/>
  <c r="AA296" i="41"/>
  <c r="V296" i="41" s="1"/>
  <c r="L296" i="41"/>
  <c r="H296" i="41"/>
  <c r="D296" i="41"/>
  <c r="AA295" i="41"/>
  <c r="V295" i="41" s="1"/>
  <c r="T295" i="41"/>
  <c r="L295" i="41"/>
  <c r="H295" i="41"/>
  <c r="D295" i="41"/>
  <c r="AA294" i="41"/>
  <c r="V294" i="41" s="1"/>
  <c r="L294" i="41"/>
  <c r="H294" i="41"/>
  <c r="D294" i="41"/>
  <c r="AA293" i="41"/>
  <c r="V293" i="41" s="1"/>
  <c r="T293" i="41"/>
  <c r="L293" i="41"/>
  <c r="H293" i="41"/>
  <c r="D293" i="41"/>
  <c r="AA292" i="41"/>
  <c r="V292" i="41" s="1"/>
  <c r="L292" i="41"/>
  <c r="H292" i="41"/>
  <c r="D292" i="41"/>
  <c r="AA291" i="41"/>
  <c r="V291" i="41" s="1"/>
  <c r="T291" i="41"/>
  <c r="L291" i="41"/>
  <c r="H291" i="41"/>
  <c r="D291" i="41"/>
  <c r="AA290" i="41"/>
  <c r="V290" i="41" s="1"/>
  <c r="L290" i="41"/>
  <c r="H290" i="41"/>
  <c r="D290" i="41"/>
  <c r="AA289" i="41"/>
  <c r="V289" i="41" s="1"/>
  <c r="T289" i="41"/>
  <c r="L289" i="41"/>
  <c r="H289" i="41"/>
  <c r="D289" i="41"/>
  <c r="AA288" i="41"/>
  <c r="V288" i="41" s="1"/>
  <c r="L288" i="41"/>
  <c r="H288" i="41"/>
  <c r="D288" i="41"/>
  <c r="AA287" i="41"/>
  <c r="V287" i="41" s="1"/>
  <c r="T287" i="41"/>
  <c r="L287" i="41"/>
  <c r="H287" i="41"/>
  <c r="D287" i="41"/>
  <c r="AA286" i="41"/>
  <c r="V286" i="41" s="1"/>
  <c r="L286" i="41"/>
  <c r="H286" i="41"/>
  <c r="D286" i="41"/>
  <c r="AA285" i="41"/>
  <c r="T285" i="41" s="1"/>
  <c r="L285" i="41"/>
  <c r="V285" i="41" s="1"/>
  <c r="H285" i="41"/>
  <c r="D285" i="41"/>
  <c r="AA284" i="41"/>
  <c r="L284" i="41"/>
  <c r="U284" i="41" s="1"/>
  <c r="H284" i="41"/>
  <c r="D284" i="41"/>
  <c r="AA283" i="41"/>
  <c r="T283" i="41"/>
  <c r="L283" i="41"/>
  <c r="V283" i="41" s="1"/>
  <c r="H283" i="41"/>
  <c r="D283" i="41"/>
  <c r="AA282" i="41"/>
  <c r="V282" i="41" s="1"/>
  <c r="L282" i="41"/>
  <c r="H282" i="41"/>
  <c r="D282" i="41"/>
  <c r="AA281" i="41"/>
  <c r="V281" i="41" s="1"/>
  <c r="T281" i="41"/>
  <c r="L281" i="41"/>
  <c r="H281" i="41"/>
  <c r="D281" i="41"/>
  <c r="AA280" i="41"/>
  <c r="V280" i="41" s="1"/>
  <c r="L280" i="41"/>
  <c r="H280" i="41"/>
  <c r="D280" i="41"/>
  <c r="AA279" i="41"/>
  <c r="V279" i="41" s="1"/>
  <c r="T279" i="41"/>
  <c r="L279" i="41"/>
  <c r="H279" i="41"/>
  <c r="D279" i="41"/>
  <c r="AA278" i="41"/>
  <c r="V278" i="41" s="1"/>
  <c r="L278" i="41"/>
  <c r="H278" i="41"/>
  <c r="D278" i="41"/>
  <c r="AA277" i="41"/>
  <c r="V277" i="41" s="1"/>
  <c r="T277" i="41"/>
  <c r="L277" i="41"/>
  <c r="H277" i="41"/>
  <c r="D277" i="41"/>
  <c r="AA276" i="41"/>
  <c r="V276" i="41" s="1"/>
  <c r="L276" i="41"/>
  <c r="H276" i="41"/>
  <c r="D276" i="41"/>
  <c r="AA275" i="41"/>
  <c r="T275" i="41" s="1"/>
  <c r="L275" i="41"/>
  <c r="V275" i="41" s="1"/>
  <c r="H275" i="41"/>
  <c r="D275" i="41"/>
  <c r="AA274" i="41"/>
  <c r="L274" i="41"/>
  <c r="U274" i="41" s="1"/>
  <c r="H274" i="41"/>
  <c r="D274" i="41"/>
  <c r="AA273" i="41"/>
  <c r="T273" i="41"/>
  <c r="L273" i="41"/>
  <c r="V273" i="41" s="1"/>
  <c r="H273" i="41"/>
  <c r="D273" i="41"/>
  <c r="AA272" i="41"/>
  <c r="V272" i="41" s="1"/>
  <c r="L272" i="41"/>
  <c r="H272" i="41"/>
  <c r="D272" i="41"/>
  <c r="AA271" i="41"/>
  <c r="T271" i="41" s="1"/>
  <c r="L271" i="41"/>
  <c r="V271" i="41" s="1"/>
  <c r="H271" i="41"/>
  <c r="D271" i="41"/>
  <c r="AA270" i="41"/>
  <c r="L270" i="41"/>
  <c r="U270" i="41" s="1"/>
  <c r="H270" i="41"/>
  <c r="D270" i="41"/>
  <c r="AA269" i="41"/>
  <c r="T269" i="41"/>
  <c r="L269" i="41"/>
  <c r="V269" i="41" s="1"/>
  <c r="H269" i="41"/>
  <c r="D269" i="41"/>
  <c r="AA268" i="41"/>
  <c r="V268" i="41" s="1"/>
  <c r="L268" i="41"/>
  <c r="H268" i="41"/>
  <c r="D268" i="41"/>
  <c r="AA267" i="41"/>
  <c r="V267" i="41" s="1"/>
  <c r="L267" i="41"/>
  <c r="H267" i="41"/>
  <c r="D267" i="41"/>
  <c r="AA266" i="41"/>
  <c r="T266" i="41" s="1"/>
  <c r="L266" i="41"/>
  <c r="U266" i="41" s="1"/>
  <c r="H266" i="41"/>
  <c r="D266" i="41"/>
  <c r="AA265" i="41"/>
  <c r="L265" i="41"/>
  <c r="U265" i="41" s="1"/>
  <c r="H265" i="41"/>
  <c r="D265" i="41"/>
  <c r="AA264" i="41"/>
  <c r="T264" i="41"/>
  <c r="L264" i="41"/>
  <c r="U264" i="41" s="1"/>
  <c r="H264" i="41"/>
  <c r="D264" i="41"/>
  <c r="AA263" i="41"/>
  <c r="V263" i="41" s="1"/>
  <c r="L263" i="41"/>
  <c r="H263" i="41"/>
  <c r="D263" i="41"/>
  <c r="AA262" i="41"/>
  <c r="V262" i="41" s="1"/>
  <c r="L262" i="41"/>
  <c r="H262" i="41"/>
  <c r="D262" i="41"/>
  <c r="AA261" i="41"/>
  <c r="T261" i="41" s="1"/>
  <c r="L261" i="41"/>
  <c r="V261" i="41" s="1"/>
  <c r="H261" i="41"/>
  <c r="D261" i="41"/>
  <c r="AA260" i="41"/>
  <c r="L260" i="41"/>
  <c r="U260" i="41" s="1"/>
  <c r="H260" i="41"/>
  <c r="D260" i="41"/>
  <c r="AA259" i="41"/>
  <c r="T259" i="41"/>
  <c r="L259" i="41"/>
  <c r="V259" i="41" s="1"/>
  <c r="H259" i="41"/>
  <c r="D259" i="41"/>
  <c r="AA258" i="41"/>
  <c r="V258" i="41" s="1"/>
  <c r="L258" i="41"/>
  <c r="H258" i="41"/>
  <c r="D258" i="41"/>
  <c r="AA257" i="41"/>
  <c r="T257" i="41" s="1"/>
  <c r="L257" i="41"/>
  <c r="V257" i="41" s="1"/>
  <c r="H257" i="41"/>
  <c r="D257" i="41"/>
  <c r="AA256" i="41"/>
  <c r="L256" i="41"/>
  <c r="U256" i="41" s="1"/>
  <c r="H256" i="41"/>
  <c r="D256" i="41"/>
  <c r="AA255" i="41"/>
  <c r="L255" i="41"/>
  <c r="U255" i="41" s="1"/>
  <c r="H255" i="41"/>
  <c r="D255" i="41"/>
  <c r="AA254" i="41"/>
  <c r="T254" i="41"/>
  <c r="L254" i="41"/>
  <c r="U254" i="41" s="1"/>
  <c r="H254" i="41"/>
  <c r="D254" i="41"/>
  <c r="AA253" i="41"/>
  <c r="V253" i="41" s="1"/>
  <c r="L253" i="41"/>
  <c r="H253" i="41"/>
  <c r="D253" i="41"/>
  <c r="AA252" i="41"/>
  <c r="T252" i="41" s="1"/>
  <c r="L252" i="41"/>
  <c r="U252" i="41" s="1"/>
  <c r="H252" i="41"/>
  <c r="D252" i="41"/>
  <c r="AA251" i="41"/>
  <c r="L251" i="41"/>
  <c r="U251" i="41" s="1"/>
  <c r="H251" i="41"/>
  <c r="D251" i="41"/>
  <c r="AA250" i="41"/>
  <c r="T250" i="41"/>
  <c r="L250" i="41"/>
  <c r="U250" i="41" s="1"/>
  <c r="H250" i="41"/>
  <c r="D250" i="41"/>
  <c r="AA249" i="41"/>
  <c r="V249" i="41" s="1"/>
  <c r="L249" i="41"/>
  <c r="H249" i="41"/>
  <c r="D249" i="41"/>
  <c r="AA248" i="41"/>
  <c r="T248" i="41"/>
  <c r="L248" i="41"/>
  <c r="U248" i="41" s="1"/>
  <c r="H248" i="41"/>
  <c r="D248" i="41"/>
  <c r="AA247" i="41"/>
  <c r="V247" i="41" s="1"/>
  <c r="L247" i="41"/>
  <c r="H247" i="41"/>
  <c r="D247" i="41"/>
  <c r="AA246" i="41"/>
  <c r="T246" i="41" s="1"/>
  <c r="L246" i="41"/>
  <c r="U246" i="41" s="1"/>
  <c r="H246" i="41"/>
  <c r="D246" i="41"/>
  <c r="AA245" i="41"/>
  <c r="L245" i="41"/>
  <c r="U245" i="41" s="1"/>
  <c r="H245" i="41"/>
  <c r="D245" i="41"/>
  <c r="AA244" i="41"/>
  <c r="T244" i="41"/>
  <c r="L244" i="41"/>
  <c r="U244" i="41" s="1"/>
  <c r="H244" i="41"/>
  <c r="D244" i="41"/>
  <c r="AA243" i="41"/>
  <c r="V243" i="41" s="1"/>
  <c r="L243" i="41"/>
  <c r="H243" i="41"/>
  <c r="D243" i="41"/>
  <c r="AA242" i="41"/>
  <c r="T242" i="41" s="1"/>
  <c r="L242" i="41"/>
  <c r="U242" i="41" s="1"/>
  <c r="H242" i="41"/>
  <c r="D242" i="41"/>
  <c r="AA241" i="41"/>
  <c r="L241" i="41"/>
  <c r="U241" i="41" s="1"/>
  <c r="H241" i="41"/>
  <c r="D241" i="41"/>
  <c r="AA240" i="41"/>
  <c r="T240" i="41"/>
  <c r="L240" i="41"/>
  <c r="U240" i="41" s="1"/>
  <c r="H240" i="41"/>
  <c r="D240" i="41"/>
  <c r="AA239" i="41"/>
  <c r="V239" i="41" s="1"/>
  <c r="L239" i="41"/>
  <c r="H239" i="41"/>
  <c r="D239" i="41"/>
  <c r="AA238" i="41"/>
  <c r="T238" i="41" s="1"/>
  <c r="L238" i="41"/>
  <c r="U238" i="41" s="1"/>
  <c r="H238" i="41"/>
  <c r="D238" i="41"/>
  <c r="AA237" i="41"/>
  <c r="L237" i="41"/>
  <c r="U237" i="41" s="1"/>
  <c r="H237" i="41"/>
  <c r="D237" i="41"/>
  <c r="AA236" i="41"/>
  <c r="T236" i="41"/>
  <c r="L236" i="41"/>
  <c r="U236" i="41" s="1"/>
  <c r="H236" i="41"/>
  <c r="D236" i="41"/>
  <c r="AA235" i="41"/>
  <c r="V235" i="41" s="1"/>
  <c r="L235" i="41"/>
  <c r="H235" i="41"/>
  <c r="D235" i="41"/>
  <c r="AA234" i="41"/>
  <c r="V234" i="41" s="1"/>
  <c r="L234" i="41"/>
  <c r="H234" i="41"/>
  <c r="D234" i="41"/>
  <c r="AA233" i="41"/>
  <c r="T233" i="41" s="1"/>
  <c r="L233" i="41"/>
  <c r="V233" i="41" s="1"/>
  <c r="H233" i="41"/>
  <c r="D233" i="41"/>
  <c r="AA232" i="41"/>
  <c r="L232" i="41"/>
  <c r="U232" i="41" s="1"/>
  <c r="H232" i="41"/>
  <c r="D232" i="41"/>
  <c r="AA231" i="41"/>
  <c r="T231" i="41"/>
  <c r="L231" i="41"/>
  <c r="V231" i="41" s="1"/>
  <c r="H231" i="41"/>
  <c r="D231" i="41"/>
  <c r="AA230" i="41"/>
  <c r="V230" i="41" s="1"/>
  <c r="L230" i="41"/>
  <c r="H230" i="41"/>
  <c r="D230" i="41"/>
  <c r="AA229" i="41"/>
  <c r="V229" i="41" s="1"/>
  <c r="T229" i="41"/>
  <c r="L229" i="41"/>
  <c r="H229" i="41"/>
  <c r="D229" i="41"/>
  <c r="AA228" i="41"/>
  <c r="V228" i="41" s="1"/>
  <c r="L228" i="41"/>
  <c r="H228" i="41"/>
  <c r="D228" i="41"/>
  <c r="AA227" i="41"/>
  <c r="V227" i="41" s="1"/>
  <c r="T227" i="41"/>
  <c r="L227" i="41"/>
  <c r="H227" i="41"/>
  <c r="D227" i="41"/>
  <c r="AA226" i="41"/>
  <c r="V226" i="41" s="1"/>
  <c r="L226" i="41"/>
  <c r="H226" i="41"/>
  <c r="D226" i="41"/>
  <c r="AA225" i="41"/>
  <c r="T225" i="41" s="1"/>
  <c r="L225" i="41"/>
  <c r="V225" i="41" s="1"/>
  <c r="H225" i="41"/>
  <c r="D225" i="41"/>
  <c r="AA224" i="41"/>
  <c r="L224" i="41"/>
  <c r="U224" i="41" s="1"/>
  <c r="H224" i="41"/>
  <c r="D224" i="41"/>
  <c r="AA223" i="41"/>
  <c r="T223" i="41"/>
  <c r="L223" i="41"/>
  <c r="V223" i="41" s="1"/>
  <c r="H223" i="41"/>
  <c r="D223" i="41"/>
  <c r="AA222" i="41"/>
  <c r="V222" i="41" s="1"/>
  <c r="L222" i="41"/>
  <c r="H222" i="41"/>
  <c r="D222" i="41"/>
  <c r="AA221" i="41"/>
  <c r="T221" i="41" s="1"/>
  <c r="L221" i="41"/>
  <c r="V221" i="41" s="1"/>
  <c r="H221" i="41"/>
  <c r="D221" i="41"/>
  <c r="AA220" i="41"/>
  <c r="L220" i="41"/>
  <c r="U220" i="41" s="1"/>
  <c r="H220" i="41"/>
  <c r="D220" i="41"/>
  <c r="AA219" i="41"/>
  <c r="T219" i="41"/>
  <c r="L219" i="41"/>
  <c r="U219" i="41" s="1"/>
  <c r="H219" i="41"/>
  <c r="D219" i="41"/>
  <c r="AA218" i="41"/>
  <c r="L218" i="41"/>
  <c r="U218" i="41" s="1"/>
  <c r="H218" i="41"/>
  <c r="D218" i="41"/>
  <c r="AA217" i="41"/>
  <c r="T217" i="41"/>
  <c r="L217" i="41"/>
  <c r="U217" i="41" s="1"/>
  <c r="H217" i="41"/>
  <c r="D217" i="41"/>
  <c r="AA216" i="41"/>
  <c r="L216" i="41"/>
  <c r="U216" i="41" s="1"/>
  <c r="H216" i="41"/>
  <c r="D216" i="41"/>
  <c r="AA215" i="41"/>
  <c r="T215" i="41"/>
  <c r="L215" i="41"/>
  <c r="V215" i="41" s="1"/>
  <c r="H215" i="41"/>
  <c r="D215" i="41"/>
  <c r="AA214" i="41"/>
  <c r="V214" i="41" s="1"/>
  <c r="L214" i="41"/>
  <c r="H214" i="41"/>
  <c r="D214" i="41"/>
  <c r="AA213" i="41"/>
  <c r="T213" i="41" s="1"/>
  <c r="L213" i="41"/>
  <c r="V213" i="41" s="1"/>
  <c r="H213" i="41"/>
  <c r="D213" i="41"/>
  <c r="AA212" i="41"/>
  <c r="L212" i="41"/>
  <c r="U212" i="41" s="1"/>
  <c r="H212" i="41"/>
  <c r="D212" i="41"/>
  <c r="AA211" i="41"/>
  <c r="T211" i="41"/>
  <c r="L211" i="41"/>
  <c r="V211" i="41" s="1"/>
  <c r="H211" i="41"/>
  <c r="D211" i="41"/>
  <c r="AA210" i="41"/>
  <c r="V210" i="41" s="1"/>
  <c r="L210" i="41"/>
  <c r="H210" i="41"/>
  <c r="D210" i="41"/>
  <c r="AA209" i="41"/>
  <c r="T209" i="41" s="1"/>
  <c r="L209" i="41"/>
  <c r="V209" i="41" s="1"/>
  <c r="H209" i="41"/>
  <c r="D209" i="41"/>
  <c r="AA208" i="41"/>
  <c r="L208" i="41"/>
  <c r="U208" i="41" s="1"/>
  <c r="H208" i="41"/>
  <c r="D208" i="41"/>
  <c r="AA207" i="41"/>
  <c r="T207" i="41"/>
  <c r="L207" i="41"/>
  <c r="U207" i="41" s="1"/>
  <c r="H207" i="41"/>
  <c r="D207" i="41"/>
  <c r="AA206" i="41"/>
  <c r="L206" i="41"/>
  <c r="U206" i="41" s="1"/>
  <c r="H206" i="41"/>
  <c r="D206" i="41"/>
  <c r="AA205" i="41"/>
  <c r="T205" i="41"/>
  <c r="L205" i="41"/>
  <c r="U205" i="41" s="1"/>
  <c r="H205" i="41"/>
  <c r="D205" i="41"/>
  <c r="AA204" i="41"/>
  <c r="L204" i="41"/>
  <c r="U204" i="41" s="1"/>
  <c r="H204" i="41"/>
  <c r="D204" i="41"/>
  <c r="AA203" i="41"/>
  <c r="T203" i="41"/>
  <c r="L203" i="41"/>
  <c r="U203" i="41" s="1"/>
  <c r="H203" i="41"/>
  <c r="D203" i="41"/>
  <c r="AA202" i="41"/>
  <c r="L202" i="41"/>
  <c r="U202" i="41" s="1"/>
  <c r="H202" i="41"/>
  <c r="D202" i="41"/>
  <c r="AA201" i="41"/>
  <c r="T201" i="41"/>
  <c r="L201" i="41"/>
  <c r="V201" i="41" s="1"/>
  <c r="H201" i="41"/>
  <c r="D201" i="41"/>
  <c r="AA200" i="41"/>
  <c r="V200" i="41" s="1"/>
  <c r="L200" i="41"/>
  <c r="H200" i="41"/>
  <c r="D200" i="41"/>
  <c r="AA199" i="41"/>
  <c r="T199" i="41" s="1"/>
  <c r="L199" i="41"/>
  <c r="V199" i="41" s="1"/>
  <c r="H199" i="41"/>
  <c r="D199" i="41"/>
  <c r="AA198" i="41"/>
  <c r="L198" i="41"/>
  <c r="U198" i="41" s="1"/>
  <c r="H198" i="41"/>
  <c r="D198" i="41"/>
  <c r="AA197" i="41"/>
  <c r="T197" i="41"/>
  <c r="L197" i="41"/>
  <c r="U197" i="41" s="1"/>
  <c r="H197" i="41"/>
  <c r="D197" i="41"/>
  <c r="AA196" i="41"/>
  <c r="L196" i="41"/>
  <c r="U196" i="41" s="1"/>
  <c r="H196" i="41"/>
  <c r="D196" i="41"/>
  <c r="AA195" i="41"/>
  <c r="T195" i="41"/>
  <c r="L195" i="41"/>
  <c r="V195" i="41" s="1"/>
  <c r="H195" i="41"/>
  <c r="D195" i="41"/>
  <c r="AA194" i="41"/>
  <c r="V194" i="41" s="1"/>
  <c r="L194" i="41"/>
  <c r="H194" i="41"/>
  <c r="D194" i="41"/>
  <c r="AA193" i="41"/>
  <c r="T193" i="41" s="1"/>
  <c r="L193" i="41"/>
  <c r="V193" i="41" s="1"/>
  <c r="H193" i="41"/>
  <c r="D193" i="41"/>
  <c r="AA192" i="41"/>
  <c r="L192" i="41"/>
  <c r="U192" i="41" s="1"/>
  <c r="H192" i="41"/>
  <c r="D192" i="41"/>
  <c r="AA191" i="41"/>
  <c r="T191" i="41"/>
  <c r="L191" i="41"/>
  <c r="V191" i="41" s="1"/>
  <c r="H191" i="41"/>
  <c r="D191" i="41"/>
  <c r="AA190" i="41"/>
  <c r="V190" i="41" s="1"/>
  <c r="L190" i="41"/>
  <c r="H190" i="41"/>
  <c r="D190" i="41"/>
  <c r="AA189" i="41"/>
  <c r="T189" i="41" s="1"/>
  <c r="L189" i="41"/>
  <c r="V189" i="41" s="1"/>
  <c r="H189" i="41"/>
  <c r="D189" i="41"/>
  <c r="AA188" i="41"/>
  <c r="L188" i="41"/>
  <c r="U188" i="41" s="1"/>
  <c r="H188" i="41"/>
  <c r="D188" i="41"/>
  <c r="AA187" i="41"/>
  <c r="T187" i="41"/>
  <c r="L187" i="41"/>
  <c r="V187" i="41" s="1"/>
  <c r="H187" i="41"/>
  <c r="D187" i="41"/>
  <c r="AA186" i="41"/>
  <c r="V186" i="41" s="1"/>
  <c r="L186" i="41"/>
  <c r="H186" i="41"/>
  <c r="D186" i="41"/>
  <c r="AA185" i="41"/>
  <c r="T185" i="41" s="1"/>
  <c r="L185" i="41"/>
  <c r="V185" i="41" s="1"/>
  <c r="H185" i="41"/>
  <c r="D185" i="41"/>
  <c r="AA184" i="41"/>
  <c r="L184" i="41"/>
  <c r="U184" i="41" s="1"/>
  <c r="H184" i="41"/>
  <c r="D184" i="41"/>
  <c r="AA183" i="41"/>
  <c r="T183" i="41"/>
  <c r="L183" i="41"/>
  <c r="V183" i="41" s="1"/>
  <c r="H183" i="41"/>
  <c r="D183" i="41"/>
  <c r="AA182" i="41"/>
  <c r="V182" i="41" s="1"/>
  <c r="L182" i="41"/>
  <c r="H182" i="41"/>
  <c r="D182" i="41"/>
  <c r="AA181" i="41"/>
  <c r="T181" i="41" s="1"/>
  <c r="L181" i="41"/>
  <c r="V181" i="41" s="1"/>
  <c r="H181" i="41"/>
  <c r="D181" i="41"/>
  <c r="AA180" i="41"/>
  <c r="L180" i="41"/>
  <c r="U180" i="41" s="1"/>
  <c r="H180" i="41"/>
  <c r="D180" i="41"/>
  <c r="AA179" i="41"/>
  <c r="T179" i="41"/>
  <c r="L179" i="41"/>
  <c r="U179" i="41" s="1"/>
  <c r="H179" i="41"/>
  <c r="D179" i="41"/>
  <c r="AA178" i="41"/>
  <c r="L178" i="41"/>
  <c r="U178" i="41" s="1"/>
  <c r="H178" i="41"/>
  <c r="D178" i="41"/>
  <c r="AA177" i="41"/>
  <c r="V177" i="41" s="1"/>
  <c r="T177" i="41"/>
  <c r="L177" i="41"/>
  <c r="U177" i="41" s="1"/>
  <c r="H177" i="41"/>
  <c r="D177" i="41"/>
  <c r="AA176" i="41"/>
  <c r="V176" i="41" s="1"/>
  <c r="L176" i="41"/>
  <c r="H176" i="41"/>
  <c r="D176" i="41"/>
  <c r="AA175" i="41"/>
  <c r="V175" i="41"/>
  <c r="U175" i="41"/>
  <c r="T175" i="41"/>
  <c r="L175" i="41"/>
  <c r="H175" i="41"/>
  <c r="D175" i="41"/>
  <c r="AA174" i="41"/>
  <c r="V174" i="41" s="1"/>
  <c r="L174" i="41"/>
  <c r="H174" i="41"/>
  <c r="D174" i="41"/>
  <c r="AA170" i="41"/>
  <c r="V170" i="41" s="1"/>
  <c r="U170" i="41"/>
  <c r="L170" i="41"/>
  <c r="H170" i="41"/>
  <c r="AA169" i="41"/>
  <c r="U169" i="41" s="1"/>
  <c r="V169" i="41"/>
  <c r="L169" i="41"/>
  <c r="T169" i="41" s="1"/>
  <c r="H169" i="41"/>
  <c r="AA168" i="41"/>
  <c r="V168" i="41"/>
  <c r="U168" i="41"/>
  <c r="L168" i="41"/>
  <c r="T168" i="41" s="1"/>
  <c r="H168" i="41"/>
  <c r="AA167" i="41"/>
  <c r="T167" i="41" s="1"/>
  <c r="L167" i="41"/>
  <c r="U167" i="41" s="1"/>
  <c r="H167" i="41"/>
  <c r="D167" i="41"/>
  <c r="AA166" i="41"/>
  <c r="L166" i="41"/>
  <c r="U166" i="41" s="1"/>
  <c r="H166" i="41"/>
  <c r="D166" i="41"/>
  <c r="AA165" i="41"/>
  <c r="T165" i="41"/>
  <c r="L165" i="41"/>
  <c r="U165" i="41" s="1"/>
  <c r="H165" i="41"/>
  <c r="D165" i="41"/>
  <c r="AA164" i="41"/>
  <c r="V164" i="41" s="1"/>
  <c r="L164" i="41"/>
  <c r="H164" i="41"/>
  <c r="D164" i="41"/>
  <c r="AA163" i="41"/>
  <c r="T163" i="41" s="1"/>
  <c r="L163" i="41"/>
  <c r="U163" i="41" s="1"/>
  <c r="H163" i="41"/>
  <c r="D163" i="41"/>
  <c r="AA162" i="41"/>
  <c r="L162" i="41"/>
  <c r="U162" i="41" s="1"/>
  <c r="H162" i="41"/>
  <c r="D162" i="41"/>
  <c r="AA161" i="41"/>
  <c r="T161" i="41"/>
  <c r="L161" i="41"/>
  <c r="U161" i="41" s="1"/>
  <c r="H161" i="41"/>
  <c r="D161" i="41"/>
  <c r="AA160" i="41"/>
  <c r="V160" i="41" s="1"/>
  <c r="L160" i="41"/>
  <c r="H160" i="41"/>
  <c r="D160" i="41"/>
  <c r="AA159" i="41"/>
  <c r="T159" i="41" s="1"/>
  <c r="L159" i="41"/>
  <c r="U159" i="41" s="1"/>
  <c r="H159" i="41"/>
  <c r="D159" i="41"/>
  <c r="AA158" i="41"/>
  <c r="L158" i="41"/>
  <c r="U158" i="41" s="1"/>
  <c r="H158" i="41"/>
  <c r="D158" i="41"/>
  <c r="AA157" i="41"/>
  <c r="T157" i="41"/>
  <c r="L157" i="41"/>
  <c r="U157" i="41" s="1"/>
  <c r="H157" i="41"/>
  <c r="D157" i="41"/>
  <c r="AA156" i="41"/>
  <c r="V156" i="41" s="1"/>
  <c r="L156" i="41"/>
  <c r="H156" i="41"/>
  <c r="D156" i="41"/>
  <c r="AA155" i="41"/>
  <c r="T155" i="41" s="1"/>
  <c r="L155" i="41"/>
  <c r="U155" i="41" s="1"/>
  <c r="H155" i="41"/>
  <c r="D155" i="41"/>
  <c r="AA154" i="41"/>
  <c r="L154" i="41"/>
  <c r="U154" i="41" s="1"/>
  <c r="H154" i="41"/>
  <c r="D154" i="41"/>
  <c r="AA153" i="41"/>
  <c r="T153" i="41"/>
  <c r="L153" i="41"/>
  <c r="U153" i="41" s="1"/>
  <c r="H153" i="41"/>
  <c r="D153" i="41"/>
  <c r="AA152" i="41"/>
  <c r="V152" i="41" s="1"/>
  <c r="L152" i="41"/>
  <c r="H152" i="41"/>
  <c r="D152" i="41"/>
  <c r="AA151" i="41"/>
  <c r="T151" i="41" s="1"/>
  <c r="L151" i="41"/>
  <c r="U151" i="41" s="1"/>
  <c r="H151" i="41"/>
  <c r="D151" i="41"/>
  <c r="AA150" i="41"/>
  <c r="L150" i="41"/>
  <c r="U150" i="41" s="1"/>
  <c r="H150" i="41"/>
  <c r="D150" i="41"/>
  <c r="AA149" i="41"/>
  <c r="T149" i="41"/>
  <c r="L149" i="41"/>
  <c r="U149" i="41" s="1"/>
  <c r="H149" i="41"/>
  <c r="D149" i="41"/>
  <c r="AA148" i="41"/>
  <c r="V148" i="41" s="1"/>
  <c r="L148" i="41"/>
  <c r="H148" i="41"/>
  <c r="D148" i="41"/>
  <c r="AA147" i="41"/>
  <c r="V147" i="41" s="1"/>
  <c r="T147" i="41"/>
  <c r="L147" i="41"/>
  <c r="H147" i="41"/>
  <c r="D147" i="41"/>
  <c r="AA146" i="41"/>
  <c r="V146" i="41" s="1"/>
  <c r="L146" i="41"/>
  <c r="H146" i="41"/>
  <c r="D146" i="41"/>
  <c r="AA145" i="41"/>
  <c r="V145" i="41" s="1"/>
  <c r="T145" i="41"/>
  <c r="L145" i="41"/>
  <c r="H145" i="41"/>
  <c r="D145" i="41"/>
  <c r="AA144" i="41"/>
  <c r="V144" i="41" s="1"/>
  <c r="L144" i="41"/>
  <c r="H144" i="41"/>
  <c r="D144" i="41"/>
  <c r="AA143" i="41"/>
  <c r="T143" i="41" s="1"/>
  <c r="L143" i="41"/>
  <c r="U143" i="41" s="1"/>
  <c r="H143" i="41"/>
  <c r="D143" i="41"/>
  <c r="AA142" i="41"/>
  <c r="L142" i="41"/>
  <c r="U142" i="41" s="1"/>
  <c r="H142" i="41"/>
  <c r="D142" i="41"/>
  <c r="AA141" i="41"/>
  <c r="T141" i="41"/>
  <c r="L141" i="41"/>
  <c r="U141" i="41" s="1"/>
  <c r="H141" i="41"/>
  <c r="D141" i="41"/>
  <c r="AA140" i="41"/>
  <c r="L140" i="41"/>
  <c r="U140" i="41" s="1"/>
  <c r="H140" i="41"/>
  <c r="D140" i="41"/>
  <c r="AA139" i="41"/>
  <c r="T139" i="41"/>
  <c r="L139" i="41"/>
  <c r="U139" i="41" s="1"/>
  <c r="H139" i="41"/>
  <c r="D139" i="41"/>
  <c r="AA138" i="41"/>
  <c r="V138" i="41" s="1"/>
  <c r="L138" i="41"/>
  <c r="H138" i="41"/>
  <c r="D138" i="41"/>
  <c r="AA137" i="41"/>
  <c r="T137" i="41" s="1"/>
  <c r="L137" i="41"/>
  <c r="U137" i="41" s="1"/>
  <c r="H137" i="41"/>
  <c r="D137" i="41"/>
  <c r="AA136" i="41"/>
  <c r="L136" i="41"/>
  <c r="U136" i="41" s="1"/>
  <c r="H136" i="41"/>
  <c r="D136" i="41"/>
  <c r="AA135" i="41"/>
  <c r="T135" i="41"/>
  <c r="L135" i="41"/>
  <c r="U135" i="41" s="1"/>
  <c r="H135" i="41"/>
  <c r="D135" i="41"/>
  <c r="AA134" i="41"/>
  <c r="T134" i="41" s="1"/>
  <c r="L134" i="41"/>
  <c r="V134" i="41" s="1"/>
  <c r="H134" i="41"/>
  <c r="D134" i="41"/>
  <c r="AA133" i="41"/>
  <c r="L133" i="41"/>
  <c r="U133" i="41" s="1"/>
  <c r="H133" i="41"/>
  <c r="D133" i="41"/>
  <c r="AA132" i="41"/>
  <c r="T132" i="41"/>
  <c r="L132" i="41"/>
  <c r="V132" i="41" s="1"/>
  <c r="H132" i="41"/>
  <c r="D132" i="41"/>
  <c r="AA131" i="41"/>
  <c r="V131" i="41" s="1"/>
  <c r="L131" i="41"/>
  <c r="H131" i="41"/>
  <c r="D131" i="41"/>
  <c r="AA130" i="41"/>
  <c r="V130" i="41" s="1"/>
  <c r="T130" i="41"/>
  <c r="L130" i="41"/>
  <c r="H130" i="41"/>
  <c r="D130" i="41"/>
  <c r="AA129" i="41"/>
  <c r="V129" i="41" s="1"/>
  <c r="L129" i="41"/>
  <c r="H129" i="41"/>
  <c r="D129" i="41"/>
  <c r="AA128" i="41"/>
  <c r="V128" i="41" s="1"/>
  <c r="L128" i="41"/>
  <c r="H128" i="41"/>
  <c r="D128" i="41"/>
  <c r="AA127" i="41"/>
  <c r="V127" i="41" s="1"/>
  <c r="L127" i="41"/>
  <c r="H127" i="41"/>
  <c r="D127" i="41"/>
  <c r="AA126" i="41"/>
  <c r="T126" i="41" s="1"/>
  <c r="L126" i="41"/>
  <c r="V126" i="41" s="1"/>
  <c r="H126" i="41"/>
  <c r="D126" i="41"/>
  <c r="AA125" i="41"/>
  <c r="L125" i="41"/>
  <c r="U125" i="41" s="1"/>
  <c r="H125" i="41"/>
  <c r="D125" i="41"/>
  <c r="AA124" i="41"/>
  <c r="L124" i="41"/>
  <c r="U124" i="41" s="1"/>
  <c r="H124" i="41"/>
  <c r="D124" i="41"/>
  <c r="AA123" i="41"/>
  <c r="L123" i="41"/>
  <c r="U123" i="41" s="1"/>
  <c r="H123" i="41"/>
  <c r="D123" i="41"/>
  <c r="AA122" i="41"/>
  <c r="T122" i="41"/>
  <c r="L122" i="41"/>
  <c r="V122" i="41" s="1"/>
  <c r="H122" i="41"/>
  <c r="D122" i="41"/>
  <c r="AA121" i="41"/>
  <c r="V121" i="41" s="1"/>
  <c r="L121" i="41"/>
  <c r="H121" i="41"/>
  <c r="D121" i="41"/>
  <c r="AA120" i="41"/>
  <c r="T120" i="41" s="1"/>
  <c r="L120" i="41"/>
  <c r="V120" i="41" s="1"/>
  <c r="H120" i="41"/>
  <c r="D120" i="41"/>
  <c r="AA119" i="41"/>
  <c r="L119" i="41"/>
  <c r="U119" i="41" s="1"/>
  <c r="H119" i="41"/>
  <c r="D119" i="41"/>
  <c r="AA118" i="41"/>
  <c r="T118" i="41"/>
  <c r="L118" i="41"/>
  <c r="V118" i="41" s="1"/>
  <c r="H118" i="41"/>
  <c r="D118" i="41"/>
  <c r="AA117" i="41"/>
  <c r="V117" i="41" s="1"/>
  <c r="L117" i="41"/>
  <c r="H117" i="41"/>
  <c r="D117" i="41"/>
  <c r="AA116" i="41"/>
  <c r="V116" i="41" s="1"/>
  <c r="T116" i="41"/>
  <c r="L116" i="41"/>
  <c r="H116" i="41"/>
  <c r="D116" i="41"/>
  <c r="AA115" i="41"/>
  <c r="V115" i="41" s="1"/>
  <c r="L115" i="41"/>
  <c r="H115" i="41"/>
  <c r="D115" i="41"/>
  <c r="AA114" i="41"/>
  <c r="V114" i="41" s="1"/>
  <c r="T114" i="41"/>
  <c r="L114" i="41"/>
  <c r="H114" i="41"/>
  <c r="D114" i="41"/>
  <c r="AA113" i="41"/>
  <c r="V113" i="41" s="1"/>
  <c r="L113" i="41"/>
  <c r="H113" i="41"/>
  <c r="D113" i="41"/>
  <c r="AA112" i="41"/>
  <c r="T112" i="41" s="1"/>
  <c r="L112" i="41"/>
  <c r="V112" i="41" s="1"/>
  <c r="H112" i="41"/>
  <c r="D112" i="41"/>
  <c r="AA111" i="41"/>
  <c r="L111" i="41"/>
  <c r="U111" i="41" s="1"/>
  <c r="H111" i="41"/>
  <c r="D111" i="41"/>
  <c r="AA110" i="41"/>
  <c r="L110" i="41"/>
  <c r="U110" i="41" s="1"/>
  <c r="H110" i="41"/>
  <c r="D110" i="41"/>
  <c r="AA109" i="41"/>
  <c r="T109" i="41"/>
  <c r="L109" i="41"/>
  <c r="U109" i="41" s="1"/>
  <c r="H109" i="41"/>
  <c r="D109" i="41"/>
  <c r="AA108" i="41"/>
  <c r="V108" i="41" s="1"/>
  <c r="L108" i="41"/>
  <c r="H108" i="41"/>
  <c r="D108" i="41"/>
  <c r="AA107" i="41"/>
  <c r="V107" i="41" s="1"/>
  <c r="T107" i="41"/>
  <c r="L107" i="41"/>
  <c r="H107" i="41"/>
  <c r="D107" i="41"/>
  <c r="AA106" i="41"/>
  <c r="V106" i="41" s="1"/>
  <c r="L106" i="41"/>
  <c r="H106" i="41"/>
  <c r="D106" i="41"/>
  <c r="AA105" i="41"/>
  <c r="V105" i="41" s="1"/>
  <c r="T105" i="41"/>
  <c r="L105" i="41"/>
  <c r="H105" i="41"/>
  <c r="D105" i="41"/>
  <c r="AA104" i="41"/>
  <c r="V104" i="41" s="1"/>
  <c r="L104" i="41"/>
  <c r="H104" i="41"/>
  <c r="D104" i="41"/>
  <c r="AA103" i="41"/>
  <c r="V103" i="41" s="1"/>
  <c r="T103" i="41"/>
  <c r="L103" i="41"/>
  <c r="H103" i="41"/>
  <c r="D103" i="41"/>
  <c r="AA102" i="41"/>
  <c r="V102" i="41" s="1"/>
  <c r="L102" i="41"/>
  <c r="H102" i="41"/>
  <c r="D102" i="41"/>
  <c r="AA101" i="41"/>
  <c r="V101" i="41" s="1"/>
  <c r="T101" i="41"/>
  <c r="L101" i="41"/>
  <c r="H101" i="41"/>
  <c r="D101" i="41"/>
  <c r="AA100" i="41"/>
  <c r="V100" i="41" s="1"/>
  <c r="L100" i="41"/>
  <c r="H100" i="41"/>
  <c r="D100" i="41"/>
  <c r="AA99" i="41"/>
  <c r="V99" i="41" s="1"/>
  <c r="T99" i="41"/>
  <c r="L99" i="41"/>
  <c r="H99" i="41"/>
  <c r="D99" i="41"/>
  <c r="AA98" i="41"/>
  <c r="V98" i="41" s="1"/>
  <c r="L98" i="41"/>
  <c r="H98" i="41"/>
  <c r="D98" i="41"/>
  <c r="AA97" i="41"/>
  <c r="V97" i="41" s="1"/>
  <c r="T97" i="41"/>
  <c r="L97" i="41"/>
  <c r="H97" i="41"/>
  <c r="D97" i="41"/>
  <c r="AA96" i="41"/>
  <c r="V96" i="41" s="1"/>
  <c r="L96" i="41"/>
  <c r="H96" i="41"/>
  <c r="D96" i="41"/>
  <c r="AA95" i="41"/>
  <c r="T95" i="41" s="1"/>
  <c r="L95" i="41"/>
  <c r="U95" i="41" s="1"/>
  <c r="H95" i="41"/>
  <c r="D95" i="41"/>
  <c r="AA94" i="41"/>
  <c r="L94" i="41"/>
  <c r="U94" i="41" s="1"/>
  <c r="H94" i="41"/>
  <c r="D94" i="41"/>
  <c r="AA93" i="41"/>
  <c r="T93" i="41"/>
  <c r="L93" i="41"/>
  <c r="U93" i="41" s="1"/>
  <c r="H93" i="41"/>
  <c r="D93" i="41"/>
  <c r="AA92" i="41"/>
  <c r="V92" i="41" s="1"/>
  <c r="L92" i="41"/>
  <c r="H92" i="41"/>
  <c r="D92" i="41"/>
  <c r="AA91" i="41"/>
  <c r="V91" i="41" s="1"/>
  <c r="L91" i="41"/>
  <c r="H91" i="41"/>
  <c r="D91" i="41"/>
  <c r="AA90" i="41"/>
  <c r="V90" i="41" s="1"/>
  <c r="L90" i="41"/>
  <c r="H90" i="41"/>
  <c r="D90" i="41"/>
  <c r="AA89" i="41"/>
  <c r="V89" i="41" s="1"/>
  <c r="U89" i="41"/>
  <c r="L89" i="41"/>
  <c r="H89" i="41"/>
  <c r="D89" i="41"/>
  <c r="AA88" i="41"/>
  <c r="V88" i="41" s="1"/>
  <c r="U88" i="41"/>
  <c r="L88" i="41"/>
  <c r="H88" i="41"/>
  <c r="D88" i="41"/>
  <c r="AA87" i="41"/>
  <c r="V87" i="41" s="1"/>
  <c r="L87" i="41"/>
  <c r="H87" i="41"/>
  <c r="D87" i="41"/>
  <c r="AA86" i="41"/>
  <c r="V86" i="41"/>
  <c r="U86" i="41"/>
  <c r="L86" i="41"/>
  <c r="T86" i="41" s="1"/>
  <c r="H86" i="41"/>
  <c r="D86" i="41"/>
  <c r="AA85" i="41"/>
  <c r="V85" i="41" s="1"/>
  <c r="U85" i="41"/>
  <c r="L85" i="41"/>
  <c r="H85" i="41"/>
  <c r="D85" i="41"/>
  <c r="AA84" i="41"/>
  <c r="V84" i="41" s="1"/>
  <c r="T84" i="41"/>
  <c r="L84" i="41"/>
  <c r="H84" i="41"/>
  <c r="D84" i="41"/>
  <c r="AA83" i="41"/>
  <c r="V83" i="41" s="1"/>
  <c r="L83" i="41"/>
  <c r="H83" i="41"/>
  <c r="D83" i="41"/>
  <c r="AA82" i="41"/>
  <c r="T82" i="41" s="1"/>
  <c r="L82" i="41"/>
  <c r="V82" i="41" s="1"/>
  <c r="H82" i="41"/>
  <c r="D82" i="41"/>
  <c r="AA81" i="41"/>
  <c r="L81" i="41"/>
  <c r="U81" i="41" s="1"/>
  <c r="H81" i="41"/>
  <c r="D81" i="41"/>
  <c r="AA80" i="41"/>
  <c r="T80" i="41"/>
  <c r="L80" i="41"/>
  <c r="V80" i="41" s="1"/>
  <c r="H80" i="41"/>
  <c r="D80" i="41"/>
  <c r="AA79" i="41"/>
  <c r="V79" i="41" s="1"/>
  <c r="L79" i="41"/>
  <c r="H79" i="41"/>
  <c r="D79" i="41"/>
  <c r="AA78" i="41"/>
  <c r="T78" i="41" s="1"/>
  <c r="L78" i="41"/>
  <c r="V78" i="41" s="1"/>
  <c r="H78" i="41"/>
  <c r="D78" i="41"/>
  <c r="AA77" i="41"/>
  <c r="L77" i="41"/>
  <c r="U77" i="41" s="1"/>
  <c r="H77" i="41"/>
  <c r="D77" i="41"/>
  <c r="AA76" i="41"/>
  <c r="T76" i="41"/>
  <c r="L76" i="41"/>
  <c r="V76" i="41" s="1"/>
  <c r="H76" i="41"/>
  <c r="D76" i="41"/>
  <c r="AA75" i="41"/>
  <c r="V75" i="41" s="1"/>
  <c r="L75" i="41"/>
  <c r="H75" i="41"/>
  <c r="D75" i="41"/>
  <c r="AA74" i="41"/>
  <c r="V74" i="41" s="1"/>
  <c r="L74" i="41"/>
  <c r="H74" i="41"/>
  <c r="D74" i="41"/>
  <c r="AA73" i="41"/>
  <c r="V73" i="41" s="1"/>
  <c r="L73" i="41"/>
  <c r="H73" i="41"/>
  <c r="D73" i="41"/>
  <c r="AA72" i="41"/>
  <c r="T72" i="41" s="1"/>
  <c r="L72" i="41"/>
  <c r="U72" i="41" s="1"/>
  <c r="H72" i="41"/>
  <c r="D72" i="41"/>
  <c r="AA71" i="41"/>
  <c r="T71" i="41"/>
  <c r="L71" i="41"/>
  <c r="U71" i="41" s="1"/>
  <c r="H71" i="41"/>
  <c r="D71" i="41"/>
  <c r="AA70" i="41"/>
  <c r="V70" i="41" s="1"/>
  <c r="L70" i="41"/>
  <c r="H70" i="41"/>
  <c r="D70" i="41"/>
  <c r="AA69" i="41"/>
  <c r="T69" i="41" s="1"/>
  <c r="L69" i="41"/>
  <c r="U69" i="41" s="1"/>
  <c r="H69" i="41"/>
  <c r="D69" i="41"/>
  <c r="AA68" i="41"/>
  <c r="L68" i="41"/>
  <c r="U68" i="41" s="1"/>
  <c r="H68" i="41"/>
  <c r="D68" i="41"/>
  <c r="AA67" i="41"/>
  <c r="T67" i="41"/>
  <c r="L67" i="41"/>
  <c r="U67" i="41" s="1"/>
  <c r="H67" i="41"/>
  <c r="D67" i="41"/>
  <c r="AA66" i="41"/>
  <c r="V66" i="41" s="1"/>
  <c r="L66" i="41"/>
  <c r="H66" i="41"/>
  <c r="D66" i="41"/>
  <c r="AA65" i="41"/>
  <c r="T65" i="41" s="1"/>
  <c r="L65" i="41"/>
  <c r="U65" i="41" s="1"/>
  <c r="H65" i="41"/>
  <c r="D65" i="41"/>
  <c r="AA64" i="41"/>
  <c r="V64" i="41" s="1"/>
  <c r="U64" i="41"/>
  <c r="L64" i="41"/>
  <c r="H64" i="41"/>
  <c r="D64" i="41"/>
  <c r="AA63" i="41"/>
  <c r="V63" i="41" s="1"/>
  <c r="U63" i="41"/>
  <c r="L63" i="41"/>
  <c r="H63" i="41"/>
  <c r="D63" i="41"/>
  <c r="AA62" i="41"/>
  <c r="V62" i="41" s="1"/>
  <c r="L62" i="41"/>
  <c r="H62" i="41"/>
  <c r="D62" i="41"/>
  <c r="AA61" i="41"/>
  <c r="T61" i="41"/>
  <c r="L61" i="41"/>
  <c r="U61" i="41" s="1"/>
  <c r="H61" i="41"/>
  <c r="D61" i="41"/>
  <c r="AA60" i="41"/>
  <c r="L60" i="41"/>
  <c r="U60" i="41" s="1"/>
  <c r="H60" i="41"/>
  <c r="D60" i="41"/>
  <c r="AA59" i="41"/>
  <c r="T59" i="41"/>
  <c r="L59" i="41"/>
  <c r="U59" i="41" s="1"/>
  <c r="H59" i="41"/>
  <c r="D59" i="41"/>
  <c r="AA58" i="41"/>
  <c r="L58" i="41"/>
  <c r="U58" i="41" s="1"/>
  <c r="H58" i="41"/>
  <c r="D58" i="41"/>
  <c r="AA57" i="41"/>
  <c r="T57" i="41"/>
  <c r="L57" i="41"/>
  <c r="U57" i="41" s="1"/>
  <c r="H57" i="41"/>
  <c r="D57" i="41"/>
  <c r="AA56" i="41"/>
  <c r="L56" i="41"/>
  <c r="U56" i="41" s="1"/>
  <c r="H56" i="41"/>
  <c r="D56" i="41"/>
  <c r="AA55" i="41"/>
  <c r="T55" i="41"/>
  <c r="L55" i="41"/>
  <c r="U55" i="41" s="1"/>
  <c r="H55" i="41"/>
  <c r="D55" i="41"/>
  <c r="AA54" i="41"/>
  <c r="L54" i="41"/>
  <c r="U54" i="41" s="1"/>
  <c r="H54" i="41"/>
  <c r="D54" i="41"/>
  <c r="AA53" i="41"/>
  <c r="T53" i="41"/>
  <c r="L53" i="41"/>
  <c r="U53" i="41" s="1"/>
  <c r="H53" i="41"/>
  <c r="D53" i="41"/>
  <c r="AA52" i="41"/>
  <c r="L52" i="41"/>
  <c r="U52" i="41" s="1"/>
  <c r="H52" i="41"/>
  <c r="D52" i="41"/>
  <c r="AA51" i="41"/>
  <c r="T51" i="41"/>
  <c r="L51" i="41"/>
  <c r="U51" i="41" s="1"/>
  <c r="H51" i="41"/>
  <c r="D51" i="41"/>
  <c r="AA50" i="41"/>
  <c r="L50" i="41"/>
  <c r="U50" i="41" s="1"/>
  <c r="H50" i="41"/>
  <c r="D50" i="41"/>
  <c r="AA49" i="41"/>
  <c r="T49" i="41"/>
  <c r="L49" i="41"/>
  <c r="U49" i="41" s="1"/>
  <c r="H49" i="41"/>
  <c r="D49" i="41"/>
  <c r="AA48" i="41"/>
  <c r="L48" i="41"/>
  <c r="U48" i="41" s="1"/>
  <c r="H48" i="41"/>
  <c r="D48" i="41"/>
  <c r="AA47" i="41"/>
  <c r="T47" i="41"/>
  <c r="L47" i="41"/>
  <c r="U47" i="41" s="1"/>
  <c r="H47" i="41"/>
  <c r="D47" i="41"/>
  <c r="AA46" i="41"/>
  <c r="V46" i="41" s="1"/>
  <c r="L46" i="41"/>
  <c r="U46" i="41" s="1"/>
  <c r="H46" i="41"/>
  <c r="D46" i="41"/>
  <c r="AA45" i="41"/>
  <c r="V45" i="41" s="1"/>
  <c r="T45" i="41"/>
  <c r="L45" i="41"/>
  <c r="H45" i="41"/>
  <c r="D45" i="41"/>
  <c r="AA44" i="41"/>
  <c r="V44" i="41" s="1"/>
  <c r="L44" i="41"/>
  <c r="H44" i="41"/>
  <c r="D44" i="41"/>
  <c r="AA43" i="41"/>
  <c r="V43" i="41" s="1"/>
  <c r="T43" i="41"/>
  <c r="L43" i="41"/>
  <c r="H43" i="41"/>
  <c r="D43" i="41"/>
  <c r="AA42" i="41"/>
  <c r="V42" i="41" s="1"/>
  <c r="L42" i="41"/>
  <c r="H42" i="41"/>
  <c r="D42" i="41"/>
  <c r="AA41" i="41"/>
  <c r="V41" i="41" s="1"/>
  <c r="T41" i="41"/>
  <c r="L41" i="41"/>
  <c r="H41" i="41"/>
  <c r="D41" i="41"/>
  <c r="AA40" i="41"/>
  <c r="V40" i="41" s="1"/>
  <c r="L40" i="41"/>
  <c r="H40" i="41"/>
  <c r="D40" i="41"/>
  <c r="AA39" i="41"/>
  <c r="V39" i="41" s="1"/>
  <c r="T39" i="41"/>
  <c r="L39" i="41"/>
  <c r="H39" i="41"/>
  <c r="D39" i="41"/>
  <c r="AA38" i="41"/>
  <c r="V38" i="41" s="1"/>
  <c r="L38" i="41"/>
  <c r="H38" i="41"/>
  <c r="D38" i="41"/>
  <c r="AA37" i="41"/>
  <c r="V37" i="41" s="1"/>
  <c r="T37" i="41"/>
  <c r="L37" i="41"/>
  <c r="H37" i="41"/>
  <c r="D37" i="41"/>
  <c r="AA36" i="41"/>
  <c r="V36" i="41" s="1"/>
  <c r="L36" i="41"/>
  <c r="H36" i="41"/>
  <c r="D36" i="41"/>
  <c r="AA35" i="41"/>
  <c r="V35" i="41" s="1"/>
  <c r="T35" i="41"/>
  <c r="L35" i="41"/>
  <c r="H35" i="41"/>
  <c r="D35" i="41"/>
  <c r="AA34" i="41"/>
  <c r="V34" i="41" s="1"/>
  <c r="L34" i="41"/>
  <c r="H34" i="41"/>
  <c r="D34" i="41"/>
  <c r="AA33" i="41"/>
  <c r="V33" i="41" s="1"/>
  <c r="T33" i="41"/>
  <c r="L33" i="41"/>
  <c r="H33" i="41"/>
  <c r="D33" i="41"/>
  <c r="AA32" i="41"/>
  <c r="V32" i="41" s="1"/>
  <c r="L32" i="41"/>
  <c r="H32" i="41"/>
  <c r="D32" i="41"/>
  <c r="AA31" i="41"/>
  <c r="V31" i="41" s="1"/>
  <c r="T31" i="41"/>
  <c r="L31" i="41"/>
  <c r="H31" i="41"/>
  <c r="D31" i="41"/>
  <c r="AA30" i="41"/>
  <c r="V30" i="41" s="1"/>
  <c r="L30" i="41"/>
  <c r="H30" i="41"/>
  <c r="D30" i="41"/>
  <c r="AA29" i="41"/>
  <c r="V29" i="41" s="1"/>
  <c r="T29" i="41"/>
  <c r="L29" i="41"/>
  <c r="H29" i="41"/>
  <c r="D29" i="41"/>
  <c r="AA28" i="41"/>
  <c r="V28" i="41" s="1"/>
  <c r="L28" i="41"/>
  <c r="H28" i="41"/>
  <c r="D28" i="41"/>
  <c r="AA27" i="41"/>
  <c r="V27" i="41" s="1"/>
  <c r="T27" i="41"/>
  <c r="L27" i="41"/>
  <c r="H27" i="41"/>
  <c r="D27" i="41"/>
  <c r="AA26" i="41"/>
  <c r="V26" i="41" s="1"/>
  <c r="L26" i="41"/>
  <c r="H26" i="41"/>
  <c r="D26" i="41"/>
  <c r="AA25" i="41"/>
  <c r="V25" i="41" s="1"/>
  <c r="T25" i="41"/>
  <c r="L25" i="41"/>
  <c r="H25" i="41"/>
  <c r="D25" i="41"/>
  <c r="AA24" i="41"/>
  <c r="V24" i="41" s="1"/>
  <c r="L24" i="41"/>
  <c r="H24" i="41"/>
  <c r="D24" i="41"/>
  <c r="AA23" i="41"/>
  <c r="V23" i="41" s="1"/>
  <c r="T23" i="41"/>
  <c r="L23" i="41"/>
  <c r="H23" i="41"/>
  <c r="D23" i="41"/>
  <c r="AA22" i="41"/>
  <c r="V22" i="41" s="1"/>
  <c r="L22" i="41"/>
  <c r="H22" i="41"/>
  <c r="D22" i="41"/>
  <c r="AA21" i="41"/>
  <c r="V21" i="41" s="1"/>
  <c r="L21" i="41"/>
  <c r="H21" i="41"/>
  <c r="D21" i="41"/>
  <c r="AA20" i="41"/>
  <c r="V20" i="41" s="1"/>
  <c r="L20" i="41"/>
  <c r="H20" i="41"/>
  <c r="D20" i="41"/>
  <c r="AA19" i="41"/>
  <c r="V19" i="41" s="1"/>
  <c r="T19" i="41"/>
  <c r="L19" i="41"/>
  <c r="H19" i="41"/>
  <c r="D19" i="41"/>
  <c r="AA18" i="41"/>
  <c r="V18" i="41" s="1"/>
  <c r="L18" i="41"/>
  <c r="H18" i="41"/>
  <c r="D18" i="41"/>
  <c r="AA17" i="41"/>
  <c r="V17" i="41" s="1"/>
  <c r="L17" i="41"/>
  <c r="H17" i="41"/>
  <c r="D17" i="41"/>
  <c r="AA16" i="41"/>
  <c r="V16" i="41" s="1"/>
  <c r="L16" i="41"/>
  <c r="H16" i="41"/>
  <c r="D16" i="41"/>
  <c r="AA15" i="41"/>
  <c r="V15" i="41" s="1"/>
  <c r="T15" i="41"/>
  <c r="L15" i="41"/>
  <c r="H15" i="41"/>
  <c r="D15" i="41"/>
  <c r="AA14" i="41"/>
  <c r="V14" i="41" s="1"/>
  <c r="L14" i="41"/>
  <c r="H14" i="41"/>
  <c r="D14" i="41"/>
  <c r="AA13" i="41"/>
  <c r="T13" i="41" s="1"/>
  <c r="L13" i="41"/>
  <c r="H13" i="41"/>
  <c r="D13" i="41"/>
  <c r="AA12" i="41"/>
  <c r="V12" i="41" s="1"/>
  <c r="L12" i="41"/>
  <c r="H12" i="41"/>
  <c r="D12" i="41"/>
  <c r="AA11" i="41"/>
  <c r="T11" i="41" s="1"/>
  <c r="L11" i="41"/>
  <c r="H11" i="41"/>
  <c r="D11" i="41"/>
  <c r="AA10" i="41"/>
  <c r="V10" i="41" s="1"/>
  <c r="L10" i="41"/>
  <c r="H10" i="41"/>
  <c r="D10" i="41"/>
  <c r="AA9" i="41"/>
  <c r="T9" i="41" s="1"/>
  <c r="L9" i="41"/>
  <c r="H9" i="41"/>
  <c r="D9" i="41"/>
  <c r="AA8" i="41"/>
  <c r="V8" i="41" s="1"/>
  <c r="L8" i="41"/>
  <c r="H8" i="41"/>
  <c r="D8" i="41"/>
  <c r="AA7" i="41"/>
  <c r="V7" i="41" s="1"/>
  <c r="L7" i="41"/>
  <c r="H7" i="41"/>
  <c r="D7" i="41"/>
  <c r="AA6" i="41"/>
  <c r="V6" i="41" s="1"/>
  <c r="L6" i="41"/>
  <c r="H6" i="41"/>
  <c r="D6" i="41"/>
  <c r="Y1121" i="1"/>
  <c r="W1121" i="1"/>
  <c r="D1121" i="1"/>
  <c r="Y1120" i="1"/>
  <c r="W1120" i="1"/>
  <c r="D1120" i="1"/>
  <c r="Y1119" i="1"/>
  <c r="W1119" i="1"/>
  <c r="D1119" i="1"/>
  <c r="Y1118" i="1"/>
  <c r="W1118" i="1"/>
  <c r="D1118" i="1"/>
  <c r="Y1117" i="1"/>
  <c r="W1117" i="1"/>
  <c r="D1117" i="1"/>
  <c r="Y1116" i="1"/>
  <c r="W1116" i="1"/>
  <c r="P1116" i="1"/>
  <c r="D1116" i="1"/>
  <c r="Y1115" i="1"/>
  <c r="W1115" i="1"/>
  <c r="D1115" i="1"/>
  <c r="Y1114" i="1"/>
  <c r="W1114" i="1"/>
  <c r="D1114" i="1"/>
  <c r="Y1113" i="1"/>
  <c r="W1113" i="1"/>
  <c r="D1113" i="1"/>
  <c r="U1112" i="1"/>
  <c r="Y1112" i="1"/>
  <c r="P1112" i="1" s="1"/>
  <c r="W1112" i="1"/>
  <c r="D1112" i="1"/>
  <c r="Y1111" i="1"/>
  <c r="W1111" i="1"/>
  <c r="D1111" i="1"/>
  <c r="N1110" i="1"/>
  <c r="Y1110" i="1"/>
  <c r="P1110" i="1" s="1"/>
  <c r="W1110" i="1"/>
  <c r="Y1109" i="1"/>
  <c r="W1109" i="1"/>
  <c r="Y1108" i="1"/>
  <c r="P1108" i="1" s="1"/>
  <c r="W1108" i="1"/>
  <c r="D1108" i="1"/>
  <c r="Y1107" i="1"/>
  <c r="P1107" i="1" s="1"/>
  <c r="W1107" i="1"/>
  <c r="D1107" i="1"/>
  <c r="Y1106" i="1"/>
  <c r="W1106" i="1"/>
  <c r="D1106" i="1"/>
  <c r="Y1105" i="1"/>
  <c r="P1105" i="1" s="1"/>
  <c r="Y1104" i="1"/>
  <c r="W1105" i="1"/>
  <c r="D1105" i="1"/>
  <c r="X858" i="5" l="1"/>
  <c r="X860" i="5"/>
  <c r="X836" i="5"/>
  <c r="X864" i="5"/>
  <c r="G30" i="34"/>
  <c r="X869" i="5"/>
  <c r="T7" i="41"/>
  <c r="U6" i="41"/>
  <c r="U7" i="41"/>
  <c r="U8" i="41"/>
  <c r="U9" i="41"/>
  <c r="V9" i="41"/>
  <c r="U10" i="41"/>
  <c r="U11" i="41"/>
  <c r="V11" i="41"/>
  <c r="U12" i="41"/>
  <c r="U13" i="41"/>
  <c r="V13" i="41"/>
  <c r="U14" i="41"/>
  <c r="T17" i="41"/>
  <c r="T21" i="41"/>
  <c r="V48" i="41"/>
  <c r="V50" i="41"/>
  <c r="V52" i="41"/>
  <c r="V54" i="41"/>
  <c r="V56" i="41"/>
  <c r="V58" i="41"/>
  <c r="V60" i="41"/>
  <c r="U62" i="41"/>
  <c r="T63" i="41"/>
  <c r="U66" i="41"/>
  <c r="V68" i="41"/>
  <c r="U70" i="41"/>
  <c r="V71" i="41"/>
  <c r="U73" i="41"/>
  <c r="U74" i="41"/>
  <c r="U75" i="41"/>
  <c r="V77" i="41"/>
  <c r="U79" i="41"/>
  <c r="V81" i="41"/>
  <c r="U83" i="41"/>
  <c r="U84" i="41"/>
  <c r="U87" i="41"/>
  <c r="T88" i="41"/>
  <c r="U90" i="41"/>
  <c r="U91" i="41"/>
  <c r="U92" i="41"/>
  <c r="V94" i="41"/>
  <c r="U96" i="41"/>
  <c r="U97" i="41"/>
  <c r="U98" i="41"/>
  <c r="U99" i="41"/>
  <c r="U100" i="41"/>
  <c r="U101" i="41"/>
  <c r="U102" i="41"/>
  <c r="U103" i="41"/>
  <c r="U104" i="41"/>
  <c r="U105" i="41"/>
  <c r="U106" i="41"/>
  <c r="U107" i="41"/>
  <c r="U108" i="41"/>
  <c r="V110" i="41"/>
  <c r="V111" i="41"/>
  <c r="U113" i="41"/>
  <c r="U114" i="41"/>
  <c r="U115" i="41"/>
  <c r="U116" i="41"/>
  <c r="U117" i="41"/>
  <c r="V119" i="41"/>
  <c r="U121" i="41"/>
  <c r="V123" i="41"/>
  <c r="V124" i="41"/>
  <c r="V125" i="41"/>
  <c r="U127" i="41"/>
  <c r="U128" i="41"/>
  <c r="U129" i="41"/>
  <c r="U130" i="41"/>
  <c r="U131" i="41"/>
  <c r="V133" i="41"/>
  <c r="V136" i="41"/>
  <c r="U138" i="41"/>
  <c r="V140" i="41"/>
  <c r="V142" i="41"/>
  <c r="U144" i="41"/>
  <c r="U145" i="41"/>
  <c r="U146" i="41"/>
  <c r="U147" i="41"/>
  <c r="U148" i="41"/>
  <c r="V149" i="41"/>
  <c r="V178" i="41"/>
  <c r="V180" i="41"/>
  <c r="U182" i="41"/>
  <c r="V184" i="41"/>
  <c r="U186" i="41"/>
  <c r="V188" i="41"/>
  <c r="U190" i="41"/>
  <c r="V192" i="41"/>
  <c r="U194" i="41"/>
  <c r="V196" i="41"/>
  <c r="V198" i="41"/>
  <c r="U200" i="41"/>
  <c r="V202" i="41"/>
  <c r="V204" i="41"/>
  <c r="V206" i="41"/>
  <c r="V208" i="41"/>
  <c r="U210" i="41"/>
  <c r="V212" i="41"/>
  <c r="U214" i="41"/>
  <c r="V216" i="41"/>
  <c r="V218" i="41"/>
  <c r="V220" i="41"/>
  <c r="U222" i="41"/>
  <c r="V224" i="41"/>
  <c r="U226" i="41"/>
  <c r="U227" i="41"/>
  <c r="U228" i="41"/>
  <c r="U229" i="41"/>
  <c r="U230" i="41"/>
  <c r="V232" i="41"/>
  <c r="U234" i="41"/>
  <c r="U235" i="41"/>
  <c r="V237" i="41"/>
  <c r="U239" i="41"/>
  <c r="V241" i="41"/>
  <c r="U243" i="41"/>
  <c r="V245" i="41"/>
  <c r="U247" i="41"/>
  <c r="U249" i="41"/>
  <c r="V251" i="41"/>
  <c r="U253" i="41"/>
  <c r="V255" i="41"/>
  <c r="V256" i="41"/>
  <c r="U258" i="41"/>
  <c r="V260" i="41"/>
  <c r="U262" i="41"/>
  <c r="U263" i="41"/>
  <c r="V265" i="41"/>
  <c r="U267" i="41"/>
  <c r="U268" i="41"/>
  <c r="V270" i="41"/>
  <c r="U272" i="41"/>
  <c r="V274" i="41"/>
  <c r="U276" i="41"/>
  <c r="U277" i="41"/>
  <c r="U278" i="41"/>
  <c r="U279" i="41"/>
  <c r="U280" i="41"/>
  <c r="U281" i="41"/>
  <c r="U282" i="41"/>
  <c r="V284" i="41"/>
  <c r="U286" i="41"/>
  <c r="U287" i="41"/>
  <c r="U288" i="41"/>
  <c r="U289" i="41"/>
  <c r="U290" i="41"/>
  <c r="U291" i="41"/>
  <c r="U292" i="41"/>
  <c r="U293" i="41"/>
  <c r="U294" i="41"/>
  <c r="U295" i="41"/>
  <c r="U296" i="41"/>
  <c r="U297" i="41"/>
  <c r="U298" i="41"/>
  <c r="U299" i="41"/>
  <c r="U300" i="41"/>
  <c r="U301" i="41"/>
  <c r="U302" i="41"/>
  <c r="U303" i="41"/>
  <c r="U304" i="41"/>
  <c r="U305" i="41"/>
  <c r="U306" i="41"/>
  <c r="U307" i="41"/>
  <c r="U308" i="41"/>
  <c r="U309" i="41"/>
  <c r="U310" i="41"/>
  <c r="U311" i="41"/>
  <c r="U312" i="41"/>
  <c r="U313" i="41"/>
  <c r="U314" i="41"/>
  <c r="U315" i="41"/>
  <c r="U316" i="41"/>
  <c r="U317" i="41"/>
  <c r="U318" i="41"/>
  <c r="U319" i="41"/>
  <c r="U320" i="41"/>
  <c r="U321" i="41"/>
  <c r="U322" i="41"/>
  <c r="U323" i="41"/>
  <c r="U324" i="41"/>
  <c r="U325" i="41"/>
  <c r="U326" i="41"/>
  <c r="U327" i="41"/>
  <c r="U328" i="41"/>
  <c r="U329" i="41"/>
  <c r="U330" i="41"/>
  <c r="U331" i="41"/>
  <c r="U332" i="41"/>
  <c r="U333" i="41"/>
  <c r="U334" i="41"/>
  <c r="V337" i="41"/>
  <c r="U340" i="41"/>
  <c r="U342" i="41"/>
  <c r="V343" i="41"/>
  <c r="V345" i="41"/>
  <c r="V347" i="41"/>
  <c r="V349" i="41"/>
  <c r="V351" i="41"/>
  <c r="V353" i="41"/>
  <c r="V355" i="41"/>
  <c r="V365" i="41"/>
  <c r="V393" i="41"/>
  <c r="V395" i="41"/>
  <c r="V410" i="41"/>
  <c r="V412" i="41"/>
  <c r="V428" i="41"/>
  <c r="V463" i="41"/>
  <c r="U463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V47" i="41"/>
  <c r="V49" i="41"/>
  <c r="V51" i="41"/>
  <c r="V53" i="41"/>
  <c r="V55" i="41"/>
  <c r="V57" i="41"/>
  <c r="V59" i="41"/>
  <c r="V61" i="41"/>
  <c r="V72" i="41"/>
  <c r="V141" i="41"/>
  <c r="V143" i="41"/>
  <c r="V150" i="41"/>
  <c r="U152" i="41"/>
  <c r="V154" i="41"/>
  <c r="U156" i="41"/>
  <c r="V158" i="41"/>
  <c r="U160" i="41"/>
  <c r="V162" i="41"/>
  <c r="U164" i="41"/>
  <c r="V166" i="41"/>
  <c r="T170" i="41"/>
  <c r="U174" i="41"/>
  <c r="U176" i="41"/>
  <c r="V179" i="41"/>
  <c r="V197" i="41"/>
  <c r="V203" i="41"/>
  <c r="V205" i="41"/>
  <c r="V207" i="41"/>
  <c r="V217" i="41"/>
  <c r="V219" i="41"/>
  <c r="V336" i="41"/>
  <c r="V338" i="41"/>
  <c r="T339" i="41"/>
  <c r="T341" i="41"/>
  <c r="V344" i="41"/>
  <c r="V346" i="41"/>
  <c r="V348" i="41"/>
  <c r="V350" i="41"/>
  <c r="V352" i="41"/>
  <c r="V354" i="41"/>
  <c r="V356" i="41"/>
  <c r="U358" i="41"/>
  <c r="U362" i="41"/>
  <c r="V364" i="41"/>
  <c r="T365" i="41"/>
  <c r="U366" i="41"/>
  <c r="U367" i="41"/>
  <c r="U368" i="41"/>
  <c r="U369" i="41"/>
  <c r="U370" i="41"/>
  <c r="U371" i="41"/>
  <c r="U372" i="41"/>
  <c r="U374" i="41"/>
  <c r="U376" i="41"/>
  <c r="V378" i="41"/>
  <c r="U380" i="41"/>
  <c r="U381" i="41"/>
  <c r="U382" i="41"/>
  <c r="U383" i="41"/>
  <c r="U384" i="41"/>
  <c r="U385" i="41"/>
  <c r="U386" i="41"/>
  <c r="V388" i="41"/>
  <c r="U390" i="41"/>
  <c r="V392" i="41"/>
  <c r="V394" i="41"/>
  <c r="V396" i="41"/>
  <c r="U398" i="41"/>
  <c r="V400" i="41"/>
  <c r="V401" i="41"/>
  <c r="U403" i="41"/>
  <c r="V405" i="41"/>
  <c r="U407" i="41"/>
  <c r="V409" i="41"/>
  <c r="V411" i="41"/>
  <c r="V413" i="41"/>
  <c r="U415" i="41"/>
  <c r="V417" i="41"/>
  <c r="U418" i="41"/>
  <c r="U421" i="41"/>
  <c r="T422" i="41"/>
  <c r="U425" i="41"/>
  <c r="V427" i="41"/>
  <c r="T428" i="41"/>
  <c r="U429" i="41"/>
  <c r="U430" i="41"/>
  <c r="U431" i="41"/>
  <c r="V433" i="41"/>
  <c r="V434" i="41"/>
  <c r="U436" i="41"/>
  <c r="U437" i="41"/>
  <c r="U438" i="41"/>
  <c r="U439" i="41"/>
  <c r="U440" i="41"/>
  <c r="V442" i="41"/>
  <c r="T446" i="41"/>
  <c r="T450" i="41"/>
  <c r="U454" i="41"/>
  <c r="T458" i="41"/>
  <c r="V468" i="41"/>
  <c r="V470" i="41"/>
  <c r="V472" i="41"/>
  <c r="V474" i="41"/>
  <c r="V476" i="41"/>
  <c r="V478" i="41"/>
  <c r="V480" i="41"/>
  <c r="V482" i="41"/>
  <c r="V484" i="41"/>
  <c r="V486" i="41"/>
  <c r="V488" i="41"/>
  <c r="V490" i="41"/>
  <c r="V492" i="41"/>
  <c r="V494" i="41"/>
  <c r="V496" i="41"/>
  <c r="V499" i="41"/>
  <c r="V501" i="41"/>
  <c r="V507" i="41"/>
  <c r="V509" i="41"/>
  <c r="V515" i="41"/>
  <c r="V517" i="41"/>
  <c r="V519" i="41"/>
  <c r="V521" i="41"/>
  <c r="V523" i="41"/>
  <c r="V525" i="41"/>
  <c r="V527" i="41"/>
  <c r="V529" i="41"/>
  <c r="V531" i="41"/>
  <c r="V543" i="41"/>
  <c r="U543" i="41"/>
  <c r="V546" i="41"/>
  <c r="V572" i="41"/>
  <c r="T572" i="41"/>
  <c r="V589" i="41"/>
  <c r="U589" i="41"/>
  <c r="V640" i="41"/>
  <c r="T640" i="41"/>
  <c r="V666" i="41"/>
  <c r="T666" i="41"/>
  <c r="V677" i="41"/>
  <c r="T677" i="41"/>
  <c r="V441" i="41"/>
  <c r="U443" i="41"/>
  <c r="U444" i="41"/>
  <c r="U445" i="41"/>
  <c r="U446" i="41"/>
  <c r="U447" i="41"/>
  <c r="U448" i="41"/>
  <c r="U449" i="41"/>
  <c r="U450" i="41"/>
  <c r="U451" i="41"/>
  <c r="U452" i="41"/>
  <c r="U453" i="41"/>
  <c r="T454" i="41"/>
  <c r="U455" i="41"/>
  <c r="U456" i="41"/>
  <c r="U457" i="41"/>
  <c r="U458" i="41"/>
  <c r="U459" i="41"/>
  <c r="U460" i="41"/>
  <c r="U461" i="41"/>
  <c r="U465" i="41"/>
  <c r="V467" i="41"/>
  <c r="V469" i="41"/>
  <c r="V471" i="41"/>
  <c r="V473" i="41"/>
  <c r="V475" i="41"/>
  <c r="V477" i="41"/>
  <c r="V479" i="41"/>
  <c r="V481" i="41"/>
  <c r="V483" i="41"/>
  <c r="V485" i="41"/>
  <c r="V487" i="41"/>
  <c r="V489" i="41"/>
  <c r="V491" i="41"/>
  <c r="V493" i="41"/>
  <c r="V495" i="41"/>
  <c r="T496" i="41"/>
  <c r="U497" i="41"/>
  <c r="U500" i="41"/>
  <c r="U503" i="41"/>
  <c r="U505" i="41"/>
  <c r="U508" i="41"/>
  <c r="U510" i="41"/>
  <c r="T511" i="41"/>
  <c r="V534" i="41"/>
  <c r="U552" i="41"/>
  <c r="T558" i="41"/>
  <c r="U566" i="41"/>
  <c r="U572" i="41"/>
  <c r="U580" i="41"/>
  <c r="V588" i="41"/>
  <c r="V591" i="41"/>
  <c r="U591" i="41"/>
  <c r="T592" i="41"/>
  <c r="T596" i="41"/>
  <c r="T600" i="41"/>
  <c r="T604" i="41"/>
  <c r="T608" i="41"/>
  <c r="V614" i="41"/>
  <c r="U615" i="41"/>
  <c r="V622" i="41"/>
  <c r="V630" i="41"/>
  <c r="U640" i="41"/>
  <c r="V650" i="41"/>
  <c r="V654" i="41"/>
  <c r="T654" i="41"/>
  <c r="U659" i="41"/>
  <c r="U666" i="41"/>
  <c r="V669" i="41"/>
  <c r="T669" i="41"/>
  <c r="T671" i="41"/>
  <c r="U677" i="41"/>
  <c r="V680" i="41"/>
  <c r="U680" i="41"/>
  <c r="V684" i="41"/>
  <c r="V690" i="41"/>
  <c r="U511" i="41"/>
  <c r="U514" i="41"/>
  <c r="U518" i="41"/>
  <c r="V520" i="41"/>
  <c r="V522" i="41"/>
  <c r="V524" i="41"/>
  <c r="V526" i="41"/>
  <c r="V528" i="41"/>
  <c r="V530" i="41"/>
  <c r="T535" i="41"/>
  <c r="X535" i="41" s="1"/>
  <c r="V545" i="41"/>
  <c r="V547" i="41"/>
  <c r="U549" i="41"/>
  <c r="V551" i="41"/>
  <c r="U553" i="41"/>
  <c r="V554" i="41"/>
  <c r="V555" i="41"/>
  <c r="U557" i="41"/>
  <c r="U558" i="41"/>
  <c r="U559" i="41"/>
  <c r="U560" i="41"/>
  <c r="U561" i="41"/>
  <c r="V563" i="41"/>
  <c r="V564" i="41"/>
  <c r="V565" i="41"/>
  <c r="U567" i="41"/>
  <c r="U568" i="41"/>
  <c r="U569" i="41"/>
  <c r="V571" i="41"/>
  <c r="U573" i="41"/>
  <c r="V575" i="41"/>
  <c r="U577" i="41"/>
  <c r="V579" i="41"/>
  <c r="U581" i="41"/>
  <c r="V583" i="41"/>
  <c r="U585" i="41"/>
  <c r="V587" i="41"/>
  <c r="U592" i="41"/>
  <c r="U593" i="41"/>
  <c r="U594" i="41"/>
  <c r="U595" i="41"/>
  <c r="U596" i="41"/>
  <c r="U597" i="41"/>
  <c r="U598" i="41"/>
  <c r="U599" i="41"/>
  <c r="U600" i="41"/>
  <c r="U601" i="41"/>
  <c r="U602" i="41"/>
  <c r="U603" i="41"/>
  <c r="U604" i="41"/>
  <c r="U605" i="41"/>
  <c r="U606" i="41"/>
  <c r="U607" i="41"/>
  <c r="U608" i="41"/>
  <c r="U609" i="41"/>
  <c r="U610" i="41"/>
  <c r="U611" i="41"/>
  <c r="V613" i="41"/>
  <c r="U616" i="41"/>
  <c r="U617" i="41"/>
  <c r="U618" i="41"/>
  <c r="V621" i="41"/>
  <c r="U623" i="41"/>
  <c r="V625" i="41"/>
  <c r="U627" i="41"/>
  <c r="V629" i="41"/>
  <c r="U631" i="41"/>
  <c r="V633" i="41"/>
  <c r="V634" i="41"/>
  <c r="U636" i="41"/>
  <c r="V638" i="41"/>
  <c r="V639" i="41"/>
  <c r="U641" i="41"/>
  <c r="U642" i="41"/>
  <c r="V644" i="41"/>
  <c r="V645" i="41"/>
  <c r="U647" i="41"/>
  <c r="V649" i="41"/>
  <c r="U651" i="41"/>
  <c r="V653" i="41"/>
  <c r="U655" i="41"/>
  <c r="U656" i="41"/>
  <c r="U657" i="41"/>
  <c r="V658" i="41"/>
  <c r="U660" i="41"/>
  <c r="V662" i="41"/>
  <c r="U664" i="41"/>
  <c r="U667" i="41"/>
  <c r="V668" i="41"/>
  <c r="U670" i="41"/>
  <c r="U671" i="41"/>
  <c r="U672" i="41"/>
  <c r="V673" i="41"/>
  <c r="V676" i="41"/>
  <c r="V678" i="41"/>
  <c r="V679" i="41"/>
  <c r="U681" i="41"/>
  <c r="V683" i="41"/>
  <c r="V686" i="41"/>
  <c r="V688" i="41"/>
  <c r="V689" i="41"/>
  <c r="V709" i="41"/>
  <c r="U711" i="41"/>
  <c r="U713" i="41"/>
  <c r="V715" i="41"/>
  <c r="V717" i="41"/>
  <c r="V719" i="41"/>
  <c r="V721" i="41"/>
  <c r="U722" i="41"/>
  <c r="X722" i="41" s="1"/>
  <c r="U723" i="41"/>
  <c r="X723" i="41" s="1"/>
  <c r="U725" i="41"/>
  <c r="V725" i="41"/>
  <c r="X725" i="41" s="1"/>
  <c r="V691" i="41"/>
  <c r="U693" i="41"/>
  <c r="U694" i="41"/>
  <c r="U695" i="41"/>
  <c r="U696" i="41"/>
  <c r="U697" i="41"/>
  <c r="U698" i="41"/>
  <c r="U699" i="41"/>
  <c r="U700" i="41"/>
  <c r="U701" i="41"/>
  <c r="U702" i="41"/>
  <c r="U703" i="41"/>
  <c r="U704" i="41"/>
  <c r="U705" i="41"/>
  <c r="U706" i="41"/>
  <c r="V708" i="41"/>
  <c r="V710" i="41"/>
  <c r="V716" i="41"/>
  <c r="V720" i="41"/>
  <c r="U724" i="41"/>
  <c r="V724" i="41"/>
  <c r="U726" i="41"/>
  <c r="V726" i="41"/>
  <c r="V727" i="41"/>
  <c r="X727" i="41" s="1"/>
  <c r="V728" i="41"/>
  <c r="X728" i="41" s="1"/>
  <c r="U730" i="41"/>
  <c r="X730" i="41" s="1"/>
  <c r="V737" i="41"/>
  <c r="U739" i="41"/>
  <c r="U740" i="41"/>
  <c r="X740" i="41" s="1"/>
  <c r="U741" i="41"/>
  <c r="X741" i="41" s="1"/>
  <c r="U742" i="41"/>
  <c r="X742" i="41" s="1"/>
  <c r="U743" i="41"/>
  <c r="X743" i="41" s="1"/>
  <c r="U744" i="41"/>
  <c r="X744" i="41" s="1"/>
  <c r="U745" i="41"/>
  <c r="X745" i="41" s="1"/>
  <c r="U746" i="41"/>
  <c r="X746" i="41" s="1"/>
  <c r="U747" i="41"/>
  <c r="X747" i="41" s="1"/>
  <c r="U748" i="41"/>
  <c r="X748" i="41" s="1"/>
  <c r="U749" i="41"/>
  <c r="X749" i="41" s="1"/>
  <c r="U750" i="41"/>
  <c r="X750" i="41" s="1"/>
  <c r="U751" i="41"/>
  <c r="X751" i="41" s="1"/>
  <c r="U752" i="41"/>
  <c r="X752" i="41" s="1"/>
  <c r="U753" i="41"/>
  <c r="X753" i="41" s="1"/>
  <c r="U754" i="41"/>
  <c r="X754" i="41" s="1"/>
  <c r="U755" i="41"/>
  <c r="X755" i="41" s="1"/>
  <c r="U756" i="41"/>
  <c r="X756" i="41" s="1"/>
  <c r="T781" i="41"/>
  <c r="T783" i="41"/>
  <c r="U786" i="41"/>
  <c r="V788" i="41"/>
  <c r="X788" i="41" s="1"/>
  <c r="V789" i="41"/>
  <c r="X789" i="41" s="1"/>
  <c r="V790" i="41"/>
  <c r="X790" i="41" s="1"/>
  <c r="V791" i="41"/>
  <c r="X791" i="41" s="1"/>
  <c r="V792" i="41"/>
  <c r="X792" i="41" s="1"/>
  <c r="V793" i="41"/>
  <c r="X793" i="41" s="1"/>
  <c r="V794" i="41"/>
  <c r="X794" i="41" s="1"/>
  <c r="V795" i="41"/>
  <c r="X795" i="41" s="1"/>
  <c r="V796" i="41"/>
  <c r="X796" i="41" s="1"/>
  <c r="V797" i="41"/>
  <c r="X797" i="41" s="1"/>
  <c r="V798" i="41"/>
  <c r="X798" i="41" s="1"/>
  <c r="V799" i="41"/>
  <c r="X799" i="41" s="1"/>
  <c r="V800" i="41"/>
  <c r="X800" i="41" s="1"/>
  <c r="V801" i="41"/>
  <c r="X801" i="41" s="1"/>
  <c r="V802" i="41"/>
  <c r="X802" i="41" s="1"/>
  <c r="V803" i="41"/>
  <c r="X803" i="41" s="1"/>
  <c r="V804" i="41"/>
  <c r="X804" i="41" s="1"/>
  <c r="V805" i="41"/>
  <c r="X805" i="41" s="1"/>
  <c r="V806" i="41"/>
  <c r="X806" i="41" s="1"/>
  <c r="V807" i="41"/>
  <c r="X807" i="41" s="1"/>
  <c r="V808" i="41"/>
  <c r="X808" i="41" s="1"/>
  <c r="V809" i="41"/>
  <c r="X809" i="41" s="1"/>
  <c r="V810" i="41"/>
  <c r="X810" i="41" s="1"/>
  <c r="V811" i="41"/>
  <c r="X811" i="41" s="1"/>
  <c r="V812" i="41"/>
  <c r="X812" i="41" s="1"/>
  <c r="V813" i="41"/>
  <c r="X813" i="41" s="1"/>
  <c r="V814" i="41"/>
  <c r="X814" i="41" s="1"/>
  <c r="V815" i="41"/>
  <c r="X815" i="41" s="1"/>
  <c r="V816" i="41"/>
  <c r="X816" i="41" s="1"/>
  <c r="V817" i="41"/>
  <c r="X817" i="41" s="1"/>
  <c r="V818" i="41"/>
  <c r="X818" i="41" s="1"/>
  <c r="V819" i="41"/>
  <c r="X819" i="41" s="1"/>
  <c r="V820" i="41"/>
  <c r="X820" i="41" s="1"/>
  <c r="V821" i="41"/>
  <c r="X821" i="41" s="1"/>
  <c r="V822" i="41"/>
  <c r="U738" i="41"/>
  <c r="U757" i="41"/>
  <c r="X757" i="41" s="1"/>
  <c r="U785" i="41"/>
  <c r="U787" i="41"/>
  <c r="V828" i="5"/>
  <c r="V830" i="5"/>
  <c r="T826" i="5"/>
  <c r="V827" i="5"/>
  <c r="Q1132" i="1"/>
  <c r="Q1138" i="1"/>
  <c r="R1112" i="1"/>
  <c r="Q1113" i="1"/>
  <c r="R1116" i="1"/>
  <c r="Q1118" i="1"/>
  <c r="Q1120" i="1"/>
  <c r="Q1124" i="1"/>
  <c r="Q1126" i="1"/>
  <c r="Q1127" i="1"/>
  <c r="Q1129" i="1"/>
  <c r="Q1131" i="1"/>
  <c r="Q1136" i="1"/>
  <c r="O1143" i="1"/>
  <c r="O1147" i="1"/>
  <c r="R1137" i="1"/>
  <c r="O1142" i="1"/>
  <c r="O1146" i="1"/>
  <c r="T1145" i="1"/>
  <c r="R1138" i="1"/>
  <c r="Q1128" i="1"/>
  <c r="Q1135" i="1"/>
  <c r="O1145" i="1"/>
  <c r="T1142" i="1"/>
  <c r="T1143" i="1"/>
  <c r="Q1130" i="1"/>
  <c r="R1135" i="1"/>
  <c r="R1136" i="1"/>
  <c r="Q1137" i="1"/>
  <c r="O1137" i="1" s="1"/>
  <c r="U825" i="5"/>
  <c r="V826" i="5"/>
  <c r="U832" i="5"/>
  <c r="U834" i="5"/>
  <c r="U824" i="5"/>
  <c r="T825" i="5"/>
  <c r="U829" i="5"/>
  <c r="U831" i="5"/>
  <c r="T832" i="5"/>
  <c r="U833" i="5"/>
  <c r="T834" i="5"/>
  <c r="X834" i="5" s="1"/>
  <c r="U827" i="5"/>
  <c r="V829" i="5"/>
  <c r="X829" i="5" s="1"/>
  <c r="U830" i="5"/>
  <c r="V831" i="5"/>
  <c r="V832" i="5"/>
  <c r="V833" i="5"/>
  <c r="X833" i="5" s="1"/>
  <c r="V834" i="5"/>
  <c r="V824" i="5"/>
  <c r="X824" i="5" s="1"/>
  <c r="V825" i="5"/>
  <c r="X837" i="5"/>
  <c r="T1147" i="1"/>
  <c r="T1146" i="1"/>
  <c r="T1144" i="1"/>
  <c r="T1141" i="1"/>
  <c r="T1140" i="1"/>
  <c r="T1139" i="1"/>
  <c r="X831" i="5"/>
  <c r="U828" i="5"/>
  <c r="X828" i="5" s="1"/>
  <c r="X827" i="5"/>
  <c r="X826" i="5"/>
  <c r="X825" i="5"/>
  <c r="P1138" i="1"/>
  <c r="O1138" i="1" s="1"/>
  <c r="T1137" i="1"/>
  <c r="P1136" i="1"/>
  <c r="P1135" i="1"/>
  <c r="O1135" i="1" s="1"/>
  <c r="P1134" i="1"/>
  <c r="O1134" i="1" s="1"/>
  <c r="P1133" i="1"/>
  <c r="O1133" i="1" s="1"/>
  <c r="R1125" i="1"/>
  <c r="R1126" i="1"/>
  <c r="R1127" i="1"/>
  <c r="R1128" i="1"/>
  <c r="O1127" i="1"/>
  <c r="R1132" i="1"/>
  <c r="T1132" i="1" s="1"/>
  <c r="R1131" i="1"/>
  <c r="P1131" i="1"/>
  <c r="R1130" i="1"/>
  <c r="P1130" i="1"/>
  <c r="O1130" i="1" s="1"/>
  <c r="R1129" i="1"/>
  <c r="P1129" i="1"/>
  <c r="O1129" i="1" s="1"/>
  <c r="P1128" i="1"/>
  <c r="T1127" i="1"/>
  <c r="P1126" i="1"/>
  <c r="R1105" i="1"/>
  <c r="R1123" i="1"/>
  <c r="Q1125" i="1"/>
  <c r="P1125" i="1"/>
  <c r="R1124" i="1"/>
  <c r="P1124" i="1"/>
  <c r="Q1123" i="1"/>
  <c r="P1123" i="1"/>
  <c r="Q1106" i="1"/>
  <c r="R1108" i="1"/>
  <c r="Q1119" i="1"/>
  <c r="Q1105" i="1"/>
  <c r="R1114" i="1"/>
  <c r="Q1116" i="1"/>
  <c r="R1106" i="1"/>
  <c r="Q1115" i="1"/>
  <c r="Q1117" i="1"/>
  <c r="R1118" i="1"/>
  <c r="R1119" i="1"/>
  <c r="R1120" i="1"/>
  <c r="P1122" i="1"/>
  <c r="O1122" i="1" s="1"/>
  <c r="Q1110" i="1"/>
  <c r="Q1111" i="1"/>
  <c r="Q1114" i="1"/>
  <c r="R1115" i="1"/>
  <c r="R1117" i="1"/>
  <c r="Q1121" i="1"/>
  <c r="R1107" i="1"/>
  <c r="Q1107" i="1"/>
  <c r="Q1108" i="1"/>
  <c r="O1108" i="1" s="1"/>
  <c r="Q1109" i="1"/>
  <c r="Q1112" i="1"/>
  <c r="O1112" i="1" s="1"/>
  <c r="X168" i="41"/>
  <c r="X169" i="41"/>
  <c r="X170" i="41"/>
  <c r="V65" i="41"/>
  <c r="V67" i="41"/>
  <c r="V69" i="41"/>
  <c r="T73" i="41"/>
  <c r="T75" i="41"/>
  <c r="U76" i="41"/>
  <c r="T77" i="41"/>
  <c r="U78" i="41"/>
  <c r="T79" i="41"/>
  <c r="U80" i="41"/>
  <c r="T81" i="41"/>
  <c r="U82" i="41"/>
  <c r="T83" i="41"/>
  <c r="T85" i="41"/>
  <c r="T87" i="41"/>
  <c r="T89" i="41"/>
  <c r="T91" i="41"/>
  <c r="V93" i="41"/>
  <c r="V95" i="41"/>
  <c r="V109" i="41"/>
  <c r="T111" i="41"/>
  <c r="U112" i="41"/>
  <c r="T113" i="41"/>
  <c r="T115" i="41"/>
  <c r="T117" i="41"/>
  <c r="U118" i="41"/>
  <c r="T119" i="41"/>
  <c r="U120" i="41"/>
  <c r="T121" i="41"/>
  <c r="U122" i="41"/>
  <c r="T123" i="41"/>
  <c r="T125" i="41"/>
  <c r="U126" i="41"/>
  <c r="T127" i="41"/>
  <c r="T129" i="41"/>
  <c r="T131" i="41"/>
  <c r="U132" i="41"/>
  <c r="T133" i="41"/>
  <c r="U134" i="41"/>
  <c r="V135" i="41"/>
  <c r="V137" i="41"/>
  <c r="V139" i="41"/>
  <c r="V151" i="41"/>
  <c r="V153" i="41"/>
  <c r="V155" i="41"/>
  <c r="V157" i="41"/>
  <c r="V159" i="41"/>
  <c r="V161" i="41"/>
  <c r="V163" i="41"/>
  <c r="V165" i="41"/>
  <c r="V167" i="41"/>
  <c r="T174" i="41"/>
  <c r="T176" i="41"/>
  <c r="T178" i="41"/>
  <c r="T180" i="41"/>
  <c r="U181" i="41"/>
  <c r="T182" i="41"/>
  <c r="U183" i="41"/>
  <c r="T184" i="41"/>
  <c r="U185" i="41"/>
  <c r="T186" i="41"/>
  <c r="U187" i="41"/>
  <c r="T188" i="41"/>
  <c r="U189" i="41"/>
  <c r="T190" i="41"/>
  <c r="U191" i="41"/>
  <c r="T192" i="41"/>
  <c r="U193" i="41"/>
  <c r="T194" i="41"/>
  <c r="U195" i="41"/>
  <c r="T196" i="41"/>
  <c r="T198" i="41"/>
  <c r="U199" i="41"/>
  <c r="T200" i="41"/>
  <c r="U201" i="41"/>
  <c r="T202" i="41"/>
  <c r="T204" i="41"/>
  <c r="T206" i="41"/>
  <c r="T208" i="41"/>
  <c r="U209" i="41"/>
  <c r="T210" i="41"/>
  <c r="U211" i="41"/>
  <c r="T212" i="41"/>
  <c r="U213" i="41"/>
  <c r="T214" i="41"/>
  <c r="U215" i="41"/>
  <c r="T216" i="41"/>
  <c r="T218" i="41"/>
  <c r="T220" i="41"/>
  <c r="U221" i="41"/>
  <c r="T222" i="41"/>
  <c r="U223" i="41"/>
  <c r="T224" i="41"/>
  <c r="U225" i="41"/>
  <c r="T226" i="41"/>
  <c r="T228" i="41"/>
  <c r="T230" i="41"/>
  <c r="U231" i="41"/>
  <c r="T232" i="41"/>
  <c r="U233" i="41"/>
  <c r="T234" i="41"/>
  <c r="V236" i="41"/>
  <c r="V238" i="41"/>
  <c r="V240" i="41"/>
  <c r="T6" i="41"/>
  <c r="T8" i="41"/>
  <c r="T10" i="41"/>
  <c r="T12" i="41"/>
  <c r="T14" i="41"/>
  <c r="T16" i="41"/>
  <c r="T18" i="41"/>
  <c r="T20" i="41"/>
  <c r="T22" i="41"/>
  <c r="T24" i="41"/>
  <c r="T26" i="41"/>
  <c r="T28" i="41"/>
  <c r="T30" i="41"/>
  <c r="T32" i="41"/>
  <c r="T34" i="41"/>
  <c r="T36" i="41"/>
  <c r="T38" i="41"/>
  <c r="T40" i="41"/>
  <c r="T42" i="41"/>
  <c r="T44" i="41"/>
  <c r="T46" i="41"/>
  <c r="T48" i="41"/>
  <c r="T50" i="41"/>
  <c r="T52" i="41"/>
  <c r="T54" i="41"/>
  <c r="T56" i="41"/>
  <c r="T58" i="41"/>
  <c r="T60" i="41"/>
  <c r="T62" i="41"/>
  <c r="T64" i="41"/>
  <c r="T66" i="41"/>
  <c r="T68" i="41"/>
  <c r="T70" i="41"/>
  <c r="T74" i="41"/>
  <c r="T90" i="41"/>
  <c r="T92" i="41"/>
  <c r="T94" i="41"/>
  <c r="T96" i="41"/>
  <c r="T98" i="41"/>
  <c r="T100" i="41"/>
  <c r="T102" i="41"/>
  <c r="T104" i="41"/>
  <c r="T106" i="41"/>
  <c r="T108" i="41"/>
  <c r="T110" i="41"/>
  <c r="T124" i="41"/>
  <c r="T128" i="41"/>
  <c r="T136" i="41"/>
  <c r="T138" i="41"/>
  <c r="T140" i="41"/>
  <c r="T142" i="41"/>
  <c r="T144" i="41"/>
  <c r="T146" i="41"/>
  <c r="T148" i="41"/>
  <c r="T150" i="41"/>
  <c r="T152" i="41"/>
  <c r="T154" i="41"/>
  <c r="T156" i="41"/>
  <c r="T158" i="41"/>
  <c r="T160" i="41"/>
  <c r="T162" i="41"/>
  <c r="T164" i="41"/>
  <c r="T166" i="41"/>
  <c r="T235" i="41"/>
  <c r="T237" i="41"/>
  <c r="T239" i="41"/>
  <c r="X358" i="41"/>
  <c r="V242" i="41"/>
  <c r="V244" i="41"/>
  <c r="V246" i="41"/>
  <c r="V248" i="41"/>
  <c r="V250" i="41"/>
  <c r="V252" i="41"/>
  <c r="V254" i="41"/>
  <c r="T256" i="41"/>
  <c r="U257" i="41"/>
  <c r="T258" i="41"/>
  <c r="U259" i="41"/>
  <c r="T260" i="41"/>
  <c r="U261" i="41"/>
  <c r="T262" i="41"/>
  <c r="V264" i="41"/>
  <c r="V266" i="41"/>
  <c r="T268" i="41"/>
  <c r="U269" i="41"/>
  <c r="T270" i="41"/>
  <c r="U271" i="41"/>
  <c r="T272" i="41"/>
  <c r="U273" i="41"/>
  <c r="T274" i="41"/>
  <c r="U275" i="41"/>
  <c r="T276" i="41"/>
  <c r="T278" i="41"/>
  <c r="T280" i="41"/>
  <c r="T282" i="41"/>
  <c r="U283" i="41"/>
  <c r="T284" i="41"/>
  <c r="U285" i="41"/>
  <c r="T286" i="41"/>
  <c r="T288" i="41"/>
  <c r="T290" i="41"/>
  <c r="T292" i="41"/>
  <c r="T294" i="41"/>
  <c r="T296" i="41"/>
  <c r="T298" i="41"/>
  <c r="T300" i="41"/>
  <c r="T302" i="41"/>
  <c r="T304" i="41"/>
  <c r="T306" i="41"/>
  <c r="T308" i="41"/>
  <c r="T310" i="41"/>
  <c r="T312" i="41"/>
  <c r="T314" i="41"/>
  <c r="T316" i="41"/>
  <c r="T318" i="41"/>
  <c r="T320" i="41"/>
  <c r="T322" i="41"/>
  <c r="T324" i="41"/>
  <c r="T326" i="41"/>
  <c r="T328" i="41"/>
  <c r="T330" i="41"/>
  <c r="T332" i="41"/>
  <c r="T334" i="41"/>
  <c r="T336" i="41"/>
  <c r="T338" i="41"/>
  <c r="T340" i="41"/>
  <c r="T342" i="41"/>
  <c r="T344" i="41"/>
  <c r="T346" i="41"/>
  <c r="T348" i="41"/>
  <c r="T350" i="41"/>
  <c r="T352" i="41"/>
  <c r="T354" i="41"/>
  <c r="T356" i="41"/>
  <c r="V357" i="41"/>
  <c r="X357" i="41" s="1"/>
  <c r="V361" i="41"/>
  <c r="T363" i="41"/>
  <c r="V379" i="41"/>
  <c r="T381" i="41"/>
  <c r="T383" i="41"/>
  <c r="V387" i="41"/>
  <c r="V389" i="41"/>
  <c r="V391" i="41"/>
  <c r="V397" i="41"/>
  <c r="V399" i="41"/>
  <c r="T401" i="41"/>
  <c r="U402" i="41"/>
  <c r="T403" i="41"/>
  <c r="U404" i="41"/>
  <c r="T405" i="41"/>
  <c r="U406" i="41"/>
  <c r="T407" i="41"/>
  <c r="U408" i="41"/>
  <c r="T409" i="41"/>
  <c r="T411" i="41"/>
  <c r="T413" i="41"/>
  <c r="U414" i="41"/>
  <c r="T415" i="41"/>
  <c r="U416" i="41"/>
  <c r="T417" i="41"/>
  <c r="T419" i="41"/>
  <c r="T421" i="41"/>
  <c r="T423" i="41"/>
  <c r="U424" i="41"/>
  <c r="T425" i="41"/>
  <c r="U426" i="41"/>
  <c r="T427" i="41"/>
  <c r="T429" i="41"/>
  <c r="T431" i="41"/>
  <c r="U432" i="41"/>
  <c r="T433" i="41"/>
  <c r="V435" i="41"/>
  <c r="T437" i="41"/>
  <c r="T439" i="41"/>
  <c r="T441" i="41"/>
  <c r="U442" i="41"/>
  <c r="T443" i="41"/>
  <c r="T445" i="41"/>
  <c r="T447" i="41"/>
  <c r="T449" i="41"/>
  <c r="T451" i="41"/>
  <c r="T453" i="41"/>
  <c r="T455" i="41"/>
  <c r="T457" i="41"/>
  <c r="T459" i="41"/>
  <c r="T461" i="41"/>
  <c r="T463" i="41"/>
  <c r="T465" i="41"/>
  <c r="T467" i="41"/>
  <c r="T469" i="41"/>
  <c r="T471" i="41"/>
  <c r="T473" i="41"/>
  <c r="T475" i="41"/>
  <c r="T477" i="41"/>
  <c r="T479" i="41"/>
  <c r="T481" i="41"/>
  <c r="T483" i="41"/>
  <c r="T485" i="41"/>
  <c r="T487" i="41"/>
  <c r="T489" i="41"/>
  <c r="T491" i="41"/>
  <c r="T493" i="41"/>
  <c r="T495" i="41"/>
  <c r="U496" i="41"/>
  <c r="V498" i="41"/>
  <c r="T498" i="41"/>
  <c r="V502" i="41"/>
  <c r="T502" i="41"/>
  <c r="V506" i="41"/>
  <c r="T506" i="41"/>
  <c r="V510" i="41"/>
  <c r="T510" i="41"/>
  <c r="V516" i="41"/>
  <c r="T516" i="41"/>
  <c r="T241" i="41"/>
  <c r="T243" i="41"/>
  <c r="T245" i="41"/>
  <c r="T247" i="41"/>
  <c r="T249" i="41"/>
  <c r="T251" i="41"/>
  <c r="T253" i="41"/>
  <c r="T255" i="41"/>
  <c r="T263" i="41"/>
  <c r="T265" i="41"/>
  <c r="T267" i="41"/>
  <c r="T362" i="41"/>
  <c r="T364" i="41"/>
  <c r="T366" i="41"/>
  <c r="T368" i="41"/>
  <c r="T370" i="41"/>
  <c r="T372" i="41"/>
  <c r="T374" i="41"/>
  <c r="T376" i="41"/>
  <c r="T378" i="41"/>
  <c r="T380" i="41"/>
  <c r="T382" i="41"/>
  <c r="T384" i="41"/>
  <c r="T386" i="41"/>
  <c r="T388" i="41"/>
  <c r="T390" i="41"/>
  <c r="T392" i="41"/>
  <c r="T394" i="41"/>
  <c r="T396" i="41"/>
  <c r="T398" i="41"/>
  <c r="T400" i="41"/>
  <c r="T418" i="41"/>
  <c r="T434" i="41"/>
  <c r="T436" i="41"/>
  <c r="T438" i="41"/>
  <c r="T440" i="41"/>
  <c r="V500" i="41"/>
  <c r="T500" i="41"/>
  <c r="V504" i="41"/>
  <c r="T504" i="41"/>
  <c r="V508" i="41"/>
  <c r="T508" i="41"/>
  <c r="V512" i="41"/>
  <c r="T512" i="41"/>
  <c r="V514" i="41"/>
  <c r="T514" i="41"/>
  <c r="U516" i="41"/>
  <c r="V518" i="41"/>
  <c r="T518" i="41"/>
  <c r="X537" i="41"/>
  <c r="X538" i="41"/>
  <c r="X539" i="41"/>
  <c r="X540" i="41"/>
  <c r="U532" i="41"/>
  <c r="X532" i="41" s="1"/>
  <c r="U533" i="41"/>
  <c r="X533" i="41" s="1"/>
  <c r="U534" i="41"/>
  <c r="X534" i="41" s="1"/>
  <c r="U536" i="41"/>
  <c r="X536" i="41" s="1"/>
  <c r="V544" i="41"/>
  <c r="V548" i="41"/>
  <c r="V550" i="41"/>
  <c r="V552" i="41"/>
  <c r="V556" i="41"/>
  <c r="V562" i="41"/>
  <c r="T564" i="41"/>
  <c r="V566" i="41"/>
  <c r="V570" i="41"/>
  <c r="V574" i="41"/>
  <c r="V576" i="41"/>
  <c r="V578" i="41"/>
  <c r="V580" i="41"/>
  <c r="V582" i="41"/>
  <c r="V584" i="41"/>
  <c r="V586" i="41"/>
  <c r="T520" i="41"/>
  <c r="T522" i="41"/>
  <c r="T524" i="41"/>
  <c r="T526" i="41"/>
  <c r="T528" i="41"/>
  <c r="T530" i="41"/>
  <c r="T543" i="41"/>
  <c r="T545" i="41"/>
  <c r="T547" i="41"/>
  <c r="T549" i="41"/>
  <c r="T551" i="41"/>
  <c r="T553" i="41"/>
  <c r="T555" i="41"/>
  <c r="T557" i="41"/>
  <c r="T559" i="41"/>
  <c r="T561" i="41"/>
  <c r="T563" i="41"/>
  <c r="T565" i="41"/>
  <c r="T567" i="41"/>
  <c r="T569" i="41"/>
  <c r="T571" i="41"/>
  <c r="T573" i="41"/>
  <c r="T575" i="41"/>
  <c r="T577" i="41"/>
  <c r="T579" i="41"/>
  <c r="T581" i="41"/>
  <c r="T583" i="41"/>
  <c r="T585" i="41"/>
  <c r="T587" i="41"/>
  <c r="T589" i="41"/>
  <c r="T591" i="41"/>
  <c r="T593" i="41"/>
  <c r="T595" i="41"/>
  <c r="T597" i="41"/>
  <c r="T599" i="41"/>
  <c r="T601" i="41"/>
  <c r="T603" i="41"/>
  <c r="T605" i="41"/>
  <c r="T607" i="41"/>
  <c r="T609" i="41"/>
  <c r="T611" i="41"/>
  <c r="T613" i="41"/>
  <c r="V615" i="41"/>
  <c r="T617" i="41"/>
  <c r="V619" i="41"/>
  <c r="U620" i="41"/>
  <c r="U622" i="41"/>
  <c r="T623" i="41"/>
  <c r="U624" i="41"/>
  <c r="T625" i="41"/>
  <c r="U626" i="41"/>
  <c r="T627" i="41"/>
  <c r="U628" i="41"/>
  <c r="T629" i="41"/>
  <c r="U630" i="41"/>
  <c r="T631" i="41"/>
  <c r="U632" i="41"/>
  <c r="T633" i="41"/>
  <c r="V635" i="41"/>
  <c r="V637" i="41"/>
  <c r="T639" i="41"/>
  <c r="T641" i="41"/>
  <c r="V643" i="41"/>
  <c r="T645" i="41"/>
  <c r="U646" i="41"/>
  <c r="T647" i="41"/>
  <c r="U648" i="41"/>
  <c r="T649" i="41"/>
  <c r="U650" i="41"/>
  <c r="T651" i="41"/>
  <c r="U652" i="41"/>
  <c r="T653" i="41"/>
  <c r="T655" i="41"/>
  <c r="T657" i="41"/>
  <c r="V659" i="41"/>
  <c r="V661" i="41"/>
  <c r="V663" i="41"/>
  <c r="V665" i="41"/>
  <c r="T667" i="41"/>
  <c r="U674" i="41"/>
  <c r="V675" i="41"/>
  <c r="T679" i="41"/>
  <c r="T681" i="41"/>
  <c r="U682" i="41"/>
  <c r="T683" i="41"/>
  <c r="U684" i="41"/>
  <c r="V685" i="41"/>
  <c r="V687" i="41"/>
  <c r="T689" i="41"/>
  <c r="U690" i="41"/>
  <c r="T691" i="41"/>
  <c r="U692" i="41"/>
  <c r="T693" i="41"/>
  <c r="T695" i="41"/>
  <c r="T697" i="41"/>
  <c r="T699" i="41"/>
  <c r="T701" i="41"/>
  <c r="T703" i="41"/>
  <c r="T705" i="41"/>
  <c r="T707" i="41"/>
  <c r="T709" i="41"/>
  <c r="T711" i="41"/>
  <c r="T713" i="41"/>
  <c r="T715" i="41"/>
  <c r="T717" i="41"/>
  <c r="T719" i="41"/>
  <c r="T721" i="41"/>
  <c r="U731" i="41"/>
  <c r="X731" i="41" s="1"/>
  <c r="U732" i="41"/>
  <c r="X732" i="41" s="1"/>
  <c r="U733" i="41"/>
  <c r="X733" i="41" s="1"/>
  <c r="U734" i="41"/>
  <c r="X734" i="41" s="1"/>
  <c r="U735" i="41"/>
  <c r="X735" i="41" s="1"/>
  <c r="U736" i="41"/>
  <c r="X736" i="41" s="1"/>
  <c r="T616" i="41"/>
  <c r="T618" i="41"/>
  <c r="T634" i="41"/>
  <c r="T636" i="41"/>
  <c r="T638" i="41"/>
  <c r="T642" i="41"/>
  <c r="T644" i="41"/>
  <c r="T656" i="41"/>
  <c r="T660" i="41"/>
  <c r="T662" i="41"/>
  <c r="T664" i="41"/>
  <c r="T670" i="41"/>
  <c r="T672" i="41"/>
  <c r="T676" i="41"/>
  <c r="T680" i="41"/>
  <c r="T686" i="41"/>
  <c r="T737" i="41"/>
  <c r="X737" i="41" s="1"/>
  <c r="V738" i="41"/>
  <c r="X738" i="41" s="1"/>
  <c r="V739" i="41"/>
  <c r="X739" i="41" s="1"/>
  <c r="V758" i="41"/>
  <c r="X758" i="41" s="1"/>
  <c r="V759" i="41"/>
  <c r="X759" i="41" s="1"/>
  <c r="V760" i="41"/>
  <c r="X760" i="41" s="1"/>
  <c r="V761" i="41"/>
  <c r="X761" i="41" s="1"/>
  <c r="V762" i="41"/>
  <c r="X762" i="41" s="1"/>
  <c r="V763" i="41"/>
  <c r="X763" i="41" s="1"/>
  <c r="V764" i="41"/>
  <c r="X764" i="41" s="1"/>
  <c r="V765" i="41"/>
  <c r="X765" i="41" s="1"/>
  <c r="V766" i="41"/>
  <c r="X766" i="41" s="1"/>
  <c r="V767" i="41"/>
  <c r="X767" i="41" s="1"/>
  <c r="V768" i="41"/>
  <c r="X768" i="41" s="1"/>
  <c r="V769" i="41"/>
  <c r="X769" i="41" s="1"/>
  <c r="V770" i="41"/>
  <c r="X770" i="41" s="1"/>
  <c r="V771" i="41"/>
  <c r="X771" i="41" s="1"/>
  <c r="V772" i="41"/>
  <c r="X772" i="41" s="1"/>
  <c r="V773" i="41"/>
  <c r="X773" i="41" s="1"/>
  <c r="V774" i="41"/>
  <c r="X774" i="41" s="1"/>
  <c r="V775" i="41"/>
  <c r="X775" i="41" s="1"/>
  <c r="V776" i="41"/>
  <c r="X776" i="41" s="1"/>
  <c r="V777" i="41"/>
  <c r="X777" i="41" s="1"/>
  <c r="V778" i="41"/>
  <c r="X778" i="41" s="1"/>
  <c r="V779" i="41"/>
  <c r="X779" i="41" s="1"/>
  <c r="T780" i="41"/>
  <c r="X780" i="41" s="1"/>
  <c r="V781" i="41"/>
  <c r="X781" i="41" s="1"/>
  <c r="V782" i="41"/>
  <c r="X782" i="41" s="1"/>
  <c r="V783" i="41"/>
  <c r="X783" i="41" s="1"/>
  <c r="V784" i="41"/>
  <c r="X784" i="41" s="1"/>
  <c r="V785" i="41"/>
  <c r="X785" i="41" s="1"/>
  <c r="V786" i="41"/>
  <c r="X786" i="41" s="1"/>
  <c r="V787" i="41"/>
  <c r="X787" i="41" s="1"/>
  <c r="X822" i="41"/>
  <c r="R1121" i="1"/>
  <c r="P1121" i="1"/>
  <c r="P1120" i="1"/>
  <c r="P1119" i="1"/>
  <c r="P1118" i="1"/>
  <c r="P1117" i="1"/>
  <c r="P1115" i="1"/>
  <c r="P1114" i="1"/>
  <c r="R1113" i="1"/>
  <c r="P1113" i="1"/>
  <c r="T1112" i="1"/>
  <c r="R1111" i="1"/>
  <c r="P1111" i="1"/>
  <c r="R1110" i="1"/>
  <c r="R1109" i="1"/>
  <c r="P1109" i="1"/>
  <c r="T1108" i="1"/>
  <c r="P1106" i="1"/>
  <c r="T1105" i="1"/>
  <c r="W1104" i="1"/>
  <c r="R1104" i="1" s="1"/>
  <c r="D1104" i="1"/>
  <c r="Y1103" i="1"/>
  <c r="W1103" i="1"/>
  <c r="D1103" i="1"/>
  <c r="X832" i="5" l="1"/>
  <c r="X830" i="5"/>
  <c r="X726" i="41"/>
  <c r="X724" i="41"/>
  <c r="O1131" i="1"/>
  <c r="Q1103" i="1"/>
  <c r="O1116" i="1"/>
  <c r="T1116" i="1"/>
  <c r="O1136" i="1"/>
  <c r="T1129" i="1"/>
  <c r="T1130" i="1"/>
  <c r="T1131" i="1"/>
  <c r="T1138" i="1"/>
  <c r="T1136" i="1"/>
  <c r="T1135" i="1"/>
  <c r="T1134" i="1"/>
  <c r="T1133" i="1"/>
  <c r="O1106" i="1"/>
  <c r="O1119" i="1"/>
  <c r="O1105" i="1"/>
  <c r="O1126" i="1"/>
  <c r="O1128" i="1"/>
  <c r="O1123" i="1"/>
  <c r="O1124" i="1"/>
  <c r="O1125" i="1"/>
  <c r="O1132" i="1"/>
  <c r="T1128" i="1"/>
  <c r="T1126" i="1"/>
  <c r="T1124" i="1"/>
  <c r="T1125" i="1"/>
  <c r="T1123" i="1"/>
  <c r="T1110" i="1"/>
  <c r="T1114" i="1"/>
  <c r="O1118" i="1"/>
  <c r="O1120" i="1"/>
  <c r="O1107" i="1"/>
  <c r="R1103" i="1"/>
  <c r="Q1104" i="1"/>
  <c r="T1122" i="1"/>
  <c r="T1113" i="1"/>
  <c r="O1109" i="1"/>
  <c r="O1113" i="1"/>
  <c r="O1115" i="1"/>
  <c r="O1117" i="1"/>
  <c r="O1121" i="1"/>
  <c r="T1109" i="1"/>
  <c r="O1111" i="1"/>
  <c r="T1107" i="1"/>
  <c r="T1121" i="1"/>
  <c r="T1120" i="1"/>
  <c r="T1119" i="1"/>
  <c r="T1118" i="1"/>
  <c r="T1117" i="1"/>
  <c r="T1115" i="1"/>
  <c r="O1114" i="1"/>
  <c r="T1111" i="1"/>
  <c r="O1110" i="1"/>
  <c r="T1106" i="1"/>
  <c r="P1104" i="1"/>
  <c r="P1103" i="1"/>
  <c r="O1103" i="1" s="1"/>
  <c r="AA823" i="5"/>
  <c r="T823" i="5" s="1"/>
  <c r="L823" i="5"/>
  <c r="H823" i="5"/>
  <c r="D823" i="5"/>
  <c r="AA822" i="5"/>
  <c r="T822" i="5" s="1"/>
  <c r="L822" i="5"/>
  <c r="H822" i="5"/>
  <c r="D822" i="5"/>
  <c r="AA821" i="5"/>
  <c r="T821" i="5" s="1"/>
  <c r="L821" i="5"/>
  <c r="H821" i="5"/>
  <c r="D821" i="5"/>
  <c r="Y1102" i="1"/>
  <c r="W1102" i="1"/>
  <c r="D1102" i="1"/>
  <c r="Y1101" i="1"/>
  <c r="W1101" i="1"/>
  <c r="P1101" i="1"/>
  <c r="D1101" i="1"/>
  <c r="Y1100" i="1"/>
  <c r="W1100" i="1"/>
  <c r="D1100" i="1"/>
  <c r="Y1099" i="1"/>
  <c r="W1099" i="1"/>
  <c r="D1099" i="1"/>
  <c r="V821" i="5" l="1"/>
  <c r="U822" i="5"/>
  <c r="U823" i="5"/>
  <c r="U821" i="5"/>
  <c r="X821" i="5" s="1"/>
  <c r="V822" i="5"/>
  <c r="V823" i="5"/>
  <c r="X823" i="5" s="1"/>
  <c r="Q1102" i="1"/>
  <c r="O1104" i="1"/>
  <c r="R1099" i="1"/>
  <c r="R1100" i="1"/>
  <c r="R1102" i="1"/>
  <c r="Q1100" i="1"/>
  <c r="Q1099" i="1"/>
  <c r="Q1101" i="1"/>
  <c r="T1104" i="1"/>
  <c r="T1103" i="1"/>
  <c r="X822" i="5"/>
  <c r="P1102" i="1"/>
  <c r="R1101" i="1"/>
  <c r="P1099" i="1"/>
  <c r="P1100" i="1"/>
  <c r="AA820" i="5"/>
  <c r="T820" i="5" s="1"/>
  <c r="L820" i="5"/>
  <c r="H820" i="5"/>
  <c r="D820" i="5"/>
  <c r="AA819" i="5"/>
  <c r="T819" i="5" s="1"/>
  <c r="L819" i="5"/>
  <c r="H819" i="5"/>
  <c r="D819" i="5"/>
  <c r="AA818" i="5"/>
  <c r="T818" i="5" s="1"/>
  <c r="L818" i="5"/>
  <c r="H818" i="5"/>
  <c r="D818" i="5"/>
  <c r="AA817" i="5"/>
  <c r="T817" i="5" s="1"/>
  <c r="L817" i="5"/>
  <c r="H817" i="5"/>
  <c r="D817" i="5"/>
  <c r="AA816" i="5"/>
  <c r="T816" i="5" s="1"/>
  <c r="L816" i="5"/>
  <c r="H816" i="5"/>
  <c r="D816" i="5"/>
  <c r="AA815" i="5"/>
  <c r="T815" i="5" s="1"/>
  <c r="L815" i="5"/>
  <c r="H815" i="5"/>
  <c r="D815" i="5"/>
  <c r="AA814" i="5"/>
  <c r="T814" i="5" s="1"/>
  <c r="L814" i="5"/>
  <c r="H814" i="5"/>
  <c r="D814" i="5"/>
  <c r="AA813" i="5"/>
  <c r="T813" i="5" s="1"/>
  <c r="L813" i="5"/>
  <c r="H813" i="5"/>
  <c r="D813" i="5"/>
  <c r="AA812" i="5"/>
  <c r="T812" i="5" s="1"/>
  <c r="L812" i="5"/>
  <c r="H812" i="5"/>
  <c r="D812" i="5"/>
  <c r="AA811" i="5"/>
  <c r="T811" i="5" s="1"/>
  <c r="L811" i="5"/>
  <c r="H811" i="5"/>
  <c r="D811" i="5"/>
  <c r="AA810" i="5"/>
  <c r="T810" i="5" s="1"/>
  <c r="L810" i="5"/>
  <c r="H810" i="5"/>
  <c r="D810" i="5"/>
  <c r="AA809" i="5"/>
  <c r="T809" i="5" s="1"/>
  <c r="L809" i="5"/>
  <c r="H809" i="5"/>
  <c r="D809" i="5"/>
  <c r="Y1098" i="1"/>
  <c r="W1098" i="1"/>
  <c r="D1098" i="1"/>
  <c r="U1097" i="1"/>
  <c r="Y1097" i="1"/>
  <c r="W1097" i="1"/>
  <c r="D1097" i="1"/>
  <c r="Y1096" i="1"/>
  <c r="W1096" i="1"/>
  <c r="D1096" i="1"/>
  <c r="Y1095" i="1"/>
  <c r="W1095" i="1"/>
  <c r="P1095" i="1"/>
  <c r="D1095" i="1"/>
  <c r="Y1094" i="1"/>
  <c r="W1094" i="1"/>
  <c r="D1094" i="1"/>
  <c r="Y1093" i="1"/>
  <c r="W1093" i="1"/>
  <c r="D1093" i="1"/>
  <c r="Y1092" i="1"/>
  <c r="W1092" i="1"/>
  <c r="D1092" i="1"/>
  <c r="Y1091" i="1"/>
  <c r="W1091" i="1"/>
  <c r="D1091" i="1"/>
  <c r="Y1090" i="1"/>
  <c r="W1090" i="1"/>
  <c r="V812" i="5" l="1"/>
  <c r="V816" i="5"/>
  <c r="V809" i="5"/>
  <c r="V818" i="5"/>
  <c r="V815" i="5"/>
  <c r="Q1096" i="1"/>
  <c r="V811" i="5"/>
  <c r="V813" i="5"/>
  <c r="V820" i="5"/>
  <c r="U810" i="5"/>
  <c r="U817" i="5"/>
  <c r="U819" i="5"/>
  <c r="U809" i="5"/>
  <c r="X809" i="5" s="1"/>
  <c r="V810" i="5"/>
  <c r="U811" i="5"/>
  <c r="U812" i="5"/>
  <c r="U814" i="5"/>
  <c r="U815" i="5"/>
  <c r="U816" i="5"/>
  <c r="X816" i="5" s="1"/>
  <c r="V817" i="5"/>
  <c r="X817" i="5" s="1"/>
  <c r="U818" i="5"/>
  <c r="X818" i="5" s="1"/>
  <c r="V819" i="5"/>
  <c r="X819" i="5" s="1"/>
  <c r="O1100" i="1"/>
  <c r="Q1094" i="1"/>
  <c r="Q1095" i="1"/>
  <c r="Q1098" i="1"/>
  <c r="O1102" i="1"/>
  <c r="T1101" i="1"/>
  <c r="R1094" i="1"/>
  <c r="R1095" i="1"/>
  <c r="T1095" i="1" s="1"/>
  <c r="R1096" i="1"/>
  <c r="R1098" i="1"/>
  <c r="Q1092" i="1"/>
  <c r="O1099" i="1"/>
  <c r="R1090" i="1"/>
  <c r="R1097" i="1"/>
  <c r="Q1091" i="1"/>
  <c r="T1102" i="1"/>
  <c r="O1101" i="1"/>
  <c r="T1100" i="1"/>
  <c r="T1099" i="1"/>
  <c r="U820" i="5"/>
  <c r="X820" i="5" s="1"/>
  <c r="V814" i="5"/>
  <c r="X815" i="5"/>
  <c r="X814" i="5"/>
  <c r="U813" i="5"/>
  <c r="X813" i="5" s="1"/>
  <c r="X812" i="5"/>
  <c r="X811" i="5"/>
  <c r="X810" i="5"/>
  <c r="P1098" i="1"/>
  <c r="O1098" i="1" s="1"/>
  <c r="Q1097" i="1"/>
  <c r="P1097" i="1"/>
  <c r="P1096" i="1"/>
  <c r="O1095" i="1"/>
  <c r="P1094" i="1"/>
  <c r="R1091" i="1"/>
  <c r="R1092" i="1"/>
  <c r="P1092" i="1"/>
  <c r="P1091" i="1"/>
  <c r="Q1090" i="1"/>
  <c r="P1090" i="1"/>
  <c r="W1089" i="1"/>
  <c r="Y1089" i="1"/>
  <c r="D1089" i="1"/>
  <c r="Y1088" i="1"/>
  <c r="W1088" i="1"/>
  <c r="D1088" i="1"/>
  <c r="O1096" i="1" l="1"/>
  <c r="O1094" i="1"/>
  <c r="O1091" i="1"/>
  <c r="T1098" i="1"/>
  <c r="O1097" i="1"/>
  <c r="T1097" i="1"/>
  <c r="T1096" i="1"/>
  <c r="T1094" i="1"/>
  <c r="O1092" i="1"/>
  <c r="T1092" i="1"/>
  <c r="T1091" i="1"/>
  <c r="R1088" i="1"/>
  <c r="R1089" i="1"/>
  <c r="T1090" i="1"/>
  <c r="O1090" i="1"/>
  <c r="Q1088" i="1"/>
  <c r="Q1089" i="1"/>
  <c r="P1089" i="1"/>
  <c r="P1088" i="1"/>
  <c r="AA808" i="5"/>
  <c r="T808" i="5" s="1"/>
  <c r="L808" i="5"/>
  <c r="H808" i="5"/>
  <c r="D808" i="5"/>
  <c r="AA807" i="5"/>
  <c r="T807" i="5" s="1"/>
  <c r="L807" i="5"/>
  <c r="H807" i="5"/>
  <c r="D807" i="5"/>
  <c r="AA806" i="5"/>
  <c r="T806" i="5" s="1"/>
  <c r="L806" i="5"/>
  <c r="H806" i="5"/>
  <c r="D806" i="5"/>
  <c r="V806" i="5" l="1"/>
  <c r="V807" i="5"/>
  <c r="V808" i="5"/>
  <c r="O1088" i="1"/>
  <c r="O1089" i="1"/>
  <c r="U806" i="5"/>
  <c r="U808" i="5"/>
  <c r="X808" i="5" s="1"/>
  <c r="T1089" i="1"/>
  <c r="T1088" i="1"/>
  <c r="U807" i="5"/>
  <c r="X807" i="5" s="1"/>
  <c r="X806" i="5"/>
  <c r="AA805" i="5"/>
  <c r="T805" i="5" s="1"/>
  <c r="L805" i="5"/>
  <c r="H805" i="5"/>
  <c r="D805" i="5"/>
  <c r="AA804" i="5"/>
  <c r="T804" i="5" s="1"/>
  <c r="L804" i="5"/>
  <c r="H804" i="5"/>
  <c r="D804" i="5"/>
  <c r="D22" i="11"/>
  <c r="Y1086" i="1"/>
  <c r="W1086" i="1"/>
  <c r="Q1086" i="1" s="1"/>
  <c r="P1086" i="1"/>
  <c r="D1086" i="1"/>
  <c r="Y1085" i="1"/>
  <c r="W1085" i="1"/>
  <c r="R1085" i="1" s="1"/>
  <c r="P1085" i="1"/>
  <c r="D1085" i="1"/>
  <c r="Y1084" i="1"/>
  <c r="P1084" i="1" s="1"/>
  <c r="W1084" i="1"/>
  <c r="D1084" i="1"/>
  <c r="Y1083" i="1"/>
  <c r="W1083" i="1"/>
  <c r="D1083" i="1"/>
  <c r="Y1082" i="1"/>
  <c r="W1082" i="1"/>
  <c r="D1082" i="1"/>
  <c r="Y1081" i="1"/>
  <c r="W1081" i="1"/>
  <c r="P1081" i="1"/>
  <c r="D1081" i="1"/>
  <c r="Y1087" i="1"/>
  <c r="W1087" i="1"/>
  <c r="D1087" i="1"/>
  <c r="Y1080" i="1"/>
  <c r="W1080" i="1"/>
  <c r="D1080" i="1"/>
  <c r="Y1079" i="1"/>
  <c r="P1079" i="1" s="1"/>
  <c r="W1079" i="1"/>
  <c r="D1079" i="1"/>
  <c r="Y1078" i="1"/>
  <c r="W1078" i="1"/>
  <c r="Q1078" i="1" s="1"/>
  <c r="D1078" i="1"/>
  <c r="Y1076" i="1"/>
  <c r="W1076" i="1"/>
  <c r="D1076" i="1"/>
  <c r="D1077" i="1"/>
  <c r="W1077" i="1"/>
  <c r="Y1077" i="1"/>
  <c r="P1077" i="1" s="1"/>
  <c r="Y1075" i="1"/>
  <c r="W1075" i="1"/>
  <c r="P1075" i="1"/>
  <c r="D1075" i="1"/>
  <c r="Y1074" i="1"/>
  <c r="W1074" i="1"/>
  <c r="D1074" i="1"/>
  <c r="V804" i="5" l="1"/>
  <c r="V805" i="5"/>
  <c r="Q1087" i="1"/>
  <c r="R1079" i="1"/>
  <c r="Q1080" i="1"/>
  <c r="Q1082" i="1"/>
  <c r="R1084" i="1"/>
  <c r="Q1079" i="1"/>
  <c r="Q1085" i="1"/>
  <c r="R1076" i="1"/>
  <c r="R1078" i="1"/>
  <c r="T1079" i="1"/>
  <c r="R1080" i="1"/>
  <c r="R1087" i="1"/>
  <c r="Q1081" i="1"/>
  <c r="Q1083" i="1"/>
  <c r="T1085" i="1"/>
  <c r="U804" i="5"/>
  <c r="X804" i="5" s="1"/>
  <c r="U805" i="5"/>
  <c r="X805" i="5" s="1"/>
  <c r="O1079" i="1"/>
  <c r="O1085" i="1"/>
  <c r="R1081" i="1"/>
  <c r="R1082" i="1"/>
  <c r="R1083" i="1"/>
  <c r="Q1084" i="1"/>
  <c r="T1084" i="1" s="1"/>
  <c r="R1086" i="1"/>
  <c r="T1086" i="1" s="1"/>
  <c r="O1084" i="1"/>
  <c r="P1082" i="1"/>
  <c r="P1083" i="1"/>
  <c r="P1087" i="1"/>
  <c r="P1080" i="1"/>
  <c r="Q1076" i="1"/>
  <c r="P1076" i="1"/>
  <c r="P1078" i="1"/>
  <c r="Q1077" i="1"/>
  <c r="R1077" i="1"/>
  <c r="Q1075" i="1"/>
  <c r="R1074" i="1"/>
  <c r="Q1074" i="1"/>
  <c r="R1075" i="1"/>
  <c r="P1074" i="1"/>
  <c r="Y409" i="1"/>
  <c r="W409" i="1"/>
  <c r="O409" i="1"/>
  <c r="D409" i="1"/>
  <c r="Y413" i="1"/>
  <c r="W413" i="1"/>
  <c r="O413" i="1"/>
  <c r="Y412" i="1"/>
  <c r="W412" i="1"/>
  <c r="O412" i="1"/>
  <c r="Y411" i="1"/>
  <c r="W411" i="1"/>
  <c r="O411" i="1"/>
  <c r="Y410" i="1"/>
  <c r="W410" i="1"/>
  <c r="O410" i="1"/>
  <c r="D413" i="1"/>
  <c r="D412" i="1"/>
  <c r="D411" i="1"/>
  <c r="D410" i="1"/>
  <c r="D10" i="11"/>
  <c r="D12" i="11"/>
  <c r="D18" i="11"/>
  <c r="O1083" i="1" l="1"/>
  <c r="O1087" i="1"/>
  <c r="T1081" i="1"/>
  <c r="O1080" i="1"/>
  <c r="O1082" i="1"/>
  <c r="O1075" i="1"/>
  <c r="O1078" i="1"/>
  <c r="O1081" i="1"/>
  <c r="T1076" i="1"/>
  <c r="O1086" i="1"/>
  <c r="T1082" i="1"/>
  <c r="T1083" i="1"/>
  <c r="T1087" i="1"/>
  <c r="T1080" i="1"/>
  <c r="O1077" i="1"/>
  <c r="O1076" i="1"/>
  <c r="T1078" i="1"/>
  <c r="T1077" i="1"/>
  <c r="O1074" i="1"/>
  <c r="T1075" i="1"/>
  <c r="T1074" i="1"/>
  <c r="E320" i="36"/>
  <c r="F320" i="36"/>
  <c r="G320" i="36"/>
  <c r="H320" i="36"/>
  <c r="I320" i="36"/>
  <c r="J320" i="36"/>
  <c r="K320" i="36"/>
  <c r="L320" i="36"/>
  <c r="M320" i="36"/>
  <c r="N320" i="36"/>
  <c r="O320" i="36"/>
  <c r="E326" i="36"/>
  <c r="F326" i="36"/>
  <c r="G326" i="36"/>
  <c r="H326" i="36"/>
  <c r="I326" i="36"/>
  <c r="J326" i="36"/>
  <c r="K326" i="36"/>
  <c r="L326" i="36"/>
  <c r="M326" i="36"/>
  <c r="N326" i="36"/>
  <c r="O326" i="36"/>
  <c r="E327" i="36"/>
  <c r="F327" i="36"/>
  <c r="G327" i="36"/>
  <c r="H327" i="36"/>
  <c r="I327" i="36"/>
  <c r="J327" i="36"/>
  <c r="K327" i="36"/>
  <c r="L327" i="36"/>
  <c r="M327" i="36"/>
  <c r="N327" i="36"/>
  <c r="O327" i="36"/>
  <c r="E333" i="36"/>
  <c r="F333" i="36"/>
  <c r="G333" i="36"/>
  <c r="H333" i="36"/>
  <c r="I333" i="36"/>
  <c r="J333" i="36"/>
  <c r="K333" i="36"/>
  <c r="L333" i="36"/>
  <c r="M333" i="36"/>
  <c r="N333" i="36"/>
  <c r="O333" i="36"/>
  <c r="E334" i="36"/>
  <c r="F334" i="36"/>
  <c r="G334" i="36"/>
  <c r="H334" i="36"/>
  <c r="I334" i="36"/>
  <c r="J334" i="36"/>
  <c r="K334" i="36"/>
  <c r="L334" i="36"/>
  <c r="M334" i="36"/>
  <c r="N334" i="36"/>
  <c r="O334" i="36"/>
  <c r="E340" i="36"/>
  <c r="F340" i="36"/>
  <c r="G340" i="36"/>
  <c r="H340" i="36"/>
  <c r="I340" i="36"/>
  <c r="J340" i="36"/>
  <c r="K340" i="36"/>
  <c r="L340" i="36"/>
  <c r="M340" i="36"/>
  <c r="N340" i="36"/>
  <c r="O340" i="36"/>
  <c r="E347" i="36"/>
  <c r="F347" i="36"/>
  <c r="G347" i="36"/>
  <c r="H347" i="36"/>
  <c r="I347" i="36"/>
  <c r="J347" i="36"/>
  <c r="K347" i="36"/>
  <c r="L347" i="36"/>
  <c r="M347" i="36"/>
  <c r="N347" i="36"/>
  <c r="O347" i="36"/>
  <c r="E348" i="36"/>
  <c r="F348" i="36"/>
  <c r="G348" i="36"/>
  <c r="H348" i="36"/>
  <c r="I348" i="36"/>
  <c r="J348" i="36"/>
  <c r="K348" i="36"/>
  <c r="L348" i="36"/>
  <c r="M348" i="36"/>
  <c r="N348" i="36"/>
  <c r="O348" i="36"/>
  <c r="E354" i="36"/>
  <c r="F354" i="36"/>
  <c r="G354" i="36"/>
  <c r="H354" i="36"/>
  <c r="I354" i="36"/>
  <c r="J354" i="36"/>
  <c r="K354" i="36"/>
  <c r="L354" i="36"/>
  <c r="M354" i="36"/>
  <c r="N354" i="36"/>
  <c r="O354" i="36"/>
  <c r="E355" i="36"/>
  <c r="F355" i="36"/>
  <c r="G355" i="36"/>
  <c r="H355" i="36"/>
  <c r="I355" i="36"/>
  <c r="J355" i="36"/>
  <c r="K355" i="36"/>
  <c r="L355" i="36"/>
  <c r="M355" i="36"/>
  <c r="N355" i="36"/>
  <c r="O355" i="36"/>
  <c r="E361" i="36"/>
  <c r="F361" i="36"/>
  <c r="G361" i="36"/>
  <c r="H361" i="36"/>
  <c r="I361" i="36"/>
  <c r="J361" i="36"/>
  <c r="K361" i="36"/>
  <c r="L361" i="36"/>
  <c r="M361" i="36"/>
  <c r="N361" i="36"/>
  <c r="O361" i="36"/>
  <c r="D361" i="36"/>
  <c r="D354" i="36"/>
  <c r="D347" i="36"/>
  <c r="D340" i="36"/>
  <c r="D333" i="36"/>
  <c r="D326" i="36"/>
  <c r="D327" i="36"/>
  <c r="D334" i="36"/>
  <c r="D348" i="36"/>
  <c r="D355" i="36"/>
  <c r="D320" i="36"/>
  <c r="D4" i="38" l="1"/>
  <c r="E321" i="36" s="1"/>
  <c r="E4" i="38"/>
  <c r="F321" i="36" s="1"/>
  <c r="F4" i="38"/>
  <c r="G321" i="36" s="1"/>
  <c r="G4" i="38"/>
  <c r="H321" i="36" s="1"/>
  <c r="H4" i="38"/>
  <c r="I321" i="36" s="1"/>
  <c r="I4" i="38"/>
  <c r="J321" i="36" s="1"/>
  <c r="J4" i="38"/>
  <c r="K321" i="36" s="1"/>
  <c r="K4" i="38"/>
  <c r="L321" i="36" s="1"/>
  <c r="L4" i="38"/>
  <c r="M321" i="36" s="1"/>
  <c r="M4" i="38"/>
  <c r="N321" i="36" s="1"/>
  <c r="N4" i="38"/>
  <c r="O321" i="36" s="1"/>
  <c r="D5" i="38"/>
  <c r="E322" i="36" s="1"/>
  <c r="E5" i="38"/>
  <c r="F322" i="36" s="1"/>
  <c r="F5" i="38"/>
  <c r="G322" i="36" s="1"/>
  <c r="G5" i="38"/>
  <c r="H322" i="36" s="1"/>
  <c r="H5" i="38"/>
  <c r="I322" i="36" s="1"/>
  <c r="I5" i="38"/>
  <c r="J322" i="36" s="1"/>
  <c r="J5" i="38"/>
  <c r="K322" i="36" s="1"/>
  <c r="K5" i="38"/>
  <c r="L322" i="36" s="1"/>
  <c r="L5" i="38"/>
  <c r="M322" i="36" s="1"/>
  <c r="M5" i="38"/>
  <c r="N322" i="36" s="1"/>
  <c r="N5" i="38"/>
  <c r="O322" i="36" s="1"/>
  <c r="D6" i="38"/>
  <c r="E323" i="36" s="1"/>
  <c r="E6" i="38"/>
  <c r="F323" i="36" s="1"/>
  <c r="F6" i="38"/>
  <c r="G323" i="36" s="1"/>
  <c r="G6" i="38"/>
  <c r="H323" i="36" s="1"/>
  <c r="H6" i="38"/>
  <c r="I323" i="36" s="1"/>
  <c r="I6" i="38"/>
  <c r="J323" i="36" s="1"/>
  <c r="J6" i="38"/>
  <c r="K323" i="36" s="1"/>
  <c r="K6" i="38"/>
  <c r="L323" i="36" s="1"/>
  <c r="L6" i="38"/>
  <c r="M323" i="36" s="1"/>
  <c r="M6" i="38"/>
  <c r="N323" i="36" s="1"/>
  <c r="N6" i="38"/>
  <c r="O323" i="36" s="1"/>
  <c r="D7" i="38"/>
  <c r="E324" i="36" s="1"/>
  <c r="E7" i="38"/>
  <c r="F324" i="36" s="1"/>
  <c r="F7" i="38"/>
  <c r="G324" i="36" s="1"/>
  <c r="G7" i="38"/>
  <c r="H324" i="36" s="1"/>
  <c r="H7" i="38"/>
  <c r="I324" i="36" s="1"/>
  <c r="I7" i="38"/>
  <c r="J324" i="36" s="1"/>
  <c r="J7" i="38"/>
  <c r="K324" i="36" s="1"/>
  <c r="K7" i="38"/>
  <c r="L324" i="36" s="1"/>
  <c r="L7" i="38"/>
  <c r="M324" i="36" s="1"/>
  <c r="M7" i="38"/>
  <c r="N324" i="36" s="1"/>
  <c r="N7" i="38"/>
  <c r="O324" i="36" s="1"/>
  <c r="D8" i="38"/>
  <c r="E325" i="36" s="1"/>
  <c r="E8" i="38"/>
  <c r="F325" i="36" s="1"/>
  <c r="F8" i="38"/>
  <c r="G325" i="36" s="1"/>
  <c r="G8" i="38"/>
  <c r="H325" i="36" s="1"/>
  <c r="H8" i="38"/>
  <c r="I325" i="36" s="1"/>
  <c r="I8" i="38"/>
  <c r="J325" i="36" s="1"/>
  <c r="J8" i="38"/>
  <c r="K325" i="36" s="1"/>
  <c r="K8" i="38"/>
  <c r="L325" i="36" s="1"/>
  <c r="L8" i="38"/>
  <c r="M325" i="36" s="1"/>
  <c r="M8" i="38"/>
  <c r="N325" i="36" s="1"/>
  <c r="N8" i="38"/>
  <c r="O325" i="36" s="1"/>
  <c r="D11" i="38"/>
  <c r="E328" i="36" s="1"/>
  <c r="E11" i="38"/>
  <c r="F328" i="36" s="1"/>
  <c r="F11" i="38"/>
  <c r="G328" i="36" s="1"/>
  <c r="G11" i="38"/>
  <c r="H328" i="36" s="1"/>
  <c r="H11" i="38"/>
  <c r="I328" i="36" s="1"/>
  <c r="I11" i="38"/>
  <c r="J328" i="36" s="1"/>
  <c r="J11" i="38"/>
  <c r="K328" i="36" s="1"/>
  <c r="K11" i="38"/>
  <c r="L328" i="36" s="1"/>
  <c r="L11" i="38"/>
  <c r="M328" i="36" s="1"/>
  <c r="M11" i="38"/>
  <c r="N328" i="36" s="1"/>
  <c r="N11" i="38"/>
  <c r="O328" i="36" s="1"/>
  <c r="D12" i="38"/>
  <c r="E329" i="36" s="1"/>
  <c r="E12" i="38"/>
  <c r="F329" i="36" s="1"/>
  <c r="F12" i="38"/>
  <c r="G329" i="36" s="1"/>
  <c r="G12" i="38"/>
  <c r="H329" i="36" s="1"/>
  <c r="H12" i="38"/>
  <c r="I329" i="36" s="1"/>
  <c r="I12" i="38"/>
  <c r="J329" i="36" s="1"/>
  <c r="J12" i="38"/>
  <c r="K329" i="36" s="1"/>
  <c r="K12" i="38"/>
  <c r="L329" i="36" s="1"/>
  <c r="L12" i="38"/>
  <c r="M329" i="36" s="1"/>
  <c r="M12" i="38"/>
  <c r="N329" i="36" s="1"/>
  <c r="N12" i="38"/>
  <c r="O329" i="36" s="1"/>
  <c r="D13" i="38"/>
  <c r="E330" i="36" s="1"/>
  <c r="E13" i="38"/>
  <c r="F330" i="36" s="1"/>
  <c r="F13" i="38"/>
  <c r="G330" i="36" s="1"/>
  <c r="G13" i="38"/>
  <c r="H330" i="36" s="1"/>
  <c r="H13" i="38"/>
  <c r="I330" i="36" s="1"/>
  <c r="I13" i="38"/>
  <c r="J330" i="36" s="1"/>
  <c r="J13" i="38"/>
  <c r="K330" i="36" s="1"/>
  <c r="K13" i="38"/>
  <c r="L330" i="36" s="1"/>
  <c r="L13" i="38"/>
  <c r="M330" i="36" s="1"/>
  <c r="M13" i="38"/>
  <c r="N330" i="36" s="1"/>
  <c r="N13" i="38"/>
  <c r="O330" i="36" s="1"/>
  <c r="D14" i="38"/>
  <c r="E331" i="36" s="1"/>
  <c r="E14" i="38"/>
  <c r="F331" i="36" s="1"/>
  <c r="F14" i="38"/>
  <c r="G331" i="36" s="1"/>
  <c r="G14" i="38"/>
  <c r="H331" i="36" s="1"/>
  <c r="H14" i="38"/>
  <c r="I331" i="36" s="1"/>
  <c r="I14" i="38"/>
  <c r="J331" i="36" s="1"/>
  <c r="J14" i="38"/>
  <c r="K331" i="36" s="1"/>
  <c r="K14" i="38"/>
  <c r="L331" i="36" s="1"/>
  <c r="L14" i="38"/>
  <c r="M331" i="36" s="1"/>
  <c r="M14" i="38"/>
  <c r="N331" i="36" s="1"/>
  <c r="N14" i="38"/>
  <c r="O331" i="36" s="1"/>
  <c r="D15" i="38"/>
  <c r="E332" i="36" s="1"/>
  <c r="E15" i="38"/>
  <c r="F332" i="36" s="1"/>
  <c r="F15" i="38"/>
  <c r="G332" i="36" s="1"/>
  <c r="G15" i="38"/>
  <c r="H332" i="36" s="1"/>
  <c r="H15" i="38"/>
  <c r="I332" i="36" s="1"/>
  <c r="I15" i="38"/>
  <c r="J332" i="36" s="1"/>
  <c r="J15" i="38"/>
  <c r="K332" i="36" s="1"/>
  <c r="K15" i="38"/>
  <c r="L332" i="36" s="1"/>
  <c r="L15" i="38"/>
  <c r="M332" i="36" s="1"/>
  <c r="M15" i="38"/>
  <c r="N332" i="36" s="1"/>
  <c r="N15" i="38"/>
  <c r="O332" i="36" s="1"/>
  <c r="D18" i="38"/>
  <c r="E335" i="36" s="1"/>
  <c r="E18" i="38"/>
  <c r="F335" i="36" s="1"/>
  <c r="F18" i="38"/>
  <c r="G335" i="36" s="1"/>
  <c r="G18" i="38"/>
  <c r="H18" i="38"/>
  <c r="I335" i="36" s="1"/>
  <c r="I18" i="38"/>
  <c r="J335" i="36" s="1"/>
  <c r="J18" i="38"/>
  <c r="K335" i="36" s="1"/>
  <c r="K18" i="38"/>
  <c r="L335" i="36" s="1"/>
  <c r="L18" i="38"/>
  <c r="M335" i="36" s="1"/>
  <c r="M18" i="38"/>
  <c r="N335" i="36" s="1"/>
  <c r="N18" i="38"/>
  <c r="O335" i="36" s="1"/>
  <c r="D19" i="38"/>
  <c r="E336" i="36" s="1"/>
  <c r="C64" i="19" s="1"/>
  <c r="E19" i="38"/>
  <c r="F336" i="36" s="1"/>
  <c r="D64" i="19" s="1"/>
  <c r="F19" i="38"/>
  <c r="G336" i="36" s="1"/>
  <c r="E64" i="19" s="1"/>
  <c r="G19" i="38"/>
  <c r="H336" i="36" s="1"/>
  <c r="F64" i="19" s="1"/>
  <c r="H19" i="38"/>
  <c r="I336" i="36" s="1"/>
  <c r="G64" i="19" s="1"/>
  <c r="I19" i="38"/>
  <c r="J336" i="36" s="1"/>
  <c r="H64" i="19" s="1"/>
  <c r="J19" i="38"/>
  <c r="K336" i="36" s="1"/>
  <c r="I64" i="19" s="1"/>
  <c r="K19" i="38"/>
  <c r="L336" i="36" s="1"/>
  <c r="J64" i="19" s="1"/>
  <c r="L19" i="38"/>
  <c r="M336" i="36" s="1"/>
  <c r="K64" i="19" s="1"/>
  <c r="M19" i="38"/>
  <c r="N336" i="36" s="1"/>
  <c r="L64" i="19" s="1"/>
  <c r="N19" i="38"/>
  <c r="O336" i="36" s="1"/>
  <c r="M64" i="19" s="1"/>
  <c r="D20" i="38"/>
  <c r="E337" i="36" s="1"/>
  <c r="C65" i="19" s="1"/>
  <c r="E20" i="38"/>
  <c r="F337" i="36" s="1"/>
  <c r="D65" i="19" s="1"/>
  <c r="F20" i="38"/>
  <c r="G337" i="36" s="1"/>
  <c r="E65" i="19" s="1"/>
  <c r="G20" i="38"/>
  <c r="H337" i="36" s="1"/>
  <c r="F65" i="19" s="1"/>
  <c r="H20" i="38"/>
  <c r="I337" i="36" s="1"/>
  <c r="G65" i="19" s="1"/>
  <c r="I20" i="38"/>
  <c r="J337" i="36" s="1"/>
  <c r="H65" i="19" s="1"/>
  <c r="J20" i="38"/>
  <c r="K337" i="36" s="1"/>
  <c r="I65" i="19" s="1"/>
  <c r="K20" i="38"/>
  <c r="L337" i="36" s="1"/>
  <c r="J65" i="19" s="1"/>
  <c r="L20" i="38"/>
  <c r="M337" i="36" s="1"/>
  <c r="K65" i="19" s="1"/>
  <c r="M20" i="38"/>
  <c r="N337" i="36" s="1"/>
  <c r="L65" i="19" s="1"/>
  <c r="N20" i="38"/>
  <c r="O337" i="36" s="1"/>
  <c r="M65" i="19" s="1"/>
  <c r="D21" i="38"/>
  <c r="E338" i="36" s="1"/>
  <c r="C66" i="19" s="1"/>
  <c r="E21" i="38"/>
  <c r="F338" i="36" s="1"/>
  <c r="D66" i="19" s="1"/>
  <c r="F21" i="38"/>
  <c r="G338" i="36" s="1"/>
  <c r="E66" i="19" s="1"/>
  <c r="G21" i="38"/>
  <c r="H338" i="36" s="1"/>
  <c r="F66" i="19" s="1"/>
  <c r="H21" i="38"/>
  <c r="I338" i="36" s="1"/>
  <c r="G66" i="19" s="1"/>
  <c r="I21" i="38"/>
  <c r="J338" i="36" s="1"/>
  <c r="H66" i="19" s="1"/>
  <c r="J21" i="38"/>
  <c r="K338" i="36" s="1"/>
  <c r="I66" i="19" s="1"/>
  <c r="K21" i="38"/>
  <c r="L338" i="36" s="1"/>
  <c r="J66" i="19" s="1"/>
  <c r="L21" i="38"/>
  <c r="M338" i="36" s="1"/>
  <c r="K66" i="19" s="1"/>
  <c r="M21" i="38"/>
  <c r="N338" i="36" s="1"/>
  <c r="L66" i="19" s="1"/>
  <c r="N21" i="38"/>
  <c r="O338" i="36" s="1"/>
  <c r="M66" i="19" s="1"/>
  <c r="D22" i="38"/>
  <c r="E339" i="36" s="1"/>
  <c r="C67" i="19" s="1"/>
  <c r="E22" i="38"/>
  <c r="F339" i="36" s="1"/>
  <c r="D67" i="19" s="1"/>
  <c r="F22" i="38"/>
  <c r="G339" i="36" s="1"/>
  <c r="E67" i="19" s="1"/>
  <c r="G22" i="38"/>
  <c r="H339" i="36" s="1"/>
  <c r="F67" i="19" s="1"/>
  <c r="H22" i="38"/>
  <c r="I339" i="36" s="1"/>
  <c r="G67" i="19" s="1"/>
  <c r="I22" i="38"/>
  <c r="J339" i="36" s="1"/>
  <c r="H67" i="19" s="1"/>
  <c r="J22" i="38"/>
  <c r="K339" i="36" s="1"/>
  <c r="I67" i="19" s="1"/>
  <c r="K22" i="38"/>
  <c r="L339" i="36" s="1"/>
  <c r="J67" i="19" s="1"/>
  <c r="L22" i="38"/>
  <c r="M339" i="36" s="1"/>
  <c r="K67" i="19" s="1"/>
  <c r="M22" i="38"/>
  <c r="N339" i="36" s="1"/>
  <c r="L67" i="19" s="1"/>
  <c r="N22" i="38"/>
  <c r="O339" i="36" s="1"/>
  <c r="M67" i="19" s="1"/>
  <c r="D24" i="38"/>
  <c r="E341" i="36" s="1"/>
  <c r="E24" i="38"/>
  <c r="F341" i="36" s="1"/>
  <c r="F24" i="38"/>
  <c r="G341" i="36" s="1"/>
  <c r="G24" i="38"/>
  <c r="H341" i="36" s="1"/>
  <c r="H24" i="38"/>
  <c r="I341" i="36" s="1"/>
  <c r="I24" i="38"/>
  <c r="J341" i="36" s="1"/>
  <c r="J24" i="38"/>
  <c r="K341" i="36" s="1"/>
  <c r="K24" i="38"/>
  <c r="L341" i="36" s="1"/>
  <c r="L24" i="38"/>
  <c r="M341" i="36" s="1"/>
  <c r="M24" i="38"/>
  <c r="N341" i="36" s="1"/>
  <c r="N24" i="38"/>
  <c r="O341" i="36" s="1"/>
  <c r="D32" i="38"/>
  <c r="E349" i="36" s="1"/>
  <c r="E32" i="38"/>
  <c r="F349" i="36" s="1"/>
  <c r="F32" i="38"/>
  <c r="G349" i="36" s="1"/>
  <c r="G32" i="38"/>
  <c r="H349" i="36" s="1"/>
  <c r="H32" i="38"/>
  <c r="I349" i="36" s="1"/>
  <c r="I32" i="38"/>
  <c r="J349" i="36" s="1"/>
  <c r="J32" i="38"/>
  <c r="K349" i="36" s="1"/>
  <c r="K32" i="38"/>
  <c r="L349" i="36" s="1"/>
  <c r="L32" i="38"/>
  <c r="M349" i="36" s="1"/>
  <c r="M32" i="38"/>
  <c r="N349" i="36" s="1"/>
  <c r="N32" i="38"/>
  <c r="O349" i="36" s="1"/>
  <c r="D33" i="38"/>
  <c r="E350" i="36" s="1"/>
  <c r="C77" i="19" s="1"/>
  <c r="E33" i="38"/>
  <c r="F350" i="36" s="1"/>
  <c r="D77" i="19" s="1"/>
  <c r="F33" i="38"/>
  <c r="G350" i="36" s="1"/>
  <c r="E77" i="19" s="1"/>
  <c r="G33" i="38"/>
  <c r="H350" i="36" s="1"/>
  <c r="F77" i="19" s="1"/>
  <c r="H33" i="38"/>
  <c r="I350" i="36" s="1"/>
  <c r="G77" i="19" s="1"/>
  <c r="I33" i="38"/>
  <c r="J350" i="36" s="1"/>
  <c r="H77" i="19" s="1"/>
  <c r="J33" i="38"/>
  <c r="K350" i="36" s="1"/>
  <c r="I77" i="19" s="1"/>
  <c r="K33" i="38"/>
  <c r="L350" i="36" s="1"/>
  <c r="J77" i="19" s="1"/>
  <c r="L33" i="38"/>
  <c r="M350" i="36" s="1"/>
  <c r="K77" i="19" s="1"/>
  <c r="M33" i="38"/>
  <c r="N350" i="36" s="1"/>
  <c r="L77" i="19" s="1"/>
  <c r="N33" i="38"/>
  <c r="O350" i="36" s="1"/>
  <c r="M77" i="19" s="1"/>
  <c r="D34" i="38"/>
  <c r="E351" i="36" s="1"/>
  <c r="C78" i="19" s="1"/>
  <c r="E34" i="38"/>
  <c r="F351" i="36" s="1"/>
  <c r="D78" i="19" s="1"/>
  <c r="F34" i="38"/>
  <c r="G351" i="36" s="1"/>
  <c r="E78" i="19" s="1"/>
  <c r="G34" i="38"/>
  <c r="H351" i="36" s="1"/>
  <c r="F78" i="19" s="1"/>
  <c r="H34" i="38"/>
  <c r="I351" i="36" s="1"/>
  <c r="G78" i="19" s="1"/>
  <c r="I34" i="38"/>
  <c r="J351" i="36" s="1"/>
  <c r="H78" i="19" s="1"/>
  <c r="J34" i="38"/>
  <c r="K351" i="36" s="1"/>
  <c r="I78" i="19" s="1"/>
  <c r="K34" i="38"/>
  <c r="L351" i="36" s="1"/>
  <c r="J78" i="19" s="1"/>
  <c r="L34" i="38"/>
  <c r="M351" i="36" s="1"/>
  <c r="K78" i="19" s="1"/>
  <c r="M34" i="38"/>
  <c r="N351" i="36" s="1"/>
  <c r="L78" i="19" s="1"/>
  <c r="N34" i="38"/>
  <c r="O351" i="36" s="1"/>
  <c r="M78" i="19" s="1"/>
  <c r="D35" i="38"/>
  <c r="E352" i="36" s="1"/>
  <c r="C79" i="19" s="1"/>
  <c r="E35" i="38"/>
  <c r="F352" i="36" s="1"/>
  <c r="D79" i="19" s="1"/>
  <c r="F35" i="38"/>
  <c r="G352" i="36" s="1"/>
  <c r="E79" i="19" s="1"/>
  <c r="G35" i="38"/>
  <c r="H352" i="36" s="1"/>
  <c r="F79" i="19" s="1"/>
  <c r="H35" i="38"/>
  <c r="I352" i="36" s="1"/>
  <c r="G79" i="19" s="1"/>
  <c r="I35" i="38"/>
  <c r="J352" i="36" s="1"/>
  <c r="H79" i="19" s="1"/>
  <c r="J35" i="38"/>
  <c r="K352" i="36" s="1"/>
  <c r="I79" i="19" s="1"/>
  <c r="K35" i="38"/>
  <c r="L352" i="36" s="1"/>
  <c r="J79" i="19" s="1"/>
  <c r="L35" i="38"/>
  <c r="M352" i="36" s="1"/>
  <c r="K79" i="19" s="1"/>
  <c r="M35" i="38"/>
  <c r="N352" i="36" s="1"/>
  <c r="L79" i="19" s="1"/>
  <c r="N35" i="38"/>
  <c r="O352" i="36" s="1"/>
  <c r="M79" i="19" s="1"/>
  <c r="D36" i="38"/>
  <c r="E353" i="36" s="1"/>
  <c r="C80" i="19" s="1"/>
  <c r="E36" i="38"/>
  <c r="F353" i="36" s="1"/>
  <c r="D80" i="19" s="1"/>
  <c r="F36" i="38"/>
  <c r="G353" i="36" s="1"/>
  <c r="E80" i="19" s="1"/>
  <c r="G36" i="38"/>
  <c r="H353" i="36" s="1"/>
  <c r="F80" i="19" s="1"/>
  <c r="H36" i="38"/>
  <c r="I353" i="36" s="1"/>
  <c r="G80" i="19" s="1"/>
  <c r="I36" i="38"/>
  <c r="J353" i="36" s="1"/>
  <c r="H80" i="19" s="1"/>
  <c r="J36" i="38"/>
  <c r="K353" i="36" s="1"/>
  <c r="I80" i="19" s="1"/>
  <c r="K36" i="38"/>
  <c r="L353" i="36" s="1"/>
  <c r="J80" i="19" s="1"/>
  <c r="L36" i="38"/>
  <c r="M353" i="36" s="1"/>
  <c r="K80" i="19" s="1"/>
  <c r="M36" i="38"/>
  <c r="N353" i="36" s="1"/>
  <c r="L80" i="19" s="1"/>
  <c r="N36" i="38"/>
  <c r="O353" i="36" s="1"/>
  <c r="M80" i="19" s="1"/>
  <c r="D39" i="38"/>
  <c r="E356" i="36" s="1"/>
  <c r="E39" i="38"/>
  <c r="F356" i="36" s="1"/>
  <c r="F39" i="38"/>
  <c r="G356" i="36" s="1"/>
  <c r="G39" i="38"/>
  <c r="H356" i="36" s="1"/>
  <c r="H39" i="38"/>
  <c r="I356" i="36" s="1"/>
  <c r="I39" i="38"/>
  <c r="J356" i="36" s="1"/>
  <c r="J39" i="38"/>
  <c r="K356" i="36" s="1"/>
  <c r="K39" i="38"/>
  <c r="L356" i="36" s="1"/>
  <c r="L39" i="38"/>
  <c r="M356" i="36" s="1"/>
  <c r="M39" i="38"/>
  <c r="N356" i="36" s="1"/>
  <c r="N39" i="38"/>
  <c r="O356" i="36" s="1"/>
  <c r="D40" i="38"/>
  <c r="E357" i="36" s="1"/>
  <c r="C82" i="19" s="1"/>
  <c r="E40" i="38"/>
  <c r="F357" i="36" s="1"/>
  <c r="D82" i="19" s="1"/>
  <c r="F40" i="38"/>
  <c r="G357" i="36" s="1"/>
  <c r="E82" i="19" s="1"/>
  <c r="G40" i="38"/>
  <c r="H357" i="36" s="1"/>
  <c r="F82" i="19" s="1"/>
  <c r="H40" i="38"/>
  <c r="I357" i="36" s="1"/>
  <c r="G82" i="19" s="1"/>
  <c r="I40" i="38"/>
  <c r="J357" i="36" s="1"/>
  <c r="H82" i="19" s="1"/>
  <c r="J40" i="38"/>
  <c r="K357" i="36" s="1"/>
  <c r="I82" i="19" s="1"/>
  <c r="K40" i="38"/>
  <c r="L357" i="36" s="1"/>
  <c r="J82" i="19" s="1"/>
  <c r="L40" i="38"/>
  <c r="M357" i="36" s="1"/>
  <c r="K82" i="19" s="1"/>
  <c r="M40" i="38"/>
  <c r="N357" i="36" s="1"/>
  <c r="L82" i="19" s="1"/>
  <c r="N40" i="38"/>
  <c r="O357" i="36" s="1"/>
  <c r="M82" i="19" s="1"/>
  <c r="D41" i="38"/>
  <c r="E358" i="36" s="1"/>
  <c r="C83" i="19" s="1"/>
  <c r="E41" i="38"/>
  <c r="F358" i="36" s="1"/>
  <c r="D83" i="19" s="1"/>
  <c r="F41" i="38"/>
  <c r="G358" i="36" s="1"/>
  <c r="E83" i="19" s="1"/>
  <c r="G41" i="38"/>
  <c r="H358" i="36" s="1"/>
  <c r="F83" i="19" s="1"/>
  <c r="H41" i="38"/>
  <c r="I358" i="36" s="1"/>
  <c r="G83" i="19" s="1"/>
  <c r="I41" i="38"/>
  <c r="J358" i="36" s="1"/>
  <c r="H83" i="19" s="1"/>
  <c r="J41" i="38"/>
  <c r="K358" i="36" s="1"/>
  <c r="I83" i="19" s="1"/>
  <c r="K41" i="38"/>
  <c r="L358" i="36" s="1"/>
  <c r="J83" i="19" s="1"/>
  <c r="L41" i="38"/>
  <c r="M358" i="36" s="1"/>
  <c r="K83" i="19" s="1"/>
  <c r="M41" i="38"/>
  <c r="N358" i="36" s="1"/>
  <c r="L83" i="19" s="1"/>
  <c r="N41" i="38"/>
  <c r="O358" i="36" s="1"/>
  <c r="M83" i="19" s="1"/>
  <c r="D42" i="38"/>
  <c r="E359" i="36" s="1"/>
  <c r="C84" i="19" s="1"/>
  <c r="E42" i="38"/>
  <c r="F359" i="36" s="1"/>
  <c r="D84" i="19" s="1"/>
  <c r="F42" i="38"/>
  <c r="G359" i="36" s="1"/>
  <c r="E84" i="19" s="1"/>
  <c r="G42" i="38"/>
  <c r="H359" i="36" s="1"/>
  <c r="F84" i="19" s="1"/>
  <c r="H42" i="38"/>
  <c r="I359" i="36" s="1"/>
  <c r="G84" i="19" s="1"/>
  <c r="I42" i="38"/>
  <c r="J359" i="36" s="1"/>
  <c r="H84" i="19" s="1"/>
  <c r="J42" i="38"/>
  <c r="K359" i="36" s="1"/>
  <c r="I84" i="19" s="1"/>
  <c r="K42" i="38"/>
  <c r="L359" i="36" s="1"/>
  <c r="J84" i="19" s="1"/>
  <c r="L42" i="38"/>
  <c r="M359" i="36" s="1"/>
  <c r="K84" i="19" s="1"/>
  <c r="M42" i="38"/>
  <c r="N359" i="36" s="1"/>
  <c r="L84" i="19" s="1"/>
  <c r="N42" i="38"/>
  <c r="O359" i="36" s="1"/>
  <c r="M84" i="19" s="1"/>
  <c r="D43" i="38"/>
  <c r="E360" i="36" s="1"/>
  <c r="C85" i="19" s="1"/>
  <c r="E43" i="38"/>
  <c r="F360" i="36" s="1"/>
  <c r="D85" i="19" s="1"/>
  <c r="F43" i="38"/>
  <c r="G360" i="36" s="1"/>
  <c r="E85" i="19" s="1"/>
  <c r="G43" i="38"/>
  <c r="H360" i="36" s="1"/>
  <c r="F85" i="19" s="1"/>
  <c r="H43" i="38"/>
  <c r="I360" i="36" s="1"/>
  <c r="G85" i="19" s="1"/>
  <c r="I43" i="38"/>
  <c r="J360" i="36" s="1"/>
  <c r="H85" i="19" s="1"/>
  <c r="J43" i="38"/>
  <c r="K360" i="36" s="1"/>
  <c r="I85" i="19" s="1"/>
  <c r="K43" i="38"/>
  <c r="L360" i="36" s="1"/>
  <c r="J85" i="19" s="1"/>
  <c r="L43" i="38"/>
  <c r="M360" i="36" s="1"/>
  <c r="K85" i="19" s="1"/>
  <c r="M43" i="38"/>
  <c r="N360" i="36" s="1"/>
  <c r="L85" i="19" s="1"/>
  <c r="N43" i="38"/>
  <c r="O360" i="36" s="1"/>
  <c r="M85" i="19" s="1"/>
  <c r="D45" i="38"/>
  <c r="E362" i="36" s="1"/>
  <c r="E45" i="38"/>
  <c r="F362" i="36" s="1"/>
  <c r="F45" i="38"/>
  <c r="G362" i="36" s="1"/>
  <c r="G45" i="38"/>
  <c r="H362" i="36" s="1"/>
  <c r="H45" i="38"/>
  <c r="I362" i="36" s="1"/>
  <c r="I45" i="38"/>
  <c r="J362" i="36" s="1"/>
  <c r="J45" i="38"/>
  <c r="K362" i="36" s="1"/>
  <c r="K45" i="38"/>
  <c r="L362" i="36" s="1"/>
  <c r="L45" i="38"/>
  <c r="M362" i="36" s="1"/>
  <c r="M45" i="38"/>
  <c r="N362" i="36" s="1"/>
  <c r="N45" i="38"/>
  <c r="O362" i="36" s="1"/>
  <c r="C43" i="38"/>
  <c r="D360" i="36" s="1"/>
  <c r="B85" i="19" s="1"/>
  <c r="C42" i="38"/>
  <c r="D359" i="36" s="1"/>
  <c r="B84" i="19" s="1"/>
  <c r="C41" i="38"/>
  <c r="D358" i="36" s="1"/>
  <c r="B83" i="19" s="1"/>
  <c r="C40" i="38"/>
  <c r="D357" i="36" s="1"/>
  <c r="B82" i="19" s="1"/>
  <c r="C39" i="38"/>
  <c r="D356" i="36" s="1"/>
  <c r="C36" i="38"/>
  <c r="D353" i="36" s="1"/>
  <c r="B80" i="19" s="1"/>
  <c r="C35" i="38"/>
  <c r="D352" i="36" s="1"/>
  <c r="B79" i="19" s="1"/>
  <c r="C34" i="38"/>
  <c r="D351" i="36" s="1"/>
  <c r="B78" i="19" s="1"/>
  <c r="C33" i="38"/>
  <c r="D350" i="36" s="1"/>
  <c r="B77" i="19" s="1"/>
  <c r="C32" i="38"/>
  <c r="D349" i="36" s="1"/>
  <c r="C22" i="38"/>
  <c r="D339" i="36" s="1"/>
  <c r="B67" i="19" s="1"/>
  <c r="C21" i="38"/>
  <c r="D338" i="36" s="1"/>
  <c r="B66" i="19" s="1"/>
  <c r="C20" i="38"/>
  <c r="D337" i="36" s="1"/>
  <c r="B65" i="19" s="1"/>
  <c r="C19" i="38"/>
  <c r="D336" i="36" s="1"/>
  <c r="B64" i="19" s="1"/>
  <c r="C18" i="38"/>
  <c r="D335" i="36" s="1"/>
  <c r="C15" i="38"/>
  <c r="D332" i="36" s="1"/>
  <c r="C14" i="38"/>
  <c r="D331" i="36" s="1"/>
  <c r="C13" i="38"/>
  <c r="D330" i="36" s="1"/>
  <c r="C12" i="38"/>
  <c r="D329" i="36" s="1"/>
  <c r="C11" i="38"/>
  <c r="D328" i="36" s="1"/>
  <c r="C8" i="38"/>
  <c r="D325" i="36" s="1"/>
  <c r="C7" i="38"/>
  <c r="D324" i="36" s="1"/>
  <c r="B61" i="19" s="1"/>
  <c r="C6" i="38"/>
  <c r="D323" i="36" s="1"/>
  <c r="C5" i="38"/>
  <c r="D322" i="36" s="1"/>
  <c r="B59" i="19" s="1"/>
  <c r="C4" i="38"/>
  <c r="D321" i="36" s="1"/>
  <c r="C45" i="38"/>
  <c r="D362" i="36" s="1"/>
  <c r="C24" i="38"/>
  <c r="D341" i="36" s="1"/>
  <c r="M62" i="19" l="1"/>
  <c r="K62" i="19"/>
  <c r="I62" i="19"/>
  <c r="G62" i="19"/>
  <c r="E62" i="19"/>
  <c r="C62" i="19"/>
  <c r="L61" i="19"/>
  <c r="J61" i="19"/>
  <c r="H61" i="19"/>
  <c r="F61" i="19"/>
  <c r="D61" i="19"/>
  <c r="M60" i="19"/>
  <c r="K60" i="19"/>
  <c r="I60" i="19"/>
  <c r="G60" i="19"/>
  <c r="E60" i="19"/>
  <c r="C60" i="19"/>
  <c r="L59" i="19"/>
  <c r="J59" i="19"/>
  <c r="H59" i="19"/>
  <c r="F59" i="19"/>
  <c r="D59" i="19"/>
  <c r="O319" i="36"/>
  <c r="M319" i="36"/>
  <c r="K319" i="36"/>
  <c r="I319" i="36"/>
  <c r="G319" i="36"/>
  <c r="E319" i="36"/>
  <c r="B60" i="19"/>
  <c r="B62" i="19"/>
  <c r="G25" i="38"/>
  <c r="H342" i="36" s="1"/>
  <c r="H335" i="36"/>
  <c r="L62" i="19"/>
  <c r="J62" i="19"/>
  <c r="H62" i="19"/>
  <c r="F62" i="19"/>
  <c r="D62" i="19"/>
  <c r="M61" i="19"/>
  <c r="K61" i="19"/>
  <c r="I61" i="19"/>
  <c r="G61" i="19"/>
  <c r="E61" i="19"/>
  <c r="C61" i="19"/>
  <c r="L60" i="19"/>
  <c r="J60" i="19"/>
  <c r="H60" i="19"/>
  <c r="F60" i="19"/>
  <c r="D60" i="19"/>
  <c r="M59" i="19"/>
  <c r="K59" i="19"/>
  <c r="I59" i="19"/>
  <c r="G59" i="19"/>
  <c r="E59" i="19"/>
  <c r="C59" i="19"/>
  <c r="N319" i="36"/>
  <c r="L319" i="36"/>
  <c r="J319" i="36"/>
  <c r="H319" i="36"/>
  <c r="F319" i="36"/>
  <c r="F28" i="38"/>
  <c r="L26" i="38"/>
  <c r="M343" i="36" s="1"/>
  <c r="G29" i="38"/>
  <c r="I27" i="38"/>
  <c r="D26" i="38"/>
  <c r="E343" i="36" s="1"/>
  <c r="L47" i="38"/>
  <c r="M364" i="36" s="1"/>
  <c r="D47" i="38"/>
  <c r="E364" i="36" s="1"/>
  <c r="J28" i="38"/>
  <c r="M27" i="38"/>
  <c r="E27" i="38"/>
  <c r="H26" i="38"/>
  <c r="K25" i="38"/>
  <c r="L342" i="36" s="1"/>
  <c r="C28" i="38"/>
  <c r="C26" i="38"/>
  <c r="C25" i="38"/>
  <c r="C27" i="38"/>
  <c r="C29" i="38"/>
  <c r="K46" i="38"/>
  <c r="L363" i="36" s="1"/>
  <c r="G46" i="38"/>
  <c r="H363" i="36" s="1"/>
  <c r="K29" i="38"/>
  <c r="N28" i="38"/>
  <c r="N29" i="38"/>
  <c r="L29" i="38"/>
  <c r="J29" i="38"/>
  <c r="H29" i="38"/>
  <c r="F29" i="38"/>
  <c r="D29" i="38"/>
  <c r="M28" i="38"/>
  <c r="K28" i="38"/>
  <c r="I28" i="38"/>
  <c r="G28" i="38"/>
  <c r="E28" i="38"/>
  <c r="N27" i="38"/>
  <c r="L27" i="38"/>
  <c r="J27" i="38"/>
  <c r="H27" i="38"/>
  <c r="F27" i="38"/>
  <c r="D27" i="38"/>
  <c r="M26" i="38"/>
  <c r="K26" i="38"/>
  <c r="I26" i="38"/>
  <c r="G26" i="38"/>
  <c r="E26" i="38"/>
  <c r="N25" i="38"/>
  <c r="L25" i="38"/>
  <c r="M342" i="36" s="1"/>
  <c r="J25" i="38"/>
  <c r="H25" i="38"/>
  <c r="F25" i="38"/>
  <c r="D25" i="38"/>
  <c r="E342" i="36" s="1"/>
  <c r="M29" i="38"/>
  <c r="I29" i="38"/>
  <c r="E29" i="38"/>
  <c r="L28" i="38"/>
  <c r="H28" i="38"/>
  <c r="D28" i="38"/>
  <c r="K27" i="38"/>
  <c r="G27" i="38"/>
  <c r="N26" i="38"/>
  <c r="J26" i="38"/>
  <c r="F26" i="38"/>
  <c r="M25" i="38"/>
  <c r="I25" i="38"/>
  <c r="J342" i="36" s="1"/>
  <c r="E25" i="38"/>
  <c r="I46" i="38"/>
  <c r="J363" i="36" s="1"/>
  <c r="L46" i="38"/>
  <c r="M363" i="36" s="1"/>
  <c r="D370" i="35"/>
  <c r="B24" i="19" s="1"/>
  <c r="D369" i="35"/>
  <c r="B11" i="19" s="1"/>
  <c r="D367" i="35"/>
  <c r="D368" i="35"/>
  <c r="E311" i="36"/>
  <c r="F311" i="36"/>
  <c r="G311" i="36"/>
  <c r="H311" i="36"/>
  <c r="I311" i="36"/>
  <c r="J311" i="36"/>
  <c r="K311" i="36"/>
  <c r="L311" i="36"/>
  <c r="M311" i="36"/>
  <c r="N311" i="36"/>
  <c r="O311" i="36"/>
  <c r="E312" i="36"/>
  <c r="C88" i="19" s="1"/>
  <c r="F312" i="36"/>
  <c r="D88" i="19" s="1"/>
  <c r="G312" i="36"/>
  <c r="E88" i="19" s="1"/>
  <c r="I312" i="36"/>
  <c r="G88" i="19" s="1"/>
  <c r="J312" i="36"/>
  <c r="H88" i="19" s="1"/>
  <c r="K312" i="36"/>
  <c r="I88" i="19" s="1"/>
  <c r="L312" i="36"/>
  <c r="J88" i="19" s="1"/>
  <c r="M312" i="36"/>
  <c r="K88" i="19" s="1"/>
  <c r="N312" i="36"/>
  <c r="L88" i="19" s="1"/>
  <c r="O312" i="36"/>
  <c r="M88" i="19" s="1"/>
  <c r="E313" i="36"/>
  <c r="F313" i="36"/>
  <c r="G313" i="36"/>
  <c r="H313" i="36"/>
  <c r="I313" i="36"/>
  <c r="J313" i="36"/>
  <c r="K313" i="36"/>
  <c r="L313" i="36"/>
  <c r="M313" i="36"/>
  <c r="N313" i="36"/>
  <c r="O313" i="36"/>
  <c r="E314" i="36"/>
  <c r="C91" i="19" s="1"/>
  <c r="F314" i="36"/>
  <c r="D91" i="19" s="1"/>
  <c r="G314" i="36"/>
  <c r="E91" i="19" s="1"/>
  <c r="H314" i="36"/>
  <c r="F91" i="19" s="1"/>
  <c r="I314" i="36"/>
  <c r="G91" i="19" s="1"/>
  <c r="J314" i="36"/>
  <c r="H91" i="19" s="1"/>
  <c r="K314" i="36"/>
  <c r="I91" i="19" s="1"/>
  <c r="L314" i="36"/>
  <c r="J91" i="19" s="1"/>
  <c r="M314" i="36"/>
  <c r="K91" i="19" s="1"/>
  <c r="N314" i="36"/>
  <c r="L91" i="19" s="1"/>
  <c r="O314" i="36"/>
  <c r="M91" i="19" s="1"/>
  <c r="D314" i="36"/>
  <c r="B91" i="19" s="1"/>
  <c r="D313" i="36"/>
  <c r="D312" i="36"/>
  <c r="B88" i="19" s="1"/>
  <c r="D311" i="36"/>
  <c r="E367" i="35"/>
  <c r="F367" i="35"/>
  <c r="G367" i="35"/>
  <c r="H367" i="35"/>
  <c r="I367" i="35"/>
  <c r="J367" i="35"/>
  <c r="K367" i="35"/>
  <c r="L367" i="35"/>
  <c r="M367" i="35"/>
  <c r="N367" i="35"/>
  <c r="O367" i="35"/>
  <c r="E368" i="35"/>
  <c r="F368" i="35"/>
  <c r="G368" i="35"/>
  <c r="H368" i="35"/>
  <c r="I368" i="35"/>
  <c r="J368" i="35"/>
  <c r="K368" i="35"/>
  <c r="L368" i="35"/>
  <c r="M368" i="35"/>
  <c r="N368" i="35"/>
  <c r="O368" i="35"/>
  <c r="E369" i="35"/>
  <c r="F369" i="35"/>
  <c r="G369" i="35"/>
  <c r="H369" i="35"/>
  <c r="I369" i="35"/>
  <c r="J369" i="35"/>
  <c r="K369" i="35"/>
  <c r="L369" i="35"/>
  <c r="M369" i="35"/>
  <c r="N369" i="35"/>
  <c r="O369" i="35"/>
  <c r="E370" i="35"/>
  <c r="C24" i="19" s="1"/>
  <c r="F370" i="35"/>
  <c r="D24" i="19" s="1"/>
  <c r="G370" i="35"/>
  <c r="E24" i="19" s="1"/>
  <c r="H370" i="35"/>
  <c r="F24" i="19" s="1"/>
  <c r="I370" i="35"/>
  <c r="G24" i="19" s="1"/>
  <c r="J370" i="35"/>
  <c r="H24" i="19" s="1"/>
  <c r="K370" i="35"/>
  <c r="I24" i="19" s="1"/>
  <c r="L370" i="35"/>
  <c r="J24" i="19" s="1"/>
  <c r="M370" i="35"/>
  <c r="K24" i="19" s="1"/>
  <c r="N370" i="35"/>
  <c r="L24" i="19" s="1"/>
  <c r="O370" i="35"/>
  <c r="M24" i="19" s="1"/>
  <c r="E298" i="36"/>
  <c r="F298" i="36"/>
  <c r="G298" i="36"/>
  <c r="H298" i="36"/>
  <c r="I298" i="36"/>
  <c r="J298" i="36"/>
  <c r="K298" i="36"/>
  <c r="L298" i="36"/>
  <c r="M298" i="36"/>
  <c r="N298" i="36"/>
  <c r="O298" i="36"/>
  <c r="E291" i="36"/>
  <c r="F291" i="36"/>
  <c r="G291" i="36"/>
  <c r="H291" i="36"/>
  <c r="I291" i="36"/>
  <c r="J291" i="36"/>
  <c r="K291" i="36"/>
  <c r="L291" i="36"/>
  <c r="M291" i="36"/>
  <c r="N291" i="36"/>
  <c r="O291" i="36"/>
  <c r="E284" i="36"/>
  <c r="F284" i="36"/>
  <c r="G284" i="36"/>
  <c r="H284" i="36"/>
  <c r="I284" i="36"/>
  <c r="J284" i="36"/>
  <c r="K284" i="36"/>
  <c r="L284" i="36"/>
  <c r="M284" i="36"/>
  <c r="N284" i="36"/>
  <c r="O284" i="36"/>
  <c r="M16" i="19" l="1"/>
  <c r="K16" i="19"/>
  <c r="I16" i="19"/>
  <c r="G16" i="19"/>
  <c r="E16" i="19"/>
  <c r="C16" i="19"/>
  <c r="L16" i="19"/>
  <c r="J16" i="19"/>
  <c r="H16" i="19"/>
  <c r="F16" i="19"/>
  <c r="D16" i="19"/>
  <c r="B16" i="19"/>
  <c r="E46" i="38"/>
  <c r="F363" i="36" s="1"/>
  <c r="F342" i="36"/>
  <c r="M46" i="38"/>
  <c r="N363" i="36" s="1"/>
  <c r="N342" i="36"/>
  <c r="J47" i="38"/>
  <c r="K364" i="36" s="1"/>
  <c r="K343" i="36"/>
  <c r="G48" i="38"/>
  <c r="H365" i="36" s="1"/>
  <c r="H344" i="36"/>
  <c r="D49" i="38"/>
  <c r="E366" i="36" s="1"/>
  <c r="E345" i="36"/>
  <c r="L49" i="38"/>
  <c r="M366" i="36" s="1"/>
  <c r="M345" i="36"/>
  <c r="I50" i="38"/>
  <c r="J367" i="36" s="1"/>
  <c r="J346" i="36"/>
  <c r="H46" i="38"/>
  <c r="I363" i="36" s="1"/>
  <c r="I342" i="36"/>
  <c r="E47" i="38"/>
  <c r="F364" i="36" s="1"/>
  <c r="F343" i="36"/>
  <c r="I47" i="38"/>
  <c r="J364" i="36" s="1"/>
  <c r="J343" i="36"/>
  <c r="M47" i="38"/>
  <c r="N364" i="36" s="1"/>
  <c r="N343" i="36"/>
  <c r="F48" i="38"/>
  <c r="G365" i="36" s="1"/>
  <c r="G344" i="36"/>
  <c r="J48" i="38"/>
  <c r="K365" i="36" s="1"/>
  <c r="K344" i="36"/>
  <c r="N48" i="38"/>
  <c r="O365" i="36" s="1"/>
  <c r="O344" i="36"/>
  <c r="G49" i="38"/>
  <c r="H366" i="36" s="1"/>
  <c r="H345" i="36"/>
  <c r="K49" i="38"/>
  <c r="L366" i="36" s="1"/>
  <c r="L345" i="36"/>
  <c r="D50" i="38"/>
  <c r="E367" i="36" s="1"/>
  <c r="E346" i="36"/>
  <c r="H50" i="38"/>
  <c r="I367" i="36" s="1"/>
  <c r="I346" i="36"/>
  <c r="L50" i="38"/>
  <c r="M367" i="36" s="1"/>
  <c r="M346" i="36"/>
  <c r="N49" i="38"/>
  <c r="O366" i="36" s="1"/>
  <c r="O345" i="36"/>
  <c r="C50" i="38"/>
  <c r="D367" i="36" s="1"/>
  <c r="D346" i="36"/>
  <c r="C46" i="38"/>
  <c r="D363" i="36" s="1"/>
  <c r="D342" i="36"/>
  <c r="C49" i="38"/>
  <c r="D366" i="36" s="1"/>
  <c r="D345" i="36"/>
  <c r="H47" i="38"/>
  <c r="I364" i="36" s="1"/>
  <c r="I343" i="36"/>
  <c r="M48" i="38"/>
  <c r="N365" i="36" s="1"/>
  <c r="N344" i="36"/>
  <c r="G50" i="38"/>
  <c r="H367" i="36" s="1"/>
  <c r="H346" i="36"/>
  <c r="F49" i="38"/>
  <c r="G366" i="36" s="1"/>
  <c r="G345" i="36"/>
  <c r="D46" i="38"/>
  <c r="E363" i="36" s="1"/>
  <c r="F47" i="38"/>
  <c r="G364" i="36" s="1"/>
  <c r="G343" i="36"/>
  <c r="N47" i="38"/>
  <c r="O364" i="36" s="1"/>
  <c r="O343" i="36"/>
  <c r="K48" i="38"/>
  <c r="L365" i="36" s="1"/>
  <c r="L344" i="36"/>
  <c r="H49" i="38"/>
  <c r="I366" i="36" s="1"/>
  <c r="I345" i="36"/>
  <c r="E50" i="38"/>
  <c r="F367" i="36" s="1"/>
  <c r="F346" i="36"/>
  <c r="M50" i="38"/>
  <c r="N367" i="36" s="1"/>
  <c r="N346" i="36"/>
  <c r="F46" i="38"/>
  <c r="G363" i="36" s="1"/>
  <c r="G342" i="36"/>
  <c r="J46" i="38"/>
  <c r="K363" i="36" s="1"/>
  <c r="K342" i="36"/>
  <c r="N46" i="38"/>
  <c r="O363" i="36" s="1"/>
  <c r="O342" i="36"/>
  <c r="G47" i="38"/>
  <c r="H364" i="36" s="1"/>
  <c r="H343" i="36"/>
  <c r="K47" i="38"/>
  <c r="L364" i="36" s="1"/>
  <c r="L343" i="36"/>
  <c r="D48" i="38"/>
  <c r="E365" i="36" s="1"/>
  <c r="E344" i="36"/>
  <c r="H48" i="38"/>
  <c r="I365" i="36" s="1"/>
  <c r="I344" i="36"/>
  <c r="L48" i="38"/>
  <c r="M365" i="36" s="1"/>
  <c r="M344" i="36"/>
  <c r="E49" i="38"/>
  <c r="F366" i="36" s="1"/>
  <c r="F345" i="36"/>
  <c r="I49" i="38"/>
  <c r="J366" i="36" s="1"/>
  <c r="J345" i="36"/>
  <c r="M49" i="38"/>
  <c r="N366" i="36" s="1"/>
  <c r="N345" i="36"/>
  <c r="F50" i="38"/>
  <c r="G367" i="36" s="1"/>
  <c r="G346" i="36"/>
  <c r="J50" i="38"/>
  <c r="K367" i="36" s="1"/>
  <c r="K346" i="36"/>
  <c r="N50" i="38"/>
  <c r="O367" i="36" s="1"/>
  <c r="O346" i="36"/>
  <c r="K50" i="38"/>
  <c r="L367" i="36" s="1"/>
  <c r="L346" i="36"/>
  <c r="C48" i="38"/>
  <c r="D365" i="36" s="1"/>
  <c r="D344" i="36"/>
  <c r="C47" i="38"/>
  <c r="D364" i="36" s="1"/>
  <c r="D343" i="36"/>
  <c r="E48" i="38"/>
  <c r="F365" i="36" s="1"/>
  <c r="F344" i="36"/>
  <c r="J49" i="38"/>
  <c r="K366" i="36" s="1"/>
  <c r="K345" i="36"/>
  <c r="I48" i="38"/>
  <c r="J365" i="36" s="1"/>
  <c r="J344" i="36"/>
  <c r="D5" i="37"/>
  <c r="E5" i="37"/>
  <c r="F5" i="37"/>
  <c r="G5" i="37"/>
  <c r="H5" i="37"/>
  <c r="I5" i="37"/>
  <c r="J5" i="37"/>
  <c r="K5" i="37"/>
  <c r="L5" i="37"/>
  <c r="M5" i="37"/>
  <c r="N5" i="37"/>
  <c r="D6" i="37"/>
  <c r="E6" i="37"/>
  <c r="F6" i="37"/>
  <c r="G6" i="37"/>
  <c r="H6" i="37"/>
  <c r="I6" i="37"/>
  <c r="J6" i="37"/>
  <c r="K6" i="37"/>
  <c r="L6" i="37"/>
  <c r="M6" i="37"/>
  <c r="N6" i="37"/>
  <c r="D7" i="37"/>
  <c r="E7" i="37"/>
  <c r="F7" i="37"/>
  <c r="G7" i="37"/>
  <c r="H7" i="37"/>
  <c r="I7" i="37"/>
  <c r="J7" i="37"/>
  <c r="K7" i="37"/>
  <c r="L7" i="37"/>
  <c r="M7" i="37"/>
  <c r="N7" i="37"/>
  <c r="D8" i="37"/>
  <c r="E8" i="37"/>
  <c r="F8" i="37"/>
  <c r="G8" i="37"/>
  <c r="H8" i="37"/>
  <c r="I8" i="37"/>
  <c r="J8" i="37"/>
  <c r="K8" i="37"/>
  <c r="L8" i="37"/>
  <c r="M8" i="37"/>
  <c r="N8" i="37"/>
  <c r="D9" i="37"/>
  <c r="E9" i="37"/>
  <c r="F9" i="37"/>
  <c r="G9" i="37"/>
  <c r="H9" i="37"/>
  <c r="I9" i="37"/>
  <c r="J9" i="37"/>
  <c r="K9" i="37"/>
  <c r="L9" i="37"/>
  <c r="M9" i="37"/>
  <c r="N9" i="37"/>
  <c r="D12" i="37"/>
  <c r="E12" i="37"/>
  <c r="F12" i="37"/>
  <c r="G12" i="37"/>
  <c r="H12" i="37"/>
  <c r="I12" i="37"/>
  <c r="J12" i="37"/>
  <c r="K12" i="37"/>
  <c r="L12" i="37"/>
  <c r="M12" i="37"/>
  <c r="N12" i="37"/>
  <c r="D13" i="37"/>
  <c r="E13" i="37"/>
  <c r="F13" i="37"/>
  <c r="G13" i="37"/>
  <c r="H13" i="37"/>
  <c r="I13" i="37"/>
  <c r="J13" i="37"/>
  <c r="K13" i="37"/>
  <c r="L13" i="37"/>
  <c r="M13" i="37"/>
  <c r="N13" i="37"/>
  <c r="D14" i="37"/>
  <c r="E14" i="37"/>
  <c r="F14" i="37"/>
  <c r="G14" i="37"/>
  <c r="H14" i="37"/>
  <c r="I14" i="37"/>
  <c r="J14" i="37"/>
  <c r="K14" i="37"/>
  <c r="L14" i="37"/>
  <c r="M14" i="37"/>
  <c r="N14" i="37"/>
  <c r="D15" i="37"/>
  <c r="E15" i="37"/>
  <c r="F15" i="37"/>
  <c r="G15" i="37"/>
  <c r="H15" i="37"/>
  <c r="I15" i="37"/>
  <c r="J15" i="37"/>
  <c r="K15" i="37"/>
  <c r="L15" i="37"/>
  <c r="M15" i="37"/>
  <c r="N15" i="37"/>
  <c r="D16" i="37"/>
  <c r="E16" i="37"/>
  <c r="F16" i="37"/>
  <c r="G16" i="37"/>
  <c r="H16" i="37"/>
  <c r="I16" i="37"/>
  <c r="J16" i="37"/>
  <c r="K16" i="37"/>
  <c r="L16" i="37"/>
  <c r="M16" i="37"/>
  <c r="N16" i="37"/>
  <c r="D18" i="37"/>
  <c r="E18" i="37"/>
  <c r="F18" i="37"/>
  <c r="G18" i="37"/>
  <c r="H18" i="37"/>
  <c r="I18" i="37"/>
  <c r="J18" i="37"/>
  <c r="K18" i="37"/>
  <c r="L18" i="37"/>
  <c r="M18" i="37"/>
  <c r="N18" i="37"/>
  <c r="D27" i="37"/>
  <c r="E27" i="37"/>
  <c r="F27" i="37"/>
  <c r="G27" i="37"/>
  <c r="H27" i="37"/>
  <c r="I27" i="37"/>
  <c r="J27" i="37"/>
  <c r="K27" i="37"/>
  <c r="L27" i="37"/>
  <c r="M27" i="37"/>
  <c r="N27" i="37"/>
  <c r="D28" i="37"/>
  <c r="E28" i="37"/>
  <c r="F28" i="37"/>
  <c r="G28" i="37"/>
  <c r="H28" i="37"/>
  <c r="I28" i="37"/>
  <c r="J28" i="37"/>
  <c r="K28" i="37"/>
  <c r="L28" i="37"/>
  <c r="M28" i="37"/>
  <c r="N28" i="37"/>
  <c r="D29" i="37"/>
  <c r="E29" i="37"/>
  <c r="F29" i="37"/>
  <c r="G29" i="37"/>
  <c r="H29" i="37"/>
  <c r="I29" i="37"/>
  <c r="J29" i="37"/>
  <c r="K29" i="37"/>
  <c r="L29" i="37"/>
  <c r="M29" i="37"/>
  <c r="N29" i="37"/>
  <c r="D30" i="37"/>
  <c r="E30" i="37"/>
  <c r="F30" i="37"/>
  <c r="G30" i="37"/>
  <c r="H30" i="37"/>
  <c r="I30" i="37"/>
  <c r="J30" i="37"/>
  <c r="K30" i="37"/>
  <c r="L30" i="37"/>
  <c r="M30" i="37"/>
  <c r="N30" i="37"/>
  <c r="D31" i="37"/>
  <c r="E31" i="37"/>
  <c r="F31" i="37"/>
  <c r="G31" i="37"/>
  <c r="H31" i="37"/>
  <c r="I31" i="37"/>
  <c r="J31" i="37"/>
  <c r="K31" i="37"/>
  <c r="L31" i="37"/>
  <c r="M31" i="37"/>
  <c r="N31" i="37"/>
  <c r="D34" i="37"/>
  <c r="E34" i="37"/>
  <c r="F34" i="37"/>
  <c r="G34" i="37"/>
  <c r="H34" i="37"/>
  <c r="I34" i="37"/>
  <c r="J34" i="37"/>
  <c r="K34" i="37"/>
  <c r="L34" i="37"/>
  <c r="M34" i="37"/>
  <c r="N34" i="37"/>
  <c r="D35" i="37"/>
  <c r="E35" i="37"/>
  <c r="F35" i="37"/>
  <c r="G35" i="37"/>
  <c r="H35" i="37"/>
  <c r="I35" i="37"/>
  <c r="J35" i="37"/>
  <c r="K35" i="37"/>
  <c r="L35" i="37"/>
  <c r="M35" i="37"/>
  <c r="N35" i="37"/>
  <c r="D36" i="37"/>
  <c r="E36" i="37"/>
  <c r="F36" i="37"/>
  <c r="G36" i="37"/>
  <c r="H36" i="37"/>
  <c r="I36" i="37"/>
  <c r="J36" i="37"/>
  <c r="K36" i="37"/>
  <c r="L36" i="37"/>
  <c r="M36" i="37"/>
  <c r="N36" i="37"/>
  <c r="D37" i="37"/>
  <c r="E37" i="37"/>
  <c r="F37" i="37"/>
  <c r="G37" i="37"/>
  <c r="H37" i="37"/>
  <c r="I37" i="37"/>
  <c r="J37" i="37"/>
  <c r="K37" i="37"/>
  <c r="L37" i="37"/>
  <c r="M37" i="37"/>
  <c r="N37" i="37"/>
  <c r="D38" i="37"/>
  <c r="E38" i="37"/>
  <c r="F38" i="37"/>
  <c r="G38" i="37"/>
  <c r="H38" i="37"/>
  <c r="I38" i="37"/>
  <c r="J38" i="37"/>
  <c r="K38" i="37"/>
  <c r="L38" i="37"/>
  <c r="M38" i="37"/>
  <c r="N38" i="37"/>
  <c r="D40" i="37"/>
  <c r="E405" i="35" s="1"/>
  <c r="E40" i="37"/>
  <c r="F405" i="35" s="1"/>
  <c r="F40" i="37"/>
  <c r="G405" i="35" s="1"/>
  <c r="G40" i="37"/>
  <c r="H405" i="35" s="1"/>
  <c r="H40" i="37"/>
  <c r="I405" i="35" s="1"/>
  <c r="I40" i="37"/>
  <c r="J405" i="35" s="1"/>
  <c r="J40" i="37"/>
  <c r="K405" i="35" s="1"/>
  <c r="K40" i="37"/>
  <c r="L405" i="35" s="1"/>
  <c r="L40" i="37"/>
  <c r="M405" i="35" s="1"/>
  <c r="M40" i="37"/>
  <c r="N405" i="35" s="1"/>
  <c r="N40" i="37"/>
  <c r="O405" i="35" s="1"/>
  <c r="C38" i="37"/>
  <c r="C37" i="37"/>
  <c r="C36" i="37"/>
  <c r="C35" i="37"/>
  <c r="C34" i="37"/>
  <c r="C31" i="37"/>
  <c r="C30" i="37"/>
  <c r="C29" i="37"/>
  <c r="C28" i="37"/>
  <c r="C27" i="37"/>
  <c r="C16" i="37"/>
  <c r="C15" i="37"/>
  <c r="C14" i="37"/>
  <c r="C13" i="37"/>
  <c r="C12" i="37"/>
  <c r="C9" i="37"/>
  <c r="C8" i="37"/>
  <c r="C7" i="37"/>
  <c r="C6" i="37"/>
  <c r="C5" i="37"/>
  <c r="C40" i="37"/>
  <c r="D405" i="35" s="1"/>
  <c r="C18" i="37"/>
  <c r="N21" i="37" l="1"/>
  <c r="O372" i="36" s="1"/>
  <c r="M42" i="19" s="1"/>
  <c r="AJ37" i="14" s="1"/>
  <c r="G44" i="37"/>
  <c r="H409" i="35" s="1"/>
  <c r="F21" i="19" s="1"/>
  <c r="P30" i="14" s="1"/>
  <c r="M42" i="37"/>
  <c r="N407" i="35" s="1"/>
  <c r="L19" i="19" s="1"/>
  <c r="H41" i="37"/>
  <c r="I406" i="35" s="1"/>
  <c r="G18" i="19" s="1"/>
  <c r="H23" i="37"/>
  <c r="I20" i="37"/>
  <c r="J43" i="37"/>
  <c r="K408" i="35" s="1"/>
  <c r="I20" i="19" s="1"/>
  <c r="X30" i="14" s="1"/>
  <c r="E42" i="37"/>
  <c r="F407" i="35" s="1"/>
  <c r="D19" i="19" s="1"/>
  <c r="N23" i="37"/>
  <c r="D23" i="37"/>
  <c r="K22" i="37"/>
  <c r="L373" i="36" s="1"/>
  <c r="J43" i="19" s="1"/>
  <c r="AB37" i="14" s="1"/>
  <c r="G22" i="37"/>
  <c r="H373" i="36" s="1"/>
  <c r="F43" i="19" s="1"/>
  <c r="P37" i="14" s="1"/>
  <c r="J21" i="37"/>
  <c r="K372" i="36" s="1"/>
  <c r="I42" i="19" s="1"/>
  <c r="X37" i="14" s="1"/>
  <c r="F21" i="37"/>
  <c r="G372" i="36" s="1"/>
  <c r="E42" i="19" s="1"/>
  <c r="L37" i="14" s="1"/>
  <c r="M20" i="37"/>
  <c r="E20" i="37"/>
  <c r="J19" i="37"/>
  <c r="K370" i="36" s="1"/>
  <c r="F19" i="37"/>
  <c r="G370" i="36" s="1"/>
  <c r="K44" i="37"/>
  <c r="L409" i="35" s="1"/>
  <c r="J21" i="19" s="1"/>
  <c r="AB30" i="14" s="1"/>
  <c r="N43" i="37"/>
  <c r="O408" i="35" s="1"/>
  <c r="M20" i="19" s="1"/>
  <c r="AJ30" i="14" s="1"/>
  <c r="F43" i="37"/>
  <c r="G408" i="35" s="1"/>
  <c r="E20" i="19" s="1"/>
  <c r="L30" i="14" s="1"/>
  <c r="I42" i="37"/>
  <c r="J407" i="35" s="1"/>
  <c r="H19" i="19" s="1"/>
  <c r="L41" i="37"/>
  <c r="M406" i="35" s="1"/>
  <c r="K18" i="19" s="1"/>
  <c r="D41" i="37"/>
  <c r="E406" i="35" s="1"/>
  <c r="C18" i="19" s="1"/>
  <c r="N45" i="37"/>
  <c r="O410" i="35" s="1"/>
  <c r="M22" i="19" s="1"/>
  <c r="L45" i="37"/>
  <c r="M410" i="35" s="1"/>
  <c r="K22" i="19" s="1"/>
  <c r="J45" i="37"/>
  <c r="K410" i="35" s="1"/>
  <c r="I22" i="19" s="1"/>
  <c r="H45" i="37"/>
  <c r="I410" i="35" s="1"/>
  <c r="G22" i="19" s="1"/>
  <c r="F45" i="37"/>
  <c r="G410" i="35" s="1"/>
  <c r="E22" i="19" s="1"/>
  <c r="D45" i="37"/>
  <c r="E410" i="35" s="1"/>
  <c r="C22" i="19" s="1"/>
  <c r="M44" i="37"/>
  <c r="N409" i="35" s="1"/>
  <c r="L21" i="19" s="1"/>
  <c r="AH30" i="14" s="1"/>
  <c r="I44" i="37"/>
  <c r="J409" i="35" s="1"/>
  <c r="H21" i="19" s="1"/>
  <c r="V30" i="14" s="1"/>
  <c r="E44" i="37"/>
  <c r="F409" i="35" s="1"/>
  <c r="D21" i="19" s="1"/>
  <c r="J30" i="14" s="1"/>
  <c r="L43" i="37"/>
  <c r="M408" i="35" s="1"/>
  <c r="K20" i="19" s="1"/>
  <c r="AD30" i="14" s="1"/>
  <c r="H43" i="37"/>
  <c r="I408" i="35" s="1"/>
  <c r="G20" i="19" s="1"/>
  <c r="R30" i="14" s="1"/>
  <c r="D43" i="37"/>
  <c r="E408" i="35" s="1"/>
  <c r="C20" i="19" s="1"/>
  <c r="F30" i="14" s="1"/>
  <c r="K42" i="37"/>
  <c r="L407" i="35" s="1"/>
  <c r="J19" i="19" s="1"/>
  <c r="G42" i="37"/>
  <c r="H407" i="35" s="1"/>
  <c r="F19" i="19" s="1"/>
  <c r="N41" i="37"/>
  <c r="O406" i="35" s="1"/>
  <c r="M18" i="19" s="1"/>
  <c r="J41" i="37"/>
  <c r="K406" i="35" s="1"/>
  <c r="I18" i="19" s="1"/>
  <c r="F41" i="37"/>
  <c r="G406" i="35" s="1"/>
  <c r="E18" i="19" s="1"/>
  <c r="C42" i="37"/>
  <c r="D407" i="35" s="1"/>
  <c r="B19" i="19" s="1"/>
  <c r="C19" i="37"/>
  <c r="D370" i="36" s="1"/>
  <c r="C23" i="37"/>
  <c r="C43" i="37"/>
  <c r="D408" i="35" s="1"/>
  <c r="B20" i="19" s="1"/>
  <c r="C30" i="14" s="1"/>
  <c r="C41" i="37"/>
  <c r="D406" i="35" s="1"/>
  <c r="B18" i="19" s="1"/>
  <c r="L19" i="37"/>
  <c r="M370" i="36" s="1"/>
  <c r="H19" i="37"/>
  <c r="I370" i="36" s="1"/>
  <c r="D19" i="37"/>
  <c r="E370" i="36" s="1"/>
  <c r="C20" i="37"/>
  <c r="C22" i="37"/>
  <c r="D373" i="36" s="1"/>
  <c r="B43" i="19" s="1"/>
  <c r="D37" i="14" s="1"/>
  <c r="C21" i="37"/>
  <c r="D372" i="36" s="1"/>
  <c r="B42" i="19" s="1"/>
  <c r="C37" i="14" s="1"/>
  <c r="C44" i="37"/>
  <c r="D409" i="35" s="1"/>
  <c r="B21" i="19" s="1"/>
  <c r="D30" i="14" s="1"/>
  <c r="C45" i="37"/>
  <c r="D410" i="35" s="1"/>
  <c r="B22" i="19" s="1"/>
  <c r="J23" i="37"/>
  <c r="F23" i="37"/>
  <c r="M22" i="37"/>
  <c r="N373" i="36" s="1"/>
  <c r="L43" i="19" s="1"/>
  <c r="AH37" i="14" s="1"/>
  <c r="I22" i="37"/>
  <c r="J373" i="36" s="1"/>
  <c r="H43" i="19" s="1"/>
  <c r="V37" i="14" s="1"/>
  <c r="E22" i="37"/>
  <c r="F373" i="36" s="1"/>
  <c r="D43" i="19" s="1"/>
  <c r="J37" i="14" s="1"/>
  <c r="L21" i="37"/>
  <c r="M372" i="36" s="1"/>
  <c r="K42" i="19" s="1"/>
  <c r="AD37" i="14" s="1"/>
  <c r="H21" i="37"/>
  <c r="I372" i="36" s="1"/>
  <c r="G42" i="19" s="1"/>
  <c r="R37" i="14" s="1"/>
  <c r="D21" i="37"/>
  <c r="E372" i="36" s="1"/>
  <c r="C42" i="19" s="1"/>
  <c r="F37" i="14" s="1"/>
  <c r="K20" i="37"/>
  <c r="G20" i="37"/>
  <c r="L23" i="37"/>
  <c r="N19" i="37"/>
  <c r="O370" i="36" s="1"/>
  <c r="M45" i="37"/>
  <c r="N410" i="35" s="1"/>
  <c r="L22" i="19" s="1"/>
  <c r="K45" i="37"/>
  <c r="L410" i="35" s="1"/>
  <c r="J22" i="19" s="1"/>
  <c r="I45" i="37"/>
  <c r="J410" i="35" s="1"/>
  <c r="H22" i="19" s="1"/>
  <c r="G45" i="37"/>
  <c r="H410" i="35" s="1"/>
  <c r="F22" i="19" s="1"/>
  <c r="E45" i="37"/>
  <c r="F410" i="35" s="1"/>
  <c r="D22" i="19" s="1"/>
  <c r="N44" i="37"/>
  <c r="O409" i="35" s="1"/>
  <c r="M21" i="19" s="1"/>
  <c r="AK30" i="14" s="1"/>
  <c r="L44" i="37"/>
  <c r="M409" i="35" s="1"/>
  <c r="K21" i="19" s="1"/>
  <c r="AE30" i="14" s="1"/>
  <c r="J44" i="37"/>
  <c r="K409" i="35" s="1"/>
  <c r="I21" i="19" s="1"/>
  <c r="Y30" i="14" s="1"/>
  <c r="H44" i="37"/>
  <c r="I409" i="35" s="1"/>
  <c r="G21" i="19" s="1"/>
  <c r="S30" i="14" s="1"/>
  <c r="F44" i="37"/>
  <c r="G409" i="35" s="1"/>
  <c r="E21" i="19" s="1"/>
  <c r="M30" i="14" s="1"/>
  <c r="D44" i="37"/>
  <c r="E409" i="35" s="1"/>
  <c r="C21" i="19" s="1"/>
  <c r="G30" i="14" s="1"/>
  <c r="M43" i="37"/>
  <c r="N408" i="35" s="1"/>
  <c r="L20" i="19" s="1"/>
  <c r="AG30" i="14" s="1"/>
  <c r="K43" i="37"/>
  <c r="L408" i="35" s="1"/>
  <c r="J20" i="19" s="1"/>
  <c r="AA30" i="14" s="1"/>
  <c r="I43" i="37"/>
  <c r="J408" i="35" s="1"/>
  <c r="H20" i="19" s="1"/>
  <c r="U30" i="14" s="1"/>
  <c r="G43" i="37"/>
  <c r="H408" i="35" s="1"/>
  <c r="F20" i="19" s="1"/>
  <c r="O30" i="14" s="1"/>
  <c r="E43" i="37"/>
  <c r="F408" i="35" s="1"/>
  <c r="D20" i="19" s="1"/>
  <c r="I30" i="14" s="1"/>
  <c r="N42" i="37"/>
  <c r="O407" i="35" s="1"/>
  <c r="M19" i="19" s="1"/>
  <c r="L42" i="37"/>
  <c r="M407" i="35" s="1"/>
  <c r="K19" i="19" s="1"/>
  <c r="J42" i="37"/>
  <c r="K407" i="35" s="1"/>
  <c r="I19" i="19" s="1"/>
  <c r="H42" i="37"/>
  <c r="I407" i="35" s="1"/>
  <c r="G19" i="19" s="1"/>
  <c r="F42" i="37"/>
  <c r="G407" i="35" s="1"/>
  <c r="E19" i="19" s="1"/>
  <c r="D42" i="37"/>
  <c r="E407" i="35" s="1"/>
  <c r="C19" i="19" s="1"/>
  <c r="M23" i="37"/>
  <c r="K23" i="37"/>
  <c r="I23" i="37"/>
  <c r="G23" i="37"/>
  <c r="E23" i="37"/>
  <c r="N22" i="37"/>
  <c r="O373" i="36" s="1"/>
  <c r="M43" i="19" s="1"/>
  <c r="AK37" i="14" s="1"/>
  <c r="L22" i="37"/>
  <c r="M373" i="36" s="1"/>
  <c r="K43" i="19" s="1"/>
  <c r="AE37" i="14" s="1"/>
  <c r="J22" i="37"/>
  <c r="K373" i="36" s="1"/>
  <c r="I43" i="19" s="1"/>
  <c r="Y37" i="14" s="1"/>
  <c r="H22" i="37"/>
  <c r="I373" i="36" s="1"/>
  <c r="G43" i="19" s="1"/>
  <c r="S37" i="14" s="1"/>
  <c r="F22" i="37"/>
  <c r="G373" i="36" s="1"/>
  <c r="E43" i="19" s="1"/>
  <c r="M37" i="14" s="1"/>
  <c r="D22" i="37"/>
  <c r="E373" i="36" s="1"/>
  <c r="C43" i="19" s="1"/>
  <c r="G37" i="14" s="1"/>
  <c r="M21" i="37"/>
  <c r="N372" i="36" s="1"/>
  <c r="L42" i="19" s="1"/>
  <c r="AG37" i="14" s="1"/>
  <c r="K21" i="37"/>
  <c r="L372" i="36" s="1"/>
  <c r="J42" i="19" s="1"/>
  <c r="AA37" i="14" s="1"/>
  <c r="I21" i="37"/>
  <c r="J372" i="36" s="1"/>
  <c r="H42" i="19" s="1"/>
  <c r="U37" i="14" s="1"/>
  <c r="G21" i="37"/>
  <c r="H372" i="36" s="1"/>
  <c r="F42" i="19" s="1"/>
  <c r="O37" i="14" s="1"/>
  <c r="E21" i="37"/>
  <c r="F372" i="36" s="1"/>
  <c r="D42" i="19" s="1"/>
  <c r="I37" i="14" s="1"/>
  <c r="N20" i="37"/>
  <c r="L20" i="37"/>
  <c r="J20" i="37"/>
  <c r="H20" i="37"/>
  <c r="F20" i="37"/>
  <c r="D20" i="37"/>
  <c r="M41" i="37"/>
  <c r="N406" i="35" s="1"/>
  <c r="L18" i="19" s="1"/>
  <c r="K41" i="37"/>
  <c r="L406" i="35" s="1"/>
  <c r="J18" i="19" s="1"/>
  <c r="I41" i="37"/>
  <c r="J406" i="35" s="1"/>
  <c r="H18" i="19" s="1"/>
  <c r="G41" i="37"/>
  <c r="H406" i="35" s="1"/>
  <c r="F18" i="19" s="1"/>
  <c r="E41" i="37"/>
  <c r="F406" i="35" s="1"/>
  <c r="D18" i="19" s="1"/>
  <c r="M19" i="37"/>
  <c r="N370" i="36" s="1"/>
  <c r="K19" i="37"/>
  <c r="L370" i="36" s="1"/>
  <c r="I19" i="37"/>
  <c r="J370" i="36" s="1"/>
  <c r="G19" i="37"/>
  <c r="H370" i="36" s="1"/>
  <c r="E19" i="37"/>
  <c r="F370" i="36" s="1"/>
  <c r="C159" i="7"/>
  <c r="D159" i="7"/>
  <c r="E159" i="7"/>
  <c r="F159" i="7"/>
  <c r="G159" i="7"/>
  <c r="H159" i="7"/>
  <c r="I159" i="7"/>
  <c r="J159" i="7"/>
  <c r="K159" i="7"/>
  <c r="L159" i="7"/>
  <c r="M159" i="7"/>
  <c r="C160" i="7"/>
  <c r="D160" i="7"/>
  <c r="I160" i="7"/>
  <c r="L160" i="7"/>
  <c r="D161" i="7"/>
  <c r="J161" i="7"/>
  <c r="H163" i="7"/>
  <c r="B159" i="7"/>
  <c r="AX9" i="12"/>
  <c r="AW9" i="12"/>
  <c r="AV9" i="12"/>
  <c r="AU9" i="12"/>
  <c r="AT9" i="12"/>
  <c r="AS9" i="12"/>
  <c r="AR9" i="12"/>
  <c r="AQ9" i="12"/>
  <c r="AP9" i="12"/>
  <c r="AO9" i="12"/>
  <c r="AN9" i="12"/>
  <c r="AM9" i="12"/>
  <c r="AL9" i="12"/>
  <c r="AK9" i="12"/>
  <c r="AJ9" i="12"/>
  <c r="AI9" i="12"/>
  <c r="AH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E377" i="35"/>
  <c r="F377" i="35"/>
  <c r="G377" i="35"/>
  <c r="H377" i="35"/>
  <c r="I377" i="35"/>
  <c r="J377" i="35"/>
  <c r="K377" i="35"/>
  <c r="L377" i="35"/>
  <c r="M377" i="35"/>
  <c r="E378" i="35"/>
  <c r="E399" i="35" s="1"/>
  <c r="C215" i="7" s="1"/>
  <c r="F378" i="35"/>
  <c r="G378" i="35"/>
  <c r="G399" i="35" s="1"/>
  <c r="H378" i="35"/>
  <c r="I378" i="35"/>
  <c r="I399" i="35" s="1"/>
  <c r="G215" i="7" s="1"/>
  <c r="J378" i="35"/>
  <c r="K378" i="35"/>
  <c r="K399" i="35" s="1"/>
  <c r="L378" i="35"/>
  <c r="M378" i="35"/>
  <c r="M399" i="35" s="1"/>
  <c r="K215" i="7" s="1"/>
  <c r="E379" i="35"/>
  <c r="F379" i="35"/>
  <c r="D224" i="7" s="1"/>
  <c r="G379" i="35"/>
  <c r="H379" i="35"/>
  <c r="I379" i="35"/>
  <c r="J379" i="35"/>
  <c r="H224" i="7" s="1"/>
  <c r="K379" i="35"/>
  <c r="L379" i="35"/>
  <c r="M379" i="35"/>
  <c r="E380" i="35"/>
  <c r="F380" i="35"/>
  <c r="G380" i="35"/>
  <c r="H380" i="35"/>
  <c r="I380" i="35"/>
  <c r="J380" i="35"/>
  <c r="K380" i="35"/>
  <c r="L380" i="35"/>
  <c r="M380" i="35"/>
  <c r="E381" i="35"/>
  <c r="F381" i="35"/>
  <c r="G381" i="35"/>
  <c r="H381" i="35"/>
  <c r="I381" i="35"/>
  <c r="J381" i="35"/>
  <c r="K381" i="35"/>
  <c r="L381" i="35"/>
  <c r="M381" i="35"/>
  <c r="E384" i="35"/>
  <c r="F384" i="35"/>
  <c r="G384" i="35"/>
  <c r="G398" i="35" s="1"/>
  <c r="H384" i="35"/>
  <c r="I384" i="35"/>
  <c r="J384" i="35"/>
  <c r="K384" i="35"/>
  <c r="K398" i="35" s="1"/>
  <c r="L384" i="35"/>
  <c r="M384" i="35"/>
  <c r="E385" i="35"/>
  <c r="F385" i="35"/>
  <c r="G385" i="35"/>
  <c r="H385" i="35"/>
  <c r="I385" i="35"/>
  <c r="J385" i="35"/>
  <c r="K385" i="35"/>
  <c r="L385" i="35"/>
  <c r="M385" i="35"/>
  <c r="E386" i="35"/>
  <c r="C231" i="7" s="1"/>
  <c r="F386" i="35"/>
  <c r="G386" i="35"/>
  <c r="E231" i="7" s="1"/>
  <c r="H386" i="35"/>
  <c r="I386" i="35"/>
  <c r="G231" i="7" s="1"/>
  <c r="J386" i="35"/>
  <c r="K386" i="35"/>
  <c r="I231" i="7" s="1"/>
  <c r="L386" i="35"/>
  <c r="M386" i="35"/>
  <c r="K231" i="7" s="1"/>
  <c r="E387" i="35"/>
  <c r="F387" i="35"/>
  <c r="F401" i="35" s="1"/>
  <c r="G387" i="35"/>
  <c r="H387" i="35"/>
  <c r="H401" i="35" s="1"/>
  <c r="I387" i="35"/>
  <c r="J387" i="35"/>
  <c r="J401" i="35" s="1"/>
  <c r="K387" i="35"/>
  <c r="L387" i="35"/>
  <c r="L401" i="35" s="1"/>
  <c r="M387" i="35"/>
  <c r="E388" i="35"/>
  <c r="E402" i="35" s="1"/>
  <c r="F388" i="35"/>
  <c r="G388" i="35"/>
  <c r="G402" i="35" s="1"/>
  <c r="H388" i="35"/>
  <c r="I388" i="35"/>
  <c r="I402" i="35" s="1"/>
  <c r="J388" i="35"/>
  <c r="K388" i="35"/>
  <c r="K402" i="35" s="1"/>
  <c r="L388" i="35"/>
  <c r="M388" i="35"/>
  <c r="M402" i="35" s="1"/>
  <c r="E391" i="35"/>
  <c r="F391" i="35"/>
  <c r="G391" i="35"/>
  <c r="H391" i="35"/>
  <c r="I391" i="35"/>
  <c r="J391" i="35"/>
  <c r="K391" i="35"/>
  <c r="L391" i="35"/>
  <c r="M391" i="35"/>
  <c r="E392" i="35"/>
  <c r="F392" i="35"/>
  <c r="G392" i="35"/>
  <c r="H392" i="35"/>
  <c r="I392" i="35"/>
  <c r="J392" i="35"/>
  <c r="K392" i="35"/>
  <c r="L392" i="35"/>
  <c r="M392" i="35"/>
  <c r="E393" i="35"/>
  <c r="C238" i="7" s="1"/>
  <c r="F393" i="35"/>
  <c r="D238" i="7" s="1"/>
  <c r="G393" i="35"/>
  <c r="E238" i="7" s="1"/>
  <c r="H393" i="35"/>
  <c r="I393" i="35"/>
  <c r="G238" i="7" s="1"/>
  <c r="J393" i="35"/>
  <c r="H238" i="7" s="1"/>
  <c r="K393" i="35"/>
  <c r="I238" i="7" s="1"/>
  <c r="L393" i="35"/>
  <c r="M393" i="35"/>
  <c r="K238" i="7" s="1"/>
  <c r="E394" i="35"/>
  <c r="F394" i="35"/>
  <c r="G394" i="35"/>
  <c r="H394" i="35"/>
  <c r="I394" i="35"/>
  <c r="J394" i="35"/>
  <c r="K394" i="35"/>
  <c r="L394" i="35"/>
  <c r="M394" i="35"/>
  <c r="E395" i="35"/>
  <c r="F395" i="35"/>
  <c r="G395" i="35"/>
  <c r="H395" i="35"/>
  <c r="I395" i="35"/>
  <c r="J395" i="35"/>
  <c r="K395" i="35"/>
  <c r="L395" i="35"/>
  <c r="M395" i="35"/>
  <c r="E398" i="35"/>
  <c r="I398" i="35"/>
  <c r="M398" i="35"/>
  <c r="F399" i="35"/>
  <c r="H399" i="35"/>
  <c r="J399" i="35"/>
  <c r="L399" i="35"/>
  <c r="F400" i="35"/>
  <c r="D216" i="7" s="1"/>
  <c r="E401" i="35"/>
  <c r="G401" i="35"/>
  <c r="I401" i="35"/>
  <c r="K401" i="35"/>
  <c r="M401" i="35"/>
  <c r="F402" i="35"/>
  <c r="H402" i="35"/>
  <c r="J402" i="35"/>
  <c r="L402" i="35"/>
  <c r="D395" i="35"/>
  <c r="D394" i="35"/>
  <c r="D393" i="35"/>
  <c r="D392" i="35"/>
  <c r="D391" i="35"/>
  <c r="D388" i="35"/>
  <c r="D387" i="35"/>
  <c r="D386" i="35"/>
  <c r="D385" i="35"/>
  <c r="D384" i="35"/>
  <c r="D381" i="35"/>
  <c r="D402" i="35" s="1"/>
  <c r="B218" i="7" s="1"/>
  <c r="D380" i="35"/>
  <c r="D379" i="35"/>
  <c r="D400" i="35" s="1"/>
  <c r="B216" i="7" s="1"/>
  <c r="D378" i="35"/>
  <c r="D377" i="35"/>
  <c r="C53" i="20"/>
  <c r="D53" i="20"/>
  <c r="E53" i="20"/>
  <c r="F53" i="20"/>
  <c r="G53" i="20"/>
  <c r="H53" i="20"/>
  <c r="I53" i="20"/>
  <c r="J53" i="20"/>
  <c r="K53" i="20"/>
  <c r="L53" i="20"/>
  <c r="M53" i="20"/>
  <c r="C54" i="20"/>
  <c r="D54" i="20"/>
  <c r="E54" i="20"/>
  <c r="F54" i="20"/>
  <c r="G54" i="20"/>
  <c r="H54" i="20"/>
  <c r="I54" i="20"/>
  <c r="J54" i="20"/>
  <c r="K54" i="20"/>
  <c r="L54" i="20"/>
  <c r="M54" i="20"/>
  <c r="C55" i="20"/>
  <c r="D55" i="20"/>
  <c r="E55" i="20"/>
  <c r="F55" i="20"/>
  <c r="G55" i="20"/>
  <c r="H55" i="20"/>
  <c r="I55" i="20"/>
  <c r="J55" i="20"/>
  <c r="K55" i="20"/>
  <c r="L55" i="20"/>
  <c r="M55" i="20"/>
  <c r="C56" i="20"/>
  <c r="D56" i="20"/>
  <c r="E56" i="20"/>
  <c r="F56" i="20"/>
  <c r="G56" i="20"/>
  <c r="H56" i="20"/>
  <c r="I56" i="20"/>
  <c r="J56" i="20"/>
  <c r="K56" i="20"/>
  <c r="L56" i="20"/>
  <c r="M56" i="20"/>
  <c r="B55" i="20"/>
  <c r="B54" i="20"/>
  <c r="B56" i="20"/>
  <c r="B53" i="20"/>
  <c r="C43" i="20"/>
  <c r="D43" i="20"/>
  <c r="E43" i="20"/>
  <c r="F43" i="20"/>
  <c r="G43" i="20"/>
  <c r="H43" i="20"/>
  <c r="I43" i="20"/>
  <c r="J43" i="20"/>
  <c r="K43" i="20"/>
  <c r="L43" i="20"/>
  <c r="M43" i="20"/>
  <c r="B43" i="20"/>
  <c r="C37" i="20"/>
  <c r="D37" i="20"/>
  <c r="E37" i="20"/>
  <c r="F37" i="20"/>
  <c r="G37" i="20"/>
  <c r="H37" i="20"/>
  <c r="I37" i="20"/>
  <c r="J37" i="20"/>
  <c r="K37" i="20"/>
  <c r="L37" i="20"/>
  <c r="M37" i="20"/>
  <c r="B37" i="20"/>
  <c r="C14" i="20"/>
  <c r="D14" i="20"/>
  <c r="E14" i="20"/>
  <c r="F14" i="20"/>
  <c r="G14" i="20"/>
  <c r="H14" i="20"/>
  <c r="I14" i="20"/>
  <c r="J14" i="20"/>
  <c r="K14" i="20"/>
  <c r="L14" i="20"/>
  <c r="M14" i="20"/>
  <c r="B14" i="20"/>
  <c r="B5" i="20"/>
  <c r="C243" i="7"/>
  <c r="D243" i="7"/>
  <c r="E243" i="7"/>
  <c r="F243" i="7"/>
  <c r="G243" i="7"/>
  <c r="H243" i="7"/>
  <c r="I243" i="7"/>
  <c r="J243" i="7"/>
  <c r="K243" i="7"/>
  <c r="L243" i="7"/>
  <c r="M243" i="7"/>
  <c r="B243" i="7"/>
  <c r="C221" i="7"/>
  <c r="D221" i="7"/>
  <c r="E221" i="7"/>
  <c r="F221" i="7"/>
  <c r="G221" i="7"/>
  <c r="H221" i="7"/>
  <c r="I221" i="7"/>
  <c r="J221" i="7"/>
  <c r="K221" i="7"/>
  <c r="L221" i="7"/>
  <c r="M221" i="7"/>
  <c r="C228" i="7"/>
  <c r="D228" i="7"/>
  <c r="E228" i="7"/>
  <c r="F228" i="7"/>
  <c r="G228" i="7"/>
  <c r="H228" i="7"/>
  <c r="I228" i="7"/>
  <c r="J228" i="7"/>
  <c r="K228" i="7"/>
  <c r="L228" i="7"/>
  <c r="M228" i="7"/>
  <c r="C235" i="7"/>
  <c r="D235" i="7"/>
  <c r="E235" i="7"/>
  <c r="F235" i="7"/>
  <c r="G235" i="7"/>
  <c r="H235" i="7"/>
  <c r="I235" i="7"/>
  <c r="J235" i="7"/>
  <c r="K235" i="7"/>
  <c r="L235" i="7"/>
  <c r="M235" i="7"/>
  <c r="B235" i="7"/>
  <c r="B228" i="7"/>
  <c r="B221" i="7"/>
  <c r="C213" i="7"/>
  <c r="D213" i="7"/>
  <c r="E213" i="7"/>
  <c r="F213" i="7"/>
  <c r="G213" i="7"/>
  <c r="H213" i="7"/>
  <c r="I213" i="7"/>
  <c r="J213" i="7"/>
  <c r="K213" i="7"/>
  <c r="L213" i="7"/>
  <c r="M213" i="7"/>
  <c r="B213" i="7"/>
  <c r="M191" i="7"/>
  <c r="M198" i="7"/>
  <c r="M205" i="7"/>
  <c r="C191" i="7"/>
  <c r="D191" i="7"/>
  <c r="E191" i="7"/>
  <c r="F191" i="7"/>
  <c r="G191" i="7"/>
  <c r="H191" i="7"/>
  <c r="I191" i="7"/>
  <c r="J191" i="7"/>
  <c r="K191" i="7"/>
  <c r="L191" i="7"/>
  <c r="C198" i="7"/>
  <c r="D198" i="7"/>
  <c r="E198" i="7"/>
  <c r="F198" i="7"/>
  <c r="G198" i="7"/>
  <c r="H198" i="7"/>
  <c r="I198" i="7"/>
  <c r="J198" i="7"/>
  <c r="K198" i="7"/>
  <c r="L198" i="7"/>
  <c r="C205" i="7"/>
  <c r="D205" i="7"/>
  <c r="E205" i="7"/>
  <c r="F205" i="7"/>
  <c r="G205" i="7"/>
  <c r="H205" i="7"/>
  <c r="I205" i="7"/>
  <c r="J205" i="7"/>
  <c r="K205" i="7"/>
  <c r="L205" i="7"/>
  <c r="B198" i="7"/>
  <c r="B205" i="7"/>
  <c r="D144" i="36"/>
  <c r="B191" i="7" s="1"/>
  <c r="C183" i="7"/>
  <c r="D183" i="7"/>
  <c r="E183" i="7"/>
  <c r="F183" i="7"/>
  <c r="G183" i="7"/>
  <c r="H183" i="7"/>
  <c r="I183" i="7"/>
  <c r="J183" i="7"/>
  <c r="K183" i="7"/>
  <c r="L183" i="7"/>
  <c r="M183" i="7"/>
  <c r="B183" i="7"/>
  <c r="C175" i="7"/>
  <c r="D175" i="7"/>
  <c r="E175" i="7"/>
  <c r="F175" i="7"/>
  <c r="G175" i="7"/>
  <c r="H175" i="7"/>
  <c r="I175" i="7"/>
  <c r="J175" i="7"/>
  <c r="K175" i="7"/>
  <c r="L175" i="7"/>
  <c r="M175" i="7"/>
  <c r="B175" i="7"/>
  <c r="C167" i="7"/>
  <c r="D167" i="7"/>
  <c r="E167" i="7"/>
  <c r="F167" i="7"/>
  <c r="G167" i="7"/>
  <c r="H167" i="7"/>
  <c r="I167" i="7"/>
  <c r="J167" i="7"/>
  <c r="K167" i="7"/>
  <c r="L167" i="7"/>
  <c r="M167" i="7"/>
  <c r="B167" i="7"/>
  <c r="C129" i="7"/>
  <c r="D129" i="7"/>
  <c r="E129" i="7"/>
  <c r="F129" i="7"/>
  <c r="G129" i="7"/>
  <c r="H129" i="7"/>
  <c r="I129" i="7"/>
  <c r="J129" i="7"/>
  <c r="K129" i="7"/>
  <c r="L129" i="7"/>
  <c r="M129" i="7"/>
  <c r="C136" i="7"/>
  <c r="D136" i="7"/>
  <c r="E136" i="7"/>
  <c r="F136" i="7"/>
  <c r="G136" i="7"/>
  <c r="H136" i="7"/>
  <c r="I136" i="7"/>
  <c r="J136" i="7"/>
  <c r="K136" i="7"/>
  <c r="L136" i="7"/>
  <c r="M136" i="7"/>
  <c r="C143" i="7"/>
  <c r="D143" i="7"/>
  <c r="E143" i="7"/>
  <c r="F143" i="7"/>
  <c r="G143" i="7"/>
  <c r="H143" i="7"/>
  <c r="I143" i="7"/>
  <c r="J143" i="7"/>
  <c r="K143" i="7"/>
  <c r="L143" i="7"/>
  <c r="M143" i="7"/>
  <c r="B136" i="7"/>
  <c r="B143" i="7"/>
  <c r="B129" i="7"/>
  <c r="C121" i="7"/>
  <c r="D121" i="7"/>
  <c r="E121" i="7"/>
  <c r="F121" i="7"/>
  <c r="G121" i="7"/>
  <c r="H121" i="7"/>
  <c r="I121" i="7"/>
  <c r="J121" i="7"/>
  <c r="K121" i="7"/>
  <c r="L121" i="7"/>
  <c r="M121" i="7"/>
  <c r="B121" i="7"/>
  <c r="C99" i="7"/>
  <c r="D99" i="7"/>
  <c r="E99" i="7"/>
  <c r="F99" i="7"/>
  <c r="G99" i="7"/>
  <c r="H99" i="7"/>
  <c r="I99" i="7"/>
  <c r="J99" i="7"/>
  <c r="K99" i="7"/>
  <c r="L99" i="7"/>
  <c r="M99" i="7"/>
  <c r="C106" i="7"/>
  <c r="D106" i="7"/>
  <c r="E106" i="7"/>
  <c r="F106" i="7"/>
  <c r="G106" i="7"/>
  <c r="H106" i="7"/>
  <c r="I106" i="7"/>
  <c r="J106" i="7"/>
  <c r="K106" i="7"/>
  <c r="L106" i="7"/>
  <c r="M106" i="7"/>
  <c r="C113" i="7"/>
  <c r="D113" i="7"/>
  <c r="E113" i="7"/>
  <c r="F113" i="7"/>
  <c r="G113" i="7"/>
  <c r="H113" i="7"/>
  <c r="I113" i="7"/>
  <c r="J113" i="7"/>
  <c r="K113" i="7"/>
  <c r="L113" i="7"/>
  <c r="M113" i="7"/>
  <c r="B106" i="7"/>
  <c r="B113" i="7"/>
  <c r="B99" i="7"/>
  <c r="C91" i="7"/>
  <c r="D91" i="7"/>
  <c r="E91" i="7"/>
  <c r="F91" i="7"/>
  <c r="G91" i="7"/>
  <c r="H91" i="7"/>
  <c r="I91" i="7"/>
  <c r="J91" i="7"/>
  <c r="K91" i="7"/>
  <c r="L91" i="7"/>
  <c r="M91" i="7"/>
  <c r="B91" i="7"/>
  <c r="C69" i="7"/>
  <c r="D69" i="7"/>
  <c r="E69" i="7"/>
  <c r="F69" i="7"/>
  <c r="G69" i="7"/>
  <c r="H69" i="7"/>
  <c r="I69" i="7"/>
  <c r="J69" i="7"/>
  <c r="K69" i="7"/>
  <c r="L69" i="7"/>
  <c r="M69" i="7"/>
  <c r="C76" i="7"/>
  <c r="D76" i="7"/>
  <c r="E76" i="7"/>
  <c r="F76" i="7"/>
  <c r="G76" i="7"/>
  <c r="H76" i="7"/>
  <c r="I76" i="7"/>
  <c r="J76" i="7"/>
  <c r="K76" i="7"/>
  <c r="L76" i="7"/>
  <c r="M76" i="7"/>
  <c r="C83" i="7"/>
  <c r="D83" i="7"/>
  <c r="E83" i="7"/>
  <c r="F83" i="7"/>
  <c r="G83" i="7"/>
  <c r="H83" i="7"/>
  <c r="I83" i="7"/>
  <c r="J83" i="7"/>
  <c r="K83" i="7"/>
  <c r="L83" i="7"/>
  <c r="M83" i="7"/>
  <c r="B76" i="7"/>
  <c r="B83" i="7"/>
  <c r="B69" i="7"/>
  <c r="C61" i="7"/>
  <c r="D61" i="7"/>
  <c r="E61" i="7"/>
  <c r="F61" i="7"/>
  <c r="G61" i="7"/>
  <c r="H61" i="7"/>
  <c r="I61" i="7"/>
  <c r="J61" i="7"/>
  <c r="K61" i="7"/>
  <c r="L61" i="7"/>
  <c r="M61" i="7"/>
  <c r="B61" i="7"/>
  <c r="I53" i="7"/>
  <c r="J53" i="7"/>
  <c r="K53" i="7"/>
  <c r="L53" i="7"/>
  <c r="M53" i="7"/>
  <c r="C53" i="7"/>
  <c r="D53" i="7"/>
  <c r="E53" i="7"/>
  <c r="F53" i="7"/>
  <c r="G53" i="7"/>
  <c r="H53" i="7"/>
  <c r="B53" i="7"/>
  <c r="C45" i="7"/>
  <c r="D45" i="7"/>
  <c r="E45" i="7"/>
  <c r="F45" i="7"/>
  <c r="G45" i="7"/>
  <c r="H45" i="7"/>
  <c r="I45" i="7"/>
  <c r="J45" i="7"/>
  <c r="K45" i="7"/>
  <c r="L45" i="7"/>
  <c r="M45" i="7"/>
  <c r="B45" i="7"/>
  <c r="C35" i="7"/>
  <c r="D35" i="7"/>
  <c r="E35" i="7"/>
  <c r="F35" i="7"/>
  <c r="G35" i="7"/>
  <c r="H35" i="7"/>
  <c r="I35" i="7"/>
  <c r="J35" i="7"/>
  <c r="K35" i="7"/>
  <c r="L35" i="7"/>
  <c r="M35" i="7"/>
  <c r="B35" i="7"/>
  <c r="C28" i="7"/>
  <c r="D28" i="7"/>
  <c r="E28" i="7"/>
  <c r="F28" i="7"/>
  <c r="G28" i="7"/>
  <c r="H28" i="7"/>
  <c r="I28" i="7"/>
  <c r="J28" i="7"/>
  <c r="K28" i="7"/>
  <c r="L28" i="7"/>
  <c r="M28" i="7"/>
  <c r="B28" i="7"/>
  <c r="C21" i="7"/>
  <c r="D21" i="7"/>
  <c r="E21" i="7"/>
  <c r="F21" i="7"/>
  <c r="G21" i="7"/>
  <c r="H21" i="7"/>
  <c r="I21" i="7"/>
  <c r="J21" i="7"/>
  <c r="K21" i="7"/>
  <c r="L21" i="7"/>
  <c r="M21" i="7"/>
  <c r="B21" i="7"/>
  <c r="C13" i="7"/>
  <c r="D13" i="7"/>
  <c r="E13" i="7"/>
  <c r="F13" i="7"/>
  <c r="G13" i="7"/>
  <c r="H13" i="7"/>
  <c r="I13" i="7"/>
  <c r="J13" i="7"/>
  <c r="K13" i="7"/>
  <c r="L13" i="7"/>
  <c r="M13" i="7"/>
  <c r="B13" i="7"/>
  <c r="C5" i="7"/>
  <c r="D5" i="7"/>
  <c r="E5" i="7"/>
  <c r="F5" i="7"/>
  <c r="G5" i="7"/>
  <c r="H5" i="7"/>
  <c r="I5" i="7"/>
  <c r="J5" i="7"/>
  <c r="K5" i="7"/>
  <c r="L5" i="7"/>
  <c r="M5" i="7"/>
  <c r="B5" i="7"/>
  <c r="N340" i="35"/>
  <c r="O340" i="35"/>
  <c r="N347" i="35"/>
  <c r="O347" i="35"/>
  <c r="N354" i="35"/>
  <c r="O354" i="35"/>
  <c r="N361" i="35"/>
  <c r="O361" i="35"/>
  <c r="E340" i="35"/>
  <c r="F340" i="35"/>
  <c r="G340" i="35"/>
  <c r="H340" i="35"/>
  <c r="I340" i="35"/>
  <c r="J340" i="35"/>
  <c r="K340" i="35"/>
  <c r="L340" i="35"/>
  <c r="M340" i="35"/>
  <c r="E347" i="35"/>
  <c r="F347" i="35"/>
  <c r="G347" i="35"/>
  <c r="H347" i="35"/>
  <c r="I347" i="35"/>
  <c r="J347" i="35"/>
  <c r="K347" i="35"/>
  <c r="L347" i="35"/>
  <c r="M347" i="35"/>
  <c r="E354" i="35"/>
  <c r="F354" i="35"/>
  <c r="G354" i="35"/>
  <c r="H354" i="35"/>
  <c r="I354" i="35"/>
  <c r="J354" i="35"/>
  <c r="K354" i="35"/>
  <c r="L354" i="35"/>
  <c r="M354" i="35"/>
  <c r="E361" i="35"/>
  <c r="F361" i="35"/>
  <c r="G361" i="35"/>
  <c r="H361" i="35"/>
  <c r="I361" i="35"/>
  <c r="J361" i="35"/>
  <c r="K361" i="35"/>
  <c r="L361" i="35"/>
  <c r="M361" i="35"/>
  <c r="D361" i="35"/>
  <c r="D354" i="35"/>
  <c r="D347" i="35"/>
  <c r="B21" i="20" s="1"/>
  <c r="D340" i="35"/>
  <c r="D305" i="36"/>
  <c r="D298" i="36"/>
  <c r="D291" i="36"/>
  <c r="D284" i="36"/>
  <c r="O5" i="36"/>
  <c r="O6" i="36"/>
  <c r="O7" i="36"/>
  <c r="O8" i="36"/>
  <c r="O9" i="36"/>
  <c r="O12" i="36"/>
  <c r="O13" i="36"/>
  <c r="O14" i="36"/>
  <c r="O15" i="36"/>
  <c r="O16" i="36"/>
  <c r="O19" i="36"/>
  <c r="O20" i="36"/>
  <c r="O21" i="36"/>
  <c r="O22" i="36"/>
  <c r="O23" i="36"/>
  <c r="O33" i="36"/>
  <c r="O34" i="36"/>
  <c r="O35" i="36"/>
  <c r="O36" i="36"/>
  <c r="O37" i="36"/>
  <c r="O40" i="36"/>
  <c r="O41" i="36"/>
  <c r="O42" i="36"/>
  <c r="O43" i="36"/>
  <c r="O44" i="36"/>
  <c r="O47" i="36"/>
  <c r="O48" i="36"/>
  <c r="O49" i="36"/>
  <c r="O50" i="36"/>
  <c r="O51" i="36"/>
  <c r="O61" i="36"/>
  <c r="O62" i="36"/>
  <c r="O63" i="36"/>
  <c r="O64" i="36"/>
  <c r="O65" i="36"/>
  <c r="O68" i="36"/>
  <c r="O69" i="36"/>
  <c r="O70" i="36"/>
  <c r="O71" i="36"/>
  <c r="O72" i="36"/>
  <c r="O75" i="36"/>
  <c r="O76" i="36"/>
  <c r="O77" i="36"/>
  <c r="O78" i="36"/>
  <c r="O79" i="36"/>
  <c r="O89" i="36"/>
  <c r="O90" i="36"/>
  <c r="O91" i="36"/>
  <c r="O92" i="36"/>
  <c r="O93" i="36"/>
  <c r="O96" i="36"/>
  <c r="O97" i="36"/>
  <c r="O98" i="36"/>
  <c r="O99" i="36"/>
  <c r="O100" i="36"/>
  <c r="O103" i="36"/>
  <c r="O104" i="36"/>
  <c r="O105" i="36"/>
  <c r="O106" i="36"/>
  <c r="O107" i="36"/>
  <c r="O117" i="36"/>
  <c r="O118" i="36"/>
  <c r="O119" i="36"/>
  <c r="O120" i="36"/>
  <c r="O121" i="36"/>
  <c r="O124" i="36"/>
  <c r="O125" i="36"/>
  <c r="O126" i="36"/>
  <c r="O127" i="36"/>
  <c r="O128" i="36"/>
  <c r="O131" i="36"/>
  <c r="O132" i="36"/>
  <c r="O133" i="36"/>
  <c r="O134" i="36"/>
  <c r="O135" i="36"/>
  <c r="O145" i="36"/>
  <c r="O146" i="36"/>
  <c r="O147" i="36"/>
  <c r="O148" i="36"/>
  <c r="O149" i="36"/>
  <c r="O152" i="36"/>
  <c r="O153" i="36"/>
  <c r="O154" i="36"/>
  <c r="O155" i="36"/>
  <c r="O156" i="36"/>
  <c r="O159" i="36"/>
  <c r="O160" i="36"/>
  <c r="O161" i="36"/>
  <c r="O162" i="36"/>
  <c r="O163" i="36"/>
  <c r="O173" i="36"/>
  <c r="O174" i="36"/>
  <c r="O175" i="36"/>
  <c r="O176" i="36"/>
  <c r="O177" i="36"/>
  <c r="O180" i="36"/>
  <c r="O181" i="36"/>
  <c r="O182" i="36"/>
  <c r="O183" i="36"/>
  <c r="O184" i="36"/>
  <c r="O187" i="36"/>
  <c r="O188" i="36"/>
  <c r="O189" i="36"/>
  <c r="O190" i="36"/>
  <c r="O191" i="36"/>
  <c r="O201" i="36"/>
  <c r="O202" i="36"/>
  <c r="O203" i="36"/>
  <c r="O204" i="36"/>
  <c r="O205" i="36"/>
  <c r="O208" i="36"/>
  <c r="O209" i="36"/>
  <c r="O210" i="36"/>
  <c r="O211" i="36"/>
  <c r="O212" i="36"/>
  <c r="O215" i="36"/>
  <c r="O216" i="36"/>
  <c r="O217" i="36"/>
  <c r="O218" i="36"/>
  <c r="O219" i="36"/>
  <c r="O229" i="36"/>
  <c r="O230" i="36"/>
  <c r="O231" i="36"/>
  <c r="O232" i="36"/>
  <c r="O233" i="36"/>
  <c r="O236" i="36"/>
  <c r="O237" i="36"/>
  <c r="O238" i="36"/>
  <c r="O239" i="36"/>
  <c r="O240" i="36"/>
  <c r="O243" i="36"/>
  <c r="O244" i="36"/>
  <c r="O245" i="36"/>
  <c r="O246" i="36"/>
  <c r="O247" i="36"/>
  <c r="O257" i="36"/>
  <c r="O258" i="36"/>
  <c r="O259" i="36"/>
  <c r="O260" i="36"/>
  <c r="O261" i="36"/>
  <c r="O264" i="36"/>
  <c r="O265" i="36"/>
  <c r="O266" i="36"/>
  <c r="O267" i="36"/>
  <c r="O268" i="36"/>
  <c r="O271" i="36"/>
  <c r="O272" i="36"/>
  <c r="O273" i="36"/>
  <c r="O274" i="36"/>
  <c r="O275" i="36"/>
  <c r="E5" i="36"/>
  <c r="F5" i="36"/>
  <c r="G5" i="36"/>
  <c r="H5" i="36"/>
  <c r="I5" i="36"/>
  <c r="J5" i="36"/>
  <c r="K5" i="36"/>
  <c r="L5" i="36"/>
  <c r="M5" i="36"/>
  <c r="N5" i="36"/>
  <c r="E6" i="36"/>
  <c r="F6" i="36"/>
  <c r="G6" i="36"/>
  <c r="H6" i="36"/>
  <c r="I6" i="36"/>
  <c r="J6" i="36"/>
  <c r="K6" i="36"/>
  <c r="L6" i="36"/>
  <c r="M6" i="36"/>
  <c r="N6" i="36"/>
  <c r="E7" i="36"/>
  <c r="F7" i="36"/>
  <c r="G7" i="36"/>
  <c r="H7" i="36"/>
  <c r="I7" i="36"/>
  <c r="J7" i="36"/>
  <c r="K7" i="36"/>
  <c r="L7" i="36"/>
  <c r="M7" i="36"/>
  <c r="N7" i="36"/>
  <c r="E8" i="36"/>
  <c r="F8" i="36"/>
  <c r="G8" i="36"/>
  <c r="H8" i="36"/>
  <c r="I8" i="36"/>
  <c r="J8" i="36"/>
  <c r="K8" i="36"/>
  <c r="L8" i="36"/>
  <c r="M8" i="36"/>
  <c r="N8" i="36"/>
  <c r="E9" i="36"/>
  <c r="F9" i="36"/>
  <c r="G9" i="36"/>
  <c r="H9" i="36"/>
  <c r="I9" i="36"/>
  <c r="J9" i="36"/>
  <c r="K9" i="36"/>
  <c r="L9" i="36"/>
  <c r="M9" i="36"/>
  <c r="N9" i="36"/>
  <c r="E12" i="36"/>
  <c r="F12" i="36"/>
  <c r="G12" i="36"/>
  <c r="H12" i="36"/>
  <c r="I12" i="36"/>
  <c r="J12" i="36"/>
  <c r="K12" i="36"/>
  <c r="L12" i="36"/>
  <c r="M12" i="36"/>
  <c r="N12" i="36"/>
  <c r="E13" i="36"/>
  <c r="F13" i="36"/>
  <c r="G13" i="36"/>
  <c r="H13" i="36"/>
  <c r="I13" i="36"/>
  <c r="J13" i="36"/>
  <c r="K13" i="36"/>
  <c r="L13" i="36"/>
  <c r="M13" i="36"/>
  <c r="N13" i="36"/>
  <c r="E14" i="36"/>
  <c r="F14" i="36"/>
  <c r="G14" i="36"/>
  <c r="H14" i="36"/>
  <c r="I14" i="36"/>
  <c r="J14" i="36"/>
  <c r="K14" i="36"/>
  <c r="L14" i="36"/>
  <c r="M14" i="36"/>
  <c r="N14" i="36"/>
  <c r="E15" i="36"/>
  <c r="F15" i="36"/>
  <c r="G15" i="36"/>
  <c r="H15" i="36"/>
  <c r="I15" i="36"/>
  <c r="J15" i="36"/>
  <c r="K15" i="36"/>
  <c r="L15" i="36"/>
  <c r="M15" i="36"/>
  <c r="N15" i="36"/>
  <c r="E16" i="36"/>
  <c r="F16" i="36"/>
  <c r="G16" i="36"/>
  <c r="H16" i="36"/>
  <c r="I16" i="36"/>
  <c r="J16" i="36"/>
  <c r="K16" i="36"/>
  <c r="L16" i="36"/>
  <c r="M16" i="36"/>
  <c r="N16" i="36"/>
  <c r="E19" i="36"/>
  <c r="F19" i="36"/>
  <c r="G19" i="36"/>
  <c r="H19" i="36"/>
  <c r="I19" i="36"/>
  <c r="J19" i="36"/>
  <c r="K19" i="36"/>
  <c r="L19" i="36"/>
  <c r="M19" i="36"/>
  <c r="N19" i="36"/>
  <c r="E20" i="36"/>
  <c r="F20" i="36"/>
  <c r="G20" i="36"/>
  <c r="H20" i="36"/>
  <c r="I20" i="36"/>
  <c r="J20" i="36"/>
  <c r="K20" i="36"/>
  <c r="L20" i="36"/>
  <c r="M20" i="36"/>
  <c r="N20" i="36"/>
  <c r="E21" i="36"/>
  <c r="F21" i="36"/>
  <c r="G21" i="36"/>
  <c r="H21" i="36"/>
  <c r="I21" i="36"/>
  <c r="J21" i="36"/>
  <c r="K21" i="36"/>
  <c r="L21" i="36"/>
  <c r="M21" i="36"/>
  <c r="N21" i="36"/>
  <c r="E22" i="36"/>
  <c r="F22" i="36"/>
  <c r="G22" i="36"/>
  <c r="H22" i="36"/>
  <c r="I22" i="36"/>
  <c r="J22" i="36"/>
  <c r="K22" i="36"/>
  <c r="L22" i="36"/>
  <c r="M22" i="36"/>
  <c r="N22" i="36"/>
  <c r="E23" i="36"/>
  <c r="F23" i="36"/>
  <c r="G23" i="36"/>
  <c r="H23" i="36"/>
  <c r="I23" i="36"/>
  <c r="J23" i="36"/>
  <c r="K23" i="36"/>
  <c r="L23" i="36"/>
  <c r="M23" i="36"/>
  <c r="N23" i="36"/>
  <c r="E26" i="36"/>
  <c r="C168" i="7" s="1"/>
  <c r="F26" i="36"/>
  <c r="D168" i="7" s="1"/>
  <c r="G26" i="36"/>
  <c r="E168" i="7" s="1"/>
  <c r="H26" i="36"/>
  <c r="F168" i="7" s="1"/>
  <c r="I26" i="36"/>
  <c r="G168" i="7" s="1"/>
  <c r="J26" i="36"/>
  <c r="H168" i="7" s="1"/>
  <c r="K26" i="36"/>
  <c r="I168" i="7" s="1"/>
  <c r="L26" i="36"/>
  <c r="J168" i="7" s="1"/>
  <c r="M26" i="36"/>
  <c r="K168" i="7" s="1"/>
  <c r="N26" i="36"/>
  <c r="L168" i="7" s="1"/>
  <c r="E27" i="36"/>
  <c r="F27" i="36"/>
  <c r="G27" i="36"/>
  <c r="H27" i="36"/>
  <c r="I27" i="36"/>
  <c r="J27" i="36"/>
  <c r="K27" i="36"/>
  <c r="L27" i="36"/>
  <c r="M27" i="36"/>
  <c r="N27" i="36"/>
  <c r="E28" i="36"/>
  <c r="C170" i="7" s="1"/>
  <c r="F28" i="36"/>
  <c r="D170" i="7" s="1"/>
  <c r="G28" i="36"/>
  <c r="E170" i="7" s="1"/>
  <c r="H28" i="36"/>
  <c r="F170" i="7" s="1"/>
  <c r="I28" i="36"/>
  <c r="G170" i="7" s="1"/>
  <c r="J28" i="36"/>
  <c r="H170" i="7" s="1"/>
  <c r="K28" i="36"/>
  <c r="I170" i="7" s="1"/>
  <c r="L28" i="36"/>
  <c r="J170" i="7" s="1"/>
  <c r="M28" i="36"/>
  <c r="K170" i="7" s="1"/>
  <c r="N28" i="36"/>
  <c r="L170" i="7" s="1"/>
  <c r="E29" i="36"/>
  <c r="C171" i="7" s="1"/>
  <c r="F29" i="36"/>
  <c r="D171" i="7" s="1"/>
  <c r="G29" i="36"/>
  <c r="E171" i="7" s="1"/>
  <c r="H29" i="36"/>
  <c r="F171" i="7" s="1"/>
  <c r="I29" i="36"/>
  <c r="G171" i="7" s="1"/>
  <c r="J29" i="36"/>
  <c r="H171" i="7" s="1"/>
  <c r="K29" i="36"/>
  <c r="I171" i="7" s="1"/>
  <c r="L29" i="36"/>
  <c r="J171" i="7" s="1"/>
  <c r="M29" i="36"/>
  <c r="K171" i="7" s="1"/>
  <c r="N29" i="36"/>
  <c r="L171" i="7" s="1"/>
  <c r="E30" i="36"/>
  <c r="F30" i="36"/>
  <c r="G30" i="36"/>
  <c r="H30" i="36"/>
  <c r="I30" i="36"/>
  <c r="J30" i="36"/>
  <c r="K30" i="36"/>
  <c r="L30" i="36"/>
  <c r="M30" i="36"/>
  <c r="N30" i="36"/>
  <c r="E33" i="36"/>
  <c r="F33" i="36"/>
  <c r="G33" i="36"/>
  <c r="H33" i="36"/>
  <c r="I33" i="36"/>
  <c r="J33" i="36"/>
  <c r="K33" i="36"/>
  <c r="L33" i="36"/>
  <c r="M33" i="36"/>
  <c r="N33" i="36"/>
  <c r="E34" i="36"/>
  <c r="F34" i="36"/>
  <c r="G34" i="36"/>
  <c r="H34" i="36"/>
  <c r="I34" i="36"/>
  <c r="J34" i="36"/>
  <c r="K34" i="36"/>
  <c r="L34" i="36"/>
  <c r="M34" i="36"/>
  <c r="N34" i="36"/>
  <c r="E35" i="36"/>
  <c r="F35" i="36"/>
  <c r="G35" i="36"/>
  <c r="H35" i="36"/>
  <c r="I35" i="36"/>
  <c r="J35" i="36"/>
  <c r="K35" i="36"/>
  <c r="L35" i="36"/>
  <c r="M35" i="36"/>
  <c r="N35" i="36"/>
  <c r="E36" i="36"/>
  <c r="F36" i="36"/>
  <c r="G36" i="36"/>
  <c r="H36" i="36"/>
  <c r="I36" i="36"/>
  <c r="J36" i="36"/>
  <c r="K36" i="36"/>
  <c r="L36" i="36"/>
  <c r="M36" i="36"/>
  <c r="N36" i="36"/>
  <c r="E37" i="36"/>
  <c r="F37" i="36"/>
  <c r="G37" i="36"/>
  <c r="H37" i="36"/>
  <c r="I37" i="36"/>
  <c r="J37" i="36"/>
  <c r="K37" i="36"/>
  <c r="L37" i="36"/>
  <c r="M37" i="36"/>
  <c r="N37" i="36"/>
  <c r="E40" i="36"/>
  <c r="F40" i="36"/>
  <c r="G40" i="36"/>
  <c r="H40" i="36"/>
  <c r="I40" i="36"/>
  <c r="J40" i="36"/>
  <c r="K40" i="36"/>
  <c r="L40" i="36"/>
  <c r="M40" i="36"/>
  <c r="N40" i="36"/>
  <c r="E41" i="36"/>
  <c r="F41" i="36"/>
  <c r="G41" i="36"/>
  <c r="H41" i="36"/>
  <c r="I41" i="36"/>
  <c r="J41" i="36"/>
  <c r="K41" i="36"/>
  <c r="L41" i="36"/>
  <c r="M41" i="36"/>
  <c r="N41" i="36"/>
  <c r="E42" i="36"/>
  <c r="F42" i="36"/>
  <c r="G42" i="36"/>
  <c r="H42" i="36"/>
  <c r="I42" i="36"/>
  <c r="J42" i="36"/>
  <c r="K42" i="36"/>
  <c r="L42" i="36"/>
  <c r="M42" i="36"/>
  <c r="N42" i="36"/>
  <c r="E43" i="36"/>
  <c r="F43" i="36"/>
  <c r="G43" i="36"/>
  <c r="H43" i="36"/>
  <c r="I43" i="36"/>
  <c r="J43" i="36"/>
  <c r="K43" i="36"/>
  <c r="L43" i="36"/>
  <c r="M43" i="36"/>
  <c r="N43" i="36"/>
  <c r="E44" i="36"/>
  <c r="F44" i="36"/>
  <c r="G44" i="36"/>
  <c r="H44" i="36"/>
  <c r="I44" i="36"/>
  <c r="J44" i="36"/>
  <c r="K44" i="36"/>
  <c r="L44" i="36"/>
  <c r="M44" i="36"/>
  <c r="N44" i="36"/>
  <c r="E47" i="36"/>
  <c r="F47" i="36"/>
  <c r="G47" i="36"/>
  <c r="H47" i="36"/>
  <c r="I47" i="36"/>
  <c r="J47" i="36"/>
  <c r="K47" i="36"/>
  <c r="L47" i="36"/>
  <c r="M47" i="36"/>
  <c r="N47" i="36"/>
  <c r="E48" i="36"/>
  <c r="F48" i="36"/>
  <c r="G48" i="36"/>
  <c r="H48" i="36"/>
  <c r="I48" i="36"/>
  <c r="J48" i="36"/>
  <c r="K48" i="36"/>
  <c r="L48" i="36"/>
  <c r="M48" i="36"/>
  <c r="N48" i="36"/>
  <c r="E49" i="36"/>
  <c r="F49" i="36"/>
  <c r="G49" i="36"/>
  <c r="H49" i="36"/>
  <c r="I49" i="36"/>
  <c r="J49" i="36"/>
  <c r="K49" i="36"/>
  <c r="L49" i="36"/>
  <c r="M49" i="36"/>
  <c r="N49" i="36"/>
  <c r="E50" i="36"/>
  <c r="F50" i="36"/>
  <c r="G50" i="36"/>
  <c r="H50" i="36"/>
  <c r="I50" i="36"/>
  <c r="J50" i="36"/>
  <c r="K50" i="36"/>
  <c r="L50" i="36"/>
  <c r="M50" i="36"/>
  <c r="N50" i="36"/>
  <c r="E51" i="36"/>
  <c r="F51" i="36"/>
  <c r="G51" i="36"/>
  <c r="H51" i="36"/>
  <c r="I51" i="36"/>
  <c r="J51" i="36"/>
  <c r="K51" i="36"/>
  <c r="L51" i="36"/>
  <c r="M51" i="36"/>
  <c r="N51" i="36"/>
  <c r="E54" i="36"/>
  <c r="C176" i="7" s="1"/>
  <c r="F54" i="36"/>
  <c r="D176" i="7" s="1"/>
  <c r="G54" i="36"/>
  <c r="E176" i="7" s="1"/>
  <c r="H54" i="36"/>
  <c r="F176" i="7" s="1"/>
  <c r="I54" i="36"/>
  <c r="G176" i="7" s="1"/>
  <c r="J54" i="36"/>
  <c r="H176" i="7" s="1"/>
  <c r="K54" i="36"/>
  <c r="I176" i="7" s="1"/>
  <c r="L54" i="36"/>
  <c r="J176" i="7" s="1"/>
  <c r="M54" i="36"/>
  <c r="K176" i="7" s="1"/>
  <c r="N54" i="36"/>
  <c r="L176" i="7" s="1"/>
  <c r="E55" i="36"/>
  <c r="F55" i="36"/>
  <c r="G55" i="36"/>
  <c r="H55" i="36"/>
  <c r="I55" i="36"/>
  <c r="J55" i="36"/>
  <c r="K55" i="36"/>
  <c r="L55" i="36"/>
  <c r="M55" i="36"/>
  <c r="N55" i="36"/>
  <c r="E56" i="36"/>
  <c r="C178" i="7" s="1"/>
  <c r="F56" i="36"/>
  <c r="D178" i="7" s="1"/>
  <c r="G56" i="36"/>
  <c r="E178" i="7" s="1"/>
  <c r="H56" i="36"/>
  <c r="F178" i="7" s="1"/>
  <c r="I56" i="36"/>
  <c r="G178" i="7" s="1"/>
  <c r="J56" i="36"/>
  <c r="H178" i="7" s="1"/>
  <c r="K56" i="36"/>
  <c r="I178" i="7" s="1"/>
  <c r="L56" i="36"/>
  <c r="J178" i="7" s="1"/>
  <c r="M56" i="36"/>
  <c r="K178" i="7" s="1"/>
  <c r="N56" i="36"/>
  <c r="L178" i="7" s="1"/>
  <c r="E57" i="36"/>
  <c r="C179" i="7" s="1"/>
  <c r="F57" i="36"/>
  <c r="D179" i="7" s="1"/>
  <c r="G57" i="36"/>
  <c r="E179" i="7" s="1"/>
  <c r="H57" i="36"/>
  <c r="F179" i="7" s="1"/>
  <c r="I57" i="36"/>
  <c r="G179" i="7" s="1"/>
  <c r="J57" i="36"/>
  <c r="H179" i="7" s="1"/>
  <c r="K57" i="36"/>
  <c r="I179" i="7" s="1"/>
  <c r="L57" i="36"/>
  <c r="J179" i="7" s="1"/>
  <c r="M57" i="36"/>
  <c r="K179" i="7" s="1"/>
  <c r="N57" i="36"/>
  <c r="L179" i="7" s="1"/>
  <c r="E58" i="36"/>
  <c r="F58" i="36"/>
  <c r="G58" i="36"/>
  <c r="H58" i="36"/>
  <c r="I58" i="36"/>
  <c r="J58" i="36"/>
  <c r="K58" i="36"/>
  <c r="L58" i="36"/>
  <c r="M58" i="36"/>
  <c r="N58" i="36"/>
  <c r="E61" i="36"/>
  <c r="F61" i="36"/>
  <c r="G61" i="36"/>
  <c r="H61" i="36"/>
  <c r="I61" i="36"/>
  <c r="J61" i="36"/>
  <c r="K61" i="36"/>
  <c r="L61" i="36"/>
  <c r="M61" i="36"/>
  <c r="N61" i="36"/>
  <c r="E62" i="36"/>
  <c r="F62" i="36"/>
  <c r="G62" i="36"/>
  <c r="H62" i="36"/>
  <c r="I62" i="36"/>
  <c r="J62" i="36"/>
  <c r="K62" i="36"/>
  <c r="L62" i="36"/>
  <c r="M62" i="36"/>
  <c r="N62" i="36"/>
  <c r="E63" i="36"/>
  <c r="F63" i="36"/>
  <c r="G63" i="36"/>
  <c r="H63" i="36"/>
  <c r="I63" i="36"/>
  <c r="J63" i="36"/>
  <c r="K63" i="36"/>
  <c r="L63" i="36"/>
  <c r="M63" i="36"/>
  <c r="N63" i="36"/>
  <c r="E64" i="36"/>
  <c r="F64" i="36"/>
  <c r="G64" i="36"/>
  <c r="H64" i="36"/>
  <c r="I64" i="36"/>
  <c r="J64" i="36"/>
  <c r="K64" i="36"/>
  <c r="L64" i="36"/>
  <c r="M64" i="36"/>
  <c r="N64" i="36"/>
  <c r="E65" i="36"/>
  <c r="F65" i="36"/>
  <c r="G65" i="36"/>
  <c r="H65" i="36"/>
  <c r="I65" i="36"/>
  <c r="J65" i="36"/>
  <c r="K65" i="36"/>
  <c r="L65" i="36"/>
  <c r="M65" i="36"/>
  <c r="N65" i="36"/>
  <c r="E68" i="36"/>
  <c r="F68" i="36"/>
  <c r="G68" i="36"/>
  <c r="H68" i="36"/>
  <c r="I68" i="36"/>
  <c r="J68" i="36"/>
  <c r="K68" i="36"/>
  <c r="L68" i="36"/>
  <c r="M68" i="36"/>
  <c r="N68" i="36"/>
  <c r="E69" i="36"/>
  <c r="F69" i="36"/>
  <c r="G69" i="36"/>
  <c r="H69" i="36"/>
  <c r="I69" i="36"/>
  <c r="J69" i="36"/>
  <c r="K69" i="36"/>
  <c r="L69" i="36"/>
  <c r="M69" i="36"/>
  <c r="N69" i="36"/>
  <c r="E70" i="36"/>
  <c r="F70" i="36"/>
  <c r="G70" i="36"/>
  <c r="H70" i="36"/>
  <c r="I70" i="36"/>
  <c r="J70" i="36"/>
  <c r="K70" i="36"/>
  <c r="L70" i="36"/>
  <c r="M70" i="36"/>
  <c r="N70" i="36"/>
  <c r="E71" i="36"/>
  <c r="F71" i="36"/>
  <c r="G71" i="36"/>
  <c r="H71" i="36"/>
  <c r="I71" i="36"/>
  <c r="J71" i="36"/>
  <c r="K71" i="36"/>
  <c r="L71" i="36"/>
  <c r="M71" i="36"/>
  <c r="N71" i="36"/>
  <c r="E72" i="36"/>
  <c r="F72" i="36"/>
  <c r="G72" i="36"/>
  <c r="H72" i="36"/>
  <c r="I72" i="36"/>
  <c r="J72" i="36"/>
  <c r="K72" i="36"/>
  <c r="L72" i="36"/>
  <c r="M72" i="36"/>
  <c r="N72" i="36"/>
  <c r="E75" i="36"/>
  <c r="F75" i="36"/>
  <c r="G75" i="36"/>
  <c r="H75" i="36"/>
  <c r="I75" i="36"/>
  <c r="J75" i="36"/>
  <c r="K75" i="36"/>
  <c r="L75" i="36"/>
  <c r="M75" i="36"/>
  <c r="N75" i="36"/>
  <c r="E76" i="36"/>
  <c r="F76" i="36"/>
  <c r="G76" i="36"/>
  <c r="H76" i="36"/>
  <c r="I76" i="36"/>
  <c r="J76" i="36"/>
  <c r="K76" i="36"/>
  <c r="L76" i="36"/>
  <c r="M76" i="36"/>
  <c r="N76" i="36"/>
  <c r="E77" i="36"/>
  <c r="F77" i="36"/>
  <c r="G77" i="36"/>
  <c r="H77" i="36"/>
  <c r="I77" i="36"/>
  <c r="J77" i="36"/>
  <c r="K77" i="36"/>
  <c r="L77" i="36"/>
  <c r="M77" i="36"/>
  <c r="N77" i="36"/>
  <c r="E78" i="36"/>
  <c r="F78" i="36"/>
  <c r="G78" i="36"/>
  <c r="H78" i="36"/>
  <c r="I78" i="36"/>
  <c r="J78" i="36"/>
  <c r="K78" i="36"/>
  <c r="L78" i="36"/>
  <c r="M78" i="36"/>
  <c r="N78" i="36"/>
  <c r="E79" i="36"/>
  <c r="F79" i="36"/>
  <c r="G79" i="36"/>
  <c r="H79" i="36"/>
  <c r="I79" i="36"/>
  <c r="J79" i="36"/>
  <c r="K79" i="36"/>
  <c r="L79" i="36"/>
  <c r="M79" i="36"/>
  <c r="N79" i="36"/>
  <c r="E82" i="36"/>
  <c r="F82" i="36"/>
  <c r="G82" i="36"/>
  <c r="H82" i="36"/>
  <c r="I82" i="36"/>
  <c r="J82" i="36"/>
  <c r="K82" i="36"/>
  <c r="L82" i="36"/>
  <c r="M82" i="36"/>
  <c r="N82" i="36"/>
  <c r="E83" i="36"/>
  <c r="F83" i="36"/>
  <c r="G83" i="36"/>
  <c r="H83" i="36"/>
  <c r="I83" i="36"/>
  <c r="J83" i="36"/>
  <c r="K83" i="36"/>
  <c r="L83" i="36"/>
  <c r="M83" i="36"/>
  <c r="N83" i="36"/>
  <c r="E84" i="36"/>
  <c r="F84" i="36"/>
  <c r="G84" i="36"/>
  <c r="H84" i="36"/>
  <c r="I84" i="36"/>
  <c r="J84" i="36"/>
  <c r="K84" i="36"/>
  <c r="L84" i="36"/>
  <c r="M84" i="36"/>
  <c r="N84" i="36"/>
  <c r="E85" i="36"/>
  <c r="F85" i="36"/>
  <c r="G85" i="36"/>
  <c r="H85" i="36"/>
  <c r="I85" i="36"/>
  <c r="J85" i="36"/>
  <c r="K85" i="36"/>
  <c r="L85" i="36"/>
  <c r="M85" i="36"/>
  <c r="N85" i="36"/>
  <c r="E86" i="36"/>
  <c r="F86" i="36"/>
  <c r="G86" i="36"/>
  <c r="H86" i="36"/>
  <c r="I86" i="36"/>
  <c r="J86" i="36"/>
  <c r="K86" i="36"/>
  <c r="L86" i="36"/>
  <c r="M86" i="36"/>
  <c r="N86" i="36"/>
  <c r="E89" i="36"/>
  <c r="F89" i="36"/>
  <c r="G89" i="36"/>
  <c r="H89" i="36"/>
  <c r="I89" i="36"/>
  <c r="J89" i="36"/>
  <c r="K89" i="36"/>
  <c r="L89" i="36"/>
  <c r="M89" i="36"/>
  <c r="N89" i="36"/>
  <c r="E90" i="36"/>
  <c r="F90" i="36"/>
  <c r="G90" i="36"/>
  <c r="H90" i="36"/>
  <c r="I90" i="36"/>
  <c r="J90" i="36"/>
  <c r="K90" i="36"/>
  <c r="L90" i="36"/>
  <c r="M90" i="36"/>
  <c r="N90" i="36"/>
  <c r="E91" i="36"/>
  <c r="F91" i="36"/>
  <c r="G91" i="36"/>
  <c r="H91" i="36"/>
  <c r="I91" i="36"/>
  <c r="J91" i="36"/>
  <c r="K91" i="36"/>
  <c r="L91" i="36"/>
  <c r="M91" i="36"/>
  <c r="N91" i="36"/>
  <c r="E92" i="36"/>
  <c r="F92" i="36"/>
  <c r="G92" i="36"/>
  <c r="H92" i="36"/>
  <c r="I92" i="36"/>
  <c r="J92" i="36"/>
  <c r="K92" i="36"/>
  <c r="L92" i="36"/>
  <c r="M92" i="36"/>
  <c r="N92" i="36"/>
  <c r="E93" i="36"/>
  <c r="F93" i="36"/>
  <c r="G93" i="36"/>
  <c r="H93" i="36"/>
  <c r="I93" i="36"/>
  <c r="J93" i="36"/>
  <c r="K93" i="36"/>
  <c r="L93" i="36"/>
  <c r="M93" i="36"/>
  <c r="N93" i="36"/>
  <c r="E96" i="36"/>
  <c r="F96" i="36"/>
  <c r="G96" i="36"/>
  <c r="H96" i="36"/>
  <c r="I96" i="36"/>
  <c r="J96" i="36"/>
  <c r="K96" i="36"/>
  <c r="L96" i="36"/>
  <c r="M96" i="36"/>
  <c r="N96" i="36"/>
  <c r="E97" i="36"/>
  <c r="F97" i="36"/>
  <c r="G97" i="36"/>
  <c r="H97" i="36"/>
  <c r="I97" i="36"/>
  <c r="J97" i="36"/>
  <c r="K97" i="36"/>
  <c r="L97" i="36"/>
  <c r="M97" i="36"/>
  <c r="N97" i="36"/>
  <c r="E98" i="36"/>
  <c r="F98" i="36"/>
  <c r="G98" i="36"/>
  <c r="H98" i="36"/>
  <c r="I98" i="36"/>
  <c r="J98" i="36"/>
  <c r="K98" i="36"/>
  <c r="L98" i="36"/>
  <c r="M98" i="36"/>
  <c r="N98" i="36"/>
  <c r="E99" i="36"/>
  <c r="F99" i="36"/>
  <c r="G99" i="36"/>
  <c r="H99" i="36"/>
  <c r="I99" i="36"/>
  <c r="J99" i="36"/>
  <c r="K99" i="36"/>
  <c r="L99" i="36"/>
  <c r="M99" i="36"/>
  <c r="N99" i="36"/>
  <c r="E100" i="36"/>
  <c r="F100" i="36"/>
  <c r="G100" i="36"/>
  <c r="H100" i="36"/>
  <c r="I100" i="36"/>
  <c r="J100" i="36"/>
  <c r="K100" i="36"/>
  <c r="L100" i="36"/>
  <c r="M100" i="36"/>
  <c r="N100" i="36"/>
  <c r="E103" i="36"/>
  <c r="F103" i="36"/>
  <c r="G103" i="36"/>
  <c r="H103" i="36"/>
  <c r="I103" i="36"/>
  <c r="J103" i="36"/>
  <c r="K103" i="36"/>
  <c r="L103" i="36"/>
  <c r="M103" i="36"/>
  <c r="N103" i="36"/>
  <c r="E104" i="36"/>
  <c r="F104" i="36"/>
  <c r="G104" i="36"/>
  <c r="H104" i="36"/>
  <c r="I104" i="36"/>
  <c r="J104" i="36"/>
  <c r="J111" i="36" s="1"/>
  <c r="K104" i="36"/>
  <c r="K111" i="36" s="1"/>
  <c r="L104" i="36"/>
  <c r="M104" i="36"/>
  <c r="M111" i="36" s="1"/>
  <c r="N104" i="36"/>
  <c r="N111" i="36" s="1"/>
  <c r="E105" i="36"/>
  <c r="E112" i="36" s="1"/>
  <c r="F105" i="36"/>
  <c r="F112" i="36" s="1"/>
  <c r="G105" i="36"/>
  <c r="G112" i="36" s="1"/>
  <c r="H105" i="36"/>
  <c r="I105" i="36"/>
  <c r="I112" i="36" s="1"/>
  <c r="J105" i="36"/>
  <c r="J112" i="36" s="1"/>
  <c r="K105" i="36"/>
  <c r="L105" i="36"/>
  <c r="L112" i="36" s="1"/>
  <c r="M105" i="36"/>
  <c r="M112" i="36" s="1"/>
  <c r="N105" i="36"/>
  <c r="N112" i="36" s="1"/>
  <c r="E106" i="36"/>
  <c r="E113" i="36" s="1"/>
  <c r="F106" i="36"/>
  <c r="F113" i="36" s="1"/>
  <c r="G106" i="36"/>
  <c r="G113" i="36" s="1"/>
  <c r="H106" i="36"/>
  <c r="H113" i="36" s="1"/>
  <c r="I106" i="36"/>
  <c r="I113" i="36" s="1"/>
  <c r="J106" i="36"/>
  <c r="J113" i="36" s="1"/>
  <c r="K106" i="36"/>
  <c r="K113" i="36" s="1"/>
  <c r="L106" i="36"/>
  <c r="L113" i="36" s="1"/>
  <c r="M106" i="36"/>
  <c r="M113" i="36" s="1"/>
  <c r="N106" i="36"/>
  <c r="N113" i="36" s="1"/>
  <c r="E107" i="36"/>
  <c r="E114" i="36" s="1"/>
  <c r="F107" i="36"/>
  <c r="F114" i="36" s="1"/>
  <c r="G107" i="36"/>
  <c r="H107" i="36"/>
  <c r="H114" i="36" s="1"/>
  <c r="I107" i="36"/>
  <c r="I114" i="36" s="1"/>
  <c r="J107" i="36"/>
  <c r="J114" i="36" s="1"/>
  <c r="K107" i="36"/>
  <c r="K114" i="36" s="1"/>
  <c r="L107" i="36"/>
  <c r="L114" i="36" s="1"/>
  <c r="M107" i="36"/>
  <c r="M114" i="36" s="1"/>
  <c r="N107" i="36"/>
  <c r="N114" i="36" s="1"/>
  <c r="E110" i="36"/>
  <c r="F110" i="36"/>
  <c r="G110" i="36"/>
  <c r="H110" i="36"/>
  <c r="I110" i="36"/>
  <c r="J110" i="36"/>
  <c r="J108" i="36" s="1"/>
  <c r="K110" i="36"/>
  <c r="L110" i="36"/>
  <c r="M110" i="36"/>
  <c r="N110" i="36"/>
  <c r="N108" i="36" s="1"/>
  <c r="E111" i="36"/>
  <c r="F111" i="36"/>
  <c r="G111" i="36"/>
  <c r="H111" i="36"/>
  <c r="I111" i="36"/>
  <c r="E117" i="36"/>
  <c r="F117" i="36"/>
  <c r="G117" i="36"/>
  <c r="H117" i="36"/>
  <c r="I117" i="36"/>
  <c r="J117" i="36"/>
  <c r="K117" i="36"/>
  <c r="L117" i="36"/>
  <c r="M117" i="36"/>
  <c r="N117" i="36"/>
  <c r="E118" i="36"/>
  <c r="F118" i="36"/>
  <c r="G118" i="36"/>
  <c r="H118" i="36"/>
  <c r="I118" i="36"/>
  <c r="J118" i="36"/>
  <c r="K118" i="36"/>
  <c r="L118" i="36"/>
  <c r="M118" i="36"/>
  <c r="N118" i="36"/>
  <c r="E119" i="36"/>
  <c r="F119" i="36"/>
  <c r="G119" i="36"/>
  <c r="H119" i="36"/>
  <c r="I119" i="36"/>
  <c r="J119" i="36"/>
  <c r="K119" i="36"/>
  <c r="L119" i="36"/>
  <c r="M119" i="36"/>
  <c r="N119" i="36"/>
  <c r="E120" i="36"/>
  <c r="F120" i="36"/>
  <c r="G120" i="36"/>
  <c r="H120" i="36"/>
  <c r="I120" i="36"/>
  <c r="J120" i="36"/>
  <c r="K120" i="36"/>
  <c r="L120" i="36"/>
  <c r="M120" i="36"/>
  <c r="N120" i="36"/>
  <c r="E121" i="36"/>
  <c r="F121" i="36"/>
  <c r="G121" i="36"/>
  <c r="H121" i="36"/>
  <c r="I121" i="36"/>
  <c r="J121" i="36"/>
  <c r="K121" i="36"/>
  <c r="L121" i="36"/>
  <c r="M121" i="36"/>
  <c r="N121" i="36"/>
  <c r="E124" i="36"/>
  <c r="F124" i="36"/>
  <c r="G124" i="36"/>
  <c r="H124" i="36"/>
  <c r="I124" i="36"/>
  <c r="J124" i="36"/>
  <c r="K124" i="36"/>
  <c r="L124" i="36"/>
  <c r="M124" i="36"/>
  <c r="N124" i="36"/>
  <c r="E125" i="36"/>
  <c r="F125" i="36"/>
  <c r="G125" i="36"/>
  <c r="H125" i="36"/>
  <c r="I125" i="36"/>
  <c r="J125" i="36"/>
  <c r="K125" i="36"/>
  <c r="L125" i="36"/>
  <c r="M125" i="36"/>
  <c r="N125" i="36"/>
  <c r="E126" i="36"/>
  <c r="F126" i="36"/>
  <c r="G126" i="36"/>
  <c r="H126" i="36"/>
  <c r="I126" i="36"/>
  <c r="J126" i="36"/>
  <c r="K126" i="36"/>
  <c r="L126" i="36"/>
  <c r="M126" i="36"/>
  <c r="N126" i="36"/>
  <c r="E127" i="36"/>
  <c r="F127" i="36"/>
  <c r="G127" i="36"/>
  <c r="H127" i="36"/>
  <c r="I127" i="36"/>
  <c r="J127" i="36"/>
  <c r="K127" i="36"/>
  <c r="L127" i="36"/>
  <c r="M127" i="36"/>
  <c r="N127" i="36"/>
  <c r="E128" i="36"/>
  <c r="F128" i="36"/>
  <c r="G128" i="36"/>
  <c r="H128" i="36"/>
  <c r="I128" i="36"/>
  <c r="J128" i="36"/>
  <c r="K128" i="36"/>
  <c r="L128" i="36"/>
  <c r="M128" i="36"/>
  <c r="N128" i="36"/>
  <c r="E131" i="36"/>
  <c r="F131" i="36"/>
  <c r="G131" i="36"/>
  <c r="H131" i="36"/>
  <c r="I131" i="36"/>
  <c r="J131" i="36"/>
  <c r="K131" i="36"/>
  <c r="L131" i="36"/>
  <c r="M131" i="36"/>
  <c r="N131" i="36"/>
  <c r="E132" i="36"/>
  <c r="F132" i="36"/>
  <c r="G132" i="36"/>
  <c r="H132" i="36"/>
  <c r="I132" i="36"/>
  <c r="J132" i="36"/>
  <c r="K132" i="36"/>
  <c r="L132" i="36"/>
  <c r="M132" i="36"/>
  <c r="N132" i="36"/>
  <c r="E133" i="36"/>
  <c r="F133" i="36"/>
  <c r="G133" i="36"/>
  <c r="H133" i="36"/>
  <c r="I133" i="36"/>
  <c r="J133" i="36"/>
  <c r="K133" i="36"/>
  <c r="L133" i="36"/>
  <c r="M133" i="36"/>
  <c r="N133" i="36"/>
  <c r="E134" i="36"/>
  <c r="F134" i="36"/>
  <c r="G134" i="36"/>
  <c r="H134" i="36"/>
  <c r="I134" i="36"/>
  <c r="J134" i="36"/>
  <c r="K134" i="36"/>
  <c r="L134" i="36"/>
  <c r="M134" i="36"/>
  <c r="N134" i="36"/>
  <c r="E135" i="36"/>
  <c r="F135" i="36"/>
  <c r="G135" i="36"/>
  <c r="H135" i="36"/>
  <c r="I135" i="36"/>
  <c r="J135" i="36"/>
  <c r="K135" i="36"/>
  <c r="L135" i="36"/>
  <c r="M135" i="36"/>
  <c r="N135" i="36"/>
  <c r="E138" i="36"/>
  <c r="F138" i="36"/>
  <c r="G138" i="36"/>
  <c r="H138" i="36"/>
  <c r="I138" i="36"/>
  <c r="J138" i="36"/>
  <c r="K138" i="36"/>
  <c r="L138" i="36"/>
  <c r="M138" i="36"/>
  <c r="N138" i="36"/>
  <c r="E139" i="36"/>
  <c r="F139" i="36"/>
  <c r="G139" i="36"/>
  <c r="H139" i="36"/>
  <c r="I139" i="36"/>
  <c r="J139" i="36"/>
  <c r="K139" i="36"/>
  <c r="L139" i="36"/>
  <c r="M139" i="36"/>
  <c r="N139" i="36"/>
  <c r="E140" i="36"/>
  <c r="F140" i="36"/>
  <c r="G140" i="36"/>
  <c r="H140" i="36"/>
  <c r="I140" i="36"/>
  <c r="J140" i="36"/>
  <c r="K140" i="36"/>
  <c r="L140" i="36"/>
  <c r="M140" i="36"/>
  <c r="N140" i="36"/>
  <c r="E141" i="36"/>
  <c r="F141" i="36"/>
  <c r="G141" i="36"/>
  <c r="H141" i="36"/>
  <c r="I141" i="36"/>
  <c r="J141" i="36"/>
  <c r="K141" i="36"/>
  <c r="L141" i="36"/>
  <c r="M141" i="36"/>
  <c r="N141" i="36"/>
  <c r="E142" i="36"/>
  <c r="F142" i="36"/>
  <c r="G142" i="36"/>
  <c r="H142" i="36"/>
  <c r="I142" i="36"/>
  <c r="J142" i="36"/>
  <c r="K142" i="36"/>
  <c r="L142" i="36"/>
  <c r="M142" i="36"/>
  <c r="N142" i="36"/>
  <c r="E145" i="36"/>
  <c r="F145" i="36"/>
  <c r="G145" i="36"/>
  <c r="H145" i="36"/>
  <c r="I145" i="36"/>
  <c r="J145" i="36"/>
  <c r="K145" i="36"/>
  <c r="L145" i="36"/>
  <c r="M145" i="36"/>
  <c r="N145" i="36"/>
  <c r="E146" i="36"/>
  <c r="F146" i="36"/>
  <c r="G146" i="36"/>
  <c r="H146" i="36"/>
  <c r="I146" i="36"/>
  <c r="J146" i="36"/>
  <c r="K146" i="36"/>
  <c r="L146" i="36"/>
  <c r="M146" i="36"/>
  <c r="N146" i="36"/>
  <c r="E147" i="36"/>
  <c r="F147" i="36"/>
  <c r="G147" i="36"/>
  <c r="H147" i="36"/>
  <c r="I147" i="36"/>
  <c r="J147" i="36"/>
  <c r="K147" i="36"/>
  <c r="L147" i="36"/>
  <c r="M147" i="36"/>
  <c r="N147" i="36"/>
  <c r="E148" i="36"/>
  <c r="F148" i="36"/>
  <c r="G148" i="36"/>
  <c r="H148" i="36"/>
  <c r="I148" i="36"/>
  <c r="J148" i="36"/>
  <c r="K148" i="36"/>
  <c r="L148" i="36"/>
  <c r="M148" i="36"/>
  <c r="N148" i="36"/>
  <c r="E149" i="36"/>
  <c r="F149" i="36"/>
  <c r="G149" i="36"/>
  <c r="H149" i="36"/>
  <c r="I149" i="36"/>
  <c r="J149" i="36"/>
  <c r="K149" i="36"/>
  <c r="L149" i="36"/>
  <c r="M149" i="36"/>
  <c r="N149" i="36"/>
  <c r="E152" i="36"/>
  <c r="F152" i="36"/>
  <c r="G152" i="36"/>
  <c r="H152" i="36"/>
  <c r="I152" i="36"/>
  <c r="J152" i="36"/>
  <c r="K152" i="36"/>
  <c r="L152" i="36"/>
  <c r="M152" i="36"/>
  <c r="N152" i="36"/>
  <c r="E153" i="36"/>
  <c r="F153" i="36"/>
  <c r="G153" i="36"/>
  <c r="H153" i="36"/>
  <c r="I153" i="36"/>
  <c r="J153" i="36"/>
  <c r="K153" i="36"/>
  <c r="L153" i="36"/>
  <c r="M153" i="36"/>
  <c r="N153" i="36"/>
  <c r="E154" i="36"/>
  <c r="F154" i="36"/>
  <c r="G154" i="36"/>
  <c r="H154" i="36"/>
  <c r="I154" i="36"/>
  <c r="J154" i="36"/>
  <c r="K154" i="36"/>
  <c r="L154" i="36"/>
  <c r="M154" i="36"/>
  <c r="N154" i="36"/>
  <c r="E155" i="36"/>
  <c r="F155" i="36"/>
  <c r="G155" i="36"/>
  <c r="H155" i="36"/>
  <c r="I155" i="36"/>
  <c r="J155" i="36"/>
  <c r="K155" i="36"/>
  <c r="L155" i="36"/>
  <c r="M155" i="36"/>
  <c r="N155" i="36"/>
  <c r="E156" i="36"/>
  <c r="F156" i="36"/>
  <c r="G156" i="36"/>
  <c r="H156" i="36"/>
  <c r="I156" i="36"/>
  <c r="J156" i="36"/>
  <c r="K156" i="36"/>
  <c r="L156" i="36"/>
  <c r="M156" i="36"/>
  <c r="N156" i="36"/>
  <c r="E159" i="36"/>
  <c r="F159" i="36"/>
  <c r="G159" i="36"/>
  <c r="H159" i="36"/>
  <c r="I159" i="36"/>
  <c r="J159" i="36"/>
  <c r="K159" i="36"/>
  <c r="L159" i="36"/>
  <c r="M159" i="36"/>
  <c r="N159" i="36"/>
  <c r="E160" i="36"/>
  <c r="F160" i="36"/>
  <c r="G160" i="36"/>
  <c r="H160" i="36"/>
  <c r="I160" i="36"/>
  <c r="J160" i="36"/>
  <c r="K160" i="36"/>
  <c r="L160" i="36"/>
  <c r="M160" i="36"/>
  <c r="N160" i="36"/>
  <c r="E161" i="36"/>
  <c r="F161" i="36"/>
  <c r="G161" i="36"/>
  <c r="H161" i="36"/>
  <c r="I161" i="36"/>
  <c r="J161" i="36"/>
  <c r="K161" i="36"/>
  <c r="L161" i="36"/>
  <c r="M161" i="36"/>
  <c r="N161" i="36"/>
  <c r="E162" i="36"/>
  <c r="F162" i="36"/>
  <c r="G162" i="36"/>
  <c r="H162" i="36"/>
  <c r="I162" i="36"/>
  <c r="J162" i="36"/>
  <c r="K162" i="36"/>
  <c r="L162" i="36"/>
  <c r="M162" i="36"/>
  <c r="N162" i="36"/>
  <c r="E163" i="36"/>
  <c r="F163" i="36"/>
  <c r="G163" i="36"/>
  <c r="H163" i="36"/>
  <c r="I163" i="36"/>
  <c r="J163" i="36"/>
  <c r="K163" i="36"/>
  <c r="L163" i="36"/>
  <c r="M163" i="36"/>
  <c r="N163" i="36"/>
  <c r="E166" i="36"/>
  <c r="F166" i="36"/>
  <c r="G166" i="36"/>
  <c r="H166" i="36"/>
  <c r="I166" i="36"/>
  <c r="J166" i="36"/>
  <c r="K166" i="36"/>
  <c r="L166" i="36"/>
  <c r="M166" i="36"/>
  <c r="N166" i="36"/>
  <c r="E167" i="36"/>
  <c r="F167" i="36"/>
  <c r="G167" i="36"/>
  <c r="H167" i="36"/>
  <c r="I167" i="36"/>
  <c r="J167" i="36"/>
  <c r="K167" i="36"/>
  <c r="L167" i="36"/>
  <c r="M167" i="36"/>
  <c r="N167" i="36"/>
  <c r="E168" i="36"/>
  <c r="F168" i="36"/>
  <c r="G168" i="36"/>
  <c r="H168" i="36"/>
  <c r="I168" i="36"/>
  <c r="J168" i="36"/>
  <c r="K168" i="36"/>
  <c r="L168" i="36"/>
  <c r="M168" i="36"/>
  <c r="N168" i="36"/>
  <c r="E169" i="36"/>
  <c r="F169" i="36"/>
  <c r="G169" i="36"/>
  <c r="H169" i="36"/>
  <c r="I169" i="36"/>
  <c r="J169" i="36"/>
  <c r="K169" i="36"/>
  <c r="L169" i="36"/>
  <c r="M169" i="36"/>
  <c r="N169" i="36"/>
  <c r="E170" i="36"/>
  <c r="F170" i="36"/>
  <c r="G170" i="36"/>
  <c r="H170" i="36"/>
  <c r="I170" i="36"/>
  <c r="J170" i="36"/>
  <c r="K170" i="36"/>
  <c r="L170" i="36"/>
  <c r="M170" i="36"/>
  <c r="N170" i="36"/>
  <c r="E173" i="36"/>
  <c r="F173" i="36"/>
  <c r="G173" i="36"/>
  <c r="H173" i="36"/>
  <c r="I173" i="36"/>
  <c r="J173" i="36"/>
  <c r="K173" i="36"/>
  <c r="L173" i="36"/>
  <c r="M173" i="36"/>
  <c r="N173" i="36"/>
  <c r="E174" i="36"/>
  <c r="F174" i="36"/>
  <c r="G174" i="36"/>
  <c r="H174" i="36"/>
  <c r="I174" i="36"/>
  <c r="J174" i="36"/>
  <c r="K174" i="36"/>
  <c r="L174" i="36"/>
  <c r="M174" i="36"/>
  <c r="N174" i="36"/>
  <c r="E175" i="36"/>
  <c r="F175" i="36"/>
  <c r="G175" i="36"/>
  <c r="H175" i="36"/>
  <c r="I175" i="36"/>
  <c r="J175" i="36"/>
  <c r="K175" i="36"/>
  <c r="L175" i="36"/>
  <c r="M175" i="36"/>
  <c r="N175" i="36"/>
  <c r="E176" i="36"/>
  <c r="F176" i="36"/>
  <c r="G176" i="36"/>
  <c r="H176" i="36"/>
  <c r="I176" i="36"/>
  <c r="J176" i="36"/>
  <c r="K176" i="36"/>
  <c r="L176" i="36"/>
  <c r="M176" i="36"/>
  <c r="N176" i="36"/>
  <c r="E177" i="36"/>
  <c r="F177" i="36"/>
  <c r="G177" i="36"/>
  <c r="H177" i="36"/>
  <c r="I177" i="36"/>
  <c r="J177" i="36"/>
  <c r="K177" i="36"/>
  <c r="L177" i="36"/>
  <c r="M177" i="36"/>
  <c r="N177" i="36"/>
  <c r="E180" i="36"/>
  <c r="F180" i="36"/>
  <c r="G180" i="36"/>
  <c r="H180" i="36"/>
  <c r="I180" i="36"/>
  <c r="J180" i="36"/>
  <c r="K180" i="36"/>
  <c r="L180" i="36"/>
  <c r="M180" i="36"/>
  <c r="N180" i="36"/>
  <c r="E181" i="36"/>
  <c r="F181" i="36"/>
  <c r="G181" i="36"/>
  <c r="H181" i="36"/>
  <c r="I181" i="36"/>
  <c r="J181" i="36"/>
  <c r="K181" i="36"/>
  <c r="L181" i="36"/>
  <c r="M181" i="36"/>
  <c r="N181" i="36"/>
  <c r="E182" i="36"/>
  <c r="F182" i="36"/>
  <c r="G182" i="36"/>
  <c r="H182" i="36"/>
  <c r="I182" i="36"/>
  <c r="J182" i="36"/>
  <c r="K182" i="36"/>
  <c r="L182" i="36"/>
  <c r="M182" i="36"/>
  <c r="N182" i="36"/>
  <c r="E183" i="36"/>
  <c r="F183" i="36"/>
  <c r="G183" i="36"/>
  <c r="H183" i="36"/>
  <c r="I183" i="36"/>
  <c r="J183" i="36"/>
  <c r="K183" i="36"/>
  <c r="L183" i="36"/>
  <c r="M183" i="36"/>
  <c r="N183" i="36"/>
  <c r="E184" i="36"/>
  <c r="F184" i="36"/>
  <c r="G184" i="36"/>
  <c r="H184" i="36"/>
  <c r="I184" i="36"/>
  <c r="J184" i="36"/>
  <c r="K184" i="36"/>
  <c r="L184" i="36"/>
  <c r="M184" i="36"/>
  <c r="N184" i="36"/>
  <c r="E187" i="36"/>
  <c r="F187" i="36"/>
  <c r="G187" i="36"/>
  <c r="H187" i="36"/>
  <c r="I187" i="36"/>
  <c r="J187" i="36"/>
  <c r="K187" i="36"/>
  <c r="L187" i="36"/>
  <c r="M187" i="36"/>
  <c r="N187" i="36"/>
  <c r="E188" i="36"/>
  <c r="F188" i="36"/>
  <c r="G188" i="36"/>
  <c r="H188" i="36"/>
  <c r="I188" i="36"/>
  <c r="J188" i="36"/>
  <c r="K188" i="36"/>
  <c r="L188" i="36"/>
  <c r="M188" i="36"/>
  <c r="N188" i="36"/>
  <c r="E189" i="36"/>
  <c r="F189" i="36"/>
  <c r="G189" i="36"/>
  <c r="H189" i="36"/>
  <c r="I189" i="36"/>
  <c r="J189" i="36"/>
  <c r="K189" i="36"/>
  <c r="L189" i="36"/>
  <c r="M189" i="36"/>
  <c r="M196" i="36" s="1"/>
  <c r="N189" i="36"/>
  <c r="N196" i="36" s="1"/>
  <c r="E190" i="36"/>
  <c r="F190" i="36"/>
  <c r="F197" i="36" s="1"/>
  <c r="G190" i="36"/>
  <c r="G197" i="36" s="1"/>
  <c r="H190" i="36"/>
  <c r="H197" i="36" s="1"/>
  <c r="I190" i="36"/>
  <c r="I197" i="36" s="1"/>
  <c r="J190" i="36"/>
  <c r="J197" i="36" s="1"/>
  <c r="K190" i="36"/>
  <c r="K197" i="36" s="1"/>
  <c r="L190" i="36"/>
  <c r="L197" i="36" s="1"/>
  <c r="M190" i="36"/>
  <c r="M197" i="36" s="1"/>
  <c r="N190" i="36"/>
  <c r="N197" i="36" s="1"/>
  <c r="E191" i="36"/>
  <c r="E198" i="36" s="1"/>
  <c r="F191" i="36"/>
  <c r="F198" i="36" s="1"/>
  <c r="G191" i="36"/>
  <c r="G198" i="36" s="1"/>
  <c r="H191" i="36"/>
  <c r="H185" i="36" s="1"/>
  <c r="I191" i="36"/>
  <c r="I198" i="36" s="1"/>
  <c r="J191" i="36"/>
  <c r="J198" i="36" s="1"/>
  <c r="K191" i="36"/>
  <c r="K198" i="36" s="1"/>
  <c r="L191" i="36"/>
  <c r="L185" i="36" s="1"/>
  <c r="M191" i="36"/>
  <c r="M198" i="36" s="1"/>
  <c r="N191" i="36"/>
  <c r="N198" i="36" s="1"/>
  <c r="E194" i="36"/>
  <c r="F194" i="36"/>
  <c r="G194" i="36"/>
  <c r="H194" i="36"/>
  <c r="I194" i="36"/>
  <c r="J194" i="36"/>
  <c r="K194" i="36"/>
  <c r="L194" i="36"/>
  <c r="M194" i="36"/>
  <c r="N194" i="36"/>
  <c r="E195" i="36"/>
  <c r="F195" i="36"/>
  <c r="G195" i="36"/>
  <c r="H195" i="36"/>
  <c r="I195" i="36"/>
  <c r="J195" i="36"/>
  <c r="K195" i="36"/>
  <c r="L195" i="36"/>
  <c r="M195" i="36"/>
  <c r="N195" i="36"/>
  <c r="E196" i="36"/>
  <c r="F196" i="36"/>
  <c r="G196" i="36"/>
  <c r="H196" i="36"/>
  <c r="I196" i="36"/>
  <c r="J196" i="36"/>
  <c r="K196" i="36"/>
  <c r="L196" i="36"/>
  <c r="E197" i="36"/>
  <c r="E201" i="36"/>
  <c r="F201" i="36"/>
  <c r="G201" i="36"/>
  <c r="H201" i="36"/>
  <c r="I201" i="36"/>
  <c r="J201" i="36"/>
  <c r="K201" i="36"/>
  <c r="L201" i="36"/>
  <c r="M201" i="36"/>
  <c r="N201" i="36"/>
  <c r="E202" i="36"/>
  <c r="F202" i="36"/>
  <c r="G202" i="36"/>
  <c r="I202" i="36"/>
  <c r="J202" i="36"/>
  <c r="K202" i="36"/>
  <c r="L202" i="36"/>
  <c r="M202" i="36"/>
  <c r="N202" i="36"/>
  <c r="E203" i="36"/>
  <c r="F203" i="36"/>
  <c r="G203" i="36"/>
  <c r="I203" i="36"/>
  <c r="J203" i="36"/>
  <c r="K203" i="36"/>
  <c r="L203" i="36"/>
  <c r="M203" i="36"/>
  <c r="N203" i="36"/>
  <c r="E204" i="36"/>
  <c r="F204" i="36"/>
  <c r="G204" i="36"/>
  <c r="I204" i="36"/>
  <c r="J204" i="36"/>
  <c r="K204" i="36"/>
  <c r="L204" i="36"/>
  <c r="M204" i="36"/>
  <c r="N204" i="36"/>
  <c r="E205" i="36"/>
  <c r="F205" i="36"/>
  <c r="G205" i="36"/>
  <c r="H205" i="36"/>
  <c r="I205" i="36"/>
  <c r="J205" i="36"/>
  <c r="K205" i="36"/>
  <c r="L205" i="36"/>
  <c r="M205" i="36"/>
  <c r="N205" i="36"/>
  <c r="E208" i="36"/>
  <c r="F208" i="36"/>
  <c r="G208" i="36"/>
  <c r="H208" i="36"/>
  <c r="I208" i="36"/>
  <c r="J208" i="36"/>
  <c r="K208" i="36"/>
  <c r="L208" i="36"/>
  <c r="M208" i="36"/>
  <c r="N208" i="36"/>
  <c r="E209" i="36"/>
  <c r="F209" i="36"/>
  <c r="G209" i="36"/>
  <c r="H209" i="36"/>
  <c r="I209" i="36"/>
  <c r="J209" i="36"/>
  <c r="K209" i="36"/>
  <c r="L209" i="36"/>
  <c r="M209" i="36"/>
  <c r="N209" i="36"/>
  <c r="E210" i="36"/>
  <c r="F210" i="36"/>
  <c r="G210" i="36"/>
  <c r="H210" i="36"/>
  <c r="I210" i="36"/>
  <c r="J210" i="36"/>
  <c r="K210" i="36"/>
  <c r="L210" i="36"/>
  <c r="M210" i="36"/>
  <c r="N210" i="36"/>
  <c r="E211" i="36"/>
  <c r="F211" i="36"/>
  <c r="G211" i="36"/>
  <c r="H211" i="36"/>
  <c r="I211" i="36"/>
  <c r="J211" i="36"/>
  <c r="K211" i="36"/>
  <c r="L211" i="36"/>
  <c r="M211" i="36"/>
  <c r="N211" i="36"/>
  <c r="E212" i="36"/>
  <c r="F212" i="36"/>
  <c r="G212" i="36"/>
  <c r="H212" i="36"/>
  <c r="I212" i="36"/>
  <c r="J212" i="36"/>
  <c r="K212" i="36"/>
  <c r="L212" i="36"/>
  <c r="M212" i="36"/>
  <c r="N212" i="36"/>
  <c r="E215" i="36"/>
  <c r="F215" i="36"/>
  <c r="G215" i="36"/>
  <c r="H215" i="36"/>
  <c r="I215" i="36"/>
  <c r="J215" i="36"/>
  <c r="K215" i="36"/>
  <c r="L215" i="36"/>
  <c r="M215" i="36"/>
  <c r="N215" i="36"/>
  <c r="E216" i="36"/>
  <c r="F216" i="36"/>
  <c r="G216" i="36"/>
  <c r="H216" i="36"/>
  <c r="I216" i="36"/>
  <c r="I223" i="36" s="1"/>
  <c r="J216" i="36"/>
  <c r="J223" i="36" s="1"/>
  <c r="K216" i="36"/>
  <c r="K223" i="36" s="1"/>
  <c r="L216" i="36"/>
  <c r="L223" i="36" s="1"/>
  <c r="M216" i="36"/>
  <c r="M223" i="36" s="1"/>
  <c r="N216" i="36"/>
  <c r="N223" i="36" s="1"/>
  <c r="E217" i="36"/>
  <c r="E224" i="36" s="1"/>
  <c r="F217" i="36"/>
  <c r="F224" i="36" s="1"/>
  <c r="G217" i="36"/>
  <c r="G224" i="36" s="1"/>
  <c r="H217" i="36"/>
  <c r="I217" i="36"/>
  <c r="J217" i="36"/>
  <c r="K217" i="36"/>
  <c r="L217" i="36"/>
  <c r="M217" i="36"/>
  <c r="N217" i="36"/>
  <c r="E218" i="36"/>
  <c r="F218" i="36"/>
  <c r="G218" i="36"/>
  <c r="H218" i="36"/>
  <c r="I218" i="36"/>
  <c r="I225" i="36" s="1"/>
  <c r="J218" i="36"/>
  <c r="J225" i="36" s="1"/>
  <c r="K218" i="36"/>
  <c r="K225" i="36" s="1"/>
  <c r="L218" i="36"/>
  <c r="L225" i="36" s="1"/>
  <c r="M218" i="36"/>
  <c r="M225" i="36" s="1"/>
  <c r="N218" i="36"/>
  <c r="N225" i="36" s="1"/>
  <c r="E219" i="36"/>
  <c r="E226" i="36" s="1"/>
  <c r="F219" i="36"/>
  <c r="F226" i="36" s="1"/>
  <c r="G219" i="36"/>
  <c r="G226" i="36" s="1"/>
  <c r="H219" i="36"/>
  <c r="H226" i="36" s="1"/>
  <c r="I219" i="36"/>
  <c r="I226" i="36" s="1"/>
  <c r="J219" i="36"/>
  <c r="J226" i="36" s="1"/>
  <c r="K219" i="36"/>
  <c r="L219" i="36"/>
  <c r="L226" i="36" s="1"/>
  <c r="M219" i="36"/>
  <c r="M226" i="36" s="1"/>
  <c r="N219" i="36"/>
  <c r="N226" i="36" s="1"/>
  <c r="E229" i="36"/>
  <c r="F229" i="36"/>
  <c r="G229" i="36"/>
  <c r="H229" i="36"/>
  <c r="I229" i="36"/>
  <c r="J229" i="36"/>
  <c r="K229" i="36"/>
  <c r="L229" i="36"/>
  <c r="M229" i="36"/>
  <c r="N229" i="36"/>
  <c r="E230" i="36"/>
  <c r="F230" i="36"/>
  <c r="G230" i="36"/>
  <c r="I230" i="36"/>
  <c r="J230" i="36"/>
  <c r="K230" i="36"/>
  <c r="L230" i="36"/>
  <c r="M230" i="36"/>
  <c r="N230" i="36"/>
  <c r="E231" i="36"/>
  <c r="F231" i="36"/>
  <c r="G231" i="36"/>
  <c r="I231" i="36"/>
  <c r="J231" i="36"/>
  <c r="K231" i="36"/>
  <c r="L231" i="36"/>
  <c r="M231" i="36"/>
  <c r="N231" i="36"/>
  <c r="E232" i="36"/>
  <c r="F232" i="36"/>
  <c r="G232" i="36"/>
  <c r="I232" i="36"/>
  <c r="J232" i="36"/>
  <c r="K232" i="36"/>
  <c r="L232" i="36"/>
  <c r="M232" i="36"/>
  <c r="N232" i="36"/>
  <c r="E233" i="36"/>
  <c r="F233" i="36"/>
  <c r="G233" i="36"/>
  <c r="H233" i="36"/>
  <c r="I233" i="36"/>
  <c r="J233" i="36"/>
  <c r="K233" i="36"/>
  <c r="L233" i="36"/>
  <c r="M233" i="36"/>
  <c r="N233" i="36"/>
  <c r="E236" i="36"/>
  <c r="F236" i="36"/>
  <c r="G236" i="36"/>
  <c r="H236" i="36"/>
  <c r="I236" i="36"/>
  <c r="J236" i="36"/>
  <c r="K236" i="36"/>
  <c r="L236" i="36"/>
  <c r="M236" i="36"/>
  <c r="N236" i="36"/>
  <c r="E237" i="36"/>
  <c r="F237" i="36"/>
  <c r="G237" i="36"/>
  <c r="H237" i="36"/>
  <c r="I237" i="36"/>
  <c r="J237" i="36"/>
  <c r="K237" i="36"/>
  <c r="L237" i="36"/>
  <c r="M237" i="36"/>
  <c r="N237" i="36"/>
  <c r="E238" i="36"/>
  <c r="F238" i="36"/>
  <c r="G238" i="36"/>
  <c r="H238" i="36"/>
  <c r="I238" i="36"/>
  <c r="J238" i="36"/>
  <c r="K238" i="36"/>
  <c r="L238" i="36"/>
  <c r="M238" i="36"/>
  <c r="N238" i="36"/>
  <c r="E239" i="36"/>
  <c r="F239" i="36"/>
  <c r="G239" i="36"/>
  <c r="H239" i="36"/>
  <c r="I239" i="36"/>
  <c r="J239" i="36"/>
  <c r="K239" i="36"/>
  <c r="L239" i="36"/>
  <c r="M239" i="36"/>
  <c r="N239" i="36"/>
  <c r="E240" i="36"/>
  <c r="F240" i="36"/>
  <c r="G240" i="36"/>
  <c r="H240" i="36"/>
  <c r="I240" i="36"/>
  <c r="J240" i="36"/>
  <c r="K240" i="36"/>
  <c r="L240" i="36"/>
  <c r="M240" i="36"/>
  <c r="N240" i="36"/>
  <c r="E243" i="36"/>
  <c r="F243" i="36"/>
  <c r="G243" i="36"/>
  <c r="H243" i="36"/>
  <c r="I243" i="36"/>
  <c r="J243" i="36"/>
  <c r="K243" i="36"/>
  <c r="L243" i="36"/>
  <c r="M243" i="36"/>
  <c r="N243" i="36"/>
  <c r="E244" i="36"/>
  <c r="F244" i="36"/>
  <c r="G244" i="36"/>
  <c r="H244" i="36"/>
  <c r="I244" i="36"/>
  <c r="I251" i="36" s="1"/>
  <c r="J244" i="36"/>
  <c r="J251" i="36" s="1"/>
  <c r="K244" i="36"/>
  <c r="K251" i="36" s="1"/>
  <c r="L244" i="36"/>
  <c r="L251" i="36" s="1"/>
  <c r="M244" i="36"/>
  <c r="M251" i="36" s="1"/>
  <c r="N244" i="36"/>
  <c r="N251" i="36" s="1"/>
  <c r="E245" i="36"/>
  <c r="E252" i="36" s="1"/>
  <c r="F245" i="36"/>
  <c r="F252" i="36" s="1"/>
  <c r="G245" i="36"/>
  <c r="G252" i="36" s="1"/>
  <c r="H245" i="36"/>
  <c r="I245" i="36"/>
  <c r="J245" i="36"/>
  <c r="K245" i="36"/>
  <c r="L245" i="36"/>
  <c r="M245" i="36"/>
  <c r="N245" i="36"/>
  <c r="E246" i="36"/>
  <c r="F246" i="36"/>
  <c r="G246" i="36"/>
  <c r="H246" i="36"/>
  <c r="I246" i="36"/>
  <c r="I253" i="36" s="1"/>
  <c r="J246" i="36"/>
  <c r="J253" i="36" s="1"/>
  <c r="K246" i="36"/>
  <c r="L246" i="36"/>
  <c r="L253" i="36" s="1"/>
  <c r="M246" i="36"/>
  <c r="M253" i="36" s="1"/>
  <c r="N246" i="36"/>
  <c r="N253" i="36" s="1"/>
  <c r="E247" i="36"/>
  <c r="E254" i="36" s="1"/>
  <c r="F247" i="36"/>
  <c r="F254" i="36" s="1"/>
  <c r="G247" i="36"/>
  <c r="G254" i="36" s="1"/>
  <c r="H247" i="36"/>
  <c r="H254" i="36" s="1"/>
  <c r="I247" i="36"/>
  <c r="I254" i="36" s="1"/>
  <c r="J247" i="36"/>
  <c r="J254" i="36" s="1"/>
  <c r="K247" i="36"/>
  <c r="L247" i="36"/>
  <c r="L254" i="36" s="1"/>
  <c r="M247" i="36"/>
  <c r="M254" i="36" s="1"/>
  <c r="N247" i="36"/>
  <c r="N254" i="36" s="1"/>
  <c r="E257" i="36"/>
  <c r="F257" i="36"/>
  <c r="G257" i="36"/>
  <c r="H257" i="36"/>
  <c r="I257" i="36"/>
  <c r="J257" i="36"/>
  <c r="K257" i="36"/>
  <c r="L257" i="36"/>
  <c r="M257" i="36"/>
  <c r="N257" i="36"/>
  <c r="E258" i="36"/>
  <c r="F258" i="36"/>
  <c r="G258" i="36"/>
  <c r="H258" i="36"/>
  <c r="I258" i="36"/>
  <c r="J258" i="36"/>
  <c r="K258" i="36"/>
  <c r="L258" i="36"/>
  <c r="M258" i="36"/>
  <c r="N258" i="36"/>
  <c r="E259" i="36"/>
  <c r="F259" i="36"/>
  <c r="G259" i="36"/>
  <c r="H259" i="36"/>
  <c r="I259" i="36"/>
  <c r="J259" i="36"/>
  <c r="K259" i="36"/>
  <c r="L259" i="36"/>
  <c r="M259" i="36"/>
  <c r="N259" i="36"/>
  <c r="E260" i="36"/>
  <c r="F260" i="36"/>
  <c r="G260" i="36"/>
  <c r="H260" i="36"/>
  <c r="I260" i="36"/>
  <c r="J260" i="36"/>
  <c r="K260" i="36"/>
  <c r="L260" i="36"/>
  <c r="M260" i="36"/>
  <c r="N260" i="36"/>
  <c r="E261" i="36"/>
  <c r="F261" i="36"/>
  <c r="G261" i="36"/>
  <c r="H261" i="36"/>
  <c r="I261" i="36"/>
  <c r="J261" i="36"/>
  <c r="K261" i="36"/>
  <c r="L261" i="36"/>
  <c r="M261" i="36"/>
  <c r="N261" i="36"/>
  <c r="E264" i="36"/>
  <c r="F264" i="36"/>
  <c r="G264" i="36"/>
  <c r="H264" i="36"/>
  <c r="I264" i="36"/>
  <c r="J264" i="36"/>
  <c r="K264" i="36"/>
  <c r="L264" i="36"/>
  <c r="M264" i="36"/>
  <c r="N264" i="36"/>
  <c r="E265" i="36"/>
  <c r="F265" i="36"/>
  <c r="G265" i="36"/>
  <c r="H265" i="36"/>
  <c r="I265" i="36"/>
  <c r="J265" i="36"/>
  <c r="K265" i="36"/>
  <c r="L265" i="36"/>
  <c r="M265" i="36"/>
  <c r="N265" i="36"/>
  <c r="E266" i="36"/>
  <c r="F266" i="36"/>
  <c r="G266" i="36"/>
  <c r="H266" i="36"/>
  <c r="I266" i="36"/>
  <c r="J266" i="36"/>
  <c r="K266" i="36"/>
  <c r="L266" i="36"/>
  <c r="M266" i="36"/>
  <c r="N266" i="36"/>
  <c r="E267" i="36"/>
  <c r="F267" i="36"/>
  <c r="G267" i="36"/>
  <c r="H267" i="36"/>
  <c r="I267" i="36"/>
  <c r="J267" i="36"/>
  <c r="K267" i="36"/>
  <c r="L267" i="36"/>
  <c r="M267" i="36"/>
  <c r="N267" i="36"/>
  <c r="E268" i="36"/>
  <c r="F268" i="36"/>
  <c r="G268" i="36"/>
  <c r="H268" i="36"/>
  <c r="I268" i="36"/>
  <c r="J268" i="36"/>
  <c r="K268" i="36"/>
  <c r="L268" i="36"/>
  <c r="M268" i="36"/>
  <c r="N268" i="36"/>
  <c r="E271" i="36"/>
  <c r="F271" i="36"/>
  <c r="G271" i="36"/>
  <c r="H271" i="36"/>
  <c r="I271" i="36"/>
  <c r="J271" i="36"/>
  <c r="K271" i="36"/>
  <c r="L271" i="36"/>
  <c r="M271" i="36"/>
  <c r="N271" i="36"/>
  <c r="N278" i="36" s="1"/>
  <c r="E272" i="36"/>
  <c r="E279" i="36" s="1"/>
  <c r="F272" i="36"/>
  <c r="G272" i="36"/>
  <c r="G279" i="36" s="1"/>
  <c r="H272" i="36"/>
  <c r="H279" i="36" s="1"/>
  <c r="I272" i="36"/>
  <c r="I279" i="36" s="1"/>
  <c r="J272" i="36"/>
  <c r="J279" i="36" s="1"/>
  <c r="K272" i="36"/>
  <c r="K279" i="36" s="1"/>
  <c r="L272" i="36"/>
  <c r="L279" i="36" s="1"/>
  <c r="M272" i="36"/>
  <c r="M279" i="36" s="1"/>
  <c r="N272" i="36"/>
  <c r="N279" i="36" s="1"/>
  <c r="E273" i="36"/>
  <c r="E280" i="36" s="1"/>
  <c r="F273" i="36"/>
  <c r="F280" i="36" s="1"/>
  <c r="G273" i="36"/>
  <c r="G280" i="36" s="1"/>
  <c r="H273" i="36"/>
  <c r="H280" i="36" s="1"/>
  <c r="I273" i="36"/>
  <c r="I280" i="36" s="1"/>
  <c r="J273" i="36"/>
  <c r="J280" i="36" s="1"/>
  <c r="K273" i="36"/>
  <c r="K280" i="36" s="1"/>
  <c r="L273" i="36"/>
  <c r="L280" i="36" s="1"/>
  <c r="M273" i="36"/>
  <c r="M280" i="36" s="1"/>
  <c r="N273" i="36"/>
  <c r="N280" i="36" s="1"/>
  <c r="E274" i="36"/>
  <c r="E281" i="36" s="1"/>
  <c r="F274" i="36"/>
  <c r="F281" i="36" s="1"/>
  <c r="G274" i="36"/>
  <c r="G281" i="36" s="1"/>
  <c r="H274" i="36"/>
  <c r="H281" i="36" s="1"/>
  <c r="I274" i="36"/>
  <c r="I281" i="36" s="1"/>
  <c r="J274" i="36"/>
  <c r="J281" i="36" s="1"/>
  <c r="K274" i="36"/>
  <c r="K281" i="36" s="1"/>
  <c r="L274" i="36"/>
  <c r="L281" i="36" s="1"/>
  <c r="M274" i="36"/>
  <c r="M281" i="36" s="1"/>
  <c r="N274" i="36"/>
  <c r="N281" i="36" s="1"/>
  <c r="E275" i="36"/>
  <c r="F275" i="36"/>
  <c r="F282" i="36" s="1"/>
  <c r="G275" i="36"/>
  <c r="H275" i="36"/>
  <c r="H282" i="36" s="1"/>
  <c r="I275" i="36"/>
  <c r="J275" i="36"/>
  <c r="J282" i="36" s="1"/>
  <c r="K275" i="36"/>
  <c r="L275" i="36"/>
  <c r="L282" i="36" s="1"/>
  <c r="M275" i="36"/>
  <c r="M282" i="36" s="1"/>
  <c r="N275" i="36"/>
  <c r="E278" i="36"/>
  <c r="F278" i="36"/>
  <c r="G278" i="36"/>
  <c r="H278" i="36"/>
  <c r="I278" i="36"/>
  <c r="J278" i="36"/>
  <c r="K278" i="36"/>
  <c r="L278" i="36"/>
  <c r="M278" i="36"/>
  <c r="F279" i="36"/>
  <c r="D275" i="36"/>
  <c r="D274" i="36"/>
  <c r="D273" i="36"/>
  <c r="D272" i="36"/>
  <c r="D271" i="36"/>
  <c r="D268" i="36"/>
  <c r="D267" i="36"/>
  <c r="D266" i="36"/>
  <c r="D265" i="36"/>
  <c r="D264" i="36"/>
  <c r="D261" i="36"/>
  <c r="D260" i="36"/>
  <c r="D259" i="36"/>
  <c r="D258" i="36"/>
  <c r="D257" i="36"/>
  <c r="D247" i="36"/>
  <c r="D246" i="36"/>
  <c r="D245" i="36"/>
  <c r="D244" i="36"/>
  <c r="D243" i="36"/>
  <c r="D240" i="36"/>
  <c r="D239" i="36"/>
  <c r="D238" i="36"/>
  <c r="D237" i="36"/>
  <c r="D236" i="36"/>
  <c r="D233" i="36"/>
  <c r="D232" i="36"/>
  <c r="D231" i="36"/>
  <c r="D230" i="36"/>
  <c r="D229" i="36"/>
  <c r="D219" i="36"/>
  <c r="D218" i="36"/>
  <c r="D217" i="36"/>
  <c r="D216" i="36"/>
  <c r="D215" i="36"/>
  <c r="D212" i="36"/>
  <c r="D211" i="36"/>
  <c r="D210" i="36"/>
  <c r="D209" i="36"/>
  <c r="D208" i="36"/>
  <c r="D205" i="36"/>
  <c r="D204" i="36"/>
  <c r="D203" i="36"/>
  <c r="D202" i="36"/>
  <c r="D201" i="36"/>
  <c r="D191" i="36"/>
  <c r="D190" i="36"/>
  <c r="D189" i="36"/>
  <c r="D188" i="36"/>
  <c r="D187" i="36"/>
  <c r="D184" i="36"/>
  <c r="D183" i="36"/>
  <c r="D182" i="36"/>
  <c r="D181" i="36"/>
  <c r="D180" i="36"/>
  <c r="D177" i="36"/>
  <c r="D176" i="36"/>
  <c r="D175" i="36"/>
  <c r="D174" i="36"/>
  <c r="D173" i="36"/>
  <c r="D163" i="36"/>
  <c r="D162" i="36"/>
  <c r="D161" i="36"/>
  <c r="D160" i="36"/>
  <c r="D159" i="36"/>
  <c r="D156" i="36"/>
  <c r="D155" i="36"/>
  <c r="D154" i="36"/>
  <c r="D153" i="36"/>
  <c r="D152" i="36"/>
  <c r="D149" i="36"/>
  <c r="D148" i="36"/>
  <c r="D147" i="36"/>
  <c r="D146" i="36"/>
  <c r="D145" i="36"/>
  <c r="D135" i="36"/>
  <c r="D134" i="36"/>
  <c r="D133" i="36"/>
  <c r="D132" i="36"/>
  <c r="D131" i="36"/>
  <c r="D128" i="36"/>
  <c r="D127" i="36"/>
  <c r="D126" i="36"/>
  <c r="D125" i="36"/>
  <c r="D124" i="36"/>
  <c r="D121" i="36"/>
  <c r="D120" i="36"/>
  <c r="D119" i="36"/>
  <c r="D118" i="36"/>
  <c r="D117" i="36"/>
  <c r="D107" i="36"/>
  <c r="D106" i="36"/>
  <c r="D105" i="36"/>
  <c r="D104" i="36"/>
  <c r="D103" i="36"/>
  <c r="D100" i="36"/>
  <c r="D99" i="36"/>
  <c r="D98" i="36"/>
  <c r="D97" i="36"/>
  <c r="D96" i="36"/>
  <c r="D93" i="36"/>
  <c r="D92" i="36"/>
  <c r="D91" i="36"/>
  <c r="D90" i="36"/>
  <c r="D89" i="36"/>
  <c r="D79" i="36"/>
  <c r="D78" i="36"/>
  <c r="D77" i="36"/>
  <c r="D76" i="36"/>
  <c r="D75" i="36"/>
  <c r="D72" i="36"/>
  <c r="D71" i="36"/>
  <c r="D70" i="36"/>
  <c r="D69" i="36"/>
  <c r="D68" i="36"/>
  <c r="D65" i="36"/>
  <c r="D64" i="36"/>
  <c r="D63" i="36"/>
  <c r="D62" i="36"/>
  <c r="D61" i="36"/>
  <c r="D51" i="36"/>
  <c r="D50" i="36"/>
  <c r="D49" i="36"/>
  <c r="D48" i="36"/>
  <c r="D47" i="36"/>
  <c r="D44" i="36"/>
  <c r="D43" i="36"/>
  <c r="D42" i="36"/>
  <c r="D41" i="36"/>
  <c r="D40" i="36"/>
  <c r="D37" i="36"/>
  <c r="D36" i="36"/>
  <c r="D35" i="36"/>
  <c r="D34" i="36"/>
  <c r="D33" i="36"/>
  <c r="D23" i="36"/>
  <c r="D22" i="36"/>
  <c r="D21" i="36"/>
  <c r="D20" i="36"/>
  <c r="D19" i="36"/>
  <c r="D16" i="36"/>
  <c r="D15" i="36"/>
  <c r="D14" i="36"/>
  <c r="D13" i="36"/>
  <c r="D12" i="36"/>
  <c r="D9" i="36"/>
  <c r="D8" i="36"/>
  <c r="D7" i="36"/>
  <c r="D6" i="36"/>
  <c r="D5" i="36"/>
  <c r="D319" i="36"/>
  <c r="E5" i="35"/>
  <c r="F5" i="35"/>
  <c r="G5" i="35"/>
  <c r="H5" i="35"/>
  <c r="I5" i="35"/>
  <c r="J5" i="35"/>
  <c r="K5" i="35"/>
  <c r="L5" i="35"/>
  <c r="M5" i="35"/>
  <c r="N5" i="35"/>
  <c r="O5" i="35"/>
  <c r="E6" i="35"/>
  <c r="F6" i="35"/>
  <c r="G6" i="35"/>
  <c r="H6" i="35"/>
  <c r="I6" i="35"/>
  <c r="J6" i="35"/>
  <c r="K6" i="35"/>
  <c r="L6" i="35"/>
  <c r="M6" i="35"/>
  <c r="N6" i="35"/>
  <c r="O6" i="35"/>
  <c r="E7" i="35"/>
  <c r="F7" i="35"/>
  <c r="G7" i="35"/>
  <c r="H7" i="35"/>
  <c r="I7" i="35"/>
  <c r="J7" i="35"/>
  <c r="K7" i="35"/>
  <c r="L7" i="35"/>
  <c r="M7" i="35"/>
  <c r="N7" i="35"/>
  <c r="O7" i="35"/>
  <c r="E8" i="35"/>
  <c r="F8" i="35"/>
  <c r="G8" i="35"/>
  <c r="H8" i="35"/>
  <c r="I8" i="35"/>
  <c r="J8" i="35"/>
  <c r="K8" i="35"/>
  <c r="L8" i="35"/>
  <c r="M8" i="35"/>
  <c r="N8" i="35"/>
  <c r="O8" i="35"/>
  <c r="E9" i="35"/>
  <c r="F9" i="35"/>
  <c r="G9" i="35"/>
  <c r="H9" i="35"/>
  <c r="I9" i="35"/>
  <c r="J9" i="35"/>
  <c r="K9" i="35"/>
  <c r="L9" i="35"/>
  <c r="M9" i="35"/>
  <c r="N9" i="35"/>
  <c r="O9" i="35"/>
  <c r="E12" i="35"/>
  <c r="F12" i="35"/>
  <c r="G12" i="35"/>
  <c r="H12" i="35"/>
  <c r="I12" i="35"/>
  <c r="J12" i="35"/>
  <c r="K12" i="35"/>
  <c r="L12" i="35"/>
  <c r="M12" i="35"/>
  <c r="N12" i="35"/>
  <c r="O12" i="35"/>
  <c r="E13" i="35"/>
  <c r="F13" i="35"/>
  <c r="G13" i="35"/>
  <c r="H13" i="35"/>
  <c r="I13" i="35"/>
  <c r="J13" i="35"/>
  <c r="K13" i="35"/>
  <c r="L13" i="35"/>
  <c r="M13" i="35"/>
  <c r="N13" i="35"/>
  <c r="O13" i="35"/>
  <c r="E14" i="35"/>
  <c r="F14" i="35"/>
  <c r="G14" i="35"/>
  <c r="H14" i="35"/>
  <c r="I14" i="35"/>
  <c r="J14" i="35"/>
  <c r="K14" i="35"/>
  <c r="L14" i="35"/>
  <c r="M14" i="35"/>
  <c r="N14" i="35"/>
  <c r="O14" i="35"/>
  <c r="E15" i="35"/>
  <c r="F15" i="35"/>
  <c r="G15" i="35"/>
  <c r="H15" i="35"/>
  <c r="I15" i="35"/>
  <c r="J15" i="35"/>
  <c r="K15" i="35"/>
  <c r="L15" i="35"/>
  <c r="M15" i="35"/>
  <c r="N15" i="35"/>
  <c r="O15" i="35"/>
  <c r="E16" i="35"/>
  <c r="F16" i="35"/>
  <c r="G16" i="35"/>
  <c r="H16" i="35"/>
  <c r="I16" i="35"/>
  <c r="J16" i="35"/>
  <c r="K16" i="35"/>
  <c r="L16" i="35"/>
  <c r="M16" i="35"/>
  <c r="N16" i="35"/>
  <c r="O16" i="35"/>
  <c r="E19" i="35"/>
  <c r="F19" i="35"/>
  <c r="G19" i="35"/>
  <c r="H19" i="35"/>
  <c r="I19" i="35"/>
  <c r="J19" i="35"/>
  <c r="K19" i="35"/>
  <c r="L19" i="35"/>
  <c r="M19" i="35"/>
  <c r="N19" i="35"/>
  <c r="O19" i="35"/>
  <c r="E20" i="35"/>
  <c r="F20" i="35"/>
  <c r="G20" i="35"/>
  <c r="H20" i="35"/>
  <c r="I20" i="35"/>
  <c r="J20" i="35"/>
  <c r="K20" i="35"/>
  <c r="L20" i="35"/>
  <c r="M20" i="35"/>
  <c r="N20" i="35"/>
  <c r="O20" i="35"/>
  <c r="E21" i="35"/>
  <c r="F21" i="35"/>
  <c r="G21" i="35"/>
  <c r="H21" i="35"/>
  <c r="I21" i="35"/>
  <c r="J21" i="35"/>
  <c r="K21" i="35"/>
  <c r="L21" i="35"/>
  <c r="M21" i="35"/>
  <c r="N21" i="35"/>
  <c r="O21" i="35"/>
  <c r="E22" i="35"/>
  <c r="F22" i="35"/>
  <c r="G22" i="35"/>
  <c r="H22" i="35"/>
  <c r="I22" i="35"/>
  <c r="J22" i="35"/>
  <c r="K22" i="35"/>
  <c r="L22" i="35"/>
  <c r="M22" i="35"/>
  <c r="N22" i="35"/>
  <c r="O22" i="35"/>
  <c r="E23" i="35"/>
  <c r="F23" i="35"/>
  <c r="G23" i="35"/>
  <c r="H23" i="35"/>
  <c r="I23" i="35"/>
  <c r="J23" i="35"/>
  <c r="K23" i="35"/>
  <c r="L23" i="35"/>
  <c r="M23" i="35"/>
  <c r="N23" i="35"/>
  <c r="O23" i="35"/>
  <c r="E33" i="35"/>
  <c r="F33" i="35"/>
  <c r="G33" i="35"/>
  <c r="H33" i="35"/>
  <c r="I33" i="35"/>
  <c r="J33" i="35"/>
  <c r="K33" i="35"/>
  <c r="L33" i="35"/>
  <c r="M33" i="35"/>
  <c r="N33" i="35"/>
  <c r="O33" i="35"/>
  <c r="E34" i="35"/>
  <c r="F34" i="35"/>
  <c r="G34" i="35"/>
  <c r="H34" i="35"/>
  <c r="I34" i="35"/>
  <c r="J34" i="35"/>
  <c r="K34" i="35"/>
  <c r="L34" i="35"/>
  <c r="M34" i="35"/>
  <c r="N34" i="35"/>
  <c r="O34" i="35"/>
  <c r="E35" i="35"/>
  <c r="F35" i="35"/>
  <c r="G35" i="35"/>
  <c r="H35" i="35"/>
  <c r="I35" i="35"/>
  <c r="J35" i="35"/>
  <c r="K35" i="35"/>
  <c r="L35" i="35"/>
  <c r="M35" i="35"/>
  <c r="N35" i="35"/>
  <c r="O35" i="35"/>
  <c r="E36" i="35"/>
  <c r="F36" i="35"/>
  <c r="G36" i="35"/>
  <c r="H36" i="35"/>
  <c r="I36" i="35"/>
  <c r="J36" i="35"/>
  <c r="K36" i="35"/>
  <c r="L36" i="35"/>
  <c r="M36" i="35"/>
  <c r="N36" i="35"/>
  <c r="O36" i="35"/>
  <c r="E37" i="35"/>
  <c r="F37" i="35"/>
  <c r="G37" i="35"/>
  <c r="H37" i="35"/>
  <c r="I37" i="35"/>
  <c r="J37" i="35"/>
  <c r="K37" i="35"/>
  <c r="L37" i="35"/>
  <c r="M37" i="35"/>
  <c r="N37" i="35"/>
  <c r="O37" i="35"/>
  <c r="E40" i="35"/>
  <c r="F40" i="35"/>
  <c r="G40" i="35"/>
  <c r="H40" i="35"/>
  <c r="I40" i="35"/>
  <c r="J40" i="35"/>
  <c r="K40" i="35"/>
  <c r="L40" i="35"/>
  <c r="M40" i="35"/>
  <c r="N40" i="35"/>
  <c r="O40" i="35"/>
  <c r="E41" i="35"/>
  <c r="F41" i="35"/>
  <c r="G41" i="35"/>
  <c r="H41" i="35"/>
  <c r="I41" i="35"/>
  <c r="J41" i="35"/>
  <c r="K41" i="35"/>
  <c r="L41" i="35"/>
  <c r="M41" i="35"/>
  <c r="N41" i="35"/>
  <c r="O41" i="35"/>
  <c r="E42" i="35"/>
  <c r="F42" i="35"/>
  <c r="G42" i="35"/>
  <c r="H42" i="35"/>
  <c r="I42" i="35"/>
  <c r="J42" i="35"/>
  <c r="K42" i="35"/>
  <c r="L42" i="35"/>
  <c r="M42" i="35"/>
  <c r="N42" i="35"/>
  <c r="O42" i="35"/>
  <c r="E43" i="35"/>
  <c r="F43" i="35"/>
  <c r="G43" i="35"/>
  <c r="H43" i="35"/>
  <c r="I43" i="35"/>
  <c r="J43" i="35"/>
  <c r="K43" i="35"/>
  <c r="L43" i="35"/>
  <c r="M43" i="35"/>
  <c r="N43" i="35"/>
  <c r="O43" i="35"/>
  <c r="E44" i="35"/>
  <c r="F44" i="35"/>
  <c r="G44" i="35"/>
  <c r="H44" i="35"/>
  <c r="I44" i="35"/>
  <c r="J44" i="35"/>
  <c r="K44" i="35"/>
  <c r="L44" i="35"/>
  <c r="M44" i="35"/>
  <c r="N44" i="35"/>
  <c r="O44" i="35"/>
  <c r="E47" i="35"/>
  <c r="F47" i="35"/>
  <c r="G47" i="35"/>
  <c r="H47" i="35"/>
  <c r="I47" i="35"/>
  <c r="J47" i="35"/>
  <c r="K47" i="35"/>
  <c r="L47" i="35"/>
  <c r="M47" i="35"/>
  <c r="N47" i="35"/>
  <c r="O47" i="35"/>
  <c r="E48" i="35"/>
  <c r="F48" i="35"/>
  <c r="G48" i="35"/>
  <c r="H48" i="35"/>
  <c r="I48" i="35"/>
  <c r="J48" i="35"/>
  <c r="K48" i="35"/>
  <c r="L48" i="35"/>
  <c r="M48" i="35"/>
  <c r="N48" i="35"/>
  <c r="O48" i="35"/>
  <c r="E49" i="35"/>
  <c r="F49" i="35"/>
  <c r="G49" i="35"/>
  <c r="H49" i="35"/>
  <c r="I49" i="35"/>
  <c r="J49" i="35"/>
  <c r="K49" i="35"/>
  <c r="L49" i="35"/>
  <c r="M49" i="35"/>
  <c r="N49" i="35"/>
  <c r="O49" i="35"/>
  <c r="E50" i="35"/>
  <c r="F50" i="35"/>
  <c r="G50" i="35"/>
  <c r="H50" i="35"/>
  <c r="I50" i="35"/>
  <c r="J50" i="35"/>
  <c r="K50" i="35"/>
  <c r="L50" i="35"/>
  <c r="M50" i="35"/>
  <c r="N50" i="35"/>
  <c r="O50" i="35"/>
  <c r="E51" i="35"/>
  <c r="F51" i="35"/>
  <c r="G51" i="35"/>
  <c r="H51" i="35"/>
  <c r="I51" i="35"/>
  <c r="J51" i="35"/>
  <c r="K51" i="35"/>
  <c r="L51" i="35"/>
  <c r="M51" i="35"/>
  <c r="N51" i="35"/>
  <c r="O51" i="35"/>
  <c r="E61" i="35"/>
  <c r="F61" i="35"/>
  <c r="G61" i="35"/>
  <c r="H61" i="35"/>
  <c r="I61" i="35"/>
  <c r="J61" i="35"/>
  <c r="K61" i="35"/>
  <c r="L61" i="35"/>
  <c r="M61" i="35"/>
  <c r="N61" i="35"/>
  <c r="O61" i="35"/>
  <c r="E62" i="35"/>
  <c r="F62" i="35"/>
  <c r="G62" i="35"/>
  <c r="H62" i="35"/>
  <c r="I62" i="35"/>
  <c r="J62" i="35"/>
  <c r="K62" i="35"/>
  <c r="L62" i="35"/>
  <c r="M62" i="35"/>
  <c r="N62" i="35"/>
  <c r="O62" i="35"/>
  <c r="E63" i="35"/>
  <c r="F63" i="35"/>
  <c r="G63" i="35"/>
  <c r="H63" i="35"/>
  <c r="I63" i="35"/>
  <c r="J63" i="35"/>
  <c r="K63" i="35"/>
  <c r="L63" i="35"/>
  <c r="M63" i="35"/>
  <c r="N63" i="35"/>
  <c r="O63" i="35"/>
  <c r="E64" i="35"/>
  <c r="F64" i="35"/>
  <c r="G64" i="35"/>
  <c r="H64" i="35"/>
  <c r="I64" i="35"/>
  <c r="J64" i="35"/>
  <c r="K64" i="35"/>
  <c r="L64" i="35"/>
  <c r="M64" i="35"/>
  <c r="N64" i="35"/>
  <c r="O64" i="35"/>
  <c r="E65" i="35"/>
  <c r="F65" i="35"/>
  <c r="G65" i="35"/>
  <c r="H65" i="35"/>
  <c r="I65" i="35"/>
  <c r="J65" i="35"/>
  <c r="K65" i="35"/>
  <c r="L65" i="35"/>
  <c r="M65" i="35"/>
  <c r="N65" i="35"/>
  <c r="O65" i="35"/>
  <c r="E68" i="35"/>
  <c r="F68" i="35"/>
  <c r="G68" i="35"/>
  <c r="H68" i="35"/>
  <c r="I68" i="35"/>
  <c r="J68" i="35"/>
  <c r="K68" i="35"/>
  <c r="L68" i="35"/>
  <c r="M68" i="35"/>
  <c r="N68" i="35"/>
  <c r="O68" i="35"/>
  <c r="E69" i="35"/>
  <c r="F69" i="35"/>
  <c r="G69" i="35"/>
  <c r="H69" i="35"/>
  <c r="I69" i="35"/>
  <c r="J69" i="35"/>
  <c r="K69" i="35"/>
  <c r="L69" i="35"/>
  <c r="M69" i="35"/>
  <c r="N69" i="35"/>
  <c r="O69" i="35"/>
  <c r="E70" i="35"/>
  <c r="F70" i="35"/>
  <c r="G70" i="35"/>
  <c r="H70" i="35"/>
  <c r="I70" i="35"/>
  <c r="J70" i="35"/>
  <c r="K70" i="35"/>
  <c r="L70" i="35"/>
  <c r="M70" i="35"/>
  <c r="N70" i="35"/>
  <c r="O70" i="35"/>
  <c r="E71" i="35"/>
  <c r="F71" i="35"/>
  <c r="G71" i="35"/>
  <c r="H71" i="35"/>
  <c r="I71" i="35"/>
  <c r="J71" i="35"/>
  <c r="K71" i="35"/>
  <c r="L71" i="35"/>
  <c r="M71" i="35"/>
  <c r="N71" i="35"/>
  <c r="O71" i="35"/>
  <c r="E72" i="35"/>
  <c r="F72" i="35"/>
  <c r="G72" i="35"/>
  <c r="H72" i="35"/>
  <c r="I72" i="35"/>
  <c r="J72" i="35"/>
  <c r="K72" i="35"/>
  <c r="L72" i="35"/>
  <c r="M72" i="35"/>
  <c r="N72" i="35"/>
  <c r="O72" i="35"/>
  <c r="E75" i="35"/>
  <c r="C16" i="20" s="1"/>
  <c r="F75" i="35"/>
  <c r="D16" i="20" s="1"/>
  <c r="G75" i="35"/>
  <c r="E16" i="20" s="1"/>
  <c r="H75" i="35"/>
  <c r="F16" i="20" s="1"/>
  <c r="I75" i="35"/>
  <c r="G16" i="20" s="1"/>
  <c r="J75" i="35"/>
  <c r="H16" i="20" s="1"/>
  <c r="K75" i="35"/>
  <c r="I16" i="20" s="1"/>
  <c r="L75" i="35"/>
  <c r="J16" i="20" s="1"/>
  <c r="M75" i="35"/>
  <c r="K16" i="20" s="1"/>
  <c r="N75" i="35"/>
  <c r="L16" i="20" s="1"/>
  <c r="O75" i="35"/>
  <c r="M16" i="20" s="1"/>
  <c r="E76" i="35"/>
  <c r="C17" i="20" s="1"/>
  <c r="F76" i="35"/>
  <c r="D17" i="20" s="1"/>
  <c r="G76" i="35"/>
  <c r="E17" i="20" s="1"/>
  <c r="H76" i="35"/>
  <c r="F17" i="20" s="1"/>
  <c r="I76" i="35"/>
  <c r="G17" i="20" s="1"/>
  <c r="J76" i="35"/>
  <c r="H17" i="20" s="1"/>
  <c r="K76" i="35"/>
  <c r="I17" i="20" s="1"/>
  <c r="L76" i="35"/>
  <c r="J17" i="20" s="1"/>
  <c r="M76" i="35"/>
  <c r="K17" i="20" s="1"/>
  <c r="N76" i="35"/>
  <c r="L17" i="20" s="1"/>
  <c r="O76" i="35"/>
  <c r="M17" i="20" s="1"/>
  <c r="E77" i="35"/>
  <c r="F77" i="35"/>
  <c r="G77" i="35"/>
  <c r="H77" i="35"/>
  <c r="I77" i="35"/>
  <c r="J77" i="35"/>
  <c r="K77" i="35"/>
  <c r="L77" i="35"/>
  <c r="M77" i="35"/>
  <c r="N77" i="35"/>
  <c r="O77" i="35"/>
  <c r="E78" i="35"/>
  <c r="F78" i="35"/>
  <c r="G78" i="35"/>
  <c r="H78" i="35"/>
  <c r="I78" i="35"/>
  <c r="J78" i="35"/>
  <c r="K78" i="35"/>
  <c r="L78" i="35"/>
  <c r="M78" i="35"/>
  <c r="N78" i="35"/>
  <c r="O78" i="35"/>
  <c r="E79" i="35"/>
  <c r="C18" i="20" s="1"/>
  <c r="F79" i="35"/>
  <c r="G79" i="35"/>
  <c r="E18" i="20" s="1"/>
  <c r="H79" i="35"/>
  <c r="I79" i="35"/>
  <c r="G18" i="20" s="1"/>
  <c r="J79" i="35"/>
  <c r="K79" i="35"/>
  <c r="I18" i="20" s="1"/>
  <c r="L79" i="35"/>
  <c r="M79" i="35"/>
  <c r="K18" i="20" s="1"/>
  <c r="N79" i="35"/>
  <c r="O79" i="35"/>
  <c r="M18" i="20" s="1"/>
  <c r="E89" i="35"/>
  <c r="F89" i="35"/>
  <c r="G89" i="35"/>
  <c r="H89" i="35"/>
  <c r="I89" i="35"/>
  <c r="J89" i="35"/>
  <c r="K89" i="35"/>
  <c r="L89" i="35"/>
  <c r="M89" i="35"/>
  <c r="N89" i="35"/>
  <c r="O89" i="35"/>
  <c r="E90" i="35"/>
  <c r="F90" i="35"/>
  <c r="G90" i="35"/>
  <c r="H90" i="35"/>
  <c r="I90" i="35"/>
  <c r="J90" i="35"/>
  <c r="K90" i="35"/>
  <c r="L90" i="35"/>
  <c r="M90" i="35"/>
  <c r="N90" i="35"/>
  <c r="O90" i="35"/>
  <c r="E91" i="35"/>
  <c r="F91" i="35"/>
  <c r="G91" i="35"/>
  <c r="H91" i="35"/>
  <c r="I91" i="35"/>
  <c r="J91" i="35"/>
  <c r="K91" i="35"/>
  <c r="L91" i="35"/>
  <c r="M91" i="35"/>
  <c r="N91" i="35"/>
  <c r="O91" i="35"/>
  <c r="E92" i="35"/>
  <c r="F92" i="35"/>
  <c r="G92" i="35"/>
  <c r="H92" i="35"/>
  <c r="I92" i="35"/>
  <c r="J92" i="35"/>
  <c r="K92" i="35"/>
  <c r="L92" i="35"/>
  <c r="M92" i="35"/>
  <c r="N92" i="35"/>
  <c r="O92" i="35"/>
  <c r="E93" i="35"/>
  <c r="F93" i="35"/>
  <c r="G93" i="35"/>
  <c r="H93" i="35"/>
  <c r="I93" i="35"/>
  <c r="J93" i="35"/>
  <c r="K93" i="35"/>
  <c r="L93" i="35"/>
  <c r="M93" i="35"/>
  <c r="N93" i="35"/>
  <c r="O93" i="35"/>
  <c r="E96" i="35"/>
  <c r="F96" i="35"/>
  <c r="G96" i="35"/>
  <c r="H96" i="35"/>
  <c r="I96" i="35"/>
  <c r="J96" i="35"/>
  <c r="K96" i="35"/>
  <c r="L96" i="35"/>
  <c r="M96" i="35"/>
  <c r="N96" i="35"/>
  <c r="O96" i="35"/>
  <c r="E97" i="35"/>
  <c r="F97" i="35"/>
  <c r="G97" i="35"/>
  <c r="H97" i="35"/>
  <c r="I97" i="35"/>
  <c r="J97" i="35"/>
  <c r="K97" i="35"/>
  <c r="L97" i="35"/>
  <c r="M97" i="35"/>
  <c r="N97" i="35"/>
  <c r="O97" i="35"/>
  <c r="E98" i="35"/>
  <c r="F98" i="35"/>
  <c r="G98" i="35"/>
  <c r="H98" i="35"/>
  <c r="I98" i="35"/>
  <c r="J98" i="35"/>
  <c r="K98" i="35"/>
  <c r="L98" i="35"/>
  <c r="M98" i="35"/>
  <c r="N98" i="35"/>
  <c r="O98" i="35"/>
  <c r="E99" i="35"/>
  <c r="F99" i="35"/>
  <c r="G99" i="35"/>
  <c r="H99" i="35"/>
  <c r="I99" i="35"/>
  <c r="J99" i="35"/>
  <c r="K99" i="35"/>
  <c r="L99" i="35"/>
  <c r="M99" i="35"/>
  <c r="N99" i="35"/>
  <c r="O99" i="35"/>
  <c r="E100" i="35"/>
  <c r="F100" i="35"/>
  <c r="G100" i="35"/>
  <c r="H100" i="35"/>
  <c r="I100" i="35"/>
  <c r="J100" i="35"/>
  <c r="K100" i="35"/>
  <c r="L100" i="35"/>
  <c r="M100" i="35"/>
  <c r="N100" i="35"/>
  <c r="O100" i="35"/>
  <c r="E103" i="35"/>
  <c r="F103" i="35"/>
  <c r="G103" i="35"/>
  <c r="H103" i="35"/>
  <c r="I103" i="35"/>
  <c r="J103" i="35"/>
  <c r="K103" i="35"/>
  <c r="L103" i="35"/>
  <c r="M103" i="35"/>
  <c r="N103" i="35"/>
  <c r="O103" i="35"/>
  <c r="E104" i="35"/>
  <c r="F104" i="35"/>
  <c r="G104" i="35"/>
  <c r="H104" i="35"/>
  <c r="I104" i="35"/>
  <c r="J104" i="35"/>
  <c r="K104" i="35"/>
  <c r="L104" i="35"/>
  <c r="M104" i="35"/>
  <c r="N104" i="35"/>
  <c r="O104" i="35"/>
  <c r="E105" i="35"/>
  <c r="F105" i="35"/>
  <c r="G105" i="35"/>
  <c r="H105" i="35"/>
  <c r="I105" i="35"/>
  <c r="J105" i="35"/>
  <c r="K105" i="35"/>
  <c r="L105" i="35"/>
  <c r="M105" i="35"/>
  <c r="N105" i="35"/>
  <c r="O105" i="35"/>
  <c r="E106" i="35"/>
  <c r="F106" i="35"/>
  <c r="G106" i="35"/>
  <c r="H106" i="35"/>
  <c r="I106" i="35"/>
  <c r="J106" i="35"/>
  <c r="K106" i="35"/>
  <c r="L106" i="35"/>
  <c r="M106" i="35"/>
  <c r="N106" i="35"/>
  <c r="O106" i="35"/>
  <c r="E107" i="35"/>
  <c r="F107" i="35"/>
  <c r="G107" i="35"/>
  <c r="H107" i="35"/>
  <c r="I107" i="35"/>
  <c r="J107" i="35"/>
  <c r="K107" i="35"/>
  <c r="L107" i="35"/>
  <c r="M107" i="35"/>
  <c r="N107" i="35"/>
  <c r="O107" i="35"/>
  <c r="E117" i="35"/>
  <c r="C7" i="20" s="1"/>
  <c r="F117" i="35"/>
  <c r="G117" i="35"/>
  <c r="H117" i="35"/>
  <c r="I117" i="35"/>
  <c r="J117" i="35"/>
  <c r="K117" i="35"/>
  <c r="L117" i="35"/>
  <c r="M117" i="35"/>
  <c r="N117" i="35"/>
  <c r="O117" i="35"/>
  <c r="I118" i="35"/>
  <c r="J118" i="35"/>
  <c r="K118" i="35"/>
  <c r="L118" i="35"/>
  <c r="M118" i="35"/>
  <c r="N118" i="35"/>
  <c r="O118" i="35"/>
  <c r="I119" i="35"/>
  <c r="J119" i="35"/>
  <c r="K119" i="35"/>
  <c r="L119" i="35"/>
  <c r="M119" i="35"/>
  <c r="N119" i="35"/>
  <c r="O119" i="35"/>
  <c r="I120" i="35"/>
  <c r="J120" i="35"/>
  <c r="K120" i="35"/>
  <c r="L120" i="35"/>
  <c r="M120" i="35"/>
  <c r="N120" i="35"/>
  <c r="O120" i="35"/>
  <c r="E121" i="35"/>
  <c r="F121" i="35"/>
  <c r="G121" i="35"/>
  <c r="H121" i="35"/>
  <c r="I121" i="35"/>
  <c r="J121" i="35"/>
  <c r="K121" i="35"/>
  <c r="L121" i="35"/>
  <c r="M121" i="35"/>
  <c r="N121" i="35"/>
  <c r="O121" i="35"/>
  <c r="E124" i="35"/>
  <c r="F124" i="35"/>
  <c r="G124" i="35"/>
  <c r="H124" i="35"/>
  <c r="I124" i="35"/>
  <c r="J124" i="35"/>
  <c r="K124" i="35"/>
  <c r="L124" i="35"/>
  <c r="M124" i="35"/>
  <c r="N124" i="35"/>
  <c r="O124" i="35"/>
  <c r="E125" i="35"/>
  <c r="F125" i="35"/>
  <c r="H125" i="35"/>
  <c r="I125" i="35"/>
  <c r="J125" i="35"/>
  <c r="K125" i="35"/>
  <c r="L125" i="35"/>
  <c r="M125" i="35"/>
  <c r="N125" i="35"/>
  <c r="O125" i="35"/>
  <c r="E126" i="35"/>
  <c r="F126" i="35"/>
  <c r="H126" i="35"/>
  <c r="I126" i="35"/>
  <c r="J126" i="35"/>
  <c r="K126" i="35"/>
  <c r="L126" i="35"/>
  <c r="M126" i="35"/>
  <c r="N126" i="35"/>
  <c r="O126" i="35"/>
  <c r="E127" i="35"/>
  <c r="F127" i="35"/>
  <c r="H127" i="35"/>
  <c r="I127" i="35"/>
  <c r="J127" i="35"/>
  <c r="K127" i="35"/>
  <c r="L127" i="35"/>
  <c r="M127" i="35"/>
  <c r="N127" i="35"/>
  <c r="O127" i="35"/>
  <c r="E128" i="35"/>
  <c r="F128" i="35"/>
  <c r="G128" i="35"/>
  <c r="H128" i="35"/>
  <c r="I128" i="35"/>
  <c r="J128" i="35"/>
  <c r="K128" i="35"/>
  <c r="L128" i="35"/>
  <c r="M128" i="35"/>
  <c r="N128" i="35"/>
  <c r="O128" i="35"/>
  <c r="E131" i="35"/>
  <c r="C36" i="7" s="1"/>
  <c r="F131" i="35"/>
  <c r="D36" i="7" s="1"/>
  <c r="G131" i="35"/>
  <c r="E36" i="7" s="1"/>
  <c r="H131" i="35"/>
  <c r="F36" i="7" s="1"/>
  <c r="I131" i="35"/>
  <c r="G36" i="7" s="1"/>
  <c r="J131" i="35"/>
  <c r="H36" i="7" s="1"/>
  <c r="K131" i="35"/>
  <c r="I36" i="7" s="1"/>
  <c r="L131" i="35"/>
  <c r="J36" i="7" s="1"/>
  <c r="M131" i="35"/>
  <c r="K36" i="7" s="1"/>
  <c r="N131" i="35"/>
  <c r="L36" i="7" s="1"/>
  <c r="O131" i="35"/>
  <c r="M36" i="7" s="1"/>
  <c r="H132" i="35"/>
  <c r="I132" i="35"/>
  <c r="G37" i="7" s="1"/>
  <c r="J132" i="35"/>
  <c r="K132" i="35"/>
  <c r="I37" i="7" s="1"/>
  <c r="L132" i="35"/>
  <c r="M132" i="35"/>
  <c r="N132" i="35"/>
  <c r="O132" i="35"/>
  <c r="M37" i="7" s="1"/>
  <c r="H133" i="35"/>
  <c r="F38" i="7" s="1"/>
  <c r="I133" i="35"/>
  <c r="J133" i="35"/>
  <c r="K133" i="35"/>
  <c r="L133" i="35"/>
  <c r="J38" i="7" s="1"/>
  <c r="M133" i="35"/>
  <c r="N133" i="35"/>
  <c r="O133" i="35"/>
  <c r="H134" i="35"/>
  <c r="I134" i="35"/>
  <c r="G39" i="7" s="1"/>
  <c r="J134" i="35"/>
  <c r="K134" i="35"/>
  <c r="L134" i="35"/>
  <c r="M134" i="35"/>
  <c r="K39" i="7" s="1"/>
  <c r="N134" i="35"/>
  <c r="O134" i="35"/>
  <c r="E135" i="35"/>
  <c r="F135" i="35"/>
  <c r="D40" i="7" s="1"/>
  <c r="G135" i="35"/>
  <c r="H135" i="35"/>
  <c r="I135" i="35"/>
  <c r="J135" i="35"/>
  <c r="H40" i="7" s="1"/>
  <c r="K135" i="35"/>
  <c r="L135" i="35"/>
  <c r="M135" i="35"/>
  <c r="N135" i="35"/>
  <c r="L40" i="7" s="1"/>
  <c r="O135" i="35"/>
  <c r="E145" i="35"/>
  <c r="F145" i="35"/>
  <c r="G145" i="35"/>
  <c r="H145" i="35"/>
  <c r="I145" i="35"/>
  <c r="J145" i="35"/>
  <c r="K145" i="35"/>
  <c r="L145" i="35"/>
  <c r="M145" i="35"/>
  <c r="N145" i="35"/>
  <c r="O145" i="35"/>
  <c r="E146" i="35"/>
  <c r="F146" i="35"/>
  <c r="G146" i="35"/>
  <c r="H146" i="35"/>
  <c r="I146" i="35"/>
  <c r="J146" i="35"/>
  <c r="K146" i="35"/>
  <c r="L146" i="35"/>
  <c r="M146" i="35"/>
  <c r="N146" i="35"/>
  <c r="O146" i="35"/>
  <c r="E147" i="35"/>
  <c r="F147" i="35"/>
  <c r="G147" i="35"/>
  <c r="H147" i="35"/>
  <c r="I147" i="35"/>
  <c r="J147" i="35"/>
  <c r="K147" i="35"/>
  <c r="L147" i="35"/>
  <c r="M147" i="35"/>
  <c r="N147" i="35"/>
  <c r="O147" i="35"/>
  <c r="E148" i="35"/>
  <c r="F148" i="35"/>
  <c r="G148" i="35"/>
  <c r="H148" i="35"/>
  <c r="I148" i="35"/>
  <c r="J148" i="35"/>
  <c r="K148" i="35"/>
  <c r="L148" i="35"/>
  <c r="M148" i="35"/>
  <c r="N148" i="35"/>
  <c r="O148" i="35"/>
  <c r="E149" i="35"/>
  <c r="F149" i="35"/>
  <c r="G149" i="35"/>
  <c r="H149" i="35"/>
  <c r="I149" i="35"/>
  <c r="J149" i="35"/>
  <c r="K149" i="35"/>
  <c r="L149" i="35"/>
  <c r="M149" i="35"/>
  <c r="N149" i="35"/>
  <c r="O149" i="35"/>
  <c r="E152" i="35"/>
  <c r="F152" i="35"/>
  <c r="G152" i="35"/>
  <c r="H152" i="35"/>
  <c r="I152" i="35"/>
  <c r="J152" i="35"/>
  <c r="K152" i="35"/>
  <c r="L152" i="35"/>
  <c r="M152" i="35"/>
  <c r="N152" i="35"/>
  <c r="O152" i="35"/>
  <c r="E153" i="35"/>
  <c r="F153" i="35"/>
  <c r="G153" i="35"/>
  <c r="H153" i="35"/>
  <c r="I153" i="35"/>
  <c r="J153" i="35"/>
  <c r="K153" i="35"/>
  <c r="L153" i="35"/>
  <c r="M153" i="35"/>
  <c r="N153" i="35"/>
  <c r="O153" i="35"/>
  <c r="E154" i="35"/>
  <c r="F154" i="35"/>
  <c r="G154" i="35"/>
  <c r="H154" i="35"/>
  <c r="I154" i="35"/>
  <c r="J154" i="35"/>
  <c r="K154" i="35"/>
  <c r="L154" i="35"/>
  <c r="M154" i="35"/>
  <c r="N154" i="35"/>
  <c r="O154" i="35"/>
  <c r="E155" i="35"/>
  <c r="F155" i="35"/>
  <c r="G155" i="35"/>
  <c r="H155" i="35"/>
  <c r="I155" i="35"/>
  <c r="J155" i="35"/>
  <c r="K155" i="35"/>
  <c r="L155" i="35"/>
  <c r="M155" i="35"/>
  <c r="N155" i="35"/>
  <c r="O155" i="35"/>
  <c r="E156" i="35"/>
  <c r="F156" i="35"/>
  <c r="G156" i="35"/>
  <c r="H156" i="35"/>
  <c r="I156" i="35"/>
  <c r="J156" i="35"/>
  <c r="K156" i="35"/>
  <c r="L156" i="35"/>
  <c r="M156" i="35"/>
  <c r="N156" i="35"/>
  <c r="O156" i="35"/>
  <c r="E159" i="35"/>
  <c r="F159" i="35"/>
  <c r="G159" i="35"/>
  <c r="H159" i="35"/>
  <c r="I159" i="35"/>
  <c r="J159" i="35"/>
  <c r="K159" i="35"/>
  <c r="L159" i="35"/>
  <c r="M159" i="35"/>
  <c r="N159" i="35"/>
  <c r="O159" i="35"/>
  <c r="E160" i="35"/>
  <c r="F160" i="35"/>
  <c r="G160" i="35"/>
  <c r="H160" i="35"/>
  <c r="I160" i="35"/>
  <c r="J160" i="35"/>
  <c r="K160" i="35"/>
  <c r="L160" i="35"/>
  <c r="M160" i="35"/>
  <c r="N160" i="35"/>
  <c r="O160" i="35"/>
  <c r="E161" i="35"/>
  <c r="F161" i="35"/>
  <c r="G161" i="35"/>
  <c r="H161" i="35"/>
  <c r="I161" i="35"/>
  <c r="J161" i="35"/>
  <c r="K161" i="35"/>
  <c r="L161" i="35"/>
  <c r="M161" i="35"/>
  <c r="N161" i="35"/>
  <c r="O161" i="35"/>
  <c r="E162" i="35"/>
  <c r="F162" i="35"/>
  <c r="G162" i="35"/>
  <c r="H162" i="35"/>
  <c r="I162" i="35"/>
  <c r="J162" i="35"/>
  <c r="K162" i="35"/>
  <c r="L162" i="35"/>
  <c r="M162" i="35"/>
  <c r="N162" i="35"/>
  <c r="O162" i="35"/>
  <c r="E163" i="35"/>
  <c r="F163" i="35"/>
  <c r="G163" i="35"/>
  <c r="H163" i="35"/>
  <c r="I163" i="35"/>
  <c r="J163" i="35"/>
  <c r="K163" i="35"/>
  <c r="L163" i="35"/>
  <c r="M163" i="35"/>
  <c r="N163" i="35"/>
  <c r="O163" i="35"/>
  <c r="E173" i="35"/>
  <c r="F173" i="35"/>
  <c r="G173" i="35"/>
  <c r="H173" i="35"/>
  <c r="I173" i="35"/>
  <c r="J173" i="35"/>
  <c r="K173" i="35"/>
  <c r="L173" i="35"/>
  <c r="M173" i="35"/>
  <c r="N173" i="35"/>
  <c r="O173" i="35"/>
  <c r="E174" i="35"/>
  <c r="F174" i="35"/>
  <c r="G174" i="35"/>
  <c r="H174" i="35"/>
  <c r="I174" i="35"/>
  <c r="J174" i="35"/>
  <c r="K174" i="35"/>
  <c r="L174" i="35"/>
  <c r="M174" i="35"/>
  <c r="N174" i="35"/>
  <c r="O174" i="35"/>
  <c r="E175" i="35"/>
  <c r="F175" i="35"/>
  <c r="G175" i="35"/>
  <c r="H175" i="35"/>
  <c r="I175" i="35"/>
  <c r="J175" i="35"/>
  <c r="K175" i="35"/>
  <c r="L175" i="35"/>
  <c r="M175" i="35"/>
  <c r="N175" i="35"/>
  <c r="O175" i="35"/>
  <c r="E176" i="35"/>
  <c r="F176" i="35"/>
  <c r="G176" i="35"/>
  <c r="H176" i="35"/>
  <c r="I176" i="35"/>
  <c r="J176" i="35"/>
  <c r="K176" i="35"/>
  <c r="L176" i="35"/>
  <c r="M176" i="35"/>
  <c r="N176" i="35"/>
  <c r="O176" i="35"/>
  <c r="E177" i="35"/>
  <c r="F177" i="35"/>
  <c r="G177" i="35"/>
  <c r="H177" i="35"/>
  <c r="I177" i="35"/>
  <c r="J177" i="35"/>
  <c r="K177" i="35"/>
  <c r="L177" i="35"/>
  <c r="M177" i="35"/>
  <c r="N177" i="35"/>
  <c r="O177" i="35"/>
  <c r="E180" i="35"/>
  <c r="F180" i="35"/>
  <c r="G180" i="35"/>
  <c r="H180" i="35"/>
  <c r="I180" i="35"/>
  <c r="J180" i="35"/>
  <c r="K180" i="35"/>
  <c r="L180" i="35"/>
  <c r="M180" i="35"/>
  <c r="N180" i="35"/>
  <c r="O180" i="35"/>
  <c r="E181" i="35"/>
  <c r="F181" i="35"/>
  <c r="G181" i="35"/>
  <c r="H181" i="35"/>
  <c r="I181" i="35"/>
  <c r="J181" i="35"/>
  <c r="K181" i="35"/>
  <c r="L181" i="35"/>
  <c r="M181" i="35"/>
  <c r="N181" i="35"/>
  <c r="O181" i="35"/>
  <c r="E182" i="35"/>
  <c r="F182" i="35"/>
  <c r="G182" i="35"/>
  <c r="H182" i="35"/>
  <c r="I182" i="35"/>
  <c r="J182" i="35"/>
  <c r="K182" i="35"/>
  <c r="L182" i="35"/>
  <c r="M182" i="35"/>
  <c r="N182" i="35"/>
  <c r="O182" i="35"/>
  <c r="E183" i="35"/>
  <c r="F183" i="35"/>
  <c r="G183" i="35"/>
  <c r="H183" i="35"/>
  <c r="I183" i="35"/>
  <c r="J183" i="35"/>
  <c r="K183" i="35"/>
  <c r="L183" i="35"/>
  <c r="M183" i="35"/>
  <c r="N183" i="35"/>
  <c r="O183" i="35"/>
  <c r="E184" i="35"/>
  <c r="F184" i="35"/>
  <c r="G184" i="35"/>
  <c r="H184" i="35"/>
  <c r="I184" i="35"/>
  <c r="J184" i="35"/>
  <c r="K184" i="35"/>
  <c r="L184" i="35"/>
  <c r="M184" i="35"/>
  <c r="N184" i="35"/>
  <c r="O184" i="35"/>
  <c r="E187" i="35"/>
  <c r="F187" i="35"/>
  <c r="G187" i="35"/>
  <c r="H187" i="35"/>
  <c r="I187" i="35"/>
  <c r="J187" i="35"/>
  <c r="K187" i="35"/>
  <c r="L187" i="35"/>
  <c r="M187" i="35"/>
  <c r="N187" i="35"/>
  <c r="O187" i="35"/>
  <c r="E188" i="35"/>
  <c r="F188" i="35"/>
  <c r="G188" i="35"/>
  <c r="H188" i="35"/>
  <c r="I188" i="35"/>
  <c r="J188" i="35"/>
  <c r="K188" i="35"/>
  <c r="L188" i="35"/>
  <c r="M188" i="35"/>
  <c r="N188" i="35"/>
  <c r="O188" i="35"/>
  <c r="E189" i="35"/>
  <c r="F189" i="35"/>
  <c r="G189" i="35"/>
  <c r="H189" i="35"/>
  <c r="I189" i="35"/>
  <c r="J189" i="35"/>
  <c r="K189" i="35"/>
  <c r="L189" i="35"/>
  <c r="M189" i="35"/>
  <c r="N189" i="35"/>
  <c r="O189" i="35"/>
  <c r="E190" i="35"/>
  <c r="F190" i="35"/>
  <c r="G190" i="35"/>
  <c r="H190" i="35"/>
  <c r="I190" i="35"/>
  <c r="J190" i="35"/>
  <c r="K190" i="35"/>
  <c r="L190" i="35"/>
  <c r="M190" i="35"/>
  <c r="N190" i="35"/>
  <c r="O190" i="35"/>
  <c r="E191" i="35"/>
  <c r="F191" i="35"/>
  <c r="G191" i="35"/>
  <c r="H191" i="35"/>
  <c r="I191" i="35"/>
  <c r="J191" i="35"/>
  <c r="K191" i="35"/>
  <c r="L191" i="35"/>
  <c r="M191" i="35"/>
  <c r="N191" i="35"/>
  <c r="O191" i="35"/>
  <c r="E201" i="35"/>
  <c r="C70" i="7" s="1"/>
  <c r="F201" i="35"/>
  <c r="D70" i="7" s="1"/>
  <c r="G201" i="35"/>
  <c r="E70" i="7" s="1"/>
  <c r="H201" i="35"/>
  <c r="F70" i="7" s="1"/>
  <c r="I201" i="35"/>
  <c r="G70" i="7" s="1"/>
  <c r="J201" i="35"/>
  <c r="H70" i="7" s="1"/>
  <c r="K201" i="35"/>
  <c r="I70" i="7" s="1"/>
  <c r="L201" i="35"/>
  <c r="J70" i="7" s="1"/>
  <c r="M201" i="35"/>
  <c r="K70" i="7" s="1"/>
  <c r="N201" i="35"/>
  <c r="L70" i="7" s="1"/>
  <c r="O201" i="35"/>
  <c r="M70" i="7" s="1"/>
  <c r="E202" i="35"/>
  <c r="C71" i="7" s="1"/>
  <c r="F202" i="35"/>
  <c r="D71" i="7" s="1"/>
  <c r="G202" i="35"/>
  <c r="E71" i="7" s="1"/>
  <c r="H202" i="35"/>
  <c r="F71" i="7" s="1"/>
  <c r="I202" i="35"/>
  <c r="G71" i="7" s="1"/>
  <c r="J202" i="35"/>
  <c r="H71" i="7" s="1"/>
  <c r="K202" i="35"/>
  <c r="I71" i="7" s="1"/>
  <c r="L202" i="35"/>
  <c r="J71" i="7" s="1"/>
  <c r="M202" i="35"/>
  <c r="K71" i="7" s="1"/>
  <c r="N202" i="35"/>
  <c r="L71" i="7" s="1"/>
  <c r="O202" i="35"/>
  <c r="M71" i="7" s="1"/>
  <c r="E203" i="35"/>
  <c r="C72" i="7" s="1"/>
  <c r="F203" i="35"/>
  <c r="D72" i="7" s="1"/>
  <c r="G203" i="35"/>
  <c r="E72" i="7" s="1"/>
  <c r="H203" i="35"/>
  <c r="F72" i="7" s="1"/>
  <c r="I203" i="35"/>
  <c r="G72" i="7" s="1"/>
  <c r="J203" i="35"/>
  <c r="H72" i="7" s="1"/>
  <c r="K203" i="35"/>
  <c r="I72" i="7" s="1"/>
  <c r="L203" i="35"/>
  <c r="J72" i="7" s="1"/>
  <c r="M203" i="35"/>
  <c r="K72" i="7" s="1"/>
  <c r="N203" i="35"/>
  <c r="L72" i="7" s="1"/>
  <c r="O203" i="35"/>
  <c r="M72" i="7" s="1"/>
  <c r="E204" i="35"/>
  <c r="C73" i="7" s="1"/>
  <c r="F204" i="35"/>
  <c r="D73" i="7" s="1"/>
  <c r="G204" i="35"/>
  <c r="E73" i="7" s="1"/>
  <c r="H204" i="35"/>
  <c r="F73" i="7" s="1"/>
  <c r="I204" i="35"/>
  <c r="G73" i="7" s="1"/>
  <c r="J204" i="35"/>
  <c r="H73" i="7" s="1"/>
  <c r="K204" i="35"/>
  <c r="I73" i="7" s="1"/>
  <c r="L204" i="35"/>
  <c r="J73" i="7" s="1"/>
  <c r="M204" i="35"/>
  <c r="K73" i="7" s="1"/>
  <c r="N204" i="35"/>
  <c r="L73" i="7" s="1"/>
  <c r="O204" i="35"/>
  <c r="M73" i="7" s="1"/>
  <c r="E205" i="35"/>
  <c r="C74" i="7" s="1"/>
  <c r="F205" i="35"/>
  <c r="D74" i="7" s="1"/>
  <c r="G205" i="35"/>
  <c r="E74" i="7" s="1"/>
  <c r="H205" i="35"/>
  <c r="F74" i="7" s="1"/>
  <c r="I205" i="35"/>
  <c r="G74" i="7" s="1"/>
  <c r="J205" i="35"/>
  <c r="H74" i="7" s="1"/>
  <c r="K205" i="35"/>
  <c r="I74" i="7" s="1"/>
  <c r="L205" i="35"/>
  <c r="J74" i="7" s="1"/>
  <c r="M205" i="35"/>
  <c r="K74" i="7" s="1"/>
  <c r="N205" i="35"/>
  <c r="L74" i="7" s="1"/>
  <c r="O205" i="35"/>
  <c r="M74" i="7" s="1"/>
  <c r="E208" i="35"/>
  <c r="C77" i="7" s="1"/>
  <c r="F208" i="35"/>
  <c r="D77" i="7" s="1"/>
  <c r="G208" i="35"/>
  <c r="E77" i="7" s="1"/>
  <c r="H208" i="35"/>
  <c r="F77" i="7" s="1"/>
  <c r="I208" i="35"/>
  <c r="G77" i="7" s="1"/>
  <c r="J208" i="35"/>
  <c r="H77" i="7" s="1"/>
  <c r="K208" i="35"/>
  <c r="I77" i="7" s="1"/>
  <c r="L208" i="35"/>
  <c r="J77" i="7" s="1"/>
  <c r="M208" i="35"/>
  <c r="K77" i="7" s="1"/>
  <c r="N208" i="35"/>
  <c r="L77" i="7" s="1"/>
  <c r="O208" i="35"/>
  <c r="M77" i="7" s="1"/>
  <c r="E209" i="35"/>
  <c r="C78" i="7" s="1"/>
  <c r="F209" i="35"/>
  <c r="D78" i="7" s="1"/>
  <c r="G209" i="35"/>
  <c r="E78" i="7" s="1"/>
  <c r="H209" i="35"/>
  <c r="F78" i="7" s="1"/>
  <c r="I209" i="35"/>
  <c r="G78" i="7" s="1"/>
  <c r="J209" i="35"/>
  <c r="H78" i="7" s="1"/>
  <c r="K209" i="35"/>
  <c r="I78" i="7" s="1"/>
  <c r="L209" i="35"/>
  <c r="J78" i="7" s="1"/>
  <c r="M209" i="35"/>
  <c r="K78" i="7" s="1"/>
  <c r="N209" i="35"/>
  <c r="L78" i="7" s="1"/>
  <c r="O209" i="35"/>
  <c r="M78" i="7" s="1"/>
  <c r="E210" i="35"/>
  <c r="C79" i="7" s="1"/>
  <c r="F210" i="35"/>
  <c r="D79" i="7" s="1"/>
  <c r="G210" i="35"/>
  <c r="E79" i="7" s="1"/>
  <c r="H210" i="35"/>
  <c r="F79" i="7" s="1"/>
  <c r="I210" i="35"/>
  <c r="G79" i="7" s="1"/>
  <c r="J210" i="35"/>
  <c r="H79" i="7" s="1"/>
  <c r="K210" i="35"/>
  <c r="I79" i="7" s="1"/>
  <c r="L210" i="35"/>
  <c r="J79" i="7" s="1"/>
  <c r="M210" i="35"/>
  <c r="K79" i="7" s="1"/>
  <c r="N210" i="35"/>
  <c r="L79" i="7" s="1"/>
  <c r="O210" i="35"/>
  <c r="M79" i="7" s="1"/>
  <c r="E211" i="35"/>
  <c r="C80" i="7" s="1"/>
  <c r="F211" i="35"/>
  <c r="D80" i="7" s="1"/>
  <c r="G211" i="35"/>
  <c r="E80" i="7" s="1"/>
  <c r="H211" i="35"/>
  <c r="F80" i="7" s="1"/>
  <c r="I211" i="35"/>
  <c r="G80" i="7" s="1"/>
  <c r="J211" i="35"/>
  <c r="H80" i="7" s="1"/>
  <c r="K211" i="35"/>
  <c r="I80" i="7" s="1"/>
  <c r="L211" i="35"/>
  <c r="J80" i="7" s="1"/>
  <c r="M211" i="35"/>
  <c r="K80" i="7" s="1"/>
  <c r="N211" i="35"/>
  <c r="L80" i="7" s="1"/>
  <c r="O211" i="35"/>
  <c r="M80" i="7" s="1"/>
  <c r="E212" i="35"/>
  <c r="C81" i="7" s="1"/>
  <c r="F212" i="35"/>
  <c r="D81" i="7" s="1"/>
  <c r="G212" i="35"/>
  <c r="E81" i="7" s="1"/>
  <c r="H212" i="35"/>
  <c r="F81" i="7" s="1"/>
  <c r="I212" i="35"/>
  <c r="G81" i="7" s="1"/>
  <c r="J212" i="35"/>
  <c r="H81" i="7" s="1"/>
  <c r="K212" i="35"/>
  <c r="I81" i="7" s="1"/>
  <c r="L212" i="35"/>
  <c r="J81" i="7" s="1"/>
  <c r="M212" i="35"/>
  <c r="K81" i="7" s="1"/>
  <c r="N212" i="35"/>
  <c r="L81" i="7" s="1"/>
  <c r="O212" i="35"/>
  <c r="M81" i="7" s="1"/>
  <c r="E215" i="35"/>
  <c r="C84" i="7" s="1"/>
  <c r="F215" i="35"/>
  <c r="D84" i="7" s="1"/>
  <c r="G215" i="35"/>
  <c r="E84" i="7" s="1"/>
  <c r="H215" i="35"/>
  <c r="F84" i="7" s="1"/>
  <c r="I215" i="35"/>
  <c r="G84" i="7" s="1"/>
  <c r="J215" i="35"/>
  <c r="H84" i="7" s="1"/>
  <c r="K215" i="35"/>
  <c r="I84" i="7" s="1"/>
  <c r="L215" i="35"/>
  <c r="J84" i="7" s="1"/>
  <c r="M215" i="35"/>
  <c r="K84" i="7" s="1"/>
  <c r="N215" i="35"/>
  <c r="L84" i="7" s="1"/>
  <c r="O215" i="35"/>
  <c r="M84" i="7" s="1"/>
  <c r="E216" i="35"/>
  <c r="C85" i="7" s="1"/>
  <c r="F216" i="35"/>
  <c r="D85" i="7" s="1"/>
  <c r="G216" i="35"/>
  <c r="E85" i="7" s="1"/>
  <c r="H216" i="35"/>
  <c r="F85" i="7" s="1"/>
  <c r="I216" i="35"/>
  <c r="G85" i="7" s="1"/>
  <c r="J216" i="35"/>
  <c r="H85" i="7" s="1"/>
  <c r="K216" i="35"/>
  <c r="I85" i="7" s="1"/>
  <c r="L216" i="35"/>
  <c r="J85" i="7" s="1"/>
  <c r="M216" i="35"/>
  <c r="K85" i="7" s="1"/>
  <c r="N216" i="35"/>
  <c r="L85" i="7" s="1"/>
  <c r="O216" i="35"/>
  <c r="M85" i="7" s="1"/>
  <c r="E217" i="35"/>
  <c r="C86" i="7" s="1"/>
  <c r="F217" i="35"/>
  <c r="D86" i="7" s="1"/>
  <c r="G217" i="35"/>
  <c r="E86" i="7" s="1"/>
  <c r="H217" i="35"/>
  <c r="F86" i="7" s="1"/>
  <c r="I217" i="35"/>
  <c r="G86" i="7" s="1"/>
  <c r="J217" i="35"/>
  <c r="H86" i="7" s="1"/>
  <c r="K217" i="35"/>
  <c r="I86" i="7" s="1"/>
  <c r="L217" i="35"/>
  <c r="J86" i="7" s="1"/>
  <c r="M217" i="35"/>
  <c r="K86" i="7" s="1"/>
  <c r="N217" i="35"/>
  <c r="L86" i="7" s="1"/>
  <c r="O217" i="35"/>
  <c r="M86" i="7" s="1"/>
  <c r="E218" i="35"/>
  <c r="C87" i="7" s="1"/>
  <c r="F218" i="35"/>
  <c r="D87" i="7" s="1"/>
  <c r="G218" i="35"/>
  <c r="E87" i="7" s="1"/>
  <c r="H218" i="35"/>
  <c r="F87" i="7" s="1"/>
  <c r="I218" i="35"/>
  <c r="G87" i="7" s="1"/>
  <c r="J218" i="35"/>
  <c r="H87" i="7" s="1"/>
  <c r="K218" i="35"/>
  <c r="I87" i="7" s="1"/>
  <c r="L218" i="35"/>
  <c r="J87" i="7" s="1"/>
  <c r="M218" i="35"/>
  <c r="K87" i="7" s="1"/>
  <c r="N218" i="35"/>
  <c r="L87" i="7" s="1"/>
  <c r="O218" i="35"/>
  <c r="M87" i="7" s="1"/>
  <c r="E219" i="35"/>
  <c r="C88" i="7" s="1"/>
  <c r="F219" i="35"/>
  <c r="D88" i="7" s="1"/>
  <c r="G219" i="35"/>
  <c r="E88" i="7" s="1"/>
  <c r="H219" i="35"/>
  <c r="F88" i="7" s="1"/>
  <c r="I219" i="35"/>
  <c r="G88" i="7" s="1"/>
  <c r="J219" i="35"/>
  <c r="H88" i="7" s="1"/>
  <c r="K219" i="35"/>
  <c r="I88" i="7" s="1"/>
  <c r="L219" i="35"/>
  <c r="J88" i="7" s="1"/>
  <c r="M219" i="35"/>
  <c r="N219" i="35"/>
  <c r="L88" i="7" s="1"/>
  <c r="O219" i="35"/>
  <c r="M88" i="7" s="1"/>
  <c r="E229" i="35"/>
  <c r="F229" i="35"/>
  <c r="G229" i="35"/>
  <c r="H229" i="35"/>
  <c r="I229" i="35"/>
  <c r="J229" i="35"/>
  <c r="K229" i="35"/>
  <c r="L229" i="35"/>
  <c r="M229" i="35"/>
  <c r="N229" i="35"/>
  <c r="O229" i="35"/>
  <c r="E230" i="35"/>
  <c r="F230" i="35"/>
  <c r="G230" i="35"/>
  <c r="H230" i="35"/>
  <c r="I230" i="35"/>
  <c r="J230" i="35"/>
  <c r="K230" i="35"/>
  <c r="L230" i="35"/>
  <c r="M230" i="35"/>
  <c r="N230" i="35"/>
  <c r="O230" i="35"/>
  <c r="E231" i="35"/>
  <c r="F231" i="35"/>
  <c r="G231" i="35"/>
  <c r="H231" i="35"/>
  <c r="I231" i="35"/>
  <c r="J231" i="35"/>
  <c r="K231" i="35"/>
  <c r="L231" i="35"/>
  <c r="M231" i="35"/>
  <c r="N231" i="35"/>
  <c r="O231" i="35"/>
  <c r="E232" i="35"/>
  <c r="F232" i="35"/>
  <c r="G232" i="35"/>
  <c r="H232" i="35"/>
  <c r="I232" i="35"/>
  <c r="J232" i="35"/>
  <c r="K232" i="35"/>
  <c r="L232" i="35"/>
  <c r="M232" i="35"/>
  <c r="N232" i="35"/>
  <c r="O232" i="35"/>
  <c r="E233" i="35"/>
  <c r="F233" i="35"/>
  <c r="G233" i="35"/>
  <c r="H233" i="35"/>
  <c r="I233" i="35"/>
  <c r="J233" i="35"/>
  <c r="K233" i="35"/>
  <c r="L233" i="35"/>
  <c r="M233" i="35"/>
  <c r="N233" i="35"/>
  <c r="O233" i="35"/>
  <c r="E236" i="35"/>
  <c r="F236" i="35"/>
  <c r="G236" i="35"/>
  <c r="H236" i="35"/>
  <c r="I236" i="35"/>
  <c r="J236" i="35"/>
  <c r="K236" i="35"/>
  <c r="L236" i="35"/>
  <c r="M236" i="35"/>
  <c r="N236" i="35"/>
  <c r="O236" i="35"/>
  <c r="E237" i="35"/>
  <c r="C101" i="7" s="1"/>
  <c r="F237" i="35"/>
  <c r="D101" i="7" s="1"/>
  <c r="G237" i="35"/>
  <c r="E101" i="7" s="1"/>
  <c r="H237" i="35"/>
  <c r="F101" i="7" s="1"/>
  <c r="I237" i="35"/>
  <c r="G101" i="7" s="1"/>
  <c r="J237" i="35"/>
  <c r="H101" i="7" s="1"/>
  <c r="K237" i="35"/>
  <c r="I101" i="7" s="1"/>
  <c r="L237" i="35"/>
  <c r="J101" i="7" s="1"/>
  <c r="M237" i="35"/>
  <c r="K101" i="7" s="1"/>
  <c r="N237" i="35"/>
  <c r="L101" i="7" s="1"/>
  <c r="O237" i="35"/>
  <c r="M101" i="7" s="1"/>
  <c r="E238" i="35"/>
  <c r="C102" i="7" s="1"/>
  <c r="F238" i="35"/>
  <c r="D102" i="7" s="1"/>
  <c r="G238" i="35"/>
  <c r="E102" i="7" s="1"/>
  <c r="H238" i="35"/>
  <c r="F102" i="7" s="1"/>
  <c r="I238" i="35"/>
  <c r="G102" i="7" s="1"/>
  <c r="J238" i="35"/>
  <c r="H102" i="7" s="1"/>
  <c r="K238" i="35"/>
  <c r="I102" i="7" s="1"/>
  <c r="L238" i="35"/>
  <c r="J102" i="7" s="1"/>
  <c r="M238" i="35"/>
  <c r="K102" i="7" s="1"/>
  <c r="N238" i="35"/>
  <c r="L102" i="7" s="1"/>
  <c r="O238" i="35"/>
  <c r="M102" i="7" s="1"/>
  <c r="E239" i="35"/>
  <c r="C103" i="7" s="1"/>
  <c r="F239" i="35"/>
  <c r="D103" i="7" s="1"/>
  <c r="G239" i="35"/>
  <c r="E103" i="7" s="1"/>
  <c r="H239" i="35"/>
  <c r="F103" i="7" s="1"/>
  <c r="I239" i="35"/>
  <c r="G103" i="7" s="1"/>
  <c r="J239" i="35"/>
  <c r="H103" i="7" s="1"/>
  <c r="K239" i="35"/>
  <c r="I103" i="7" s="1"/>
  <c r="L239" i="35"/>
  <c r="J103" i="7" s="1"/>
  <c r="M239" i="35"/>
  <c r="K103" i="7" s="1"/>
  <c r="N239" i="35"/>
  <c r="L103" i="7" s="1"/>
  <c r="O239" i="35"/>
  <c r="M103" i="7" s="1"/>
  <c r="E240" i="35"/>
  <c r="C104" i="7" s="1"/>
  <c r="F240" i="35"/>
  <c r="D104" i="7" s="1"/>
  <c r="G240" i="35"/>
  <c r="E104" i="7" s="1"/>
  <c r="H240" i="35"/>
  <c r="F104" i="7" s="1"/>
  <c r="I240" i="35"/>
  <c r="G104" i="7" s="1"/>
  <c r="J240" i="35"/>
  <c r="H104" i="7" s="1"/>
  <c r="K240" i="35"/>
  <c r="I104" i="7" s="1"/>
  <c r="L240" i="35"/>
  <c r="J104" i="7" s="1"/>
  <c r="M240" i="35"/>
  <c r="K104" i="7" s="1"/>
  <c r="N240" i="35"/>
  <c r="L104" i="7" s="1"/>
  <c r="O240" i="35"/>
  <c r="M104" i="7" s="1"/>
  <c r="E243" i="35"/>
  <c r="F243" i="35"/>
  <c r="G243" i="35"/>
  <c r="H243" i="35"/>
  <c r="I243" i="35"/>
  <c r="J243" i="35"/>
  <c r="K243" i="35"/>
  <c r="L243" i="35"/>
  <c r="M243" i="35"/>
  <c r="N243" i="35"/>
  <c r="O243" i="35"/>
  <c r="E244" i="35"/>
  <c r="C108" i="7" s="1"/>
  <c r="F244" i="35"/>
  <c r="G244" i="35"/>
  <c r="E108" i="7" s="1"/>
  <c r="H244" i="35"/>
  <c r="F108" i="7" s="1"/>
  <c r="I244" i="35"/>
  <c r="G108" i="7" s="1"/>
  <c r="J244" i="35"/>
  <c r="K244" i="35"/>
  <c r="I108" i="7" s="1"/>
  <c r="L244" i="35"/>
  <c r="M244" i="35"/>
  <c r="K108" i="7" s="1"/>
  <c r="N244" i="35"/>
  <c r="O244" i="35"/>
  <c r="M108" i="7" s="1"/>
  <c r="E245" i="35"/>
  <c r="C109" i="7" s="1"/>
  <c r="F245" i="35"/>
  <c r="D109" i="7" s="1"/>
  <c r="G245" i="35"/>
  <c r="H245" i="35"/>
  <c r="F109" i="7" s="1"/>
  <c r="I245" i="35"/>
  <c r="J245" i="35"/>
  <c r="H109" i="7" s="1"/>
  <c r="K245" i="35"/>
  <c r="L245" i="35"/>
  <c r="J109" i="7" s="1"/>
  <c r="M245" i="35"/>
  <c r="K109" i="7" s="1"/>
  <c r="N245" i="35"/>
  <c r="L109" i="7" s="1"/>
  <c r="O245" i="35"/>
  <c r="E246" i="35"/>
  <c r="C110" i="7" s="1"/>
  <c r="F246" i="35"/>
  <c r="G246" i="35"/>
  <c r="E110" i="7" s="1"/>
  <c r="H246" i="35"/>
  <c r="I246" i="35"/>
  <c r="G110" i="7" s="1"/>
  <c r="J246" i="35"/>
  <c r="H110" i="7" s="1"/>
  <c r="K246" i="35"/>
  <c r="I110" i="7" s="1"/>
  <c r="L246" i="35"/>
  <c r="M246" i="35"/>
  <c r="K110" i="7" s="1"/>
  <c r="N246" i="35"/>
  <c r="O246" i="35"/>
  <c r="M110" i="7" s="1"/>
  <c r="E247" i="35"/>
  <c r="F247" i="35"/>
  <c r="D111" i="7" s="1"/>
  <c r="G247" i="35"/>
  <c r="E111" i="7" s="1"/>
  <c r="H247" i="35"/>
  <c r="F111" i="7" s="1"/>
  <c r="I247" i="35"/>
  <c r="J247" i="35"/>
  <c r="H111" i="7" s="1"/>
  <c r="K247" i="35"/>
  <c r="L247" i="35"/>
  <c r="J111" i="7" s="1"/>
  <c r="M247" i="35"/>
  <c r="N247" i="35"/>
  <c r="L111" i="7" s="1"/>
  <c r="O247" i="35"/>
  <c r="M111" i="7" s="1"/>
  <c r="E257" i="35"/>
  <c r="F257" i="35"/>
  <c r="G257" i="35"/>
  <c r="H257" i="35"/>
  <c r="I257" i="35"/>
  <c r="J257" i="35"/>
  <c r="K257" i="35"/>
  <c r="L257" i="35"/>
  <c r="M257" i="35"/>
  <c r="N257" i="35"/>
  <c r="O257" i="35"/>
  <c r="E258" i="35"/>
  <c r="F258" i="35"/>
  <c r="G258" i="35"/>
  <c r="H258" i="35"/>
  <c r="I258" i="35"/>
  <c r="J258" i="35"/>
  <c r="K258" i="35"/>
  <c r="L258" i="35"/>
  <c r="M258" i="35"/>
  <c r="N258" i="35"/>
  <c r="O258" i="35"/>
  <c r="E259" i="35"/>
  <c r="F259" i="35"/>
  <c r="G259" i="35"/>
  <c r="H259" i="35"/>
  <c r="I259" i="35"/>
  <c r="J259" i="35"/>
  <c r="K259" i="35"/>
  <c r="L259" i="35"/>
  <c r="M259" i="35"/>
  <c r="N259" i="35"/>
  <c r="O259" i="35"/>
  <c r="E260" i="35"/>
  <c r="F260" i="35"/>
  <c r="G260" i="35"/>
  <c r="H260" i="35"/>
  <c r="I260" i="35"/>
  <c r="J260" i="35"/>
  <c r="K260" i="35"/>
  <c r="L260" i="35"/>
  <c r="M260" i="35"/>
  <c r="N260" i="35"/>
  <c r="O260" i="35"/>
  <c r="E261" i="35"/>
  <c r="F261" i="35"/>
  <c r="G261" i="35"/>
  <c r="H261" i="35"/>
  <c r="I261" i="35"/>
  <c r="J261" i="35"/>
  <c r="K261" i="35"/>
  <c r="L261" i="35"/>
  <c r="M261" i="35"/>
  <c r="N261" i="35"/>
  <c r="O261" i="35"/>
  <c r="E264" i="35"/>
  <c r="F264" i="35"/>
  <c r="G264" i="35"/>
  <c r="H264" i="35"/>
  <c r="I264" i="35"/>
  <c r="J264" i="35"/>
  <c r="K264" i="35"/>
  <c r="L264" i="35"/>
  <c r="M264" i="35"/>
  <c r="N264" i="35"/>
  <c r="O264" i="35"/>
  <c r="E265" i="35"/>
  <c r="F265" i="35"/>
  <c r="G265" i="35"/>
  <c r="H265" i="35"/>
  <c r="I265" i="35"/>
  <c r="J265" i="35"/>
  <c r="K265" i="35"/>
  <c r="L265" i="35"/>
  <c r="M265" i="35"/>
  <c r="N265" i="35"/>
  <c r="O265" i="35"/>
  <c r="E266" i="35"/>
  <c r="F266" i="35"/>
  <c r="G266" i="35"/>
  <c r="H266" i="35"/>
  <c r="I266" i="35"/>
  <c r="J266" i="35"/>
  <c r="K266" i="35"/>
  <c r="L266" i="35"/>
  <c r="M266" i="35"/>
  <c r="N266" i="35"/>
  <c r="O266" i="35"/>
  <c r="E267" i="35"/>
  <c r="F267" i="35"/>
  <c r="G267" i="35"/>
  <c r="H267" i="35"/>
  <c r="I267" i="35"/>
  <c r="J267" i="35"/>
  <c r="K267" i="35"/>
  <c r="L267" i="35"/>
  <c r="M267" i="35"/>
  <c r="N267" i="35"/>
  <c r="O267" i="35"/>
  <c r="E268" i="35"/>
  <c r="F268" i="35"/>
  <c r="G268" i="35"/>
  <c r="H268" i="35"/>
  <c r="I268" i="35"/>
  <c r="J268" i="35"/>
  <c r="K268" i="35"/>
  <c r="L268" i="35"/>
  <c r="M268" i="35"/>
  <c r="N268" i="35"/>
  <c r="O268" i="35"/>
  <c r="E271" i="35"/>
  <c r="F271" i="35"/>
  <c r="G271" i="35"/>
  <c r="H271" i="35"/>
  <c r="I271" i="35"/>
  <c r="J271" i="35"/>
  <c r="K271" i="35"/>
  <c r="L271" i="35"/>
  <c r="M271" i="35"/>
  <c r="N271" i="35"/>
  <c r="O271" i="35"/>
  <c r="E272" i="35"/>
  <c r="F272" i="35"/>
  <c r="G272" i="35"/>
  <c r="H272" i="35"/>
  <c r="I272" i="35"/>
  <c r="J272" i="35"/>
  <c r="K272" i="35"/>
  <c r="L272" i="35"/>
  <c r="M272" i="35"/>
  <c r="N272" i="35"/>
  <c r="O272" i="35"/>
  <c r="E273" i="35"/>
  <c r="F273" i="35"/>
  <c r="G273" i="35"/>
  <c r="H273" i="35"/>
  <c r="I273" i="35"/>
  <c r="J273" i="35"/>
  <c r="K273" i="35"/>
  <c r="L273" i="35"/>
  <c r="M273" i="35"/>
  <c r="N273" i="35"/>
  <c r="O273" i="35"/>
  <c r="E274" i="35"/>
  <c r="F274" i="35"/>
  <c r="G274" i="35"/>
  <c r="H274" i="35"/>
  <c r="I274" i="35"/>
  <c r="J274" i="35"/>
  <c r="K274" i="35"/>
  <c r="L274" i="35"/>
  <c r="M274" i="35"/>
  <c r="N274" i="35"/>
  <c r="O274" i="35"/>
  <c r="E275" i="35"/>
  <c r="F275" i="35"/>
  <c r="G275" i="35"/>
  <c r="H275" i="35"/>
  <c r="I275" i="35"/>
  <c r="J275" i="35"/>
  <c r="K275" i="35"/>
  <c r="L275" i="35"/>
  <c r="M275" i="35"/>
  <c r="N275" i="35"/>
  <c r="O275" i="35"/>
  <c r="E285" i="35"/>
  <c r="F285" i="35"/>
  <c r="G285" i="35"/>
  <c r="H285" i="35"/>
  <c r="I285" i="35"/>
  <c r="J285" i="35"/>
  <c r="K285" i="35"/>
  <c r="L285" i="35"/>
  <c r="M285" i="35"/>
  <c r="N285" i="35"/>
  <c r="O285" i="35"/>
  <c r="E286" i="35"/>
  <c r="F286" i="35"/>
  <c r="G286" i="35"/>
  <c r="H286" i="35"/>
  <c r="I286" i="35"/>
  <c r="J286" i="35"/>
  <c r="K286" i="35"/>
  <c r="L286" i="35"/>
  <c r="M286" i="35"/>
  <c r="N286" i="35"/>
  <c r="O286" i="35"/>
  <c r="E287" i="35"/>
  <c r="F287" i="35"/>
  <c r="G287" i="35"/>
  <c r="H287" i="35"/>
  <c r="I287" i="35"/>
  <c r="J287" i="35"/>
  <c r="K287" i="35"/>
  <c r="L287" i="35"/>
  <c r="M287" i="35"/>
  <c r="N287" i="35"/>
  <c r="O287" i="35"/>
  <c r="E288" i="35"/>
  <c r="F288" i="35"/>
  <c r="G288" i="35"/>
  <c r="H288" i="35"/>
  <c r="I288" i="35"/>
  <c r="J288" i="35"/>
  <c r="K288" i="35"/>
  <c r="L288" i="35"/>
  <c r="M288" i="35"/>
  <c r="N288" i="35"/>
  <c r="O288" i="35"/>
  <c r="E289" i="35"/>
  <c r="F289" i="35"/>
  <c r="G289" i="35"/>
  <c r="H289" i="35"/>
  <c r="I289" i="35"/>
  <c r="J289" i="35"/>
  <c r="K289" i="35"/>
  <c r="L289" i="35"/>
  <c r="M289" i="35"/>
  <c r="N289" i="35"/>
  <c r="O289" i="35"/>
  <c r="E292" i="35"/>
  <c r="F292" i="35"/>
  <c r="G292" i="35"/>
  <c r="H292" i="35"/>
  <c r="I292" i="35"/>
  <c r="J292" i="35"/>
  <c r="K292" i="35"/>
  <c r="L292" i="35"/>
  <c r="M292" i="35"/>
  <c r="N292" i="35"/>
  <c r="O292" i="35"/>
  <c r="E293" i="35"/>
  <c r="F293" i="35"/>
  <c r="G293" i="35"/>
  <c r="H293" i="35"/>
  <c r="I293" i="35"/>
  <c r="J293" i="35"/>
  <c r="K293" i="35"/>
  <c r="L293" i="35"/>
  <c r="M293" i="35"/>
  <c r="N293" i="35"/>
  <c r="O293" i="35"/>
  <c r="E294" i="35"/>
  <c r="F294" i="35"/>
  <c r="G294" i="35"/>
  <c r="H294" i="35"/>
  <c r="I294" i="35"/>
  <c r="J294" i="35"/>
  <c r="K294" i="35"/>
  <c r="L294" i="35"/>
  <c r="M294" i="35"/>
  <c r="N294" i="35"/>
  <c r="O294" i="35"/>
  <c r="E295" i="35"/>
  <c r="F295" i="35"/>
  <c r="G295" i="35"/>
  <c r="H295" i="35"/>
  <c r="I295" i="35"/>
  <c r="J295" i="35"/>
  <c r="K295" i="35"/>
  <c r="L295" i="35"/>
  <c r="M295" i="35"/>
  <c r="N295" i="35"/>
  <c r="O295" i="35"/>
  <c r="E296" i="35"/>
  <c r="F296" i="35"/>
  <c r="G296" i="35"/>
  <c r="H296" i="35"/>
  <c r="I296" i="35"/>
  <c r="J296" i="35"/>
  <c r="K296" i="35"/>
  <c r="L296" i="35"/>
  <c r="M296" i="35"/>
  <c r="N296" i="35"/>
  <c r="O296" i="35"/>
  <c r="E299" i="35"/>
  <c r="F299" i="35"/>
  <c r="G299" i="35"/>
  <c r="H299" i="35"/>
  <c r="I299" i="35"/>
  <c r="J299" i="35"/>
  <c r="K299" i="35"/>
  <c r="L299" i="35"/>
  <c r="M299" i="35"/>
  <c r="N299" i="35"/>
  <c r="O299" i="35"/>
  <c r="E300" i="35"/>
  <c r="F300" i="35"/>
  <c r="G300" i="35"/>
  <c r="H300" i="35"/>
  <c r="I300" i="35"/>
  <c r="J300" i="35"/>
  <c r="K300" i="35"/>
  <c r="L300" i="35"/>
  <c r="M300" i="35"/>
  <c r="N300" i="35"/>
  <c r="O300" i="35"/>
  <c r="E301" i="35"/>
  <c r="F301" i="35"/>
  <c r="G301" i="35"/>
  <c r="H301" i="35"/>
  <c r="I301" i="35"/>
  <c r="J301" i="35"/>
  <c r="K301" i="35"/>
  <c r="L301" i="35"/>
  <c r="M301" i="35"/>
  <c r="N301" i="35"/>
  <c r="O301" i="35"/>
  <c r="E302" i="35"/>
  <c r="F302" i="35"/>
  <c r="G302" i="35"/>
  <c r="H302" i="35"/>
  <c r="I302" i="35"/>
  <c r="J302" i="35"/>
  <c r="K302" i="35"/>
  <c r="L302" i="35"/>
  <c r="M302" i="35"/>
  <c r="N302" i="35"/>
  <c r="O302" i="35"/>
  <c r="E303" i="35"/>
  <c r="F303" i="35"/>
  <c r="G303" i="35"/>
  <c r="H303" i="35"/>
  <c r="I303" i="35"/>
  <c r="J303" i="35"/>
  <c r="K303" i="35"/>
  <c r="L303" i="35"/>
  <c r="M303" i="35"/>
  <c r="N303" i="35"/>
  <c r="O303" i="35"/>
  <c r="E313" i="35"/>
  <c r="F313" i="35"/>
  <c r="G313" i="35"/>
  <c r="H313" i="35"/>
  <c r="I313" i="35"/>
  <c r="J313" i="35"/>
  <c r="K313" i="35"/>
  <c r="L313" i="35"/>
  <c r="M313" i="35"/>
  <c r="N313" i="35"/>
  <c r="O313" i="35"/>
  <c r="E314" i="35"/>
  <c r="F314" i="35"/>
  <c r="G314" i="35"/>
  <c r="H314" i="35"/>
  <c r="I314" i="35"/>
  <c r="J314" i="35"/>
  <c r="K314" i="35"/>
  <c r="L314" i="35"/>
  <c r="M314" i="35"/>
  <c r="N314" i="35"/>
  <c r="O314" i="35"/>
  <c r="E315" i="35"/>
  <c r="F315" i="35"/>
  <c r="G315" i="35"/>
  <c r="H315" i="35"/>
  <c r="I315" i="35"/>
  <c r="J315" i="35"/>
  <c r="K315" i="35"/>
  <c r="L315" i="35"/>
  <c r="M315" i="35"/>
  <c r="N315" i="35"/>
  <c r="O315" i="35"/>
  <c r="E316" i="35"/>
  <c r="F316" i="35"/>
  <c r="G316" i="35"/>
  <c r="H316" i="35"/>
  <c r="I316" i="35"/>
  <c r="J316" i="35"/>
  <c r="K316" i="35"/>
  <c r="L316" i="35"/>
  <c r="M316" i="35"/>
  <c r="N316" i="35"/>
  <c r="O316" i="35"/>
  <c r="E317" i="35"/>
  <c r="F317" i="35"/>
  <c r="G317" i="35"/>
  <c r="H317" i="35"/>
  <c r="I317" i="35"/>
  <c r="J317" i="35"/>
  <c r="K317" i="35"/>
  <c r="L317" i="35"/>
  <c r="M317" i="35"/>
  <c r="N317" i="35"/>
  <c r="O317" i="35"/>
  <c r="E320" i="35"/>
  <c r="F320" i="35"/>
  <c r="G320" i="35"/>
  <c r="H320" i="35"/>
  <c r="I320" i="35"/>
  <c r="J320" i="35"/>
  <c r="K320" i="35"/>
  <c r="L320" i="35"/>
  <c r="M320" i="35"/>
  <c r="N320" i="35"/>
  <c r="O320" i="35"/>
  <c r="E321" i="35"/>
  <c r="F321" i="35"/>
  <c r="G321" i="35"/>
  <c r="H321" i="35"/>
  <c r="I321" i="35"/>
  <c r="J321" i="35"/>
  <c r="K321" i="35"/>
  <c r="L321" i="35"/>
  <c r="M321" i="35"/>
  <c r="N321" i="35"/>
  <c r="O321" i="35"/>
  <c r="E322" i="35"/>
  <c r="F322" i="35"/>
  <c r="G322" i="35"/>
  <c r="H322" i="35"/>
  <c r="I322" i="35"/>
  <c r="J322" i="35"/>
  <c r="K322" i="35"/>
  <c r="L322" i="35"/>
  <c r="M322" i="35"/>
  <c r="N322" i="35"/>
  <c r="O322" i="35"/>
  <c r="E323" i="35"/>
  <c r="F323" i="35"/>
  <c r="G323" i="35"/>
  <c r="H323" i="35"/>
  <c r="I323" i="35"/>
  <c r="J323" i="35"/>
  <c r="K323" i="35"/>
  <c r="L323" i="35"/>
  <c r="M323" i="35"/>
  <c r="N323" i="35"/>
  <c r="O323" i="35"/>
  <c r="E324" i="35"/>
  <c r="F324" i="35"/>
  <c r="G324" i="35"/>
  <c r="H324" i="35"/>
  <c r="I324" i="35"/>
  <c r="J324" i="35"/>
  <c r="K324" i="35"/>
  <c r="L324" i="35"/>
  <c r="M324" i="35"/>
  <c r="N324" i="35"/>
  <c r="O324" i="35"/>
  <c r="E327" i="35"/>
  <c r="F327" i="35"/>
  <c r="G327" i="35"/>
  <c r="H327" i="35"/>
  <c r="I327" i="35"/>
  <c r="J327" i="35"/>
  <c r="K327" i="35"/>
  <c r="L327" i="35"/>
  <c r="M327" i="35"/>
  <c r="N327" i="35"/>
  <c r="O327" i="35"/>
  <c r="E328" i="35"/>
  <c r="C197" i="7" s="1"/>
  <c r="F328" i="35"/>
  <c r="G328" i="35"/>
  <c r="E197" i="7" s="1"/>
  <c r="H328" i="35"/>
  <c r="I328" i="35"/>
  <c r="G197" i="7" s="1"/>
  <c r="J328" i="35"/>
  <c r="K328" i="35"/>
  <c r="I197" i="7" s="1"/>
  <c r="L328" i="35"/>
  <c r="M328" i="35"/>
  <c r="K197" i="7" s="1"/>
  <c r="N328" i="35"/>
  <c r="O328" i="35"/>
  <c r="M197" i="7" s="1"/>
  <c r="E329" i="35"/>
  <c r="F329" i="35"/>
  <c r="G329" i="35"/>
  <c r="H329" i="35"/>
  <c r="I329" i="35"/>
  <c r="J329" i="35"/>
  <c r="K329" i="35"/>
  <c r="L329" i="35"/>
  <c r="M329" i="35"/>
  <c r="N329" i="35"/>
  <c r="O329" i="35"/>
  <c r="E330" i="35"/>
  <c r="F330" i="35"/>
  <c r="G330" i="35"/>
  <c r="H330" i="35"/>
  <c r="I330" i="35"/>
  <c r="J330" i="35"/>
  <c r="K330" i="35"/>
  <c r="L330" i="35"/>
  <c r="M330" i="35"/>
  <c r="N330" i="35"/>
  <c r="O330" i="35"/>
  <c r="E331" i="35"/>
  <c r="F331" i="35"/>
  <c r="G331" i="35"/>
  <c r="H331" i="35"/>
  <c r="I331" i="35"/>
  <c r="J331" i="35"/>
  <c r="K331" i="35"/>
  <c r="L331" i="35"/>
  <c r="M331" i="35"/>
  <c r="N331" i="35"/>
  <c r="O331" i="35"/>
  <c r="C222" i="7"/>
  <c r="D222" i="7"/>
  <c r="E222" i="7"/>
  <c r="F222" i="7"/>
  <c r="G222" i="7"/>
  <c r="H222" i="7"/>
  <c r="I222" i="7"/>
  <c r="J222" i="7"/>
  <c r="K222" i="7"/>
  <c r="N377" i="35"/>
  <c r="L222" i="7" s="1"/>
  <c r="O377" i="35"/>
  <c r="M222" i="7" s="1"/>
  <c r="C223" i="7"/>
  <c r="D223" i="7"/>
  <c r="E223" i="7"/>
  <c r="F223" i="7"/>
  <c r="G223" i="7"/>
  <c r="H223" i="7"/>
  <c r="I223" i="7"/>
  <c r="J223" i="7"/>
  <c r="K223" i="7"/>
  <c r="N378" i="35"/>
  <c r="L223" i="7" s="1"/>
  <c r="O378" i="35"/>
  <c r="M223" i="7" s="1"/>
  <c r="C224" i="7"/>
  <c r="E224" i="7"/>
  <c r="G224" i="7"/>
  <c r="I224" i="7"/>
  <c r="K224" i="7"/>
  <c r="N379" i="35"/>
  <c r="L224" i="7" s="1"/>
  <c r="O379" i="35"/>
  <c r="M224" i="7" s="1"/>
  <c r="C225" i="7"/>
  <c r="D225" i="7"/>
  <c r="E225" i="7"/>
  <c r="F225" i="7"/>
  <c r="G225" i="7"/>
  <c r="H225" i="7"/>
  <c r="I225" i="7"/>
  <c r="J225" i="7"/>
  <c r="K225" i="7"/>
  <c r="N380" i="35"/>
  <c r="L225" i="7" s="1"/>
  <c r="O380" i="35"/>
  <c r="M225" i="7" s="1"/>
  <c r="C226" i="7"/>
  <c r="D226" i="7"/>
  <c r="E226" i="7"/>
  <c r="F226" i="7"/>
  <c r="G226" i="7"/>
  <c r="H226" i="7"/>
  <c r="I226" i="7"/>
  <c r="J226" i="7"/>
  <c r="K226" i="7"/>
  <c r="N381" i="35"/>
  <c r="L226" i="7" s="1"/>
  <c r="O381" i="35"/>
  <c r="M226" i="7" s="1"/>
  <c r="C229" i="7"/>
  <c r="D229" i="7"/>
  <c r="E229" i="7"/>
  <c r="F229" i="7"/>
  <c r="G229" i="7"/>
  <c r="H229" i="7"/>
  <c r="I229" i="7"/>
  <c r="J229" i="7"/>
  <c r="K229" i="7"/>
  <c r="N384" i="35"/>
  <c r="L229" i="7" s="1"/>
  <c r="O384" i="35"/>
  <c r="M229" i="7" s="1"/>
  <c r="C230" i="7"/>
  <c r="D230" i="7"/>
  <c r="E230" i="7"/>
  <c r="F230" i="7"/>
  <c r="G230" i="7"/>
  <c r="H230" i="7"/>
  <c r="I230" i="7"/>
  <c r="J230" i="7"/>
  <c r="K230" i="7"/>
  <c r="N385" i="35"/>
  <c r="L230" i="7" s="1"/>
  <c r="O385" i="35"/>
  <c r="M230" i="7" s="1"/>
  <c r="D231" i="7"/>
  <c r="F231" i="7"/>
  <c r="H231" i="7"/>
  <c r="J231" i="7"/>
  <c r="N386" i="35"/>
  <c r="L231" i="7" s="1"/>
  <c r="O386" i="35"/>
  <c r="M231" i="7" s="1"/>
  <c r="C232" i="7"/>
  <c r="D232" i="7"/>
  <c r="E232" i="7"/>
  <c r="F232" i="7"/>
  <c r="G232" i="7"/>
  <c r="H232" i="7"/>
  <c r="I232" i="7"/>
  <c r="J232" i="7"/>
  <c r="K232" i="7"/>
  <c r="N387" i="35"/>
  <c r="L232" i="7" s="1"/>
  <c r="O387" i="35"/>
  <c r="M232" i="7" s="1"/>
  <c r="C233" i="7"/>
  <c r="D233" i="7"/>
  <c r="E233" i="7"/>
  <c r="F233" i="7"/>
  <c r="G233" i="7"/>
  <c r="H233" i="7"/>
  <c r="I233" i="7"/>
  <c r="J233" i="7"/>
  <c r="K233" i="7"/>
  <c r="N388" i="35"/>
  <c r="L233" i="7" s="1"/>
  <c r="O388" i="35"/>
  <c r="M233" i="7" s="1"/>
  <c r="F236" i="7"/>
  <c r="J236" i="7"/>
  <c r="N391" i="35"/>
  <c r="L236" i="7" s="1"/>
  <c r="O391" i="35"/>
  <c r="C237" i="7"/>
  <c r="E237" i="7"/>
  <c r="G237" i="7"/>
  <c r="H237" i="7"/>
  <c r="I237" i="7"/>
  <c r="J237" i="7"/>
  <c r="K237" i="7"/>
  <c r="N392" i="35"/>
  <c r="L237" i="7" s="1"/>
  <c r="O392" i="35"/>
  <c r="M237" i="7" s="1"/>
  <c r="F238" i="7"/>
  <c r="J238" i="7"/>
  <c r="N393" i="35"/>
  <c r="L238" i="7" s="1"/>
  <c r="O393" i="35"/>
  <c r="M238" i="7" s="1"/>
  <c r="C239" i="7"/>
  <c r="D239" i="7"/>
  <c r="E239" i="7"/>
  <c r="F239" i="7"/>
  <c r="G239" i="7"/>
  <c r="H239" i="7"/>
  <c r="I239" i="7"/>
  <c r="J239" i="7"/>
  <c r="K239" i="7"/>
  <c r="N394" i="35"/>
  <c r="L239" i="7" s="1"/>
  <c r="O394" i="35"/>
  <c r="M239" i="7" s="1"/>
  <c r="C240" i="7"/>
  <c r="D240" i="7"/>
  <c r="E240" i="7"/>
  <c r="F240" i="7"/>
  <c r="G240" i="7"/>
  <c r="H240" i="7"/>
  <c r="I240" i="7"/>
  <c r="J240" i="7"/>
  <c r="K240" i="7"/>
  <c r="N395" i="35"/>
  <c r="L240" i="7" s="1"/>
  <c r="O395" i="35"/>
  <c r="M240" i="7" s="1"/>
  <c r="I217" i="7"/>
  <c r="F218" i="7"/>
  <c r="B240" i="7"/>
  <c r="B239" i="7"/>
  <c r="B238" i="7"/>
  <c r="B237" i="7"/>
  <c r="B236" i="7"/>
  <c r="B233" i="7"/>
  <c r="B232" i="7"/>
  <c r="B231" i="7"/>
  <c r="B230" i="7"/>
  <c r="B229" i="7"/>
  <c r="B226" i="7"/>
  <c r="B225" i="7"/>
  <c r="B224" i="7"/>
  <c r="B223" i="7"/>
  <c r="B222" i="7"/>
  <c r="D331" i="35"/>
  <c r="D330" i="35"/>
  <c r="D329" i="35"/>
  <c r="D328" i="35"/>
  <c r="B197" i="7" s="1"/>
  <c r="D327" i="35"/>
  <c r="D324" i="35"/>
  <c r="D323" i="35"/>
  <c r="D322" i="35"/>
  <c r="D321" i="35"/>
  <c r="D320" i="35"/>
  <c r="D317" i="35"/>
  <c r="D316" i="35"/>
  <c r="D315" i="35"/>
  <c r="D314" i="35"/>
  <c r="D313" i="35"/>
  <c r="D303" i="35"/>
  <c r="D302" i="35"/>
  <c r="D301" i="35"/>
  <c r="D300" i="35"/>
  <c r="D299" i="35"/>
  <c r="D296" i="35"/>
  <c r="D295" i="35"/>
  <c r="D294" i="35"/>
  <c r="D293" i="35"/>
  <c r="D292" i="35"/>
  <c r="D289" i="35"/>
  <c r="D288" i="35"/>
  <c r="D287" i="35"/>
  <c r="D286" i="35"/>
  <c r="D285" i="35"/>
  <c r="D275" i="35"/>
  <c r="D274" i="35"/>
  <c r="D273" i="35"/>
  <c r="D272" i="35"/>
  <c r="D271" i="35"/>
  <c r="D268" i="35"/>
  <c r="D267" i="35"/>
  <c r="D266" i="35"/>
  <c r="D265" i="35"/>
  <c r="D264" i="35"/>
  <c r="D261" i="35"/>
  <c r="D260" i="35"/>
  <c r="D259" i="35"/>
  <c r="D258" i="35"/>
  <c r="D257" i="35"/>
  <c r="D247" i="35"/>
  <c r="B111" i="7" s="1"/>
  <c r="D246" i="35"/>
  <c r="B110" i="7" s="1"/>
  <c r="D245" i="35"/>
  <c r="B109" i="7" s="1"/>
  <c r="D244" i="35"/>
  <c r="B108" i="7" s="1"/>
  <c r="D243" i="35"/>
  <c r="D240" i="35"/>
  <c r="B104" i="7" s="1"/>
  <c r="D239" i="35"/>
  <c r="D238" i="35"/>
  <c r="B102" i="7" s="1"/>
  <c r="D237" i="35"/>
  <c r="D236" i="35"/>
  <c r="D233" i="35"/>
  <c r="D232" i="35"/>
  <c r="D231" i="35"/>
  <c r="D230" i="35"/>
  <c r="D229" i="35"/>
  <c r="D219" i="35"/>
  <c r="B88" i="7" s="1"/>
  <c r="D218" i="35"/>
  <c r="B87" i="7" s="1"/>
  <c r="D217" i="35"/>
  <c r="B86" i="7" s="1"/>
  <c r="D216" i="35"/>
  <c r="D215" i="35"/>
  <c r="B84" i="7" s="1"/>
  <c r="D212" i="35"/>
  <c r="D211" i="35"/>
  <c r="B80" i="7" s="1"/>
  <c r="D210" i="35"/>
  <c r="D209" i="35"/>
  <c r="B78" i="7" s="1"/>
  <c r="D208" i="35"/>
  <c r="D205" i="35"/>
  <c r="B74" i="7" s="1"/>
  <c r="D204" i="35"/>
  <c r="B73" i="7" s="1"/>
  <c r="D203" i="35"/>
  <c r="B72" i="7" s="1"/>
  <c r="D202" i="35"/>
  <c r="D201" i="35"/>
  <c r="B70" i="7" s="1"/>
  <c r="D191" i="35"/>
  <c r="D190" i="35"/>
  <c r="D189" i="35"/>
  <c r="D188" i="35"/>
  <c r="D187" i="35"/>
  <c r="D184" i="35"/>
  <c r="D183" i="35"/>
  <c r="D182" i="35"/>
  <c r="D181" i="35"/>
  <c r="D180" i="35"/>
  <c r="D177" i="35"/>
  <c r="D176" i="35"/>
  <c r="D175" i="35"/>
  <c r="D174" i="35"/>
  <c r="D173" i="35"/>
  <c r="D163" i="35"/>
  <c r="D162" i="35"/>
  <c r="D161" i="35"/>
  <c r="D160" i="35"/>
  <c r="D159" i="35"/>
  <c r="D156" i="35"/>
  <c r="D155" i="35"/>
  <c r="D154" i="35"/>
  <c r="D153" i="35"/>
  <c r="D152" i="35"/>
  <c r="D149" i="35"/>
  <c r="D148" i="35"/>
  <c r="D147" i="35"/>
  <c r="D146" i="35"/>
  <c r="D145" i="35"/>
  <c r="D135" i="35"/>
  <c r="B40" i="7" s="1"/>
  <c r="D131" i="35"/>
  <c r="D128" i="35"/>
  <c r="D127" i="35"/>
  <c r="D126" i="35"/>
  <c r="D125" i="35"/>
  <c r="D124" i="35"/>
  <c r="D121" i="35"/>
  <c r="D117" i="35"/>
  <c r="B7" i="20" s="1"/>
  <c r="D107" i="35"/>
  <c r="D106" i="35"/>
  <c r="D105" i="35"/>
  <c r="D104" i="35"/>
  <c r="D103" i="35"/>
  <c r="D100" i="35"/>
  <c r="D99" i="35"/>
  <c r="D98" i="35"/>
  <c r="D97" i="35"/>
  <c r="D96" i="35"/>
  <c r="D93" i="35"/>
  <c r="D92" i="35"/>
  <c r="D91" i="35"/>
  <c r="D90" i="35"/>
  <c r="D89" i="35"/>
  <c r="D79" i="35"/>
  <c r="B18" i="20" s="1"/>
  <c r="D78" i="35"/>
  <c r="D77" i="35"/>
  <c r="D76" i="35"/>
  <c r="B17" i="20" s="1"/>
  <c r="D75" i="35"/>
  <c r="B16" i="20" s="1"/>
  <c r="D72" i="35"/>
  <c r="D71" i="35"/>
  <c r="D70" i="35"/>
  <c r="D69" i="35"/>
  <c r="D68" i="35"/>
  <c r="D65" i="35"/>
  <c r="D64" i="35"/>
  <c r="D63" i="35"/>
  <c r="D62" i="35"/>
  <c r="D61" i="35"/>
  <c r="D51" i="35"/>
  <c r="D50" i="35"/>
  <c r="D49" i="35"/>
  <c r="D48" i="35"/>
  <c r="D47" i="35"/>
  <c r="D44" i="35"/>
  <c r="D43" i="35"/>
  <c r="D42" i="35"/>
  <c r="D41" i="35"/>
  <c r="D40" i="35"/>
  <c r="D37" i="35"/>
  <c r="D36" i="35"/>
  <c r="D35" i="35"/>
  <c r="D34" i="35"/>
  <c r="D33" i="35"/>
  <c r="D23" i="35"/>
  <c r="D22" i="35"/>
  <c r="D21" i="35"/>
  <c r="D20" i="35"/>
  <c r="D19" i="35"/>
  <c r="D16" i="35"/>
  <c r="D15" i="35"/>
  <c r="D14" i="35"/>
  <c r="D13" i="35"/>
  <c r="D12" i="35"/>
  <c r="D9" i="35"/>
  <c r="D8" i="35"/>
  <c r="D7" i="35"/>
  <c r="D6" i="35"/>
  <c r="D5" i="35"/>
  <c r="D382" i="35"/>
  <c r="D401" i="35"/>
  <c r="B217" i="7" s="1"/>
  <c r="I31" i="14" l="1"/>
  <c r="I39" i="14"/>
  <c r="U31" i="14"/>
  <c r="U39" i="14"/>
  <c r="AG31" i="14"/>
  <c r="AG39" i="14"/>
  <c r="M31" i="14"/>
  <c r="M39" i="14"/>
  <c r="Y31" i="14"/>
  <c r="Y39" i="14"/>
  <c r="AK31" i="14"/>
  <c r="AK39" i="14"/>
  <c r="F39" i="14"/>
  <c r="F31" i="14"/>
  <c r="AD39" i="14"/>
  <c r="AD31" i="14"/>
  <c r="V39" i="14"/>
  <c r="V31" i="14"/>
  <c r="AJ39" i="14"/>
  <c r="AJ31" i="14"/>
  <c r="AA31" i="14"/>
  <c r="AA39" i="14"/>
  <c r="G31" i="14"/>
  <c r="G39" i="14"/>
  <c r="AE31" i="14"/>
  <c r="AE39" i="14"/>
  <c r="J39" i="14"/>
  <c r="J31" i="14"/>
  <c r="AH39" i="14"/>
  <c r="AH31" i="14"/>
  <c r="L39" i="14"/>
  <c r="L31" i="14"/>
  <c r="AB39" i="14"/>
  <c r="AB31" i="14"/>
  <c r="X39" i="14"/>
  <c r="X31" i="14"/>
  <c r="M29" i="7"/>
  <c r="M23" i="20"/>
  <c r="K29" i="7"/>
  <c r="K23" i="20"/>
  <c r="I29" i="7"/>
  <c r="I23" i="20"/>
  <c r="G29" i="7"/>
  <c r="G23" i="20"/>
  <c r="E29" i="7"/>
  <c r="E23" i="20"/>
  <c r="C29" i="7"/>
  <c r="C23" i="20"/>
  <c r="B29" i="7"/>
  <c r="B23" i="20"/>
  <c r="L29" i="7"/>
  <c r="L23" i="20"/>
  <c r="J29" i="7"/>
  <c r="J23" i="20"/>
  <c r="H29" i="7"/>
  <c r="H23" i="20"/>
  <c r="F29" i="7"/>
  <c r="F23" i="20"/>
  <c r="D29" i="7"/>
  <c r="D23" i="20"/>
  <c r="B31" i="7"/>
  <c r="B30" i="7"/>
  <c r="B32" i="7"/>
  <c r="L33" i="7"/>
  <c r="L27" i="20"/>
  <c r="J33" i="7"/>
  <c r="J27" i="20"/>
  <c r="H33" i="7"/>
  <c r="H27" i="20"/>
  <c r="F33" i="7"/>
  <c r="F27" i="20"/>
  <c r="D33" i="7"/>
  <c r="D27" i="20"/>
  <c r="M32" i="7"/>
  <c r="M26" i="20"/>
  <c r="K32" i="7"/>
  <c r="K26" i="20"/>
  <c r="I32" i="7"/>
  <c r="I26" i="20"/>
  <c r="G32" i="7"/>
  <c r="G26" i="20"/>
  <c r="D32" i="7"/>
  <c r="M31" i="7"/>
  <c r="M25" i="20"/>
  <c r="K31" i="7"/>
  <c r="K25" i="20"/>
  <c r="I31" i="7"/>
  <c r="I25" i="20"/>
  <c r="G31" i="7"/>
  <c r="G25" i="20"/>
  <c r="D31" i="7"/>
  <c r="M30" i="7"/>
  <c r="M24" i="20"/>
  <c r="K30" i="7"/>
  <c r="K24" i="20"/>
  <c r="K22" i="20" s="1"/>
  <c r="I30" i="7"/>
  <c r="I24" i="20"/>
  <c r="I22" i="20" s="1"/>
  <c r="G30" i="7"/>
  <c r="G24" i="20"/>
  <c r="G22" i="20" s="1"/>
  <c r="D30" i="7"/>
  <c r="B33" i="7"/>
  <c r="B27" i="20"/>
  <c r="M33" i="7"/>
  <c r="M27" i="20"/>
  <c r="K33" i="7"/>
  <c r="K27" i="20"/>
  <c r="I33" i="7"/>
  <c r="I27" i="20"/>
  <c r="G33" i="7"/>
  <c r="G27" i="20"/>
  <c r="E33" i="7"/>
  <c r="E27" i="20"/>
  <c r="C33" i="7"/>
  <c r="C27" i="20"/>
  <c r="L32" i="7"/>
  <c r="L26" i="20"/>
  <c r="J32" i="7"/>
  <c r="J26" i="20"/>
  <c r="H32" i="7"/>
  <c r="H26" i="20"/>
  <c r="F32" i="7"/>
  <c r="F26" i="20"/>
  <c r="C32" i="7"/>
  <c r="L31" i="7"/>
  <c r="L25" i="20"/>
  <c r="J31" i="7"/>
  <c r="J25" i="20"/>
  <c r="H31" i="7"/>
  <c r="H25" i="20"/>
  <c r="F31" i="7"/>
  <c r="F25" i="20"/>
  <c r="C31" i="7"/>
  <c r="L30" i="7"/>
  <c r="L24" i="20"/>
  <c r="J30" i="7"/>
  <c r="J24" i="20"/>
  <c r="H30" i="7"/>
  <c r="H24" i="20"/>
  <c r="F30" i="7"/>
  <c r="F24" i="20"/>
  <c r="C30" i="7"/>
  <c r="D39" i="14"/>
  <c r="D31" i="14"/>
  <c r="B163" i="19" s="1"/>
  <c r="C39" i="14"/>
  <c r="C31" i="14"/>
  <c r="B159" i="19" s="1"/>
  <c r="C164" i="7"/>
  <c r="E164" i="7"/>
  <c r="K163" i="7"/>
  <c r="C163" i="7"/>
  <c r="M164" i="7"/>
  <c r="F162" i="7"/>
  <c r="I164" i="7"/>
  <c r="I162" i="7"/>
  <c r="M161" i="7"/>
  <c r="F404" i="35"/>
  <c r="F163" i="7"/>
  <c r="F161" i="7"/>
  <c r="B162" i="7"/>
  <c r="B163" i="7"/>
  <c r="L164" i="7"/>
  <c r="H164" i="7"/>
  <c r="D164" i="7"/>
  <c r="L163" i="7"/>
  <c r="J163" i="7"/>
  <c r="G163" i="7"/>
  <c r="D163" i="7"/>
  <c r="J162" i="7"/>
  <c r="G162" i="7"/>
  <c r="E162" i="7"/>
  <c r="L161" i="7"/>
  <c r="I161" i="7"/>
  <c r="E161" i="7"/>
  <c r="M160" i="7"/>
  <c r="K160" i="7"/>
  <c r="E160" i="7"/>
  <c r="G160" i="7"/>
  <c r="K162" i="7"/>
  <c r="C162" i="7"/>
  <c r="B161" i="7"/>
  <c r="H404" i="35"/>
  <c r="B164" i="7"/>
  <c r="K164" i="7"/>
  <c r="M162" i="7"/>
  <c r="H161" i="7"/>
  <c r="L400" i="35"/>
  <c r="H400" i="35"/>
  <c r="J400" i="35"/>
  <c r="B160" i="7"/>
  <c r="G164" i="7"/>
  <c r="E222" i="36"/>
  <c r="E250" i="36"/>
  <c r="L198" i="36"/>
  <c r="H198" i="36"/>
  <c r="F188" i="7" s="1"/>
  <c r="K252" i="36"/>
  <c r="I252" i="36"/>
  <c r="M224" i="36"/>
  <c r="K224" i="36"/>
  <c r="I224" i="36"/>
  <c r="G251" i="36"/>
  <c r="E251" i="36"/>
  <c r="G223" i="36"/>
  <c r="E223" i="36"/>
  <c r="G253" i="36"/>
  <c r="E253" i="36"/>
  <c r="G225" i="36"/>
  <c r="E225" i="36"/>
  <c r="F250" i="36"/>
  <c r="F253" i="36"/>
  <c r="N252" i="36"/>
  <c r="L252" i="36"/>
  <c r="J252" i="36"/>
  <c r="F251" i="36"/>
  <c r="N250" i="36"/>
  <c r="N248" i="36" s="1"/>
  <c r="F225" i="36"/>
  <c r="N224" i="36"/>
  <c r="L224" i="36"/>
  <c r="J224" i="36"/>
  <c r="F223" i="36"/>
  <c r="F222" i="36"/>
  <c r="N222" i="36"/>
  <c r="L222" i="36"/>
  <c r="J222" i="36"/>
  <c r="H222" i="36"/>
  <c r="G222" i="36"/>
  <c r="D206" i="36"/>
  <c r="D269" i="36"/>
  <c r="L250" i="36"/>
  <c r="J250" i="36"/>
  <c r="H250" i="36"/>
  <c r="K282" i="36"/>
  <c r="K276" i="36" s="1"/>
  <c r="I282" i="36"/>
  <c r="I276" i="36" s="1"/>
  <c r="G282" i="36"/>
  <c r="G276" i="36" s="1"/>
  <c r="E282" i="36"/>
  <c r="E276" i="36" s="1"/>
  <c r="M250" i="36"/>
  <c r="K250" i="36"/>
  <c r="I250" i="36"/>
  <c r="G250" i="36"/>
  <c r="G248" i="36" s="1"/>
  <c r="M222" i="36"/>
  <c r="K222" i="36"/>
  <c r="I222" i="36"/>
  <c r="I220" i="36" s="1"/>
  <c r="D167" i="36"/>
  <c r="K253" i="36"/>
  <c r="M252" i="36"/>
  <c r="K226" i="36"/>
  <c r="K254" i="36"/>
  <c r="D286" i="36"/>
  <c r="D288" i="36"/>
  <c r="D110" i="36"/>
  <c r="D139" i="36"/>
  <c r="D157" i="36"/>
  <c r="D194" i="36"/>
  <c r="D196" i="36"/>
  <c r="D198" i="36"/>
  <c r="D185" i="36"/>
  <c r="D223" i="36"/>
  <c r="D225" i="36"/>
  <c r="D227" i="36"/>
  <c r="D253" i="36"/>
  <c r="D234" i="36"/>
  <c r="D278" i="36"/>
  <c r="D280" i="36"/>
  <c r="D282" i="36"/>
  <c r="H160" i="7"/>
  <c r="L404" i="35"/>
  <c r="J404" i="35"/>
  <c r="J164" i="7"/>
  <c r="F164" i="7"/>
  <c r="M163" i="7"/>
  <c r="I163" i="7"/>
  <c r="E163" i="7"/>
  <c r="L162" i="7"/>
  <c r="H162" i="7"/>
  <c r="D162" i="7"/>
  <c r="K161" i="7"/>
  <c r="G161" i="7"/>
  <c r="C161" i="7"/>
  <c r="J160" i="7"/>
  <c r="F160" i="7"/>
  <c r="J224" i="7"/>
  <c r="F224" i="7"/>
  <c r="D389" i="35"/>
  <c r="M400" i="35"/>
  <c r="K400" i="35"/>
  <c r="I400" i="35"/>
  <c r="G400" i="35"/>
  <c r="G396" i="35" s="1"/>
  <c r="E400" i="35"/>
  <c r="K396" i="35"/>
  <c r="M389" i="35"/>
  <c r="K389" i="35"/>
  <c r="I389" i="35"/>
  <c r="G389" i="35"/>
  <c r="E389" i="35"/>
  <c r="L382" i="35"/>
  <c r="J382" i="35"/>
  <c r="H382" i="35"/>
  <c r="F382" i="35"/>
  <c r="M375" i="35"/>
  <c r="K375" i="35"/>
  <c r="I375" i="35"/>
  <c r="G375" i="35"/>
  <c r="E375" i="35"/>
  <c r="D375" i="35"/>
  <c r="M396" i="35"/>
  <c r="I396" i="35"/>
  <c r="E396" i="35"/>
  <c r="L389" i="35"/>
  <c r="J389" i="35"/>
  <c r="H389" i="35"/>
  <c r="F389" i="35"/>
  <c r="M382" i="35"/>
  <c r="K382" i="35"/>
  <c r="I382" i="35"/>
  <c r="G382" i="35"/>
  <c r="E382" i="35"/>
  <c r="L375" i="35"/>
  <c r="J375" i="35"/>
  <c r="H375" i="35"/>
  <c r="F375" i="35"/>
  <c r="H236" i="7"/>
  <c r="D236" i="7"/>
  <c r="L398" i="35"/>
  <c r="J214" i="7" s="1"/>
  <c r="J398" i="35"/>
  <c r="H214" i="7" s="1"/>
  <c r="H398" i="35"/>
  <c r="F214" i="7" s="1"/>
  <c r="F398" i="35"/>
  <c r="F396" i="35" s="1"/>
  <c r="D251" i="36"/>
  <c r="D285" i="36"/>
  <c r="D287" i="36"/>
  <c r="D289" i="36"/>
  <c r="K180" i="7"/>
  <c r="K36" i="19"/>
  <c r="I180" i="7"/>
  <c r="I36" i="19"/>
  <c r="G180" i="7"/>
  <c r="G36" i="19"/>
  <c r="E180" i="7"/>
  <c r="E36" i="19"/>
  <c r="C180" i="7"/>
  <c r="C36" i="19"/>
  <c r="K177" i="7"/>
  <c r="K35" i="19"/>
  <c r="I177" i="7"/>
  <c r="I35" i="19"/>
  <c r="G177" i="7"/>
  <c r="G35" i="19"/>
  <c r="E177" i="7"/>
  <c r="E35" i="19"/>
  <c r="C177" i="7"/>
  <c r="C35" i="19"/>
  <c r="K172" i="7"/>
  <c r="K39" i="19"/>
  <c r="I172" i="7"/>
  <c r="I39" i="19"/>
  <c r="G172" i="7"/>
  <c r="G39" i="19"/>
  <c r="E172" i="7"/>
  <c r="E39" i="19"/>
  <c r="C172" i="7"/>
  <c r="C39" i="19"/>
  <c r="K169" i="7"/>
  <c r="K38" i="19"/>
  <c r="I169" i="7"/>
  <c r="I38" i="19"/>
  <c r="G169" i="7"/>
  <c r="G38" i="19"/>
  <c r="E169" i="7"/>
  <c r="E38" i="19"/>
  <c r="C169" i="7"/>
  <c r="C38" i="19"/>
  <c r="M289" i="36"/>
  <c r="K289" i="36"/>
  <c r="I289" i="36"/>
  <c r="G289" i="36"/>
  <c r="E289" i="36"/>
  <c r="M288" i="36"/>
  <c r="K288" i="36"/>
  <c r="I288" i="36"/>
  <c r="G288" i="36"/>
  <c r="E288" i="36"/>
  <c r="M287" i="36"/>
  <c r="K287" i="36"/>
  <c r="I287" i="36"/>
  <c r="G287" i="36"/>
  <c r="E287" i="36"/>
  <c r="M286" i="36"/>
  <c r="K286" i="36"/>
  <c r="I286" i="36"/>
  <c r="G286" i="36"/>
  <c r="E286" i="36"/>
  <c r="M285" i="36"/>
  <c r="K285" i="36"/>
  <c r="I285" i="36"/>
  <c r="G285" i="36"/>
  <c r="E285" i="36"/>
  <c r="O225" i="36"/>
  <c r="L180" i="7"/>
  <c r="L36" i="19"/>
  <c r="J180" i="7"/>
  <c r="J36" i="19"/>
  <c r="H180" i="7"/>
  <c r="H36" i="19"/>
  <c r="F180" i="7"/>
  <c r="F36" i="19"/>
  <c r="D180" i="7"/>
  <c r="D36" i="19"/>
  <c r="L177" i="7"/>
  <c r="L35" i="19"/>
  <c r="J177" i="7"/>
  <c r="J35" i="19"/>
  <c r="H177" i="7"/>
  <c r="H35" i="19"/>
  <c r="F177" i="7"/>
  <c r="F35" i="19"/>
  <c r="D177" i="7"/>
  <c r="D35" i="19"/>
  <c r="L172" i="7"/>
  <c r="L39" i="19"/>
  <c r="J172" i="7"/>
  <c r="J39" i="19"/>
  <c r="H172" i="7"/>
  <c r="H39" i="19"/>
  <c r="F172" i="7"/>
  <c r="F39" i="19"/>
  <c r="D172" i="7"/>
  <c r="D39" i="19"/>
  <c r="L169" i="7"/>
  <c r="L38" i="19"/>
  <c r="J169" i="7"/>
  <c r="J38" i="19"/>
  <c r="H169" i="7"/>
  <c r="H38" i="19"/>
  <c r="F169" i="7"/>
  <c r="F38" i="19"/>
  <c r="D169" i="7"/>
  <c r="D38" i="19"/>
  <c r="N289" i="36"/>
  <c r="L289" i="36"/>
  <c r="J289" i="36"/>
  <c r="H289" i="36"/>
  <c r="F289" i="36"/>
  <c r="N288" i="36"/>
  <c r="L288" i="36"/>
  <c r="J288" i="36"/>
  <c r="F288" i="36"/>
  <c r="N287" i="36"/>
  <c r="L287" i="36"/>
  <c r="J287" i="36"/>
  <c r="F287" i="36"/>
  <c r="N286" i="36"/>
  <c r="L286" i="36"/>
  <c r="J286" i="36"/>
  <c r="F286" i="36"/>
  <c r="N285" i="36"/>
  <c r="L285" i="36"/>
  <c r="J285" i="36"/>
  <c r="H285" i="36"/>
  <c r="F285" i="36"/>
  <c r="D311" i="35"/>
  <c r="O279" i="36"/>
  <c r="O54" i="36"/>
  <c r="M176" i="7" s="1"/>
  <c r="O84" i="36"/>
  <c r="O28" i="36"/>
  <c r="M170" i="7" s="1"/>
  <c r="D293" i="36"/>
  <c r="D295" i="36"/>
  <c r="D299" i="36"/>
  <c r="D301" i="36"/>
  <c r="D303" i="36"/>
  <c r="D45" i="36"/>
  <c r="D114" i="36"/>
  <c r="D122" i="36"/>
  <c r="B193" i="7"/>
  <c r="B195" i="7"/>
  <c r="B199" i="7"/>
  <c r="B201" i="7"/>
  <c r="B203" i="7"/>
  <c r="B207" i="7"/>
  <c r="B209" i="7"/>
  <c r="G114" i="36"/>
  <c r="G108" i="36" s="1"/>
  <c r="K112" i="36"/>
  <c r="K108" i="36" s="1"/>
  <c r="O252" i="36"/>
  <c r="M195" i="7"/>
  <c r="M193" i="7"/>
  <c r="O142" i="36"/>
  <c r="O141" i="36"/>
  <c r="O139" i="36"/>
  <c r="O56" i="36"/>
  <c r="M178" i="7" s="1"/>
  <c r="N282" i="36"/>
  <c r="N276" i="36" s="1"/>
  <c r="K188" i="7"/>
  <c r="I188" i="7"/>
  <c r="G188" i="7"/>
  <c r="E188" i="7"/>
  <c r="C188" i="7"/>
  <c r="K187" i="7"/>
  <c r="I187" i="7"/>
  <c r="G187" i="7"/>
  <c r="E187" i="7"/>
  <c r="C187" i="7"/>
  <c r="K186" i="7"/>
  <c r="I186" i="7"/>
  <c r="G186" i="7"/>
  <c r="E186" i="7"/>
  <c r="C186" i="7"/>
  <c r="K185" i="7"/>
  <c r="I185" i="7"/>
  <c r="G185" i="7"/>
  <c r="E185" i="7"/>
  <c r="D170" i="36"/>
  <c r="D292" i="36"/>
  <c r="D294" i="36"/>
  <c r="D296" i="36"/>
  <c r="D300" i="36"/>
  <c r="D302" i="36"/>
  <c r="D73" i="36"/>
  <c r="D112" i="36"/>
  <c r="D101" i="36"/>
  <c r="D141" i="36"/>
  <c r="D143" i="36"/>
  <c r="B192" i="7"/>
  <c r="B194" i="7"/>
  <c r="B196" i="7"/>
  <c r="D150" i="36"/>
  <c r="B200" i="7"/>
  <c r="D169" i="36"/>
  <c r="B202" i="7"/>
  <c r="B206" i="7"/>
  <c r="B208" i="7"/>
  <c r="B210" i="7"/>
  <c r="D195" i="36"/>
  <c r="B185" i="7" s="1"/>
  <c r="D197" i="36"/>
  <c r="D178" i="36"/>
  <c r="D222" i="36"/>
  <c r="D224" i="36"/>
  <c r="D226" i="36"/>
  <c r="D213" i="36"/>
  <c r="D250" i="36"/>
  <c r="D252" i="36"/>
  <c r="D254" i="36"/>
  <c r="D241" i="36"/>
  <c r="D262" i="36"/>
  <c r="D281" i="36"/>
  <c r="C185" i="7"/>
  <c r="K184" i="7"/>
  <c r="I184" i="7"/>
  <c r="G184" i="7"/>
  <c r="E184" i="7"/>
  <c r="C184" i="7"/>
  <c r="K210" i="7"/>
  <c r="I210" i="7"/>
  <c r="G210" i="7"/>
  <c r="E210" i="7"/>
  <c r="C210" i="7"/>
  <c r="K209" i="7"/>
  <c r="I209" i="7"/>
  <c r="G209" i="7"/>
  <c r="E209" i="7"/>
  <c r="C209" i="7"/>
  <c r="K208" i="7"/>
  <c r="I208" i="7"/>
  <c r="G208" i="7"/>
  <c r="E208" i="7"/>
  <c r="C208" i="7"/>
  <c r="K207" i="7"/>
  <c r="I207" i="7"/>
  <c r="G207" i="7"/>
  <c r="E207" i="7"/>
  <c r="C207" i="7"/>
  <c r="K206" i="7"/>
  <c r="I206" i="7"/>
  <c r="G206" i="7"/>
  <c r="E206" i="7"/>
  <c r="C206" i="7"/>
  <c r="K203" i="7"/>
  <c r="I203" i="7"/>
  <c r="G203" i="7"/>
  <c r="E203" i="7"/>
  <c r="C203" i="7"/>
  <c r="K202" i="7"/>
  <c r="I202" i="7"/>
  <c r="G202" i="7"/>
  <c r="E202" i="7"/>
  <c r="C202" i="7"/>
  <c r="K201" i="7"/>
  <c r="I201" i="7"/>
  <c r="G201" i="7"/>
  <c r="E201" i="7"/>
  <c r="C201" i="7"/>
  <c r="K200" i="7"/>
  <c r="I200" i="7"/>
  <c r="G200" i="7"/>
  <c r="E200" i="7"/>
  <c r="C200" i="7"/>
  <c r="K199" i="7"/>
  <c r="I199" i="7"/>
  <c r="G199" i="7"/>
  <c r="E199" i="7"/>
  <c r="C199" i="7"/>
  <c r="K196" i="7"/>
  <c r="I196" i="7"/>
  <c r="G196" i="7"/>
  <c r="E196" i="7"/>
  <c r="C196" i="7"/>
  <c r="K195" i="7"/>
  <c r="I195" i="7"/>
  <c r="G195" i="7"/>
  <c r="E195" i="7"/>
  <c r="C195" i="7"/>
  <c r="K194" i="7"/>
  <c r="I194" i="7"/>
  <c r="G194" i="7"/>
  <c r="E194" i="7"/>
  <c r="C194" i="7"/>
  <c r="K193" i="7"/>
  <c r="I193" i="7"/>
  <c r="G193" i="7"/>
  <c r="E193" i="7"/>
  <c r="C193" i="7"/>
  <c r="K192" i="7"/>
  <c r="I192" i="7"/>
  <c r="G192" i="7"/>
  <c r="E192" i="7"/>
  <c r="C192" i="7"/>
  <c r="M303" i="36"/>
  <c r="K303" i="36"/>
  <c r="I303" i="36"/>
  <c r="G303" i="36"/>
  <c r="E303" i="36"/>
  <c r="M302" i="36"/>
  <c r="K302" i="36"/>
  <c r="I302" i="36"/>
  <c r="G302" i="36"/>
  <c r="E302" i="36"/>
  <c r="M301" i="36"/>
  <c r="K301" i="36"/>
  <c r="I301" i="36"/>
  <c r="G301" i="36"/>
  <c r="E301" i="36"/>
  <c r="M300" i="36"/>
  <c r="K300" i="36"/>
  <c r="I300" i="36"/>
  <c r="G300" i="36"/>
  <c r="E300" i="36"/>
  <c r="M299" i="36"/>
  <c r="K299" i="36"/>
  <c r="I299" i="36"/>
  <c r="G299" i="36"/>
  <c r="E299" i="36"/>
  <c r="M296" i="36"/>
  <c r="K296" i="36"/>
  <c r="I296" i="36"/>
  <c r="G296" i="36"/>
  <c r="E296" i="36"/>
  <c r="M295" i="36"/>
  <c r="K295" i="36"/>
  <c r="I295" i="36"/>
  <c r="G295" i="36"/>
  <c r="E295" i="36"/>
  <c r="M294" i="36"/>
  <c r="K294" i="36"/>
  <c r="I294" i="36"/>
  <c r="G294" i="36"/>
  <c r="E294" i="36"/>
  <c r="M293" i="36"/>
  <c r="K293" i="36"/>
  <c r="I293" i="36"/>
  <c r="G293" i="36"/>
  <c r="E293" i="36"/>
  <c r="M292" i="36"/>
  <c r="K292" i="36"/>
  <c r="I292" i="36"/>
  <c r="G292" i="36"/>
  <c r="E292" i="36"/>
  <c r="O222" i="36"/>
  <c r="M210" i="7"/>
  <c r="M208" i="7"/>
  <c r="M206" i="7"/>
  <c r="M202" i="7"/>
  <c r="M200" i="7"/>
  <c r="M196" i="7"/>
  <c r="M194" i="7"/>
  <c r="O166" i="36"/>
  <c r="M192" i="7"/>
  <c r="L188" i="7"/>
  <c r="J188" i="7"/>
  <c r="H188" i="7"/>
  <c r="D188" i="7"/>
  <c r="L187" i="7"/>
  <c r="J187" i="7"/>
  <c r="H187" i="7"/>
  <c r="F187" i="7"/>
  <c r="D187" i="7"/>
  <c r="L186" i="7"/>
  <c r="J186" i="7"/>
  <c r="H186" i="7"/>
  <c r="F186" i="7"/>
  <c r="D186" i="7"/>
  <c r="L185" i="7"/>
  <c r="J185" i="7"/>
  <c r="H185" i="7"/>
  <c r="F185" i="7"/>
  <c r="D185" i="7"/>
  <c r="L184" i="7"/>
  <c r="J184" i="7"/>
  <c r="H184" i="7"/>
  <c r="F184" i="7"/>
  <c r="D184" i="7"/>
  <c r="L210" i="7"/>
  <c r="J210" i="7"/>
  <c r="H210" i="7"/>
  <c r="F210" i="7"/>
  <c r="D210" i="7"/>
  <c r="L209" i="7"/>
  <c r="J209" i="7"/>
  <c r="H209" i="7"/>
  <c r="F209" i="7"/>
  <c r="D209" i="7"/>
  <c r="L208" i="7"/>
  <c r="J208" i="7"/>
  <c r="H208" i="7"/>
  <c r="F208" i="7"/>
  <c r="D208" i="7"/>
  <c r="L207" i="7"/>
  <c r="J207" i="7"/>
  <c r="H207" i="7"/>
  <c r="F207" i="7"/>
  <c r="D207" i="7"/>
  <c r="L206" i="7"/>
  <c r="J206" i="7"/>
  <c r="H206" i="7"/>
  <c r="F206" i="7"/>
  <c r="D206" i="7"/>
  <c r="L203" i="7"/>
  <c r="J203" i="7"/>
  <c r="H203" i="7"/>
  <c r="F203" i="7"/>
  <c r="D203" i="7"/>
  <c r="L202" i="7"/>
  <c r="J202" i="7"/>
  <c r="H202" i="7"/>
  <c r="F202" i="7"/>
  <c r="D202" i="7"/>
  <c r="L201" i="7"/>
  <c r="J201" i="7"/>
  <c r="H201" i="7"/>
  <c r="F201" i="7"/>
  <c r="D201" i="7"/>
  <c r="L200" i="7"/>
  <c r="J200" i="7"/>
  <c r="H200" i="7"/>
  <c r="F200" i="7"/>
  <c r="D200" i="7"/>
  <c r="L199" i="7"/>
  <c r="J199" i="7"/>
  <c r="H199" i="7"/>
  <c r="F199" i="7"/>
  <c r="D199" i="7"/>
  <c r="L196" i="7"/>
  <c r="J196" i="7"/>
  <c r="H196" i="7"/>
  <c r="F196" i="7"/>
  <c r="D196" i="7"/>
  <c r="L195" i="7"/>
  <c r="J195" i="7"/>
  <c r="H195" i="7"/>
  <c r="F195" i="7"/>
  <c r="D195" i="7"/>
  <c r="L194" i="7"/>
  <c r="J194" i="7"/>
  <c r="H194" i="7"/>
  <c r="F194" i="7"/>
  <c r="D194" i="7"/>
  <c r="L193" i="7"/>
  <c r="J193" i="7"/>
  <c r="H193" i="7"/>
  <c r="F193" i="7"/>
  <c r="D193" i="7"/>
  <c r="L192" i="7"/>
  <c r="J192" i="7"/>
  <c r="H192" i="7"/>
  <c r="F192" i="7"/>
  <c r="D192" i="7"/>
  <c r="N303" i="36"/>
  <c r="L303" i="36"/>
  <c r="J303" i="36"/>
  <c r="H303" i="36"/>
  <c r="F303" i="36"/>
  <c r="N302" i="36"/>
  <c r="L302" i="36"/>
  <c r="J302" i="36"/>
  <c r="H302" i="36"/>
  <c r="F302" i="36"/>
  <c r="N301" i="36"/>
  <c r="L301" i="36"/>
  <c r="J301" i="36"/>
  <c r="H301" i="36"/>
  <c r="F301" i="36"/>
  <c r="N300" i="36"/>
  <c r="L300" i="36"/>
  <c r="J300" i="36"/>
  <c r="H300" i="36"/>
  <c r="F300" i="36"/>
  <c r="N299" i="36"/>
  <c r="L299" i="36"/>
  <c r="J299" i="36"/>
  <c r="H299" i="36"/>
  <c r="F299" i="36"/>
  <c r="N296" i="36"/>
  <c r="L296" i="36"/>
  <c r="J296" i="36"/>
  <c r="H296" i="36"/>
  <c r="F296" i="36"/>
  <c r="N295" i="36"/>
  <c r="L295" i="36"/>
  <c r="J295" i="36"/>
  <c r="H295" i="36"/>
  <c r="F295" i="36"/>
  <c r="N294" i="36"/>
  <c r="L294" i="36"/>
  <c r="J294" i="36"/>
  <c r="H294" i="36"/>
  <c r="F294" i="36"/>
  <c r="N293" i="36"/>
  <c r="L293" i="36"/>
  <c r="J293" i="36"/>
  <c r="H293" i="36"/>
  <c r="F293" i="36"/>
  <c r="N292" i="36"/>
  <c r="L292" i="36"/>
  <c r="J292" i="36"/>
  <c r="H292" i="36"/>
  <c r="F292" i="36"/>
  <c r="O281" i="36"/>
  <c r="O198" i="36"/>
  <c r="O197" i="36"/>
  <c r="O195" i="36"/>
  <c r="M209" i="7"/>
  <c r="M207" i="7"/>
  <c r="M203" i="7"/>
  <c r="M201" i="7"/>
  <c r="M199" i="7"/>
  <c r="O302" i="36"/>
  <c r="O300" i="36"/>
  <c r="O296" i="36"/>
  <c r="O294" i="36"/>
  <c r="O292" i="36"/>
  <c r="O288" i="36"/>
  <c r="O286" i="36"/>
  <c r="O110" i="36"/>
  <c r="O86" i="36"/>
  <c r="O82" i="36"/>
  <c r="O30" i="36"/>
  <c r="O303" i="36"/>
  <c r="O301" i="36"/>
  <c r="O299" i="36"/>
  <c r="O295" i="36"/>
  <c r="O293" i="36"/>
  <c r="O289" i="36"/>
  <c r="O287" i="36"/>
  <c r="O26" i="36"/>
  <c r="M168" i="7" s="1"/>
  <c r="O285" i="36"/>
  <c r="D250" i="35"/>
  <c r="B92" i="7" s="1"/>
  <c r="D308" i="35"/>
  <c r="D318" i="35"/>
  <c r="D337" i="35"/>
  <c r="B247" i="7" s="1"/>
  <c r="L166" i="35"/>
  <c r="J46" i="7" s="1"/>
  <c r="I55" i="35"/>
  <c r="H82" i="35"/>
  <c r="N26" i="35"/>
  <c r="L6" i="7" s="1"/>
  <c r="H306" i="35"/>
  <c r="K27" i="35"/>
  <c r="I7" i="7" s="1"/>
  <c r="D335" i="35"/>
  <c r="B204" i="7" s="1"/>
  <c r="J138" i="35"/>
  <c r="H14" i="7" s="1"/>
  <c r="G112" i="35"/>
  <c r="E47" i="20" s="1"/>
  <c r="D138" i="35"/>
  <c r="B14" i="7" s="1"/>
  <c r="M307" i="35"/>
  <c r="J279" i="35"/>
  <c r="M83" i="35"/>
  <c r="E83" i="35"/>
  <c r="H334" i="35"/>
  <c r="F244" i="7" s="1"/>
  <c r="F84" i="35"/>
  <c r="L28" i="35"/>
  <c r="J8" i="7" s="1"/>
  <c r="D199" i="35"/>
  <c r="D255" i="35"/>
  <c r="F110" i="35"/>
  <c r="D45" i="20" s="1"/>
  <c r="L57" i="35"/>
  <c r="M54" i="35"/>
  <c r="I54" i="35"/>
  <c r="E54" i="35"/>
  <c r="F55" i="35"/>
  <c r="H338" i="35"/>
  <c r="F248" i="7" s="1"/>
  <c r="K337" i="35"/>
  <c r="I247" i="7" s="1"/>
  <c r="N336" i="35"/>
  <c r="L246" i="7" s="1"/>
  <c r="F336" i="35"/>
  <c r="D246" i="7" s="1"/>
  <c r="L334" i="35"/>
  <c r="J244" i="7" s="1"/>
  <c r="L194" i="35"/>
  <c r="J54" i="7" s="1"/>
  <c r="N110" i="35"/>
  <c r="L45" i="20" s="1"/>
  <c r="J110" i="35"/>
  <c r="H45" i="20" s="1"/>
  <c r="I83" i="35"/>
  <c r="L82" i="35"/>
  <c r="N85" i="35"/>
  <c r="J85" i="35"/>
  <c r="H85" i="35"/>
  <c r="F85" i="35"/>
  <c r="M84" i="35"/>
  <c r="K84" i="35"/>
  <c r="I84" i="35"/>
  <c r="G84" i="35"/>
  <c r="E84" i="35"/>
  <c r="E335" i="35"/>
  <c r="C204" i="7" s="1"/>
  <c r="K250" i="35"/>
  <c r="D59" i="35"/>
  <c r="D194" i="35"/>
  <c r="B54" i="7" s="1"/>
  <c r="D262" i="35"/>
  <c r="D297" i="35"/>
  <c r="D334" i="35"/>
  <c r="B244" i="7" s="1"/>
  <c r="D336" i="35"/>
  <c r="B246" i="7" s="1"/>
  <c r="D338" i="35"/>
  <c r="B248" i="7" s="1"/>
  <c r="D325" i="35"/>
  <c r="M335" i="35"/>
  <c r="K204" i="7" s="1"/>
  <c r="H310" i="35"/>
  <c r="K309" i="35"/>
  <c r="N308" i="35"/>
  <c r="F308" i="35"/>
  <c r="I307" i="35"/>
  <c r="L306" i="35"/>
  <c r="E307" i="35"/>
  <c r="H251" i="35"/>
  <c r="F93" i="7" s="1"/>
  <c r="J168" i="35"/>
  <c r="H48" i="7" s="1"/>
  <c r="I167" i="35"/>
  <c r="G47" i="7" s="1"/>
  <c r="H113" i="35"/>
  <c r="F48" i="20" s="1"/>
  <c r="J111" i="35"/>
  <c r="H46" i="20" s="1"/>
  <c r="N56" i="35"/>
  <c r="D225" i="35"/>
  <c r="B65" i="7" s="1"/>
  <c r="D254" i="35"/>
  <c r="B118" i="7" s="1"/>
  <c r="O334" i="35"/>
  <c r="M244" i="7" s="1"/>
  <c r="M334" i="35"/>
  <c r="K244" i="7" s="1"/>
  <c r="K334" i="35"/>
  <c r="I244" i="7" s="1"/>
  <c r="I334" i="35"/>
  <c r="G244" i="7" s="1"/>
  <c r="G334" i="35"/>
  <c r="E244" i="7" s="1"/>
  <c r="E334" i="35"/>
  <c r="C244" i="7" s="1"/>
  <c r="G308" i="35"/>
  <c r="E308" i="35"/>
  <c r="N307" i="35"/>
  <c r="L307" i="35"/>
  <c r="J307" i="35"/>
  <c r="H307" i="35"/>
  <c r="F307" i="35"/>
  <c r="O306" i="35"/>
  <c r="M306" i="35"/>
  <c r="K306" i="35"/>
  <c r="I306" i="35"/>
  <c r="L281" i="35"/>
  <c r="I278" i="35"/>
  <c r="G122" i="7" s="1"/>
  <c r="F224" i="35"/>
  <c r="D64" i="7" s="1"/>
  <c r="J196" i="35"/>
  <c r="H56" i="7" s="1"/>
  <c r="F82" i="35"/>
  <c r="K26" i="35"/>
  <c r="I6" i="7" s="1"/>
  <c r="G26" i="35"/>
  <c r="N30" i="35"/>
  <c r="L10" i="7" s="1"/>
  <c r="D341" i="35"/>
  <c r="D345" i="35"/>
  <c r="D351" i="35"/>
  <c r="D355" i="35"/>
  <c r="D359" i="35"/>
  <c r="D55" i="35"/>
  <c r="D57" i="35"/>
  <c r="D38" i="35"/>
  <c r="D66" i="35"/>
  <c r="D85" i="35"/>
  <c r="B15" i="20"/>
  <c r="D111" i="35"/>
  <c r="B46" i="20" s="1"/>
  <c r="D113" i="35"/>
  <c r="B48" i="20" s="1"/>
  <c r="D94" i="35"/>
  <c r="D166" i="35"/>
  <c r="B39" i="20" s="1"/>
  <c r="D168" i="35"/>
  <c r="B48" i="7" s="1"/>
  <c r="D170" i="35"/>
  <c r="B50" i="7" s="1"/>
  <c r="D157" i="35"/>
  <c r="D196" i="35"/>
  <c r="B56" i="7" s="1"/>
  <c r="D198" i="35"/>
  <c r="B58" i="7" s="1"/>
  <c r="D185" i="35"/>
  <c r="D252" i="35"/>
  <c r="B94" i="7" s="1"/>
  <c r="B131" i="7"/>
  <c r="B147" i="7"/>
  <c r="D306" i="35"/>
  <c r="D310" i="35"/>
  <c r="D290" i="35"/>
  <c r="D309" i="35"/>
  <c r="M141" i="35"/>
  <c r="K17" i="7" s="1"/>
  <c r="N58" i="35"/>
  <c r="L58" i="35"/>
  <c r="J58" i="35"/>
  <c r="H58" i="35"/>
  <c r="F58" i="35"/>
  <c r="O57" i="35"/>
  <c r="M57" i="35"/>
  <c r="K57" i="35"/>
  <c r="I57" i="35"/>
  <c r="G57" i="35"/>
  <c r="E57" i="35"/>
  <c r="L56" i="35"/>
  <c r="J56" i="35"/>
  <c r="H56" i="35"/>
  <c r="F56" i="35"/>
  <c r="O55" i="35"/>
  <c r="M55" i="35"/>
  <c r="K55" i="35"/>
  <c r="O58" i="35"/>
  <c r="M58" i="35"/>
  <c r="K58" i="35"/>
  <c r="I58" i="35"/>
  <c r="G58" i="35"/>
  <c r="E58" i="35"/>
  <c r="N57" i="35"/>
  <c r="J57" i="35"/>
  <c r="H57" i="35"/>
  <c r="F57" i="35"/>
  <c r="O56" i="35"/>
  <c r="M56" i="35"/>
  <c r="K56" i="35"/>
  <c r="I56" i="35"/>
  <c r="G56" i="35"/>
  <c r="E56" i="35"/>
  <c r="H55" i="35"/>
  <c r="O54" i="35"/>
  <c r="K54" i="35"/>
  <c r="G54" i="35"/>
  <c r="H84" i="35"/>
  <c r="O83" i="35"/>
  <c r="K83" i="35"/>
  <c r="G83" i="35"/>
  <c r="N82" i="35"/>
  <c r="J82" i="35"/>
  <c r="J253" i="35"/>
  <c r="H95" i="7" s="1"/>
  <c r="M86" i="35"/>
  <c r="I29" i="35"/>
  <c r="G9" i="7" s="1"/>
  <c r="O27" i="35"/>
  <c r="M7" i="7" s="1"/>
  <c r="G27" i="35"/>
  <c r="E7" i="7" s="1"/>
  <c r="L26" i="35"/>
  <c r="J6" i="7" s="1"/>
  <c r="J26" i="35"/>
  <c r="H6" i="7" s="1"/>
  <c r="H26" i="35"/>
  <c r="F6" i="7" s="1"/>
  <c r="F26" i="35"/>
  <c r="D6" i="7" s="1"/>
  <c r="N55" i="35"/>
  <c r="L55" i="35"/>
  <c r="J55" i="35"/>
  <c r="I335" i="35"/>
  <c r="G204" i="7" s="1"/>
  <c r="I195" i="35"/>
  <c r="G55" i="7" s="1"/>
  <c r="I26" i="35"/>
  <c r="G6" i="7" s="1"/>
  <c r="E26" i="35"/>
  <c r="F30" i="35"/>
  <c r="D10" i="7" s="1"/>
  <c r="N400" i="35"/>
  <c r="L216" i="7" s="1"/>
  <c r="O254" i="35"/>
  <c r="M96" i="7" s="1"/>
  <c r="E252" i="35"/>
  <c r="C116" i="7" s="1"/>
  <c r="O250" i="35"/>
  <c r="M92" i="7" s="1"/>
  <c r="G250" i="35"/>
  <c r="E114" i="7" s="1"/>
  <c r="O197" i="35"/>
  <c r="M57" i="7" s="1"/>
  <c r="G197" i="35"/>
  <c r="E57" i="7" s="1"/>
  <c r="M195" i="35"/>
  <c r="K55" i="7" s="1"/>
  <c r="E195" i="35"/>
  <c r="C55" i="7" s="1"/>
  <c r="H194" i="35"/>
  <c r="F54" i="7" s="1"/>
  <c r="L170" i="35"/>
  <c r="J50" i="7" s="1"/>
  <c r="O169" i="35"/>
  <c r="M49" i="7" s="1"/>
  <c r="G169" i="35"/>
  <c r="E49" i="7" s="1"/>
  <c r="M167" i="35"/>
  <c r="K47" i="7" s="1"/>
  <c r="E167" i="35"/>
  <c r="C47" i="7" s="1"/>
  <c r="H166" i="35"/>
  <c r="F46" i="7" s="1"/>
  <c r="E86" i="35"/>
  <c r="L30" i="35"/>
  <c r="J10" i="7" s="1"/>
  <c r="H30" i="35"/>
  <c r="F10" i="7" s="1"/>
  <c r="O29" i="35"/>
  <c r="M9" i="7" s="1"/>
  <c r="K29" i="35"/>
  <c r="I9" i="7" s="1"/>
  <c r="G29" i="35"/>
  <c r="E9" i="7" s="1"/>
  <c r="N28" i="35"/>
  <c r="L8" i="7" s="1"/>
  <c r="J28" i="35"/>
  <c r="H8" i="7" s="1"/>
  <c r="F28" i="35"/>
  <c r="D8" i="7" s="1"/>
  <c r="J30" i="35"/>
  <c r="H10" i="7" s="1"/>
  <c r="M29" i="35"/>
  <c r="K9" i="7" s="1"/>
  <c r="E29" i="35"/>
  <c r="C9" i="7" s="1"/>
  <c r="H28" i="35"/>
  <c r="F8" i="7" s="1"/>
  <c r="M27" i="35"/>
  <c r="K7" i="7" s="1"/>
  <c r="I27" i="35"/>
  <c r="G7" i="7" s="1"/>
  <c r="E27" i="35"/>
  <c r="C7" i="7" s="1"/>
  <c r="M114" i="35"/>
  <c r="K49" i="20" s="1"/>
  <c r="K112" i="35"/>
  <c r="I47" i="20" s="1"/>
  <c r="N111" i="35"/>
  <c r="L46" i="20" s="1"/>
  <c r="F111" i="35"/>
  <c r="D46" i="20" s="1"/>
  <c r="L110" i="35"/>
  <c r="J45" i="20" s="1"/>
  <c r="H110" i="35"/>
  <c r="F45" i="20" s="1"/>
  <c r="I86" i="35"/>
  <c r="L85" i="35"/>
  <c r="O84" i="35"/>
  <c r="L338" i="35"/>
  <c r="J248" i="7" s="1"/>
  <c r="O337" i="35"/>
  <c r="M247" i="7" s="1"/>
  <c r="G337" i="35"/>
  <c r="E247" i="7" s="1"/>
  <c r="J336" i="35"/>
  <c r="H246" i="7" s="1"/>
  <c r="G280" i="35"/>
  <c r="E124" i="7" s="1"/>
  <c r="M278" i="35"/>
  <c r="E278" i="35"/>
  <c r="C40" i="20"/>
  <c r="G306" i="35"/>
  <c r="E306" i="35"/>
  <c r="L310" i="35"/>
  <c r="O309" i="35"/>
  <c r="G309" i="35"/>
  <c r="J308" i="35"/>
  <c r="H226" i="35"/>
  <c r="F66" i="7" s="1"/>
  <c r="L222" i="35"/>
  <c r="J62" i="7" s="1"/>
  <c r="J142" i="35"/>
  <c r="H18" i="7" s="1"/>
  <c r="K139" i="35"/>
  <c r="I15" i="7" s="1"/>
  <c r="N138" i="35"/>
  <c r="L14" i="7" s="1"/>
  <c r="F138" i="35"/>
  <c r="D14" i="7" s="1"/>
  <c r="O114" i="35"/>
  <c r="M49" i="20" s="1"/>
  <c r="K114" i="35"/>
  <c r="I49" i="20" s="1"/>
  <c r="I114" i="35"/>
  <c r="G49" i="20" s="1"/>
  <c r="G114" i="35"/>
  <c r="E49" i="20" s="1"/>
  <c r="E114" i="35"/>
  <c r="C49" i="20" s="1"/>
  <c r="N113" i="35"/>
  <c r="L48" i="20" s="1"/>
  <c r="L113" i="35"/>
  <c r="J48" i="20" s="1"/>
  <c r="J113" i="35"/>
  <c r="H48" i="20" s="1"/>
  <c r="F113" i="35"/>
  <c r="D48" i="20" s="1"/>
  <c r="O112" i="35"/>
  <c r="M47" i="20" s="1"/>
  <c r="M112" i="35"/>
  <c r="K47" i="20" s="1"/>
  <c r="I112" i="35"/>
  <c r="G47" i="20" s="1"/>
  <c r="E112" i="35"/>
  <c r="C47" i="20" s="1"/>
  <c r="L111" i="35"/>
  <c r="J46" i="20" s="1"/>
  <c r="H111" i="35"/>
  <c r="F46" i="20" s="1"/>
  <c r="O110" i="35"/>
  <c r="M45" i="20" s="1"/>
  <c r="M110" i="35"/>
  <c r="K45" i="20" s="1"/>
  <c r="K110" i="35"/>
  <c r="I45" i="20" s="1"/>
  <c r="I110" i="35"/>
  <c r="G45" i="20" s="1"/>
  <c r="G110" i="35"/>
  <c r="E45" i="20" s="1"/>
  <c r="E110" i="35"/>
  <c r="C45" i="20" s="1"/>
  <c r="G55" i="35"/>
  <c r="E55" i="35"/>
  <c r="N54" i="35"/>
  <c r="L54" i="35"/>
  <c r="J54" i="35"/>
  <c r="H54" i="35"/>
  <c r="F54" i="35"/>
  <c r="O30" i="35"/>
  <c r="M10" i="7" s="1"/>
  <c r="M30" i="35"/>
  <c r="K10" i="7" s="1"/>
  <c r="K30" i="35"/>
  <c r="I10" i="7" s="1"/>
  <c r="I30" i="35"/>
  <c r="G10" i="7" s="1"/>
  <c r="G30" i="35"/>
  <c r="E10" i="7" s="1"/>
  <c r="E30" i="35"/>
  <c r="C10" i="7" s="1"/>
  <c r="N29" i="35"/>
  <c r="L9" i="7" s="1"/>
  <c r="L29" i="35"/>
  <c r="J9" i="7" s="1"/>
  <c r="J29" i="35"/>
  <c r="H9" i="7" s="1"/>
  <c r="H29" i="35"/>
  <c r="F9" i="7" s="1"/>
  <c r="F29" i="35"/>
  <c r="D9" i="7" s="1"/>
  <c r="O28" i="35"/>
  <c r="M8" i="7" s="1"/>
  <c r="M28" i="35"/>
  <c r="K8" i="7" s="1"/>
  <c r="K28" i="35"/>
  <c r="I28" i="35"/>
  <c r="G8" i="7" s="1"/>
  <c r="G28" i="35"/>
  <c r="E28" i="35"/>
  <c r="C8" i="7" s="1"/>
  <c r="N27" i="35"/>
  <c r="L27" i="35"/>
  <c r="J7" i="7" s="1"/>
  <c r="J27" i="35"/>
  <c r="H27" i="35"/>
  <c r="F7" i="7" s="1"/>
  <c r="F27" i="35"/>
  <c r="O26" i="35"/>
  <c r="M6" i="7" s="1"/>
  <c r="M26" i="35"/>
  <c r="K6" i="7" s="1"/>
  <c r="N404" i="35"/>
  <c r="O404" i="35"/>
  <c r="M404" i="35"/>
  <c r="K404" i="35"/>
  <c r="I404" i="35"/>
  <c r="G404" i="35"/>
  <c r="E404" i="35"/>
  <c r="D404" i="35"/>
  <c r="D399" i="35"/>
  <c r="B215" i="7" s="1"/>
  <c r="B96" i="7"/>
  <c r="D10" i="35"/>
  <c r="D349" i="35"/>
  <c r="B36" i="7"/>
  <c r="D223" i="35"/>
  <c r="B63" i="7" s="1"/>
  <c r="B71" i="7"/>
  <c r="D222" i="35"/>
  <c r="B62" i="7" s="1"/>
  <c r="B77" i="7"/>
  <c r="D224" i="35"/>
  <c r="B64" i="7" s="1"/>
  <c r="B79" i="7"/>
  <c r="D226" i="35"/>
  <c r="B66" i="7" s="1"/>
  <c r="B81" i="7"/>
  <c r="D213" i="35"/>
  <c r="B82" i="7" s="1"/>
  <c r="B85" i="7"/>
  <c r="D234" i="35"/>
  <c r="B101" i="7"/>
  <c r="D253" i="35"/>
  <c r="B103" i="7"/>
  <c r="D241" i="35"/>
  <c r="B112" i="7"/>
  <c r="B107" i="7"/>
  <c r="D281" i="35"/>
  <c r="B133" i="7"/>
  <c r="D278" i="35"/>
  <c r="B137" i="7"/>
  <c r="D280" i="35"/>
  <c r="B135" i="7"/>
  <c r="B139" i="7"/>
  <c r="D282" i="35"/>
  <c r="B141" i="7"/>
  <c r="D269" i="35"/>
  <c r="B145" i="7"/>
  <c r="F215" i="7"/>
  <c r="F237" i="7"/>
  <c r="D215" i="7"/>
  <c r="D237" i="7"/>
  <c r="O398" i="35"/>
  <c r="M214" i="7" s="1"/>
  <c r="M236" i="7"/>
  <c r="K214" i="7"/>
  <c r="K236" i="7"/>
  <c r="I214" i="7"/>
  <c r="I236" i="7"/>
  <c r="G214" i="7"/>
  <c r="G236" i="7"/>
  <c r="E214" i="7"/>
  <c r="E236" i="7"/>
  <c r="C214" i="7"/>
  <c r="C236" i="7"/>
  <c r="N335" i="35"/>
  <c r="L197" i="7"/>
  <c r="L335" i="35"/>
  <c r="J197" i="7"/>
  <c r="J335" i="35"/>
  <c r="H197" i="7"/>
  <c r="H335" i="35"/>
  <c r="F197" i="7"/>
  <c r="F335" i="35"/>
  <c r="D197" i="7"/>
  <c r="L148" i="7"/>
  <c r="J148" i="7"/>
  <c r="H148" i="7"/>
  <c r="F148" i="7"/>
  <c r="D148" i="7"/>
  <c r="M147" i="7"/>
  <c r="K147" i="7"/>
  <c r="I147" i="7"/>
  <c r="G147" i="7"/>
  <c r="E147" i="7"/>
  <c r="C147" i="7"/>
  <c r="L142" i="7"/>
  <c r="L146" i="7"/>
  <c r="J142" i="7"/>
  <c r="J146" i="7"/>
  <c r="H142" i="7"/>
  <c r="H146" i="7"/>
  <c r="F142" i="7"/>
  <c r="F146" i="7"/>
  <c r="D142" i="7"/>
  <c r="D146" i="7"/>
  <c r="M145" i="7"/>
  <c r="K145" i="7"/>
  <c r="I145" i="7"/>
  <c r="G145" i="7"/>
  <c r="E145" i="7"/>
  <c r="C145" i="7"/>
  <c r="L144" i="7"/>
  <c r="J144" i="7"/>
  <c r="H144" i="7"/>
  <c r="F144" i="7"/>
  <c r="D144" i="7"/>
  <c r="M141" i="7"/>
  <c r="K141" i="7"/>
  <c r="I141" i="7"/>
  <c r="G141" i="7"/>
  <c r="E141" i="7"/>
  <c r="C141" i="7"/>
  <c r="L140" i="7"/>
  <c r="J140" i="7"/>
  <c r="H140" i="7"/>
  <c r="F140" i="7"/>
  <c r="D140" i="7"/>
  <c r="M139" i="7"/>
  <c r="M135" i="7"/>
  <c r="K139" i="7"/>
  <c r="K135" i="7"/>
  <c r="I139" i="7"/>
  <c r="I135" i="7"/>
  <c r="G139" i="7"/>
  <c r="G135" i="7"/>
  <c r="E139" i="7"/>
  <c r="E135" i="7"/>
  <c r="C139" i="7"/>
  <c r="C135" i="7"/>
  <c r="L138" i="7"/>
  <c r="J138" i="7"/>
  <c r="H138" i="7"/>
  <c r="F138" i="7"/>
  <c r="D138" i="7"/>
  <c r="M137" i="7"/>
  <c r="K137" i="7"/>
  <c r="I137" i="7"/>
  <c r="G137" i="7"/>
  <c r="E137" i="7"/>
  <c r="C137" i="7"/>
  <c r="L134" i="7"/>
  <c r="J134" i="7"/>
  <c r="H134" i="7"/>
  <c r="F134" i="7"/>
  <c r="D134" i="7"/>
  <c r="M133" i="7"/>
  <c r="K133" i="7"/>
  <c r="I133" i="7"/>
  <c r="G133" i="7"/>
  <c r="E133" i="7"/>
  <c r="C133" i="7"/>
  <c r="L132" i="7"/>
  <c r="J132" i="7"/>
  <c r="H132" i="7"/>
  <c r="F132" i="7"/>
  <c r="D132" i="7"/>
  <c r="M131" i="7"/>
  <c r="K131" i="7"/>
  <c r="I131" i="7"/>
  <c r="G131" i="7"/>
  <c r="E131" i="7"/>
  <c r="C131" i="7"/>
  <c r="L130" i="7"/>
  <c r="J130" i="7"/>
  <c r="H130" i="7"/>
  <c r="F130" i="7"/>
  <c r="D130" i="7"/>
  <c r="E92" i="7"/>
  <c r="L107" i="7"/>
  <c r="L112" i="7"/>
  <c r="J107" i="7"/>
  <c r="J112" i="7"/>
  <c r="H107" i="7"/>
  <c r="H112" i="7"/>
  <c r="F107" i="7"/>
  <c r="F112" i="7"/>
  <c r="D107" i="7"/>
  <c r="D112" i="7"/>
  <c r="M105" i="7"/>
  <c r="M100" i="7"/>
  <c r="K105" i="7"/>
  <c r="K100" i="7"/>
  <c r="I105" i="7"/>
  <c r="I100" i="7"/>
  <c r="G105" i="7"/>
  <c r="G100" i="7"/>
  <c r="E105" i="7"/>
  <c r="E100" i="7"/>
  <c r="C105" i="7"/>
  <c r="C100" i="7"/>
  <c r="L142" i="35"/>
  <c r="J18" i="7" s="1"/>
  <c r="J40" i="7"/>
  <c r="H142" i="35"/>
  <c r="F18" i="7" s="1"/>
  <c r="F40" i="7"/>
  <c r="O141" i="35"/>
  <c r="M17" i="7" s="1"/>
  <c r="M39" i="7"/>
  <c r="K141" i="35"/>
  <c r="I17" i="7" s="1"/>
  <c r="I39" i="7"/>
  <c r="N140" i="35"/>
  <c r="L16" i="7" s="1"/>
  <c r="L38" i="7"/>
  <c r="J140" i="35"/>
  <c r="H16" i="7" s="1"/>
  <c r="H38" i="7"/>
  <c r="M139" i="35"/>
  <c r="K15" i="7" s="1"/>
  <c r="K37" i="7"/>
  <c r="L11" i="20"/>
  <c r="L26" i="7"/>
  <c r="J11" i="20"/>
  <c r="J26" i="7"/>
  <c r="H11" i="20"/>
  <c r="H26" i="7"/>
  <c r="F11" i="20"/>
  <c r="F26" i="7"/>
  <c r="D11" i="20"/>
  <c r="D26" i="7"/>
  <c r="M10" i="20"/>
  <c r="M25" i="7"/>
  <c r="K10" i="20"/>
  <c r="K25" i="7"/>
  <c r="I10" i="20"/>
  <c r="I25" i="7"/>
  <c r="G10" i="20"/>
  <c r="G25" i="7"/>
  <c r="L9" i="20"/>
  <c r="L24" i="7"/>
  <c r="J9" i="20"/>
  <c r="J24" i="7"/>
  <c r="H9" i="20"/>
  <c r="H24" i="7"/>
  <c r="M8" i="20"/>
  <c r="M23" i="7"/>
  <c r="K8" i="20"/>
  <c r="K23" i="7"/>
  <c r="I8" i="20"/>
  <c r="I23" i="7"/>
  <c r="G8" i="20"/>
  <c r="G23" i="7"/>
  <c r="L7" i="20"/>
  <c r="L22" i="7"/>
  <c r="J7" i="20"/>
  <c r="J22" i="7"/>
  <c r="H7" i="20"/>
  <c r="H22" i="7"/>
  <c r="F7" i="20"/>
  <c r="F22" i="7"/>
  <c r="D7" i="20"/>
  <c r="D22" i="7"/>
  <c r="N359" i="35"/>
  <c r="J359" i="35"/>
  <c r="F359" i="35"/>
  <c r="M358" i="35"/>
  <c r="I358" i="35"/>
  <c r="L357" i="35"/>
  <c r="H357" i="35"/>
  <c r="O356" i="35"/>
  <c r="M356" i="35"/>
  <c r="K356" i="35"/>
  <c r="I356" i="35"/>
  <c r="N355" i="35"/>
  <c r="L355" i="35"/>
  <c r="J355" i="35"/>
  <c r="H355" i="35"/>
  <c r="F355" i="35"/>
  <c r="O352" i="35"/>
  <c r="M352" i="35"/>
  <c r="K352" i="35"/>
  <c r="I352" i="35"/>
  <c r="G352" i="35"/>
  <c r="E352" i="35"/>
  <c r="N351" i="35"/>
  <c r="L351" i="35"/>
  <c r="J351" i="35"/>
  <c r="H351" i="35"/>
  <c r="F351" i="35"/>
  <c r="O350" i="35"/>
  <c r="M350" i="35"/>
  <c r="K350" i="35"/>
  <c r="I350" i="35"/>
  <c r="E350" i="35"/>
  <c r="N349" i="35"/>
  <c r="L349" i="35"/>
  <c r="J349" i="35"/>
  <c r="H349" i="35"/>
  <c r="F349" i="35"/>
  <c r="O348" i="35"/>
  <c r="M348" i="35"/>
  <c r="K348" i="35"/>
  <c r="I348" i="35"/>
  <c r="G348" i="35"/>
  <c r="E348" i="35"/>
  <c r="N345" i="35"/>
  <c r="L345" i="35"/>
  <c r="J345" i="35"/>
  <c r="H345" i="35"/>
  <c r="F345" i="35"/>
  <c r="O344" i="35"/>
  <c r="M344" i="35"/>
  <c r="K344" i="35"/>
  <c r="I344" i="35"/>
  <c r="N343" i="35"/>
  <c r="L343" i="35"/>
  <c r="J343" i="35"/>
  <c r="O342" i="35"/>
  <c r="M342" i="35"/>
  <c r="K342" i="35"/>
  <c r="I342" i="35"/>
  <c r="N341" i="35"/>
  <c r="L341" i="35"/>
  <c r="J341" i="35"/>
  <c r="H341" i="35"/>
  <c r="F341" i="35"/>
  <c r="B22" i="7"/>
  <c r="D142" i="35"/>
  <c r="B18" i="7" s="1"/>
  <c r="B11" i="20"/>
  <c r="B26" i="7"/>
  <c r="D87" i="35"/>
  <c r="D348" i="35"/>
  <c r="D350" i="35"/>
  <c r="D352" i="35"/>
  <c r="B105" i="7"/>
  <c r="B100" i="7"/>
  <c r="B130" i="7"/>
  <c r="B132" i="7"/>
  <c r="B134" i="7"/>
  <c r="B138" i="7"/>
  <c r="B140" i="7"/>
  <c r="B144" i="7"/>
  <c r="B142" i="7"/>
  <c r="B146" i="7"/>
  <c r="B148" i="7"/>
  <c r="J218" i="7"/>
  <c r="O401" i="35"/>
  <c r="M217" i="7" s="1"/>
  <c r="E217" i="7"/>
  <c r="H216" i="7"/>
  <c r="I282" i="35"/>
  <c r="O280" i="35"/>
  <c r="M148" i="7"/>
  <c r="K148" i="7"/>
  <c r="I148" i="7"/>
  <c r="G148" i="7"/>
  <c r="E148" i="7"/>
  <c r="C148" i="7"/>
  <c r="L147" i="7"/>
  <c r="J147" i="7"/>
  <c r="H147" i="7"/>
  <c r="F147" i="7"/>
  <c r="D147" i="7"/>
  <c r="M142" i="7"/>
  <c r="M146" i="7"/>
  <c r="K142" i="7"/>
  <c r="K146" i="7"/>
  <c r="I142" i="7"/>
  <c r="I146" i="7"/>
  <c r="G142" i="7"/>
  <c r="G146" i="7"/>
  <c r="E142" i="7"/>
  <c r="E146" i="7"/>
  <c r="C142" i="7"/>
  <c r="C146" i="7"/>
  <c r="L145" i="7"/>
  <c r="J145" i="7"/>
  <c r="H145" i="7"/>
  <c r="F145" i="7"/>
  <c r="D145" i="7"/>
  <c r="M144" i="7"/>
  <c r="K144" i="7"/>
  <c r="I144" i="7"/>
  <c r="G144" i="7"/>
  <c r="E144" i="7"/>
  <c r="C144" i="7"/>
  <c r="L141" i="7"/>
  <c r="J141" i="7"/>
  <c r="H141" i="7"/>
  <c r="F141" i="7"/>
  <c r="D141" i="7"/>
  <c r="M140" i="7"/>
  <c r="K140" i="7"/>
  <c r="I140" i="7"/>
  <c r="G140" i="7"/>
  <c r="E140" i="7"/>
  <c r="C140" i="7"/>
  <c r="L135" i="7"/>
  <c r="L139" i="7"/>
  <c r="J135" i="7"/>
  <c r="J139" i="7"/>
  <c r="H135" i="7"/>
  <c r="H139" i="7"/>
  <c r="F135" i="7"/>
  <c r="F139" i="7"/>
  <c r="D135" i="7"/>
  <c r="D139" i="7"/>
  <c r="M138" i="7"/>
  <c r="K138" i="7"/>
  <c r="I138" i="7"/>
  <c r="G138" i="7"/>
  <c r="E138" i="7"/>
  <c r="C138" i="7"/>
  <c r="L137" i="7"/>
  <c r="J137" i="7"/>
  <c r="H137" i="7"/>
  <c r="F137" i="7"/>
  <c r="D137" i="7"/>
  <c r="M134" i="7"/>
  <c r="K134" i="7"/>
  <c r="I134" i="7"/>
  <c r="G134" i="7"/>
  <c r="E134" i="7"/>
  <c r="C134" i="7"/>
  <c r="L133" i="7"/>
  <c r="J133" i="7"/>
  <c r="H133" i="7"/>
  <c r="F133" i="7"/>
  <c r="D133" i="7"/>
  <c r="M132" i="7"/>
  <c r="K132" i="7"/>
  <c r="I132" i="7"/>
  <c r="G132" i="7"/>
  <c r="E132" i="7"/>
  <c r="C132" i="7"/>
  <c r="L131" i="7"/>
  <c r="J131" i="7"/>
  <c r="H131" i="7"/>
  <c r="F131" i="7"/>
  <c r="D131" i="7"/>
  <c r="M130" i="7"/>
  <c r="K130" i="7"/>
  <c r="I130" i="7"/>
  <c r="G130" i="7"/>
  <c r="E130" i="7"/>
  <c r="C130" i="7"/>
  <c r="G254" i="35"/>
  <c r="M252" i="35"/>
  <c r="I114" i="7"/>
  <c r="I92" i="7"/>
  <c r="M254" i="35"/>
  <c r="K111" i="7"/>
  <c r="K254" i="35"/>
  <c r="I111" i="7"/>
  <c r="I254" i="35"/>
  <c r="G111" i="7"/>
  <c r="E254" i="35"/>
  <c r="C111" i="7"/>
  <c r="N253" i="35"/>
  <c r="L110" i="7"/>
  <c r="L253" i="35"/>
  <c r="J110" i="7"/>
  <c r="H253" i="35"/>
  <c r="F110" i="7"/>
  <c r="F253" i="35"/>
  <c r="D110" i="7"/>
  <c r="O252" i="35"/>
  <c r="M109" i="7"/>
  <c r="K252" i="35"/>
  <c r="I109" i="7"/>
  <c r="I252" i="35"/>
  <c r="G109" i="7"/>
  <c r="G252" i="35"/>
  <c r="E109" i="7"/>
  <c r="N251" i="35"/>
  <c r="L108" i="7"/>
  <c r="L251" i="35"/>
  <c r="J108" i="7"/>
  <c r="J251" i="35"/>
  <c r="H108" i="7"/>
  <c r="F251" i="35"/>
  <c r="D108" i="7"/>
  <c r="M107" i="7"/>
  <c r="M112" i="7"/>
  <c r="M250" i="35"/>
  <c r="K107" i="7"/>
  <c r="K112" i="7"/>
  <c r="I107" i="7"/>
  <c r="I112" i="7"/>
  <c r="I250" i="35"/>
  <c r="G107" i="7"/>
  <c r="G112" i="7"/>
  <c r="E107" i="7"/>
  <c r="E112" i="7"/>
  <c r="E250" i="35"/>
  <c r="C107" i="7"/>
  <c r="C112" i="7"/>
  <c r="L100" i="7"/>
  <c r="L105" i="7"/>
  <c r="J100" i="7"/>
  <c r="J105" i="7"/>
  <c r="H100" i="7"/>
  <c r="H105" i="7"/>
  <c r="F100" i="7"/>
  <c r="F105" i="7"/>
  <c r="D100" i="7"/>
  <c r="D105" i="7"/>
  <c r="N224" i="35"/>
  <c r="L64" i="7" s="1"/>
  <c r="I223" i="35"/>
  <c r="G63" i="7" s="1"/>
  <c r="M226" i="35"/>
  <c r="K66" i="7" s="1"/>
  <c r="K88" i="7"/>
  <c r="H198" i="35"/>
  <c r="F58" i="7" s="1"/>
  <c r="K197" i="35"/>
  <c r="I57" i="7" s="1"/>
  <c r="N196" i="35"/>
  <c r="L56" i="7" s="1"/>
  <c r="F196" i="35"/>
  <c r="D56" i="7" s="1"/>
  <c r="H170" i="35"/>
  <c r="F50" i="7" s="1"/>
  <c r="K169" i="35"/>
  <c r="I49" i="7" s="1"/>
  <c r="N168" i="35"/>
  <c r="L48" i="7" s="1"/>
  <c r="F168" i="35"/>
  <c r="D48" i="7" s="1"/>
  <c r="N142" i="35"/>
  <c r="L18" i="7" s="1"/>
  <c r="F142" i="35"/>
  <c r="D18" i="7" s="1"/>
  <c r="I141" i="35"/>
  <c r="G17" i="7" s="1"/>
  <c r="L140" i="35"/>
  <c r="J16" i="7" s="1"/>
  <c r="O139" i="35"/>
  <c r="M15" i="7" s="1"/>
  <c r="I139" i="35"/>
  <c r="G15" i="7" s="1"/>
  <c r="L138" i="35"/>
  <c r="J14" i="7" s="1"/>
  <c r="H138" i="35"/>
  <c r="F14" i="7" s="1"/>
  <c r="O142" i="35"/>
  <c r="M18" i="7" s="1"/>
  <c r="M40" i="7"/>
  <c r="M142" i="35"/>
  <c r="K18" i="7" s="1"/>
  <c r="K40" i="7"/>
  <c r="K142" i="35"/>
  <c r="I18" i="7" s="1"/>
  <c r="I40" i="7"/>
  <c r="I142" i="35"/>
  <c r="G18" i="7" s="1"/>
  <c r="G40" i="7"/>
  <c r="G142" i="35"/>
  <c r="E18" i="7" s="1"/>
  <c r="E40" i="7"/>
  <c r="E142" i="35"/>
  <c r="C18" i="7" s="1"/>
  <c r="C40" i="7"/>
  <c r="N141" i="35"/>
  <c r="L17" i="7" s="1"/>
  <c r="L39" i="7"/>
  <c r="L141" i="35"/>
  <c r="J17" i="7" s="1"/>
  <c r="J39" i="7"/>
  <c r="J141" i="35"/>
  <c r="H17" i="7" s="1"/>
  <c r="H39" i="7"/>
  <c r="F39" i="7"/>
  <c r="O140" i="35"/>
  <c r="M16" i="7" s="1"/>
  <c r="M38" i="7"/>
  <c r="M140" i="35"/>
  <c r="K16" i="7" s="1"/>
  <c r="K38" i="7"/>
  <c r="K140" i="35"/>
  <c r="I16" i="7" s="1"/>
  <c r="I38" i="7"/>
  <c r="I140" i="35"/>
  <c r="G16" i="7" s="1"/>
  <c r="G38" i="7"/>
  <c r="N139" i="35"/>
  <c r="L15" i="7" s="1"/>
  <c r="L37" i="7"/>
  <c r="L139" i="35"/>
  <c r="J15" i="7" s="1"/>
  <c r="J37" i="7"/>
  <c r="J139" i="35"/>
  <c r="H15" i="7" s="1"/>
  <c r="H37" i="7"/>
  <c r="F37" i="7"/>
  <c r="M11" i="20"/>
  <c r="M142" i="20" s="1"/>
  <c r="M26" i="7"/>
  <c r="K11" i="20"/>
  <c r="K142" i="20" s="1"/>
  <c r="K26" i="7"/>
  <c r="I11" i="20"/>
  <c r="I142" i="20" s="1"/>
  <c r="I26" i="7"/>
  <c r="G11" i="20"/>
  <c r="G142" i="20" s="1"/>
  <c r="G26" i="7"/>
  <c r="E11" i="20"/>
  <c r="E142" i="20" s="1"/>
  <c r="E26" i="7"/>
  <c r="C11" i="20"/>
  <c r="C142" i="20" s="1"/>
  <c r="C26" i="7"/>
  <c r="L10" i="20"/>
  <c r="L141" i="20" s="1"/>
  <c r="L25" i="7"/>
  <c r="J10" i="20"/>
  <c r="J141" i="20" s="1"/>
  <c r="J25" i="7"/>
  <c r="H10" i="20"/>
  <c r="H141" i="20" s="1"/>
  <c r="H25" i="7"/>
  <c r="M9" i="20"/>
  <c r="M140" i="20" s="1"/>
  <c r="M24" i="7"/>
  <c r="K9" i="20"/>
  <c r="K140" i="20" s="1"/>
  <c r="K24" i="7"/>
  <c r="I9" i="20"/>
  <c r="I140" i="20" s="1"/>
  <c r="I24" i="7"/>
  <c r="G9" i="20"/>
  <c r="G140" i="20" s="1"/>
  <c r="G24" i="7"/>
  <c r="L8" i="20"/>
  <c r="L23" i="7"/>
  <c r="J8" i="20"/>
  <c r="J23" i="7"/>
  <c r="H8" i="20"/>
  <c r="H23" i="7"/>
  <c r="M7" i="20"/>
  <c r="M22" i="7"/>
  <c r="K7" i="20"/>
  <c r="K22" i="7"/>
  <c r="I7" i="20"/>
  <c r="I22" i="7"/>
  <c r="G7" i="20"/>
  <c r="G22" i="7"/>
  <c r="E7" i="20"/>
  <c r="E22" i="7"/>
  <c r="C22" i="7"/>
  <c r="N114" i="35"/>
  <c r="L49" i="20" s="1"/>
  <c r="L114" i="35"/>
  <c r="J49" i="20" s="1"/>
  <c r="J114" i="35"/>
  <c r="H49" i="20" s="1"/>
  <c r="H114" i="35"/>
  <c r="F49" i="20" s="1"/>
  <c r="F114" i="35"/>
  <c r="D49" i="20" s="1"/>
  <c r="O113" i="35"/>
  <c r="M48" i="20" s="1"/>
  <c r="M113" i="35"/>
  <c r="K48" i="20" s="1"/>
  <c r="K113" i="35"/>
  <c r="I48" i="20" s="1"/>
  <c r="E341" i="35"/>
  <c r="K355" i="35"/>
  <c r="I355" i="35"/>
  <c r="G355" i="35"/>
  <c r="E355" i="35"/>
  <c r="N352" i="35"/>
  <c r="L352" i="35"/>
  <c r="J352" i="35"/>
  <c r="H352" i="35"/>
  <c r="F352" i="35"/>
  <c r="O351" i="35"/>
  <c r="M351" i="35"/>
  <c r="K351" i="35"/>
  <c r="I351" i="35"/>
  <c r="E351" i="35"/>
  <c r="N350" i="35"/>
  <c r="L350" i="35"/>
  <c r="J350" i="35"/>
  <c r="H350" i="35"/>
  <c r="F350" i="35"/>
  <c r="O349" i="35"/>
  <c r="M349" i="35"/>
  <c r="K349" i="35"/>
  <c r="I349" i="35"/>
  <c r="E349" i="35"/>
  <c r="N348" i="35"/>
  <c r="L348" i="35"/>
  <c r="J348" i="35"/>
  <c r="H348" i="35"/>
  <c r="F348" i="35"/>
  <c r="O345" i="35"/>
  <c r="M345" i="35"/>
  <c r="K345" i="35"/>
  <c r="I345" i="35"/>
  <c r="G345" i="35"/>
  <c r="E345" i="35"/>
  <c r="N344" i="35"/>
  <c r="L344" i="35"/>
  <c r="J344" i="35"/>
  <c r="O343" i="35"/>
  <c r="M343" i="35"/>
  <c r="K343" i="35"/>
  <c r="I343" i="35"/>
  <c r="N342" i="35"/>
  <c r="L342" i="35"/>
  <c r="J342" i="35"/>
  <c r="O341" i="35"/>
  <c r="M341" i="35"/>
  <c r="K341" i="35"/>
  <c r="I341" i="35"/>
  <c r="G341" i="35"/>
  <c r="I113" i="35"/>
  <c r="G48" i="20" s="1"/>
  <c r="G113" i="35"/>
  <c r="E48" i="20" s="1"/>
  <c r="E113" i="35"/>
  <c r="C48" i="20" s="1"/>
  <c r="N112" i="35"/>
  <c r="L47" i="20" s="1"/>
  <c r="L44" i="20" s="1"/>
  <c r="L112" i="35"/>
  <c r="J47" i="20" s="1"/>
  <c r="J112" i="35"/>
  <c r="H47" i="20" s="1"/>
  <c r="H112" i="35"/>
  <c r="F47" i="20" s="1"/>
  <c r="F112" i="35"/>
  <c r="D47" i="20" s="1"/>
  <c r="O111" i="35"/>
  <c r="M46" i="20" s="1"/>
  <c r="M44" i="20" s="1"/>
  <c r="M111" i="35"/>
  <c r="K46" i="20" s="1"/>
  <c r="K111" i="35"/>
  <c r="I46" i="20" s="1"/>
  <c r="I111" i="35"/>
  <c r="G46" i="20" s="1"/>
  <c r="G111" i="35"/>
  <c r="E46" i="20" s="1"/>
  <c r="E111" i="35"/>
  <c r="C46" i="20" s="1"/>
  <c r="O86" i="35"/>
  <c r="K86" i="35"/>
  <c r="G86" i="35"/>
  <c r="N83" i="35"/>
  <c r="L83" i="35"/>
  <c r="J83" i="35"/>
  <c r="H83" i="35"/>
  <c r="F83" i="35"/>
  <c r="O82" i="35"/>
  <c r="M82" i="35"/>
  <c r="K82" i="35"/>
  <c r="I82" i="35"/>
  <c r="G82" i="35"/>
  <c r="E82" i="35"/>
  <c r="N86" i="35"/>
  <c r="L18" i="20"/>
  <c r="L86" i="35"/>
  <c r="J18" i="20"/>
  <c r="J15" i="20" s="1"/>
  <c r="J86" i="35"/>
  <c r="H18" i="20"/>
  <c r="H15" i="20" s="1"/>
  <c r="H86" i="35"/>
  <c r="F18" i="20"/>
  <c r="F15" i="20" s="1"/>
  <c r="F86" i="35"/>
  <c r="D18" i="20"/>
  <c r="D15" i="20" s="1"/>
  <c r="O85" i="35"/>
  <c r="M85" i="35"/>
  <c r="K85" i="35"/>
  <c r="I85" i="35"/>
  <c r="G85" i="35"/>
  <c r="E85" i="35"/>
  <c r="N84" i="35"/>
  <c r="L84" i="35"/>
  <c r="J84" i="35"/>
  <c r="M15" i="20"/>
  <c r="K15" i="20"/>
  <c r="I15" i="20"/>
  <c r="G15" i="20"/>
  <c r="E15" i="20"/>
  <c r="C15" i="20"/>
  <c r="L15" i="20"/>
  <c r="M359" i="35"/>
  <c r="K359" i="35"/>
  <c r="I359" i="35"/>
  <c r="G359" i="35"/>
  <c r="E359" i="35"/>
  <c r="L358" i="35"/>
  <c r="J358" i="35"/>
  <c r="H358" i="35"/>
  <c r="M357" i="35"/>
  <c r="K357" i="35"/>
  <c r="I357" i="35"/>
  <c r="L356" i="35"/>
  <c r="J356" i="35"/>
  <c r="H356" i="35"/>
  <c r="M355" i="35"/>
  <c r="O359" i="35"/>
  <c r="O358" i="35"/>
  <c r="O357" i="35"/>
  <c r="O355" i="35"/>
  <c r="I8" i="7"/>
  <c r="E8" i="7"/>
  <c r="L7" i="7"/>
  <c r="H7" i="7"/>
  <c r="D7" i="7"/>
  <c r="E6" i="7"/>
  <c r="C6" i="7"/>
  <c r="L359" i="35"/>
  <c r="H359" i="35"/>
  <c r="K358" i="35"/>
  <c r="J357" i="35"/>
  <c r="N358" i="35"/>
  <c r="N357" i="35"/>
  <c r="N356" i="35"/>
  <c r="N198" i="35"/>
  <c r="L58" i="7" s="1"/>
  <c r="L198" i="35"/>
  <c r="J58" i="7" s="1"/>
  <c r="J198" i="35"/>
  <c r="H58" i="7" s="1"/>
  <c r="F198" i="35"/>
  <c r="D58" i="7" s="1"/>
  <c r="M197" i="35"/>
  <c r="K57" i="7" s="1"/>
  <c r="I197" i="35"/>
  <c r="G57" i="7" s="1"/>
  <c r="E197" i="35"/>
  <c r="C57" i="7" s="1"/>
  <c r="L196" i="35"/>
  <c r="J56" i="7" s="1"/>
  <c r="H196" i="35"/>
  <c r="F56" i="7" s="1"/>
  <c r="O195" i="35"/>
  <c r="M55" i="7" s="1"/>
  <c r="K195" i="35"/>
  <c r="I55" i="7" s="1"/>
  <c r="G195" i="35"/>
  <c r="E55" i="7" s="1"/>
  <c r="N194" i="35"/>
  <c r="L54" i="7" s="1"/>
  <c r="J194" i="35"/>
  <c r="H54" i="7" s="1"/>
  <c r="F194" i="35"/>
  <c r="D54" i="7" s="1"/>
  <c r="N402" i="35"/>
  <c r="L218" i="7" s="1"/>
  <c r="H218" i="7"/>
  <c r="D218" i="7"/>
  <c r="K217" i="7"/>
  <c r="G217" i="7"/>
  <c r="C217" i="7"/>
  <c r="J216" i="7"/>
  <c r="F216" i="7"/>
  <c r="O399" i="35"/>
  <c r="M215" i="7" s="1"/>
  <c r="I215" i="7"/>
  <c r="E215" i="7"/>
  <c r="N398" i="35"/>
  <c r="L214" i="7" s="1"/>
  <c r="D214" i="7"/>
  <c r="N338" i="35"/>
  <c r="L248" i="7" s="1"/>
  <c r="J338" i="35"/>
  <c r="H248" i="7" s="1"/>
  <c r="F338" i="35"/>
  <c r="D248" i="7" s="1"/>
  <c r="M337" i="35"/>
  <c r="K247" i="7" s="1"/>
  <c r="I337" i="35"/>
  <c r="G247" i="7" s="1"/>
  <c r="E337" i="35"/>
  <c r="C247" i="7" s="1"/>
  <c r="L336" i="35"/>
  <c r="J246" i="7" s="1"/>
  <c r="H336" i="35"/>
  <c r="F246" i="7" s="1"/>
  <c r="O335" i="35"/>
  <c r="K335" i="35"/>
  <c r="G335" i="35"/>
  <c r="N334" i="35"/>
  <c r="L244" i="7" s="1"/>
  <c r="J334" i="35"/>
  <c r="H244" i="7" s="1"/>
  <c r="F334" i="35"/>
  <c r="D244" i="7" s="1"/>
  <c r="N310" i="35"/>
  <c r="J310" i="35"/>
  <c r="F310" i="35"/>
  <c r="M309" i="35"/>
  <c r="I309" i="35"/>
  <c r="E309" i="35"/>
  <c r="L308" i="35"/>
  <c r="H308" i="35"/>
  <c r="O307" i="35"/>
  <c r="K307" i="35"/>
  <c r="G307" i="35"/>
  <c r="N306" i="35"/>
  <c r="J306" i="35"/>
  <c r="F306" i="35"/>
  <c r="O282" i="35"/>
  <c r="M282" i="35"/>
  <c r="K282" i="35"/>
  <c r="G282" i="35"/>
  <c r="E282" i="35"/>
  <c r="N281" i="35"/>
  <c r="J281" i="35"/>
  <c r="H281" i="35"/>
  <c r="F281" i="35"/>
  <c r="M280" i="35"/>
  <c r="K280" i="35"/>
  <c r="I280" i="35"/>
  <c r="E280" i="35"/>
  <c r="C124" i="7" s="1"/>
  <c r="N279" i="35"/>
  <c r="L279" i="35"/>
  <c r="J123" i="7" s="1"/>
  <c r="H279" i="35"/>
  <c r="F123" i="7" s="1"/>
  <c r="F279" i="35"/>
  <c r="O278" i="35"/>
  <c r="M122" i="7" s="1"/>
  <c r="K278" i="35"/>
  <c r="I122" i="7" s="1"/>
  <c r="G278" i="35"/>
  <c r="N226" i="35"/>
  <c r="L66" i="7" s="1"/>
  <c r="L226" i="35"/>
  <c r="J66" i="7" s="1"/>
  <c r="J226" i="35"/>
  <c r="H66" i="7" s="1"/>
  <c r="F226" i="35"/>
  <c r="D66" i="7" s="1"/>
  <c r="O225" i="35"/>
  <c r="M65" i="7" s="1"/>
  <c r="M225" i="35"/>
  <c r="K65" i="7" s="1"/>
  <c r="K225" i="35"/>
  <c r="I65" i="7" s="1"/>
  <c r="I225" i="35"/>
  <c r="G65" i="7" s="1"/>
  <c r="G225" i="35"/>
  <c r="E65" i="7" s="1"/>
  <c r="E225" i="35"/>
  <c r="C65" i="7" s="1"/>
  <c r="L224" i="35"/>
  <c r="J64" i="7" s="1"/>
  <c r="J224" i="35"/>
  <c r="H64" i="7" s="1"/>
  <c r="H224" i="35"/>
  <c r="F64" i="7" s="1"/>
  <c r="O223" i="35"/>
  <c r="M63" i="7" s="1"/>
  <c r="M223" i="35"/>
  <c r="K63" i="7" s="1"/>
  <c r="K223" i="35"/>
  <c r="I63" i="7" s="1"/>
  <c r="G223" i="35"/>
  <c r="E63" i="7" s="1"/>
  <c r="E223" i="35"/>
  <c r="C63" i="7" s="1"/>
  <c r="N222" i="35"/>
  <c r="L62" i="7" s="1"/>
  <c r="J222" i="35"/>
  <c r="H62" i="7" s="1"/>
  <c r="H222" i="35"/>
  <c r="F62" i="7" s="1"/>
  <c r="F222" i="35"/>
  <c r="D62" i="7" s="1"/>
  <c r="D17" i="36"/>
  <c r="D171" i="36"/>
  <c r="D279" i="36"/>
  <c r="D3" i="36"/>
  <c r="D28" i="36"/>
  <c r="B170" i="7" s="1"/>
  <c r="D30" i="36"/>
  <c r="D10" i="36"/>
  <c r="D29" i="36"/>
  <c r="B171" i="7" s="1"/>
  <c r="D55" i="36"/>
  <c r="D57" i="36"/>
  <c r="B179" i="7" s="1"/>
  <c r="D56" i="36"/>
  <c r="B178" i="7" s="1"/>
  <c r="D58" i="36"/>
  <c r="D84" i="36"/>
  <c r="D86" i="36"/>
  <c r="D66" i="36"/>
  <c r="D85" i="36"/>
  <c r="D111" i="36"/>
  <c r="D113" i="36"/>
  <c r="D94" i="36"/>
  <c r="D138" i="36"/>
  <c r="D140" i="36"/>
  <c r="D142" i="36"/>
  <c r="D129" i="36"/>
  <c r="D166" i="36"/>
  <c r="D168" i="36"/>
  <c r="O250" i="36"/>
  <c r="O223" i="36"/>
  <c r="O168" i="36"/>
  <c r="O112" i="36"/>
  <c r="O58" i="36"/>
  <c r="D38" i="36"/>
  <c r="O282" i="36"/>
  <c r="O280" i="36"/>
  <c r="O278" i="36"/>
  <c r="O253" i="36"/>
  <c r="O251" i="36"/>
  <c r="O196" i="36"/>
  <c r="O169" i="36"/>
  <c r="O167" i="36"/>
  <c r="O140" i="36"/>
  <c r="O113" i="36"/>
  <c r="O111" i="36"/>
  <c r="O85" i="36"/>
  <c r="O83" i="36"/>
  <c r="O57" i="36"/>
  <c r="M179" i="7" s="1"/>
  <c r="O55" i="36"/>
  <c r="O29" i="36"/>
  <c r="M171" i="7" s="1"/>
  <c r="O27" i="36"/>
  <c r="O226" i="36"/>
  <c r="O224" i="36"/>
  <c r="D59" i="36"/>
  <c r="M276" i="36"/>
  <c r="M269" i="36"/>
  <c r="K269" i="36"/>
  <c r="I269" i="36"/>
  <c r="G269" i="36"/>
  <c r="E269" i="36"/>
  <c r="M262" i="36"/>
  <c r="K262" i="36"/>
  <c r="I262" i="36"/>
  <c r="G262" i="36"/>
  <c r="E262" i="36"/>
  <c r="M255" i="36"/>
  <c r="K255" i="36"/>
  <c r="I255" i="36"/>
  <c r="G255" i="36"/>
  <c r="E255" i="36"/>
  <c r="M241" i="36"/>
  <c r="K241" i="36"/>
  <c r="I241" i="36"/>
  <c r="G241" i="36"/>
  <c r="E241" i="36"/>
  <c r="M234" i="36"/>
  <c r="K234" i="36"/>
  <c r="I234" i="36"/>
  <c r="G234" i="36"/>
  <c r="E234" i="36"/>
  <c r="M227" i="36"/>
  <c r="K227" i="36"/>
  <c r="I227" i="36"/>
  <c r="G227" i="36"/>
  <c r="E227" i="36"/>
  <c r="M220" i="36"/>
  <c r="M213" i="36"/>
  <c r="K213" i="36"/>
  <c r="I213" i="36"/>
  <c r="G213" i="36"/>
  <c r="E213" i="36"/>
  <c r="M206" i="36"/>
  <c r="K206" i="36"/>
  <c r="I206" i="36"/>
  <c r="G206" i="36"/>
  <c r="E206" i="36"/>
  <c r="M199" i="36"/>
  <c r="K199" i="36"/>
  <c r="I199" i="36"/>
  <c r="G199" i="36"/>
  <c r="E199" i="36"/>
  <c r="M192" i="36"/>
  <c r="K192" i="36"/>
  <c r="I192" i="36"/>
  <c r="G192" i="36"/>
  <c r="E192" i="36"/>
  <c r="M178" i="36"/>
  <c r="K178" i="36"/>
  <c r="I178" i="36"/>
  <c r="G178" i="36"/>
  <c r="E178" i="36"/>
  <c r="M171" i="36"/>
  <c r="K171" i="36"/>
  <c r="I171" i="36"/>
  <c r="G171" i="36"/>
  <c r="E171" i="36"/>
  <c r="M164" i="36"/>
  <c r="K164" i="36"/>
  <c r="I164" i="36"/>
  <c r="G164" i="36"/>
  <c r="E164" i="36"/>
  <c r="M157" i="36"/>
  <c r="K157" i="36"/>
  <c r="I157" i="36"/>
  <c r="G157" i="36"/>
  <c r="E157" i="36"/>
  <c r="M150" i="36"/>
  <c r="K150" i="36"/>
  <c r="I150" i="36"/>
  <c r="G150" i="36"/>
  <c r="E150" i="36"/>
  <c r="M143" i="36"/>
  <c r="K143" i="36"/>
  <c r="I143" i="36"/>
  <c r="G143" i="36"/>
  <c r="E143" i="36"/>
  <c r="M136" i="36"/>
  <c r="K136" i="36"/>
  <c r="I136" i="36"/>
  <c r="G136" i="36"/>
  <c r="E136" i="36"/>
  <c r="M129" i="36"/>
  <c r="K129" i="36"/>
  <c r="I129" i="36"/>
  <c r="D54" i="36"/>
  <c r="B176" i="7" s="1"/>
  <c r="D82" i="36"/>
  <c r="L276" i="36"/>
  <c r="J276" i="36"/>
  <c r="H276" i="36"/>
  <c r="F276" i="36"/>
  <c r="N269" i="36"/>
  <c r="L269" i="36"/>
  <c r="J269" i="36"/>
  <c r="H269" i="36"/>
  <c r="F269" i="36"/>
  <c r="N262" i="36"/>
  <c r="L262" i="36"/>
  <c r="J262" i="36"/>
  <c r="H262" i="36"/>
  <c r="F262" i="36"/>
  <c r="N255" i="36"/>
  <c r="L255" i="36"/>
  <c r="J255" i="36"/>
  <c r="H255" i="36"/>
  <c r="F255" i="36"/>
  <c r="N241" i="36"/>
  <c r="L241" i="36"/>
  <c r="J241" i="36"/>
  <c r="H241" i="36"/>
  <c r="F241" i="36"/>
  <c r="N234" i="36"/>
  <c r="L234" i="36"/>
  <c r="J234" i="36"/>
  <c r="H234" i="36"/>
  <c r="F234" i="36"/>
  <c r="N227" i="36"/>
  <c r="L227" i="36"/>
  <c r="J227" i="36"/>
  <c r="F227" i="36"/>
  <c r="N213" i="36"/>
  <c r="L213" i="36"/>
  <c r="J213" i="36"/>
  <c r="H213" i="36"/>
  <c r="F213" i="36"/>
  <c r="N206" i="36"/>
  <c r="L206" i="36"/>
  <c r="J206" i="36"/>
  <c r="H206" i="36"/>
  <c r="F206" i="36"/>
  <c r="N199" i="36"/>
  <c r="L199" i="36"/>
  <c r="J199" i="36"/>
  <c r="F199" i="36"/>
  <c r="N192" i="36"/>
  <c r="L192" i="36"/>
  <c r="J192" i="36"/>
  <c r="F192" i="36"/>
  <c r="N185" i="36"/>
  <c r="J185" i="36"/>
  <c r="F185" i="36"/>
  <c r="N171" i="36"/>
  <c r="L171" i="36"/>
  <c r="J171" i="36"/>
  <c r="H171" i="36"/>
  <c r="F171" i="36"/>
  <c r="N164" i="36"/>
  <c r="L164" i="36"/>
  <c r="J164" i="36"/>
  <c r="H164" i="36"/>
  <c r="F164" i="36"/>
  <c r="N157" i="36"/>
  <c r="L157" i="36"/>
  <c r="J157" i="36"/>
  <c r="H157" i="36"/>
  <c r="F157" i="36"/>
  <c r="N150" i="36"/>
  <c r="L150" i="36"/>
  <c r="J150" i="36"/>
  <c r="H150" i="36"/>
  <c r="F150" i="36"/>
  <c r="N143" i="36"/>
  <c r="L143" i="36"/>
  <c r="J143" i="36"/>
  <c r="H143" i="36"/>
  <c r="F143" i="36"/>
  <c r="N136" i="36"/>
  <c r="L136" i="36"/>
  <c r="J136" i="36"/>
  <c r="H136" i="36"/>
  <c r="F136" i="36"/>
  <c r="N129" i="36"/>
  <c r="L129" i="36"/>
  <c r="J129" i="36"/>
  <c r="H129" i="36"/>
  <c r="F129" i="36"/>
  <c r="N122" i="36"/>
  <c r="L122" i="36"/>
  <c r="J122" i="36"/>
  <c r="H122" i="36"/>
  <c r="F122" i="36"/>
  <c r="N115" i="36"/>
  <c r="L115" i="36"/>
  <c r="J115" i="36"/>
  <c r="H115" i="36"/>
  <c r="F115" i="36"/>
  <c r="F108" i="36"/>
  <c r="H101" i="36"/>
  <c r="L101" i="36"/>
  <c r="N101" i="36"/>
  <c r="J101" i="36"/>
  <c r="F101" i="36"/>
  <c r="N87" i="36"/>
  <c r="L87" i="36"/>
  <c r="J87" i="36"/>
  <c r="H87" i="36"/>
  <c r="F87" i="36"/>
  <c r="N80" i="36"/>
  <c r="L80" i="36"/>
  <c r="J80" i="36"/>
  <c r="H80" i="36"/>
  <c r="F80" i="36"/>
  <c r="N73" i="36"/>
  <c r="L73" i="36"/>
  <c r="J73" i="36"/>
  <c r="H73" i="36"/>
  <c r="F73" i="36"/>
  <c r="N66" i="36"/>
  <c r="L66" i="36"/>
  <c r="J66" i="36"/>
  <c r="H66" i="36"/>
  <c r="F66" i="36"/>
  <c r="N59" i="36"/>
  <c r="L59" i="36"/>
  <c r="J59" i="36"/>
  <c r="H59" i="36"/>
  <c r="F59" i="36"/>
  <c r="N52" i="36"/>
  <c r="L52" i="36"/>
  <c r="J52" i="36"/>
  <c r="H52" i="36"/>
  <c r="F52" i="36"/>
  <c r="N45" i="36"/>
  <c r="L45" i="36"/>
  <c r="J45" i="36"/>
  <c r="H45" i="36"/>
  <c r="F45" i="36"/>
  <c r="N38" i="36"/>
  <c r="L38" i="36"/>
  <c r="J38" i="36"/>
  <c r="H38" i="36"/>
  <c r="F38" i="36"/>
  <c r="N31" i="36"/>
  <c r="L31" i="36"/>
  <c r="J31" i="36"/>
  <c r="H31" i="36"/>
  <c r="F31" i="36"/>
  <c r="N24" i="36"/>
  <c r="L24" i="36"/>
  <c r="J24" i="36"/>
  <c r="H24" i="36"/>
  <c r="G129" i="36"/>
  <c r="E129" i="36"/>
  <c r="M122" i="36"/>
  <c r="K122" i="36"/>
  <c r="I122" i="36"/>
  <c r="G122" i="36"/>
  <c r="E122" i="36"/>
  <c r="M108" i="36"/>
  <c r="I108" i="36"/>
  <c r="E108" i="36"/>
  <c r="M101" i="36"/>
  <c r="K101" i="36"/>
  <c r="I101" i="36"/>
  <c r="G101" i="36"/>
  <c r="E101" i="36"/>
  <c r="M94" i="36"/>
  <c r="K94" i="36"/>
  <c r="I94" i="36"/>
  <c r="G94" i="36"/>
  <c r="E94" i="36"/>
  <c r="M87" i="36"/>
  <c r="K87" i="36"/>
  <c r="I87" i="36"/>
  <c r="G87" i="36"/>
  <c r="E87" i="36"/>
  <c r="M80" i="36"/>
  <c r="K80" i="36"/>
  <c r="I80" i="36"/>
  <c r="G80" i="36"/>
  <c r="E80" i="36"/>
  <c r="M73" i="36"/>
  <c r="K73" i="36"/>
  <c r="I73" i="36"/>
  <c r="G73" i="36"/>
  <c r="E73" i="36"/>
  <c r="M66" i="36"/>
  <c r="K66" i="36"/>
  <c r="I66" i="36"/>
  <c r="G66" i="36"/>
  <c r="E66" i="36"/>
  <c r="M59" i="36"/>
  <c r="K59" i="36"/>
  <c r="I59" i="36"/>
  <c r="G59" i="36"/>
  <c r="E59" i="36"/>
  <c r="M52" i="36"/>
  <c r="K52" i="36"/>
  <c r="I52" i="36"/>
  <c r="G52" i="36"/>
  <c r="E52" i="36"/>
  <c r="M45" i="36"/>
  <c r="K45" i="36"/>
  <c r="I45" i="36"/>
  <c r="G45" i="36"/>
  <c r="E45" i="36"/>
  <c r="M38" i="36"/>
  <c r="K38" i="36"/>
  <c r="I38" i="36"/>
  <c r="G38" i="36"/>
  <c r="E38" i="36"/>
  <c r="M31" i="36"/>
  <c r="K31" i="36"/>
  <c r="I31" i="36"/>
  <c r="G31" i="36"/>
  <c r="E31" i="36"/>
  <c r="M24" i="36"/>
  <c r="K24" i="36"/>
  <c r="I24" i="36"/>
  <c r="G24" i="36"/>
  <c r="E24" i="36"/>
  <c r="M17" i="36"/>
  <c r="K17" i="36"/>
  <c r="I17" i="36"/>
  <c r="G17" i="36"/>
  <c r="E17" i="36"/>
  <c r="M10" i="36"/>
  <c r="K10" i="36"/>
  <c r="I10" i="36"/>
  <c r="G10" i="36"/>
  <c r="E10" i="36"/>
  <c r="M3" i="36"/>
  <c r="K3" i="36"/>
  <c r="I3" i="36"/>
  <c r="G3" i="36"/>
  <c r="E3" i="36"/>
  <c r="O262" i="36"/>
  <c r="O254" i="36"/>
  <c r="O241" i="36"/>
  <c r="O227" i="36"/>
  <c r="O206" i="36"/>
  <c r="O185" i="36"/>
  <c r="O171" i="36"/>
  <c r="O150" i="36"/>
  <c r="O129" i="36"/>
  <c r="O115" i="36"/>
  <c r="O94" i="36"/>
  <c r="O66" i="36"/>
  <c r="O38" i="36"/>
  <c r="O10" i="36"/>
  <c r="F24" i="36"/>
  <c r="N17" i="36"/>
  <c r="L17" i="36"/>
  <c r="J17" i="36"/>
  <c r="H17" i="36"/>
  <c r="F17" i="36"/>
  <c r="N10" i="36"/>
  <c r="L10" i="36"/>
  <c r="J10" i="36"/>
  <c r="H10" i="36"/>
  <c r="F10" i="36"/>
  <c r="N3" i="36"/>
  <c r="L3" i="36"/>
  <c r="J3" i="36"/>
  <c r="H3" i="36"/>
  <c r="F3" i="36"/>
  <c r="O269" i="36"/>
  <c r="O255" i="36"/>
  <c r="O234" i="36"/>
  <c r="O213" i="36"/>
  <c r="O199" i="36"/>
  <c r="O194" i="36"/>
  <c r="O178" i="36"/>
  <c r="O170" i="36"/>
  <c r="O157" i="36"/>
  <c r="O143" i="36"/>
  <c r="O138" i="36"/>
  <c r="O122" i="36"/>
  <c r="O114" i="36"/>
  <c r="O101" i="36"/>
  <c r="O87" i="36"/>
  <c r="O73" i="36"/>
  <c r="O59" i="36"/>
  <c r="O45" i="36"/>
  <c r="O31" i="36"/>
  <c r="O17" i="36"/>
  <c r="O3" i="36"/>
  <c r="M185" i="36"/>
  <c r="K185" i="36"/>
  <c r="I185" i="36"/>
  <c r="G185" i="36"/>
  <c r="E185" i="36"/>
  <c r="N178" i="36"/>
  <c r="L178" i="36"/>
  <c r="J178" i="36"/>
  <c r="H178" i="36"/>
  <c r="F178" i="36"/>
  <c r="M115" i="36"/>
  <c r="K115" i="36"/>
  <c r="I115" i="36"/>
  <c r="G115" i="36"/>
  <c r="E115" i="36"/>
  <c r="H112" i="36"/>
  <c r="H108" i="36" s="1"/>
  <c r="L111" i="36"/>
  <c r="L108" i="36" s="1"/>
  <c r="N94" i="36"/>
  <c r="L94" i="36"/>
  <c r="J94" i="36"/>
  <c r="H94" i="36"/>
  <c r="F94" i="36"/>
  <c r="D26" i="36"/>
  <c r="D31" i="36"/>
  <c r="D83" i="36"/>
  <c r="D87" i="36"/>
  <c r="D255" i="36"/>
  <c r="D199" i="36"/>
  <c r="D115" i="36"/>
  <c r="D206" i="35"/>
  <c r="B75" i="7" s="1"/>
  <c r="O402" i="35"/>
  <c r="M218" i="7" s="1"/>
  <c r="K218" i="7"/>
  <c r="I218" i="7"/>
  <c r="G218" i="7"/>
  <c r="E218" i="7"/>
  <c r="C218" i="7"/>
  <c r="N401" i="35"/>
  <c r="L217" i="7" s="1"/>
  <c r="J217" i="7"/>
  <c r="H217" i="7"/>
  <c r="O400" i="35"/>
  <c r="M216" i="7" s="1"/>
  <c r="I216" i="7"/>
  <c r="N399" i="35"/>
  <c r="L215" i="7" s="1"/>
  <c r="J215" i="7"/>
  <c r="H215" i="7"/>
  <c r="O338" i="35"/>
  <c r="M248" i="7" s="1"/>
  <c r="M338" i="35"/>
  <c r="K248" i="7" s="1"/>
  <c r="K338" i="35"/>
  <c r="I248" i="7" s="1"/>
  <c r="I338" i="35"/>
  <c r="G248" i="7" s="1"/>
  <c r="G338" i="35"/>
  <c r="E248" i="7" s="1"/>
  <c r="E338" i="35"/>
  <c r="C248" i="7" s="1"/>
  <c r="N337" i="35"/>
  <c r="N87" i="35"/>
  <c r="J87" i="35"/>
  <c r="F87" i="35"/>
  <c r="N73" i="35"/>
  <c r="J73" i="35"/>
  <c r="F73" i="35"/>
  <c r="N59" i="35"/>
  <c r="J59" i="35"/>
  <c r="F59" i="35"/>
  <c r="N45" i="35"/>
  <c r="J45" i="35"/>
  <c r="F45" i="35"/>
  <c r="L337" i="35"/>
  <c r="J337" i="35"/>
  <c r="H337" i="35"/>
  <c r="F337" i="35"/>
  <c r="O336" i="35"/>
  <c r="M246" i="7" s="1"/>
  <c r="M336" i="35"/>
  <c r="K336" i="35"/>
  <c r="I246" i="7" s="1"/>
  <c r="I336" i="35"/>
  <c r="G336" i="35"/>
  <c r="E246" i="7" s="1"/>
  <c r="E336" i="35"/>
  <c r="O310" i="35"/>
  <c r="M310" i="35"/>
  <c r="K310" i="35"/>
  <c r="I310" i="35"/>
  <c r="G310" i="35"/>
  <c r="E310" i="35"/>
  <c r="N309" i="35"/>
  <c r="L309" i="35"/>
  <c r="J309" i="35"/>
  <c r="H309" i="35"/>
  <c r="F309" i="35"/>
  <c r="O308" i="35"/>
  <c r="M308" i="35"/>
  <c r="K308" i="35"/>
  <c r="I308" i="35"/>
  <c r="O226" i="35"/>
  <c r="M66" i="7" s="1"/>
  <c r="K226" i="35"/>
  <c r="I66" i="7" s="1"/>
  <c r="N170" i="35"/>
  <c r="L50" i="7" s="1"/>
  <c r="J170" i="35"/>
  <c r="H50" i="7" s="1"/>
  <c r="F170" i="35"/>
  <c r="D50" i="7" s="1"/>
  <c r="M169" i="35"/>
  <c r="K49" i="7" s="1"/>
  <c r="I169" i="35"/>
  <c r="G49" i="7" s="1"/>
  <c r="E169" i="35"/>
  <c r="C49" i="7" s="1"/>
  <c r="L168" i="35"/>
  <c r="J48" i="7" s="1"/>
  <c r="H168" i="35"/>
  <c r="F48" i="7" s="1"/>
  <c r="O167" i="35"/>
  <c r="K167" i="35"/>
  <c r="G167" i="35"/>
  <c r="N166" i="35"/>
  <c r="J166" i="35"/>
  <c r="F166" i="35"/>
  <c r="N66" i="35"/>
  <c r="J66" i="35"/>
  <c r="F66" i="35"/>
  <c r="D83" i="35"/>
  <c r="D251" i="35"/>
  <c r="D307" i="35"/>
  <c r="D304" i="35" s="1"/>
  <c r="D3" i="35"/>
  <c r="D17" i="35"/>
  <c r="D54" i="35"/>
  <c r="D56" i="35"/>
  <c r="D58" i="35"/>
  <c r="D45" i="35"/>
  <c r="D82" i="35"/>
  <c r="D84" i="35"/>
  <c r="D86" i="35"/>
  <c r="D73" i="35"/>
  <c r="D110" i="35"/>
  <c r="B45" i="20" s="1"/>
  <c r="D112" i="35"/>
  <c r="B47" i="20" s="1"/>
  <c r="D114" i="35"/>
  <c r="B49" i="20" s="1"/>
  <c r="D101" i="35"/>
  <c r="D122" i="35"/>
  <c r="D143" i="35"/>
  <c r="D150" i="35"/>
  <c r="D169" i="35"/>
  <c r="B49" i="7" s="1"/>
  <c r="D195" i="35"/>
  <c r="B55" i="7" s="1"/>
  <c r="D197" i="35"/>
  <c r="B57" i="7" s="1"/>
  <c r="D178" i="35"/>
  <c r="N382" i="35"/>
  <c r="O382" i="35"/>
  <c r="N318" i="35"/>
  <c r="L318" i="35"/>
  <c r="H318" i="35"/>
  <c r="O318" i="35"/>
  <c r="M318" i="35"/>
  <c r="N290" i="35"/>
  <c r="L290" i="35"/>
  <c r="J290" i="35"/>
  <c r="H290" i="35"/>
  <c r="F290" i="35"/>
  <c r="O290" i="35"/>
  <c r="M290" i="35"/>
  <c r="K290" i="35"/>
  <c r="I290" i="35"/>
  <c r="G290" i="35"/>
  <c r="E290" i="35"/>
  <c r="N234" i="35"/>
  <c r="L234" i="35"/>
  <c r="J234" i="35"/>
  <c r="H234" i="35"/>
  <c r="F234" i="35"/>
  <c r="O234" i="35"/>
  <c r="M234" i="35"/>
  <c r="K234" i="35"/>
  <c r="I234" i="35"/>
  <c r="G234" i="35"/>
  <c r="E234" i="35"/>
  <c r="N254" i="35"/>
  <c r="L254" i="35"/>
  <c r="J254" i="35"/>
  <c r="H254" i="35"/>
  <c r="F254" i="35"/>
  <c r="O253" i="35"/>
  <c r="M253" i="35"/>
  <c r="K253" i="35"/>
  <c r="I253" i="35"/>
  <c r="G253" i="35"/>
  <c r="E253" i="35"/>
  <c r="N252" i="35"/>
  <c r="L252" i="35"/>
  <c r="J252" i="35"/>
  <c r="H252" i="35"/>
  <c r="F252" i="35"/>
  <c r="O251" i="35"/>
  <c r="M251" i="35"/>
  <c r="K251" i="35"/>
  <c r="I251" i="35"/>
  <c r="G251" i="35"/>
  <c r="E251" i="35"/>
  <c r="N250" i="35"/>
  <c r="L250" i="35"/>
  <c r="J250" i="35"/>
  <c r="H250" i="35"/>
  <c r="F250" i="35"/>
  <c r="N389" i="35"/>
  <c r="O389" i="35"/>
  <c r="N375" i="35"/>
  <c r="O375" i="35"/>
  <c r="N325" i="35"/>
  <c r="L325" i="35"/>
  <c r="J325" i="35"/>
  <c r="H325" i="35"/>
  <c r="F325" i="35"/>
  <c r="O325" i="35"/>
  <c r="M325" i="35"/>
  <c r="K325" i="35"/>
  <c r="I325" i="35"/>
  <c r="G325" i="35"/>
  <c r="E325" i="35"/>
  <c r="J318" i="35"/>
  <c r="F318" i="35"/>
  <c r="N311" i="35"/>
  <c r="L311" i="35"/>
  <c r="J311" i="35"/>
  <c r="H311" i="35"/>
  <c r="F311" i="35"/>
  <c r="N283" i="35"/>
  <c r="L283" i="35"/>
  <c r="J283" i="35"/>
  <c r="H283" i="35"/>
  <c r="F283" i="35"/>
  <c r="O283" i="35"/>
  <c r="M283" i="35"/>
  <c r="K283" i="35"/>
  <c r="I283" i="35"/>
  <c r="N262" i="35"/>
  <c r="L262" i="35"/>
  <c r="J262" i="35"/>
  <c r="H262" i="35"/>
  <c r="F262" i="35"/>
  <c r="O262" i="35"/>
  <c r="M262" i="35"/>
  <c r="K262" i="35"/>
  <c r="I262" i="35"/>
  <c r="G262" i="35"/>
  <c r="E262" i="35"/>
  <c r="N282" i="35"/>
  <c r="L126" i="7" s="1"/>
  <c r="L282" i="35"/>
  <c r="J282" i="35"/>
  <c r="H282" i="35"/>
  <c r="F126" i="7" s="1"/>
  <c r="F282" i="35"/>
  <c r="D126" i="7" s="1"/>
  <c r="O281" i="35"/>
  <c r="M125" i="7" s="1"/>
  <c r="M281" i="35"/>
  <c r="K281" i="35"/>
  <c r="I281" i="35"/>
  <c r="G125" i="7" s="1"/>
  <c r="G281" i="35"/>
  <c r="E281" i="35"/>
  <c r="N280" i="35"/>
  <c r="L124" i="7" s="1"/>
  <c r="L280" i="35"/>
  <c r="J124" i="7" s="1"/>
  <c r="J280" i="35"/>
  <c r="H124" i="7" s="1"/>
  <c r="H280" i="35"/>
  <c r="F280" i="35"/>
  <c r="O279" i="35"/>
  <c r="M279" i="35"/>
  <c r="K279" i="35"/>
  <c r="I279" i="35"/>
  <c r="G123" i="7" s="1"/>
  <c r="G279" i="35"/>
  <c r="E279" i="35"/>
  <c r="C123" i="7" s="1"/>
  <c r="N278" i="35"/>
  <c r="L278" i="35"/>
  <c r="J278" i="35"/>
  <c r="H278" i="35"/>
  <c r="F278" i="35"/>
  <c r="N213" i="35"/>
  <c r="L82" i="7" s="1"/>
  <c r="L213" i="35"/>
  <c r="J82" i="7" s="1"/>
  <c r="J213" i="35"/>
  <c r="H82" i="7" s="1"/>
  <c r="H213" i="35"/>
  <c r="F82" i="7" s="1"/>
  <c r="F213" i="35"/>
  <c r="D82" i="7" s="1"/>
  <c r="O213" i="35"/>
  <c r="M82" i="7" s="1"/>
  <c r="M213" i="35"/>
  <c r="K82" i="7" s="1"/>
  <c r="K213" i="35"/>
  <c r="I82" i="7" s="1"/>
  <c r="I213" i="35"/>
  <c r="G82" i="7" s="1"/>
  <c r="G213" i="35"/>
  <c r="E82" i="7" s="1"/>
  <c r="E213" i="35"/>
  <c r="C82" i="7" s="1"/>
  <c r="I226" i="35"/>
  <c r="G66" i="7" s="1"/>
  <c r="G226" i="35"/>
  <c r="E66" i="7" s="1"/>
  <c r="E226" i="35"/>
  <c r="C66" i="7" s="1"/>
  <c r="N225" i="35"/>
  <c r="L65" i="7" s="1"/>
  <c r="L225" i="35"/>
  <c r="J65" i="7" s="1"/>
  <c r="J225" i="35"/>
  <c r="H65" i="7" s="1"/>
  <c r="H225" i="35"/>
  <c r="F65" i="7" s="1"/>
  <c r="F225" i="35"/>
  <c r="D65" i="7" s="1"/>
  <c r="O224" i="35"/>
  <c r="M64" i="7" s="1"/>
  <c r="M224" i="35"/>
  <c r="K64" i="7" s="1"/>
  <c r="G283" i="35"/>
  <c r="E283" i="35"/>
  <c r="N269" i="35"/>
  <c r="L269" i="35"/>
  <c r="J269" i="35"/>
  <c r="H269" i="35"/>
  <c r="F269" i="35"/>
  <c r="O269" i="35"/>
  <c r="M269" i="35"/>
  <c r="K269" i="35"/>
  <c r="I269" i="35"/>
  <c r="G269" i="35"/>
  <c r="E269" i="35"/>
  <c r="N255" i="35"/>
  <c r="L255" i="35"/>
  <c r="J255" i="35"/>
  <c r="H255" i="35"/>
  <c r="F255" i="35"/>
  <c r="O255" i="35"/>
  <c r="M255" i="35"/>
  <c r="K255" i="35"/>
  <c r="I255" i="35"/>
  <c r="G255" i="35"/>
  <c r="E255" i="35"/>
  <c r="N241" i="35"/>
  <c r="L241" i="35"/>
  <c r="J241" i="35"/>
  <c r="H241" i="35"/>
  <c r="F241" i="35"/>
  <c r="O241" i="35"/>
  <c r="M241" i="35"/>
  <c r="K241" i="35"/>
  <c r="I241" i="35"/>
  <c r="G241" i="35"/>
  <c r="E241" i="35"/>
  <c r="N227" i="35"/>
  <c r="L227" i="35"/>
  <c r="J227" i="35"/>
  <c r="H227" i="35"/>
  <c r="F227" i="35"/>
  <c r="O227" i="35"/>
  <c r="M227" i="35"/>
  <c r="K227" i="35"/>
  <c r="I227" i="35"/>
  <c r="G227" i="35"/>
  <c r="E227" i="35"/>
  <c r="K224" i="35"/>
  <c r="I64" i="7" s="1"/>
  <c r="I224" i="35"/>
  <c r="G64" i="7" s="1"/>
  <c r="G224" i="35"/>
  <c r="E64" i="7" s="1"/>
  <c r="E224" i="35"/>
  <c r="C64" i="7" s="1"/>
  <c r="N199" i="35"/>
  <c r="N223" i="35"/>
  <c r="L199" i="35"/>
  <c r="L223" i="35"/>
  <c r="J199" i="35"/>
  <c r="J223" i="35"/>
  <c r="H199" i="35"/>
  <c r="H223" i="35"/>
  <c r="F199" i="35"/>
  <c r="F223" i="35"/>
  <c r="O199" i="35"/>
  <c r="O222" i="35"/>
  <c r="M199" i="35"/>
  <c r="M222" i="35"/>
  <c r="K199" i="35"/>
  <c r="K222" i="35"/>
  <c r="I199" i="35"/>
  <c r="I222" i="35"/>
  <c r="G199" i="35"/>
  <c r="G222" i="35"/>
  <c r="E199" i="35"/>
  <c r="E222" i="35"/>
  <c r="N185" i="35"/>
  <c r="L185" i="35"/>
  <c r="J185" i="35"/>
  <c r="H185" i="35"/>
  <c r="F185" i="35"/>
  <c r="O185" i="35"/>
  <c r="M185" i="35"/>
  <c r="K185" i="35"/>
  <c r="I185" i="35"/>
  <c r="G185" i="35"/>
  <c r="E185" i="35"/>
  <c r="O198" i="35"/>
  <c r="M58" i="7" s="1"/>
  <c r="M198" i="35"/>
  <c r="K58" i="7" s="1"/>
  <c r="K198" i="35"/>
  <c r="I58" i="7" s="1"/>
  <c r="I198" i="35"/>
  <c r="G58" i="7" s="1"/>
  <c r="G198" i="35"/>
  <c r="E58" i="7" s="1"/>
  <c r="E198" i="35"/>
  <c r="C58" i="7" s="1"/>
  <c r="N197" i="35"/>
  <c r="L57" i="7" s="1"/>
  <c r="L197" i="35"/>
  <c r="J57" i="7" s="1"/>
  <c r="J197" i="35"/>
  <c r="H57" i="7" s="1"/>
  <c r="H197" i="35"/>
  <c r="F57" i="7" s="1"/>
  <c r="F197" i="35"/>
  <c r="D57" i="7" s="1"/>
  <c r="O196" i="35"/>
  <c r="M56" i="7" s="1"/>
  <c r="M196" i="35"/>
  <c r="K56" i="7" s="1"/>
  <c r="K196" i="35"/>
  <c r="I56" i="7" s="1"/>
  <c r="I196" i="35"/>
  <c r="G56" i="7" s="1"/>
  <c r="G196" i="35"/>
  <c r="E56" i="7" s="1"/>
  <c r="E196" i="35"/>
  <c r="C56" i="7" s="1"/>
  <c r="N195" i="35"/>
  <c r="L55" i="7" s="1"/>
  <c r="L195" i="35"/>
  <c r="J171" i="35"/>
  <c r="J195" i="35"/>
  <c r="H171" i="35"/>
  <c r="H195" i="35"/>
  <c r="F171" i="35"/>
  <c r="F195" i="35"/>
  <c r="O171" i="35"/>
  <c r="O194" i="35"/>
  <c r="M171" i="35"/>
  <c r="M194" i="35"/>
  <c r="K171" i="35"/>
  <c r="K194" i="35"/>
  <c r="I171" i="35"/>
  <c r="I194" i="35"/>
  <c r="G171" i="35"/>
  <c r="G194" i="35"/>
  <c r="E171" i="35"/>
  <c r="E194" i="35"/>
  <c r="F157" i="35"/>
  <c r="O157" i="35"/>
  <c r="M157" i="35"/>
  <c r="K157" i="35"/>
  <c r="I157" i="35"/>
  <c r="G157" i="35"/>
  <c r="E157" i="35"/>
  <c r="N150" i="35"/>
  <c r="L150" i="35"/>
  <c r="J150" i="35"/>
  <c r="H150" i="35"/>
  <c r="F150" i="35"/>
  <c r="O170" i="35"/>
  <c r="M50" i="7" s="1"/>
  <c r="M170" i="35"/>
  <c r="K50" i="7" s="1"/>
  <c r="K170" i="35"/>
  <c r="I50" i="7" s="1"/>
  <c r="I170" i="35"/>
  <c r="G50" i="7" s="1"/>
  <c r="G170" i="35"/>
  <c r="E50" i="7" s="1"/>
  <c r="E170" i="35"/>
  <c r="C50" i="7" s="1"/>
  <c r="N169" i="35"/>
  <c r="L49" i="7" s="1"/>
  <c r="L169" i="35"/>
  <c r="J49" i="7" s="1"/>
  <c r="J169" i="35"/>
  <c r="H49" i="7" s="1"/>
  <c r="H169" i="35"/>
  <c r="F49" i="7" s="1"/>
  <c r="F169" i="35"/>
  <c r="D49" i="7" s="1"/>
  <c r="O168" i="35"/>
  <c r="M48" i="7" s="1"/>
  <c r="M168" i="35"/>
  <c r="K48" i="7" s="1"/>
  <c r="K168" i="35"/>
  <c r="I48" i="7" s="1"/>
  <c r="I168" i="35"/>
  <c r="G48" i="7" s="1"/>
  <c r="G168" i="35"/>
  <c r="E48" i="7" s="1"/>
  <c r="E168" i="35"/>
  <c r="C48" i="7" s="1"/>
  <c r="N167" i="35"/>
  <c r="L167" i="35"/>
  <c r="J167" i="35"/>
  <c r="H40" i="20" s="1"/>
  <c r="H167" i="35"/>
  <c r="F167" i="35"/>
  <c r="D40" i="20" s="1"/>
  <c r="O143" i="35"/>
  <c r="O166" i="35"/>
  <c r="M39" i="20" s="1"/>
  <c r="M143" i="35"/>
  <c r="M166" i="35"/>
  <c r="K39" i="20" s="1"/>
  <c r="K143" i="35"/>
  <c r="K166" i="35"/>
  <c r="I39" i="20" s="1"/>
  <c r="I143" i="35"/>
  <c r="I166" i="35"/>
  <c r="G39" i="20" s="1"/>
  <c r="G143" i="35"/>
  <c r="G166" i="35"/>
  <c r="E39" i="20" s="1"/>
  <c r="E166" i="35"/>
  <c r="O129" i="35"/>
  <c r="O138" i="35"/>
  <c r="M129" i="35"/>
  <c r="M138" i="35"/>
  <c r="K129" i="35"/>
  <c r="K138" i="35"/>
  <c r="I129" i="35"/>
  <c r="I138" i="35"/>
  <c r="G138" i="35"/>
  <c r="E138" i="35"/>
  <c r="N206" i="35"/>
  <c r="L75" i="7" s="1"/>
  <c r="L206" i="35"/>
  <c r="J75" i="7" s="1"/>
  <c r="J206" i="35"/>
  <c r="H75" i="7" s="1"/>
  <c r="H206" i="35"/>
  <c r="F75" i="7" s="1"/>
  <c r="F206" i="35"/>
  <c r="D75" i="7" s="1"/>
  <c r="O206" i="35"/>
  <c r="M75" i="7" s="1"/>
  <c r="M206" i="35"/>
  <c r="K75" i="7" s="1"/>
  <c r="K206" i="35"/>
  <c r="I75" i="7" s="1"/>
  <c r="I206" i="35"/>
  <c r="G75" i="7" s="1"/>
  <c r="G206" i="35"/>
  <c r="E75" i="7" s="1"/>
  <c r="E206" i="35"/>
  <c r="C75" i="7" s="1"/>
  <c r="N178" i="35"/>
  <c r="L178" i="35"/>
  <c r="J178" i="35"/>
  <c r="H178" i="35"/>
  <c r="F178" i="35"/>
  <c r="O178" i="35"/>
  <c r="M178" i="35"/>
  <c r="K178" i="35"/>
  <c r="I178" i="35"/>
  <c r="G178" i="35"/>
  <c r="E178" i="35"/>
  <c r="N171" i="35"/>
  <c r="L171" i="35"/>
  <c r="N157" i="35"/>
  <c r="L157" i="35"/>
  <c r="J157" i="35"/>
  <c r="H157" i="35"/>
  <c r="O150" i="35"/>
  <c r="M150" i="35"/>
  <c r="K150" i="35"/>
  <c r="I150" i="35"/>
  <c r="G150" i="35"/>
  <c r="E150" i="35"/>
  <c r="E143" i="35"/>
  <c r="N143" i="35"/>
  <c r="L143" i="35"/>
  <c r="J143" i="35"/>
  <c r="H143" i="35"/>
  <c r="F143" i="35"/>
  <c r="N129" i="35"/>
  <c r="L129" i="35"/>
  <c r="J129" i="35"/>
  <c r="H129" i="35"/>
  <c r="H122" i="35"/>
  <c r="O122" i="35"/>
  <c r="M122" i="35"/>
  <c r="N115" i="35"/>
  <c r="L115" i="35"/>
  <c r="J115" i="35"/>
  <c r="N122" i="35"/>
  <c r="L122" i="35"/>
  <c r="J122" i="35"/>
  <c r="F122" i="35"/>
  <c r="F101" i="35"/>
  <c r="O101" i="35"/>
  <c r="M101" i="35"/>
  <c r="K101" i="35"/>
  <c r="I101" i="35"/>
  <c r="G101" i="35"/>
  <c r="N94" i="35"/>
  <c r="J94" i="35"/>
  <c r="F94" i="35"/>
  <c r="N101" i="35"/>
  <c r="L101" i="35"/>
  <c r="J101" i="35"/>
  <c r="H101" i="35"/>
  <c r="L94" i="35"/>
  <c r="H94" i="35"/>
  <c r="L87" i="35"/>
  <c r="H87" i="35"/>
  <c r="L73" i="35"/>
  <c r="H73" i="35"/>
  <c r="L66" i="35"/>
  <c r="H66" i="35"/>
  <c r="L59" i="35"/>
  <c r="H59" i="35"/>
  <c r="L45" i="35"/>
  <c r="H45" i="35"/>
  <c r="O31" i="35"/>
  <c r="M31" i="35"/>
  <c r="K31" i="35"/>
  <c r="I31" i="35"/>
  <c r="G31" i="35"/>
  <c r="E31" i="35"/>
  <c r="N31" i="35"/>
  <c r="L31" i="35"/>
  <c r="J31" i="35"/>
  <c r="H31" i="35"/>
  <c r="F31" i="35"/>
  <c r="O17" i="35"/>
  <c r="M17" i="35"/>
  <c r="K17" i="35"/>
  <c r="I17" i="35"/>
  <c r="G17" i="35"/>
  <c r="E17" i="35"/>
  <c r="N17" i="35"/>
  <c r="L17" i="35"/>
  <c r="J17" i="35"/>
  <c r="H17" i="35"/>
  <c r="F17" i="35"/>
  <c r="O3" i="35"/>
  <c r="M3" i="35"/>
  <c r="K3" i="35"/>
  <c r="I3" i="35"/>
  <c r="G3" i="35"/>
  <c r="E3" i="35"/>
  <c r="N3" i="35"/>
  <c r="L3" i="35"/>
  <c r="J3" i="35"/>
  <c r="H3" i="35"/>
  <c r="F3" i="35"/>
  <c r="O38" i="35"/>
  <c r="M38" i="35"/>
  <c r="K38" i="35"/>
  <c r="I38" i="35"/>
  <c r="G38" i="35"/>
  <c r="E38" i="35"/>
  <c r="N38" i="35"/>
  <c r="L38" i="35"/>
  <c r="J38" i="35"/>
  <c r="H38" i="35"/>
  <c r="F38" i="35"/>
  <c r="O10" i="35"/>
  <c r="M10" i="35"/>
  <c r="K10" i="35"/>
  <c r="I10" i="35"/>
  <c r="G10" i="35"/>
  <c r="E10" i="35"/>
  <c r="N10" i="35"/>
  <c r="L10" i="35"/>
  <c r="J10" i="35"/>
  <c r="H10" i="35"/>
  <c r="F10" i="35"/>
  <c r="K318" i="35"/>
  <c r="I318" i="35"/>
  <c r="G318" i="35"/>
  <c r="E318" i="35"/>
  <c r="O311" i="35"/>
  <c r="M311" i="35"/>
  <c r="K311" i="35"/>
  <c r="I311" i="35"/>
  <c r="G311" i="35"/>
  <c r="E311" i="35"/>
  <c r="N297" i="35"/>
  <c r="L297" i="35"/>
  <c r="J297" i="35"/>
  <c r="H297" i="35"/>
  <c r="F297" i="35"/>
  <c r="O297" i="35"/>
  <c r="M297" i="35"/>
  <c r="K297" i="35"/>
  <c r="I297" i="35"/>
  <c r="G297" i="35"/>
  <c r="E297" i="35"/>
  <c r="K122" i="35"/>
  <c r="I122" i="35"/>
  <c r="E122" i="35"/>
  <c r="O115" i="35"/>
  <c r="M115" i="35"/>
  <c r="K115" i="35"/>
  <c r="I115" i="35"/>
  <c r="O94" i="35"/>
  <c r="M94" i="35"/>
  <c r="K94" i="35"/>
  <c r="I94" i="35"/>
  <c r="G94" i="35"/>
  <c r="E94" i="35"/>
  <c r="O87" i="35"/>
  <c r="M87" i="35"/>
  <c r="K87" i="35"/>
  <c r="I87" i="35"/>
  <c r="G87" i="35"/>
  <c r="E87" i="35"/>
  <c r="O73" i="35"/>
  <c r="M73" i="35"/>
  <c r="K73" i="35"/>
  <c r="I73" i="35"/>
  <c r="G73" i="35"/>
  <c r="E73" i="35"/>
  <c r="O66" i="35"/>
  <c r="M66" i="35"/>
  <c r="K66" i="35"/>
  <c r="I66" i="35"/>
  <c r="G66" i="35"/>
  <c r="E66" i="35"/>
  <c r="O59" i="35"/>
  <c r="M59" i="35"/>
  <c r="K59" i="35"/>
  <c r="I59" i="35"/>
  <c r="G59" i="35"/>
  <c r="E59" i="35"/>
  <c r="O45" i="35"/>
  <c r="M45" i="35"/>
  <c r="K45" i="35"/>
  <c r="I45" i="35"/>
  <c r="G45" i="35"/>
  <c r="E45" i="35"/>
  <c r="E101" i="35"/>
  <c r="D31" i="35"/>
  <c r="D167" i="35"/>
  <c r="D171" i="35"/>
  <c r="D398" i="35"/>
  <c r="D283" i="35"/>
  <c r="D279" i="35"/>
  <c r="D227" i="35"/>
  <c r="D28" i="35"/>
  <c r="D29" i="35"/>
  <c r="D30" i="35"/>
  <c r="D26" i="35"/>
  <c r="F22" i="20" l="1"/>
  <c r="H22" i="20"/>
  <c r="B138" i="20"/>
  <c r="B4" i="13" s="1"/>
  <c r="M22" i="20"/>
  <c r="E138" i="20"/>
  <c r="B7" i="13" s="1"/>
  <c r="G138" i="20"/>
  <c r="I138" i="20"/>
  <c r="K138" i="20"/>
  <c r="M138" i="20"/>
  <c r="J22" i="20"/>
  <c r="L22" i="20"/>
  <c r="H139" i="20"/>
  <c r="B142" i="20"/>
  <c r="H140" i="20"/>
  <c r="J140" i="20"/>
  <c r="L140" i="20"/>
  <c r="G141" i="20"/>
  <c r="I141" i="20"/>
  <c r="K141" i="20"/>
  <c r="M141" i="20"/>
  <c r="D142" i="20"/>
  <c r="F142" i="20"/>
  <c r="H142" i="20"/>
  <c r="J142" i="20"/>
  <c r="L142" i="20"/>
  <c r="D332" i="35"/>
  <c r="D164" i="35"/>
  <c r="O80" i="35"/>
  <c r="E122" i="7"/>
  <c r="L123" i="7"/>
  <c r="B245" i="7"/>
  <c r="C94" i="7"/>
  <c r="L52" i="35"/>
  <c r="N24" i="35"/>
  <c r="H126" i="7"/>
  <c r="N108" i="35"/>
  <c r="N136" i="35"/>
  <c r="F124" i="7"/>
  <c r="C125" i="7"/>
  <c r="K125" i="7"/>
  <c r="I248" i="36"/>
  <c r="E248" i="36"/>
  <c r="H192" i="36"/>
  <c r="J220" i="36"/>
  <c r="I310" i="36"/>
  <c r="K220" i="36"/>
  <c r="J248" i="36"/>
  <c r="G220" i="36"/>
  <c r="N220" i="36"/>
  <c r="E220" i="36"/>
  <c r="M248" i="36"/>
  <c r="F220" i="36"/>
  <c r="E80" i="35"/>
  <c r="I108" i="35"/>
  <c r="F115" i="7"/>
  <c r="D276" i="36"/>
  <c r="K52" i="35"/>
  <c r="M304" i="35"/>
  <c r="I80" i="35"/>
  <c r="F24" i="35"/>
  <c r="K24" i="35"/>
  <c r="F108" i="35"/>
  <c r="C245" i="7"/>
  <c r="B124" i="7"/>
  <c r="B122" i="7"/>
  <c r="H123" i="7"/>
  <c r="O52" i="35"/>
  <c r="G52" i="35"/>
  <c r="J52" i="35"/>
  <c r="G304" i="35"/>
  <c r="N80" i="35"/>
  <c r="K80" i="35"/>
  <c r="G80" i="35"/>
  <c r="L80" i="35"/>
  <c r="J24" i="35"/>
  <c r="G24" i="35"/>
  <c r="O24" i="35"/>
  <c r="E108" i="35"/>
  <c r="M108" i="35"/>
  <c r="J108" i="35"/>
  <c r="K304" i="35"/>
  <c r="O304" i="35"/>
  <c r="H304" i="35"/>
  <c r="L304" i="35"/>
  <c r="I44" i="20"/>
  <c r="K245" i="7"/>
  <c r="B114" i="7"/>
  <c r="B116" i="7"/>
  <c r="F52" i="35"/>
  <c r="N52" i="35"/>
  <c r="E304" i="35"/>
  <c r="H52" i="35"/>
  <c r="M52" i="35"/>
  <c r="E52" i="35"/>
  <c r="I304" i="35"/>
  <c r="F80" i="35"/>
  <c r="I52" i="35"/>
  <c r="M80" i="35"/>
  <c r="H80" i="35"/>
  <c r="D108" i="35"/>
  <c r="D192" i="35"/>
  <c r="D248" i="35"/>
  <c r="F346" i="35"/>
  <c r="N346" i="35"/>
  <c r="H24" i="35"/>
  <c r="L24" i="35"/>
  <c r="E24" i="35"/>
  <c r="I24" i="35"/>
  <c r="M24" i="35"/>
  <c r="G108" i="35"/>
  <c r="K108" i="35"/>
  <c r="O108" i="35"/>
  <c r="H108" i="35"/>
  <c r="L108" i="35"/>
  <c r="L136" i="35"/>
  <c r="J136" i="35"/>
  <c r="F122" i="7"/>
  <c r="J122" i="7"/>
  <c r="K123" i="7"/>
  <c r="D124" i="7"/>
  <c r="E125" i="7"/>
  <c r="I125" i="7"/>
  <c r="J126" i="7"/>
  <c r="D220" i="35"/>
  <c r="D123" i="7"/>
  <c r="K44" i="20"/>
  <c r="D44" i="20"/>
  <c r="H44" i="20"/>
  <c r="G6" i="20"/>
  <c r="G137" i="20" s="1"/>
  <c r="I6" i="20"/>
  <c r="I137" i="20" s="1"/>
  <c r="K6" i="20"/>
  <c r="K137" i="20" s="1"/>
  <c r="M6" i="20"/>
  <c r="M137" i="20" s="1"/>
  <c r="H6" i="20"/>
  <c r="J6" i="20"/>
  <c r="J137" i="20" s="1"/>
  <c r="L6" i="20"/>
  <c r="L137" i="20" s="1"/>
  <c r="H117" i="7"/>
  <c r="C122" i="7"/>
  <c r="K248" i="35"/>
  <c r="J39" i="20"/>
  <c r="J138" i="20" s="1"/>
  <c r="M114" i="7"/>
  <c r="M118" i="7"/>
  <c r="G245" i="7"/>
  <c r="B126" i="7"/>
  <c r="F248" i="36"/>
  <c r="L220" i="36"/>
  <c r="J310" i="36"/>
  <c r="H248" i="35"/>
  <c r="L248" i="36"/>
  <c r="D108" i="36"/>
  <c r="O310" i="36"/>
  <c r="F310" i="36"/>
  <c r="N310" i="36"/>
  <c r="D248" i="36"/>
  <c r="D164" i="36"/>
  <c r="B184" i="7"/>
  <c r="B188" i="7"/>
  <c r="K248" i="36"/>
  <c r="O248" i="36"/>
  <c r="O308" i="36"/>
  <c r="F309" i="36"/>
  <c r="K309" i="36"/>
  <c r="O192" i="36"/>
  <c r="M185" i="7"/>
  <c r="B186" i="7"/>
  <c r="O307" i="36"/>
  <c r="J309" i="36"/>
  <c r="G297" i="36"/>
  <c r="O297" i="36"/>
  <c r="M187" i="7"/>
  <c r="O24" i="36"/>
  <c r="O276" i="36"/>
  <c r="D136" i="36"/>
  <c r="O309" i="36"/>
  <c r="N308" i="36"/>
  <c r="L309" i="36"/>
  <c r="K297" i="36"/>
  <c r="G309" i="36"/>
  <c r="E310" i="36"/>
  <c r="M310" i="36"/>
  <c r="D52" i="36"/>
  <c r="O80" i="36"/>
  <c r="O220" i="36"/>
  <c r="H310" i="36"/>
  <c r="L310" i="36"/>
  <c r="D80" i="36"/>
  <c r="O136" i="36"/>
  <c r="D192" i="36"/>
  <c r="O108" i="36"/>
  <c r="O52" i="36"/>
  <c r="E216" i="7"/>
  <c r="J396" i="35"/>
  <c r="H396" i="35"/>
  <c r="L396" i="35"/>
  <c r="M180" i="7"/>
  <c r="M36" i="19"/>
  <c r="B180" i="7"/>
  <c r="B36" i="19"/>
  <c r="B172" i="7"/>
  <c r="B39" i="19"/>
  <c r="M169" i="7"/>
  <c r="M38" i="19"/>
  <c r="M177" i="7"/>
  <c r="M35" i="19"/>
  <c r="B177" i="7"/>
  <c r="B35" i="19"/>
  <c r="M172" i="7"/>
  <c r="M39" i="19"/>
  <c r="D306" i="36"/>
  <c r="B168" i="7"/>
  <c r="O164" i="36"/>
  <c r="M188" i="7"/>
  <c r="M184" i="7"/>
  <c r="D220" i="36"/>
  <c r="B187" i="7"/>
  <c r="M186" i="7"/>
  <c r="J80" i="35"/>
  <c r="C44" i="20"/>
  <c r="G44" i="20"/>
  <c r="B46" i="7"/>
  <c r="F39" i="20"/>
  <c r="F138" i="20" s="1"/>
  <c r="B8" i="13" s="1"/>
  <c r="K40" i="20"/>
  <c r="K139" i="20" s="1"/>
  <c r="J346" i="35"/>
  <c r="G40" i="20"/>
  <c r="G139" i="20" s="1"/>
  <c r="K122" i="7"/>
  <c r="H346" i="35"/>
  <c r="L346" i="35"/>
  <c r="L40" i="20"/>
  <c r="L139" i="20" s="1"/>
  <c r="N396" i="35"/>
  <c r="F304" i="35"/>
  <c r="J304" i="35"/>
  <c r="N304" i="35"/>
  <c r="B125" i="7"/>
  <c r="F44" i="20"/>
  <c r="J44" i="20"/>
  <c r="B47" i="7"/>
  <c r="B40" i="20"/>
  <c r="B38" i="20" s="1"/>
  <c r="C46" i="7"/>
  <c r="C39" i="20"/>
  <c r="F47" i="7"/>
  <c r="F40" i="20"/>
  <c r="J47" i="7"/>
  <c r="J40" i="20"/>
  <c r="J139" i="20" s="1"/>
  <c r="H46" i="7"/>
  <c r="H39" i="20"/>
  <c r="H38" i="20" s="1"/>
  <c r="E47" i="7"/>
  <c r="E40" i="20"/>
  <c r="E38" i="20" s="1"/>
  <c r="M47" i="7"/>
  <c r="M40" i="20"/>
  <c r="M38" i="20" s="1"/>
  <c r="E362" i="35"/>
  <c r="C5" i="19" s="1"/>
  <c r="G5" i="13" s="1"/>
  <c r="I362" i="35"/>
  <c r="G5" i="19" s="1"/>
  <c r="M362" i="35"/>
  <c r="K5" i="19" s="1"/>
  <c r="J363" i="35"/>
  <c r="H6" i="19" s="1"/>
  <c r="H104" i="19" s="1"/>
  <c r="N363" i="35"/>
  <c r="L6" i="19" s="1"/>
  <c r="L104" i="19" s="1"/>
  <c r="K366" i="35"/>
  <c r="I9" i="19" s="1"/>
  <c r="B44" i="20"/>
  <c r="D46" i="7"/>
  <c r="D39" i="20"/>
  <c r="D38" i="20" s="1"/>
  <c r="L46" i="7"/>
  <c r="L39" i="20"/>
  <c r="L138" i="20" s="1"/>
  <c r="I47" i="7"/>
  <c r="I40" i="20"/>
  <c r="I38" i="20" s="1"/>
  <c r="K365" i="35"/>
  <c r="I8" i="19" s="1"/>
  <c r="I138" i="19" s="1"/>
  <c r="I146" i="19" s="1"/>
  <c r="F366" i="35"/>
  <c r="D9" i="19" s="1"/>
  <c r="J366" i="35"/>
  <c r="H9" i="19" s="1"/>
  <c r="G362" i="35"/>
  <c r="E5" i="19" s="1"/>
  <c r="G7" i="13" s="1"/>
  <c r="K362" i="35"/>
  <c r="I5" i="19" s="1"/>
  <c r="L363" i="35"/>
  <c r="J6" i="19" s="1"/>
  <c r="J104" i="19" s="1"/>
  <c r="G366" i="35"/>
  <c r="E9" i="19" s="1"/>
  <c r="E44" i="20"/>
  <c r="I339" i="35"/>
  <c r="M339" i="35"/>
  <c r="G38" i="20"/>
  <c r="K38" i="20"/>
  <c r="B10" i="7"/>
  <c r="D366" i="35"/>
  <c r="B9" i="19" s="1"/>
  <c r="B8" i="7"/>
  <c r="D276" i="35"/>
  <c r="B123" i="7"/>
  <c r="K346" i="35"/>
  <c r="O346" i="35"/>
  <c r="J353" i="35"/>
  <c r="N353" i="35"/>
  <c r="K353" i="35"/>
  <c r="O353" i="35"/>
  <c r="C14" i="7"/>
  <c r="E14" i="7"/>
  <c r="I136" i="35"/>
  <c r="G14" i="7"/>
  <c r="K136" i="35"/>
  <c r="I14" i="7"/>
  <c r="M136" i="35"/>
  <c r="K14" i="7"/>
  <c r="O136" i="35"/>
  <c r="M14" i="7"/>
  <c r="F276" i="35"/>
  <c r="D122" i="7"/>
  <c r="J276" i="35"/>
  <c r="H122" i="7"/>
  <c r="N276" i="35"/>
  <c r="L122" i="7"/>
  <c r="G276" i="35"/>
  <c r="E123" i="7"/>
  <c r="K276" i="35"/>
  <c r="I123" i="7"/>
  <c r="O276" i="35"/>
  <c r="M123" i="7"/>
  <c r="F114" i="7"/>
  <c r="F92" i="7"/>
  <c r="L248" i="35"/>
  <c r="J114" i="7"/>
  <c r="J92" i="7"/>
  <c r="E248" i="35"/>
  <c r="C115" i="7"/>
  <c r="C93" i="7"/>
  <c r="G115" i="7"/>
  <c r="G93" i="7"/>
  <c r="K115" i="7"/>
  <c r="K93" i="7"/>
  <c r="D116" i="7"/>
  <c r="D94" i="7"/>
  <c r="H116" i="7"/>
  <c r="H94" i="7"/>
  <c r="L116" i="7"/>
  <c r="L94" i="7"/>
  <c r="E117" i="7"/>
  <c r="E95" i="7"/>
  <c r="I117" i="7"/>
  <c r="I95" i="7"/>
  <c r="M117" i="7"/>
  <c r="M95" i="7"/>
  <c r="F118" i="7"/>
  <c r="F96" i="7"/>
  <c r="J118" i="7"/>
  <c r="J96" i="7"/>
  <c r="B115" i="7"/>
  <c r="B93" i="7"/>
  <c r="H332" i="35"/>
  <c r="F247" i="7"/>
  <c r="L332" i="35"/>
  <c r="J247" i="7"/>
  <c r="F217" i="7"/>
  <c r="I124" i="7"/>
  <c r="D125" i="7"/>
  <c r="H125" i="7"/>
  <c r="C126" i="7"/>
  <c r="I126" i="7"/>
  <c r="M126" i="7"/>
  <c r="E245" i="7"/>
  <c r="E204" i="7"/>
  <c r="M245" i="7"/>
  <c r="M204" i="7"/>
  <c r="N364" i="35"/>
  <c r="L7" i="19" s="1"/>
  <c r="L121" i="19" s="1"/>
  <c r="L129" i="19" s="1"/>
  <c r="O363" i="35"/>
  <c r="M6" i="19" s="1"/>
  <c r="M104" i="19" s="1"/>
  <c r="O365" i="35"/>
  <c r="M8" i="19" s="1"/>
  <c r="M138" i="19" s="1"/>
  <c r="M146" i="19" s="1"/>
  <c r="H362" i="35"/>
  <c r="F5" i="19" s="1"/>
  <c r="G8" i="13" s="1"/>
  <c r="L362" i="35"/>
  <c r="J5" i="19" s="1"/>
  <c r="K363" i="35"/>
  <c r="I6" i="19" s="1"/>
  <c r="I104" i="19" s="1"/>
  <c r="J364" i="35"/>
  <c r="H7" i="19" s="1"/>
  <c r="H121" i="19" s="1"/>
  <c r="I365" i="35"/>
  <c r="G8" i="19" s="1"/>
  <c r="G138" i="19" s="1"/>
  <c r="G146" i="19" s="1"/>
  <c r="M365" i="35"/>
  <c r="K8" i="19" s="1"/>
  <c r="K138" i="19" s="1"/>
  <c r="K146" i="19" s="1"/>
  <c r="H366" i="35"/>
  <c r="F9" i="19" s="1"/>
  <c r="L366" i="35"/>
  <c r="J9" i="19" s="1"/>
  <c r="K364" i="35"/>
  <c r="I7" i="19" s="1"/>
  <c r="I121" i="19" s="1"/>
  <c r="J365" i="35"/>
  <c r="H8" i="19" s="1"/>
  <c r="H138" i="19" s="1"/>
  <c r="H146" i="19" s="1"/>
  <c r="N365" i="35"/>
  <c r="L8" i="19" s="1"/>
  <c r="L138" i="19" s="1"/>
  <c r="L146" i="19" s="1"/>
  <c r="C114" i="7"/>
  <c r="C92" i="7"/>
  <c r="K114" i="7"/>
  <c r="K92" i="7"/>
  <c r="D115" i="7"/>
  <c r="D93" i="7"/>
  <c r="H115" i="7"/>
  <c r="H93" i="7"/>
  <c r="J115" i="7"/>
  <c r="J93" i="7"/>
  <c r="L115" i="7"/>
  <c r="L93" i="7"/>
  <c r="E116" i="7"/>
  <c r="E94" i="7"/>
  <c r="G116" i="7"/>
  <c r="G94" i="7"/>
  <c r="I116" i="7"/>
  <c r="I94" i="7"/>
  <c r="M116" i="7"/>
  <c r="M94" i="7"/>
  <c r="D117" i="7"/>
  <c r="D95" i="7"/>
  <c r="F117" i="7"/>
  <c r="F95" i="7"/>
  <c r="J117" i="7"/>
  <c r="J95" i="7"/>
  <c r="L117" i="7"/>
  <c r="L95" i="7"/>
  <c r="C118" i="7"/>
  <c r="C96" i="7"/>
  <c r="G118" i="7"/>
  <c r="G96" i="7"/>
  <c r="I118" i="7"/>
  <c r="I96" i="7"/>
  <c r="K118" i="7"/>
  <c r="K96" i="7"/>
  <c r="E118" i="7"/>
  <c r="E96" i="7"/>
  <c r="G126" i="7"/>
  <c r="L339" i="35"/>
  <c r="B6" i="7"/>
  <c r="D362" i="35"/>
  <c r="B5" i="19" s="1"/>
  <c r="G4" i="13" s="1"/>
  <c r="L4" i="13" s="1"/>
  <c r="B9" i="7"/>
  <c r="D396" i="35"/>
  <c r="B214" i="7"/>
  <c r="E346" i="35"/>
  <c r="I346" i="35"/>
  <c r="M346" i="35"/>
  <c r="H353" i="35"/>
  <c r="L353" i="35"/>
  <c r="I353" i="35"/>
  <c r="M353" i="35"/>
  <c r="G164" i="35"/>
  <c r="E46" i="7"/>
  <c r="I164" i="35"/>
  <c r="G46" i="7"/>
  <c r="K164" i="35"/>
  <c r="I46" i="7"/>
  <c r="M164" i="35"/>
  <c r="K46" i="7"/>
  <c r="O164" i="35"/>
  <c r="M46" i="7"/>
  <c r="F164" i="35"/>
  <c r="D47" i="7"/>
  <c r="J164" i="35"/>
  <c r="H47" i="7"/>
  <c r="N164" i="35"/>
  <c r="L47" i="7"/>
  <c r="E192" i="35"/>
  <c r="C54" i="7"/>
  <c r="G192" i="35"/>
  <c r="E54" i="7"/>
  <c r="I192" i="35"/>
  <c r="G54" i="7"/>
  <c r="K192" i="35"/>
  <c r="I54" i="7"/>
  <c r="M192" i="35"/>
  <c r="K54" i="7"/>
  <c r="O192" i="35"/>
  <c r="M54" i="7"/>
  <c r="F192" i="35"/>
  <c r="D55" i="7"/>
  <c r="H192" i="35"/>
  <c r="F55" i="7"/>
  <c r="J192" i="35"/>
  <c r="H55" i="7"/>
  <c r="L192" i="35"/>
  <c r="J55" i="7"/>
  <c r="E220" i="35"/>
  <c r="C62" i="7"/>
  <c r="G220" i="35"/>
  <c r="E62" i="7"/>
  <c r="I220" i="35"/>
  <c r="G62" i="7"/>
  <c r="K220" i="35"/>
  <c r="I62" i="7"/>
  <c r="M220" i="35"/>
  <c r="K62" i="7"/>
  <c r="O220" i="35"/>
  <c r="M62" i="7"/>
  <c r="F220" i="35"/>
  <c r="D63" i="7"/>
  <c r="H220" i="35"/>
  <c r="F63" i="7"/>
  <c r="J220" i="35"/>
  <c r="H63" i="7"/>
  <c r="L220" i="35"/>
  <c r="J63" i="7"/>
  <c r="N220" i="35"/>
  <c r="L63" i="7"/>
  <c r="D114" i="7"/>
  <c r="D92" i="7"/>
  <c r="H114" i="7"/>
  <c r="H92" i="7"/>
  <c r="L114" i="7"/>
  <c r="L92" i="7"/>
  <c r="E115" i="7"/>
  <c r="E93" i="7"/>
  <c r="I115" i="7"/>
  <c r="I93" i="7"/>
  <c r="M115" i="7"/>
  <c r="M93" i="7"/>
  <c r="F116" i="7"/>
  <c r="F94" i="7"/>
  <c r="J116" i="7"/>
  <c r="J94" i="7"/>
  <c r="C117" i="7"/>
  <c r="C95" i="7"/>
  <c r="G117" i="7"/>
  <c r="G95" i="7"/>
  <c r="K117" i="7"/>
  <c r="K95" i="7"/>
  <c r="D118" i="7"/>
  <c r="D96" i="7"/>
  <c r="H118" i="7"/>
  <c r="H96" i="7"/>
  <c r="L118" i="7"/>
  <c r="L96" i="7"/>
  <c r="E332" i="35"/>
  <c r="C246" i="7"/>
  <c r="I332" i="35"/>
  <c r="G246" i="7"/>
  <c r="M332" i="35"/>
  <c r="K246" i="7"/>
  <c r="F332" i="35"/>
  <c r="D247" i="7"/>
  <c r="J332" i="35"/>
  <c r="H247" i="7"/>
  <c r="N332" i="35"/>
  <c r="L247" i="7"/>
  <c r="C216" i="7"/>
  <c r="G216" i="7"/>
  <c r="K216" i="7"/>
  <c r="D217" i="7"/>
  <c r="G124" i="7"/>
  <c r="K124" i="7"/>
  <c r="F125" i="7"/>
  <c r="L125" i="7"/>
  <c r="E126" i="7"/>
  <c r="K126" i="7"/>
  <c r="I245" i="7"/>
  <c r="I204" i="7"/>
  <c r="N362" i="35"/>
  <c r="L5" i="19" s="1"/>
  <c r="N366" i="35"/>
  <c r="L9" i="19" s="1"/>
  <c r="O362" i="35"/>
  <c r="M5" i="19" s="1"/>
  <c r="O364" i="35"/>
  <c r="M7" i="19" s="1"/>
  <c r="M121" i="19" s="1"/>
  <c r="M129" i="19" s="1"/>
  <c r="O366" i="35"/>
  <c r="M9" i="19" s="1"/>
  <c r="F362" i="35"/>
  <c r="D5" i="19" s="1"/>
  <c r="G6" i="13" s="1"/>
  <c r="J362" i="35"/>
  <c r="H5" i="19" s="1"/>
  <c r="I363" i="35"/>
  <c r="G6" i="19" s="1"/>
  <c r="G104" i="19" s="1"/>
  <c r="M363" i="35"/>
  <c r="K6" i="19" s="1"/>
  <c r="K104" i="19" s="1"/>
  <c r="L364" i="35"/>
  <c r="J7" i="19" s="1"/>
  <c r="J121" i="19" s="1"/>
  <c r="K339" i="35"/>
  <c r="O339" i="35"/>
  <c r="I364" i="35"/>
  <c r="G7" i="19" s="1"/>
  <c r="G121" i="19" s="1"/>
  <c r="G129" i="19" s="1"/>
  <c r="M364" i="35"/>
  <c r="K7" i="19" s="1"/>
  <c r="K121" i="19" s="1"/>
  <c r="L365" i="35"/>
  <c r="J8" i="19" s="1"/>
  <c r="J138" i="19" s="1"/>
  <c r="J146" i="19" s="1"/>
  <c r="E366" i="35"/>
  <c r="C9" i="19" s="1"/>
  <c r="I366" i="35"/>
  <c r="G9" i="19" s="1"/>
  <c r="M366" i="35"/>
  <c r="K9" i="19" s="1"/>
  <c r="G114" i="7"/>
  <c r="G92" i="7"/>
  <c r="K116" i="7"/>
  <c r="K94" i="7"/>
  <c r="M124" i="7"/>
  <c r="J339" i="35"/>
  <c r="N339" i="35"/>
  <c r="J125" i="7"/>
  <c r="D245" i="7"/>
  <c r="D204" i="7"/>
  <c r="F245" i="7"/>
  <c r="F204" i="7"/>
  <c r="H245" i="7"/>
  <c r="H204" i="7"/>
  <c r="J245" i="7"/>
  <c r="J204" i="7"/>
  <c r="L245" i="7"/>
  <c r="L204" i="7"/>
  <c r="B117" i="7"/>
  <c r="B95" i="7"/>
  <c r="D346" i="35"/>
  <c r="L276" i="35"/>
  <c r="E276" i="35"/>
  <c r="M276" i="35"/>
  <c r="I248" i="35"/>
  <c r="M248" i="35"/>
  <c r="F248" i="35"/>
  <c r="N248" i="35"/>
  <c r="G248" i="35"/>
  <c r="O248" i="35"/>
  <c r="G332" i="35"/>
  <c r="K332" i="35"/>
  <c r="O332" i="35"/>
  <c r="O396" i="35"/>
  <c r="K310" i="36"/>
  <c r="G310" i="36"/>
  <c r="M309" i="36"/>
  <c r="I309" i="36"/>
  <c r="E309" i="36"/>
  <c r="N309" i="36"/>
  <c r="H297" i="36"/>
  <c r="L297" i="36"/>
  <c r="N297" i="36"/>
  <c r="D309" i="36"/>
  <c r="D310" i="36"/>
  <c r="O290" i="36"/>
  <c r="D290" i="36"/>
  <c r="D308" i="36"/>
  <c r="D297" i="36"/>
  <c r="E297" i="36"/>
  <c r="I297" i="36"/>
  <c r="M297" i="36"/>
  <c r="K290" i="36"/>
  <c r="G290" i="36"/>
  <c r="M308" i="36"/>
  <c r="I308" i="36"/>
  <c r="E308" i="36"/>
  <c r="K307" i="36"/>
  <c r="G307" i="36"/>
  <c r="M306" i="36"/>
  <c r="M283" i="36"/>
  <c r="I306" i="36"/>
  <c r="I283" i="36"/>
  <c r="E306" i="36"/>
  <c r="E283" i="36"/>
  <c r="N290" i="36"/>
  <c r="J290" i="36"/>
  <c r="F290" i="36"/>
  <c r="L308" i="36"/>
  <c r="N307" i="36"/>
  <c r="J307" i="36"/>
  <c r="F307" i="36"/>
  <c r="L306" i="36"/>
  <c r="L283" i="36"/>
  <c r="H306" i="36"/>
  <c r="D283" i="36"/>
  <c r="M290" i="36"/>
  <c r="I290" i="36"/>
  <c r="E290" i="36"/>
  <c r="K308" i="36"/>
  <c r="G308" i="36"/>
  <c r="M307" i="36"/>
  <c r="I307" i="36"/>
  <c r="E307" i="36"/>
  <c r="K306" i="36"/>
  <c r="K283" i="36"/>
  <c r="G306" i="36"/>
  <c r="G283" i="36"/>
  <c r="L290" i="36"/>
  <c r="H290" i="36"/>
  <c r="J308" i="36"/>
  <c r="F308" i="36"/>
  <c r="L307" i="36"/>
  <c r="N306" i="36"/>
  <c r="N283" i="36"/>
  <c r="J306" i="36"/>
  <c r="J283" i="36"/>
  <c r="F306" i="36"/>
  <c r="F283" i="36"/>
  <c r="F297" i="36"/>
  <c r="J297" i="36"/>
  <c r="O306" i="36"/>
  <c r="O283" i="36"/>
  <c r="D52" i="35"/>
  <c r="H276" i="35"/>
  <c r="I276" i="35"/>
  <c r="J248" i="35"/>
  <c r="D80" i="35"/>
  <c r="E164" i="35"/>
  <c r="H164" i="35"/>
  <c r="L164" i="35"/>
  <c r="N192" i="35"/>
  <c r="G69" i="19"/>
  <c r="H69" i="19"/>
  <c r="I69" i="19"/>
  <c r="J69" i="19"/>
  <c r="K69" i="19"/>
  <c r="L69" i="19"/>
  <c r="M69" i="19"/>
  <c r="G70" i="19"/>
  <c r="H70" i="19"/>
  <c r="I70" i="19"/>
  <c r="J70" i="19"/>
  <c r="K70" i="19"/>
  <c r="L70" i="19"/>
  <c r="M70" i="19"/>
  <c r="G71" i="19"/>
  <c r="H71" i="19"/>
  <c r="I71" i="19"/>
  <c r="J71" i="19"/>
  <c r="K71" i="19"/>
  <c r="L71" i="19"/>
  <c r="M71" i="19"/>
  <c r="F38" i="20" l="1"/>
  <c r="H137" i="20"/>
  <c r="C38" i="20"/>
  <c r="C138" i="20"/>
  <c r="B5" i="13" s="1"/>
  <c r="H138" i="20"/>
  <c r="D138" i="20"/>
  <c r="B6" i="13" s="1"/>
  <c r="M139" i="20"/>
  <c r="I139" i="20"/>
  <c r="J38" i="20"/>
  <c r="L360" i="35"/>
  <c r="O304" i="36"/>
  <c r="N304" i="36"/>
  <c r="G304" i="36"/>
  <c r="L38" i="20"/>
  <c r="N360" i="35"/>
  <c r="J360" i="35"/>
  <c r="O360" i="35"/>
  <c r="K360" i="35"/>
  <c r="M360" i="35"/>
  <c r="I360" i="35"/>
  <c r="F304" i="36"/>
  <c r="J304" i="36"/>
  <c r="K304" i="36"/>
  <c r="L304" i="36"/>
  <c r="E304" i="36"/>
  <c r="I304" i="36"/>
  <c r="M304" i="36"/>
  <c r="Y1073" i="1"/>
  <c r="Y1072" i="1"/>
  <c r="Y1071" i="1"/>
  <c r="Y1070" i="1"/>
  <c r="Y1069" i="1"/>
  <c r="Y1068" i="1"/>
  <c r="P1068" i="1" s="1"/>
  <c r="Y1067" i="1"/>
  <c r="Y1066" i="1"/>
  <c r="Y1065" i="1"/>
  <c r="Y1064" i="1"/>
  <c r="Y1063" i="1"/>
  <c r="Y1062" i="1"/>
  <c r="Y1061" i="1"/>
  <c r="Y1060" i="1"/>
  <c r="P1060" i="1" s="1"/>
  <c r="Y1059" i="1"/>
  <c r="Y1058" i="1"/>
  <c r="Y1057" i="1"/>
  <c r="Y1056" i="1"/>
  <c r="Y1055" i="1"/>
  <c r="Y1054" i="1"/>
  <c r="Y1053" i="1"/>
  <c r="Y1052" i="1"/>
  <c r="P1052" i="1" s="1"/>
  <c r="Y1051" i="1"/>
  <c r="Y1050" i="1"/>
  <c r="Y1049" i="1"/>
  <c r="Y1048" i="1"/>
  <c r="Y1047" i="1"/>
  <c r="Y1046" i="1"/>
  <c r="Y1045" i="1"/>
  <c r="Y1044" i="1"/>
  <c r="P1044" i="1" s="1"/>
  <c r="Y1043" i="1"/>
  <c r="Y1042" i="1"/>
  <c r="Y1041" i="1"/>
  <c r="Y1040" i="1"/>
  <c r="Y1039" i="1"/>
  <c r="Y1038" i="1"/>
  <c r="Y1037" i="1"/>
  <c r="Y1036" i="1"/>
  <c r="P1036" i="1" s="1"/>
  <c r="Y1035" i="1"/>
  <c r="Y1034" i="1"/>
  <c r="Y1033" i="1"/>
  <c r="Y1032" i="1"/>
  <c r="Y1031" i="1"/>
  <c r="Y1030" i="1"/>
  <c r="Y1029" i="1"/>
  <c r="Y1028" i="1"/>
  <c r="P1028" i="1" s="1"/>
  <c r="Y1027" i="1"/>
  <c r="Y1026" i="1"/>
  <c r="Y1025" i="1"/>
  <c r="Y1024" i="1"/>
  <c r="Y1023" i="1"/>
  <c r="Y1022" i="1"/>
  <c r="Y1021" i="1"/>
  <c r="Y1020" i="1"/>
  <c r="P1020" i="1" s="1"/>
  <c r="Y1019" i="1"/>
  <c r="Y1018" i="1"/>
  <c r="Y1017" i="1"/>
  <c r="Y1016" i="1"/>
  <c r="P1016" i="1" s="1"/>
  <c r="Y1015" i="1"/>
  <c r="Y1014" i="1"/>
  <c r="Y1013" i="1"/>
  <c r="Y1012" i="1"/>
  <c r="P1012" i="1" s="1"/>
  <c r="Y1011" i="1"/>
  <c r="Y1010" i="1"/>
  <c r="Y1009" i="1"/>
  <c r="Y1008" i="1"/>
  <c r="P1008" i="1" s="1"/>
  <c r="Y1007" i="1"/>
  <c r="Y1006" i="1"/>
  <c r="Y1005" i="1"/>
  <c r="Y1004" i="1"/>
  <c r="P1004" i="1" s="1"/>
  <c r="Y1003" i="1"/>
  <c r="Y1002" i="1"/>
  <c r="Y1001" i="1"/>
  <c r="Y1000" i="1"/>
  <c r="P1000" i="1" s="1"/>
  <c r="Y999" i="1"/>
  <c r="Y998" i="1"/>
  <c r="Y997" i="1"/>
  <c r="Y996" i="1"/>
  <c r="P996" i="1" s="1"/>
  <c r="Y995" i="1"/>
  <c r="Y994" i="1"/>
  <c r="Y993" i="1"/>
  <c r="Y992" i="1"/>
  <c r="P992" i="1" s="1"/>
  <c r="Y991" i="1"/>
  <c r="Y990" i="1"/>
  <c r="Y989" i="1"/>
  <c r="Y988" i="1"/>
  <c r="Y987" i="1"/>
  <c r="Y986" i="1"/>
  <c r="Y985" i="1"/>
  <c r="Y984" i="1"/>
  <c r="Y983" i="1"/>
  <c r="Y982" i="1"/>
  <c r="Y981" i="1"/>
  <c r="Y980" i="1"/>
  <c r="Y979" i="1"/>
  <c r="Y978" i="1"/>
  <c r="Y977" i="1"/>
  <c r="Y976" i="1"/>
  <c r="Y975" i="1"/>
  <c r="Y974" i="1"/>
  <c r="Y973" i="1"/>
  <c r="Y972" i="1"/>
  <c r="Y971" i="1"/>
  <c r="Y970" i="1"/>
  <c r="Y969" i="1"/>
  <c r="Y968" i="1"/>
  <c r="Y967" i="1"/>
  <c r="Y966" i="1"/>
  <c r="Y965" i="1"/>
  <c r="Y964" i="1"/>
  <c r="Y963" i="1"/>
  <c r="Y962" i="1"/>
  <c r="Y961" i="1"/>
  <c r="Y960" i="1"/>
  <c r="Y959" i="1"/>
  <c r="Y958" i="1"/>
  <c r="Y957" i="1"/>
  <c r="Y956" i="1"/>
  <c r="Y955" i="1"/>
  <c r="Y954" i="1"/>
  <c r="Y953" i="1"/>
  <c r="Y952" i="1"/>
  <c r="Y951" i="1"/>
  <c r="Y950" i="1"/>
  <c r="Y949" i="1"/>
  <c r="Y948" i="1"/>
  <c r="Y947" i="1"/>
  <c r="Y946" i="1"/>
  <c r="Y945" i="1"/>
  <c r="Y944" i="1"/>
  <c r="Y943" i="1"/>
  <c r="Y942" i="1"/>
  <c r="Y941" i="1"/>
  <c r="Y940" i="1"/>
  <c r="Y939" i="1"/>
  <c r="Y938" i="1"/>
  <c r="Y937" i="1"/>
  <c r="Y936" i="1"/>
  <c r="Y935" i="1"/>
  <c r="Y934" i="1"/>
  <c r="Y933" i="1"/>
  <c r="Y932" i="1"/>
  <c r="Y931" i="1"/>
  <c r="Y930" i="1"/>
  <c r="Y929" i="1"/>
  <c r="Y928" i="1"/>
  <c r="Y927" i="1"/>
  <c r="Y926" i="1"/>
  <c r="Y925" i="1"/>
  <c r="Y924" i="1"/>
  <c r="Y923" i="1"/>
  <c r="Y922" i="1"/>
  <c r="Y921" i="1"/>
  <c r="Y920" i="1"/>
  <c r="Y919" i="1"/>
  <c r="Y918" i="1"/>
  <c r="Y917" i="1"/>
  <c r="Y916" i="1"/>
  <c r="Y915" i="1"/>
  <c r="Y914" i="1"/>
  <c r="Y913" i="1"/>
  <c r="Y912" i="1"/>
  <c r="Y911" i="1"/>
  <c r="Y910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3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9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2" i="1"/>
  <c r="Y841" i="1"/>
  <c r="Y840" i="1"/>
  <c r="Y839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3" i="1"/>
  <c r="Y802" i="1"/>
  <c r="Y801" i="1"/>
  <c r="Y800" i="1"/>
  <c r="Y799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1" i="1"/>
  <c r="Y780" i="1"/>
  <c r="Y779" i="1"/>
  <c r="Y778" i="1"/>
  <c r="Y777" i="1"/>
  <c r="Y776" i="1"/>
  <c r="Y775" i="1"/>
  <c r="Y774" i="1"/>
  <c r="Y773" i="1"/>
  <c r="Y772" i="1"/>
  <c r="Y771" i="1"/>
  <c r="Y770" i="1"/>
  <c r="Y769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3" i="1"/>
  <c r="Y712" i="1"/>
  <c r="Y711" i="1"/>
  <c r="Y710" i="1"/>
  <c r="Y709" i="1"/>
  <c r="Y708" i="1"/>
  <c r="Y707" i="1"/>
  <c r="Y706" i="1"/>
  <c r="Y705" i="1"/>
  <c r="Y704" i="1"/>
  <c r="Y703" i="1"/>
  <c r="Y702" i="1"/>
  <c r="Y701" i="1"/>
  <c r="Y700" i="1"/>
  <c r="Y699" i="1"/>
  <c r="Y698" i="1"/>
  <c r="Y697" i="1"/>
  <c r="Y696" i="1"/>
  <c r="Y695" i="1"/>
  <c r="Y694" i="1"/>
  <c r="Y693" i="1"/>
  <c r="Y692" i="1"/>
  <c r="Y691" i="1"/>
  <c r="Y690" i="1"/>
  <c r="Y689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5" i="1"/>
  <c r="Y664" i="1"/>
  <c r="Y663" i="1"/>
  <c r="Y662" i="1"/>
  <c r="Y661" i="1"/>
  <c r="Y660" i="1"/>
  <c r="Y659" i="1"/>
  <c r="Y658" i="1"/>
  <c r="Y657" i="1"/>
  <c r="Y656" i="1"/>
  <c r="Y655" i="1"/>
  <c r="Y654" i="1"/>
  <c r="Y653" i="1"/>
  <c r="Y652" i="1"/>
  <c r="Y651" i="1"/>
  <c r="Y650" i="1"/>
  <c r="Y649" i="1"/>
  <c r="Y648" i="1"/>
  <c r="Y647" i="1"/>
  <c r="Y646" i="1"/>
  <c r="Y645" i="1"/>
  <c r="Y644" i="1"/>
  <c r="Y643" i="1"/>
  <c r="Y642" i="1"/>
  <c r="Y641" i="1"/>
  <c r="Y640" i="1"/>
  <c r="Y639" i="1"/>
  <c r="Y638" i="1"/>
  <c r="Y637" i="1"/>
  <c r="Y636" i="1"/>
  <c r="Y635" i="1"/>
  <c r="Y634" i="1"/>
  <c r="Y633" i="1"/>
  <c r="Y632" i="1"/>
  <c r="Y631" i="1"/>
  <c r="Y630" i="1"/>
  <c r="Y629" i="1"/>
  <c r="Y628" i="1"/>
  <c r="Y627" i="1"/>
  <c r="Y626" i="1"/>
  <c r="Y625" i="1"/>
  <c r="Y624" i="1"/>
  <c r="Y623" i="1"/>
  <c r="Y622" i="1"/>
  <c r="Y621" i="1"/>
  <c r="Y620" i="1"/>
  <c r="Y619" i="1"/>
  <c r="Y618" i="1"/>
  <c r="Y617" i="1"/>
  <c r="Y616" i="1"/>
  <c r="Y615" i="1"/>
  <c r="Y614" i="1"/>
  <c r="Y613" i="1"/>
  <c r="Y612" i="1"/>
  <c r="Y611" i="1"/>
  <c r="Y610" i="1"/>
  <c r="Y609" i="1"/>
  <c r="Y608" i="1"/>
  <c r="Y607" i="1"/>
  <c r="Y606" i="1"/>
  <c r="Y605" i="1"/>
  <c r="Y604" i="1"/>
  <c r="Y603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6" i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G4" i="34"/>
  <c r="AA803" i="5"/>
  <c r="T803" i="5" s="1"/>
  <c r="AA802" i="5"/>
  <c r="T802" i="5" s="1"/>
  <c r="AA801" i="5"/>
  <c r="T801" i="5" s="1"/>
  <c r="AA800" i="5"/>
  <c r="AA799" i="5"/>
  <c r="T799" i="5" s="1"/>
  <c r="AA798" i="5"/>
  <c r="T798" i="5" s="1"/>
  <c r="AA797" i="5"/>
  <c r="T797" i="5" s="1"/>
  <c r="AA796" i="5"/>
  <c r="T796" i="5" s="1"/>
  <c r="Z17" i="44" s="1"/>
  <c r="AA795" i="5"/>
  <c r="T795" i="5" s="1"/>
  <c r="AA794" i="5"/>
  <c r="T794" i="5" s="1"/>
  <c r="AA793" i="5"/>
  <c r="T793" i="5" s="1"/>
  <c r="AA792" i="5"/>
  <c r="T792" i="5" s="1"/>
  <c r="AA791" i="5"/>
  <c r="T791" i="5" s="1"/>
  <c r="AA790" i="5"/>
  <c r="AA789" i="5"/>
  <c r="T789" i="5" s="1"/>
  <c r="AA788" i="5"/>
  <c r="T788" i="5" s="1"/>
  <c r="AA787" i="5"/>
  <c r="T787" i="5" s="1"/>
  <c r="AA786" i="5"/>
  <c r="AA785" i="5"/>
  <c r="U785" i="5" s="1"/>
  <c r="AA784" i="5"/>
  <c r="V784" i="5" s="1"/>
  <c r="AA783" i="5"/>
  <c r="U783" i="5" s="1"/>
  <c r="AA782" i="5"/>
  <c r="V782" i="5" s="1"/>
  <c r="AA781" i="5"/>
  <c r="U781" i="5" s="1"/>
  <c r="AA780" i="5"/>
  <c r="T780" i="5" s="1"/>
  <c r="AA779" i="5"/>
  <c r="T779" i="5" s="1"/>
  <c r="AA778" i="5"/>
  <c r="AA777" i="5"/>
  <c r="T777" i="5" s="1"/>
  <c r="AA776" i="5"/>
  <c r="T776" i="5" s="1"/>
  <c r="AA775" i="5"/>
  <c r="T775" i="5" s="1"/>
  <c r="AA774" i="5"/>
  <c r="AA773" i="5"/>
  <c r="T773" i="5" s="1"/>
  <c r="AA772" i="5"/>
  <c r="T772" i="5" s="1"/>
  <c r="AA771" i="5"/>
  <c r="T771" i="5" s="1"/>
  <c r="AA770" i="5"/>
  <c r="AA769" i="5"/>
  <c r="T769" i="5" s="1"/>
  <c r="AA768" i="5"/>
  <c r="T768" i="5" s="1"/>
  <c r="AA767" i="5"/>
  <c r="T767" i="5" s="1"/>
  <c r="AA766" i="5"/>
  <c r="AA765" i="5"/>
  <c r="T765" i="5" s="1"/>
  <c r="AA764" i="5"/>
  <c r="T764" i="5" s="1"/>
  <c r="AA763" i="5"/>
  <c r="T763" i="5" s="1"/>
  <c r="AA762" i="5"/>
  <c r="AA761" i="5"/>
  <c r="T761" i="5" s="1"/>
  <c r="AA760" i="5"/>
  <c r="T760" i="5" s="1"/>
  <c r="AA759" i="5"/>
  <c r="T759" i="5" s="1"/>
  <c r="AA758" i="5"/>
  <c r="AA757" i="5"/>
  <c r="T757" i="5" s="1"/>
  <c r="AA756" i="5"/>
  <c r="T756" i="5" s="1"/>
  <c r="AA755" i="5"/>
  <c r="T755" i="5" s="1"/>
  <c r="AA754" i="5"/>
  <c r="AA753" i="5"/>
  <c r="T753" i="5" s="1"/>
  <c r="AA752" i="5"/>
  <c r="T752" i="5" s="1"/>
  <c r="AA751" i="5"/>
  <c r="T751" i="5" s="1"/>
  <c r="AA750" i="5"/>
  <c r="AA749" i="5"/>
  <c r="T749" i="5" s="1"/>
  <c r="AA748" i="5"/>
  <c r="T748" i="5" s="1"/>
  <c r="AA747" i="5"/>
  <c r="T747" i="5" s="1"/>
  <c r="AA746" i="5"/>
  <c r="AA745" i="5"/>
  <c r="T745" i="5" s="1"/>
  <c r="AA744" i="5"/>
  <c r="T744" i="5" s="1"/>
  <c r="AA743" i="5"/>
  <c r="T743" i="5" s="1"/>
  <c r="AA742" i="5"/>
  <c r="AA741" i="5"/>
  <c r="T741" i="5" s="1"/>
  <c r="AA740" i="5"/>
  <c r="T740" i="5" s="1"/>
  <c r="AA739" i="5"/>
  <c r="T739" i="5" s="1"/>
  <c r="AA738" i="5"/>
  <c r="AA737" i="5"/>
  <c r="T737" i="5" s="1"/>
  <c r="AA736" i="5"/>
  <c r="T736" i="5" s="1"/>
  <c r="AA735" i="5"/>
  <c r="T735" i="5" s="1"/>
  <c r="AA734" i="5"/>
  <c r="AA733" i="5"/>
  <c r="T733" i="5" s="1"/>
  <c r="AA732" i="5"/>
  <c r="T732" i="5" s="1"/>
  <c r="AA731" i="5"/>
  <c r="T731" i="5" s="1"/>
  <c r="L803" i="5"/>
  <c r="L802" i="5"/>
  <c r="L801" i="5"/>
  <c r="V801" i="5" s="1"/>
  <c r="L800" i="5"/>
  <c r="L799" i="5"/>
  <c r="L798" i="5"/>
  <c r="L797" i="5"/>
  <c r="L796" i="5"/>
  <c r="L795" i="5"/>
  <c r="L794" i="5"/>
  <c r="L793" i="5"/>
  <c r="L792" i="5"/>
  <c r="L791" i="5"/>
  <c r="L790" i="5"/>
  <c r="L789" i="5"/>
  <c r="L788" i="5"/>
  <c r="L787" i="5"/>
  <c r="L786" i="5"/>
  <c r="L785" i="5"/>
  <c r="L784" i="5"/>
  <c r="L783" i="5"/>
  <c r="T783" i="5" s="1"/>
  <c r="L782" i="5"/>
  <c r="L781" i="5"/>
  <c r="T781" i="5" s="1"/>
  <c r="L780" i="5"/>
  <c r="L779" i="5"/>
  <c r="L778" i="5"/>
  <c r="L777" i="5"/>
  <c r="L776" i="5"/>
  <c r="L775" i="5"/>
  <c r="V775" i="5" s="1"/>
  <c r="L774" i="5"/>
  <c r="L773" i="5"/>
  <c r="L772" i="5"/>
  <c r="L771" i="5"/>
  <c r="V771" i="5" s="1"/>
  <c r="L770" i="5"/>
  <c r="L769" i="5"/>
  <c r="L768" i="5"/>
  <c r="L767" i="5"/>
  <c r="L766" i="5"/>
  <c r="L765" i="5"/>
  <c r="L764" i="5"/>
  <c r="L763" i="5"/>
  <c r="L762" i="5"/>
  <c r="L761" i="5"/>
  <c r="L760" i="5"/>
  <c r="L759" i="5"/>
  <c r="L758" i="5"/>
  <c r="L757" i="5"/>
  <c r="L756" i="5"/>
  <c r="L755" i="5"/>
  <c r="L754" i="5"/>
  <c r="L753" i="5"/>
  <c r="L752" i="5"/>
  <c r="L751" i="5"/>
  <c r="L750" i="5"/>
  <c r="L749" i="5"/>
  <c r="L748" i="5"/>
  <c r="L747" i="5"/>
  <c r="L746" i="5"/>
  <c r="L745" i="5"/>
  <c r="L744" i="5"/>
  <c r="L743" i="5"/>
  <c r="V743" i="5" s="1"/>
  <c r="L742" i="5"/>
  <c r="L741" i="5"/>
  <c r="L740" i="5"/>
  <c r="L739" i="5"/>
  <c r="V739" i="5" s="1"/>
  <c r="L738" i="5"/>
  <c r="L737" i="5"/>
  <c r="L736" i="5"/>
  <c r="L735" i="5"/>
  <c r="V735" i="5" s="1"/>
  <c r="L734" i="5"/>
  <c r="L733" i="5"/>
  <c r="L732" i="5"/>
  <c r="L731" i="5"/>
  <c r="H803" i="5"/>
  <c r="H802" i="5"/>
  <c r="H801" i="5"/>
  <c r="H800" i="5"/>
  <c r="H799" i="5"/>
  <c r="H798" i="5"/>
  <c r="H797" i="5"/>
  <c r="H796" i="5"/>
  <c r="H795" i="5"/>
  <c r="H794" i="5"/>
  <c r="H793" i="5"/>
  <c r="H792" i="5"/>
  <c r="H791" i="5"/>
  <c r="H790" i="5"/>
  <c r="H789" i="5"/>
  <c r="H788" i="5"/>
  <c r="H787" i="5"/>
  <c r="H786" i="5"/>
  <c r="H785" i="5"/>
  <c r="H784" i="5"/>
  <c r="H783" i="5"/>
  <c r="H782" i="5"/>
  <c r="H781" i="5"/>
  <c r="H780" i="5"/>
  <c r="H779" i="5"/>
  <c r="H778" i="5"/>
  <c r="H777" i="5"/>
  <c r="H776" i="5"/>
  <c r="H775" i="5"/>
  <c r="H774" i="5"/>
  <c r="H773" i="5"/>
  <c r="H772" i="5"/>
  <c r="H771" i="5"/>
  <c r="H770" i="5"/>
  <c r="H769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1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29" i="5"/>
  <c r="D728" i="5"/>
  <c r="D727" i="5"/>
  <c r="D726" i="5"/>
  <c r="D725" i="5"/>
  <c r="D724" i="5"/>
  <c r="D723" i="5"/>
  <c r="D722" i="5"/>
  <c r="G46" i="34"/>
  <c r="W1073" i="1"/>
  <c r="W1072" i="1"/>
  <c r="W1071" i="1"/>
  <c r="W1070" i="1"/>
  <c r="R1070" i="1" s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R1054" i="1" s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R1038" i="1" s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R1022" i="1" s="1"/>
  <c r="W1021" i="1"/>
  <c r="W1020" i="1"/>
  <c r="W1019" i="1"/>
  <c r="W1018" i="1"/>
  <c r="W1017" i="1"/>
  <c r="W1016" i="1"/>
  <c r="W1015" i="1"/>
  <c r="W1014" i="1"/>
  <c r="R1014" i="1" s="1"/>
  <c r="W1013" i="1"/>
  <c r="W1012" i="1"/>
  <c r="W1011" i="1"/>
  <c r="W1010" i="1"/>
  <c r="W1009" i="1"/>
  <c r="W1008" i="1"/>
  <c r="W1007" i="1"/>
  <c r="W1006" i="1"/>
  <c r="R1006" i="1" s="1"/>
  <c r="W1005" i="1"/>
  <c r="W1004" i="1"/>
  <c r="W1003" i="1"/>
  <c r="W1002" i="1"/>
  <c r="W1001" i="1"/>
  <c r="W1000" i="1"/>
  <c r="W999" i="1"/>
  <c r="W998" i="1"/>
  <c r="R998" i="1" s="1"/>
  <c r="W997" i="1"/>
  <c r="W996" i="1"/>
  <c r="W995" i="1"/>
  <c r="W994" i="1"/>
  <c r="W993" i="1"/>
  <c r="W992" i="1"/>
  <c r="W991" i="1"/>
  <c r="W990" i="1"/>
  <c r="R990" i="1" s="1"/>
  <c r="W989" i="1"/>
  <c r="W988" i="1"/>
  <c r="Q988" i="1" s="1"/>
  <c r="W987" i="1"/>
  <c r="W986" i="1"/>
  <c r="W985" i="1"/>
  <c r="W984" i="1"/>
  <c r="Q984" i="1" s="1"/>
  <c r="W983" i="1"/>
  <c r="W982" i="1"/>
  <c r="W981" i="1"/>
  <c r="W980" i="1"/>
  <c r="Q980" i="1" s="1"/>
  <c r="W979" i="1"/>
  <c r="W978" i="1"/>
  <c r="W977" i="1"/>
  <c r="W976" i="1"/>
  <c r="Q976" i="1" s="1"/>
  <c r="W975" i="1"/>
  <c r="W974" i="1"/>
  <c r="W973" i="1"/>
  <c r="W972" i="1"/>
  <c r="Q972" i="1" s="1"/>
  <c r="W971" i="1"/>
  <c r="W970" i="1"/>
  <c r="W969" i="1"/>
  <c r="W968" i="1"/>
  <c r="Q968" i="1" s="1"/>
  <c r="W967" i="1"/>
  <c r="W966" i="1"/>
  <c r="W965" i="1"/>
  <c r="W964" i="1"/>
  <c r="Q964" i="1" s="1"/>
  <c r="W963" i="1"/>
  <c r="W962" i="1"/>
  <c r="W961" i="1"/>
  <c r="W960" i="1"/>
  <c r="Q960" i="1" s="1"/>
  <c r="W959" i="1"/>
  <c r="W958" i="1"/>
  <c r="W952" i="1"/>
  <c r="T952" i="1"/>
  <c r="O952" i="1"/>
  <c r="U746" i="5" l="1"/>
  <c r="U754" i="5"/>
  <c r="U762" i="5"/>
  <c r="U770" i="5"/>
  <c r="T784" i="5"/>
  <c r="U786" i="5"/>
  <c r="U800" i="5"/>
  <c r="U784" i="5"/>
  <c r="U734" i="5"/>
  <c r="V736" i="5"/>
  <c r="U778" i="5"/>
  <c r="V755" i="5"/>
  <c r="V759" i="5"/>
  <c r="T785" i="5"/>
  <c r="V731" i="5"/>
  <c r="V747" i="5"/>
  <c r="V751" i="5"/>
  <c r="V763" i="5"/>
  <c r="V767" i="5"/>
  <c r="V779" i="5"/>
  <c r="V787" i="5"/>
  <c r="V732" i="5"/>
  <c r="U740" i="5"/>
  <c r="U744" i="5"/>
  <c r="U750" i="5"/>
  <c r="U758" i="5"/>
  <c r="U766" i="5"/>
  <c r="U774" i="5"/>
  <c r="U790" i="5"/>
  <c r="U782" i="5"/>
  <c r="AA8" i="44" s="1"/>
  <c r="V783" i="5"/>
  <c r="V734" i="5"/>
  <c r="V737" i="5"/>
  <c r="V733" i="5"/>
  <c r="U738" i="5"/>
  <c r="U742" i="5"/>
  <c r="R958" i="1"/>
  <c r="Q962" i="1"/>
  <c r="Q966" i="1"/>
  <c r="Q970" i="1"/>
  <c r="Q974" i="1"/>
  <c r="Q978" i="1"/>
  <c r="Q982" i="1"/>
  <c r="Q986" i="1"/>
  <c r="R994" i="1"/>
  <c r="R1002" i="1"/>
  <c r="R1010" i="1"/>
  <c r="R1030" i="1"/>
  <c r="R1046" i="1"/>
  <c r="R1062" i="1"/>
  <c r="P958" i="1"/>
  <c r="V748" i="5"/>
  <c r="U748" i="5"/>
  <c r="V752" i="5"/>
  <c r="U752" i="5"/>
  <c r="V756" i="5"/>
  <c r="U756" i="5"/>
  <c r="V760" i="5"/>
  <c r="U760" i="5"/>
  <c r="V764" i="5"/>
  <c r="U764" i="5"/>
  <c r="V768" i="5"/>
  <c r="U768" i="5"/>
  <c r="V772" i="5"/>
  <c r="U772" i="5"/>
  <c r="V776" i="5"/>
  <c r="U776" i="5"/>
  <c r="V780" i="5"/>
  <c r="U780" i="5"/>
  <c r="V788" i="5"/>
  <c r="U788" i="5"/>
  <c r="V792" i="5"/>
  <c r="U792" i="5"/>
  <c r="U794" i="5"/>
  <c r="V794" i="5"/>
  <c r="V796" i="5"/>
  <c r="AB17" i="44" s="1"/>
  <c r="U796" i="5"/>
  <c r="U798" i="5"/>
  <c r="V798" i="5"/>
  <c r="U802" i="5"/>
  <c r="V802" i="5"/>
  <c r="U731" i="5"/>
  <c r="U732" i="5"/>
  <c r="T734" i="5"/>
  <c r="U735" i="5"/>
  <c r="U736" i="5"/>
  <c r="V740" i="5"/>
  <c r="X740" i="5" s="1"/>
  <c r="V744" i="5"/>
  <c r="X744" i="5" s="1"/>
  <c r="V746" i="5"/>
  <c r="V749" i="5"/>
  <c r="V754" i="5"/>
  <c r="V757" i="5"/>
  <c r="V762" i="5"/>
  <c r="V765" i="5"/>
  <c r="V770" i="5"/>
  <c r="V773" i="5"/>
  <c r="V778" i="5"/>
  <c r="V786" i="5"/>
  <c r="V789" i="5"/>
  <c r="V800" i="5"/>
  <c r="U733" i="5"/>
  <c r="U737" i="5"/>
  <c r="X737" i="5" s="1"/>
  <c r="V738" i="5"/>
  <c r="T738" i="5"/>
  <c r="U741" i="5"/>
  <c r="V741" i="5"/>
  <c r="V742" i="5"/>
  <c r="T742" i="5"/>
  <c r="V745" i="5"/>
  <c r="V750" i="5"/>
  <c r="V753" i="5"/>
  <c r="V758" i="5"/>
  <c r="V761" i="5"/>
  <c r="V766" i="5"/>
  <c r="V769" i="5"/>
  <c r="V774" i="5"/>
  <c r="V777" i="5"/>
  <c r="V790" i="5"/>
  <c r="V793" i="5"/>
  <c r="V797" i="5"/>
  <c r="U739" i="5"/>
  <c r="X739" i="5" s="1"/>
  <c r="U743" i="5"/>
  <c r="X743" i="5" s="1"/>
  <c r="T746" i="5"/>
  <c r="U747" i="5"/>
  <c r="X747" i="5" s="1"/>
  <c r="T750" i="5"/>
  <c r="Z9" i="44" s="1"/>
  <c r="U751" i="5"/>
  <c r="X751" i="5" s="1"/>
  <c r="T754" i="5"/>
  <c r="U755" i="5"/>
  <c r="X755" i="5" s="1"/>
  <c r="T758" i="5"/>
  <c r="U759" i="5"/>
  <c r="X759" i="5" s="1"/>
  <c r="T762" i="5"/>
  <c r="Z18" i="44" s="1"/>
  <c r="U763" i="5"/>
  <c r="X763" i="5" s="1"/>
  <c r="T766" i="5"/>
  <c r="U767" i="5"/>
  <c r="X767" i="5" s="1"/>
  <c r="T770" i="5"/>
  <c r="U771" i="5"/>
  <c r="X771" i="5" s="1"/>
  <c r="T774" i="5"/>
  <c r="U775" i="5"/>
  <c r="X775" i="5" s="1"/>
  <c r="T778" i="5"/>
  <c r="U779" i="5"/>
  <c r="X779" i="5" s="1"/>
  <c r="V781" i="5"/>
  <c r="T782" i="5"/>
  <c r="X782" i="5" s="1"/>
  <c r="X784" i="5"/>
  <c r="V785" i="5"/>
  <c r="X785" i="5" s="1"/>
  <c r="T786" i="5"/>
  <c r="U787" i="5"/>
  <c r="T790" i="5"/>
  <c r="U791" i="5"/>
  <c r="U795" i="5"/>
  <c r="U799" i="5"/>
  <c r="U803" i="5"/>
  <c r="U745" i="5"/>
  <c r="U749" i="5"/>
  <c r="U753" i="5"/>
  <c r="U757" i="5"/>
  <c r="U761" i="5"/>
  <c r="U765" i="5"/>
  <c r="U769" i="5"/>
  <c r="U773" i="5"/>
  <c r="U777" i="5"/>
  <c r="U789" i="5"/>
  <c r="V791" i="5"/>
  <c r="X791" i="5" s="1"/>
  <c r="U793" i="5"/>
  <c r="V795" i="5"/>
  <c r="U797" i="5"/>
  <c r="V799" i="5"/>
  <c r="T800" i="5"/>
  <c r="U801" i="5"/>
  <c r="X801" i="5" s="1"/>
  <c r="V803" i="5"/>
  <c r="X803" i="5" s="1"/>
  <c r="Q959" i="1"/>
  <c r="Q961" i="1"/>
  <c r="Q963" i="1"/>
  <c r="Q965" i="1"/>
  <c r="Q967" i="1"/>
  <c r="Q969" i="1"/>
  <c r="Q971" i="1"/>
  <c r="Q973" i="1"/>
  <c r="Q975" i="1"/>
  <c r="Q977" i="1"/>
  <c r="Q979" i="1"/>
  <c r="Q981" i="1"/>
  <c r="Q983" i="1"/>
  <c r="Q985" i="1"/>
  <c r="Q987" i="1"/>
  <c r="R989" i="1"/>
  <c r="P989" i="1"/>
  <c r="R991" i="1"/>
  <c r="P991" i="1"/>
  <c r="Q991" i="1"/>
  <c r="R993" i="1"/>
  <c r="P993" i="1"/>
  <c r="R995" i="1"/>
  <c r="P995" i="1"/>
  <c r="Q995" i="1"/>
  <c r="R997" i="1"/>
  <c r="P997" i="1"/>
  <c r="R999" i="1"/>
  <c r="P999" i="1"/>
  <c r="Q999" i="1"/>
  <c r="R1001" i="1"/>
  <c r="P1001" i="1"/>
  <c r="R1003" i="1"/>
  <c r="P1003" i="1"/>
  <c r="Q1003" i="1"/>
  <c r="R1005" i="1"/>
  <c r="P1005" i="1"/>
  <c r="R1007" i="1"/>
  <c r="P1007" i="1"/>
  <c r="Q1007" i="1"/>
  <c r="R1009" i="1"/>
  <c r="P1009" i="1"/>
  <c r="R1011" i="1"/>
  <c r="P1011" i="1"/>
  <c r="Q1011" i="1"/>
  <c r="R1013" i="1"/>
  <c r="P1013" i="1"/>
  <c r="R1015" i="1"/>
  <c r="P1015" i="1"/>
  <c r="Q1015" i="1"/>
  <c r="R1017" i="1"/>
  <c r="P1017" i="1"/>
  <c r="R1019" i="1"/>
  <c r="P1019" i="1"/>
  <c r="Q1019" i="1"/>
  <c r="R1021" i="1"/>
  <c r="P1021" i="1"/>
  <c r="Q1021" i="1"/>
  <c r="R1023" i="1"/>
  <c r="P1023" i="1"/>
  <c r="Q1023" i="1"/>
  <c r="R1025" i="1"/>
  <c r="P1025" i="1"/>
  <c r="R1027" i="1"/>
  <c r="P1027" i="1"/>
  <c r="Q1027" i="1"/>
  <c r="R1029" i="1"/>
  <c r="P1029" i="1"/>
  <c r="Q1029" i="1"/>
  <c r="R1031" i="1"/>
  <c r="P1031" i="1"/>
  <c r="Q1031" i="1"/>
  <c r="R1033" i="1"/>
  <c r="P1033" i="1"/>
  <c r="R1035" i="1"/>
  <c r="P1035" i="1"/>
  <c r="Q1035" i="1"/>
  <c r="R1037" i="1"/>
  <c r="P1037" i="1"/>
  <c r="Q1037" i="1"/>
  <c r="R1039" i="1"/>
  <c r="P1039" i="1"/>
  <c r="Q1039" i="1"/>
  <c r="R1041" i="1"/>
  <c r="P1041" i="1"/>
  <c r="R1043" i="1"/>
  <c r="P1043" i="1"/>
  <c r="Q1043" i="1"/>
  <c r="R1045" i="1"/>
  <c r="P1045" i="1"/>
  <c r="Q1045" i="1"/>
  <c r="R1047" i="1"/>
  <c r="P1047" i="1"/>
  <c r="Q1047" i="1"/>
  <c r="R1049" i="1"/>
  <c r="P1049" i="1"/>
  <c r="R1051" i="1"/>
  <c r="P1051" i="1"/>
  <c r="Q1051" i="1"/>
  <c r="R1053" i="1"/>
  <c r="P1053" i="1"/>
  <c r="Q1053" i="1"/>
  <c r="R1055" i="1"/>
  <c r="P1055" i="1"/>
  <c r="Q1055" i="1"/>
  <c r="R1057" i="1"/>
  <c r="P1057" i="1"/>
  <c r="R1059" i="1"/>
  <c r="P1059" i="1"/>
  <c r="Q1059" i="1"/>
  <c r="R1061" i="1"/>
  <c r="P1061" i="1"/>
  <c r="Q1061" i="1"/>
  <c r="R1063" i="1"/>
  <c r="P1063" i="1"/>
  <c r="Q1063" i="1"/>
  <c r="R1065" i="1"/>
  <c r="P1065" i="1"/>
  <c r="R1067" i="1"/>
  <c r="P1067" i="1"/>
  <c r="Q1067" i="1"/>
  <c r="R1069" i="1"/>
  <c r="P1069" i="1"/>
  <c r="Q1069" i="1"/>
  <c r="R1071" i="1"/>
  <c r="P1071" i="1"/>
  <c r="Q1071" i="1"/>
  <c r="R1073" i="1"/>
  <c r="P1073" i="1"/>
  <c r="Q1073" i="1"/>
  <c r="R959" i="1"/>
  <c r="P961" i="1"/>
  <c r="R963" i="1"/>
  <c r="P965" i="1"/>
  <c r="R967" i="1"/>
  <c r="P969" i="1"/>
  <c r="R971" i="1"/>
  <c r="P973" i="1"/>
  <c r="R975" i="1"/>
  <c r="P977" i="1"/>
  <c r="R979" i="1"/>
  <c r="P981" i="1"/>
  <c r="R983" i="1"/>
  <c r="P985" i="1"/>
  <c r="R987" i="1"/>
  <c r="Q989" i="1"/>
  <c r="Q997" i="1"/>
  <c r="Q1005" i="1"/>
  <c r="Q1013" i="1"/>
  <c r="Q1025" i="1"/>
  <c r="Q1041" i="1"/>
  <c r="Q1057" i="1"/>
  <c r="Q958" i="1"/>
  <c r="R960" i="1"/>
  <c r="R962" i="1"/>
  <c r="R964" i="1"/>
  <c r="R966" i="1"/>
  <c r="R968" i="1"/>
  <c r="R970" i="1"/>
  <c r="R972" i="1"/>
  <c r="R974" i="1"/>
  <c r="R976" i="1"/>
  <c r="R978" i="1"/>
  <c r="R980" i="1"/>
  <c r="R982" i="1"/>
  <c r="R984" i="1"/>
  <c r="R986" i="1"/>
  <c r="R988" i="1"/>
  <c r="P959" i="1"/>
  <c r="R961" i="1"/>
  <c r="T961" i="1" s="1"/>
  <c r="P963" i="1"/>
  <c r="O963" i="1" s="1"/>
  <c r="R965" i="1"/>
  <c r="T965" i="1" s="1"/>
  <c r="P967" i="1"/>
  <c r="O967" i="1" s="1"/>
  <c r="R969" i="1"/>
  <c r="T969" i="1" s="1"/>
  <c r="P971" i="1"/>
  <c r="O971" i="1" s="1"/>
  <c r="R973" i="1"/>
  <c r="T973" i="1" s="1"/>
  <c r="P975" i="1"/>
  <c r="O975" i="1" s="1"/>
  <c r="R977" i="1"/>
  <c r="T977" i="1" s="1"/>
  <c r="P979" i="1"/>
  <c r="R981" i="1"/>
  <c r="T981" i="1" s="1"/>
  <c r="P983" i="1"/>
  <c r="O983" i="1" s="1"/>
  <c r="R985" i="1"/>
  <c r="T985" i="1" s="1"/>
  <c r="P987" i="1"/>
  <c r="O987" i="1" s="1"/>
  <c r="Q993" i="1"/>
  <c r="Q1001" i="1"/>
  <c r="Q1009" i="1"/>
  <c r="Q1017" i="1"/>
  <c r="Q1033" i="1"/>
  <c r="Q1049" i="1"/>
  <c r="Q1065" i="1"/>
  <c r="Q990" i="1"/>
  <c r="Q992" i="1"/>
  <c r="Q994" i="1"/>
  <c r="Q996" i="1"/>
  <c r="Q998" i="1"/>
  <c r="Q1000" i="1"/>
  <c r="Q1002" i="1"/>
  <c r="Q1004" i="1"/>
  <c r="Q1006" i="1"/>
  <c r="Q1008" i="1"/>
  <c r="Q1010" i="1"/>
  <c r="Q1012" i="1"/>
  <c r="Q1014" i="1"/>
  <c r="Q1016" i="1"/>
  <c r="Q1018" i="1"/>
  <c r="P1018" i="1"/>
  <c r="Q1020" i="1"/>
  <c r="R1020" i="1"/>
  <c r="Q1022" i="1"/>
  <c r="P1022" i="1"/>
  <c r="Q1024" i="1"/>
  <c r="R1024" i="1"/>
  <c r="Q1026" i="1"/>
  <c r="P1026" i="1"/>
  <c r="Q1028" i="1"/>
  <c r="R1028" i="1"/>
  <c r="Q1030" i="1"/>
  <c r="P1030" i="1"/>
  <c r="Q1032" i="1"/>
  <c r="R1032" i="1"/>
  <c r="Q1034" i="1"/>
  <c r="P1034" i="1"/>
  <c r="Q1036" i="1"/>
  <c r="R1036" i="1"/>
  <c r="Q1038" i="1"/>
  <c r="P1038" i="1"/>
  <c r="Q1040" i="1"/>
  <c r="R1040" i="1"/>
  <c r="Q1042" i="1"/>
  <c r="P1042" i="1"/>
  <c r="Q1044" i="1"/>
  <c r="R1044" i="1"/>
  <c r="Q1046" i="1"/>
  <c r="P1046" i="1"/>
  <c r="Q1048" i="1"/>
  <c r="R1048" i="1"/>
  <c r="Q1050" i="1"/>
  <c r="P1050" i="1"/>
  <c r="Q1052" i="1"/>
  <c r="R1052" i="1"/>
  <c r="Q1054" i="1"/>
  <c r="P1054" i="1"/>
  <c r="Q1056" i="1"/>
  <c r="R1056" i="1"/>
  <c r="Q1058" i="1"/>
  <c r="P1058" i="1"/>
  <c r="Q1060" i="1"/>
  <c r="R1060" i="1"/>
  <c r="Q1062" i="1"/>
  <c r="P1062" i="1"/>
  <c r="Q1064" i="1"/>
  <c r="R1064" i="1"/>
  <c r="Q1066" i="1"/>
  <c r="P1066" i="1"/>
  <c r="Q1068" i="1"/>
  <c r="R1068" i="1"/>
  <c r="Q1070" i="1"/>
  <c r="P1070" i="1"/>
  <c r="Q1072" i="1"/>
  <c r="R1072" i="1"/>
  <c r="P960" i="1"/>
  <c r="P962" i="1"/>
  <c r="P964" i="1"/>
  <c r="P966" i="1"/>
  <c r="P968" i="1"/>
  <c r="P970" i="1"/>
  <c r="P972" i="1"/>
  <c r="P974" i="1"/>
  <c r="P976" i="1"/>
  <c r="P978" i="1"/>
  <c r="P980" i="1"/>
  <c r="P982" i="1"/>
  <c r="P984" i="1"/>
  <c r="P986" i="1"/>
  <c r="P988" i="1"/>
  <c r="P990" i="1"/>
  <c r="R992" i="1"/>
  <c r="P994" i="1"/>
  <c r="R996" i="1"/>
  <c r="P998" i="1"/>
  <c r="R1000" i="1"/>
  <c r="P1002" i="1"/>
  <c r="R1004" i="1"/>
  <c r="P1006" i="1"/>
  <c r="R1008" i="1"/>
  <c r="P1010" i="1"/>
  <c r="R1012" i="1"/>
  <c r="P1014" i="1"/>
  <c r="R1016" i="1"/>
  <c r="R1018" i="1"/>
  <c r="P1024" i="1"/>
  <c r="R1026" i="1"/>
  <c r="P1032" i="1"/>
  <c r="R1034" i="1"/>
  <c r="P1040" i="1"/>
  <c r="R1042" i="1"/>
  <c r="P1048" i="1"/>
  <c r="R1050" i="1"/>
  <c r="P1056" i="1"/>
  <c r="R1058" i="1"/>
  <c r="P1064" i="1"/>
  <c r="R1066" i="1"/>
  <c r="P1072" i="1"/>
  <c r="X783" i="5"/>
  <c r="X787" i="5"/>
  <c r="X799" i="5"/>
  <c r="Z13" i="44" l="1"/>
  <c r="Z7" i="44"/>
  <c r="AA9" i="44"/>
  <c r="AA13" i="44"/>
  <c r="X781" i="5"/>
  <c r="AB8" i="44"/>
  <c r="X742" i="5"/>
  <c r="AB13" i="44"/>
  <c r="X13" i="44" s="1"/>
  <c r="X733" i="5"/>
  <c r="X735" i="5"/>
  <c r="AA7" i="44"/>
  <c r="X732" i="5"/>
  <c r="X796" i="5"/>
  <c r="AA17" i="44"/>
  <c r="X17" i="44" s="1"/>
  <c r="X792" i="5"/>
  <c r="X780" i="5"/>
  <c r="X772" i="5"/>
  <c r="AB9" i="44"/>
  <c r="AA10" i="44"/>
  <c r="AB7" i="44"/>
  <c r="X736" i="5"/>
  <c r="AA18" i="44"/>
  <c r="X734" i="5"/>
  <c r="Z10" i="44"/>
  <c r="AB10" i="44"/>
  <c r="AB18" i="44"/>
  <c r="Z8" i="44"/>
  <c r="X795" i="5"/>
  <c r="X764" i="5"/>
  <c r="J9" i="42"/>
  <c r="I9" i="42"/>
  <c r="K9" i="42"/>
  <c r="G7" i="34"/>
  <c r="E9" i="42"/>
  <c r="D9" i="42"/>
  <c r="C9" i="42"/>
  <c r="X756" i="5"/>
  <c r="X748" i="5"/>
  <c r="X778" i="5"/>
  <c r="X770" i="5"/>
  <c r="X762" i="5"/>
  <c r="X754" i="5"/>
  <c r="X746" i="5"/>
  <c r="X790" i="5"/>
  <c r="X774" i="5"/>
  <c r="X766" i="5"/>
  <c r="X758" i="5"/>
  <c r="X750" i="5"/>
  <c r="X741" i="5"/>
  <c r="X800" i="5"/>
  <c r="X786" i="5"/>
  <c r="X802" i="5"/>
  <c r="O1071" i="1"/>
  <c r="O1067" i="1"/>
  <c r="O1061" i="1"/>
  <c r="O1055" i="1"/>
  <c r="O1051" i="1"/>
  <c r="O1045" i="1"/>
  <c r="O1039" i="1"/>
  <c r="O1035" i="1"/>
  <c r="O1029" i="1"/>
  <c r="O1023" i="1"/>
  <c r="O1019" i="1"/>
  <c r="O979" i="1"/>
  <c r="O1011" i="1"/>
  <c r="O1016" i="1"/>
  <c r="O1008" i="1"/>
  <c r="O992" i="1"/>
  <c r="O1003" i="1"/>
  <c r="H204" i="36"/>
  <c r="H225" i="36" s="1"/>
  <c r="H230" i="36"/>
  <c r="H251" i="36" s="1"/>
  <c r="O995" i="1"/>
  <c r="O1072" i="1"/>
  <c r="O1064" i="1"/>
  <c r="O1056" i="1"/>
  <c r="O1048" i="1"/>
  <c r="O1040" i="1"/>
  <c r="O1032" i="1"/>
  <c r="O1024" i="1"/>
  <c r="T1016" i="1"/>
  <c r="T1012" i="1"/>
  <c r="T1008" i="1"/>
  <c r="T1004" i="1"/>
  <c r="T1000" i="1"/>
  <c r="H232" i="36"/>
  <c r="H253" i="36" s="1"/>
  <c r="T996" i="1"/>
  <c r="T992" i="1"/>
  <c r="O988" i="1"/>
  <c r="O984" i="1"/>
  <c r="O980" i="1"/>
  <c r="O976" i="1"/>
  <c r="O972" i="1"/>
  <c r="O968" i="1"/>
  <c r="O964" i="1"/>
  <c r="O960" i="1"/>
  <c r="T1070" i="1"/>
  <c r="O1068" i="1"/>
  <c r="T1062" i="1"/>
  <c r="O1060" i="1"/>
  <c r="T1054" i="1"/>
  <c r="O1052" i="1"/>
  <c r="T1046" i="1"/>
  <c r="O1044" i="1"/>
  <c r="T1038" i="1"/>
  <c r="O1036" i="1"/>
  <c r="T1030" i="1"/>
  <c r="O1028" i="1"/>
  <c r="T1022" i="1"/>
  <c r="O1020" i="1"/>
  <c r="T1014" i="1"/>
  <c r="T1010" i="1"/>
  <c r="T1006" i="1"/>
  <c r="T1002" i="1"/>
  <c r="T998" i="1"/>
  <c r="T994" i="1"/>
  <c r="T990" i="1"/>
  <c r="T986" i="1"/>
  <c r="T982" i="1"/>
  <c r="T978" i="1"/>
  <c r="T974" i="1"/>
  <c r="T970" i="1"/>
  <c r="T966" i="1"/>
  <c r="T962" i="1"/>
  <c r="G48" i="34"/>
  <c r="H203" i="36"/>
  <c r="O1000" i="1"/>
  <c r="H231" i="36"/>
  <c r="H252" i="36" s="1"/>
  <c r="H202" i="36"/>
  <c r="X797" i="5"/>
  <c r="X773" i="5"/>
  <c r="X765" i="5"/>
  <c r="X757" i="5"/>
  <c r="X749" i="5"/>
  <c r="H119" i="35"/>
  <c r="G6" i="34"/>
  <c r="H118" i="35"/>
  <c r="X738" i="5"/>
  <c r="H120" i="35"/>
  <c r="X793" i="5"/>
  <c r="X777" i="5"/>
  <c r="X769" i="5"/>
  <c r="X761" i="5"/>
  <c r="X753" i="5"/>
  <c r="X745" i="5"/>
  <c r="X789" i="5"/>
  <c r="G5" i="34"/>
  <c r="X798" i="5"/>
  <c r="X794" i="5"/>
  <c r="X788" i="5"/>
  <c r="X776" i="5"/>
  <c r="X768" i="5"/>
  <c r="X760" i="5"/>
  <c r="X752" i="5"/>
  <c r="X731" i="5"/>
  <c r="O1012" i="1"/>
  <c r="O1004" i="1"/>
  <c r="O996" i="1"/>
  <c r="O959" i="1"/>
  <c r="G47" i="34"/>
  <c r="T1066" i="1"/>
  <c r="T1058" i="1"/>
  <c r="T1050" i="1"/>
  <c r="T1042" i="1"/>
  <c r="T1034" i="1"/>
  <c r="H312" i="36" s="1"/>
  <c r="F88" i="19" s="1"/>
  <c r="T1026" i="1"/>
  <c r="T1018" i="1"/>
  <c r="O1014" i="1"/>
  <c r="O1010" i="1"/>
  <c r="O1006" i="1"/>
  <c r="O1002" i="1"/>
  <c r="O998" i="1"/>
  <c r="O994" i="1"/>
  <c r="O990" i="1"/>
  <c r="O986" i="1"/>
  <c r="O982" i="1"/>
  <c r="O978" i="1"/>
  <c r="O974" i="1"/>
  <c r="O970" i="1"/>
  <c r="O966" i="1"/>
  <c r="O962" i="1"/>
  <c r="T1072" i="1"/>
  <c r="O1070" i="1"/>
  <c r="T1068" i="1"/>
  <c r="O1066" i="1"/>
  <c r="T1064" i="1"/>
  <c r="O1062" i="1"/>
  <c r="T1060" i="1"/>
  <c r="O1058" i="1"/>
  <c r="T1056" i="1"/>
  <c r="O1054" i="1"/>
  <c r="T1052" i="1"/>
  <c r="O1050" i="1"/>
  <c r="T1048" i="1"/>
  <c r="O1046" i="1"/>
  <c r="T1044" i="1"/>
  <c r="O1042" i="1"/>
  <c r="T1040" i="1"/>
  <c r="O1038" i="1"/>
  <c r="T1036" i="1"/>
  <c r="O1034" i="1"/>
  <c r="T1032" i="1"/>
  <c r="O1030" i="1"/>
  <c r="T1028" i="1"/>
  <c r="O1026" i="1"/>
  <c r="T1024" i="1"/>
  <c r="O1022" i="1"/>
  <c r="T1020" i="1"/>
  <c r="O1018" i="1"/>
  <c r="T988" i="1"/>
  <c r="T984" i="1"/>
  <c r="T980" i="1"/>
  <c r="T976" i="1"/>
  <c r="T972" i="1"/>
  <c r="T968" i="1"/>
  <c r="T964" i="1"/>
  <c r="T960" i="1"/>
  <c r="T987" i="1"/>
  <c r="T983" i="1"/>
  <c r="T979" i="1"/>
  <c r="T975" i="1"/>
  <c r="T971" i="1"/>
  <c r="T967" i="1"/>
  <c r="T963" i="1"/>
  <c r="T959" i="1"/>
  <c r="T1073" i="1"/>
  <c r="T1069" i="1"/>
  <c r="O1065" i="1"/>
  <c r="T1063" i="1"/>
  <c r="T1059" i="1"/>
  <c r="T1057" i="1"/>
  <c r="T1053" i="1"/>
  <c r="O1049" i="1"/>
  <c r="T1047" i="1"/>
  <c r="T1043" i="1"/>
  <c r="T1041" i="1"/>
  <c r="T1037" i="1"/>
  <c r="O1033" i="1"/>
  <c r="T1031" i="1"/>
  <c r="T1027" i="1"/>
  <c r="T1025" i="1"/>
  <c r="T1021" i="1"/>
  <c r="O1017" i="1"/>
  <c r="T1015" i="1"/>
  <c r="T1013" i="1"/>
  <c r="O1009" i="1"/>
  <c r="T1007" i="1"/>
  <c r="T1005" i="1"/>
  <c r="O1001" i="1"/>
  <c r="T999" i="1"/>
  <c r="T997" i="1"/>
  <c r="O993" i="1"/>
  <c r="T991" i="1"/>
  <c r="T989" i="1"/>
  <c r="O985" i="1"/>
  <c r="O981" i="1"/>
  <c r="O977" i="1"/>
  <c r="O973" i="1"/>
  <c r="O969" i="1"/>
  <c r="O965" i="1"/>
  <c r="O961" i="1"/>
  <c r="T958" i="1"/>
  <c r="O1073" i="1"/>
  <c r="T1071" i="1"/>
  <c r="O1069" i="1"/>
  <c r="T1067" i="1"/>
  <c r="T1065" i="1"/>
  <c r="O1063" i="1"/>
  <c r="T1061" i="1"/>
  <c r="O1059" i="1"/>
  <c r="O1057" i="1"/>
  <c r="T1055" i="1"/>
  <c r="O1053" i="1"/>
  <c r="T1051" i="1"/>
  <c r="T1049" i="1"/>
  <c r="O1047" i="1"/>
  <c r="T1045" i="1"/>
  <c r="O1043" i="1"/>
  <c r="O1041" i="1"/>
  <c r="T1039" i="1"/>
  <c r="O1037" i="1"/>
  <c r="T1035" i="1"/>
  <c r="T1033" i="1"/>
  <c r="O1031" i="1"/>
  <c r="T1029" i="1"/>
  <c r="O1027" i="1"/>
  <c r="O1025" i="1"/>
  <c r="T1023" i="1"/>
  <c r="O1021" i="1"/>
  <c r="T1019" i="1"/>
  <c r="T1017" i="1"/>
  <c r="O1015" i="1"/>
  <c r="O1013" i="1"/>
  <c r="T1011" i="1"/>
  <c r="T1009" i="1"/>
  <c r="O1007" i="1"/>
  <c r="O1005" i="1"/>
  <c r="T1003" i="1"/>
  <c r="T1001" i="1"/>
  <c r="O999" i="1"/>
  <c r="O997" i="1"/>
  <c r="T995" i="1"/>
  <c r="T993" i="1"/>
  <c r="O991" i="1"/>
  <c r="O989" i="1"/>
  <c r="X8" i="44" l="1"/>
  <c r="X18" i="44"/>
  <c r="X9" i="44"/>
  <c r="AB3" i="44"/>
  <c r="F82" i="20" s="1"/>
  <c r="Z3" i="44"/>
  <c r="F80" i="20" s="1"/>
  <c r="X10" i="44"/>
  <c r="AA3" i="44"/>
  <c r="F81" i="20" s="1"/>
  <c r="X7" i="44"/>
  <c r="X3" i="44" s="1"/>
  <c r="F78" i="20" s="1"/>
  <c r="O9" i="42"/>
  <c r="L9" i="42"/>
  <c r="M9" i="42" s="1"/>
  <c r="P9" i="42"/>
  <c r="F9" i="42"/>
  <c r="G9" i="42" s="1"/>
  <c r="Q9" i="42"/>
  <c r="R9" i="42" s="1"/>
  <c r="H223" i="36"/>
  <c r="H286" i="36"/>
  <c r="H199" i="36"/>
  <c r="H227" i="36"/>
  <c r="H288" i="36"/>
  <c r="H309" i="36" s="1"/>
  <c r="H224" i="36"/>
  <c r="H287" i="36"/>
  <c r="H308" i="36" s="1"/>
  <c r="H248" i="36"/>
  <c r="F23" i="7"/>
  <c r="H115" i="35"/>
  <c r="H139" i="35"/>
  <c r="F8" i="20"/>
  <c r="F139" i="20" s="1"/>
  <c r="C8" i="13" s="1"/>
  <c r="H342" i="35"/>
  <c r="F24" i="7"/>
  <c r="H343" i="35"/>
  <c r="H140" i="35"/>
  <c r="F9" i="20"/>
  <c r="F140" i="20" s="1"/>
  <c r="D8" i="13" s="1"/>
  <c r="F25" i="7"/>
  <c r="H344" i="35"/>
  <c r="H141" i="35"/>
  <c r="F10" i="20"/>
  <c r="F141" i="20" s="1"/>
  <c r="E8" i="13" s="1"/>
  <c r="F8" i="13" l="1"/>
  <c r="H283" i="36"/>
  <c r="H307" i="36"/>
  <c r="H304" i="36" s="1"/>
  <c r="H220" i="36"/>
  <c r="F17" i="7"/>
  <c r="H365" i="35"/>
  <c r="F8" i="19" s="1"/>
  <c r="F16" i="7"/>
  <c r="H364" i="35"/>
  <c r="F7" i="19" s="1"/>
  <c r="F6" i="20"/>
  <c r="F137" i="20" s="1"/>
  <c r="H339" i="35"/>
  <c r="F15" i="7"/>
  <c r="H136" i="35"/>
  <c r="H360" i="35" s="1"/>
  <c r="H363" i="35"/>
  <c r="F6" i="19" s="1"/>
  <c r="D53" i="34"/>
  <c r="E53" i="34"/>
  <c r="F53" i="34"/>
  <c r="G53" i="34"/>
  <c r="O53" i="34"/>
  <c r="D54" i="34"/>
  <c r="E54" i="34"/>
  <c r="F54" i="34"/>
  <c r="G54" i="34"/>
  <c r="O54" i="34"/>
  <c r="D55" i="34"/>
  <c r="E55" i="34"/>
  <c r="F55" i="34"/>
  <c r="G55" i="34"/>
  <c r="O55" i="34"/>
  <c r="D56" i="34"/>
  <c r="E56" i="34"/>
  <c r="F56" i="34"/>
  <c r="G56" i="34"/>
  <c r="O56" i="34"/>
  <c r="D57" i="34"/>
  <c r="E57" i="34"/>
  <c r="F57" i="34"/>
  <c r="G57" i="34"/>
  <c r="O57" i="34"/>
  <c r="D15" i="34"/>
  <c r="E15" i="34"/>
  <c r="F15" i="34"/>
  <c r="G15" i="34"/>
  <c r="O15" i="34"/>
  <c r="C15" i="34"/>
  <c r="C57" i="34"/>
  <c r="C56" i="34"/>
  <c r="C55" i="34"/>
  <c r="C54" i="34"/>
  <c r="C53" i="34"/>
  <c r="F121" i="19" l="1"/>
  <c r="F129" i="19" s="1"/>
  <c r="I8" i="13"/>
  <c r="F138" i="19"/>
  <c r="F146" i="19" s="1"/>
  <c r="J8" i="13"/>
  <c r="F104" i="19"/>
  <c r="H8" i="13"/>
  <c r="K8" i="13" s="1"/>
  <c r="C61" i="34"/>
  <c r="O61" i="34"/>
  <c r="G61" i="34"/>
  <c r="E61" i="34"/>
  <c r="F61" i="34"/>
  <c r="D61" i="34"/>
  <c r="D46" i="14" l="1"/>
  <c r="G43" i="14" s="1"/>
  <c r="G46" i="14" s="1"/>
  <c r="J43" i="14" s="1"/>
  <c r="J46" i="14" s="1"/>
  <c r="M43" i="14" s="1"/>
  <c r="M46" i="14" s="1"/>
  <c r="P43" i="14" s="1"/>
  <c r="P46" i="14" s="1"/>
  <c r="S43" i="14" s="1"/>
  <c r="S46" i="14" s="1"/>
  <c r="V43" i="14" s="1"/>
  <c r="V46" i="14" s="1"/>
  <c r="Y43" i="14" s="1"/>
  <c r="Y46" i="14" s="1"/>
  <c r="AB43" i="14" s="1"/>
  <c r="AB46" i="14" s="1"/>
  <c r="AE43" i="14" s="1"/>
  <c r="AE46" i="14" s="1"/>
  <c r="AH43" i="14" s="1"/>
  <c r="AH46" i="14" s="1"/>
  <c r="AK43" i="14" s="1"/>
  <c r="AK46" i="14" s="1"/>
  <c r="C46" i="14"/>
  <c r="F43" i="14" s="1"/>
  <c r="F46" i="14" s="1"/>
  <c r="I43" i="14" s="1"/>
  <c r="I46" i="14" s="1"/>
  <c r="L43" i="14" s="1"/>
  <c r="L46" i="14" s="1"/>
  <c r="O43" i="14" s="1"/>
  <c r="O46" i="14" s="1"/>
  <c r="R43" i="14" s="1"/>
  <c r="R46" i="14" s="1"/>
  <c r="U43" i="14" s="1"/>
  <c r="U46" i="14" s="1"/>
  <c r="X43" i="14" s="1"/>
  <c r="X46" i="14" s="1"/>
  <c r="AA43" i="14" s="1"/>
  <c r="AA46" i="14" s="1"/>
  <c r="AD43" i="14" s="1"/>
  <c r="AD46" i="14" s="1"/>
  <c r="AG43" i="14" s="1"/>
  <c r="AG46" i="14" s="1"/>
  <c r="AJ43" i="14" s="1"/>
  <c r="AJ46" i="14" s="1"/>
  <c r="B46" i="14"/>
  <c r="E43" i="14" s="1"/>
  <c r="E46" i="14" s="1"/>
  <c r="H43" i="14" s="1"/>
  <c r="H46" i="14" s="1"/>
  <c r="K43" i="14" s="1"/>
  <c r="K46" i="14" s="1"/>
  <c r="N43" i="14" s="1"/>
  <c r="N46" i="14" s="1"/>
  <c r="Q43" i="14" s="1"/>
  <c r="Q46" i="14" s="1"/>
  <c r="T43" i="14" s="1"/>
  <c r="T46" i="14" s="1"/>
  <c r="W43" i="14" s="1"/>
  <c r="W46" i="14" s="1"/>
  <c r="Z43" i="14" s="1"/>
  <c r="Z46" i="14" s="1"/>
  <c r="AC43" i="14" s="1"/>
  <c r="AC46" i="14" s="1"/>
  <c r="AF43" i="14" s="1"/>
  <c r="AF46" i="14" s="1"/>
  <c r="AI43" i="14" s="1"/>
  <c r="AI46" i="14" s="1"/>
  <c r="D38" i="14"/>
  <c r="D40" i="14" s="1"/>
  <c r="G36" i="14" s="1"/>
  <c r="C38" i="14"/>
  <c r="B37" i="14"/>
  <c r="B38" i="14" s="1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K33" i="14"/>
  <c r="H30" i="14"/>
  <c r="H33" i="14" s="1"/>
  <c r="E30" i="14"/>
  <c r="E33" i="14" s="1"/>
  <c r="B30" i="14"/>
  <c r="B33" i="14" s="1"/>
  <c r="AK18" i="14"/>
  <c r="AJ18" i="14"/>
  <c r="AI18" i="14"/>
  <c r="AK11" i="14"/>
  <c r="AJ11" i="14"/>
  <c r="AI11" i="14"/>
  <c r="AK10" i="14"/>
  <c r="AK12" i="14" s="1"/>
  <c r="AJ10" i="14"/>
  <c r="AI10" i="14"/>
  <c r="AI12" i="14" s="1"/>
  <c r="AH18" i="14"/>
  <c r="AG18" i="14"/>
  <c r="AF18" i="14"/>
  <c r="AH11" i="14"/>
  <c r="AG11" i="14"/>
  <c r="AF11" i="14"/>
  <c r="AH10" i="14"/>
  <c r="AH12" i="14" s="1"/>
  <c r="AG10" i="14"/>
  <c r="AF10" i="14"/>
  <c r="AF12" i="14" s="1"/>
  <c r="AE18" i="14"/>
  <c r="AD18" i="14"/>
  <c r="AC18" i="14"/>
  <c r="AE11" i="14"/>
  <c r="AD11" i="14"/>
  <c r="AC11" i="14"/>
  <c r="AE10" i="14"/>
  <c r="AD10" i="14"/>
  <c r="AC10" i="14"/>
  <c r="AB18" i="14"/>
  <c r="AA18" i="14"/>
  <c r="Z18" i="14"/>
  <c r="AB11" i="14"/>
  <c r="AA11" i="14"/>
  <c r="Z11" i="14"/>
  <c r="AB10" i="14"/>
  <c r="AA10" i="14"/>
  <c r="Z10" i="14"/>
  <c r="Y18" i="14"/>
  <c r="X18" i="14"/>
  <c r="W18" i="14"/>
  <c r="Y11" i="14"/>
  <c r="X11" i="14"/>
  <c r="W11" i="14"/>
  <c r="Y10" i="14"/>
  <c r="Y12" i="14" s="1"/>
  <c r="X10" i="14"/>
  <c r="W10" i="14"/>
  <c r="W12" i="14" s="1"/>
  <c r="V18" i="14"/>
  <c r="U18" i="14"/>
  <c r="T18" i="14"/>
  <c r="V11" i="14"/>
  <c r="U11" i="14"/>
  <c r="T11" i="14"/>
  <c r="S18" i="14"/>
  <c r="R18" i="14"/>
  <c r="Q18" i="14"/>
  <c r="S11" i="14"/>
  <c r="R11" i="14"/>
  <c r="Q11" i="14"/>
  <c r="P18" i="14"/>
  <c r="O18" i="14"/>
  <c r="N18" i="14"/>
  <c r="P11" i="14"/>
  <c r="O11" i="14"/>
  <c r="N11" i="14"/>
  <c r="J11" i="14"/>
  <c r="M18" i="14"/>
  <c r="L18" i="14"/>
  <c r="K18" i="14"/>
  <c r="M11" i="14"/>
  <c r="L11" i="14"/>
  <c r="K11" i="14"/>
  <c r="K110" i="19" s="1"/>
  <c r="K111" i="19" s="1"/>
  <c r="K112" i="19" s="1"/>
  <c r="J18" i="14"/>
  <c r="I18" i="14"/>
  <c r="H18" i="14"/>
  <c r="I11" i="14"/>
  <c r="H11" i="14"/>
  <c r="H110" i="19" s="1"/>
  <c r="H111" i="19" s="1"/>
  <c r="H112" i="19" s="1"/>
  <c r="E18" i="14"/>
  <c r="G11" i="14"/>
  <c r="F11" i="14"/>
  <c r="E11" i="14"/>
  <c r="E110" i="19" s="1"/>
  <c r="E111" i="19" s="1"/>
  <c r="C25" i="14"/>
  <c r="F22" i="14" s="1"/>
  <c r="F25" i="14" s="1"/>
  <c r="I22" i="14" s="1"/>
  <c r="I25" i="14" s="1"/>
  <c r="L22" i="14" s="1"/>
  <c r="L25" i="14" s="1"/>
  <c r="O22" i="14" s="1"/>
  <c r="O25" i="14" s="1"/>
  <c r="R22" i="14" s="1"/>
  <c r="R25" i="14" s="1"/>
  <c r="U22" i="14" s="1"/>
  <c r="U25" i="14" s="1"/>
  <c r="X22" i="14" s="1"/>
  <c r="X25" i="14" s="1"/>
  <c r="AA22" i="14" s="1"/>
  <c r="AA25" i="14" s="1"/>
  <c r="AD22" i="14" s="1"/>
  <c r="AD25" i="14" s="1"/>
  <c r="AG22" i="14" s="1"/>
  <c r="AG25" i="14" s="1"/>
  <c r="AJ22" i="14" s="1"/>
  <c r="AJ25" i="14" s="1"/>
  <c r="D25" i="14"/>
  <c r="G22" i="14" s="1"/>
  <c r="G25" i="14" s="1"/>
  <c r="J22" i="14" s="1"/>
  <c r="J25" i="14" s="1"/>
  <c r="M22" i="14" s="1"/>
  <c r="M25" i="14" s="1"/>
  <c r="P22" i="14" s="1"/>
  <c r="P25" i="14" s="1"/>
  <c r="S22" i="14" s="1"/>
  <c r="S25" i="14" s="1"/>
  <c r="V22" i="14" s="1"/>
  <c r="V25" i="14" s="1"/>
  <c r="Y22" i="14" s="1"/>
  <c r="Y25" i="14" s="1"/>
  <c r="AB22" i="14" s="1"/>
  <c r="AB25" i="14" s="1"/>
  <c r="AE22" i="14" s="1"/>
  <c r="AE25" i="14" s="1"/>
  <c r="AH22" i="14" s="1"/>
  <c r="AH25" i="14" s="1"/>
  <c r="AK22" i="14" s="1"/>
  <c r="AK25" i="14" s="1"/>
  <c r="C11" i="14"/>
  <c r="D11" i="14"/>
  <c r="D110" i="19" s="1"/>
  <c r="D111" i="19" s="1"/>
  <c r="B11" i="14"/>
  <c r="B110" i="19" s="1"/>
  <c r="B111" i="19" s="1"/>
  <c r="B25" i="14"/>
  <c r="E22" i="14" s="1"/>
  <c r="E25" i="14" s="1"/>
  <c r="H22" i="14" s="1"/>
  <c r="H25" i="14" s="1"/>
  <c r="K22" i="14" s="1"/>
  <c r="K25" i="14" s="1"/>
  <c r="N22" i="14" s="1"/>
  <c r="N25" i="14" s="1"/>
  <c r="Q22" i="14" s="1"/>
  <c r="Q25" i="14" s="1"/>
  <c r="T22" i="14" s="1"/>
  <c r="T25" i="14" s="1"/>
  <c r="W22" i="14" s="1"/>
  <c r="W25" i="14" s="1"/>
  <c r="Z22" i="14" s="1"/>
  <c r="Z25" i="14" s="1"/>
  <c r="AC22" i="14" s="1"/>
  <c r="AC25" i="14" s="1"/>
  <c r="AF22" i="14" s="1"/>
  <c r="AF25" i="14" s="1"/>
  <c r="AI22" i="14" s="1"/>
  <c r="AI25" i="14" s="1"/>
  <c r="B18" i="14"/>
  <c r="D18" i="14"/>
  <c r="C18" i="14"/>
  <c r="R39" i="14" l="1"/>
  <c r="R31" i="14"/>
  <c r="R33" i="14" s="1"/>
  <c r="Q39" i="14"/>
  <c r="Q31" i="14"/>
  <c r="Q33" i="14" s="1"/>
  <c r="S39" i="14"/>
  <c r="S31" i="14"/>
  <c r="S33" i="14" s="1"/>
  <c r="O31" i="14"/>
  <c r="O33" i="14" s="1"/>
  <c r="O39" i="14"/>
  <c r="N39" i="14"/>
  <c r="N31" i="14"/>
  <c r="N33" i="14" s="1"/>
  <c r="P39" i="14"/>
  <c r="P31" i="14"/>
  <c r="P33" i="14" s="1"/>
  <c r="C144" i="19"/>
  <c r="C145" i="19" s="1"/>
  <c r="G110" i="19"/>
  <c r="G111" i="19" s="1"/>
  <c r="G112" i="19" s="1"/>
  <c r="E127" i="19"/>
  <c r="E128" i="19" s="1"/>
  <c r="L110" i="19"/>
  <c r="L111" i="19" s="1"/>
  <c r="L112" i="19" s="1"/>
  <c r="B127" i="19"/>
  <c r="B128" i="19" s="1"/>
  <c r="C110" i="19"/>
  <c r="C111" i="19" s="1"/>
  <c r="C127" i="19"/>
  <c r="C128" i="19" s="1"/>
  <c r="F110" i="19"/>
  <c r="D127" i="19"/>
  <c r="D128" i="19" s="1"/>
  <c r="I110" i="19"/>
  <c r="I111" i="19" s="1"/>
  <c r="I112" i="19" s="1"/>
  <c r="E144" i="19"/>
  <c r="E145" i="19" s="1"/>
  <c r="M110" i="19"/>
  <c r="M111" i="19" s="1"/>
  <c r="M112" i="19" s="1"/>
  <c r="D144" i="19"/>
  <c r="D145" i="19" s="1"/>
  <c r="J110" i="19"/>
  <c r="J111" i="19" s="1"/>
  <c r="J112" i="19" s="1"/>
  <c r="C40" i="14"/>
  <c r="F36" i="14" s="1"/>
  <c r="F38" i="14" s="1"/>
  <c r="F40" i="14" s="1"/>
  <c r="I36" i="14" s="1"/>
  <c r="I38" i="14" s="1"/>
  <c r="I40" i="14" s="1"/>
  <c r="L36" i="14" s="1"/>
  <c r="L38" i="14" s="1"/>
  <c r="L40" i="14" s="1"/>
  <c r="O36" i="14" s="1"/>
  <c r="O38" i="14" s="1"/>
  <c r="B40" i="14"/>
  <c r="AA12" i="14"/>
  <c r="AD12" i="14"/>
  <c r="AJ12" i="14"/>
  <c r="G38" i="14"/>
  <c r="G40" i="14" s="1"/>
  <c r="J36" i="14" s="1"/>
  <c r="J38" i="14" s="1"/>
  <c r="J40" i="14" s="1"/>
  <c r="M36" i="14" s="1"/>
  <c r="M38" i="14" s="1"/>
  <c r="M40" i="14" s="1"/>
  <c r="P36" i="14" s="1"/>
  <c r="P38" i="14" s="1"/>
  <c r="X12" i="14"/>
  <c r="Z12" i="14"/>
  <c r="AB12" i="14"/>
  <c r="AC12" i="14"/>
  <c r="AE12" i="14"/>
  <c r="AG12" i="14"/>
  <c r="O40" i="14" l="1"/>
  <c r="R36" i="14" s="1"/>
  <c r="R38" i="14" s="1"/>
  <c r="R40" i="14" s="1"/>
  <c r="U36" i="14" s="1"/>
  <c r="U38" i="14" s="1"/>
  <c r="U40" i="14" s="1"/>
  <c r="X36" i="14" s="1"/>
  <c r="X38" i="14" s="1"/>
  <c r="X40" i="14" s="1"/>
  <c r="AA36" i="14" s="1"/>
  <c r="AA38" i="14" s="1"/>
  <c r="AA40" i="14" s="1"/>
  <c r="AD36" i="14" s="1"/>
  <c r="AD38" i="14" s="1"/>
  <c r="AD40" i="14" s="1"/>
  <c r="AG36" i="14" s="1"/>
  <c r="AG38" i="14" s="1"/>
  <c r="AG40" i="14" s="1"/>
  <c r="AJ36" i="14" s="1"/>
  <c r="AJ38" i="14" s="1"/>
  <c r="AJ40" i="14" s="1"/>
  <c r="P40" i="14"/>
  <c r="S36" i="14" s="1"/>
  <c r="S38" i="14" s="1"/>
  <c r="S40" i="14" s="1"/>
  <c r="V36" i="14" s="1"/>
  <c r="V38" i="14" s="1"/>
  <c r="V40" i="14" s="1"/>
  <c r="Y36" i="14" s="1"/>
  <c r="Y38" i="14" s="1"/>
  <c r="Y40" i="14" s="1"/>
  <c r="AB36" i="14" s="1"/>
  <c r="AB38" i="14" s="1"/>
  <c r="AB40" i="14" s="1"/>
  <c r="AE36" i="14" s="1"/>
  <c r="AE38" i="14" s="1"/>
  <c r="AE40" i="14" s="1"/>
  <c r="AH36" i="14" s="1"/>
  <c r="AH38" i="14" s="1"/>
  <c r="AH40" i="14" s="1"/>
  <c r="AK36" i="14" s="1"/>
  <c r="AK38" i="14" s="1"/>
  <c r="AK40" i="14" s="1"/>
  <c r="E36" i="14"/>
  <c r="E38" i="14" s="1"/>
  <c r="F93" i="34"/>
  <c r="F92" i="34"/>
  <c r="F91" i="34"/>
  <c r="F90" i="34"/>
  <c r="F77" i="34"/>
  <c r="F76" i="34"/>
  <c r="F75" i="34"/>
  <c r="M33" i="14" s="1"/>
  <c r="F74" i="34"/>
  <c r="L33" i="14" s="1"/>
  <c r="F69" i="34"/>
  <c r="F68" i="34"/>
  <c r="F67" i="34"/>
  <c r="F66" i="34"/>
  <c r="F49" i="34"/>
  <c r="F48" i="34"/>
  <c r="F47" i="34"/>
  <c r="F46" i="34"/>
  <c r="O9" i="34"/>
  <c r="O16" i="34" s="1"/>
  <c r="O18" i="34" s="1"/>
  <c r="G9" i="34"/>
  <c r="O33" i="34"/>
  <c r="G33" i="34"/>
  <c r="O51" i="34"/>
  <c r="O62" i="34" s="1"/>
  <c r="O64" i="34" s="1"/>
  <c r="O71" i="34"/>
  <c r="G71" i="34"/>
  <c r="O95" i="34"/>
  <c r="G95" i="34"/>
  <c r="O25" i="34"/>
  <c r="G25" i="34"/>
  <c r="G82" i="34"/>
  <c r="O82" i="34"/>
  <c r="G83" i="34"/>
  <c r="G99" i="34" s="1"/>
  <c r="O83" i="34"/>
  <c r="O99" i="34" s="1"/>
  <c r="G84" i="34"/>
  <c r="G100" i="34" s="1"/>
  <c r="O84" i="34"/>
  <c r="O100" i="34" s="1"/>
  <c r="O85" i="34"/>
  <c r="O101" i="34" s="1"/>
  <c r="D86" i="34"/>
  <c r="D102" i="34" s="1"/>
  <c r="E86" i="34"/>
  <c r="E102" i="34" s="1"/>
  <c r="F86" i="34"/>
  <c r="F102" i="34" s="1"/>
  <c r="G86" i="34"/>
  <c r="G102" i="34" s="1"/>
  <c r="O86" i="34"/>
  <c r="O102" i="34" s="1"/>
  <c r="C86" i="34"/>
  <c r="C102" i="34" s="1"/>
  <c r="G36" i="34"/>
  <c r="O36" i="34"/>
  <c r="G37" i="34"/>
  <c r="N6" i="14" s="1"/>
  <c r="F105" i="19" s="1"/>
  <c r="F109" i="19" s="1"/>
  <c r="F111" i="19" s="1"/>
  <c r="F112" i="19" s="1"/>
  <c r="Q10" i="14"/>
  <c r="Q12" i="14" s="1"/>
  <c r="O37" i="34"/>
  <c r="T10" i="14" s="1"/>
  <c r="T12" i="14" s="1"/>
  <c r="G38" i="34"/>
  <c r="O6" i="14" s="1"/>
  <c r="O10" i="14" s="1"/>
  <c r="O12" i="14" s="1"/>
  <c r="R10" i="14"/>
  <c r="R12" i="14" s="1"/>
  <c r="O38" i="34"/>
  <c r="U10" i="14" s="1"/>
  <c r="U12" i="14" s="1"/>
  <c r="G39" i="34"/>
  <c r="P6" i="14" s="1"/>
  <c r="P10" i="14" s="1"/>
  <c r="P12" i="14" s="1"/>
  <c r="S10" i="14"/>
  <c r="S12" i="14" s="1"/>
  <c r="O39" i="34"/>
  <c r="V10" i="14" s="1"/>
  <c r="V12" i="14" s="1"/>
  <c r="E40" i="34"/>
  <c r="F40" i="34"/>
  <c r="G40" i="34"/>
  <c r="O40" i="34"/>
  <c r="D40" i="34"/>
  <c r="C40" i="34"/>
  <c r="L729" i="5"/>
  <c r="L728" i="5"/>
  <c r="L727" i="5"/>
  <c r="L726" i="5"/>
  <c r="L725" i="5"/>
  <c r="L724" i="5"/>
  <c r="L723" i="5"/>
  <c r="H729" i="5"/>
  <c r="H728" i="5"/>
  <c r="H727" i="5"/>
  <c r="H726" i="5"/>
  <c r="H725" i="5"/>
  <c r="H724" i="5"/>
  <c r="H723" i="5"/>
  <c r="AA540" i="5"/>
  <c r="V540" i="5" s="1"/>
  <c r="AA539" i="5"/>
  <c r="V539" i="5" s="1"/>
  <c r="AA538" i="5"/>
  <c r="V538" i="5" s="1"/>
  <c r="AA537" i="5"/>
  <c r="V537" i="5" s="1"/>
  <c r="AA536" i="5"/>
  <c r="AA535" i="5"/>
  <c r="V535" i="5" s="1"/>
  <c r="AA534" i="5"/>
  <c r="AA533" i="5"/>
  <c r="AA532" i="5"/>
  <c r="L540" i="5"/>
  <c r="L539" i="5"/>
  <c r="L538" i="5"/>
  <c r="L537" i="5"/>
  <c r="L536" i="5"/>
  <c r="L535" i="5"/>
  <c r="L534" i="5"/>
  <c r="L533" i="5"/>
  <c r="L532" i="5"/>
  <c r="H540" i="5"/>
  <c r="H539" i="5"/>
  <c r="H538" i="5"/>
  <c r="H537" i="5"/>
  <c r="H536" i="5"/>
  <c r="H535" i="5"/>
  <c r="H534" i="5"/>
  <c r="H533" i="5"/>
  <c r="H532" i="5"/>
  <c r="D540" i="5"/>
  <c r="D539" i="5"/>
  <c r="D538" i="5"/>
  <c r="D537" i="5"/>
  <c r="D536" i="5"/>
  <c r="D535" i="5"/>
  <c r="D534" i="5"/>
  <c r="D533" i="5"/>
  <c r="D532" i="5"/>
  <c r="AA358" i="5"/>
  <c r="AA357" i="5"/>
  <c r="L358" i="5"/>
  <c r="U358" i="5" s="1"/>
  <c r="L357" i="5"/>
  <c r="U357" i="5" s="1"/>
  <c r="H358" i="5"/>
  <c r="H357" i="5"/>
  <c r="D358" i="5"/>
  <c r="AA170" i="5"/>
  <c r="V170" i="5" s="1"/>
  <c r="AA169" i="5"/>
  <c r="V169" i="5" s="1"/>
  <c r="AA168" i="5"/>
  <c r="V168" i="5" s="1"/>
  <c r="L170" i="5"/>
  <c r="L169" i="5"/>
  <c r="L168" i="5"/>
  <c r="H170" i="5"/>
  <c r="H169" i="5"/>
  <c r="H168" i="5"/>
  <c r="L722" i="5"/>
  <c r="H722" i="5"/>
  <c r="W673" i="1"/>
  <c r="O673" i="1"/>
  <c r="W672" i="1"/>
  <c r="O672" i="1"/>
  <c r="T415" i="1"/>
  <c r="O415" i="1"/>
  <c r="F28" i="34"/>
  <c r="F20" i="34"/>
  <c r="F4" i="34"/>
  <c r="E93" i="34"/>
  <c r="E92" i="34"/>
  <c r="E91" i="34"/>
  <c r="E90" i="34"/>
  <c r="E77" i="34"/>
  <c r="E76" i="34"/>
  <c r="E75" i="34"/>
  <c r="J33" i="14" s="1"/>
  <c r="E74" i="34"/>
  <c r="I33" i="14" s="1"/>
  <c r="E69" i="34"/>
  <c r="E68" i="34"/>
  <c r="E67" i="34"/>
  <c r="E66" i="34"/>
  <c r="E49" i="34"/>
  <c r="E48" i="34"/>
  <c r="E47" i="34"/>
  <c r="E46" i="34"/>
  <c r="E28" i="34"/>
  <c r="E23" i="34"/>
  <c r="E22" i="34"/>
  <c r="E21" i="34"/>
  <c r="E20" i="34"/>
  <c r="E4" i="34"/>
  <c r="D93" i="34"/>
  <c r="D92" i="34"/>
  <c r="D91" i="34"/>
  <c r="D90" i="34"/>
  <c r="D77" i="34"/>
  <c r="D76" i="34"/>
  <c r="D75" i="34"/>
  <c r="G33" i="14" s="1"/>
  <c r="D74" i="34"/>
  <c r="F33" i="14" s="1"/>
  <c r="D69" i="34"/>
  <c r="D68" i="34"/>
  <c r="D67" i="34"/>
  <c r="D66" i="34"/>
  <c r="D49" i="34"/>
  <c r="D48" i="34"/>
  <c r="D47" i="34"/>
  <c r="D46" i="34"/>
  <c r="D28" i="34"/>
  <c r="D23" i="34"/>
  <c r="D22" i="34"/>
  <c r="D21" i="34"/>
  <c r="D20" i="34"/>
  <c r="D4" i="34"/>
  <c r="C93" i="34"/>
  <c r="C92" i="34"/>
  <c r="C91" i="34"/>
  <c r="C90" i="34"/>
  <c r="C77" i="34"/>
  <c r="F79" i="34" s="1"/>
  <c r="C76" i="34"/>
  <c r="E79" i="34" s="1"/>
  <c r="C75" i="34"/>
  <c r="C74" i="34"/>
  <c r="C69" i="34"/>
  <c r="C68" i="34"/>
  <c r="C67" i="34"/>
  <c r="C66" i="34"/>
  <c r="C49" i="34"/>
  <c r="C48" i="34"/>
  <c r="C47" i="34"/>
  <c r="C28" i="34"/>
  <c r="C23" i="34"/>
  <c r="C22" i="34"/>
  <c r="C21" i="34"/>
  <c r="C20" i="34"/>
  <c r="C4" i="34"/>
  <c r="O41" i="34" l="1"/>
  <c r="O108" i="34" s="1"/>
  <c r="N10" i="14"/>
  <c r="N12" i="14" s="1"/>
  <c r="E40" i="14"/>
  <c r="D134" i="35"/>
  <c r="B26" i="20" s="1"/>
  <c r="E133" i="35"/>
  <c r="C25" i="20" s="1"/>
  <c r="U534" i="5"/>
  <c r="U535" i="5"/>
  <c r="V536" i="5"/>
  <c r="V532" i="5"/>
  <c r="D83" i="34"/>
  <c r="D99" i="34" s="1"/>
  <c r="E16" i="14" s="1"/>
  <c r="D85" i="34"/>
  <c r="D101" i="34" s="1"/>
  <c r="G16" i="14" s="1"/>
  <c r="D84" i="34"/>
  <c r="D100" i="34" s="1"/>
  <c r="F16" i="14" s="1"/>
  <c r="E84" i="34"/>
  <c r="E100" i="34" s="1"/>
  <c r="I16" i="14" s="1"/>
  <c r="F85" i="34"/>
  <c r="F101" i="34" s="1"/>
  <c r="M16" i="14" s="1"/>
  <c r="V533" i="5"/>
  <c r="B39" i="7"/>
  <c r="U532" i="5"/>
  <c r="U536" i="5"/>
  <c r="U533" i="5"/>
  <c r="V534" i="5"/>
  <c r="F134" i="35" s="1"/>
  <c r="D26" i="20" s="1"/>
  <c r="U537" i="5"/>
  <c r="U538" i="5"/>
  <c r="U539" i="5"/>
  <c r="U540" i="5"/>
  <c r="G41" i="34"/>
  <c r="G108" i="34" s="1"/>
  <c r="G16" i="34"/>
  <c r="G18" i="34" s="1"/>
  <c r="T532" i="5"/>
  <c r="T533" i="5"/>
  <c r="X533" i="5" s="1"/>
  <c r="T534" i="5"/>
  <c r="X534" i="5" s="1"/>
  <c r="T535" i="5"/>
  <c r="X535" i="5" s="1"/>
  <c r="T536" i="5"/>
  <c r="T537" i="5"/>
  <c r="X537" i="5" s="1"/>
  <c r="T538" i="5"/>
  <c r="T539" i="5"/>
  <c r="X539" i="5" s="1"/>
  <c r="T540" i="5"/>
  <c r="F83" i="34"/>
  <c r="F99" i="34" s="1"/>
  <c r="K16" i="14" s="1"/>
  <c r="F95" i="34"/>
  <c r="E85" i="34"/>
  <c r="E101" i="34" s="1"/>
  <c r="J16" i="14" s="1"/>
  <c r="C51" i="34"/>
  <c r="C62" i="34" s="1"/>
  <c r="C64" i="34" s="1"/>
  <c r="C71" i="34"/>
  <c r="C95" i="34"/>
  <c r="D51" i="34"/>
  <c r="D62" i="34" s="1"/>
  <c r="D64" i="34" s="1"/>
  <c r="D71" i="34"/>
  <c r="D95" i="34"/>
  <c r="E83" i="34"/>
  <c r="E99" i="34" s="1"/>
  <c r="H16" i="14" s="1"/>
  <c r="F84" i="34"/>
  <c r="F100" i="34" s="1"/>
  <c r="L16" i="14" s="1"/>
  <c r="E51" i="34"/>
  <c r="E62" i="34" s="1"/>
  <c r="E64" i="34" s="1"/>
  <c r="E71" i="34"/>
  <c r="E95" i="34"/>
  <c r="F51" i="34"/>
  <c r="F62" i="34" s="1"/>
  <c r="F64" i="34" s="1"/>
  <c r="F71" i="34"/>
  <c r="C79" i="34"/>
  <c r="C33" i="14"/>
  <c r="D79" i="34"/>
  <c r="D33" i="14"/>
  <c r="F82" i="34"/>
  <c r="F98" i="34" s="1"/>
  <c r="D82" i="34"/>
  <c r="D98" i="34" s="1"/>
  <c r="O87" i="34"/>
  <c r="O98" i="34"/>
  <c r="O103" i="34" s="1"/>
  <c r="O109" i="34" s="1"/>
  <c r="O110" i="34" s="1"/>
  <c r="G98" i="34"/>
  <c r="E82" i="34"/>
  <c r="C25" i="34"/>
  <c r="E25" i="34"/>
  <c r="F36" i="34"/>
  <c r="D25" i="34"/>
  <c r="E36" i="34"/>
  <c r="C83" i="34"/>
  <c r="C85" i="34"/>
  <c r="C82" i="34"/>
  <c r="C84" i="34"/>
  <c r="C36" i="34"/>
  <c r="D36" i="34"/>
  <c r="D30" i="34"/>
  <c r="V357" i="5"/>
  <c r="V358" i="5"/>
  <c r="T357" i="5"/>
  <c r="T358" i="5"/>
  <c r="C31" i="34"/>
  <c r="U168" i="5"/>
  <c r="U169" i="5"/>
  <c r="U170" i="5"/>
  <c r="T168" i="5"/>
  <c r="T169" i="5"/>
  <c r="T170" i="5"/>
  <c r="X540" i="5" l="1"/>
  <c r="X538" i="5"/>
  <c r="E357" i="35"/>
  <c r="C38" i="7"/>
  <c r="E132" i="35"/>
  <c r="C24" i="20" s="1"/>
  <c r="E134" i="35"/>
  <c r="C26" i="20" s="1"/>
  <c r="E31" i="34"/>
  <c r="D358" i="35"/>
  <c r="H36" i="14"/>
  <c r="H38" i="14" s="1"/>
  <c r="X536" i="5"/>
  <c r="D103" i="34"/>
  <c r="D109" i="34" s="1"/>
  <c r="D132" i="35"/>
  <c r="B24" i="20" s="1"/>
  <c r="C37" i="7"/>
  <c r="E356" i="35"/>
  <c r="D133" i="35"/>
  <c r="B25" i="20" s="1"/>
  <c r="F132" i="35"/>
  <c r="D24" i="20" s="1"/>
  <c r="E30" i="34"/>
  <c r="F133" i="35"/>
  <c r="D25" i="20" s="1"/>
  <c r="D39" i="7"/>
  <c r="F358" i="35"/>
  <c r="E29" i="34"/>
  <c r="X532" i="5"/>
  <c r="D87" i="34"/>
  <c r="F103" i="34"/>
  <c r="F109" i="34" s="1"/>
  <c r="F87" i="34"/>
  <c r="C87" i="34"/>
  <c r="E98" i="34"/>
  <c r="E103" i="34" s="1"/>
  <c r="E109" i="34" s="1"/>
  <c r="E87" i="34"/>
  <c r="C100" i="34"/>
  <c r="C16" i="14" s="1"/>
  <c r="C17" i="14" s="1"/>
  <c r="C19" i="14" s="1"/>
  <c r="F15" i="14" s="1"/>
  <c r="F17" i="14" s="1"/>
  <c r="C99" i="34"/>
  <c r="B16" i="14" s="1"/>
  <c r="B17" i="14" s="1"/>
  <c r="B19" i="14" s="1"/>
  <c r="E15" i="14" s="1"/>
  <c r="E17" i="14" s="1"/>
  <c r="C98" i="34"/>
  <c r="C101" i="34"/>
  <c r="D16" i="14" s="1"/>
  <c r="D17" i="14" s="1"/>
  <c r="D19" i="14" s="1"/>
  <c r="G15" i="14" s="1"/>
  <c r="G17" i="14" s="1"/>
  <c r="O106" i="34"/>
  <c r="X358" i="5"/>
  <c r="D29" i="34"/>
  <c r="D31" i="34"/>
  <c r="X357" i="5"/>
  <c r="X169" i="5"/>
  <c r="X170" i="5"/>
  <c r="C30" i="34"/>
  <c r="X168" i="5"/>
  <c r="C29" i="34"/>
  <c r="C39" i="7" l="1"/>
  <c r="E358" i="35"/>
  <c r="E129" i="35"/>
  <c r="E353" i="35" s="1"/>
  <c r="C22" i="20"/>
  <c r="D22" i="20"/>
  <c r="B22" i="20"/>
  <c r="H40" i="14"/>
  <c r="D38" i="7"/>
  <c r="F357" i="35"/>
  <c r="D37" i="7"/>
  <c r="F356" i="35"/>
  <c r="F129" i="35"/>
  <c r="F353" i="35" s="1"/>
  <c r="B38" i="7"/>
  <c r="D357" i="35"/>
  <c r="B37" i="7"/>
  <c r="D356" i="35"/>
  <c r="D129" i="35"/>
  <c r="D353" i="35" s="1"/>
  <c r="E33" i="34"/>
  <c r="D33" i="34"/>
  <c r="C33" i="34"/>
  <c r="C103" i="34"/>
  <c r="C109" i="34" s="1"/>
  <c r="J202" i="6"/>
  <c r="J201" i="6"/>
  <c r="J200" i="6"/>
  <c r="J199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K36" i="14" l="1"/>
  <c r="K38" i="14" s="1"/>
  <c r="D151" i="7"/>
  <c r="D251" i="7" s="1"/>
  <c r="E151" i="7"/>
  <c r="E251" i="7" s="1"/>
  <c r="F151" i="7"/>
  <c r="F251" i="7" s="1"/>
  <c r="G151" i="7"/>
  <c r="G251" i="7" s="1"/>
  <c r="H151" i="7"/>
  <c r="H251" i="7" s="1"/>
  <c r="I151" i="7"/>
  <c r="I251" i="7" s="1"/>
  <c r="J151" i="7"/>
  <c r="J251" i="7" s="1"/>
  <c r="K151" i="7"/>
  <c r="K251" i="7" s="1"/>
  <c r="L151" i="7"/>
  <c r="L251" i="7" s="1"/>
  <c r="M151" i="7"/>
  <c r="M251" i="7" s="1"/>
  <c r="C152" i="7"/>
  <c r="C252" i="7" s="1"/>
  <c r="D152" i="7"/>
  <c r="D252" i="7" s="1"/>
  <c r="E152" i="7"/>
  <c r="E252" i="7" s="1"/>
  <c r="F152" i="7"/>
  <c r="F252" i="7" s="1"/>
  <c r="G152" i="7"/>
  <c r="G252" i="7" s="1"/>
  <c r="H152" i="7"/>
  <c r="H252" i="7" s="1"/>
  <c r="I152" i="7"/>
  <c r="I252" i="7" s="1"/>
  <c r="J152" i="7"/>
  <c r="J252" i="7" s="1"/>
  <c r="K152" i="7"/>
  <c r="K252" i="7" s="1"/>
  <c r="L152" i="7"/>
  <c r="L252" i="7" s="1"/>
  <c r="M152" i="7"/>
  <c r="M252" i="7" s="1"/>
  <c r="F153" i="7"/>
  <c r="F253" i="7" s="1"/>
  <c r="G153" i="7"/>
  <c r="G253" i="7" s="1"/>
  <c r="H153" i="7"/>
  <c r="H253" i="7" s="1"/>
  <c r="I153" i="7"/>
  <c r="I253" i="7" s="1"/>
  <c r="J153" i="7"/>
  <c r="J253" i="7" s="1"/>
  <c r="K153" i="7"/>
  <c r="K253" i="7" s="1"/>
  <c r="L153" i="7"/>
  <c r="L253" i="7" s="1"/>
  <c r="M153" i="7"/>
  <c r="M253" i="7" s="1"/>
  <c r="F154" i="7"/>
  <c r="F254" i="7" s="1"/>
  <c r="G154" i="7"/>
  <c r="G254" i="7" s="1"/>
  <c r="H154" i="7"/>
  <c r="H254" i="7" s="1"/>
  <c r="I154" i="7"/>
  <c r="I254" i="7" s="1"/>
  <c r="J154" i="7"/>
  <c r="J254" i="7" s="1"/>
  <c r="K154" i="7"/>
  <c r="K254" i="7" s="1"/>
  <c r="L154" i="7"/>
  <c r="L254" i="7" s="1"/>
  <c r="M154" i="7"/>
  <c r="M254" i="7" s="1"/>
  <c r="F155" i="7"/>
  <c r="F255" i="7" s="1"/>
  <c r="G155" i="7"/>
  <c r="G255" i="7" s="1"/>
  <c r="H155" i="7"/>
  <c r="H255" i="7" s="1"/>
  <c r="I155" i="7"/>
  <c r="I255" i="7" s="1"/>
  <c r="J155" i="7"/>
  <c r="J255" i="7" s="1"/>
  <c r="K155" i="7"/>
  <c r="K255" i="7" s="1"/>
  <c r="L155" i="7"/>
  <c r="L255" i="7" s="1"/>
  <c r="M155" i="7"/>
  <c r="M255" i="7" s="1"/>
  <c r="C156" i="7"/>
  <c r="C256" i="7" s="1"/>
  <c r="D156" i="7"/>
  <c r="D256" i="7" s="1"/>
  <c r="E156" i="7"/>
  <c r="E256" i="7" s="1"/>
  <c r="F156" i="7"/>
  <c r="F256" i="7" s="1"/>
  <c r="G156" i="7"/>
  <c r="G256" i="7" s="1"/>
  <c r="H156" i="7"/>
  <c r="H256" i="7" s="1"/>
  <c r="I156" i="7"/>
  <c r="I256" i="7" s="1"/>
  <c r="J156" i="7"/>
  <c r="J256" i="7" s="1"/>
  <c r="K156" i="7"/>
  <c r="K256" i="7" s="1"/>
  <c r="L156" i="7"/>
  <c r="L256" i="7" s="1"/>
  <c r="M156" i="7"/>
  <c r="M256" i="7" s="1"/>
  <c r="K40" i="14" l="1"/>
  <c r="B151" i="7"/>
  <c r="B251" i="7" s="1"/>
  <c r="H25" i="32"/>
  <c r="G25" i="32"/>
  <c r="F25" i="32"/>
  <c r="E25" i="32"/>
  <c r="H24" i="32"/>
  <c r="G24" i="32"/>
  <c r="F24" i="32"/>
  <c r="E24" i="32"/>
  <c r="H23" i="32"/>
  <c r="G23" i="32"/>
  <c r="F23" i="32"/>
  <c r="E23" i="32"/>
  <c r="E22" i="32"/>
  <c r="H21" i="32"/>
  <c r="G21" i="32"/>
  <c r="F21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9" i="32"/>
  <c r="E8" i="32"/>
  <c r="N36" i="14" l="1"/>
  <c r="N38" i="14" s="1"/>
  <c r="N40" i="14" s="1"/>
  <c r="Q36" i="14" s="1"/>
  <c r="Q38" i="14" s="1"/>
  <c r="Q40" i="14" s="1"/>
  <c r="T36" i="14" s="1"/>
  <c r="T38" i="14" s="1"/>
  <c r="T40" i="14" s="1"/>
  <c r="W36" i="14" s="1"/>
  <c r="W38" i="14" s="1"/>
  <c r="W40" i="14" s="1"/>
  <c r="Z36" i="14" s="1"/>
  <c r="Z38" i="14" s="1"/>
  <c r="Z40" i="14" s="1"/>
  <c r="AC36" i="14" s="1"/>
  <c r="AC38" i="14" s="1"/>
  <c r="AC40" i="14" s="1"/>
  <c r="AF36" i="14" s="1"/>
  <c r="AF38" i="14" s="1"/>
  <c r="AF40" i="14" s="1"/>
  <c r="AI36" i="14" s="1"/>
  <c r="AI38" i="14" s="1"/>
  <c r="AI40" i="14" s="1"/>
  <c r="I24" i="32"/>
  <c r="I21" i="32"/>
  <c r="I23" i="32"/>
  <c r="I25" i="32"/>
  <c r="E7" i="32"/>
  <c r="W956" i="1"/>
  <c r="W955" i="1"/>
  <c r="W954" i="1"/>
  <c r="W953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4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L721" i="5"/>
  <c r="L720" i="5"/>
  <c r="L719" i="5"/>
  <c r="L718" i="5"/>
  <c r="L717" i="5"/>
  <c r="L716" i="5"/>
  <c r="L715" i="5"/>
  <c r="L714" i="5"/>
  <c r="L713" i="5"/>
  <c r="L712" i="5"/>
  <c r="L711" i="5"/>
  <c r="L710" i="5"/>
  <c r="L709" i="5"/>
  <c r="L708" i="5"/>
  <c r="L707" i="5"/>
  <c r="L706" i="5"/>
  <c r="L705" i="5"/>
  <c r="L704" i="5"/>
  <c r="L703" i="5"/>
  <c r="L702" i="5"/>
  <c r="L701" i="5"/>
  <c r="L700" i="5"/>
  <c r="L699" i="5"/>
  <c r="L698" i="5"/>
  <c r="L697" i="5"/>
  <c r="L696" i="5"/>
  <c r="L695" i="5"/>
  <c r="L694" i="5"/>
  <c r="L693" i="5"/>
  <c r="L692" i="5"/>
  <c r="L691" i="5"/>
  <c r="L690" i="5"/>
  <c r="L689" i="5"/>
  <c r="L688" i="5"/>
  <c r="L687" i="5"/>
  <c r="L686" i="5"/>
  <c r="L685" i="5"/>
  <c r="L684" i="5"/>
  <c r="L683" i="5"/>
  <c r="L682" i="5"/>
  <c r="L681" i="5"/>
  <c r="L680" i="5"/>
  <c r="L679" i="5"/>
  <c r="L678" i="5"/>
  <c r="L677" i="5"/>
  <c r="L676" i="5"/>
  <c r="L675" i="5"/>
  <c r="L674" i="5"/>
  <c r="L673" i="5"/>
  <c r="L672" i="5"/>
  <c r="L671" i="5"/>
  <c r="L670" i="5"/>
  <c r="L669" i="5"/>
  <c r="L668" i="5"/>
  <c r="L667" i="5"/>
  <c r="L666" i="5"/>
  <c r="L665" i="5"/>
  <c r="L664" i="5"/>
  <c r="L663" i="5"/>
  <c r="L662" i="5"/>
  <c r="L661" i="5"/>
  <c r="L660" i="5"/>
  <c r="L659" i="5"/>
  <c r="L658" i="5"/>
  <c r="L657" i="5"/>
  <c r="L656" i="5"/>
  <c r="L655" i="5"/>
  <c r="L654" i="5"/>
  <c r="L653" i="5"/>
  <c r="L652" i="5"/>
  <c r="L651" i="5"/>
  <c r="L650" i="5"/>
  <c r="L649" i="5"/>
  <c r="L648" i="5"/>
  <c r="L647" i="5"/>
  <c r="L646" i="5"/>
  <c r="L645" i="5"/>
  <c r="L644" i="5"/>
  <c r="L643" i="5"/>
  <c r="L642" i="5"/>
  <c r="L641" i="5"/>
  <c r="L640" i="5"/>
  <c r="L639" i="5"/>
  <c r="L638" i="5"/>
  <c r="L637" i="5"/>
  <c r="L636" i="5"/>
  <c r="L635" i="5"/>
  <c r="L634" i="5"/>
  <c r="L633" i="5"/>
  <c r="L632" i="5"/>
  <c r="L631" i="5"/>
  <c r="L630" i="5"/>
  <c r="L629" i="5"/>
  <c r="L628" i="5"/>
  <c r="L627" i="5"/>
  <c r="L626" i="5"/>
  <c r="L625" i="5"/>
  <c r="L624" i="5"/>
  <c r="L623" i="5"/>
  <c r="L622" i="5"/>
  <c r="L621" i="5"/>
  <c r="L620" i="5"/>
  <c r="L619" i="5"/>
  <c r="L618" i="5"/>
  <c r="L617" i="5"/>
  <c r="L616" i="5"/>
  <c r="L615" i="5"/>
  <c r="L614" i="5"/>
  <c r="L613" i="5"/>
  <c r="L612" i="5"/>
  <c r="L611" i="5"/>
  <c r="L610" i="5"/>
  <c r="L609" i="5"/>
  <c r="L608" i="5"/>
  <c r="L607" i="5"/>
  <c r="L606" i="5"/>
  <c r="L605" i="5"/>
  <c r="L604" i="5"/>
  <c r="L603" i="5"/>
  <c r="L602" i="5"/>
  <c r="L601" i="5"/>
  <c r="L600" i="5"/>
  <c r="L599" i="5"/>
  <c r="L598" i="5"/>
  <c r="L597" i="5"/>
  <c r="L596" i="5"/>
  <c r="L595" i="5"/>
  <c r="L594" i="5"/>
  <c r="L593" i="5"/>
  <c r="L592" i="5"/>
  <c r="L591" i="5"/>
  <c r="L590" i="5"/>
  <c r="L589" i="5"/>
  <c r="L588" i="5"/>
  <c r="L587" i="5"/>
  <c r="L586" i="5"/>
  <c r="L585" i="5"/>
  <c r="L584" i="5"/>
  <c r="L583" i="5"/>
  <c r="L582" i="5"/>
  <c r="L581" i="5"/>
  <c r="L580" i="5"/>
  <c r="L579" i="5"/>
  <c r="L578" i="5"/>
  <c r="L577" i="5"/>
  <c r="L576" i="5"/>
  <c r="L575" i="5"/>
  <c r="L574" i="5"/>
  <c r="L573" i="5"/>
  <c r="L572" i="5"/>
  <c r="L571" i="5"/>
  <c r="L570" i="5"/>
  <c r="L569" i="5"/>
  <c r="L568" i="5"/>
  <c r="L567" i="5"/>
  <c r="L566" i="5"/>
  <c r="L565" i="5"/>
  <c r="L564" i="5"/>
  <c r="L563" i="5"/>
  <c r="L562" i="5"/>
  <c r="L561" i="5"/>
  <c r="L560" i="5"/>
  <c r="L559" i="5"/>
  <c r="L558" i="5"/>
  <c r="L557" i="5"/>
  <c r="L556" i="5"/>
  <c r="L555" i="5"/>
  <c r="L554" i="5"/>
  <c r="L553" i="5"/>
  <c r="L552" i="5"/>
  <c r="L551" i="5"/>
  <c r="L550" i="5"/>
  <c r="L549" i="5"/>
  <c r="L548" i="5"/>
  <c r="L547" i="5"/>
  <c r="L546" i="5"/>
  <c r="L545" i="5"/>
  <c r="L544" i="5"/>
  <c r="L531" i="5"/>
  <c r="L530" i="5"/>
  <c r="L529" i="5"/>
  <c r="L528" i="5"/>
  <c r="L527" i="5"/>
  <c r="L526" i="5"/>
  <c r="L525" i="5"/>
  <c r="L524" i="5"/>
  <c r="L523" i="5"/>
  <c r="L522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8" i="5"/>
  <c r="L507" i="5"/>
  <c r="L506" i="5"/>
  <c r="L505" i="5"/>
  <c r="L504" i="5"/>
  <c r="L503" i="5"/>
  <c r="L502" i="5"/>
  <c r="L501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8" i="5"/>
  <c r="L487" i="5"/>
  <c r="L486" i="5"/>
  <c r="L485" i="5"/>
  <c r="L484" i="5"/>
  <c r="L483" i="5"/>
  <c r="L482" i="5"/>
  <c r="L481" i="5"/>
  <c r="L480" i="5"/>
  <c r="L479" i="5"/>
  <c r="L478" i="5"/>
  <c r="L477" i="5"/>
  <c r="L476" i="5"/>
  <c r="L475" i="5"/>
  <c r="L474" i="5"/>
  <c r="L473" i="5"/>
  <c r="L472" i="5"/>
  <c r="L471" i="5"/>
  <c r="L470" i="5"/>
  <c r="L469" i="5"/>
  <c r="L468" i="5"/>
  <c r="L467" i="5"/>
  <c r="L466" i="5"/>
  <c r="L465" i="5"/>
  <c r="L464" i="5"/>
  <c r="L463" i="5"/>
  <c r="L462" i="5"/>
  <c r="L461" i="5"/>
  <c r="L460" i="5"/>
  <c r="L459" i="5"/>
  <c r="L458" i="5"/>
  <c r="L457" i="5"/>
  <c r="L456" i="5"/>
  <c r="L455" i="5"/>
  <c r="L454" i="5"/>
  <c r="L453" i="5"/>
  <c r="L452" i="5"/>
  <c r="L451" i="5"/>
  <c r="L450" i="5"/>
  <c r="L449" i="5"/>
  <c r="L448" i="5"/>
  <c r="L447" i="5"/>
  <c r="L446" i="5"/>
  <c r="L445" i="5"/>
  <c r="L444" i="5"/>
  <c r="L443" i="5"/>
  <c r="L442" i="5"/>
  <c r="L441" i="5"/>
  <c r="L440" i="5"/>
  <c r="L439" i="5"/>
  <c r="L438" i="5"/>
  <c r="L437" i="5"/>
  <c r="L436" i="5"/>
  <c r="L435" i="5"/>
  <c r="L434" i="5"/>
  <c r="L433" i="5"/>
  <c r="L432" i="5"/>
  <c r="L431" i="5"/>
  <c r="L430" i="5"/>
  <c r="L429" i="5"/>
  <c r="L428" i="5"/>
  <c r="L427" i="5"/>
  <c r="L426" i="5"/>
  <c r="L425" i="5"/>
  <c r="L424" i="5"/>
  <c r="L423" i="5"/>
  <c r="L422" i="5"/>
  <c r="L421" i="5"/>
  <c r="L420" i="5"/>
  <c r="L419" i="5"/>
  <c r="L418" i="5"/>
  <c r="L417" i="5"/>
  <c r="L416" i="5"/>
  <c r="L415" i="5"/>
  <c r="L414" i="5"/>
  <c r="L413" i="5"/>
  <c r="L412" i="5"/>
  <c r="L411" i="5"/>
  <c r="L410" i="5"/>
  <c r="L409" i="5"/>
  <c r="L408" i="5"/>
  <c r="L407" i="5"/>
  <c r="L406" i="5"/>
  <c r="L405" i="5"/>
  <c r="L404" i="5"/>
  <c r="L403" i="5"/>
  <c r="L402" i="5"/>
  <c r="L401" i="5"/>
  <c r="L400" i="5"/>
  <c r="L399" i="5"/>
  <c r="L398" i="5"/>
  <c r="L397" i="5"/>
  <c r="L396" i="5"/>
  <c r="L395" i="5"/>
  <c r="L394" i="5"/>
  <c r="L393" i="5"/>
  <c r="L392" i="5"/>
  <c r="L391" i="5"/>
  <c r="L390" i="5"/>
  <c r="L389" i="5"/>
  <c r="L388" i="5"/>
  <c r="L387" i="5"/>
  <c r="L386" i="5"/>
  <c r="L385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L372" i="5"/>
  <c r="L371" i="5"/>
  <c r="L370" i="5"/>
  <c r="L369" i="5"/>
  <c r="L368" i="5"/>
  <c r="L367" i="5"/>
  <c r="L366" i="5"/>
  <c r="L365" i="5"/>
  <c r="L364" i="5"/>
  <c r="L363" i="5"/>
  <c r="L362" i="5"/>
  <c r="L361" i="5"/>
  <c r="L356" i="5"/>
  <c r="L355" i="5"/>
  <c r="L354" i="5"/>
  <c r="L353" i="5"/>
  <c r="L352" i="5"/>
  <c r="L351" i="5"/>
  <c r="L350" i="5"/>
  <c r="L349" i="5"/>
  <c r="L348" i="5"/>
  <c r="L347" i="5"/>
  <c r="L346" i="5"/>
  <c r="L345" i="5"/>
  <c r="L344" i="5"/>
  <c r="L343" i="5"/>
  <c r="L342" i="5"/>
  <c r="L341" i="5"/>
  <c r="L340" i="5"/>
  <c r="L339" i="5"/>
  <c r="L338" i="5"/>
  <c r="L337" i="5"/>
  <c r="L336" i="5"/>
  <c r="L335" i="5"/>
  <c r="L334" i="5"/>
  <c r="L333" i="5"/>
  <c r="L332" i="5"/>
  <c r="L331" i="5"/>
  <c r="L330" i="5"/>
  <c r="L329" i="5"/>
  <c r="L328" i="5"/>
  <c r="L327" i="5"/>
  <c r="L326" i="5"/>
  <c r="L325" i="5"/>
  <c r="L324" i="5"/>
  <c r="L323" i="5"/>
  <c r="L322" i="5"/>
  <c r="L321" i="5"/>
  <c r="L320" i="5"/>
  <c r="L319" i="5"/>
  <c r="L318" i="5"/>
  <c r="L317" i="5"/>
  <c r="L316" i="5"/>
  <c r="L315" i="5"/>
  <c r="L314" i="5"/>
  <c r="L313" i="5"/>
  <c r="L312" i="5"/>
  <c r="L311" i="5"/>
  <c r="L310" i="5"/>
  <c r="L309" i="5"/>
  <c r="L308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1" i="5"/>
  <c r="L290" i="5"/>
  <c r="L289" i="5"/>
  <c r="L288" i="5"/>
  <c r="L287" i="5"/>
  <c r="L286" i="5"/>
  <c r="L285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AA729" i="5"/>
  <c r="AA728" i="5"/>
  <c r="AA727" i="5"/>
  <c r="AA726" i="5"/>
  <c r="AA725" i="5"/>
  <c r="AA724" i="5"/>
  <c r="AA723" i="5"/>
  <c r="AA722" i="5"/>
  <c r="AA721" i="5"/>
  <c r="AA720" i="5"/>
  <c r="T720" i="5" s="1"/>
  <c r="AA719" i="5"/>
  <c r="T719" i="5" s="1"/>
  <c r="AA718" i="5"/>
  <c r="T718" i="5" s="1"/>
  <c r="AA717" i="5"/>
  <c r="AA716" i="5"/>
  <c r="T716" i="5" s="1"/>
  <c r="AA715" i="5"/>
  <c r="AA714" i="5"/>
  <c r="V714" i="5" s="1"/>
  <c r="AA713" i="5"/>
  <c r="V713" i="5" s="1"/>
  <c r="AA712" i="5"/>
  <c r="V712" i="5" s="1"/>
  <c r="AA711" i="5"/>
  <c r="T711" i="5" s="1"/>
  <c r="AA710" i="5"/>
  <c r="T710" i="5" s="1"/>
  <c r="AA709" i="5"/>
  <c r="AA708" i="5"/>
  <c r="T708" i="5" s="1"/>
  <c r="AA707" i="5"/>
  <c r="T707" i="5" s="1"/>
  <c r="AA706" i="5"/>
  <c r="T706" i="5" s="1"/>
  <c r="AA705" i="5"/>
  <c r="AA704" i="5"/>
  <c r="T704" i="5" s="1"/>
  <c r="AA703" i="5"/>
  <c r="T703" i="5" s="1"/>
  <c r="AA702" i="5"/>
  <c r="T702" i="5" s="1"/>
  <c r="AA701" i="5"/>
  <c r="AA700" i="5"/>
  <c r="T700" i="5" s="1"/>
  <c r="AA699" i="5"/>
  <c r="T699" i="5" s="1"/>
  <c r="AA698" i="5"/>
  <c r="T698" i="5" s="1"/>
  <c r="AA697" i="5"/>
  <c r="AA696" i="5"/>
  <c r="T696" i="5" s="1"/>
  <c r="AA695" i="5"/>
  <c r="T695" i="5" s="1"/>
  <c r="AA694" i="5"/>
  <c r="T694" i="5" s="1"/>
  <c r="AA693" i="5"/>
  <c r="AA692" i="5"/>
  <c r="AA691" i="5"/>
  <c r="T691" i="5" s="1"/>
  <c r="AA690" i="5"/>
  <c r="T690" i="5" s="1"/>
  <c r="AA689" i="5"/>
  <c r="AA688" i="5"/>
  <c r="T688" i="5" s="1"/>
  <c r="AA687" i="5"/>
  <c r="T687" i="5" s="1"/>
  <c r="AA686" i="5"/>
  <c r="T686" i="5" s="1"/>
  <c r="AA685" i="5"/>
  <c r="AA684" i="5"/>
  <c r="T684" i="5" s="1"/>
  <c r="AA683" i="5"/>
  <c r="T683" i="5" s="1"/>
  <c r="AA682" i="5"/>
  <c r="T682" i="5" s="1"/>
  <c r="AA681" i="5"/>
  <c r="V681" i="5" s="1"/>
  <c r="AA680" i="5"/>
  <c r="T680" i="5" s="1"/>
  <c r="AA679" i="5"/>
  <c r="T679" i="5" s="1"/>
  <c r="AA678" i="5"/>
  <c r="T678" i="5" s="1"/>
  <c r="AA677" i="5"/>
  <c r="AA676" i="5"/>
  <c r="T676" i="5" s="1"/>
  <c r="AA675" i="5"/>
  <c r="T675" i="5" s="1"/>
  <c r="AA674" i="5"/>
  <c r="T674" i="5" s="1"/>
  <c r="AA673" i="5"/>
  <c r="AA672" i="5"/>
  <c r="T672" i="5" s="1"/>
  <c r="AA671" i="5"/>
  <c r="T671" i="5" s="1"/>
  <c r="AA670" i="5"/>
  <c r="T670" i="5" s="1"/>
  <c r="AA669" i="5"/>
  <c r="AA668" i="5"/>
  <c r="T668" i="5" s="1"/>
  <c r="AA667" i="5"/>
  <c r="T667" i="5" s="1"/>
  <c r="AA666" i="5"/>
  <c r="T666" i="5" s="1"/>
  <c r="AA665" i="5"/>
  <c r="AA664" i="5"/>
  <c r="T664" i="5" s="1"/>
  <c r="AA663" i="5"/>
  <c r="T663" i="5" s="1"/>
  <c r="AA662" i="5"/>
  <c r="T662" i="5" s="1"/>
  <c r="AA661" i="5"/>
  <c r="AA660" i="5"/>
  <c r="AA659" i="5"/>
  <c r="T659" i="5" s="1"/>
  <c r="AA658" i="5"/>
  <c r="T658" i="5" s="1"/>
  <c r="AA657" i="5"/>
  <c r="AA656" i="5"/>
  <c r="T656" i="5" s="1"/>
  <c r="AA655" i="5"/>
  <c r="T655" i="5" s="1"/>
  <c r="AA654" i="5"/>
  <c r="T654" i="5" s="1"/>
  <c r="AA653" i="5"/>
  <c r="AA652" i="5"/>
  <c r="T652" i="5" s="1"/>
  <c r="AA651" i="5"/>
  <c r="T651" i="5" s="1"/>
  <c r="AA650" i="5"/>
  <c r="T650" i="5" s="1"/>
  <c r="AA649" i="5"/>
  <c r="AA648" i="5"/>
  <c r="T648" i="5" s="1"/>
  <c r="AA647" i="5"/>
  <c r="T647" i="5" s="1"/>
  <c r="AA646" i="5"/>
  <c r="T646" i="5" s="1"/>
  <c r="AA645" i="5"/>
  <c r="AA644" i="5"/>
  <c r="T644" i="5" s="1"/>
  <c r="AA643" i="5"/>
  <c r="T643" i="5" s="1"/>
  <c r="AA642" i="5"/>
  <c r="T642" i="5" s="1"/>
  <c r="AA641" i="5"/>
  <c r="AA640" i="5"/>
  <c r="T640" i="5" s="1"/>
  <c r="AA639" i="5"/>
  <c r="T639" i="5" s="1"/>
  <c r="AA638" i="5"/>
  <c r="T638" i="5" s="1"/>
  <c r="AA637" i="5"/>
  <c r="AA636" i="5"/>
  <c r="T636" i="5" s="1"/>
  <c r="AA635" i="5"/>
  <c r="T635" i="5" s="1"/>
  <c r="AA634" i="5"/>
  <c r="T634" i="5" s="1"/>
  <c r="AA633" i="5"/>
  <c r="AA632" i="5"/>
  <c r="T632" i="5" s="1"/>
  <c r="AA631" i="5"/>
  <c r="T631" i="5" s="1"/>
  <c r="AA630" i="5"/>
  <c r="T630" i="5" s="1"/>
  <c r="AA629" i="5"/>
  <c r="AA628" i="5"/>
  <c r="AA627" i="5"/>
  <c r="T627" i="5" s="1"/>
  <c r="AA626" i="5"/>
  <c r="T626" i="5" s="1"/>
  <c r="AA625" i="5"/>
  <c r="AA624" i="5"/>
  <c r="T624" i="5" s="1"/>
  <c r="AA623" i="5"/>
  <c r="T623" i="5" s="1"/>
  <c r="AA622" i="5"/>
  <c r="T622" i="5" s="1"/>
  <c r="AA621" i="5"/>
  <c r="AA620" i="5"/>
  <c r="T620" i="5" s="1"/>
  <c r="AA619" i="5"/>
  <c r="T619" i="5" s="1"/>
  <c r="AA618" i="5"/>
  <c r="T618" i="5" s="1"/>
  <c r="AA617" i="5"/>
  <c r="AA616" i="5"/>
  <c r="T616" i="5" s="1"/>
  <c r="AA615" i="5"/>
  <c r="T615" i="5" s="1"/>
  <c r="AA614" i="5"/>
  <c r="T614" i="5" s="1"/>
  <c r="AA613" i="5"/>
  <c r="V613" i="5" s="1"/>
  <c r="AA612" i="5"/>
  <c r="T612" i="5" s="1"/>
  <c r="AA611" i="5"/>
  <c r="T611" i="5" s="1"/>
  <c r="AA610" i="5"/>
  <c r="T610" i="5" s="1"/>
  <c r="AA609" i="5"/>
  <c r="AA608" i="5"/>
  <c r="T608" i="5" s="1"/>
  <c r="AA607" i="5"/>
  <c r="T607" i="5" s="1"/>
  <c r="AA606" i="5"/>
  <c r="T606" i="5" s="1"/>
  <c r="AA605" i="5"/>
  <c r="AA604" i="5"/>
  <c r="T604" i="5" s="1"/>
  <c r="AA603" i="5"/>
  <c r="T603" i="5" s="1"/>
  <c r="AA602" i="5"/>
  <c r="T602" i="5" s="1"/>
  <c r="AA601" i="5"/>
  <c r="AA600" i="5"/>
  <c r="T600" i="5" s="1"/>
  <c r="AA599" i="5"/>
  <c r="T599" i="5" s="1"/>
  <c r="AA598" i="5"/>
  <c r="AA597" i="5"/>
  <c r="AA596" i="5"/>
  <c r="T596" i="5" s="1"/>
  <c r="AA595" i="5"/>
  <c r="T595" i="5" s="1"/>
  <c r="AA594" i="5"/>
  <c r="T594" i="5" s="1"/>
  <c r="AA593" i="5"/>
  <c r="AA592" i="5"/>
  <c r="V592" i="5" s="1"/>
  <c r="AA591" i="5"/>
  <c r="AA590" i="5"/>
  <c r="U590" i="5" s="1"/>
  <c r="AA589" i="5"/>
  <c r="AA588" i="5"/>
  <c r="T588" i="5" s="1"/>
  <c r="AA587" i="5"/>
  <c r="T587" i="5" s="1"/>
  <c r="AA586" i="5"/>
  <c r="T586" i="5" s="1"/>
  <c r="AA585" i="5"/>
  <c r="AA584" i="5"/>
  <c r="T584" i="5" s="1"/>
  <c r="AA583" i="5"/>
  <c r="T583" i="5" s="1"/>
  <c r="AA582" i="5"/>
  <c r="T582" i="5" s="1"/>
  <c r="AA581" i="5"/>
  <c r="AA580" i="5"/>
  <c r="AA579" i="5"/>
  <c r="T579" i="5" s="1"/>
  <c r="AA578" i="5"/>
  <c r="T578" i="5" s="1"/>
  <c r="AA577" i="5"/>
  <c r="AA576" i="5"/>
  <c r="T576" i="5" s="1"/>
  <c r="AA575" i="5"/>
  <c r="T575" i="5" s="1"/>
  <c r="AA574" i="5"/>
  <c r="T574" i="5" s="1"/>
  <c r="AA573" i="5"/>
  <c r="AA572" i="5"/>
  <c r="T572" i="5" s="1"/>
  <c r="AA571" i="5"/>
  <c r="T571" i="5" s="1"/>
  <c r="AA570" i="5"/>
  <c r="T570" i="5" s="1"/>
  <c r="AA569" i="5"/>
  <c r="AA568" i="5"/>
  <c r="T568" i="5" s="1"/>
  <c r="AA567" i="5"/>
  <c r="T567" i="5" s="1"/>
  <c r="AA566" i="5"/>
  <c r="T566" i="5" s="1"/>
  <c r="AA565" i="5"/>
  <c r="AA564" i="5"/>
  <c r="T564" i="5" s="1"/>
  <c r="AA563" i="5"/>
  <c r="T563" i="5" s="1"/>
  <c r="AA562" i="5"/>
  <c r="AA561" i="5"/>
  <c r="AA560" i="5"/>
  <c r="T560" i="5" s="1"/>
  <c r="AA559" i="5"/>
  <c r="T559" i="5" s="1"/>
  <c r="AA558" i="5"/>
  <c r="T558" i="5" s="1"/>
  <c r="AA557" i="5"/>
  <c r="AA556" i="5"/>
  <c r="T556" i="5" s="1"/>
  <c r="AA555" i="5"/>
  <c r="T555" i="5" s="1"/>
  <c r="AA554" i="5"/>
  <c r="T554" i="5" s="1"/>
  <c r="AA553" i="5"/>
  <c r="AA552" i="5"/>
  <c r="T552" i="5" s="1"/>
  <c r="AA551" i="5"/>
  <c r="AA550" i="5"/>
  <c r="T550" i="5" s="1"/>
  <c r="AA549" i="5"/>
  <c r="AA548" i="5"/>
  <c r="T548" i="5" s="1"/>
  <c r="AA547" i="5"/>
  <c r="AA546" i="5"/>
  <c r="T546" i="5" s="1"/>
  <c r="U17" i="44" s="1"/>
  <c r="AA545" i="5"/>
  <c r="AA544" i="5"/>
  <c r="AA531" i="5"/>
  <c r="AA530" i="5"/>
  <c r="T530" i="5" s="1"/>
  <c r="AA529" i="5"/>
  <c r="AA528" i="5"/>
  <c r="T528" i="5" s="1"/>
  <c r="AA527" i="5"/>
  <c r="AA526" i="5"/>
  <c r="T526" i="5" s="1"/>
  <c r="AA525" i="5"/>
  <c r="AA524" i="5"/>
  <c r="T524" i="5" s="1"/>
  <c r="AA523" i="5"/>
  <c r="AA522" i="5"/>
  <c r="AA521" i="5"/>
  <c r="AA520" i="5"/>
  <c r="T520" i="5" s="1"/>
  <c r="AA519" i="5"/>
  <c r="AA518" i="5"/>
  <c r="T518" i="5" s="1"/>
  <c r="AA517" i="5"/>
  <c r="AA516" i="5"/>
  <c r="T516" i="5" s="1"/>
  <c r="AA515" i="5"/>
  <c r="AA514" i="5"/>
  <c r="T514" i="5" s="1"/>
  <c r="AA513" i="5"/>
  <c r="U513" i="5" s="1"/>
  <c r="AA512" i="5"/>
  <c r="V512" i="5" s="1"/>
  <c r="AA511" i="5"/>
  <c r="AA510" i="5"/>
  <c r="T510" i="5" s="1"/>
  <c r="AA509" i="5"/>
  <c r="AA508" i="5"/>
  <c r="T508" i="5" s="1"/>
  <c r="AA507" i="5"/>
  <c r="AA506" i="5"/>
  <c r="T506" i="5" s="1"/>
  <c r="AA505" i="5"/>
  <c r="AA504" i="5"/>
  <c r="T504" i="5" s="1"/>
  <c r="AA503" i="5"/>
  <c r="AA502" i="5"/>
  <c r="T502" i="5" s="1"/>
  <c r="AA501" i="5"/>
  <c r="AA500" i="5"/>
  <c r="T500" i="5" s="1"/>
  <c r="AA499" i="5"/>
  <c r="AA498" i="5"/>
  <c r="T498" i="5" s="1"/>
  <c r="AA497" i="5"/>
  <c r="AA496" i="5"/>
  <c r="T496" i="5" s="1"/>
  <c r="AA495" i="5"/>
  <c r="AA494" i="5"/>
  <c r="T494" i="5" s="1"/>
  <c r="AA493" i="5"/>
  <c r="AA492" i="5"/>
  <c r="AA491" i="5"/>
  <c r="AA490" i="5"/>
  <c r="T490" i="5" s="1"/>
  <c r="AA489" i="5"/>
  <c r="AA488" i="5"/>
  <c r="T488" i="5" s="1"/>
  <c r="AA487" i="5"/>
  <c r="AA486" i="5"/>
  <c r="T486" i="5" s="1"/>
  <c r="AA485" i="5"/>
  <c r="AA484" i="5"/>
  <c r="T484" i="5" s="1"/>
  <c r="AA483" i="5"/>
  <c r="AA482" i="5"/>
  <c r="T482" i="5" s="1"/>
  <c r="AA481" i="5"/>
  <c r="AA480" i="5"/>
  <c r="T480" i="5" s="1"/>
  <c r="AA479" i="5"/>
  <c r="AA478" i="5"/>
  <c r="T478" i="5" s="1"/>
  <c r="AA477" i="5"/>
  <c r="AA476" i="5"/>
  <c r="T476" i="5" s="1"/>
  <c r="AA475" i="5"/>
  <c r="AA474" i="5"/>
  <c r="T474" i="5" s="1"/>
  <c r="AA473" i="5"/>
  <c r="AA472" i="5"/>
  <c r="T472" i="5" s="1"/>
  <c r="AA471" i="5"/>
  <c r="AA470" i="5"/>
  <c r="T470" i="5" s="1"/>
  <c r="AA469" i="5"/>
  <c r="AA468" i="5"/>
  <c r="T468" i="5" s="1"/>
  <c r="AA467" i="5"/>
  <c r="AA466" i="5"/>
  <c r="U466" i="5" s="1"/>
  <c r="AA465" i="5"/>
  <c r="U465" i="5" s="1"/>
  <c r="AA464" i="5"/>
  <c r="U464" i="5" s="1"/>
  <c r="AA463" i="5"/>
  <c r="U463" i="5" s="1"/>
  <c r="AA462" i="5"/>
  <c r="V462" i="5" s="1"/>
  <c r="AA461" i="5"/>
  <c r="AA460" i="5"/>
  <c r="T460" i="5" s="1"/>
  <c r="AA459" i="5"/>
  <c r="AA458" i="5"/>
  <c r="T458" i="5" s="1"/>
  <c r="AA457" i="5"/>
  <c r="AA456" i="5"/>
  <c r="T456" i="5" s="1"/>
  <c r="AA455" i="5"/>
  <c r="AA454" i="5"/>
  <c r="V454" i="5" s="1"/>
  <c r="AA453" i="5"/>
  <c r="AA452" i="5"/>
  <c r="T452" i="5" s="1"/>
  <c r="AA451" i="5"/>
  <c r="AA450" i="5"/>
  <c r="AA449" i="5"/>
  <c r="AA448" i="5"/>
  <c r="T448" i="5" s="1"/>
  <c r="AA447" i="5"/>
  <c r="AA446" i="5"/>
  <c r="T446" i="5" s="1"/>
  <c r="AA445" i="5"/>
  <c r="AA444" i="5"/>
  <c r="T444" i="5" s="1"/>
  <c r="AA443" i="5"/>
  <c r="AA442" i="5"/>
  <c r="T442" i="5" s="1"/>
  <c r="AA441" i="5"/>
  <c r="AA440" i="5"/>
  <c r="T440" i="5" s="1"/>
  <c r="AA439" i="5"/>
  <c r="AA438" i="5"/>
  <c r="T438" i="5" s="1"/>
  <c r="AA437" i="5"/>
  <c r="AA436" i="5"/>
  <c r="T436" i="5" s="1"/>
  <c r="P20" i="44" s="1"/>
  <c r="AA435" i="5"/>
  <c r="AA434" i="5"/>
  <c r="T434" i="5" s="1"/>
  <c r="AA433" i="5"/>
  <c r="AA432" i="5"/>
  <c r="T432" i="5" s="1"/>
  <c r="AA431" i="5"/>
  <c r="AA430" i="5"/>
  <c r="T430" i="5" s="1"/>
  <c r="AA429" i="5"/>
  <c r="AA428" i="5"/>
  <c r="T428" i="5" s="1"/>
  <c r="AA427" i="5"/>
  <c r="AA426" i="5"/>
  <c r="T426" i="5" s="1"/>
  <c r="AA425" i="5"/>
  <c r="AA424" i="5"/>
  <c r="T424" i="5" s="1"/>
  <c r="AA423" i="5"/>
  <c r="U423" i="5" s="1"/>
  <c r="AA422" i="5"/>
  <c r="U422" i="5" s="1"/>
  <c r="AA421" i="5"/>
  <c r="U421" i="5" s="1"/>
  <c r="AA420" i="5"/>
  <c r="U420" i="5" s="1"/>
  <c r="AA419" i="5"/>
  <c r="U419" i="5" s="1"/>
  <c r="AA418" i="5"/>
  <c r="U418" i="5" s="1"/>
  <c r="AA417" i="5"/>
  <c r="AA416" i="5"/>
  <c r="T416" i="5" s="1"/>
  <c r="AA415" i="5"/>
  <c r="AA414" i="5"/>
  <c r="T414" i="5" s="1"/>
  <c r="AA413" i="5"/>
  <c r="AA412" i="5"/>
  <c r="T412" i="5" s="1"/>
  <c r="AA411" i="5"/>
  <c r="AA410" i="5"/>
  <c r="T410" i="5" s="1"/>
  <c r="AA409" i="5"/>
  <c r="AA408" i="5"/>
  <c r="T408" i="5" s="1"/>
  <c r="AA407" i="5"/>
  <c r="AA406" i="5"/>
  <c r="T406" i="5" s="1"/>
  <c r="AA405" i="5"/>
  <c r="AA404" i="5"/>
  <c r="T404" i="5" s="1"/>
  <c r="AA403" i="5"/>
  <c r="AA402" i="5"/>
  <c r="T402" i="5" s="1"/>
  <c r="AA401" i="5"/>
  <c r="AA400" i="5"/>
  <c r="T400" i="5" s="1"/>
  <c r="AA399" i="5"/>
  <c r="AA398" i="5"/>
  <c r="T398" i="5" s="1"/>
  <c r="AA397" i="5"/>
  <c r="AA396" i="5"/>
  <c r="T396" i="5" s="1"/>
  <c r="AA395" i="5"/>
  <c r="AA394" i="5"/>
  <c r="T394" i="5" s="1"/>
  <c r="AA393" i="5"/>
  <c r="AA392" i="5"/>
  <c r="AA391" i="5"/>
  <c r="AA390" i="5"/>
  <c r="T390" i="5" s="1"/>
  <c r="AA389" i="5"/>
  <c r="AA388" i="5"/>
  <c r="T388" i="5" s="1"/>
  <c r="AA387" i="5"/>
  <c r="AA386" i="5"/>
  <c r="T386" i="5" s="1"/>
  <c r="AA385" i="5"/>
  <c r="AA384" i="5"/>
  <c r="T384" i="5" s="1"/>
  <c r="AA383" i="5"/>
  <c r="AA382" i="5"/>
  <c r="T382" i="5" s="1"/>
  <c r="AA381" i="5"/>
  <c r="AA380" i="5"/>
  <c r="T380" i="5" s="1"/>
  <c r="AA379" i="5"/>
  <c r="AA378" i="5"/>
  <c r="T378" i="5" s="1"/>
  <c r="AA377" i="5"/>
  <c r="U377" i="5" s="1"/>
  <c r="AA376" i="5"/>
  <c r="V376" i="5" s="1"/>
  <c r="AA375" i="5"/>
  <c r="U375" i="5" s="1"/>
  <c r="AA374" i="5"/>
  <c r="V374" i="5" s="1"/>
  <c r="AA373" i="5"/>
  <c r="U373" i="5" s="1"/>
  <c r="AA372" i="5"/>
  <c r="T372" i="5" s="1"/>
  <c r="AA371" i="5"/>
  <c r="AA370" i="5"/>
  <c r="T370" i="5" s="1"/>
  <c r="AA369" i="5"/>
  <c r="AA368" i="5"/>
  <c r="T368" i="5" s="1"/>
  <c r="AA367" i="5"/>
  <c r="AA366" i="5"/>
  <c r="AA365" i="5"/>
  <c r="AA364" i="5"/>
  <c r="T364" i="5" s="1"/>
  <c r="AA363" i="5"/>
  <c r="U363" i="5" s="1"/>
  <c r="AA362" i="5"/>
  <c r="T362" i="5" s="1"/>
  <c r="AA361" i="5"/>
  <c r="AA356" i="5"/>
  <c r="AA355" i="5"/>
  <c r="T355" i="5" s="1"/>
  <c r="AA354" i="5"/>
  <c r="AA353" i="5"/>
  <c r="T353" i="5" s="1"/>
  <c r="AA352" i="5"/>
  <c r="AA351" i="5"/>
  <c r="AA350" i="5"/>
  <c r="AA349" i="5"/>
  <c r="T349" i="5" s="1"/>
  <c r="AA348" i="5"/>
  <c r="AA347" i="5"/>
  <c r="T347" i="5" s="1"/>
  <c r="AA346" i="5"/>
  <c r="AA345" i="5"/>
  <c r="T345" i="5" s="1"/>
  <c r="AA344" i="5"/>
  <c r="AA343" i="5"/>
  <c r="T343" i="5" s="1"/>
  <c r="AA342" i="5"/>
  <c r="U342" i="5" s="1"/>
  <c r="AA341" i="5"/>
  <c r="U341" i="5" s="1"/>
  <c r="AA340" i="5"/>
  <c r="U340" i="5" s="1"/>
  <c r="AA339" i="5"/>
  <c r="U339" i="5" s="1"/>
  <c r="AA338" i="5"/>
  <c r="AA337" i="5"/>
  <c r="T337" i="5" s="1"/>
  <c r="AA336" i="5"/>
  <c r="AA335" i="5"/>
  <c r="T335" i="5" s="1"/>
  <c r="AA334" i="5"/>
  <c r="AA333" i="5"/>
  <c r="T333" i="5" s="1"/>
  <c r="AA332" i="5"/>
  <c r="AA331" i="5"/>
  <c r="T331" i="5" s="1"/>
  <c r="AA330" i="5"/>
  <c r="AA329" i="5"/>
  <c r="T329" i="5" s="1"/>
  <c r="AA328" i="5"/>
  <c r="AA327" i="5"/>
  <c r="T327" i="5" s="1"/>
  <c r="AA326" i="5"/>
  <c r="AA325" i="5"/>
  <c r="T325" i="5" s="1"/>
  <c r="AA324" i="5"/>
  <c r="AA323" i="5"/>
  <c r="T323" i="5" s="1"/>
  <c r="AA322" i="5"/>
  <c r="AA321" i="5"/>
  <c r="T321" i="5" s="1"/>
  <c r="AA320" i="5"/>
  <c r="AA319" i="5"/>
  <c r="T319" i="5" s="1"/>
  <c r="AA318" i="5"/>
  <c r="AA317" i="5"/>
  <c r="T317" i="5" s="1"/>
  <c r="AA316" i="5"/>
  <c r="AA315" i="5"/>
  <c r="T315" i="5" s="1"/>
  <c r="AA314" i="5"/>
  <c r="AA313" i="5"/>
  <c r="T313" i="5" s="1"/>
  <c r="AA312" i="5"/>
  <c r="AA311" i="5"/>
  <c r="T311" i="5" s="1"/>
  <c r="AA310" i="5"/>
  <c r="AA309" i="5"/>
  <c r="T309" i="5" s="1"/>
  <c r="AA308" i="5"/>
  <c r="AA307" i="5"/>
  <c r="T307" i="5" s="1"/>
  <c r="AA306" i="5"/>
  <c r="AA305" i="5"/>
  <c r="T305" i="5" s="1"/>
  <c r="AA304" i="5"/>
  <c r="AA303" i="5"/>
  <c r="T303" i="5" s="1"/>
  <c r="AA302" i="5"/>
  <c r="AA301" i="5"/>
  <c r="T301" i="5" s="1"/>
  <c r="AA300" i="5"/>
  <c r="AA299" i="5"/>
  <c r="T299" i="5" s="1"/>
  <c r="AA298" i="5"/>
  <c r="AA297" i="5"/>
  <c r="T297" i="5" s="1"/>
  <c r="AA296" i="5"/>
  <c r="AA295" i="5"/>
  <c r="T295" i="5" s="1"/>
  <c r="AA294" i="5"/>
  <c r="AA293" i="5"/>
  <c r="T293" i="5" s="1"/>
  <c r="AA292" i="5"/>
  <c r="AA291" i="5"/>
  <c r="T291" i="5" s="1"/>
  <c r="AA290" i="5"/>
  <c r="AA289" i="5"/>
  <c r="T289" i="5" s="1"/>
  <c r="AA288" i="5"/>
  <c r="AA287" i="5"/>
  <c r="T287" i="5" s="1"/>
  <c r="AA286" i="5"/>
  <c r="AA285" i="5"/>
  <c r="T285" i="5" s="1"/>
  <c r="AA284" i="5"/>
  <c r="AA283" i="5"/>
  <c r="T283" i="5" s="1"/>
  <c r="AA282" i="5"/>
  <c r="AA281" i="5"/>
  <c r="T281" i="5" s="1"/>
  <c r="AA280" i="5"/>
  <c r="AA279" i="5"/>
  <c r="T279" i="5" s="1"/>
  <c r="AA278" i="5"/>
  <c r="AA277" i="5"/>
  <c r="T277" i="5" s="1"/>
  <c r="AA276" i="5"/>
  <c r="AA275" i="5"/>
  <c r="T275" i="5" s="1"/>
  <c r="AA274" i="5"/>
  <c r="AA273" i="5"/>
  <c r="T273" i="5" s="1"/>
  <c r="AA272" i="5"/>
  <c r="AA271" i="5"/>
  <c r="T271" i="5" s="1"/>
  <c r="AA270" i="5"/>
  <c r="AA269" i="5"/>
  <c r="T269" i="5" s="1"/>
  <c r="AA268" i="5"/>
  <c r="AA267" i="5"/>
  <c r="T267" i="5" s="1"/>
  <c r="AA266" i="5"/>
  <c r="AA265" i="5"/>
  <c r="T265" i="5" s="1"/>
  <c r="AA264" i="5"/>
  <c r="AA263" i="5"/>
  <c r="T263" i="5" s="1"/>
  <c r="AA262" i="5"/>
  <c r="AA261" i="5"/>
  <c r="T261" i="5" s="1"/>
  <c r="AA260" i="5"/>
  <c r="AA259" i="5"/>
  <c r="T259" i="5" s="1"/>
  <c r="AA258" i="5"/>
  <c r="AA257" i="5"/>
  <c r="T257" i="5" s="1"/>
  <c r="AA256" i="5"/>
  <c r="AA255" i="5"/>
  <c r="T255" i="5" s="1"/>
  <c r="AA254" i="5"/>
  <c r="AA253" i="5"/>
  <c r="T253" i="5" s="1"/>
  <c r="AA252" i="5"/>
  <c r="AA251" i="5"/>
  <c r="T251" i="5" s="1"/>
  <c r="AA250" i="5"/>
  <c r="AA249" i="5"/>
  <c r="U249" i="5" s="1"/>
  <c r="AA248" i="5"/>
  <c r="AA247" i="5"/>
  <c r="T247" i="5" s="1"/>
  <c r="AA246" i="5"/>
  <c r="AA245" i="5"/>
  <c r="T245" i="5" s="1"/>
  <c r="AA244" i="5"/>
  <c r="AA243" i="5"/>
  <c r="T243" i="5" s="1"/>
  <c r="AA242" i="5"/>
  <c r="AA241" i="5"/>
  <c r="T241" i="5" s="1"/>
  <c r="AA240" i="5"/>
  <c r="AA239" i="5"/>
  <c r="T239" i="5" s="1"/>
  <c r="AA238" i="5"/>
  <c r="AA237" i="5"/>
  <c r="T237" i="5" s="1"/>
  <c r="AA236" i="5"/>
  <c r="AA235" i="5"/>
  <c r="T235" i="5" s="1"/>
  <c r="AA234" i="5"/>
  <c r="AA233" i="5"/>
  <c r="T233" i="5" s="1"/>
  <c r="AA232" i="5"/>
  <c r="AA231" i="5"/>
  <c r="T231" i="5" s="1"/>
  <c r="AA230" i="5"/>
  <c r="AA229" i="5"/>
  <c r="T229" i="5" s="1"/>
  <c r="AA228" i="5"/>
  <c r="AA227" i="5"/>
  <c r="T227" i="5" s="1"/>
  <c r="AA226" i="5"/>
  <c r="AA225" i="5"/>
  <c r="T225" i="5" s="1"/>
  <c r="AA224" i="5"/>
  <c r="AA223" i="5"/>
  <c r="T223" i="5" s="1"/>
  <c r="AA222" i="5"/>
  <c r="AA221" i="5"/>
  <c r="T221" i="5" s="1"/>
  <c r="AA220" i="5"/>
  <c r="AA219" i="5"/>
  <c r="T219" i="5" s="1"/>
  <c r="AA218" i="5"/>
  <c r="AA217" i="5"/>
  <c r="T217" i="5" s="1"/>
  <c r="AA216" i="5"/>
  <c r="AA215" i="5"/>
  <c r="T215" i="5" s="1"/>
  <c r="AA214" i="5"/>
  <c r="AA213" i="5"/>
  <c r="T213" i="5" s="1"/>
  <c r="AA212" i="5"/>
  <c r="AA211" i="5"/>
  <c r="T211" i="5" s="1"/>
  <c r="AA210" i="5"/>
  <c r="AA209" i="5"/>
  <c r="T209" i="5" s="1"/>
  <c r="AA208" i="5"/>
  <c r="AA207" i="5"/>
  <c r="T207" i="5" s="1"/>
  <c r="AA206" i="5"/>
  <c r="AA205" i="5"/>
  <c r="T205" i="5" s="1"/>
  <c r="AA204" i="5"/>
  <c r="AA203" i="5"/>
  <c r="T203" i="5" s="1"/>
  <c r="AA202" i="5"/>
  <c r="AA201" i="5"/>
  <c r="T201" i="5" s="1"/>
  <c r="AA200" i="5"/>
  <c r="AA199" i="5"/>
  <c r="T199" i="5" s="1"/>
  <c r="AA198" i="5"/>
  <c r="AA197" i="5"/>
  <c r="T197" i="5" s="1"/>
  <c r="AA196" i="5"/>
  <c r="AA195" i="5"/>
  <c r="T195" i="5" s="1"/>
  <c r="AA194" i="5"/>
  <c r="AA193" i="5"/>
  <c r="T193" i="5" s="1"/>
  <c r="AA192" i="5"/>
  <c r="AA191" i="5"/>
  <c r="T191" i="5" s="1"/>
  <c r="AA190" i="5"/>
  <c r="AA189" i="5"/>
  <c r="T189" i="5" s="1"/>
  <c r="AA188" i="5"/>
  <c r="AA187" i="5"/>
  <c r="T187" i="5" s="1"/>
  <c r="AA186" i="5"/>
  <c r="AA185" i="5"/>
  <c r="T185" i="5" s="1"/>
  <c r="AA184" i="5"/>
  <c r="AA183" i="5"/>
  <c r="T183" i="5" s="1"/>
  <c r="AA182" i="5"/>
  <c r="AA181" i="5"/>
  <c r="T181" i="5" s="1"/>
  <c r="AA180" i="5"/>
  <c r="AA179" i="5"/>
  <c r="T179" i="5" s="1"/>
  <c r="AA178" i="5"/>
  <c r="AA177" i="5"/>
  <c r="T177" i="5" s="1"/>
  <c r="AA176" i="5"/>
  <c r="U176" i="5" s="1"/>
  <c r="AA175" i="5"/>
  <c r="U175" i="5" s="1"/>
  <c r="AA174" i="5"/>
  <c r="AA167" i="5"/>
  <c r="AA166" i="5"/>
  <c r="T166" i="5" s="1"/>
  <c r="AA165" i="5"/>
  <c r="AA164" i="5"/>
  <c r="T164" i="5" s="1"/>
  <c r="AA163" i="5"/>
  <c r="AA162" i="5"/>
  <c r="T162" i="5" s="1"/>
  <c r="AA161" i="5"/>
  <c r="AA160" i="5"/>
  <c r="T160" i="5" s="1"/>
  <c r="AA159" i="5"/>
  <c r="AA158" i="5"/>
  <c r="T158" i="5" s="1"/>
  <c r="AA157" i="5"/>
  <c r="AA156" i="5"/>
  <c r="T156" i="5" s="1"/>
  <c r="AA155" i="5"/>
  <c r="AA154" i="5"/>
  <c r="T154" i="5" s="1"/>
  <c r="AA153" i="5"/>
  <c r="AA152" i="5"/>
  <c r="T152" i="5" s="1"/>
  <c r="AA151" i="5"/>
  <c r="AA150" i="5"/>
  <c r="T150" i="5" s="1"/>
  <c r="AA149" i="5"/>
  <c r="AA148" i="5"/>
  <c r="T148" i="5" s="1"/>
  <c r="AA147" i="5"/>
  <c r="AA146" i="5"/>
  <c r="T146" i="5" s="1"/>
  <c r="AA145" i="5"/>
  <c r="AA144" i="5"/>
  <c r="AA143" i="5"/>
  <c r="AA142" i="5"/>
  <c r="T142" i="5" s="1"/>
  <c r="AA141" i="5"/>
  <c r="AA140" i="5"/>
  <c r="T140" i="5" s="1"/>
  <c r="AA139" i="5"/>
  <c r="AA138" i="5"/>
  <c r="T138" i="5" s="1"/>
  <c r="AA137" i="5"/>
  <c r="AA136" i="5"/>
  <c r="T136" i="5" s="1"/>
  <c r="AA135" i="5"/>
  <c r="AA134" i="5"/>
  <c r="T134" i="5" s="1"/>
  <c r="AA133" i="5"/>
  <c r="AA132" i="5"/>
  <c r="T132" i="5" s="1"/>
  <c r="AA131" i="5"/>
  <c r="AA130" i="5"/>
  <c r="T130" i="5" s="1"/>
  <c r="AA129" i="5"/>
  <c r="AA128" i="5"/>
  <c r="T128" i="5" s="1"/>
  <c r="AA127" i="5"/>
  <c r="AA126" i="5"/>
  <c r="T126" i="5" s="1"/>
  <c r="AA125" i="5"/>
  <c r="AA124" i="5"/>
  <c r="T124" i="5" s="1"/>
  <c r="AA123" i="5"/>
  <c r="AA122" i="5"/>
  <c r="T122" i="5" s="1"/>
  <c r="AA121" i="5"/>
  <c r="AA120" i="5"/>
  <c r="T120" i="5" s="1"/>
  <c r="AA119" i="5"/>
  <c r="AA118" i="5"/>
  <c r="T118" i="5" s="1"/>
  <c r="AA117" i="5"/>
  <c r="AA116" i="5"/>
  <c r="T116" i="5" s="1"/>
  <c r="F11" i="32" s="1"/>
  <c r="AA115" i="5"/>
  <c r="AA114" i="5"/>
  <c r="T114" i="5" s="1"/>
  <c r="AA113" i="5"/>
  <c r="AA112" i="5"/>
  <c r="T112" i="5" s="1"/>
  <c r="AA111" i="5"/>
  <c r="AA110" i="5"/>
  <c r="T110" i="5" s="1"/>
  <c r="AA109" i="5"/>
  <c r="AA108" i="5"/>
  <c r="T108" i="5" s="1"/>
  <c r="AA107" i="5"/>
  <c r="AA106" i="5"/>
  <c r="T106" i="5" s="1"/>
  <c r="AA105" i="5"/>
  <c r="AA104" i="5"/>
  <c r="T104" i="5" s="1"/>
  <c r="AA103" i="5"/>
  <c r="AA102" i="5"/>
  <c r="T102" i="5" s="1"/>
  <c r="AA101" i="5"/>
  <c r="AA100" i="5"/>
  <c r="T100" i="5" s="1"/>
  <c r="AA99" i="5"/>
  <c r="AA98" i="5"/>
  <c r="T98" i="5" s="1"/>
  <c r="AA97" i="5"/>
  <c r="AA96" i="5"/>
  <c r="T96" i="5" s="1"/>
  <c r="F19" i="44" s="1"/>
  <c r="AA95" i="5"/>
  <c r="AA94" i="5"/>
  <c r="T94" i="5" s="1"/>
  <c r="AA93" i="5"/>
  <c r="AA92" i="5"/>
  <c r="T92" i="5" s="1"/>
  <c r="AA91" i="5"/>
  <c r="AA90" i="5"/>
  <c r="V90" i="5" s="1"/>
  <c r="AA89" i="5"/>
  <c r="U89" i="5" s="1"/>
  <c r="AA88" i="5"/>
  <c r="V88" i="5" s="1"/>
  <c r="AA87" i="5"/>
  <c r="AA86" i="5"/>
  <c r="V86" i="5" s="1"/>
  <c r="AA85" i="5"/>
  <c r="U85" i="5" s="1"/>
  <c r="AA84" i="5"/>
  <c r="T84" i="5" s="1"/>
  <c r="AA83" i="5"/>
  <c r="AA82" i="5"/>
  <c r="T82" i="5" s="1"/>
  <c r="AA81" i="5"/>
  <c r="AA80" i="5"/>
  <c r="T80" i="5" s="1"/>
  <c r="AA79" i="5"/>
  <c r="AA78" i="5"/>
  <c r="T78" i="5" s="1"/>
  <c r="AA77" i="5"/>
  <c r="AA76" i="5"/>
  <c r="T76" i="5" s="1"/>
  <c r="AA75" i="5"/>
  <c r="AA74" i="5"/>
  <c r="T74" i="5" s="1"/>
  <c r="AA73" i="5"/>
  <c r="AA72" i="5"/>
  <c r="T72" i="5" s="1"/>
  <c r="AA71" i="5"/>
  <c r="AA70" i="5"/>
  <c r="T70" i="5" s="1"/>
  <c r="AA69" i="5"/>
  <c r="AA68" i="5"/>
  <c r="T68" i="5" s="1"/>
  <c r="AA67" i="5"/>
  <c r="AA66" i="5"/>
  <c r="T66" i="5" s="1"/>
  <c r="AA65" i="5"/>
  <c r="AA64" i="5"/>
  <c r="V64" i="5" s="1"/>
  <c r="AA63" i="5"/>
  <c r="AA62" i="5"/>
  <c r="V62" i="5" s="1"/>
  <c r="AA61" i="5"/>
  <c r="AA60" i="5"/>
  <c r="T60" i="5" s="1"/>
  <c r="AA59" i="5"/>
  <c r="AA58" i="5"/>
  <c r="T58" i="5" s="1"/>
  <c r="AA57" i="5"/>
  <c r="AA56" i="5"/>
  <c r="T56" i="5" s="1"/>
  <c r="AA55" i="5"/>
  <c r="AA54" i="5"/>
  <c r="T54" i="5" s="1"/>
  <c r="AA53" i="5"/>
  <c r="AA52" i="5"/>
  <c r="T52" i="5" s="1"/>
  <c r="AA51" i="5"/>
  <c r="AA50" i="5"/>
  <c r="T50" i="5" s="1"/>
  <c r="AA49" i="5"/>
  <c r="AA48" i="5"/>
  <c r="T48" i="5" s="1"/>
  <c r="AA47" i="5"/>
  <c r="AA46" i="5"/>
  <c r="T46" i="5" s="1"/>
  <c r="AA45" i="5"/>
  <c r="AA44" i="5"/>
  <c r="T44" i="5" s="1"/>
  <c r="AA43" i="5"/>
  <c r="AA42" i="5"/>
  <c r="T42" i="5" s="1"/>
  <c r="AA41" i="5"/>
  <c r="AA40" i="5"/>
  <c r="T40" i="5" s="1"/>
  <c r="AA39" i="5"/>
  <c r="AA38" i="5"/>
  <c r="T38" i="5" s="1"/>
  <c r="AA37" i="5"/>
  <c r="AA36" i="5"/>
  <c r="T36" i="5" s="1"/>
  <c r="AA35" i="5"/>
  <c r="AA34" i="5"/>
  <c r="T34" i="5" s="1"/>
  <c r="AA33" i="5"/>
  <c r="AA32" i="5"/>
  <c r="T32" i="5" s="1"/>
  <c r="AA31" i="5"/>
  <c r="AA30" i="5"/>
  <c r="AA29" i="5"/>
  <c r="AA28" i="5"/>
  <c r="T28" i="5" s="1"/>
  <c r="AA27" i="5"/>
  <c r="AA26" i="5"/>
  <c r="T26" i="5" s="1"/>
  <c r="AA25" i="5"/>
  <c r="AA24" i="5"/>
  <c r="T24" i="5" s="1"/>
  <c r="F12" i="32" s="1"/>
  <c r="AA23" i="5"/>
  <c r="AA22" i="5"/>
  <c r="T22" i="5" s="1"/>
  <c r="AA21" i="5"/>
  <c r="AA20" i="5"/>
  <c r="T20" i="5" s="1"/>
  <c r="AA19" i="5"/>
  <c r="AA18" i="5"/>
  <c r="T18" i="5" s="1"/>
  <c r="AA17" i="5"/>
  <c r="AA16" i="5"/>
  <c r="T16" i="5" s="1"/>
  <c r="AA15" i="5"/>
  <c r="AA14" i="5"/>
  <c r="T14" i="5" s="1"/>
  <c r="AA13" i="5"/>
  <c r="AA12" i="5"/>
  <c r="T12" i="5" s="1"/>
  <c r="AA11" i="5"/>
  <c r="AA10" i="5"/>
  <c r="T10" i="5" s="1"/>
  <c r="AA9" i="5"/>
  <c r="AA8" i="5"/>
  <c r="T8" i="5" s="1"/>
  <c r="AA7" i="5"/>
  <c r="AA6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H721" i="5"/>
  <c r="H720" i="5"/>
  <c r="H719" i="5"/>
  <c r="H718" i="5"/>
  <c r="H717" i="5"/>
  <c r="H716" i="5"/>
  <c r="H715" i="5"/>
  <c r="H714" i="5"/>
  <c r="H713" i="5"/>
  <c r="H712" i="5"/>
  <c r="H711" i="5"/>
  <c r="H710" i="5"/>
  <c r="H709" i="5"/>
  <c r="H708" i="5"/>
  <c r="H707" i="5"/>
  <c r="H706" i="5"/>
  <c r="H705" i="5"/>
  <c r="H704" i="5"/>
  <c r="H703" i="5"/>
  <c r="H702" i="5"/>
  <c r="H701" i="5"/>
  <c r="H700" i="5"/>
  <c r="H699" i="5"/>
  <c r="H698" i="5"/>
  <c r="H697" i="5"/>
  <c r="H696" i="5"/>
  <c r="H695" i="5"/>
  <c r="H694" i="5"/>
  <c r="H693" i="5"/>
  <c r="H692" i="5"/>
  <c r="H691" i="5"/>
  <c r="H690" i="5"/>
  <c r="H689" i="5"/>
  <c r="H688" i="5"/>
  <c r="H687" i="5"/>
  <c r="H686" i="5"/>
  <c r="H685" i="5"/>
  <c r="H684" i="5"/>
  <c r="H683" i="5"/>
  <c r="H682" i="5"/>
  <c r="H681" i="5"/>
  <c r="H680" i="5"/>
  <c r="H679" i="5"/>
  <c r="H678" i="5"/>
  <c r="H677" i="5"/>
  <c r="H676" i="5"/>
  <c r="H675" i="5"/>
  <c r="H674" i="5"/>
  <c r="H673" i="5"/>
  <c r="H672" i="5"/>
  <c r="H671" i="5"/>
  <c r="H670" i="5"/>
  <c r="H669" i="5"/>
  <c r="H668" i="5"/>
  <c r="H667" i="5"/>
  <c r="H666" i="5"/>
  <c r="H665" i="5"/>
  <c r="H664" i="5"/>
  <c r="H663" i="5"/>
  <c r="H662" i="5"/>
  <c r="H661" i="5"/>
  <c r="H660" i="5"/>
  <c r="H659" i="5"/>
  <c r="H658" i="5"/>
  <c r="H657" i="5"/>
  <c r="H656" i="5"/>
  <c r="H655" i="5"/>
  <c r="H654" i="5"/>
  <c r="H653" i="5"/>
  <c r="H652" i="5"/>
  <c r="H651" i="5"/>
  <c r="H650" i="5"/>
  <c r="H649" i="5"/>
  <c r="H648" i="5"/>
  <c r="H647" i="5"/>
  <c r="H646" i="5"/>
  <c r="H645" i="5"/>
  <c r="H644" i="5"/>
  <c r="H643" i="5"/>
  <c r="H642" i="5"/>
  <c r="H641" i="5"/>
  <c r="H640" i="5"/>
  <c r="H639" i="5"/>
  <c r="H638" i="5"/>
  <c r="H637" i="5"/>
  <c r="H636" i="5"/>
  <c r="H635" i="5"/>
  <c r="H634" i="5"/>
  <c r="H633" i="5"/>
  <c r="H632" i="5"/>
  <c r="H631" i="5"/>
  <c r="H630" i="5"/>
  <c r="H629" i="5"/>
  <c r="H628" i="5"/>
  <c r="H627" i="5"/>
  <c r="H626" i="5"/>
  <c r="H625" i="5"/>
  <c r="H624" i="5"/>
  <c r="H623" i="5"/>
  <c r="H622" i="5"/>
  <c r="H621" i="5"/>
  <c r="H620" i="5"/>
  <c r="H619" i="5"/>
  <c r="H618" i="5"/>
  <c r="H617" i="5"/>
  <c r="H616" i="5"/>
  <c r="H615" i="5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600" i="5"/>
  <c r="H599" i="5"/>
  <c r="H598" i="5"/>
  <c r="H597" i="5"/>
  <c r="H596" i="5"/>
  <c r="H595" i="5"/>
  <c r="H594" i="5"/>
  <c r="H593" i="5"/>
  <c r="H592" i="5"/>
  <c r="H591" i="5"/>
  <c r="H590" i="5"/>
  <c r="H589" i="5"/>
  <c r="H588" i="5"/>
  <c r="H587" i="5"/>
  <c r="H586" i="5"/>
  <c r="H585" i="5"/>
  <c r="H584" i="5"/>
  <c r="H583" i="5"/>
  <c r="H582" i="5"/>
  <c r="H581" i="5"/>
  <c r="H580" i="5"/>
  <c r="H579" i="5"/>
  <c r="H578" i="5"/>
  <c r="H577" i="5"/>
  <c r="H576" i="5"/>
  <c r="H575" i="5"/>
  <c r="H574" i="5"/>
  <c r="H573" i="5"/>
  <c r="H572" i="5"/>
  <c r="H571" i="5"/>
  <c r="H570" i="5"/>
  <c r="H569" i="5"/>
  <c r="H568" i="5"/>
  <c r="H567" i="5"/>
  <c r="H566" i="5"/>
  <c r="H565" i="5"/>
  <c r="H564" i="5"/>
  <c r="H563" i="5"/>
  <c r="H562" i="5"/>
  <c r="H561" i="5"/>
  <c r="H560" i="5"/>
  <c r="H559" i="5"/>
  <c r="H558" i="5"/>
  <c r="H557" i="5"/>
  <c r="H556" i="5"/>
  <c r="H555" i="5"/>
  <c r="H554" i="5"/>
  <c r="H553" i="5"/>
  <c r="H552" i="5"/>
  <c r="H551" i="5"/>
  <c r="H550" i="5"/>
  <c r="H549" i="5"/>
  <c r="H548" i="5"/>
  <c r="H547" i="5"/>
  <c r="H546" i="5"/>
  <c r="H545" i="5"/>
  <c r="H544" i="5"/>
  <c r="H531" i="5"/>
  <c r="H530" i="5"/>
  <c r="H529" i="5"/>
  <c r="H528" i="5"/>
  <c r="H527" i="5"/>
  <c r="H526" i="5"/>
  <c r="H525" i="5"/>
  <c r="H524" i="5"/>
  <c r="H523" i="5"/>
  <c r="H522" i="5"/>
  <c r="H521" i="5"/>
  <c r="H520" i="5"/>
  <c r="H519" i="5"/>
  <c r="H518" i="5"/>
  <c r="H517" i="5"/>
  <c r="H516" i="5"/>
  <c r="H515" i="5"/>
  <c r="H514" i="5"/>
  <c r="H513" i="5"/>
  <c r="H512" i="5"/>
  <c r="H511" i="5"/>
  <c r="H510" i="5"/>
  <c r="H509" i="5"/>
  <c r="H508" i="5"/>
  <c r="H507" i="5"/>
  <c r="H506" i="5"/>
  <c r="H505" i="5"/>
  <c r="H504" i="5"/>
  <c r="H503" i="5"/>
  <c r="H502" i="5"/>
  <c r="H501" i="5"/>
  <c r="H500" i="5"/>
  <c r="H499" i="5"/>
  <c r="H498" i="5"/>
  <c r="H497" i="5"/>
  <c r="H496" i="5"/>
  <c r="H495" i="5"/>
  <c r="H494" i="5"/>
  <c r="H493" i="5"/>
  <c r="H492" i="5"/>
  <c r="H491" i="5"/>
  <c r="H490" i="5"/>
  <c r="H489" i="5"/>
  <c r="H488" i="5"/>
  <c r="H487" i="5"/>
  <c r="H486" i="5"/>
  <c r="H485" i="5"/>
  <c r="H484" i="5"/>
  <c r="H483" i="5"/>
  <c r="H482" i="5"/>
  <c r="H481" i="5"/>
  <c r="H480" i="5"/>
  <c r="H479" i="5"/>
  <c r="H478" i="5"/>
  <c r="H477" i="5"/>
  <c r="H476" i="5"/>
  <c r="H475" i="5"/>
  <c r="H474" i="5"/>
  <c r="H473" i="5"/>
  <c r="H472" i="5"/>
  <c r="H471" i="5"/>
  <c r="H470" i="5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T692" i="5"/>
  <c r="T660" i="5"/>
  <c r="T628" i="5"/>
  <c r="T598" i="5"/>
  <c r="T580" i="5"/>
  <c r="T562" i="5"/>
  <c r="T522" i="5"/>
  <c r="T492" i="5"/>
  <c r="V464" i="5"/>
  <c r="T450" i="5"/>
  <c r="V420" i="5"/>
  <c r="T392" i="5"/>
  <c r="T366" i="5"/>
  <c r="T351" i="5"/>
  <c r="T144" i="5"/>
  <c r="U88" i="5"/>
  <c r="T30" i="5"/>
  <c r="L8" i="44" l="1"/>
  <c r="F22" i="31"/>
  <c r="D22" i="31"/>
  <c r="F21" i="31"/>
  <c r="D21" i="31"/>
  <c r="F20" i="31"/>
  <c r="D20" i="31"/>
  <c r="F19" i="31"/>
  <c r="D19" i="31"/>
  <c r="F15" i="31"/>
  <c r="D15" i="31"/>
  <c r="F14" i="31"/>
  <c r="D14" i="31"/>
  <c r="F13" i="31"/>
  <c r="D13" i="31"/>
  <c r="F12" i="31"/>
  <c r="D12" i="31"/>
  <c r="D6" i="31"/>
  <c r="F6" i="31"/>
  <c r="E5" i="31"/>
  <c r="C6" i="31"/>
  <c r="C8" i="31"/>
  <c r="E22" i="31"/>
  <c r="C22" i="31"/>
  <c r="E21" i="31"/>
  <c r="C21" i="31"/>
  <c r="E20" i="31"/>
  <c r="C20" i="31"/>
  <c r="E19" i="31"/>
  <c r="C19" i="31"/>
  <c r="E15" i="31"/>
  <c r="C15" i="31"/>
  <c r="E14" i="31"/>
  <c r="C14" i="31"/>
  <c r="E13" i="31"/>
  <c r="C13" i="31"/>
  <c r="E12" i="31"/>
  <c r="C12" i="31"/>
  <c r="E6" i="31"/>
  <c r="E27" i="31" s="1"/>
  <c r="F5" i="31"/>
  <c r="F26" i="31" s="1"/>
  <c r="D5" i="31"/>
  <c r="D26" i="31" s="1"/>
  <c r="C7" i="31"/>
  <c r="C28" i="31" s="1"/>
  <c r="C5" i="31"/>
  <c r="V724" i="5"/>
  <c r="T724" i="5"/>
  <c r="U724" i="5"/>
  <c r="V726" i="5"/>
  <c r="T726" i="5"/>
  <c r="U726" i="5"/>
  <c r="V728" i="5"/>
  <c r="T728" i="5"/>
  <c r="U728" i="5"/>
  <c r="U62" i="5"/>
  <c r="U462" i="5"/>
  <c r="V91" i="5"/>
  <c r="U723" i="5"/>
  <c r="V723" i="5"/>
  <c r="T723" i="5"/>
  <c r="U725" i="5"/>
  <c r="V725" i="5"/>
  <c r="T725" i="5"/>
  <c r="U727" i="5"/>
  <c r="V727" i="5"/>
  <c r="T727" i="5"/>
  <c r="U729" i="5"/>
  <c r="V729" i="5"/>
  <c r="T729" i="5"/>
  <c r="V95" i="5"/>
  <c r="V99" i="5"/>
  <c r="V103" i="5"/>
  <c r="U455" i="5"/>
  <c r="U457" i="5"/>
  <c r="V249" i="5"/>
  <c r="V339" i="5"/>
  <c r="U64" i="5"/>
  <c r="U86" i="5"/>
  <c r="U90" i="5"/>
  <c r="V317" i="5"/>
  <c r="U374" i="5"/>
  <c r="U592" i="5"/>
  <c r="U714" i="5"/>
  <c r="V175" i="5"/>
  <c r="V341" i="5"/>
  <c r="U376" i="5"/>
  <c r="V418" i="5"/>
  <c r="V422" i="5"/>
  <c r="U454" i="5"/>
  <c r="V458" i="5"/>
  <c r="V466" i="5"/>
  <c r="V472" i="5"/>
  <c r="U512" i="5"/>
  <c r="V590" i="5"/>
  <c r="U712" i="5"/>
  <c r="U92" i="5"/>
  <c r="U96" i="5"/>
  <c r="G19" i="44" s="1"/>
  <c r="U100" i="5"/>
  <c r="U104" i="5"/>
  <c r="V285" i="5"/>
  <c r="V345" i="5"/>
  <c r="V386" i="5"/>
  <c r="U586" i="5"/>
  <c r="U598" i="5"/>
  <c r="V581" i="5"/>
  <c r="V585" i="5"/>
  <c r="T591" i="5"/>
  <c r="T715" i="5"/>
  <c r="V717" i="5"/>
  <c r="V721" i="5"/>
  <c r="V722" i="5"/>
  <c r="T722" i="5"/>
  <c r="U722" i="5"/>
  <c r="U7" i="5"/>
  <c r="U9" i="5"/>
  <c r="U11" i="5"/>
  <c r="U13" i="5"/>
  <c r="U15" i="5"/>
  <c r="U17" i="5"/>
  <c r="U19" i="5"/>
  <c r="U21" i="5"/>
  <c r="U23" i="5"/>
  <c r="U65" i="5"/>
  <c r="U69" i="5"/>
  <c r="U73" i="5"/>
  <c r="U77" i="5"/>
  <c r="U81" i="5"/>
  <c r="U91" i="5"/>
  <c r="U95" i="5"/>
  <c r="U99" i="5"/>
  <c r="U103" i="5"/>
  <c r="U107" i="5"/>
  <c r="U109" i="5"/>
  <c r="U111" i="5"/>
  <c r="U113" i="5"/>
  <c r="U115" i="5"/>
  <c r="U117" i="5"/>
  <c r="U119" i="5"/>
  <c r="U121" i="5"/>
  <c r="U123" i="5"/>
  <c r="U125" i="5"/>
  <c r="U127" i="5"/>
  <c r="U129" i="5"/>
  <c r="U131" i="5"/>
  <c r="U133" i="5"/>
  <c r="U135" i="5"/>
  <c r="U137" i="5"/>
  <c r="U139" i="5"/>
  <c r="U141" i="5"/>
  <c r="U143" i="5"/>
  <c r="U145" i="5"/>
  <c r="U147" i="5"/>
  <c r="U149" i="5"/>
  <c r="U151" i="5"/>
  <c r="U153" i="5"/>
  <c r="U155" i="5"/>
  <c r="U157" i="5"/>
  <c r="U159" i="5"/>
  <c r="U161" i="5"/>
  <c r="U163" i="5"/>
  <c r="U165" i="5"/>
  <c r="U167" i="5"/>
  <c r="U174" i="5"/>
  <c r="U178" i="5"/>
  <c r="U180" i="5"/>
  <c r="U182" i="5"/>
  <c r="U184" i="5"/>
  <c r="U186" i="5"/>
  <c r="U188" i="5"/>
  <c r="U190" i="5"/>
  <c r="U192" i="5"/>
  <c r="U194" i="5"/>
  <c r="U196" i="5"/>
  <c r="U198" i="5"/>
  <c r="U200" i="5"/>
  <c r="U202" i="5"/>
  <c r="U204" i="5"/>
  <c r="U206" i="5"/>
  <c r="U208" i="5"/>
  <c r="U210" i="5"/>
  <c r="U212" i="5"/>
  <c r="U214" i="5"/>
  <c r="U216" i="5"/>
  <c r="U218" i="5"/>
  <c r="U220" i="5"/>
  <c r="U222" i="5"/>
  <c r="U224" i="5"/>
  <c r="U226" i="5"/>
  <c r="U228" i="5"/>
  <c r="U230" i="5"/>
  <c r="U232" i="5"/>
  <c r="U234" i="5"/>
  <c r="U236" i="5"/>
  <c r="U238" i="5"/>
  <c r="U240" i="5"/>
  <c r="U242" i="5"/>
  <c r="U244" i="5"/>
  <c r="U246" i="5"/>
  <c r="U248" i="5"/>
  <c r="U250" i="5"/>
  <c r="U252" i="5"/>
  <c r="U254" i="5"/>
  <c r="U256" i="5"/>
  <c r="U258" i="5"/>
  <c r="U260" i="5"/>
  <c r="U262" i="5"/>
  <c r="U264" i="5"/>
  <c r="U266" i="5"/>
  <c r="U268" i="5"/>
  <c r="U270" i="5"/>
  <c r="U272" i="5"/>
  <c r="U274" i="5"/>
  <c r="U276" i="5"/>
  <c r="U278" i="5"/>
  <c r="U280" i="5"/>
  <c r="U282" i="5"/>
  <c r="U284" i="5"/>
  <c r="U286" i="5"/>
  <c r="U288" i="5"/>
  <c r="U290" i="5"/>
  <c r="U292" i="5"/>
  <c r="U294" i="5"/>
  <c r="U296" i="5"/>
  <c r="U298" i="5"/>
  <c r="U300" i="5"/>
  <c r="U302" i="5"/>
  <c r="U304" i="5"/>
  <c r="U306" i="5"/>
  <c r="U308" i="5"/>
  <c r="U310" i="5"/>
  <c r="U312" i="5"/>
  <c r="U314" i="5"/>
  <c r="U316" i="5"/>
  <c r="U318" i="5"/>
  <c r="U320" i="5"/>
  <c r="U322" i="5"/>
  <c r="U324" i="5"/>
  <c r="U326" i="5"/>
  <c r="U328" i="5"/>
  <c r="U330" i="5"/>
  <c r="U332" i="5"/>
  <c r="U334" i="5"/>
  <c r="U336" i="5"/>
  <c r="U338" i="5"/>
  <c r="U344" i="5"/>
  <c r="U346" i="5"/>
  <c r="U348" i="5"/>
  <c r="U350" i="5"/>
  <c r="U352" i="5"/>
  <c r="U354" i="5"/>
  <c r="U356" i="5"/>
  <c r="U361" i="5"/>
  <c r="U365" i="5"/>
  <c r="U367" i="5"/>
  <c r="U369" i="5"/>
  <c r="U371" i="5"/>
  <c r="U379" i="5"/>
  <c r="U381" i="5"/>
  <c r="U383" i="5"/>
  <c r="U385" i="5"/>
  <c r="U387" i="5"/>
  <c r="U389" i="5"/>
  <c r="U391" i="5"/>
  <c r="U393" i="5"/>
  <c r="U395" i="5"/>
  <c r="U397" i="5"/>
  <c r="U399" i="5"/>
  <c r="U401" i="5"/>
  <c r="U403" i="5"/>
  <c r="U405" i="5"/>
  <c r="U407" i="5"/>
  <c r="U409" i="5"/>
  <c r="U411" i="5"/>
  <c r="U413" i="5"/>
  <c r="U415" i="5"/>
  <c r="U417" i="5"/>
  <c r="U425" i="5"/>
  <c r="U427" i="5"/>
  <c r="U429" i="5"/>
  <c r="U431" i="5"/>
  <c r="U433" i="5"/>
  <c r="U435" i="5"/>
  <c r="U437" i="5"/>
  <c r="U439" i="5"/>
  <c r="U441" i="5"/>
  <c r="U443" i="5"/>
  <c r="U445" i="5"/>
  <c r="U447" i="5"/>
  <c r="U449" i="5"/>
  <c r="U451" i="5"/>
  <c r="U453" i="5"/>
  <c r="U459" i="5"/>
  <c r="U461" i="5"/>
  <c r="U467" i="5"/>
  <c r="U469" i="5"/>
  <c r="U471" i="5"/>
  <c r="U473" i="5"/>
  <c r="U475" i="5"/>
  <c r="U477" i="5"/>
  <c r="U479" i="5"/>
  <c r="U481" i="5"/>
  <c r="U483" i="5"/>
  <c r="U485" i="5"/>
  <c r="U487" i="5"/>
  <c r="U489" i="5"/>
  <c r="U491" i="5"/>
  <c r="U493" i="5"/>
  <c r="Q17" i="44" s="1"/>
  <c r="U495" i="5"/>
  <c r="U497" i="5"/>
  <c r="U499" i="5"/>
  <c r="U501" i="5"/>
  <c r="U503" i="5"/>
  <c r="U505" i="5"/>
  <c r="U507" i="5"/>
  <c r="U509" i="5"/>
  <c r="U511" i="5"/>
  <c r="U515" i="5"/>
  <c r="U517" i="5"/>
  <c r="U519" i="5"/>
  <c r="U521" i="5"/>
  <c r="U523" i="5"/>
  <c r="U525" i="5"/>
  <c r="U527" i="5"/>
  <c r="U529" i="5"/>
  <c r="U531" i="5"/>
  <c r="U545" i="5"/>
  <c r="U547" i="5"/>
  <c r="U549" i="5"/>
  <c r="U551" i="5"/>
  <c r="V553" i="5"/>
  <c r="V557" i="5"/>
  <c r="V561" i="5"/>
  <c r="V565" i="5"/>
  <c r="V569" i="5"/>
  <c r="V573" i="5"/>
  <c r="V577" i="5"/>
  <c r="V589" i="5"/>
  <c r="V593" i="5"/>
  <c r="V597" i="5"/>
  <c r="V601" i="5"/>
  <c r="V605" i="5"/>
  <c r="V609" i="5"/>
  <c r="V617" i="5"/>
  <c r="V621" i="5"/>
  <c r="V625" i="5"/>
  <c r="V629" i="5"/>
  <c r="V633" i="5"/>
  <c r="V637" i="5"/>
  <c r="V641" i="5"/>
  <c r="V645" i="5"/>
  <c r="V649" i="5"/>
  <c r="V653" i="5"/>
  <c r="V657" i="5"/>
  <c r="V661" i="5"/>
  <c r="V665" i="5"/>
  <c r="V669" i="5"/>
  <c r="V673" i="5"/>
  <c r="V677" i="5"/>
  <c r="V685" i="5"/>
  <c r="V689" i="5"/>
  <c r="V693" i="5"/>
  <c r="V697" i="5"/>
  <c r="V701" i="5"/>
  <c r="V705" i="5"/>
  <c r="V709" i="5"/>
  <c r="V8" i="5"/>
  <c r="U10" i="5"/>
  <c r="V12" i="5"/>
  <c r="U14" i="5"/>
  <c r="V16" i="5"/>
  <c r="U18" i="5"/>
  <c r="V20" i="5"/>
  <c r="U22" i="5"/>
  <c r="V24" i="5"/>
  <c r="U26" i="5"/>
  <c r="V28" i="5"/>
  <c r="U30" i="5"/>
  <c r="V32" i="5"/>
  <c r="U34" i="5"/>
  <c r="V36" i="5"/>
  <c r="U38" i="5"/>
  <c r="V40" i="5"/>
  <c r="U42" i="5"/>
  <c r="V44" i="5"/>
  <c r="U46" i="5"/>
  <c r="V48" i="5"/>
  <c r="U50" i="5"/>
  <c r="V52" i="5"/>
  <c r="U54" i="5"/>
  <c r="V56" i="5"/>
  <c r="U58" i="5"/>
  <c r="V60" i="5"/>
  <c r="T62" i="5"/>
  <c r="T64" i="5"/>
  <c r="U66" i="5"/>
  <c r="U70" i="5"/>
  <c r="U74" i="5"/>
  <c r="U78" i="5"/>
  <c r="U82" i="5"/>
  <c r="T86" i="5"/>
  <c r="T88" i="5"/>
  <c r="T90" i="5"/>
  <c r="V92" i="5"/>
  <c r="V96" i="5"/>
  <c r="H19" i="44" s="1"/>
  <c r="V100" i="5"/>
  <c r="V104" i="5"/>
  <c r="U108" i="5"/>
  <c r="U112" i="5"/>
  <c r="U116" i="5"/>
  <c r="G11" i="32" s="1"/>
  <c r="U120" i="5"/>
  <c r="U124" i="5"/>
  <c r="U128" i="5"/>
  <c r="U132" i="5"/>
  <c r="U136" i="5"/>
  <c r="U140" i="5"/>
  <c r="U144" i="5"/>
  <c r="U148" i="5"/>
  <c r="U152" i="5"/>
  <c r="U156" i="5"/>
  <c r="U160" i="5"/>
  <c r="U164" i="5"/>
  <c r="T175" i="5"/>
  <c r="U177" i="5"/>
  <c r="U181" i="5"/>
  <c r="U185" i="5"/>
  <c r="U189" i="5"/>
  <c r="U193" i="5"/>
  <c r="U197" i="5"/>
  <c r="U201" i="5"/>
  <c r="U205" i="5"/>
  <c r="U209" i="5"/>
  <c r="U213" i="5"/>
  <c r="U217" i="5"/>
  <c r="U221" i="5"/>
  <c r="U225" i="5"/>
  <c r="U229" i="5"/>
  <c r="U233" i="5"/>
  <c r="U237" i="5"/>
  <c r="U241" i="5"/>
  <c r="U245" i="5"/>
  <c r="T249" i="5"/>
  <c r="U251" i="5"/>
  <c r="U253" i="5"/>
  <c r="U255" i="5"/>
  <c r="U259" i="5"/>
  <c r="U261" i="5"/>
  <c r="U263" i="5"/>
  <c r="U265" i="5"/>
  <c r="U267" i="5"/>
  <c r="U269" i="5"/>
  <c r="U271" i="5"/>
  <c r="U275" i="5"/>
  <c r="V277" i="5"/>
  <c r="V281" i="5"/>
  <c r="V289" i="5"/>
  <c r="V293" i="5"/>
  <c r="V297" i="5"/>
  <c r="V301" i="5"/>
  <c r="V305" i="5"/>
  <c r="V309" i="5"/>
  <c r="V313" i="5"/>
  <c r="V321" i="5"/>
  <c r="V325" i="5"/>
  <c r="V329" i="5"/>
  <c r="V333" i="5"/>
  <c r="V337" i="5"/>
  <c r="T339" i="5"/>
  <c r="T341" i="5"/>
  <c r="V349" i="5"/>
  <c r="V353" i="5"/>
  <c r="V362" i="5"/>
  <c r="V366" i="5"/>
  <c r="V370" i="5"/>
  <c r="V378" i="5"/>
  <c r="V382" i="5"/>
  <c r="V390" i="5"/>
  <c r="V394" i="5"/>
  <c r="V398" i="5"/>
  <c r="V402" i="5"/>
  <c r="V406" i="5"/>
  <c r="V410" i="5"/>
  <c r="V414" i="5"/>
  <c r="V424" i="5"/>
  <c r="V428" i="5"/>
  <c r="V432" i="5"/>
  <c r="V436" i="5"/>
  <c r="V440" i="5"/>
  <c r="V444" i="5"/>
  <c r="V448" i="5"/>
  <c r="V452" i="5"/>
  <c r="T454" i="5"/>
  <c r="V468" i="5"/>
  <c r="V476" i="5"/>
  <c r="V480" i="5"/>
  <c r="V484" i="5"/>
  <c r="V488" i="5"/>
  <c r="V492" i="5"/>
  <c r="V496" i="5"/>
  <c r="V500" i="5"/>
  <c r="V504" i="5"/>
  <c r="V508" i="5"/>
  <c r="V514" i="5"/>
  <c r="V518" i="5"/>
  <c r="V522" i="5"/>
  <c r="V526" i="5"/>
  <c r="V530" i="5"/>
  <c r="V548" i="5"/>
  <c r="U554" i="5"/>
  <c r="U562" i="5"/>
  <c r="U570" i="5"/>
  <c r="U578" i="5"/>
  <c r="U606" i="5"/>
  <c r="U614" i="5"/>
  <c r="U622" i="5"/>
  <c r="U630" i="5"/>
  <c r="U638" i="5"/>
  <c r="U646" i="5"/>
  <c r="U654" i="5"/>
  <c r="U662" i="5"/>
  <c r="U670" i="5"/>
  <c r="U678" i="5"/>
  <c r="U686" i="5"/>
  <c r="U694" i="5"/>
  <c r="U702" i="5"/>
  <c r="U710" i="5"/>
  <c r="V65" i="5"/>
  <c r="V66" i="5"/>
  <c r="V69" i="5"/>
  <c r="V70" i="5"/>
  <c r="V73" i="5"/>
  <c r="V74" i="5"/>
  <c r="V77" i="5"/>
  <c r="V78" i="5"/>
  <c r="V81" i="5"/>
  <c r="V82" i="5"/>
  <c r="V85" i="5"/>
  <c r="V265" i="5"/>
  <c r="U27" i="5"/>
  <c r="T27" i="5"/>
  <c r="U31" i="5"/>
  <c r="T31" i="5"/>
  <c r="U35" i="5"/>
  <c r="T35" i="5"/>
  <c r="U39" i="5"/>
  <c r="T39" i="5"/>
  <c r="U45" i="5"/>
  <c r="T45" i="5"/>
  <c r="U49" i="5"/>
  <c r="T49" i="5"/>
  <c r="U55" i="5"/>
  <c r="T55" i="5"/>
  <c r="U57" i="5"/>
  <c r="T57" i="5"/>
  <c r="U63" i="5"/>
  <c r="V63" i="5"/>
  <c r="U79" i="5"/>
  <c r="V79" i="5"/>
  <c r="U93" i="5"/>
  <c r="V93" i="5"/>
  <c r="U97" i="5"/>
  <c r="V97" i="5"/>
  <c r="U101" i="5"/>
  <c r="V101" i="5"/>
  <c r="U105" i="5"/>
  <c r="V105" i="5"/>
  <c r="U118" i="5"/>
  <c r="V118" i="5"/>
  <c r="U126" i="5"/>
  <c r="V126" i="5"/>
  <c r="U134" i="5"/>
  <c r="V134" i="5"/>
  <c r="U142" i="5"/>
  <c r="V142" i="5"/>
  <c r="U150" i="5"/>
  <c r="V150" i="5"/>
  <c r="U154" i="5"/>
  <c r="V154" i="5"/>
  <c r="U158" i="5"/>
  <c r="V158" i="5"/>
  <c r="U162" i="5"/>
  <c r="V162" i="5"/>
  <c r="U183" i="5"/>
  <c r="V183" i="5"/>
  <c r="U187" i="5"/>
  <c r="V187" i="5"/>
  <c r="U195" i="5"/>
  <c r="V195" i="5"/>
  <c r="U199" i="5"/>
  <c r="V199" i="5"/>
  <c r="U211" i="5"/>
  <c r="V211" i="5"/>
  <c r="U219" i="5"/>
  <c r="V219" i="5"/>
  <c r="U235" i="5"/>
  <c r="V235" i="5"/>
  <c r="U257" i="5"/>
  <c r="V257" i="5"/>
  <c r="U273" i="5"/>
  <c r="V273" i="5"/>
  <c r="U25" i="5"/>
  <c r="T25" i="5"/>
  <c r="U29" i="5"/>
  <c r="T29" i="5"/>
  <c r="U33" i="5"/>
  <c r="G19" i="32" s="1"/>
  <c r="T33" i="5"/>
  <c r="F19" i="32" s="1"/>
  <c r="U37" i="5"/>
  <c r="T37" i="5"/>
  <c r="F15" i="32" s="1"/>
  <c r="U41" i="5"/>
  <c r="T41" i="5"/>
  <c r="U43" i="5"/>
  <c r="T43" i="5"/>
  <c r="U47" i="5"/>
  <c r="T47" i="5"/>
  <c r="U51" i="5"/>
  <c r="T51" i="5"/>
  <c r="U53" i="5"/>
  <c r="G9" i="32" s="1"/>
  <c r="T53" i="5"/>
  <c r="U59" i="5"/>
  <c r="T59" i="5"/>
  <c r="U61" i="5"/>
  <c r="T61" i="5"/>
  <c r="U67" i="5"/>
  <c r="V67" i="5"/>
  <c r="U71" i="5"/>
  <c r="V71" i="5"/>
  <c r="U75" i="5"/>
  <c r="V75" i="5"/>
  <c r="U83" i="5"/>
  <c r="V83" i="5"/>
  <c r="U87" i="5"/>
  <c r="T87" i="5"/>
  <c r="V68" i="5"/>
  <c r="U68" i="5"/>
  <c r="V72" i="5"/>
  <c r="U72" i="5"/>
  <c r="V76" i="5"/>
  <c r="U76" i="5"/>
  <c r="V80" i="5"/>
  <c r="U80" i="5"/>
  <c r="V84" i="5"/>
  <c r="U84" i="5"/>
  <c r="U94" i="5"/>
  <c r="V94" i="5"/>
  <c r="U98" i="5"/>
  <c r="V98" i="5"/>
  <c r="U102" i="5"/>
  <c r="V102" i="5"/>
  <c r="U106" i="5"/>
  <c r="V106" i="5"/>
  <c r="U110" i="5"/>
  <c r="V110" i="5"/>
  <c r="U114" i="5"/>
  <c r="V114" i="5"/>
  <c r="U122" i="5"/>
  <c r="V122" i="5"/>
  <c r="U130" i="5"/>
  <c r="V130" i="5"/>
  <c r="U138" i="5"/>
  <c r="V138" i="5"/>
  <c r="U146" i="5"/>
  <c r="V146" i="5"/>
  <c r="U166" i="5"/>
  <c r="V166" i="5"/>
  <c r="U179" i="5"/>
  <c r="V179" i="5"/>
  <c r="U191" i="5"/>
  <c r="V191" i="5"/>
  <c r="U203" i="5"/>
  <c r="V203" i="5"/>
  <c r="U207" i="5"/>
  <c r="V207" i="5"/>
  <c r="U215" i="5"/>
  <c r="V215" i="5"/>
  <c r="U223" i="5"/>
  <c r="V223" i="5"/>
  <c r="U227" i="5"/>
  <c r="V227" i="5"/>
  <c r="U231" i="5"/>
  <c r="V231" i="5"/>
  <c r="U239" i="5"/>
  <c r="V239" i="5"/>
  <c r="U243" i="5"/>
  <c r="V243" i="5"/>
  <c r="U247" i="5"/>
  <c r="V247" i="5"/>
  <c r="T7" i="5"/>
  <c r="T9" i="5"/>
  <c r="T11" i="5"/>
  <c r="T13" i="5"/>
  <c r="T15" i="5"/>
  <c r="T17" i="5"/>
  <c r="T19" i="5"/>
  <c r="T21" i="5"/>
  <c r="T23" i="5"/>
  <c r="T89" i="5"/>
  <c r="G13" i="32"/>
  <c r="V7" i="5"/>
  <c r="U8" i="5"/>
  <c r="V9" i="5"/>
  <c r="V10" i="5"/>
  <c r="V11" i="5"/>
  <c r="U12" i="5"/>
  <c r="V13" i="5"/>
  <c r="V14" i="5"/>
  <c r="V15" i="5"/>
  <c r="U16" i="5"/>
  <c r="V17" i="5"/>
  <c r="V18" i="5"/>
  <c r="V19" i="5"/>
  <c r="U20" i="5"/>
  <c r="V21" i="5"/>
  <c r="V22" i="5"/>
  <c r="V23" i="5"/>
  <c r="U24" i="5"/>
  <c r="G12" i="32" s="1"/>
  <c r="V25" i="5"/>
  <c r="V26" i="5"/>
  <c r="V27" i="5"/>
  <c r="U28" i="5"/>
  <c r="V29" i="5"/>
  <c r="V30" i="5"/>
  <c r="V31" i="5"/>
  <c r="U32" i="5"/>
  <c r="V33" i="5"/>
  <c r="H19" i="32" s="1"/>
  <c r="V34" i="5"/>
  <c r="V35" i="5"/>
  <c r="U36" i="5"/>
  <c r="V37" i="5"/>
  <c r="V38" i="5"/>
  <c r="V39" i="5"/>
  <c r="U40" i="5"/>
  <c r="V41" i="5"/>
  <c r="V42" i="5"/>
  <c r="V43" i="5"/>
  <c r="U44" i="5"/>
  <c r="V45" i="5"/>
  <c r="V46" i="5"/>
  <c r="V47" i="5"/>
  <c r="U48" i="5"/>
  <c r="V49" i="5"/>
  <c r="V50" i="5"/>
  <c r="V51" i="5"/>
  <c r="U52" i="5"/>
  <c r="V53" i="5"/>
  <c r="V54" i="5"/>
  <c r="V55" i="5"/>
  <c r="U56" i="5"/>
  <c r="V57" i="5"/>
  <c r="V58" i="5"/>
  <c r="V59" i="5"/>
  <c r="U60" i="5"/>
  <c r="V61" i="5"/>
  <c r="T63" i="5"/>
  <c r="T65" i="5"/>
  <c r="T67" i="5"/>
  <c r="T69" i="5"/>
  <c r="T71" i="5"/>
  <c r="T73" i="5"/>
  <c r="T75" i="5"/>
  <c r="T77" i="5"/>
  <c r="T79" i="5"/>
  <c r="T81" i="5"/>
  <c r="T83" i="5"/>
  <c r="T85" i="5"/>
  <c r="V87" i="5"/>
  <c r="V89" i="5"/>
  <c r="T91" i="5"/>
  <c r="T93" i="5"/>
  <c r="T95" i="5"/>
  <c r="T97" i="5"/>
  <c r="T99" i="5"/>
  <c r="T101" i="5"/>
  <c r="T103" i="5"/>
  <c r="T105" i="5"/>
  <c r="V108" i="5"/>
  <c r="V112" i="5"/>
  <c r="V116" i="5"/>
  <c r="H11" i="32" s="1"/>
  <c r="V120" i="5"/>
  <c r="V124" i="5"/>
  <c r="V128" i="5"/>
  <c r="V132" i="5"/>
  <c r="V136" i="5"/>
  <c r="V140" i="5"/>
  <c r="V144" i="5"/>
  <c r="V148" i="5"/>
  <c r="V152" i="5"/>
  <c r="V156" i="5"/>
  <c r="V160" i="5"/>
  <c r="V164" i="5"/>
  <c r="V177" i="5"/>
  <c r="V181" i="5"/>
  <c r="V185" i="5"/>
  <c r="V189" i="5"/>
  <c r="V193" i="5"/>
  <c r="V197" i="5"/>
  <c r="V201" i="5"/>
  <c r="V205" i="5"/>
  <c r="V209" i="5"/>
  <c r="V213" i="5"/>
  <c r="V217" i="5"/>
  <c r="V221" i="5"/>
  <c r="V225" i="5"/>
  <c r="V229" i="5"/>
  <c r="V233" i="5"/>
  <c r="V237" i="5"/>
  <c r="V241" i="5"/>
  <c r="V245" i="5"/>
  <c r="V253" i="5"/>
  <c r="V261" i="5"/>
  <c r="V269" i="5"/>
  <c r="U277" i="5"/>
  <c r="U279" i="5"/>
  <c r="U281" i="5"/>
  <c r="U283" i="5"/>
  <c r="U285" i="5"/>
  <c r="U287" i="5"/>
  <c r="U289" i="5"/>
  <c r="U291" i="5"/>
  <c r="U293" i="5"/>
  <c r="U295" i="5"/>
  <c r="U297" i="5"/>
  <c r="U299" i="5"/>
  <c r="U301" i="5"/>
  <c r="U303" i="5"/>
  <c r="U305" i="5"/>
  <c r="U307" i="5"/>
  <c r="U309" i="5"/>
  <c r="U311" i="5"/>
  <c r="U313" i="5"/>
  <c r="U315" i="5"/>
  <c r="U317" i="5"/>
  <c r="U319" i="5"/>
  <c r="U321" i="5"/>
  <c r="U323" i="5"/>
  <c r="U325" i="5"/>
  <c r="U327" i="5"/>
  <c r="U329" i="5"/>
  <c r="U331" i="5"/>
  <c r="U333" i="5"/>
  <c r="U335" i="5"/>
  <c r="U337" i="5"/>
  <c r="U343" i="5"/>
  <c r="U345" i="5"/>
  <c r="U347" i="5"/>
  <c r="U349" i="5"/>
  <c r="U351" i="5"/>
  <c r="U353" i="5"/>
  <c r="U355" i="5"/>
  <c r="U362" i="5"/>
  <c r="U364" i="5"/>
  <c r="U366" i="5"/>
  <c r="U368" i="5"/>
  <c r="U370" i="5"/>
  <c r="U372" i="5"/>
  <c r="T374" i="5"/>
  <c r="T376" i="5"/>
  <c r="U378" i="5"/>
  <c r="U380" i="5"/>
  <c r="U382" i="5"/>
  <c r="U384" i="5"/>
  <c r="U386" i="5"/>
  <c r="U388" i="5"/>
  <c r="U390" i="5"/>
  <c r="U392" i="5"/>
  <c r="U394" i="5"/>
  <c r="U396" i="5"/>
  <c r="U398" i="5"/>
  <c r="U400" i="5"/>
  <c r="U402" i="5"/>
  <c r="U404" i="5"/>
  <c r="U406" i="5"/>
  <c r="U408" i="5"/>
  <c r="U410" i="5"/>
  <c r="U412" i="5"/>
  <c r="U414" i="5"/>
  <c r="U416" i="5"/>
  <c r="T418" i="5"/>
  <c r="T420" i="5"/>
  <c r="T422" i="5"/>
  <c r="U424" i="5"/>
  <c r="U426" i="5"/>
  <c r="U428" i="5"/>
  <c r="U430" i="5"/>
  <c r="U432" i="5"/>
  <c r="U434" i="5"/>
  <c r="U436" i="5"/>
  <c r="U438" i="5"/>
  <c r="U440" i="5"/>
  <c r="U442" i="5"/>
  <c r="U444" i="5"/>
  <c r="U446" i="5"/>
  <c r="U448" i="5"/>
  <c r="U450" i="5"/>
  <c r="U452" i="5"/>
  <c r="U456" i="5"/>
  <c r="U458" i="5"/>
  <c r="U460" i="5"/>
  <c r="T462" i="5"/>
  <c r="T464" i="5"/>
  <c r="T466" i="5"/>
  <c r="U468" i="5"/>
  <c r="U470" i="5"/>
  <c r="U472" i="5"/>
  <c r="U474" i="5"/>
  <c r="U476" i="5"/>
  <c r="U478" i="5"/>
  <c r="U480" i="5"/>
  <c r="U482" i="5"/>
  <c r="U484" i="5"/>
  <c r="U486" i="5"/>
  <c r="U488" i="5"/>
  <c r="U490" i="5"/>
  <c r="U492" i="5"/>
  <c r="U494" i="5"/>
  <c r="U496" i="5"/>
  <c r="U498" i="5"/>
  <c r="U500" i="5"/>
  <c r="U502" i="5"/>
  <c r="U504" i="5"/>
  <c r="U506" i="5"/>
  <c r="U508" i="5"/>
  <c r="U510" i="5"/>
  <c r="T512" i="5"/>
  <c r="U514" i="5"/>
  <c r="U516" i="5"/>
  <c r="U518" i="5"/>
  <c r="U520" i="5"/>
  <c r="U522" i="5"/>
  <c r="U524" i="5"/>
  <c r="U526" i="5"/>
  <c r="U528" i="5"/>
  <c r="U530" i="5"/>
  <c r="U546" i="5"/>
  <c r="U548" i="5"/>
  <c r="U550" i="5"/>
  <c r="V554" i="5"/>
  <c r="V558" i="5"/>
  <c r="V562" i="5"/>
  <c r="V566" i="5"/>
  <c r="V570" i="5"/>
  <c r="V574" i="5"/>
  <c r="V578" i="5"/>
  <c r="V582" i="5"/>
  <c r="V586" i="5"/>
  <c r="T590" i="5"/>
  <c r="T592" i="5"/>
  <c r="V594" i="5"/>
  <c r="V598" i="5"/>
  <c r="V602" i="5"/>
  <c r="V606" i="5"/>
  <c r="V610" i="5"/>
  <c r="V614" i="5"/>
  <c r="V618" i="5"/>
  <c r="V622" i="5"/>
  <c r="V626" i="5"/>
  <c r="V630" i="5"/>
  <c r="V634" i="5"/>
  <c r="V638" i="5"/>
  <c r="V642" i="5"/>
  <c r="V646" i="5"/>
  <c r="V650" i="5"/>
  <c r="V654" i="5"/>
  <c r="V658" i="5"/>
  <c r="V662" i="5"/>
  <c r="V666" i="5"/>
  <c r="V670" i="5"/>
  <c r="V674" i="5"/>
  <c r="V678" i="5"/>
  <c r="V682" i="5"/>
  <c r="V686" i="5"/>
  <c r="V690" i="5"/>
  <c r="V694" i="5"/>
  <c r="V698" i="5"/>
  <c r="V702" i="5"/>
  <c r="V706" i="5"/>
  <c r="V710" i="5"/>
  <c r="T712" i="5"/>
  <c r="T714" i="5"/>
  <c r="V718" i="5"/>
  <c r="V552" i="5"/>
  <c r="U552" i="5"/>
  <c r="V556" i="5"/>
  <c r="U556" i="5"/>
  <c r="V560" i="5"/>
  <c r="U560" i="5"/>
  <c r="V564" i="5"/>
  <c r="U564" i="5"/>
  <c r="V568" i="5"/>
  <c r="U568" i="5"/>
  <c r="V572" i="5"/>
  <c r="U572" i="5"/>
  <c r="V576" i="5"/>
  <c r="U576" i="5"/>
  <c r="V580" i="5"/>
  <c r="U580" i="5"/>
  <c r="V584" i="5"/>
  <c r="U584" i="5"/>
  <c r="V588" i="5"/>
  <c r="U588" i="5"/>
  <c r="V596" i="5"/>
  <c r="U596" i="5"/>
  <c r="V600" i="5"/>
  <c r="U600" i="5"/>
  <c r="V604" i="5"/>
  <c r="U604" i="5"/>
  <c r="V608" i="5"/>
  <c r="U608" i="5"/>
  <c r="V612" i="5"/>
  <c r="U612" i="5"/>
  <c r="V616" i="5"/>
  <c r="U616" i="5"/>
  <c r="V620" i="5"/>
  <c r="U620" i="5"/>
  <c r="V624" i="5"/>
  <c r="U624" i="5"/>
  <c r="V628" i="5"/>
  <c r="U628" i="5"/>
  <c r="V632" i="5"/>
  <c r="U632" i="5"/>
  <c r="V636" i="5"/>
  <c r="U636" i="5"/>
  <c r="V640" i="5"/>
  <c r="U640" i="5"/>
  <c r="V644" i="5"/>
  <c r="U644" i="5"/>
  <c r="V648" i="5"/>
  <c r="U648" i="5"/>
  <c r="V652" i="5"/>
  <c r="U652" i="5"/>
  <c r="V656" i="5"/>
  <c r="U656" i="5"/>
  <c r="V660" i="5"/>
  <c r="U660" i="5"/>
  <c r="V664" i="5"/>
  <c r="U664" i="5"/>
  <c r="V668" i="5"/>
  <c r="U668" i="5"/>
  <c r="V672" i="5"/>
  <c r="U672" i="5"/>
  <c r="V676" i="5"/>
  <c r="U676" i="5"/>
  <c r="V680" i="5"/>
  <c r="U680" i="5"/>
  <c r="V684" i="5"/>
  <c r="U684" i="5"/>
  <c r="V688" i="5"/>
  <c r="U688" i="5"/>
  <c r="V692" i="5"/>
  <c r="U692" i="5"/>
  <c r="V696" i="5"/>
  <c r="U696" i="5"/>
  <c r="V700" i="5"/>
  <c r="U700" i="5"/>
  <c r="V704" i="5"/>
  <c r="U704" i="5"/>
  <c r="V708" i="5"/>
  <c r="U708" i="5"/>
  <c r="V716" i="5"/>
  <c r="U716" i="5"/>
  <c r="V720" i="5"/>
  <c r="U720" i="5"/>
  <c r="V251" i="5"/>
  <c r="V255" i="5"/>
  <c r="V259" i="5"/>
  <c r="V263" i="5"/>
  <c r="V267" i="5"/>
  <c r="V271" i="5"/>
  <c r="V275" i="5"/>
  <c r="V279" i="5"/>
  <c r="V283" i="5"/>
  <c r="V287" i="5"/>
  <c r="V291" i="5"/>
  <c r="V295" i="5"/>
  <c r="V299" i="5"/>
  <c r="V303" i="5"/>
  <c r="V307" i="5"/>
  <c r="V311" i="5"/>
  <c r="V315" i="5"/>
  <c r="V319" i="5"/>
  <c r="V323" i="5"/>
  <c r="V327" i="5"/>
  <c r="V331" i="5"/>
  <c r="V335" i="5"/>
  <c r="V343" i="5"/>
  <c r="V347" i="5"/>
  <c r="V351" i="5"/>
  <c r="V355" i="5"/>
  <c r="V364" i="5"/>
  <c r="V368" i="5"/>
  <c r="V372" i="5"/>
  <c r="V380" i="5"/>
  <c r="V384" i="5"/>
  <c r="V388" i="5"/>
  <c r="V392" i="5"/>
  <c r="V396" i="5"/>
  <c r="V400" i="5"/>
  <c r="V404" i="5"/>
  <c r="V408" i="5"/>
  <c r="V412" i="5"/>
  <c r="V416" i="5"/>
  <c r="V426" i="5"/>
  <c r="V430" i="5"/>
  <c r="V434" i="5"/>
  <c r="V438" i="5"/>
  <c r="V442" i="5"/>
  <c r="V446" i="5"/>
  <c r="V450" i="5"/>
  <c r="V456" i="5"/>
  <c r="V460" i="5"/>
  <c r="V470" i="5"/>
  <c r="V474" i="5"/>
  <c r="V478" i="5"/>
  <c r="V482" i="5"/>
  <c r="V486" i="5"/>
  <c r="V490" i="5"/>
  <c r="V494" i="5"/>
  <c r="V498" i="5"/>
  <c r="V502" i="5"/>
  <c r="V506" i="5"/>
  <c r="V510" i="5"/>
  <c r="V516" i="5"/>
  <c r="V520" i="5"/>
  <c r="V524" i="5"/>
  <c r="V528" i="5"/>
  <c r="V546" i="5"/>
  <c r="V550" i="5"/>
  <c r="U558" i="5"/>
  <c r="U566" i="5"/>
  <c r="U574" i="5"/>
  <c r="U582" i="5"/>
  <c r="U594" i="5"/>
  <c r="U602" i="5"/>
  <c r="U610" i="5"/>
  <c r="U618" i="5"/>
  <c r="U626" i="5"/>
  <c r="U634" i="5"/>
  <c r="U642" i="5"/>
  <c r="U650" i="5"/>
  <c r="U658" i="5"/>
  <c r="U666" i="5"/>
  <c r="U674" i="5"/>
  <c r="U682" i="5"/>
  <c r="U690" i="5"/>
  <c r="U698" i="5"/>
  <c r="U706" i="5"/>
  <c r="U718" i="5"/>
  <c r="V107" i="5"/>
  <c r="T107" i="5"/>
  <c r="V109" i="5"/>
  <c r="H17" i="32" s="1"/>
  <c r="T109" i="5"/>
  <c r="F17" i="32" s="1"/>
  <c r="V111" i="5"/>
  <c r="T111" i="5"/>
  <c r="F7" i="32" s="1"/>
  <c r="V113" i="5"/>
  <c r="T113" i="5"/>
  <c r="V115" i="5"/>
  <c r="T115" i="5"/>
  <c r="V117" i="5"/>
  <c r="T117" i="5"/>
  <c r="V119" i="5"/>
  <c r="T119" i="5"/>
  <c r="V121" i="5"/>
  <c r="T121" i="5"/>
  <c r="V123" i="5"/>
  <c r="T123" i="5"/>
  <c r="V125" i="5"/>
  <c r="T125" i="5"/>
  <c r="V127" i="5"/>
  <c r="T127" i="5"/>
  <c r="V129" i="5"/>
  <c r="T129" i="5"/>
  <c r="V131" i="5"/>
  <c r="T131" i="5"/>
  <c r="V133" i="5"/>
  <c r="T133" i="5"/>
  <c r="V135" i="5"/>
  <c r="T135" i="5"/>
  <c r="V137" i="5"/>
  <c r="T137" i="5"/>
  <c r="V139" i="5"/>
  <c r="T139" i="5"/>
  <c r="V141" i="5"/>
  <c r="T141" i="5"/>
  <c r="V143" i="5"/>
  <c r="T143" i="5"/>
  <c r="V145" i="5"/>
  <c r="T145" i="5"/>
  <c r="V147" i="5"/>
  <c r="T147" i="5"/>
  <c r="V149" i="5"/>
  <c r="T149" i="5"/>
  <c r="V151" i="5"/>
  <c r="T151" i="5"/>
  <c r="V153" i="5"/>
  <c r="T153" i="5"/>
  <c r="V155" i="5"/>
  <c r="T155" i="5"/>
  <c r="V157" i="5"/>
  <c r="T157" i="5"/>
  <c r="V159" i="5"/>
  <c r="T159" i="5"/>
  <c r="V161" i="5"/>
  <c r="T161" i="5"/>
  <c r="V163" i="5"/>
  <c r="T163" i="5"/>
  <c r="V165" i="5"/>
  <c r="T165" i="5"/>
  <c r="V167" i="5"/>
  <c r="T167" i="5"/>
  <c r="V174" i="5"/>
  <c r="T174" i="5"/>
  <c r="V176" i="5"/>
  <c r="T176" i="5"/>
  <c r="V178" i="5"/>
  <c r="T178" i="5"/>
  <c r="V180" i="5"/>
  <c r="T180" i="5"/>
  <c r="V182" i="5"/>
  <c r="T182" i="5"/>
  <c r="V184" i="5"/>
  <c r="T184" i="5"/>
  <c r="V186" i="5"/>
  <c r="T186" i="5"/>
  <c r="V188" i="5"/>
  <c r="T188" i="5"/>
  <c r="V190" i="5"/>
  <c r="T190" i="5"/>
  <c r="V192" i="5"/>
  <c r="T192" i="5"/>
  <c r="V194" i="5"/>
  <c r="T194" i="5"/>
  <c r="V196" i="5"/>
  <c r="T196" i="5"/>
  <c r="V198" i="5"/>
  <c r="T198" i="5"/>
  <c r="V200" i="5"/>
  <c r="T200" i="5"/>
  <c r="V202" i="5"/>
  <c r="T202" i="5"/>
  <c r="V204" i="5"/>
  <c r="T204" i="5"/>
  <c r="V206" i="5"/>
  <c r="T206" i="5"/>
  <c r="V208" i="5"/>
  <c r="T208" i="5"/>
  <c r="V210" i="5"/>
  <c r="T210" i="5"/>
  <c r="V212" i="5"/>
  <c r="T212" i="5"/>
  <c r="V214" i="5"/>
  <c r="T214" i="5"/>
  <c r="V216" i="5"/>
  <c r="T216" i="5"/>
  <c r="V218" i="5"/>
  <c r="T218" i="5"/>
  <c r="V220" i="5"/>
  <c r="T220" i="5"/>
  <c r="V222" i="5"/>
  <c r="T222" i="5"/>
  <c r="V224" i="5"/>
  <c r="T224" i="5"/>
  <c r="V226" i="5"/>
  <c r="T226" i="5"/>
  <c r="V228" i="5"/>
  <c r="T228" i="5"/>
  <c r="V230" i="5"/>
  <c r="T230" i="5"/>
  <c r="V232" i="5"/>
  <c r="T232" i="5"/>
  <c r="V234" i="5"/>
  <c r="T234" i="5"/>
  <c r="V236" i="5"/>
  <c r="T236" i="5"/>
  <c r="V238" i="5"/>
  <c r="T238" i="5"/>
  <c r="V240" i="5"/>
  <c r="T240" i="5"/>
  <c r="V242" i="5"/>
  <c r="T242" i="5"/>
  <c r="V244" i="5"/>
  <c r="T244" i="5"/>
  <c r="V246" i="5"/>
  <c r="T246" i="5"/>
  <c r="V248" i="5"/>
  <c r="T248" i="5"/>
  <c r="V250" i="5"/>
  <c r="T250" i="5"/>
  <c r="V252" i="5"/>
  <c r="T252" i="5"/>
  <c r="V254" i="5"/>
  <c r="T254" i="5"/>
  <c r="V256" i="5"/>
  <c r="T256" i="5"/>
  <c r="V258" i="5"/>
  <c r="T258" i="5"/>
  <c r="V260" i="5"/>
  <c r="T260" i="5"/>
  <c r="V262" i="5"/>
  <c r="T262" i="5"/>
  <c r="V264" i="5"/>
  <c r="T264" i="5"/>
  <c r="V266" i="5"/>
  <c r="T266" i="5"/>
  <c r="V268" i="5"/>
  <c r="T268" i="5"/>
  <c r="V270" i="5"/>
  <c r="T270" i="5"/>
  <c r="V272" i="5"/>
  <c r="T272" i="5"/>
  <c r="V274" i="5"/>
  <c r="T274" i="5"/>
  <c r="V276" i="5"/>
  <c r="T276" i="5"/>
  <c r="V278" i="5"/>
  <c r="T278" i="5"/>
  <c r="V280" i="5"/>
  <c r="T280" i="5"/>
  <c r="V282" i="5"/>
  <c r="T282" i="5"/>
  <c r="V284" i="5"/>
  <c r="T284" i="5"/>
  <c r="V286" i="5"/>
  <c r="T286" i="5"/>
  <c r="V288" i="5"/>
  <c r="T288" i="5"/>
  <c r="V290" i="5"/>
  <c r="T290" i="5"/>
  <c r="V292" i="5"/>
  <c r="T292" i="5"/>
  <c r="V294" i="5"/>
  <c r="T294" i="5"/>
  <c r="V296" i="5"/>
  <c r="T296" i="5"/>
  <c r="V298" i="5"/>
  <c r="T298" i="5"/>
  <c r="V300" i="5"/>
  <c r="T300" i="5"/>
  <c r="V302" i="5"/>
  <c r="T302" i="5"/>
  <c r="V304" i="5"/>
  <c r="T304" i="5"/>
  <c r="V306" i="5"/>
  <c r="T306" i="5"/>
  <c r="V308" i="5"/>
  <c r="T308" i="5"/>
  <c r="V310" i="5"/>
  <c r="T310" i="5"/>
  <c r="V312" i="5"/>
  <c r="T312" i="5"/>
  <c r="V314" i="5"/>
  <c r="T314" i="5"/>
  <c r="V316" i="5"/>
  <c r="T316" i="5"/>
  <c r="V318" i="5"/>
  <c r="T318" i="5"/>
  <c r="V320" i="5"/>
  <c r="T320" i="5"/>
  <c r="V322" i="5"/>
  <c r="T322" i="5"/>
  <c r="V324" i="5"/>
  <c r="T324" i="5"/>
  <c r="V326" i="5"/>
  <c r="T326" i="5"/>
  <c r="V328" i="5"/>
  <c r="T328" i="5"/>
  <c r="V330" i="5"/>
  <c r="T330" i="5"/>
  <c r="V332" i="5"/>
  <c r="T332" i="5"/>
  <c r="V334" i="5"/>
  <c r="T334" i="5"/>
  <c r="V336" i="5"/>
  <c r="T336" i="5"/>
  <c r="V338" i="5"/>
  <c r="T338" i="5"/>
  <c r="V340" i="5"/>
  <c r="T340" i="5"/>
  <c r="V342" i="5"/>
  <c r="T342" i="5"/>
  <c r="V344" i="5"/>
  <c r="T344" i="5"/>
  <c r="V346" i="5"/>
  <c r="T346" i="5"/>
  <c r="V348" i="5"/>
  <c r="T348" i="5"/>
  <c r="V350" i="5"/>
  <c r="T350" i="5"/>
  <c r="V352" i="5"/>
  <c r="T352" i="5"/>
  <c r="V354" i="5"/>
  <c r="T354" i="5"/>
  <c r="V356" i="5"/>
  <c r="T356" i="5"/>
  <c r="V361" i="5"/>
  <c r="T361" i="5"/>
  <c r="V363" i="5"/>
  <c r="T363" i="5"/>
  <c r="V365" i="5"/>
  <c r="T365" i="5"/>
  <c r="V367" i="5"/>
  <c r="T367" i="5"/>
  <c r="V369" i="5"/>
  <c r="T369" i="5"/>
  <c r="V371" i="5"/>
  <c r="T371" i="5"/>
  <c r="V373" i="5"/>
  <c r="T373" i="5"/>
  <c r="V375" i="5"/>
  <c r="T375" i="5"/>
  <c r="V377" i="5"/>
  <c r="T377" i="5"/>
  <c r="V379" i="5"/>
  <c r="T379" i="5"/>
  <c r="V381" i="5"/>
  <c r="T381" i="5"/>
  <c r="V383" i="5"/>
  <c r="T383" i="5"/>
  <c r="V385" i="5"/>
  <c r="T385" i="5"/>
  <c r="V387" i="5"/>
  <c r="T387" i="5"/>
  <c r="V389" i="5"/>
  <c r="T389" i="5"/>
  <c r="V391" i="5"/>
  <c r="T391" i="5"/>
  <c r="V393" i="5"/>
  <c r="T393" i="5"/>
  <c r="V395" i="5"/>
  <c r="T395" i="5"/>
  <c r="V397" i="5"/>
  <c r="T397" i="5"/>
  <c r="V399" i="5"/>
  <c r="T399" i="5"/>
  <c r="V401" i="5"/>
  <c r="T401" i="5"/>
  <c r="V403" i="5"/>
  <c r="T403" i="5"/>
  <c r="V405" i="5"/>
  <c r="T405" i="5"/>
  <c r="V407" i="5"/>
  <c r="T407" i="5"/>
  <c r="V409" i="5"/>
  <c r="T409" i="5"/>
  <c r="V411" i="5"/>
  <c r="T411" i="5"/>
  <c r="V413" i="5"/>
  <c r="T413" i="5"/>
  <c r="V415" i="5"/>
  <c r="T415" i="5"/>
  <c r="V417" i="5"/>
  <c r="T417" i="5"/>
  <c r="V419" i="5"/>
  <c r="T419" i="5"/>
  <c r="V421" i="5"/>
  <c r="T421" i="5"/>
  <c r="V423" i="5"/>
  <c r="T423" i="5"/>
  <c r="V425" i="5"/>
  <c r="T425" i="5"/>
  <c r="V427" i="5"/>
  <c r="T427" i="5"/>
  <c r="V429" i="5"/>
  <c r="T429" i="5"/>
  <c r="V431" i="5"/>
  <c r="T431" i="5"/>
  <c r="V433" i="5"/>
  <c r="T433" i="5"/>
  <c r="V435" i="5"/>
  <c r="T435" i="5"/>
  <c r="V437" i="5"/>
  <c r="T437" i="5"/>
  <c r="V439" i="5"/>
  <c r="T439" i="5"/>
  <c r="V441" i="5"/>
  <c r="T441" i="5"/>
  <c r="V443" i="5"/>
  <c r="T443" i="5"/>
  <c r="V445" i="5"/>
  <c r="T445" i="5"/>
  <c r="V447" i="5"/>
  <c r="T447" i="5"/>
  <c r="V449" i="5"/>
  <c r="T449" i="5"/>
  <c r="V451" i="5"/>
  <c r="T451" i="5"/>
  <c r="V453" i="5"/>
  <c r="T453" i="5"/>
  <c r="V455" i="5"/>
  <c r="T455" i="5"/>
  <c r="V457" i="5"/>
  <c r="T457" i="5"/>
  <c r="V459" i="5"/>
  <c r="T459" i="5"/>
  <c r="V461" i="5"/>
  <c r="T461" i="5"/>
  <c r="V463" i="5"/>
  <c r="T463" i="5"/>
  <c r="V465" i="5"/>
  <c r="T465" i="5"/>
  <c r="V467" i="5"/>
  <c r="T467" i="5"/>
  <c r="V469" i="5"/>
  <c r="T469" i="5"/>
  <c r="V471" i="5"/>
  <c r="T471" i="5"/>
  <c r="V473" i="5"/>
  <c r="T473" i="5"/>
  <c r="V475" i="5"/>
  <c r="T475" i="5"/>
  <c r="V477" i="5"/>
  <c r="T477" i="5"/>
  <c r="V479" i="5"/>
  <c r="T479" i="5"/>
  <c r="V481" i="5"/>
  <c r="T481" i="5"/>
  <c r="V483" i="5"/>
  <c r="T483" i="5"/>
  <c r="V485" i="5"/>
  <c r="T485" i="5"/>
  <c r="V487" i="5"/>
  <c r="T487" i="5"/>
  <c r="V489" i="5"/>
  <c r="T489" i="5"/>
  <c r="V491" i="5"/>
  <c r="T491" i="5"/>
  <c r="V493" i="5"/>
  <c r="R17" i="44" s="1"/>
  <c r="T493" i="5"/>
  <c r="P17" i="44" s="1"/>
  <c r="V495" i="5"/>
  <c r="T495" i="5"/>
  <c r="V497" i="5"/>
  <c r="T497" i="5"/>
  <c r="V499" i="5"/>
  <c r="T499" i="5"/>
  <c r="V501" i="5"/>
  <c r="T501" i="5"/>
  <c r="V503" i="5"/>
  <c r="T503" i="5"/>
  <c r="V505" i="5"/>
  <c r="T505" i="5"/>
  <c r="V507" i="5"/>
  <c r="T507" i="5"/>
  <c r="V509" i="5"/>
  <c r="T509" i="5"/>
  <c r="V511" i="5"/>
  <c r="T511" i="5"/>
  <c r="V513" i="5"/>
  <c r="T513" i="5"/>
  <c r="V515" i="5"/>
  <c r="T515" i="5"/>
  <c r="V517" i="5"/>
  <c r="T517" i="5"/>
  <c r="V519" i="5"/>
  <c r="T519" i="5"/>
  <c r="V521" i="5"/>
  <c r="T521" i="5"/>
  <c r="V523" i="5"/>
  <c r="T523" i="5"/>
  <c r="V525" i="5"/>
  <c r="T525" i="5"/>
  <c r="V527" i="5"/>
  <c r="T527" i="5"/>
  <c r="V529" i="5"/>
  <c r="T529" i="5"/>
  <c r="V531" i="5"/>
  <c r="T531" i="5"/>
  <c r="V545" i="5"/>
  <c r="T545" i="5"/>
  <c r="U20" i="44" s="1"/>
  <c r="V547" i="5"/>
  <c r="T547" i="5"/>
  <c r="V549" i="5"/>
  <c r="T549" i="5"/>
  <c r="V551" i="5"/>
  <c r="T551" i="5"/>
  <c r="U553" i="5"/>
  <c r="T553" i="5"/>
  <c r="U555" i="5"/>
  <c r="V555" i="5"/>
  <c r="U557" i="5"/>
  <c r="T557" i="5"/>
  <c r="U559" i="5"/>
  <c r="V559" i="5"/>
  <c r="U561" i="5"/>
  <c r="T561" i="5"/>
  <c r="U563" i="5"/>
  <c r="V563" i="5"/>
  <c r="U565" i="5"/>
  <c r="T565" i="5"/>
  <c r="U567" i="5"/>
  <c r="V567" i="5"/>
  <c r="U569" i="5"/>
  <c r="T569" i="5"/>
  <c r="U571" i="5"/>
  <c r="V571" i="5"/>
  <c r="U573" i="5"/>
  <c r="T573" i="5"/>
  <c r="U575" i="5"/>
  <c r="V575" i="5"/>
  <c r="U577" i="5"/>
  <c r="T577" i="5"/>
  <c r="U579" i="5"/>
  <c r="V579" i="5"/>
  <c r="U581" i="5"/>
  <c r="T581" i="5"/>
  <c r="U583" i="5"/>
  <c r="V583" i="5"/>
  <c r="U585" i="5"/>
  <c r="T585" i="5"/>
  <c r="U587" i="5"/>
  <c r="V587" i="5"/>
  <c r="U589" i="5"/>
  <c r="T589" i="5"/>
  <c r="U591" i="5"/>
  <c r="V591" i="5"/>
  <c r="U593" i="5"/>
  <c r="T593" i="5"/>
  <c r="U595" i="5"/>
  <c r="V595" i="5"/>
  <c r="U597" i="5"/>
  <c r="T597" i="5"/>
  <c r="U599" i="5"/>
  <c r="V599" i="5"/>
  <c r="U601" i="5"/>
  <c r="T601" i="5"/>
  <c r="U603" i="5"/>
  <c r="V603" i="5"/>
  <c r="U605" i="5"/>
  <c r="T605" i="5"/>
  <c r="U607" i="5"/>
  <c r="V607" i="5"/>
  <c r="U609" i="5"/>
  <c r="T609" i="5"/>
  <c r="U611" i="5"/>
  <c r="V611" i="5"/>
  <c r="U613" i="5"/>
  <c r="T613" i="5"/>
  <c r="U615" i="5"/>
  <c r="V615" i="5"/>
  <c r="U617" i="5"/>
  <c r="T617" i="5"/>
  <c r="U619" i="5"/>
  <c r="V619" i="5"/>
  <c r="U621" i="5"/>
  <c r="T621" i="5"/>
  <c r="U623" i="5"/>
  <c r="V623" i="5"/>
  <c r="U625" i="5"/>
  <c r="T625" i="5"/>
  <c r="U627" i="5"/>
  <c r="V627" i="5"/>
  <c r="U629" i="5"/>
  <c r="T629" i="5"/>
  <c r="U631" i="5"/>
  <c r="V631" i="5"/>
  <c r="U633" i="5"/>
  <c r="T633" i="5"/>
  <c r="U635" i="5"/>
  <c r="V635" i="5"/>
  <c r="U637" i="5"/>
  <c r="T637" i="5"/>
  <c r="U639" i="5"/>
  <c r="V639" i="5"/>
  <c r="U641" i="5"/>
  <c r="T641" i="5"/>
  <c r="U643" i="5"/>
  <c r="V643" i="5"/>
  <c r="U645" i="5"/>
  <c r="T645" i="5"/>
  <c r="U647" i="5"/>
  <c r="V647" i="5"/>
  <c r="U649" i="5"/>
  <c r="T649" i="5"/>
  <c r="U651" i="5"/>
  <c r="V651" i="5"/>
  <c r="U653" i="5"/>
  <c r="T653" i="5"/>
  <c r="U655" i="5"/>
  <c r="V655" i="5"/>
  <c r="U657" i="5"/>
  <c r="T657" i="5"/>
  <c r="U659" i="5"/>
  <c r="V659" i="5"/>
  <c r="U661" i="5"/>
  <c r="T661" i="5"/>
  <c r="U663" i="5"/>
  <c r="V663" i="5"/>
  <c r="U665" i="5"/>
  <c r="T665" i="5"/>
  <c r="U667" i="5"/>
  <c r="V667" i="5"/>
  <c r="U669" i="5"/>
  <c r="T669" i="5"/>
  <c r="U671" i="5"/>
  <c r="V671" i="5"/>
  <c r="U673" i="5"/>
  <c r="T673" i="5"/>
  <c r="U675" i="5"/>
  <c r="V675" i="5"/>
  <c r="U677" i="5"/>
  <c r="T677" i="5"/>
  <c r="U679" i="5"/>
  <c r="V679" i="5"/>
  <c r="U681" i="5"/>
  <c r="T681" i="5"/>
  <c r="U683" i="5"/>
  <c r="V683" i="5"/>
  <c r="U685" i="5"/>
  <c r="T685" i="5"/>
  <c r="U687" i="5"/>
  <c r="V687" i="5"/>
  <c r="U689" i="5"/>
  <c r="T689" i="5"/>
  <c r="U691" i="5"/>
  <c r="V691" i="5"/>
  <c r="U693" i="5"/>
  <c r="T693" i="5"/>
  <c r="U695" i="5"/>
  <c r="V695" i="5"/>
  <c r="U697" i="5"/>
  <c r="T697" i="5"/>
  <c r="U699" i="5"/>
  <c r="V699" i="5"/>
  <c r="U701" i="5"/>
  <c r="T701" i="5"/>
  <c r="U703" i="5"/>
  <c r="V703" i="5"/>
  <c r="U705" i="5"/>
  <c r="T705" i="5"/>
  <c r="U707" i="5"/>
  <c r="V707" i="5"/>
  <c r="U709" i="5"/>
  <c r="T709" i="5"/>
  <c r="U711" i="5"/>
  <c r="V711" i="5"/>
  <c r="U713" i="5"/>
  <c r="T713" i="5"/>
  <c r="U715" i="5"/>
  <c r="V715" i="5"/>
  <c r="U717" i="5"/>
  <c r="T717" i="5"/>
  <c r="U719" i="5"/>
  <c r="V719" i="5"/>
  <c r="U721" i="5"/>
  <c r="T721" i="5"/>
  <c r="U7" i="44" l="1"/>
  <c r="U13" i="44"/>
  <c r="V8" i="44"/>
  <c r="W17" i="44"/>
  <c r="U18" i="44"/>
  <c r="P9" i="44"/>
  <c r="P7" i="44"/>
  <c r="P18" i="44"/>
  <c r="K10" i="44"/>
  <c r="K7" i="44"/>
  <c r="F9" i="44"/>
  <c r="Q8" i="44"/>
  <c r="D19" i="44"/>
  <c r="V7" i="44"/>
  <c r="W10" i="44"/>
  <c r="W9" i="44"/>
  <c r="W20" i="44"/>
  <c r="R13" i="44"/>
  <c r="R8" i="44"/>
  <c r="R10" i="44"/>
  <c r="M13" i="44"/>
  <c r="M18" i="44"/>
  <c r="M9" i="44"/>
  <c r="H18" i="44"/>
  <c r="V13" i="44"/>
  <c r="U8" i="44"/>
  <c r="V17" i="44"/>
  <c r="Q7" i="44"/>
  <c r="Q18" i="44"/>
  <c r="G9" i="44"/>
  <c r="F10" i="44"/>
  <c r="F14" i="32"/>
  <c r="F7" i="44"/>
  <c r="F13" i="44"/>
  <c r="L7" i="44"/>
  <c r="R20" i="44"/>
  <c r="R7" i="44"/>
  <c r="K8" i="44"/>
  <c r="H9" i="44"/>
  <c r="V20" i="44"/>
  <c r="Q13" i="44"/>
  <c r="Q10" i="44"/>
  <c r="L13" i="44"/>
  <c r="L18" i="44"/>
  <c r="G10" i="44"/>
  <c r="G14" i="32"/>
  <c r="G7" i="44"/>
  <c r="G13" i="44"/>
  <c r="W8" i="44"/>
  <c r="M8" i="44"/>
  <c r="W7" i="44"/>
  <c r="U10" i="44"/>
  <c r="U9" i="44"/>
  <c r="S20" i="44"/>
  <c r="N17" i="44"/>
  <c r="P13" i="44"/>
  <c r="P8" i="44"/>
  <c r="N8" i="44" s="1"/>
  <c r="P10" i="44"/>
  <c r="N10" i="44" s="1"/>
  <c r="K13" i="44"/>
  <c r="I13" i="44" s="1"/>
  <c r="K18" i="44"/>
  <c r="I18" i="44" s="1"/>
  <c r="K9" i="44"/>
  <c r="F18" i="44"/>
  <c r="R9" i="44"/>
  <c r="W13" i="44"/>
  <c r="V18" i="44"/>
  <c r="Q20" i="44"/>
  <c r="N20" i="44" s="1"/>
  <c r="Q9" i="44"/>
  <c r="N9" i="44" s="1"/>
  <c r="M10" i="44"/>
  <c r="H10" i="44"/>
  <c r="H14" i="32"/>
  <c r="I14" i="32" s="1"/>
  <c r="H7" i="44"/>
  <c r="H13" i="44"/>
  <c r="M7" i="44"/>
  <c r="W18" i="44"/>
  <c r="R18" i="44"/>
  <c r="L10" i="44"/>
  <c r="I10" i="44" s="1"/>
  <c r="V10" i="44"/>
  <c r="V9" i="44"/>
  <c r="L9" i="44"/>
  <c r="G18" i="44"/>
  <c r="C7" i="42"/>
  <c r="O7" i="42" s="1"/>
  <c r="C6" i="42"/>
  <c r="O6" i="42" s="1"/>
  <c r="D6" i="42"/>
  <c r="P6" i="42" s="1"/>
  <c r="C8" i="42"/>
  <c r="O8" i="42" s="1"/>
  <c r="G120" i="35"/>
  <c r="E10" i="20" s="1"/>
  <c r="E7" i="42"/>
  <c r="E6" i="42"/>
  <c r="H7" i="32"/>
  <c r="D7" i="42"/>
  <c r="P7" i="42" s="1"/>
  <c r="D8" i="42"/>
  <c r="P8" i="42" s="1"/>
  <c r="E8" i="42"/>
  <c r="X729" i="5"/>
  <c r="X725" i="5"/>
  <c r="C26" i="31"/>
  <c r="F27" i="31"/>
  <c r="I11" i="32"/>
  <c r="D27" i="31"/>
  <c r="E120" i="35"/>
  <c r="C10" i="20" s="1"/>
  <c r="C141" i="20" s="1"/>
  <c r="E5" i="13" s="1"/>
  <c r="F120" i="35"/>
  <c r="G118" i="35"/>
  <c r="F118" i="35"/>
  <c r="E118" i="35"/>
  <c r="E119" i="35"/>
  <c r="C9" i="20" s="1"/>
  <c r="C140" i="20" s="1"/>
  <c r="D5" i="13" s="1"/>
  <c r="G17" i="32"/>
  <c r="I17" i="32" s="1"/>
  <c r="F21" i="34"/>
  <c r="G125" i="35"/>
  <c r="G134" i="35"/>
  <c r="D7" i="31"/>
  <c r="D28" i="31" s="1"/>
  <c r="C29" i="31"/>
  <c r="E26" i="31"/>
  <c r="E25" i="7"/>
  <c r="E344" i="35"/>
  <c r="G119" i="35"/>
  <c r="F119" i="35"/>
  <c r="F22" i="34"/>
  <c r="G126" i="35"/>
  <c r="F23" i="34"/>
  <c r="G127" i="35"/>
  <c r="G132" i="35"/>
  <c r="G133" i="35"/>
  <c r="F7" i="31"/>
  <c r="F28" i="31" s="1"/>
  <c r="C27" i="31"/>
  <c r="E7" i="31"/>
  <c r="E28" i="31" s="1"/>
  <c r="X727" i="5"/>
  <c r="X723" i="5"/>
  <c r="F31" i="34"/>
  <c r="X726" i="5"/>
  <c r="F29" i="34"/>
  <c r="F30" i="34"/>
  <c r="X728" i="5"/>
  <c r="X724" i="5"/>
  <c r="G8" i="32"/>
  <c r="G7" i="32"/>
  <c r="G20" i="32"/>
  <c r="G10" i="32"/>
  <c r="G18" i="32"/>
  <c r="G15" i="32"/>
  <c r="E5" i="34"/>
  <c r="F20" i="32"/>
  <c r="F10" i="32"/>
  <c r="I19" i="32"/>
  <c r="H12" i="32"/>
  <c r="I12" i="32" s="1"/>
  <c r="F13" i="32"/>
  <c r="F16" i="32"/>
  <c r="H15" i="32"/>
  <c r="H16" i="32"/>
  <c r="F6" i="34"/>
  <c r="E6" i="34"/>
  <c r="D6" i="34"/>
  <c r="F8" i="32"/>
  <c r="H20" i="32"/>
  <c r="F5" i="34"/>
  <c r="G16" i="32"/>
  <c r="H8" i="32"/>
  <c r="F9" i="32"/>
  <c r="D5" i="34"/>
  <c r="F18" i="32"/>
  <c r="B156" i="7"/>
  <c r="B256" i="7" s="1"/>
  <c r="F7" i="34"/>
  <c r="E7" i="34"/>
  <c r="D7" i="34"/>
  <c r="H18" i="32"/>
  <c r="C151" i="7"/>
  <c r="C251" i="7" s="1"/>
  <c r="H9" i="32"/>
  <c r="H10" i="32"/>
  <c r="H13" i="32"/>
  <c r="I7" i="32" l="1"/>
  <c r="S17" i="44"/>
  <c r="G344" i="35"/>
  <c r="N13" i="44"/>
  <c r="E141" i="35"/>
  <c r="C25" i="7"/>
  <c r="M3" i="44"/>
  <c r="C82" i="20" s="1"/>
  <c r="S18" i="44"/>
  <c r="N18" i="44"/>
  <c r="S13" i="44"/>
  <c r="E26" i="20"/>
  <c r="D9" i="44"/>
  <c r="N7" i="44"/>
  <c r="N3" i="44" s="1"/>
  <c r="D78" i="20" s="1"/>
  <c r="U3" i="44"/>
  <c r="E80" i="20" s="1"/>
  <c r="I9" i="44"/>
  <c r="S9" i="44"/>
  <c r="W3" i="44"/>
  <c r="E82" i="20" s="1"/>
  <c r="R3" i="44"/>
  <c r="D82" i="20" s="1"/>
  <c r="L3" i="44"/>
  <c r="C81" i="20" s="1"/>
  <c r="D7" i="44"/>
  <c r="D10" i="44"/>
  <c r="I7" i="44"/>
  <c r="D18" i="44"/>
  <c r="S10" i="44"/>
  <c r="I8" i="44"/>
  <c r="D13" i="44"/>
  <c r="Q3" i="44"/>
  <c r="D81" i="20" s="1"/>
  <c r="S8" i="44"/>
  <c r="V3" i="44"/>
  <c r="E81" i="20" s="1"/>
  <c r="K3" i="44"/>
  <c r="C80" i="20" s="1"/>
  <c r="P3" i="44"/>
  <c r="D80" i="20" s="1"/>
  <c r="S7" i="44"/>
  <c r="S3" i="44" s="1"/>
  <c r="E78" i="20" s="1"/>
  <c r="E25" i="20"/>
  <c r="E141" i="20"/>
  <c r="E7" i="13" s="1"/>
  <c r="E24" i="20"/>
  <c r="E22" i="20" s="1"/>
  <c r="F8" i="42"/>
  <c r="G8" i="42" s="1"/>
  <c r="Q8" i="42"/>
  <c r="R8" i="42" s="1"/>
  <c r="F6" i="42"/>
  <c r="G6" i="42" s="1"/>
  <c r="Q6" i="42"/>
  <c r="R6" i="42" s="1"/>
  <c r="F7" i="42"/>
  <c r="G7" i="42" s="1"/>
  <c r="Q7" i="42"/>
  <c r="R7" i="42" s="1"/>
  <c r="F25" i="34"/>
  <c r="E38" i="7"/>
  <c r="G357" i="35"/>
  <c r="E32" i="7"/>
  <c r="G351" i="35"/>
  <c r="E31" i="7"/>
  <c r="G350" i="35"/>
  <c r="D24" i="7"/>
  <c r="F140" i="35"/>
  <c r="D9" i="20"/>
  <c r="D140" i="20" s="1"/>
  <c r="D6" i="13" s="1"/>
  <c r="F343" i="35"/>
  <c r="G141" i="35"/>
  <c r="E30" i="7"/>
  <c r="G349" i="35"/>
  <c r="G122" i="35"/>
  <c r="G346" i="35" s="1"/>
  <c r="C23" i="7"/>
  <c r="E139" i="35"/>
  <c r="C8" i="20"/>
  <c r="C139" i="20" s="1"/>
  <c r="C5" i="13" s="1"/>
  <c r="F5" i="13" s="1"/>
  <c r="E342" i="35"/>
  <c r="E115" i="35"/>
  <c r="G139" i="35"/>
  <c r="E23" i="7"/>
  <c r="G342" i="35"/>
  <c r="G115" i="35"/>
  <c r="E8" i="20"/>
  <c r="E139" i="20" s="1"/>
  <c r="C7" i="13" s="1"/>
  <c r="F7" i="13" s="1"/>
  <c r="E37" i="7"/>
  <c r="G356" i="35"/>
  <c r="G129" i="35"/>
  <c r="G353" i="35" s="1"/>
  <c r="E24" i="7"/>
  <c r="G343" i="35"/>
  <c r="G140" i="35"/>
  <c r="E9" i="20"/>
  <c r="E140" i="20" s="1"/>
  <c r="D7" i="13" s="1"/>
  <c r="C17" i="7"/>
  <c r="C155" i="7" s="1"/>
  <c r="C255" i="7" s="1"/>
  <c r="E365" i="35"/>
  <c r="C8" i="19" s="1"/>
  <c r="E39" i="7"/>
  <c r="G358" i="35"/>
  <c r="C24" i="7"/>
  <c r="E140" i="35"/>
  <c r="E343" i="35"/>
  <c r="D23" i="7"/>
  <c r="F342" i="35"/>
  <c r="F139" i="35"/>
  <c r="D8" i="20"/>
  <c r="D139" i="20" s="1"/>
  <c r="C6" i="13" s="1"/>
  <c r="F115" i="35"/>
  <c r="D25" i="7"/>
  <c r="F141" i="35"/>
  <c r="D10" i="20"/>
  <c r="D141" i="20" s="1"/>
  <c r="E6" i="13" s="1"/>
  <c r="F344" i="35"/>
  <c r="I10" i="32"/>
  <c r="I15" i="32"/>
  <c r="E39" i="34"/>
  <c r="E38" i="34"/>
  <c r="F39" i="34"/>
  <c r="F38" i="34"/>
  <c r="F33" i="34"/>
  <c r="F37" i="34"/>
  <c r="F9" i="34"/>
  <c r="E37" i="34"/>
  <c r="E9" i="34"/>
  <c r="D9" i="34"/>
  <c r="D39" i="34"/>
  <c r="D37" i="34"/>
  <c r="D38" i="34"/>
  <c r="I13" i="32"/>
  <c r="I8" i="32"/>
  <c r="I20" i="32"/>
  <c r="I18" i="32"/>
  <c r="B152" i="7"/>
  <c r="B252" i="7" s="1"/>
  <c r="I16" i="32"/>
  <c r="I9" i="32"/>
  <c r="O955" i="1"/>
  <c r="O954" i="1"/>
  <c r="O953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4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I3" i="44" l="1"/>
  <c r="C78" i="20" s="1"/>
  <c r="F6" i="13"/>
  <c r="C138" i="19"/>
  <c r="C146" i="19" s="1"/>
  <c r="J5" i="13"/>
  <c r="E6" i="20"/>
  <c r="E137" i="20" s="1"/>
  <c r="G339" i="35"/>
  <c r="E339" i="35"/>
  <c r="D17" i="7"/>
  <c r="D155" i="7" s="1"/>
  <c r="D255" i="7" s="1"/>
  <c r="F365" i="35"/>
  <c r="D8" i="19" s="1"/>
  <c r="F363" i="35"/>
  <c r="D6" i="19" s="1"/>
  <c r="D15" i="7"/>
  <c r="D153" i="7" s="1"/>
  <c r="D253" i="7" s="1"/>
  <c r="F136" i="35"/>
  <c r="F360" i="35" s="1"/>
  <c r="E16" i="7"/>
  <c r="E154" i="7" s="1"/>
  <c r="E254" i="7" s="1"/>
  <c r="G364" i="35"/>
  <c r="E7" i="19" s="1"/>
  <c r="E15" i="7"/>
  <c r="E153" i="7" s="1"/>
  <c r="E253" i="7" s="1"/>
  <c r="G136" i="35"/>
  <c r="G360" i="35" s="1"/>
  <c r="G363" i="35"/>
  <c r="E6" i="19" s="1"/>
  <c r="C15" i="7"/>
  <c r="C153" i="7" s="1"/>
  <c r="C253" i="7" s="1"/>
  <c r="E363" i="35"/>
  <c r="C6" i="19" s="1"/>
  <c r="E136" i="35"/>
  <c r="E360" i="35" s="1"/>
  <c r="D16" i="7"/>
  <c r="D154" i="7" s="1"/>
  <c r="D254" i="7" s="1"/>
  <c r="F364" i="35"/>
  <c r="D7" i="19" s="1"/>
  <c r="D6" i="20"/>
  <c r="D137" i="20" s="1"/>
  <c r="F339" i="35"/>
  <c r="C16" i="7"/>
  <c r="C154" i="7" s="1"/>
  <c r="C254" i="7" s="1"/>
  <c r="E364" i="35"/>
  <c r="C7" i="19" s="1"/>
  <c r="C6" i="20"/>
  <c r="C137" i="20" s="1"/>
  <c r="E17" i="7"/>
  <c r="E155" i="7" s="1"/>
  <c r="E255" i="7" s="1"/>
  <c r="G365" i="35"/>
  <c r="E8" i="19" s="1"/>
  <c r="E6" i="14"/>
  <c r="D16" i="34"/>
  <c r="D18" i="34" s="1"/>
  <c r="H6" i="14"/>
  <c r="H10" i="14" s="1"/>
  <c r="H12" i="14" s="1"/>
  <c r="K6" i="14"/>
  <c r="K10" i="14" s="1"/>
  <c r="K12" i="14" s="1"/>
  <c r="L6" i="14"/>
  <c r="L10" i="14" s="1"/>
  <c r="L12" i="14" s="1"/>
  <c r="M6" i="14"/>
  <c r="M10" i="14" s="1"/>
  <c r="M12" i="14" s="1"/>
  <c r="I6" i="14"/>
  <c r="I10" i="14" s="1"/>
  <c r="I12" i="14" s="1"/>
  <c r="J6" i="14"/>
  <c r="J10" i="14" s="1"/>
  <c r="J12" i="14" s="1"/>
  <c r="F6" i="14"/>
  <c r="G6" i="14"/>
  <c r="E16" i="34"/>
  <c r="E18" i="34" s="1"/>
  <c r="F16" i="34"/>
  <c r="F18" i="34" s="1"/>
  <c r="E41" i="34"/>
  <c r="E106" i="34" s="1"/>
  <c r="F41" i="34"/>
  <c r="F106" i="34" s="1"/>
  <c r="D41" i="34"/>
  <c r="E138" i="19" l="1"/>
  <c r="E146" i="19" s="1"/>
  <c r="J7" i="13"/>
  <c r="C104" i="19"/>
  <c r="C112" i="19" s="1"/>
  <c r="H5" i="13"/>
  <c r="E104" i="19"/>
  <c r="E112" i="19" s="1"/>
  <c r="H7" i="13"/>
  <c r="D138" i="19"/>
  <c r="D146" i="19" s="1"/>
  <c r="J6" i="13"/>
  <c r="C121" i="19"/>
  <c r="C129" i="19" s="1"/>
  <c r="I5" i="13"/>
  <c r="D121" i="19"/>
  <c r="D129" i="19" s="1"/>
  <c r="I6" i="13"/>
  <c r="E121" i="19"/>
  <c r="E129" i="19" s="1"/>
  <c r="I7" i="13"/>
  <c r="D104" i="19"/>
  <c r="D112" i="19" s="1"/>
  <c r="H6" i="13"/>
  <c r="K6" i="13" s="1"/>
  <c r="F108" i="34"/>
  <c r="F110" i="34" s="1"/>
  <c r="E108" i="34"/>
  <c r="E110" i="34" s="1"/>
  <c r="D106" i="34"/>
  <c r="D108" i="34"/>
  <c r="D110" i="34" s="1"/>
  <c r="O6" i="1"/>
  <c r="U6" i="5"/>
  <c r="T6" i="5"/>
  <c r="V6" i="5"/>
  <c r="E5" i="42" l="1"/>
  <c r="Q5" i="42" s="1"/>
  <c r="H8" i="44"/>
  <c r="H3" i="44" s="1"/>
  <c r="B82" i="20" s="1"/>
  <c r="D5" i="42"/>
  <c r="P5" i="42" s="1"/>
  <c r="U5" i="42" s="1"/>
  <c r="U6" i="42" s="1"/>
  <c r="U7" i="42" s="1"/>
  <c r="U8" i="42" s="1"/>
  <c r="U9" i="42" s="1"/>
  <c r="U10" i="42" s="1"/>
  <c r="U11" i="42" s="1"/>
  <c r="U12" i="42" s="1"/>
  <c r="U13" i="42" s="1"/>
  <c r="U14" i="42" s="1"/>
  <c r="U15" i="42" s="1"/>
  <c r="U16" i="42" s="1"/>
  <c r="G8" i="44"/>
  <c r="G3" i="44" s="1"/>
  <c r="B81" i="20" s="1"/>
  <c r="C5" i="42"/>
  <c r="O5" i="42" s="1"/>
  <c r="T5" i="42" s="1"/>
  <c r="T6" i="42" s="1"/>
  <c r="T7" i="42" s="1"/>
  <c r="T8" i="42" s="1"/>
  <c r="T9" i="42" s="1"/>
  <c r="T10" i="42" s="1"/>
  <c r="T11" i="42" s="1"/>
  <c r="T12" i="42" s="1"/>
  <c r="T13" i="42" s="1"/>
  <c r="T14" i="42" s="1"/>
  <c r="T15" i="42" s="1"/>
  <c r="T16" i="42" s="1"/>
  <c r="F8" i="44"/>
  <c r="K7" i="13"/>
  <c r="K5" i="13"/>
  <c r="F5" i="42"/>
  <c r="G5" i="42" s="1"/>
  <c r="D119" i="35"/>
  <c r="B9" i="20" s="1"/>
  <c r="B140" i="20" s="1"/>
  <c r="D4" i="13" s="1"/>
  <c r="E8" i="31"/>
  <c r="E29" i="31" s="1"/>
  <c r="D120" i="35"/>
  <c r="B10" i="20" s="1"/>
  <c r="B141" i="20" s="1"/>
  <c r="E4" i="13" s="1"/>
  <c r="F8" i="31"/>
  <c r="F29" i="31" s="1"/>
  <c r="D118" i="35"/>
  <c r="D8" i="31"/>
  <c r="D29" i="31" s="1"/>
  <c r="C6" i="34"/>
  <c r="G22" i="32"/>
  <c r="C7" i="34"/>
  <c r="H22" i="32"/>
  <c r="C5" i="34"/>
  <c r="F22" i="32"/>
  <c r="D8" i="44" l="1"/>
  <c r="D3" i="44" s="1"/>
  <c r="B78" i="20" s="1"/>
  <c r="F3" i="44"/>
  <c r="B80" i="20" s="1"/>
  <c r="R5" i="42"/>
  <c r="W5" i="42" s="1"/>
  <c r="W6" i="42" s="1"/>
  <c r="W7" i="42" s="1"/>
  <c r="W8" i="42" s="1"/>
  <c r="W9" i="42" s="1"/>
  <c r="W10" i="42" s="1"/>
  <c r="W11" i="42" s="1"/>
  <c r="W12" i="42" s="1"/>
  <c r="W13" i="42" s="1"/>
  <c r="W14" i="42" s="1"/>
  <c r="W15" i="42" s="1"/>
  <c r="W16" i="42" s="1"/>
  <c r="V5" i="42"/>
  <c r="V6" i="42" s="1"/>
  <c r="V7" i="42" s="1"/>
  <c r="V8" i="42" s="1"/>
  <c r="V9" i="42" s="1"/>
  <c r="V10" i="42" s="1"/>
  <c r="V11" i="42" s="1"/>
  <c r="V12" i="42" s="1"/>
  <c r="V13" i="42" s="1"/>
  <c r="V14" i="42" s="1"/>
  <c r="V15" i="42" s="1"/>
  <c r="V16" i="42" s="1"/>
  <c r="B8" i="20"/>
  <c r="D139" i="35"/>
  <c r="D115" i="35"/>
  <c r="D342" i="35"/>
  <c r="B23" i="7"/>
  <c r="D344" i="35"/>
  <c r="B25" i="7"/>
  <c r="D141" i="35"/>
  <c r="D343" i="35"/>
  <c r="D140" i="35"/>
  <c r="B24" i="7"/>
  <c r="C37" i="34"/>
  <c r="C9" i="34"/>
  <c r="C39" i="34"/>
  <c r="C38" i="34"/>
  <c r="I22" i="32"/>
  <c r="B6" i="20" l="1"/>
  <c r="B137" i="20" s="1"/>
  <c r="B139" i="20"/>
  <c r="C4" i="13" s="1"/>
  <c r="D339" i="35"/>
  <c r="B15" i="7"/>
  <c r="D136" i="35"/>
  <c r="B16" i="7"/>
  <c r="B154" i="7" s="1"/>
  <c r="B254" i="7" s="1"/>
  <c r="D364" i="35"/>
  <c r="B7" i="19" s="1"/>
  <c r="B17" i="7"/>
  <c r="B155" i="7" s="1"/>
  <c r="B255" i="7" s="1"/>
  <c r="D365" i="35"/>
  <c r="B8" i="19" s="1"/>
  <c r="D6" i="14"/>
  <c r="D10" i="14" s="1"/>
  <c r="D12" i="14" s="1"/>
  <c r="B6" i="14"/>
  <c r="B10" i="14" s="1"/>
  <c r="B12" i="14" s="1"/>
  <c r="C6" i="14"/>
  <c r="C10" i="14" s="1"/>
  <c r="C12" i="14" s="1"/>
  <c r="C16" i="34"/>
  <c r="C18" i="34" s="1"/>
  <c r="C41" i="34"/>
  <c r="F4" i="13" l="1"/>
  <c r="B138" i="19"/>
  <c r="B146" i="19" s="1"/>
  <c r="J4" i="13"/>
  <c r="O4" i="13" s="1"/>
  <c r="B121" i="19"/>
  <c r="B129" i="19" s="1"/>
  <c r="I4" i="13"/>
  <c r="N4" i="13" s="1"/>
  <c r="C106" i="34"/>
  <c r="C108" i="34"/>
  <c r="C110" i="34" s="1"/>
  <c r="F10" i="14"/>
  <c r="F12" i="14" s="1"/>
  <c r="F18" i="14"/>
  <c r="F19" i="14" s="1"/>
  <c r="I15" i="14" s="1"/>
  <c r="I17" i="14" s="1"/>
  <c r="I19" i="14" s="1"/>
  <c r="L15" i="14" s="1"/>
  <c r="L17" i="14" s="1"/>
  <c r="L19" i="14" s="1"/>
  <c r="O15" i="14" s="1"/>
  <c r="O17" i="14" s="1"/>
  <c r="O19" i="14" s="1"/>
  <c r="R15" i="14" s="1"/>
  <c r="R17" i="14" s="1"/>
  <c r="R19" i="14" s="1"/>
  <c r="U15" i="14" s="1"/>
  <c r="U17" i="14" s="1"/>
  <c r="U19" i="14" s="1"/>
  <c r="X15" i="14" s="1"/>
  <c r="X17" i="14" s="1"/>
  <c r="X19" i="14" s="1"/>
  <c r="AA15" i="14" s="1"/>
  <c r="AA17" i="14" s="1"/>
  <c r="AA19" i="14" s="1"/>
  <c r="AD15" i="14" s="1"/>
  <c r="AD17" i="14" s="1"/>
  <c r="AD19" i="14" s="1"/>
  <c r="AG15" i="14" s="1"/>
  <c r="AG17" i="14" s="1"/>
  <c r="AG19" i="14" s="1"/>
  <c r="AJ15" i="14" s="1"/>
  <c r="AJ17" i="14" s="1"/>
  <c r="AJ19" i="14" s="1"/>
  <c r="G10" i="14"/>
  <c r="G12" i="14" s="1"/>
  <c r="G18" i="14"/>
  <c r="G19" i="14" s="1"/>
  <c r="J15" i="14" s="1"/>
  <c r="J17" i="14" s="1"/>
  <c r="J19" i="14" s="1"/>
  <c r="M15" i="14" s="1"/>
  <c r="M17" i="14" s="1"/>
  <c r="M19" i="14" s="1"/>
  <c r="P15" i="14" s="1"/>
  <c r="P17" i="14" s="1"/>
  <c r="P19" i="14" s="1"/>
  <c r="S15" i="14" s="1"/>
  <c r="S17" i="14" s="1"/>
  <c r="S19" i="14" s="1"/>
  <c r="V15" i="14" s="1"/>
  <c r="V17" i="14" s="1"/>
  <c r="V19" i="14" s="1"/>
  <c r="Y15" i="14" s="1"/>
  <c r="Y17" i="14" s="1"/>
  <c r="Y19" i="14" s="1"/>
  <c r="AB15" i="14" s="1"/>
  <c r="AB17" i="14" s="1"/>
  <c r="AB19" i="14" s="1"/>
  <c r="AE15" i="14" s="1"/>
  <c r="AE17" i="14" s="1"/>
  <c r="AE19" i="14" s="1"/>
  <c r="AH15" i="14" s="1"/>
  <c r="AH17" i="14" s="1"/>
  <c r="AH19" i="14" s="1"/>
  <c r="AK15" i="14" s="1"/>
  <c r="AK17" i="14" s="1"/>
  <c r="AK19" i="14" s="1"/>
  <c r="E19" i="14"/>
  <c r="H15" i="14" s="1"/>
  <c r="H17" i="14" s="1"/>
  <c r="H19" i="14" s="1"/>
  <c r="K15" i="14" s="1"/>
  <c r="K17" i="14" s="1"/>
  <c r="K19" i="14" s="1"/>
  <c r="N15" i="14" s="1"/>
  <c r="N17" i="14" s="1"/>
  <c r="N19" i="14" s="1"/>
  <c r="Q15" i="14" s="1"/>
  <c r="Q17" i="14" s="1"/>
  <c r="Q19" i="14" s="1"/>
  <c r="T15" i="14" s="1"/>
  <c r="T17" i="14" s="1"/>
  <c r="T19" i="14" s="1"/>
  <c r="W15" i="14" s="1"/>
  <c r="W17" i="14" s="1"/>
  <c r="W19" i="14" s="1"/>
  <c r="Z15" i="14" s="1"/>
  <c r="Z17" i="14" s="1"/>
  <c r="Z19" i="14" s="1"/>
  <c r="AC15" i="14" s="1"/>
  <c r="AC17" i="14" s="1"/>
  <c r="AC19" i="14" s="1"/>
  <c r="AF15" i="14" s="1"/>
  <c r="AF17" i="14" s="1"/>
  <c r="AF19" i="14" s="1"/>
  <c r="AI15" i="14" s="1"/>
  <c r="AI17" i="14" s="1"/>
  <c r="AI19" i="14" s="1"/>
  <c r="E10" i="14"/>
  <c r="E12" i="14" s="1"/>
  <c r="O958" i="1"/>
  <c r="G49" i="34"/>
  <c r="G85" i="34" l="1"/>
  <c r="G101" i="34" s="1"/>
  <c r="G103" i="34" s="1"/>
  <c r="G87" i="34"/>
  <c r="G51" i="34"/>
  <c r="G62" i="34" s="1"/>
  <c r="G64" i="34" s="1"/>
  <c r="G106" i="34" l="1"/>
  <c r="G109" i="34"/>
  <c r="G110" i="34" s="1"/>
  <c r="D27" i="35"/>
  <c r="D27" i="36"/>
  <c r="B169" i="7" l="1"/>
  <c r="B38" i="19"/>
  <c r="D24" i="35"/>
  <c r="D360" i="35" s="1"/>
  <c r="D363" i="35"/>
  <c r="B6" i="19" s="1"/>
  <c r="B7" i="7"/>
  <c r="B153" i="7" s="1"/>
  <c r="B253" i="7" s="1"/>
  <c r="D24" i="36"/>
  <c r="D304" i="36" s="1"/>
  <c r="D307" i="36"/>
  <c r="B104" i="19" l="1"/>
  <c r="B112" i="19" s="1"/>
  <c r="H4" i="13"/>
  <c r="K4" i="13" l="1"/>
  <c r="P4" i="13" s="1"/>
  <c r="M4" i="13"/>
</calcChain>
</file>

<file path=xl/comments1.xml><?xml version="1.0" encoding="utf-8"?>
<comments xmlns="http://schemas.openxmlformats.org/spreadsheetml/2006/main">
  <authors>
    <author>Author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BAJAJ INVOICE NOT INCULADED RS. 9065.00
</t>
        </r>
      </text>
    </comment>
    <comment ref="C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april bajaj bill
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BAJAJ SGST AMT 815.85</t>
        </r>
      </text>
    </comment>
    <comment ref="C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april bajaj bill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BAJAJ CGST 815.85</t>
        </r>
      </text>
    </comment>
    <comment ref="C1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april bajaj bill</t>
        </r>
      </text>
    </comment>
  </commentList>
</comments>
</file>

<file path=xl/sharedStrings.xml><?xml version="1.0" encoding="utf-8"?>
<sst xmlns="http://schemas.openxmlformats.org/spreadsheetml/2006/main" count="28702" uniqueCount="2782">
  <si>
    <t>TAXABLE SUPPLY</t>
  </si>
  <si>
    <t>3.1 Details of Outward Supplies and inward supplies liable to reverse charge B2B INVOICES</t>
  </si>
  <si>
    <t>(a) Outward Taxable  supplies  (other than zero rated, nil rated and exempted) (Include debit note &amp; Credit Note) ( Invoice Amended +  -)</t>
  </si>
  <si>
    <t>Sr No.</t>
  </si>
  <si>
    <t>Receiver Name</t>
  </si>
  <si>
    <t>GSTIN/UIN of
 Recipient</t>
  </si>
  <si>
    <t>Invoice 
Number</t>
  </si>
  <si>
    <t>Invoice
 date</t>
  </si>
  <si>
    <t>HSN CODE</t>
  </si>
  <si>
    <t>QTY IN</t>
  </si>
  <si>
    <t>Type of
 Supply</t>
  </si>
  <si>
    <t>Month</t>
  </si>
  <si>
    <t>Differential % of Tax Rate*</t>
  </si>
  <si>
    <t>Supply Covered Under Sec 7 of IGST Act*</t>
  </si>
  <si>
    <t>Nature of
SALE</t>
  </si>
  <si>
    <t>Total Invoice
 Value</t>
  </si>
  <si>
    <t>Taxable 
Value</t>
  </si>
  <si>
    <t>Rate</t>
  </si>
  <si>
    <t>Tax Amt (In Rs.)</t>
  </si>
  <si>
    <t>Document</t>
  </si>
  <si>
    <t>Place of
 Supply</t>
  </si>
  <si>
    <t>Export Type</t>
  </si>
  <si>
    <t>Port Code</t>
  </si>
  <si>
    <t>Shipping Bill Number</t>
  </si>
  <si>
    <t>Shipping Bill Date</t>
  </si>
  <si>
    <t>GST Payment Type</t>
  </si>
  <si>
    <t>Would you</t>
  </si>
  <si>
    <t>IGST</t>
  </si>
  <si>
    <t>CGST</t>
  </si>
  <si>
    <t>SGST</t>
  </si>
  <si>
    <t>CESS</t>
  </si>
  <si>
    <t>Type</t>
  </si>
  <si>
    <t>Claim Refund</t>
  </si>
  <si>
    <t>VARROC POLYMERS PVT.LTD.</t>
  </si>
  <si>
    <t>27AABCM2508F1ZU</t>
  </si>
  <si>
    <t>011920</t>
  </si>
  <si>
    <t>Local</t>
  </si>
  <si>
    <t>NO</t>
  </si>
  <si>
    <t>B2B</t>
  </si>
  <si>
    <t>27-Maharashatra</t>
  </si>
  <si>
    <t>WPAY</t>
  </si>
  <si>
    <t>No</t>
  </si>
  <si>
    <t>021920</t>
  </si>
  <si>
    <t>WOPAY</t>
  </si>
  <si>
    <t>Yes</t>
  </si>
  <si>
    <t>MITTAL PRECISION AUTO COMPS PVT LTD,</t>
  </si>
  <si>
    <t>27AAECM8871A1ZF</t>
  </si>
  <si>
    <t>031920</t>
  </si>
  <si>
    <t>SALE</t>
  </si>
  <si>
    <t>TAXABLE</t>
  </si>
  <si>
    <t>041920</t>
  </si>
  <si>
    <t>051920</t>
  </si>
  <si>
    <t>061920</t>
  </si>
  <si>
    <t>071920</t>
  </si>
  <si>
    <t>081920</t>
  </si>
  <si>
    <t>091920</t>
  </si>
  <si>
    <t>MANAS AUTOMOTIVE SYSTEMS LTD</t>
  </si>
  <si>
    <t>27AAGCM1258H1ZG</t>
  </si>
  <si>
    <t>101920</t>
  </si>
  <si>
    <t>TATA AUTOCOMP SYSTEMS LTD.(X1)</t>
  </si>
  <si>
    <t>27AAACT1848E1ZH</t>
  </si>
  <si>
    <t>111920</t>
  </si>
  <si>
    <t>121920</t>
  </si>
  <si>
    <t>131920</t>
  </si>
  <si>
    <t>LUMAX AUTO TECHNOLOGIES LTD.</t>
  </si>
  <si>
    <t>27AAACD4090Q1Z8</t>
  </si>
  <si>
    <t>141920</t>
  </si>
  <si>
    <t>151920</t>
  </si>
  <si>
    <t>JAPTECH INDUSTRIES</t>
  </si>
  <si>
    <t>27AABFJ4217F1ZP</t>
  </si>
  <si>
    <t>161920</t>
  </si>
  <si>
    <t>171920</t>
  </si>
  <si>
    <t>181920</t>
  </si>
  <si>
    <t>LUMAX ANCILLARY LIMITED</t>
  </si>
  <si>
    <t>27AAACD2571J1ZO</t>
  </si>
  <si>
    <t>191920</t>
  </si>
  <si>
    <t>201920</t>
  </si>
  <si>
    <t>211920</t>
  </si>
  <si>
    <t>221920</t>
  </si>
  <si>
    <t>231920</t>
  </si>
  <si>
    <t>241920</t>
  </si>
  <si>
    <t>251920</t>
  </si>
  <si>
    <t>261920</t>
  </si>
  <si>
    <t>271920</t>
  </si>
  <si>
    <t>SWASTIK ENGINEERING</t>
  </si>
  <si>
    <t>27BBVP5833N1ZP</t>
  </si>
  <si>
    <t>281920</t>
  </si>
  <si>
    <t>291920</t>
  </si>
  <si>
    <t>301920</t>
  </si>
  <si>
    <t>ALPHA FOAM LTD.</t>
  </si>
  <si>
    <t>27AACCA4196J1ZG</t>
  </si>
  <si>
    <t>311920</t>
  </si>
  <si>
    <t>MINDA RINDER INDIA PVT LTD.</t>
  </si>
  <si>
    <t>27AAACH4211R1ZF</t>
  </si>
  <si>
    <t>321920</t>
  </si>
  <si>
    <t>331920</t>
  </si>
  <si>
    <t>341920</t>
  </si>
  <si>
    <t>351920</t>
  </si>
  <si>
    <t>361920</t>
  </si>
  <si>
    <t>371920</t>
  </si>
  <si>
    <t>381920</t>
  </si>
  <si>
    <t>391920</t>
  </si>
  <si>
    <t>401920</t>
  </si>
  <si>
    <t>411920</t>
  </si>
  <si>
    <t>421920</t>
  </si>
  <si>
    <t>431920</t>
  </si>
  <si>
    <t>441920</t>
  </si>
  <si>
    <t>451920</t>
  </si>
  <si>
    <t>461920</t>
  </si>
  <si>
    <t>471920</t>
  </si>
  <si>
    <t>BAMBOO INDIA</t>
  </si>
  <si>
    <t>27BBVPS2447C1ZA</t>
  </si>
  <si>
    <t>481920</t>
  </si>
  <si>
    <t>491920</t>
  </si>
  <si>
    <t>501920</t>
  </si>
  <si>
    <t>511920</t>
  </si>
  <si>
    <t>521920</t>
  </si>
  <si>
    <t>531920</t>
  </si>
  <si>
    <t>541920</t>
  </si>
  <si>
    <t>551920</t>
  </si>
  <si>
    <t>561920</t>
  </si>
  <si>
    <t>VE COMMERCIAL VEHICLES LTD</t>
  </si>
  <si>
    <t>23AABCE9378F1ZK</t>
  </si>
  <si>
    <t>571920</t>
  </si>
  <si>
    <t>Oms</t>
  </si>
  <si>
    <t>581920</t>
  </si>
  <si>
    <t>591920</t>
  </si>
  <si>
    <t>601920</t>
  </si>
  <si>
    <t>611920</t>
  </si>
  <si>
    <t>621920</t>
  </si>
  <si>
    <t>631920</t>
  </si>
  <si>
    <t>641920</t>
  </si>
  <si>
    <t>651920</t>
  </si>
  <si>
    <t>661920</t>
  </si>
  <si>
    <t>671920</t>
  </si>
  <si>
    <t>681920</t>
  </si>
  <si>
    <t>691920</t>
  </si>
  <si>
    <t>701920</t>
  </si>
  <si>
    <t>711920</t>
  </si>
  <si>
    <t>721920</t>
  </si>
  <si>
    <t>731920</t>
  </si>
  <si>
    <t>741920</t>
  </si>
  <si>
    <t>BAJAJ ELECTRICALS LIMITED (CHAKAN)</t>
  </si>
  <si>
    <t>27AAACB2484Q1Z8</t>
  </si>
  <si>
    <t>751920</t>
  </si>
  <si>
    <t>761920</t>
  </si>
  <si>
    <t>771920</t>
  </si>
  <si>
    <t>781920</t>
  </si>
  <si>
    <t>791920</t>
  </si>
  <si>
    <t>801920</t>
  </si>
  <si>
    <t>811920</t>
  </si>
  <si>
    <t>821920</t>
  </si>
  <si>
    <t>831920</t>
  </si>
  <si>
    <t>841920</t>
  </si>
  <si>
    <t>851920</t>
  </si>
  <si>
    <t>861920</t>
  </si>
  <si>
    <t>871920</t>
  </si>
  <si>
    <t>881920</t>
  </si>
  <si>
    <t>891920</t>
  </si>
  <si>
    <t>901920</t>
  </si>
  <si>
    <t>911920</t>
  </si>
  <si>
    <t>921920</t>
  </si>
  <si>
    <t>931920</t>
  </si>
  <si>
    <t>941920</t>
  </si>
  <si>
    <t>951920</t>
  </si>
  <si>
    <t>961920</t>
  </si>
  <si>
    <t>971920</t>
  </si>
  <si>
    <t>981920</t>
  </si>
  <si>
    <t>991920</t>
  </si>
  <si>
    <t>1001920</t>
  </si>
  <si>
    <t>1011920</t>
  </si>
  <si>
    <t>1021920</t>
  </si>
  <si>
    <t>1031920</t>
  </si>
  <si>
    <t>PROCOL LTD (FORMERLY PRICOL PUNE LTD)</t>
  </si>
  <si>
    <t>27AAGCP0139E1ZP</t>
  </si>
  <si>
    <t>1041920</t>
  </si>
  <si>
    <t>1051920</t>
  </si>
  <si>
    <t>1061920</t>
  </si>
  <si>
    <t>1071920</t>
  </si>
  <si>
    <t>1081920</t>
  </si>
  <si>
    <t>1091920</t>
  </si>
  <si>
    <t>1101920</t>
  </si>
  <si>
    <t>KINETIC GREEN ENERGYPOWER SOLUTION LTD</t>
  </si>
  <si>
    <t>27AAECK4013G1ZV</t>
  </si>
  <si>
    <t>1111920</t>
  </si>
  <si>
    <t>PUNE METAGRAPH</t>
  </si>
  <si>
    <t>27AABFP3834C1ZK</t>
  </si>
  <si>
    <t>1121920</t>
  </si>
  <si>
    <t>1131920</t>
  </si>
  <si>
    <t>1141920</t>
  </si>
  <si>
    <t>1151920</t>
  </si>
  <si>
    <t>1161920</t>
  </si>
  <si>
    <t>1171920</t>
  </si>
  <si>
    <t>1181920</t>
  </si>
  <si>
    <t>1191920</t>
  </si>
  <si>
    <t>1201920</t>
  </si>
  <si>
    <t>1211920</t>
  </si>
  <si>
    <t>1221920</t>
  </si>
  <si>
    <t>1231920</t>
  </si>
  <si>
    <t>1241920</t>
  </si>
  <si>
    <t>1251920</t>
  </si>
  <si>
    <t>1261920</t>
  </si>
  <si>
    <t>1271920</t>
  </si>
  <si>
    <t>1281920</t>
  </si>
  <si>
    <t>1291920</t>
  </si>
  <si>
    <t>1301920</t>
  </si>
  <si>
    <t>1311920</t>
  </si>
  <si>
    <t>1321920</t>
  </si>
  <si>
    <t>1331920</t>
  </si>
  <si>
    <t>1341920</t>
  </si>
  <si>
    <t>1351920</t>
  </si>
  <si>
    <t>1361920</t>
  </si>
  <si>
    <t>1371920</t>
  </si>
  <si>
    <t>1381920</t>
  </si>
  <si>
    <t>1391920</t>
  </si>
  <si>
    <t>1401920</t>
  </si>
  <si>
    <t>1411920</t>
  </si>
  <si>
    <t>1421920</t>
  </si>
  <si>
    <t>1431920</t>
  </si>
  <si>
    <t>1441920</t>
  </si>
  <si>
    <t>1451920</t>
  </si>
  <si>
    <t>1461920</t>
  </si>
  <si>
    <t>1471920</t>
  </si>
  <si>
    <t>1481920</t>
  </si>
  <si>
    <t>1491920</t>
  </si>
  <si>
    <t>1501920</t>
  </si>
  <si>
    <t>1511920</t>
  </si>
  <si>
    <t>1521920</t>
  </si>
  <si>
    <t>1531920</t>
  </si>
  <si>
    <t>1541920</t>
  </si>
  <si>
    <t>1551920</t>
  </si>
  <si>
    <t>1561920</t>
  </si>
  <si>
    <t>1571920</t>
  </si>
  <si>
    <t>1581920</t>
  </si>
  <si>
    <t>1591920</t>
  </si>
  <si>
    <t>1601920</t>
  </si>
  <si>
    <t>1611920</t>
  </si>
  <si>
    <t>1621920</t>
  </si>
  <si>
    <t>1631920</t>
  </si>
  <si>
    <t>1641920</t>
  </si>
  <si>
    <t>1651920</t>
  </si>
  <si>
    <t>1661920</t>
  </si>
  <si>
    <t>1671920</t>
  </si>
  <si>
    <t>1681920</t>
  </si>
  <si>
    <t>1691920</t>
  </si>
  <si>
    <t>1701920</t>
  </si>
  <si>
    <t>1711920</t>
  </si>
  <si>
    <t>1721920</t>
  </si>
  <si>
    <t>1731920</t>
  </si>
  <si>
    <t>1741920</t>
  </si>
  <si>
    <t>1751920</t>
  </si>
  <si>
    <t>1761920</t>
  </si>
  <si>
    <t>1771920</t>
  </si>
  <si>
    <t>1781920</t>
  </si>
  <si>
    <t>1791920</t>
  </si>
  <si>
    <t>1801920</t>
  </si>
  <si>
    <t>1811920</t>
  </si>
  <si>
    <t>1821920</t>
  </si>
  <si>
    <t>1831920</t>
  </si>
  <si>
    <t>1841920</t>
  </si>
  <si>
    <t>1851920</t>
  </si>
  <si>
    <t>1861920</t>
  </si>
  <si>
    <t>1871920</t>
  </si>
  <si>
    <t>1881920</t>
  </si>
  <si>
    <t>1891920</t>
  </si>
  <si>
    <t>1901920</t>
  </si>
  <si>
    <t>1911920</t>
  </si>
  <si>
    <t>1921920</t>
  </si>
  <si>
    <t>1931920</t>
  </si>
  <si>
    <t>1941920</t>
  </si>
  <si>
    <t>1951920</t>
  </si>
  <si>
    <t>1961920</t>
  </si>
  <si>
    <t>1971920</t>
  </si>
  <si>
    <t>1981920</t>
  </si>
  <si>
    <t>1991920</t>
  </si>
  <si>
    <t>2001920</t>
  </si>
  <si>
    <t>2011920</t>
  </si>
  <si>
    <t>2021920</t>
  </si>
  <si>
    <t>2031920</t>
  </si>
  <si>
    <t>2041920</t>
  </si>
  <si>
    <t>2051920</t>
  </si>
  <si>
    <t>2061920</t>
  </si>
  <si>
    <t>2071920</t>
  </si>
  <si>
    <t>2081920</t>
  </si>
  <si>
    <t>2091920</t>
  </si>
  <si>
    <t>2101920</t>
  </si>
  <si>
    <t>2111920</t>
  </si>
  <si>
    <t>2121920</t>
  </si>
  <si>
    <t>2131920</t>
  </si>
  <si>
    <t>2141920</t>
  </si>
  <si>
    <t>2151920</t>
  </si>
  <si>
    <t>2161920</t>
  </si>
  <si>
    <t>2171920</t>
  </si>
  <si>
    <t>2181920</t>
  </si>
  <si>
    <t>2191920</t>
  </si>
  <si>
    <t>2201920</t>
  </si>
  <si>
    <t>2211920</t>
  </si>
  <si>
    <t>2221920</t>
  </si>
  <si>
    <t>2231920</t>
  </si>
  <si>
    <t>2241920</t>
  </si>
  <si>
    <t>2251920</t>
  </si>
  <si>
    <t>2261920</t>
  </si>
  <si>
    <t>2271920</t>
  </si>
  <si>
    <t>2281920</t>
  </si>
  <si>
    <t>2291920</t>
  </si>
  <si>
    <t>2301920</t>
  </si>
  <si>
    <t>2311920</t>
  </si>
  <si>
    <t>2321920</t>
  </si>
  <si>
    <t>2331920</t>
  </si>
  <si>
    <t>2341920</t>
  </si>
  <si>
    <t>2351920</t>
  </si>
  <si>
    <t>2361920</t>
  </si>
  <si>
    <t>2371920</t>
  </si>
  <si>
    <t>2381920</t>
  </si>
  <si>
    <t>2391920</t>
  </si>
  <si>
    <t>2401920</t>
  </si>
  <si>
    <t>2411920</t>
  </si>
  <si>
    <t>2421920</t>
  </si>
  <si>
    <t>2431920</t>
  </si>
  <si>
    <t>2441920</t>
  </si>
  <si>
    <t>2451920</t>
  </si>
  <si>
    <t>2461920</t>
  </si>
  <si>
    <t>2471920</t>
  </si>
  <si>
    <t>2481920</t>
  </si>
  <si>
    <t>2491950</t>
  </si>
  <si>
    <t>2501920</t>
  </si>
  <si>
    <t>2511920</t>
  </si>
  <si>
    <t>2521920</t>
  </si>
  <si>
    <t>2531920</t>
  </si>
  <si>
    <t>2541920</t>
  </si>
  <si>
    <t>2551920</t>
  </si>
  <si>
    <t>2561920</t>
  </si>
  <si>
    <t>2571920</t>
  </si>
  <si>
    <t>2581920</t>
  </si>
  <si>
    <t>2591920</t>
  </si>
  <si>
    <t>2601920</t>
  </si>
  <si>
    <t>2611920</t>
  </si>
  <si>
    <t>2621920</t>
  </si>
  <si>
    <t>2631920</t>
  </si>
  <si>
    <t>2641920</t>
  </si>
  <si>
    <t>2651920</t>
  </si>
  <si>
    <t>2661920</t>
  </si>
  <si>
    <t>2671920</t>
  </si>
  <si>
    <t>2681920</t>
  </si>
  <si>
    <t>2691920</t>
  </si>
  <si>
    <t>2701920</t>
  </si>
  <si>
    <t>2711920</t>
  </si>
  <si>
    <t>2721920</t>
  </si>
  <si>
    <t>2731920</t>
  </si>
  <si>
    <t>2741920</t>
  </si>
  <si>
    <t>2751920</t>
  </si>
  <si>
    <t>2761920</t>
  </si>
  <si>
    <t>2771920</t>
  </si>
  <si>
    <t>2781920</t>
  </si>
  <si>
    <t>2791920</t>
  </si>
  <si>
    <t>2801920</t>
  </si>
  <si>
    <t>2811920</t>
  </si>
  <si>
    <t>2821920</t>
  </si>
  <si>
    <t>2831920</t>
  </si>
  <si>
    <t>2841920</t>
  </si>
  <si>
    <t>2851920</t>
  </si>
  <si>
    <t>2861920</t>
  </si>
  <si>
    <t>2871920</t>
  </si>
  <si>
    <t>2881920</t>
  </si>
  <si>
    <t>2891920</t>
  </si>
  <si>
    <t>2901920</t>
  </si>
  <si>
    <t>2911920</t>
  </si>
  <si>
    <t>2921920</t>
  </si>
  <si>
    <t>2931920</t>
  </si>
  <si>
    <t>2941920</t>
  </si>
  <si>
    <t>2951920</t>
  </si>
  <si>
    <t>2961920</t>
  </si>
  <si>
    <t>2971920</t>
  </si>
  <si>
    <t>2981920</t>
  </si>
  <si>
    <t>2991920</t>
  </si>
  <si>
    <t>3001920</t>
  </si>
  <si>
    <t>3011920</t>
  </si>
  <si>
    <t>3021920</t>
  </si>
  <si>
    <t>3031920</t>
  </si>
  <si>
    <t>3041920</t>
  </si>
  <si>
    <t>3051920</t>
  </si>
  <si>
    <t>3061920</t>
  </si>
  <si>
    <t>3071920</t>
  </si>
  <si>
    <t>3081920</t>
  </si>
  <si>
    <t>3091920</t>
  </si>
  <si>
    <t>3101920</t>
  </si>
  <si>
    <t>3111920</t>
  </si>
  <si>
    <t>3121920</t>
  </si>
  <si>
    <t>3131920</t>
  </si>
  <si>
    <t>3141920</t>
  </si>
  <si>
    <t>3151920</t>
  </si>
  <si>
    <t>3161920</t>
  </si>
  <si>
    <t>3171920</t>
  </si>
  <si>
    <t>3181920</t>
  </si>
  <si>
    <t>3191920</t>
  </si>
  <si>
    <t>3201920</t>
  </si>
  <si>
    <t>3211920</t>
  </si>
  <si>
    <t>3221920</t>
  </si>
  <si>
    <t>3231920</t>
  </si>
  <si>
    <t>3241920</t>
  </si>
  <si>
    <t>3251920</t>
  </si>
  <si>
    <t>3261920</t>
  </si>
  <si>
    <t>3271920</t>
  </si>
  <si>
    <t>3281920</t>
  </si>
  <si>
    <t>3291920</t>
  </si>
  <si>
    <t>3301920</t>
  </si>
  <si>
    <t>3311920</t>
  </si>
  <si>
    <t>3321920</t>
  </si>
  <si>
    <t>3331920</t>
  </si>
  <si>
    <t>3341920</t>
  </si>
  <si>
    <t>3351920</t>
  </si>
  <si>
    <t>3361920</t>
  </si>
  <si>
    <t>3371920</t>
  </si>
  <si>
    <t>3381920</t>
  </si>
  <si>
    <t>3391920</t>
  </si>
  <si>
    <t>3401920</t>
  </si>
  <si>
    <t>3411920</t>
  </si>
  <si>
    <t>3421920</t>
  </si>
  <si>
    <t>3431920</t>
  </si>
  <si>
    <t>3441920</t>
  </si>
  <si>
    <t>3451920</t>
  </si>
  <si>
    <t>3461920</t>
  </si>
  <si>
    <t>3471920</t>
  </si>
  <si>
    <t>3481920</t>
  </si>
  <si>
    <t>3491920</t>
  </si>
  <si>
    <t>3501920</t>
  </si>
  <si>
    <t>3511920</t>
  </si>
  <si>
    <t>3521920</t>
  </si>
  <si>
    <t>3531920</t>
  </si>
  <si>
    <t>3541920</t>
  </si>
  <si>
    <t>3551920</t>
  </si>
  <si>
    <t>3561920</t>
  </si>
  <si>
    <t>3571920</t>
  </si>
  <si>
    <t>3581920</t>
  </si>
  <si>
    <t>3591920</t>
  </si>
  <si>
    <t>3601920</t>
  </si>
  <si>
    <t>3611920</t>
  </si>
  <si>
    <t>3621920</t>
  </si>
  <si>
    <t>3631920</t>
  </si>
  <si>
    <t>3641920</t>
  </si>
  <si>
    <t>3651920</t>
  </si>
  <si>
    <t>3661920</t>
  </si>
  <si>
    <t>3671920</t>
  </si>
  <si>
    <t>3681920</t>
  </si>
  <si>
    <t>3691920</t>
  </si>
  <si>
    <t>3701920</t>
  </si>
  <si>
    <t>3711920</t>
  </si>
  <si>
    <t>3721920</t>
  </si>
  <si>
    <t>3731920</t>
  </si>
  <si>
    <t>3741920</t>
  </si>
  <si>
    <t>3751920</t>
  </si>
  <si>
    <t>3761920</t>
  </si>
  <si>
    <t>3771920</t>
  </si>
  <si>
    <t>3781920</t>
  </si>
  <si>
    <t>3791920</t>
  </si>
  <si>
    <t>3801920</t>
  </si>
  <si>
    <t>3811920</t>
  </si>
  <si>
    <t>3821920</t>
  </si>
  <si>
    <t>3831920</t>
  </si>
  <si>
    <t>3841920</t>
  </si>
  <si>
    <t>3851920</t>
  </si>
  <si>
    <t>3861920</t>
  </si>
  <si>
    <t>3871920</t>
  </si>
  <si>
    <t>3881920</t>
  </si>
  <si>
    <t>3891920</t>
  </si>
  <si>
    <t>3901920</t>
  </si>
  <si>
    <t>3911920</t>
  </si>
  <si>
    <t>3921920</t>
  </si>
  <si>
    <t>3931920</t>
  </si>
  <si>
    <t>3941920</t>
  </si>
  <si>
    <t>3951920</t>
  </si>
  <si>
    <t>3961920</t>
  </si>
  <si>
    <t>3971920</t>
  </si>
  <si>
    <t>3981920</t>
  </si>
  <si>
    <t>3991920</t>
  </si>
  <si>
    <t>4001920</t>
  </si>
  <si>
    <t>4011920</t>
  </si>
  <si>
    <t>4021920</t>
  </si>
  <si>
    <t>4031920</t>
  </si>
  <si>
    <t>4041920</t>
  </si>
  <si>
    <t>4051920</t>
  </si>
  <si>
    <t>4061920</t>
  </si>
  <si>
    <t>4071920</t>
  </si>
  <si>
    <t>4081920</t>
  </si>
  <si>
    <t>4091920</t>
  </si>
  <si>
    <t>4101920</t>
  </si>
  <si>
    <t>4111920</t>
  </si>
  <si>
    <t>4121920</t>
  </si>
  <si>
    <t>4131920</t>
  </si>
  <si>
    <t>4141920</t>
  </si>
  <si>
    <t>4151920</t>
  </si>
  <si>
    <t>4161920</t>
  </si>
  <si>
    <t>4171920</t>
  </si>
  <si>
    <t>4181920</t>
  </si>
  <si>
    <t>4191920</t>
  </si>
  <si>
    <t>4201920</t>
  </si>
  <si>
    <t>VARROC ENGINEERING PVT LTD</t>
  </si>
  <si>
    <t>27AAACV2420J1ZI</t>
  </si>
  <si>
    <t>4211920</t>
  </si>
  <si>
    <t>4221920</t>
  </si>
  <si>
    <t>4231920</t>
  </si>
  <si>
    <t>4241920</t>
  </si>
  <si>
    <t>4251920</t>
  </si>
  <si>
    <t>4261920</t>
  </si>
  <si>
    <t>4271920</t>
  </si>
  <si>
    <t>4281920</t>
  </si>
  <si>
    <t>4291920</t>
  </si>
  <si>
    <t>4301920</t>
  </si>
  <si>
    <t>4311920</t>
  </si>
  <si>
    <t>4321920</t>
  </si>
  <si>
    <t>4331920</t>
  </si>
  <si>
    <t>4341920</t>
  </si>
  <si>
    <t>4351920</t>
  </si>
  <si>
    <t>4361920</t>
  </si>
  <si>
    <t>4371920</t>
  </si>
  <si>
    <t>4381920</t>
  </si>
  <si>
    <t>AUDI AUTOMOBILES</t>
  </si>
  <si>
    <t>23AAACB7112P2ZQ</t>
  </si>
  <si>
    <t>4391920</t>
  </si>
  <si>
    <t>4401920</t>
  </si>
  <si>
    <t>4411920</t>
  </si>
  <si>
    <t>4421920</t>
  </si>
  <si>
    <t>4431920</t>
  </si>
  <si>
    <t>4441920</t>
  </si>
  <si>
    <t>4451920</t>
  </si>
  <si>
    <t>4461920</t>
  </si>
  <si>
    <t>4471920</t>
  </si>
  <si>
    <t>4481920</t>
  </si>
  <si>
    <t>4491920</t>
  </si>
  <si>
    <t>4501920</t>
  </si>
  <si>
    <t>4511920</t>
  </si>
  <si>
    <t>4521920</t>
  </si>
  <si>
    <t>4531920</t>
  </si>
  <si>
    <t>4541920</t>
  </si>
  <si>
    <t>4551920</t>
  </si>
  <si>
    <t>4561920</t>
  </si>
  <si>
    <t>4571920</t>
  </si>
  <si>
    <t>4581920</t>
  </si>
  <si>
    <t>4591920</t>
  </si>
  <si>
    <t>4601920</t>
  </si>
  <si>
    <t>4611920</t>
  </si>
  <si>
    <t>4621920</t>
  </si>
  <si>
    <t>4631920</t>
  </si>
  <si>
    <t>4641920</t>
  </si>
  <si>
    <t>4651920</t>
  </si>
  <si>
    <t>4661920</t>
  </si>
  <si>
    <t>4671920</t>
  </si>
  <si>
    <t>4681920</t>
  </si>
  <si>
    <t>4691920</t>
  </si>
  <si>
    <t>4701920</t>
  </si>
  <si>
    <t>4711920</t>
  </si>
  <si>
    <t>4721920</t>
  </si>
  <si>
    <t>4731920</t>
  </si>
  <si>
    <t>4741920</t>
  </si>
  <si>
    <t>4751920</t>
  </si>
  <si>
    <t>4761920</t>
  </si>
  <si>
    <t>4771920</t>
  </si>
  <si>
    <t>4781920</t>
  </si>
  <si>
    <t>4791920</t>
  </si>
  <si>
    <t>4801920</t>
  </si>
  <si>
    <t>4811920</t>
  </si>
  <si>
    <t>4821920</t>
  </si>
  <si>
    <t>4831920</t>
  </si>
  <si>
    <t>4841920</t>
  </si>
  <si>
    <t>4851920</t>
  </si>
  <si>
    <t>4861920</t>
  </si>
  <si>
    <t>4871920</t>
  </si>
  <si>
    <t>4881920</t>
  </si>
  <si>
    <t>4891920</t>
  </si>
  <si>
    <t>4901920</t>
  </si>
  <si>
    <t>4911920</t>
  </si>
  <si>
    <t>4921920</t>
  </si>
  <si>
    <t>4931920</t>
  </si>
  <si>
    <t>4941920</t>
  </si>
  <si>
    <t>4951920</t>
  </si>
  <si>
    <t>4961920</t>
  </si>
  <si>
    <t>4971920</t>
  </si>
  <si>
    <t>4981920</t>
  </si>
  <si>
    <t>4991920</t>
  </si>
  <si>
    <t>5001920</t>
  </si>
  <si>
    <t>5011920</t>
  </si>
  <si>
    <t>5021920</t>
  </si>
  <si>
    <t>5031920</t>
  </si>
  <si>
    <t>5041920</t>
  </si>
  <si>
    <t>5051920</t>
  </si>
  <si>
    <t>5061920</t>
  </si>
  <si>
    <t>5071920</t>
  </si>
  <si>
    <t>5081920</t>
  </si>
  <si>
    <t>5091920</t>
  </si>
  <si>
    <t>5101920</t>
  </si>
  <si>
    <t>5111920</t>
  </si>
  <si>
    <t>5121920</t>
  </si>
  <si>
    <t>5131920</t>
  </si>
  <si>
    <t>5141920</t>
  </si>
  <si>
    <t>5151920</t>
  </si>
  <si>
    <t>5161920</t>
  </si>
  <si>
    <t>5171920</t>
  </si>
  <si>
    <t>5181920</t>
  </si>
  <si>
    <t>5191920</t>
  </si>
  <si>
    <t>5201920</t>
  </si>
  <si>
    <t>5211920</t>
  </si>
  <si>
    <t>5221920</t>
  </si>
  <si>
    <t>5231920</t>
  </si>
  <si>
    <t>5241920</t>
  </si>
  <si>
    <t>5251920</t>
  </si>
  <si>
    <t>5261920</t>
  </si>
  <si>
    <t>5271920</t>
  </si>
  <si>
    <t>5281920</t>
  </si>
  <si>
    <t>5291920</t>
  </si>
  <si>
    <t>5301920</t>
  </si>
  <si>
    <t>5311920</t>
  </si>
  <si>
    <t>5321920</t>
  </si>
  <si>
    <t>5331920</t>
  </si>
  <si>
    <t>5341920</t>
  </si>
  <si>
    <t>5351920</t>
  </si>
  <si>
    <t>5361920</t>
  </si>
  <si>
    <t>5371920</t>
  </si>
  <si>
    <t>5381920</t>
  </si>
  <si>
    <t>5391920</t>
  </si>
  <si>
    <t>5401920</t>
  </si>
  <si>
    <t>5411920</t>
  </si>
  <si>
    <t>5421920</t>
  </si>
  <si>
    <t>5431920</t>
  </si>
  <si>
    <t>5441920</t>
  </si>
  <si>
    <t>5451920</t>
  </si>
  <si>
    <t>5461920</t>
  </si>
  <si>
    <t>5471920</t>
  </si>
  <si>
    <t>5481920</t>
  </si>
  <si>
    <t>5491920</t>
  </si>
  <si>
    <t>5501920</t>
  </si>
  <si>
    <t>5511920</t>
  </si>
  <si>
    <t>5521920</t>
  </si>
  <si>
    <t>5531920</t>
  </si>
  <si>
    <t>5541920</t>
  </si>
  <si>
    <t>5551920</t>
  </si>
  <si>
    <t>5561920</t>
  </si>
  <si>
    <t>5571920</t>
  </si>
  <si>
    <t>5581920</t>
  </si>
  <si>
    <t>5591920</t>
  </si>
  <si>
    <t>5601920</t>
  </si>
  <si>
    <t>5611920</t>
  </si>
  <si>
    <t>5621920</t>
  </si>
  <si>
    <t>5631920</t>
  </si>
  <si>
    <t>5641920</t>
  </si>
  <si>
    <t>5651920</t>
  </si>
  <si>
    <t>5661920</t>
  </si>
  <si>
    <t>5671920</t>
  </si>
  <si>
    <t>5681920</t>
  </si>
  <si>
    <t>5691920</t>
  </si>
  <si>
    <t>5701920</t>
  </si>
  <si>
    <t>5711920</t>
  </si>
  <si>
    <t>5721920</t>
  </si>
  <si>
    <t>5731920</t>
  </si>
  <si>
    <t>5741920</t>
  </si>
  <si>
    <t>5751920</t>
  </si>
  <si>
    <t>5761920</t>
  </si>
  <si>
    <t>5771920</t>
  </si>
  <si>
    <t>5781920</t>
  </si>
  <si>
    <t>5791920</t>
  </si>
  <si>
    <t>5801920</t>
  </si>
  <si>
    <t>5811920</t>
  </si>
  <si>
    <t>5821920</t>
  </si>
  <si>
    <t>5831920</t>
  </si>
  <si>
    <t>5841920</t>
  </si>
  <si>
    <t>5851920</t>
  </si>
  <si>
    <t>5861920</t>
  </si>
  <si>
    <t>5871920</t>
  </si>
  <si>
    <t>5881920</t>
  </si>
  <si>
    <t>5891920</t>
  </si>
  <si>
    <t>5901920</t>
  </si>
  <si>
    <t>5911920</t>
  </si>
  <si>
    <t>5921920</t>
  </si>
  <si>
    <t>5931920</t>
  </si>
  <si>
    <t>5941920</t>
  </si>
  <si>
    <t>5951920</t>
  </si>
  <si>
    <t>5961920</t>
  </si>
  <si>
    <t>5971920</t>
  </si>
  <si>
    <t>5981920</t>
  </si>
  <si>
    <t>5991920</t>
  </si>
  <si>
    <t>6001920</t>
  </si>
  <si>
    <t>6011920</t>
  </si>
  <si>
    <t>6021920</t>
  </si>
  <si>
    <t>6031920</t>
  </si>
  <si>
    <t>6041920</t>
  </si>
  <si>
    <t>6051920</t>
  </si>
  <si>
    <t>6061920</t>
  </si>
  <si>
    <t>6071920</t>
  </si>
  <si>
    <t>6081920</t>
  </si>
  <si>
    <t>6091920</t>
  </si>
  <si>
    <t>6101920</t>
  </si>
  <si>
    <t>6111920</t>
  </si>
  <si>
    <t>6121920</t>
  </si>
  <si>
    <t>6131920</t>
  </si>
  <si>
    <t>6141920</t>
  </si>
  <si>
    <t>6151920</t>
  </si>
  <si>
    <t>6161920</t>
  </si>
  <si>
    <t>THE SUPREME INDUSTRIES LTD</t>
  </si>
  <si>
    <t>27AAACT1344F1ZO</t>
  </si>
  <si>
    <t>6171920</t>
  </si>
  <si>
    <t>6181920</t>
  </si>
  <si>
    <t>6191920</t>
  </si>
  <si>
    <t>6201920</t>
  </si>
  <si>
    <t>6211920</t>
  </si>
  <si>
    <t>6221920</t>
  </si>
  <si>
    <t>6231920</t>
  </si>
  <si>
    <t>6241920</t>
  </si>
  <si>
    <t>6251920</t>
  </si>
  <si>
    <t>6261920</t>
  </si>
  <si>
    <t>6271920</t>
  </si>
  <si>
    <t>6281920</t>
  </si>
  <si>
    <t>6291920</t>
  </si>
  <si>
    <t>6301920</t>
  </si>
  <si>
    <t>6311920</t>
  </si>
  <si>
    <t>6321920</t>
  </si>
  <si>
    <t>6331920</t>
  </si>
  <si>
    <t>6341920</t>
  </si>
  <si>
    <t>6351920</t>
  </si>
  <si>
    <t>6361920</t>
  </si>
  <si>
    <t>6371920</t>
  </si>
  <si>
    <t>6381920</t>
  </si>
  <si>
    <t>6391920</t>
  </si>
  <si>
    <t>6401920</t>
  </si>
  <si>
    <t>6411920</t>
  </si>
  <si>
    <t>6421920</t>
  </si>
  <si>
    <t>6431920</t>
  </si>
  <si>
    <t>6441920</t>
  </si>
  <si>
    <t>6451920</t>
  </si>
  <si>
    <t>6461920</t>
  </si>
  <si>
    <t>6471920</t>
  </si>
  <si>
    <t>6481920</t>
  </si>
  <si>
    <t>6491920</t>
  </si>
  <si>
    <t>6501920</t>
  </si>
  <si>
    <t>6511920</t>
  </si>
  <si>
    <t>6521920</t>
  </si>
  <si>
    <t>6531920</t>
  </si>
  <si>
    <t>6541920</t>
  </si>
  <si>
    <t>6551920</t>
  </si>
  <si>
    <t>6561920</t>
  </si>
  <si>
    <t>6571920</t>
  </si>
  <si>
    <t>6581920</t>
  </si>
  <si>
    <t>6591920</t>
  </si>
  <si>
    <t>6601920</t>
  </si>
  <si>
    <t>6611920</t>
  </si>
  <si>
    <t>6621920</t>
  </si>
  <si>
    <t>6631920</t>
  </si>
  <si>
    <t>6641920</t>
  </si>
  <si>
    <t>6651920</t>
  </si>
  <si>
    <t>6661920</t>
  </si>
  <si>
    <t>6671920</t>
  </si>
  <si>
    <t>6681920</t>
  </si>
  <si>
    <t>6691920</t>
  </si>
  <si>
    <t>6701920</t>
  </si>
  <si>
    <t>6711920</t>
  </si>
  <si>
    <t>6721920</t>
  </si>
  <si>
    <t>6731920</t>
  </si>
  <si>
    <t>6741920</t>
  </si>
  <si>
    <t>6751920</t>
  </si>
  <si>
    <t>6761920</t>
  </si>
  <si>
    <t>6771920</t>
  </si>
  <si>
    <t>6781920</t>
  </si>
  <si>
    <t>6791920</t>
  </si>
  <si>
    <t>6801920</t>
  </si>
  <si>
    <t>6811920</t>
  </si>
  <si>
    <t>6821920</t>
  </si>
  <si>
    <t>6831920</t>
  </si>
  <si>
    <t>6841920</t>
  </si>
  <si>
    <t>6851920</t>
  </si>
  <si>
    <t>6861920</t>
  </si>
  <si>
    <t>6871920</t>
  </si>
  <si>
    <t>6881920</t>
  </si>
  <si>
    <t>6891920</t>
  </si>
  <si>
    <t>6901920</t>
  </si>
  <si>
    <t>6911920</t>
  </si>
  <si>
    <t>Document Number</t>
  </si>
  <si>
    <t>Document Date</t>
  </si>
  <si>
    <t>4. ELIGIBLE ITC.
4(A) :- ITC AVAILABLE ( Whether in full or part)</t>
  </si>
  <si>
    <t>( 5 ) :- ALL OTHER ITC</t>
  </si>
  <si>
    <t>Supplier
Name</t>
  </si>
  <si>
    <t>GSTIN/UIN of
 Supplier</t>
  </si>
  <si>
    <t>Document Type</t>
  </si>
  <si>
    <t>Port</t>
  </si>
  <si>
    <t>Bill Of Entry</t>
  </si>
  <si>
    <t>Code</t>
  </si>
  <si>
    <t>Number</t>
  </si>
  <si>
    <t>Date</t>
  </si>
  <si>
    <t>Value</t>
  </si>
  <si>
    <t>Mittal Precision Auto Comps Private Limited</t>
  </si>
  <si>
    <t>INPUT</t>
  </si>
  <si>
    <t>Varroc Polymers Pvt.Ltd.</t>
  </si>
  <si>
    <t>Tata Autocomp Systems Ltd.(X1)</t>
  </si>
  <si>
    <t>SI2040001191</t>
  </si>
  <si>
    <t>SI2040001192</t>
  </si>
  <si>
    <t>Origa Lease Finance Pvt Ltd.</t>
  </si>
  <si>
    <t>27AABCO8467D1ZA</t>
  </si>
  <si>
    <t>OLFPL/19-20/002</t>
  </si>
  <si>
    <t>INPUT SERVICE</t>
  </si>
  <si>
    <t>Chhatrapati Business Group</t>
  </si>
  <si>
    <t>27AAMFC2124K1ZG</t>
  </si>
  <si>
    <t>39199090/</t>
  </si>
  <si>
    <t>Atharva Polymer Pvt.Ltd.</t>
  </si>
  <si>
    <t>27AAHCA1363L1ZK</t>
  </si>
  <si>
    <t>AP/19-20/00259</t>
  </si>
  <si>
    <t>SI2040002288</t>
  </si>
  <si>
    <t>AP/19-20/00290</t>
  </si>
  <si>
    <t>Nutan Enterprises</t>
  </si>
  <si>
    <t>27AFJPK6177Q1ZJ</t>
  </si>
  <si>
    <t>Axalta Coating Systems India Private Limited.</t>
  </si>
  <si>
    <t>27AAECD2713N1ZK</t>
  </si>
  <si>
    <t>AP/19-20/00355</t>
  </si>
  <si>
    <t>SI2040003421</t>
  </si>
  <si>
    <t>Aditya Enterprises</t>
  </si>
  <si>
    <t>27AMMPB3648M1ZO</t>
  </si>
  <si>
    <t>Minda Rinder India Pvt.Ltd.</t>
  </si>
  <si>
    <t>M Traders</t>
  </si>
  <si>
    <t>27AACFM2940F1ZJ</t>
  </si>
  <si>
    <t>BH/0076</t>
  </si>
  <si>
    <t>Premier Sales Corporation</t>
  </si>
  <si>
    <t>27AAHFP1154B1ZN</t>
  </si>
  <si>
    <t>19-20/17665</t>
  </si>
  <si>
    <t>19-20/17667</t>
  </si>
  <si>
    <t>AP/19-20/00467</t>
  </si>
  <si>
    <t>SI2040005375</t>
  </si>
  <si>
    <t>SI2040005376</t>
  </si>
  <si>
    <t>Kansai Nerolac Paints Ltd.</t>
  </si>
  <si>
    <t>27AAACG1376N1ZC</t>
  </si>
  <si>
    <t>L271011171</t>
  </si>
  <si>
    <t>L271011172</t>
  </si>
  <si>
    <t>L271011173</t>
  </si>
  <si>
    <t>Aeroaids Corporation</t>
  </si>
  <si>
    <t>27AABFA1883E1ZQ</t>
  </si>
  <si>
    <t>APU/1920/210</t>
  </si>
  <si>
    <t>Axis Bank Ltd.</t>
  </si>
  <si>
    <t>27AAACU2414K1ZF</t>
  </si>
  <si>
    <t>FIN2104196448820</t>
  </si>
  <si>
    <t>Tech-Force Composites Pvt.Ltd.,( Indore Unit )</t>
  </si>
  <si>
    <t>23AAACT6376M1ZZ</t>
  </si>
  <si>
    <t>Bharti Airtel Limied</t>
  </si>
  <si>
    <t>27AAACB2894G1ZN</t>
  </si>
  <si>
    <t>fm20271000789675</t>
  </si>
  <si>
    <t>Allwell Products</t>
  </si>
  <si>
    <t>27APHPD1073Q1ZM</t>
  </si>
  <si>
    <t>AWP/19-20/625</t>
  </si>
  <si>
    <t>CAPITAL GOODS</t>
  </si>
  <si>
    <t>441480/</t>
  </si>
  <si>
    <t>SI2040006771</t>
  </si>
  <si>
    <t>19-20/17666</t>
  </si>
  <si>
    <t>Mrf Corp Limited</t>
  </si>
  <si>
    <t>27AAACM2185R1ZX</t>
  </si>
  <si>
    <t>Basf India Limited.</t>
  </si>
  <si>
    <t>27AAACB4599E1ZL</t>
  </si>
  <si>
    <t>OS2719101821</t>
  </si>
  <si>
    <t>OS2719101822</t>
  </si>
  <si>
    <t>Deep Enterprises</t>
  </si>
  <si>
    <t>27AJAPG7696K1ZP</t>
  </si>
  <si>
    <t>PR/19-20/1</t>
  </si>
  <si>
    <t>AP/19-20/00704</t>
  </si>
  <si>
    <t>AP/19-20/00703</t>
  </si>
  <si>
    <t>Industrial Trading Company</t>
  </si>
  <si>
    <t>27AABFI6338L1Z3</t>
  </si>
  <si>
    <t>B0280</t>
  </si>
  <si>
    <t>Vnet Corporation</t>
  </si>
  <si>
    <t>27AYCPB9228K1ZA</t>
  </si>
  <si>
    <t>VNET/19-20/14</t>
  </si>
  <si>
    <t>998422</t>
  </si>
  <si>
    <t>SI2040009354</t>
  </si>
  <si>
    <t>The Colour Galaxy</t>
  </si>
  <si>
    <t>27AAFFT6563N1ZH</t>
  </si>
  <si>
    <t>19-20/471</t>
  </si>
  <si>
    <t>SI2040010614</t>
  </si>
  <si>
    <t>SI2040010615</t>
  </si>
  <si>
    <t>Sam Systems</t>
  </si>
  <si>
    <t>27AHVPG8951G1ZQ</t>
  </si>
  <si>
    <t>SS/19-20/0087</t>
  </si>
  <si>
    <t>Accurate Industries</t>
  </si>
  <si>
    <t>27AACFA1881H1ZL</t>
  </si>
  <si>
    <t>Shrujal Chem Private Limited</t>
  </si>
  <si>
    <t>27AAQCS7977M1Z3</t>
  </si>
  <si>
    <t>SCPL/0083</t>
  </si>
  <si>
    <t>SI2040011755</t>
  </si>
  <si>
    <t>SI2040011756</t>
  </si>
  <si>
    <t>M-Tech Enterprises</t>
  </si>
  <si>
    <t>27BUQPM7574N1ZH</t>
  </si>
  <si>
    <t>19-20/014</t>
  </si>
  <si>
    <t>APU/1920/490</t>
  </si>
  <si>
    <t>Yashodeep Enterprises</t>
  </si>
  <si>
    <t>27ADOPJ4418Q1ZV</t>
  </si>
  <si>
    <t>9603/</t>
  </si>
  <si>
    <t>3506</t>
  </si>
  <si>
    <t>3403/</t>
  </si>
  <si>
    <t>Swan Electricals</t>
  </si>
  <si>
    <t>27AAYPA0273F1ZQ</t>
  </si>
  <si>
    <t>0020/19-20</t>
  </si>
  <si>
    <t>85389000</t>
  </si>
  <si>
    <t>AWP/19-20/652</t>
  </si>
  <si>
    <t>SI2040013890</t>
  </si>
  <si>
    <t>SI2040013891</t>
  </si>
  <si>
    <t>1975</t>
  </si>
  <si>
    <t>19-20/17933</t>
  </si>
  <si>
    <t>19-20/17934</t>
  </si>
  <si>
    <t>19-20/17902</t>
  </si>
  <si>
    <t>19-20/17908</t>
  </si>
  <si>
    <t>B0481</t>
  </si>
  <si>
    <t>39174000</t>
  </si>
  <si>
    <t>B0482</t>
  </si>
  <si>
    <t>B0483</t>
  </si>
  <si>
    <t>B0484</t>
  </si>
  <si>
    <t>B0485</t>
  </si>
  <si>
    <t>9987</t>
  </si>
  <si>
    <t>Shriram Enterprises</t>
  </si>
  <si>
    <t>27CVNPK1560R1ZT</t>
  </si>
  <si>
    <t>Akzo Nobel India Limited.</t>
  </si>
  <si>
    <t>27AAACI6297A1ZN</t>
  </si>
  <si>
    <t>HP110305</t>
  </si>
  <si>
    <t>Sanjay Tools &amp; Accessories Pvt.Ltd.</t>
  </si>
  <si>
    <t>27AAHCS2420A1ZX</t>
  </si>
  <si>
    <t>FIN2404192322182</t>
  </si>
  <si>
    <t>FIN2604196209216</t>
  </si>
  <si>
    <t>FIN2604196211988</t>
  </si>
  <si>
    <t>FIN2604196904576</t>
  </si>
  <si>
    <t>Yash Transport</t>
  </si>
  <si>
    <t>URD</t>
  </si>
  <si>
    <t>EXEMPTED</t>
  </si>
  <si>
    <t>Micro Plast</t>
  </si>
  <si>
    <t>27AAZFM6461A1ZY</t>
  </si>
  <si>
    <t>OLFPL/19-20/009</t>
  </si>
  <si>
    <t>SI2040015772</t>
  </si>
  <si>
    <t>SI2040015773</t>
  </si>
  <si>
    <t>Sai Traders</t>
  </si>
  <si>
    <t>27AJZPM2520M1ZL</t>
  </si>
  <si>
    <t>139/19-20</t>
  </si>
  <si>
    <t>Shubham Biz Facility Management (P) Ltd.</t>
  </si>
  <si>
    <t>27AASCS9231J1ZO</t>
  </si>
  <si>
    <t>G0062</t>
  </si>
  <si>
    <t>G0063</t>
  </si>
  <si>
    <t>Om Enterprises</t>
  </si>
  <si>
    <t>27ACFPY4813J1Z6</t>
  </si>
  <si>
    <t>VNET/19-20/198</t>
  </si>
  <si>
    <t>19-20/18064</t>
  </si>
  <si>
    <t>19-20/18066</t>
  </si>
  <si>
    <t>19-20/18065</t>
  </si>
  <si>
    <t>SCPL/0148</t>
  </si>
  <si>
    <t>B0690</t>
  </si>
  <si>
    <t>FIN1605197283422</t>
  </si>
  <si>
    <t>FIN1705198371225</t>
  </si>
  <si>
    <t>HP110445</t>
  </si>
  <si>
    <t>3814/</t>
  </si>
  <si>
    <t>Amin Engineers</t>
  </si>
  <si>
    <t>27AAPFA7196J1ZR</t>
  </si>
  <si>
    <t>GST/19-20/141</t>
  </si>
  <si>
    <t>L271035837</t>
  </si>
  <si>
    <t>Promise Pest Control System</t>
  </si>
  <si>
    <t>27AACPH4424P1ZJ</t>
  </si>
  <si>
    <t>FM20271002228659</t>
  </si>
  <si>
    <t>OLFPL/19-20/013</t>
  </si>
  <si>
    <t>Axalta Coating Systems India Private Limited. (55703418)</t>
  </si>
  <si>
    <t>Rajendra Enterprises</t>
  </si>
  <si>
    <t>27AVIPS7433C1ZF</t>
  </si>
  <si>
    <t>1920RE0225</t>
  </si>
  <si>
    <t>8539/</t>
  </si>
  <si>
    <t>B0894</t>
  </si>
  <si>
    <t>HP110532</t>
  </si>
  <si>
    <t>SKY Buildcon</t>
  </si>
  <si>
    <t>27ACMFS6707J1ZL</t>
  </si>
  <si>
    <t>19-20/00054</t>
  </si>
  <si>
    <t>OS2719105933</t>
  </si>
  <si>
    <t>OS2719105934</t>
  </si>
  <si>
    <t>SI2040024785</t>
  </si>
  <si>
    <t>L271042802</t>
  </si>
  <si>
    <t>L271042803</t>
  </si>
  <si>
    <t>L271042804</t>
  </si>
  <si>
    <t>19-20/18385</t>
  </si>
  <si>
    <t>SCPL/0189</t>
  </si>
  <si>
    <t>L271043335</t>
  </si>
  <si>
    <t>L271043336</t>
  </si>
  <si>
    <t>L271044672</t>
  </si>
  <si>
    <t>L271044673</t>
  </si>
  <si>
    <t>SS/19-20/00182</t>
  </si>
  <si>
    <t>SS/19-20/00188</t>
  </si>
  <si>
    <t>AWP/19-20/675</t>
  </si>
  <si>
    <t>SI2040027456</t>
  </si>
  <si>
    <t>Bajaj Automobiles</t>
  </si>
  <si>
    <t>27AAZPJ4136D1ZI</t>
  </si>
  <si>
    <t>BA/19-20/50</t>
  </si>
  <si>
    <t>SCPL/0217</t>
  </si>
  <si>
    <t>AWP/19-20/688</t>
  </si>
  <si>
    <t>HP110614</t>
  </si>
  <si>
    <t>HP110633</t>
  </si>
  <si>
    <t>Polyplastic Industries (I) Pvt.Ltd.</t>
  </si>
  <si>
    <t>27AAECP8535C1ZF</t>
  </si>
  <si>
    <t>DR1/19/6251</t>
  </si>
  <si>
    <t>DR1/19/6254</t>
  </si>
  <si>
    <t>S G SALES CORPORATION</t>
  </si>
  <si>
    <t>27ABDFS1863M1ZR</t>
  </si>
  <si>
    <t>CM02803</t>
  </si>
  <si>
    <t>Decker Logistics Pvt Ltd</t>
  </si>
  <si>
    <t>27AAFCD5233J1ZM</t>
  </si>
  <si>
    <t>A18030</t>
  </si>
  <si>
    <t>9965</t>
  </si>
  <si>
    <t>Machino Plastics Limited,Unit-II</t>
  </si>
  <si>
    <t>06AAACM6984G1Z9</t>
  </si>
  <si>
    <t>MPL2/19/12927</t>
  </si>
  <si>
    <t>SS/19-20/00206</t>
  </si>
  <si>
    <t>fin2005190753037</t>
  </si>
  <si>
    <t>INFINITI RETAIL LIMITED</t>
  </si>
  <si>
    <t>27AACCV17226H1ZE</t>
  </si>
  <si>
    <t>SLA117020078283</t>
  </si>
  <si>
    <t>Yung Hang Tai Water Transfer Ltd</t>
  </si>
  <si>
    <t>IMPORT GOODS</t>
  </si>
  <si>
    <t>19-20/18564</t>
  </si>
  <si>
    <t>19-20/18565</t>
  </si>
  <si>
    <t>HP110682</t>
  </si>
  <si>
    <t>SI2040030481</t>
  </si>
  <si>
    <t>SI2040030505</t>
  </si>
  <si>
    <t>SI2040030482</t>
  </si>
  <si>
    <t>Nature</t>
  </si>
  <si>
    <t>27CIDPP6150M1ZU</t>
  </si>
  <si>
    <t>AWP/19-20/698</t>
  </si>
  <si>
    <t>L271052400</t>
  </si>
  <si>
    <t>L271052401</t>
  </si>
  <si>
    <t>L271052402</t>
  </si>
  <si>
    <t>L271052404</t>
  </si>
  <si>
    <t>OLFPL/19-20/019</t>
  </si>
  <si>
    <t>997319</t>
  </si>
  <si>
    <t>AWP/19-20/703</t>
  </si>
  <si>
    <t>Master Pressing Works</t>
  </si>
  <si>
    <t>27AABFM8397H1ZT</t>
  </si>
  <si>
    <t>0784/19 20</t>
  </si>
  <si>
    <t>Axalta Coating Systems India Pvt Ltd,</t>
  </si>
  <si>
    <t>24AAECD2713N1ZQ</t>
  </si>
  <si>
    <t>Disha Fire Solutions</t>
  </si>
  <si>
    <t>27ATWPK5509M1ZV</t>
  </si>
  <si>
    <t>Permag Tradelink</t>
  </si>
  <si>
    <t>27AAIPN4131D1Z0</t>
  </si>
  <si>
    <t>238/19-20</t>
  </si>
  <si>
    <t>1920RE0319</t>
  </si>
  <si>
    <t>APU/1920/1328</t>
  </si>
  <si>
    <t>G0176</t>
  </si>
  <si>
    <t>G0177</t>
  </si>
  <si>
    <t>HP110736</t>
  </si>
  <si>
    <t>S G Sales Corporation</t>
  </si>
  <si>
    <t>CM03134</t>
  </si>
  <si>
    <t>Uptech Engineering</t>
  </si>
  <si>
    <t>27ANLPS2142M1ZJ</t>
  </si>
  <si>
    <t>SI/7250</t>
  </si>
  <si>
    <t>ss/19-20/00251</t>
  </si>
  <si>
    <t>SCPL/0251</t>
  </si>
  <si>
    <t>L271060139</t>
  </si>
  <si>
    <t>L271060140</t>
  </si>
  <si>
    <t>19-20/18759</t>
  </si>
  <si>
    <t>SI2040035976</t>
  </si>
  <si>
    <t>OLFPL/19-20/023</t>
  </si>
  <si>
    <t>997319/</t>
  </si>
  <si>
    <t>19-20/18793</t>
  </si>
  <si>
    <t>VNET/19-20/380</t>
  </si>
  <si>
    <t>FIN1906197179110</t>
  </si>
  <si>
    <t>FIN1906196984762</t>
  </si>
  <si>
    <t>FIN2006191205241</t>
  </si>
  <si>
    <t>SS/19-20/00271</t>
  </si>
  <si>
    <t>Maharashtra Enviro Power Ltd.</t>
  </si>
  <si>
    <t>27AAECM3522C1ZX</t>
  </si>
  <si>
    <t>Varroc Engineering Ltd.</t>
  </si>
  <si>
    <t>HP110872</t>
  </si>
  <si>
    <t>APU/1920/1575</t>
  </si>
  <si>
    <t>19-20/18904</t>
  </si>
  <si>
    <t>19-20/18909</t>
  </si>
  <si>
    <t>SI2040038758</t>
  </si>
  <si>
    <t>Sai Interprises</t>
  </si>
  <si>
    <t>27ACIPD7822K1ZF</t>
  </si>
  <si>
    <t>SI/19-20/23</t>
  </si>
  <si>
    <t>DR1/19/8491</t>
  </si>
  <si>
    <t>DR1/19/8492</t>
  </si>
  <si>
    <t>0965/19-20</t>
  </si>
  <si>
    <t>SS/19-20/00297</t>
  </si>
  <si>
    <t>SI2040040087</t>
  </si>
  <si>
    <t>SI/19-20/26</t>
  </si>
  <si>
    <t>SCPL/0336</t>
  </si>
  <si>
    <t>L271068020</t>
  </si>
  <si>
    <t>L271068021</t>
  </si>
  <si>
    <t>SS/19-20/00311</t>
  </si>
  <si>
    <t>BM2027I002115107</t>
  </si>
  <si>
    <t>Spire India</t>
  </si>
  <si>
    <t>27ACPPS1076B1ZI</t>
  </si>
  <si>
    <t>1679/19</t>
  </si>
  <si>
    <t>SS/19-20/00302</t>
  </si>
  <si>
    <t>SCPL/0349</t>
  </si>
  <si>
    <t>FIN1006193729414</t>
  </si>
  <si>
    <t>FIN2006191404964</t>
  </si>
  <si>
    <t>SI2040041931</t>
  </si>
  <si>
    <t>SI2040041932</t>
  </si>
  <si>
    <t>1011/19-20</t>
  </si>
  <si>
    <t>SS/19-20/00316</t>
  </si>
  <si>
    <t>19-20/19127</t>
  </si>
  <si>
    <t>19-20/19128</t>
  </si>
  <si>
    <t>L271073732</t>
  </si>
  <si>
    <t>L271073733</t>
  </si>
  <si>
    <t>L271073734</t>
  </si>
  <si>
    <t>VNET/19-20/556</t>
  </si>
  <si>
    <t>Zenith Engineering ( Conv)</t>
  </si>
  <si>
    <t>27ACKPT7340N1ZU</t>
  </si>
  <si>
    <t>40/19-20</t>
  </si>
  <si>
    <t>SI2040043339</t>
  </si>
  <si>
    <t>Tally (india) private Limited</t>
  </si>
  <si>
    <t>29AACCT3705E1ZJ</t>
  </si>
  <si>
    <t>I/0/034847/19-20</t>
  </si>
  <si>
    <t>398/19-20</t>
  </si>
  <si>
    <t>Goldline Engineering</t>
  </si>
  <si>
    <t>27AAAFG1674N1Z5</t>
  </si>
  <si>
    <t>19-20/24</t>
  </si>
  <si>
    <t>G0328</t>
  </si>
  <si>
    <t>SI2040043682</t>
  </si>
  <si>
    <t>G0336</t>
  </si>
  <si>
    <t>SI2040043887</t>
  </si>
  <si>
    <t>MPL2/19/21768</t>
  </si>
  <si>
    <t>SI2040044426</t>
  </si>
  <si>
    <t>OLFPL/19-20/029</t>
  </si>
  <si>
    <t>SI2040044425</t>
  </si>
  <si>
    <t>19-20/19271</t>
  </si>
  <si>
    <t>DR1/19/10263</t>
  </si>
  <si>
    <t>SI2040045452</t>
  </si>
  <si>
    <t>1143/19-20</t>
  </si>
  <si>
    <t>L271078902</t>
  </si>
  <si>
    <t>L271078903</t>
  </si>
  <si>
    <t>BM2027I003090025</t>
  </si>
  <si>
    <t>SI2040046552</t>
  </si>
  <si>
    <t>l749210064</t>
  </si>
  <si>
    <t>FIN23071978443956</t>
  </si>
  <si>
    <t>OLFPL/19-20/033</t>
  </si>
  <si>
    <t>SI2040047572</t>
  </si>
  <si>
    <t>SI2040047573</t>
  </si>
  <si>
    <t>19-20/19389</t>
  </si>
  <si>
    <t>SI/7348</t>
  </si>
  <si>
    <t>1920RE0548</t>
  </si>
  <si>
    <t>SI2040048532</t>
  </si>
  <si>
    <t>l749210099</t>
  </si>
  <si>
    <t>l7492100116</t>
  </si>
  <si>
    <t>l7492100117</t>
  </si>
  <si>
    <t>APU/1920/2255</t>
  </si>
  <si>
    <t>APU/1920/2256</t>
  </si>
  <si>
    <t>OS2719114737</t>
  </si>
  <si>
    <t>OS2719114738</t>
  </si>
  <si>
    <t>L271082664</t>
  </si>
  <si>
    <t>L271082665</t>
  </si>
  <si>
    <t>L271082666</t>
  </si>
  <si>
    <t>SI2040049534</t>
  </si>
  <si>
    <t>1253/19-20</t>
  </si>
  <si>
    <t>1257/19-20</t>
  </si>
  <si>
    <t>Raj Hardware &amp; Electricals</t>
  </si>
  <si>
    <t>27AATPC2316A1Z7</t>
  </si>
  <si>
    <t>SS/19-20/00399</t>
  </si>
  <si>
    <t>DR1/19/11670</t>
  </si>
  <si>
    <t>SI2040050166</t>
  </si>
  <si>
    <t>DR1/19/11668</t>
  </si>
  <si>
    <t>SS/19-20/00404</t>
  </si>
  <si>
    <t>l7492100170</t>
  </si>
  <si>
    <t>Genesis Solutions (india)</t>
  </si>
  <si>
    <t>27ABXPK1220E1ZS</t>
  </si>
  <si>
    <t>SI2040050619</t>
  </si>
  <si>
    <t>SI2040050620</t>
  </si>
  <si>
    <t>SI2040051297</t>
  </si>
  <si>
    <t>SI2040051298</t>
  </si>
  <si>
    <t>L271087160</t>
  </si>
  <si>
    <t>L271087161</t>
  </si>
  <si>
    <t>Exergon Chemical (Mfg.) Company</t>
  </si>
  <si>
    <t>27AABFR5119A1ZO</t>
  </si>
  <si>
    <t>978/19-20</t>
  </si>
  <si>
    <t>SI2040052243</t>
  </si>
  <si>
    <t>SI2040052244</t>
  </si>
  <si>
    <t>Jay Kay Tools</t>
  </si>
  <si>
    <t>27ACOPJ2933M1Z5</t>
  </si>
  <si>
    <t>MC01220</t>
  </si>
  <si>
    <t>V K Electricals</t>
  </si>
  <si>
    <t>27AGXPK0223G1ZD</t>
  </si>
  <si>
    <t>SI/19-20/32</t>
  </si>
  <si>
    <t>OS2719116385</t>
  </si>
  <si>
    <t>ABS Certifictions</t>
  </si>
  <si>
    <t>27AECPD3419C1Z5</t>
  </si>
  <si>
    <t>l749210248</t>
  </si>
  <si>
    <t>SCPL/0474</t>
  </si>
  <si>
    <t>FIN0508199444550</t>
  </si>
  <si>
    <t>FIN3107197624589</t>
  </si>
  <si>
    <t>FIN0108198608852</t>
  </si>
  <si>
    <t>FIN0108198725412</t>
  </si>
  <si>
    <t>FIN0108198792586</t>
  </si>
  <si>
    <t>Overseas Logistics &amp; Service</t>
  </si>
  <si>
    <t>23AAFFO4378L1ZX</t>
  </si>
  <si>
    <t>Total Tax</t>
  </si>
  <si>
    <t xml:space="preserve">Place of </t>
  </si>
  <si>
    <t>supply</t>
  </si>
  <si>
    <t>DIFFRANCE</t>
  </si>
  <si>
    <t>Place Of 
Supply</t>
  </si>
  <si>
    <t>AUTOFINA</t>
  </si>
  <si>
    <t>27AASFA7303G1ZE</t>
  </si>
  <si>
    <t>HI-TECH SERVICES</t>
  </si>
  <si>
    <t>27AAQPW0710P1Z1</t>
  </si>
  <si>
    <t>MIGMA PACKTRON</t>
  </si>
  <si>
    <t>23AXLPP2030P1Z9</t>
  </si>
  <si>
    <t>23-Madhya Pradesh</t>
  </si>
  <si>
    <t>PARMS DESING PVT LTD,</t>
  </si>
  <si>
    <t>27AAICP7006Q1ZU</t>
  </si>
  <si>
    <t>S M ROLLING WORKS</t>
  </si>
  <si>
    <t>27ABOFS4993B1ZQ</t>
  </si>
  <si>
    <t>SAIKRUPA ENTERPRISES</t>
  </si>
  <si>
    <t>27ACAFS4100K1ZC</t>
  </si>
  <si>
    <t>SHREE SAI COATERS</t>
  </si>
  <si>
    <t>27ACAFS7745J1ZP</t>
  </si>
  <si>
    <t>TATA FICOSA AUTOMOTVES LTD.</t>
  </si>
  <si>
    <t>27AAACT5755A1ZJ</t>
  </si>
  <si>
    <t>TATA MOTORS LTD</t>
  </si>
  <si>
    <t>27AAACT2727Q1ZW</t>
  </si>
  <si>
    <t>TECH-FORCE COMPOSITES PVT,LTD.,(INDORE)</t>
  </si>
  <si>
    <t>TI METAL FORMING</t>
  </si>
  <si>
    <t>27AAACT1249H1ZG</t>
  </si>
  <si>
    <t>TRW SUN STEERING WHEELS PRIVATE LTD,</t>
  </si>
  <si>
    <t>27AAFCS3981E1Z7</t>
  </si>
  <si>
    <t>TUBE INVESTMENTS OF INDIA LTD</t>
  </si>
  <si>
    <t>27AADCT1398N1ZQ</t>
  </si>
  <si>
    <t>MASTER SALE HSN SUMMERY</t>
  </si>
  <si>
    <t>HSN CODE Desp.</t>
  </si>
  <si>
    <t>UNIT</t>
  </si>
  <si>
    <t>Parts &amp; Accessories Of Motor Vehicles Other</t>
  </si>
  <si>
    <t>NOS-NUMBERS</t>
  </si>
  <si>
    <t>Service</t>
  </si>
  <si>
    <t>Goods</t>
  </si>
  <si>
    <t>MISC CHEMICAL PRODUCTS THINNER</t>
  </si>
  <si>
    <t>KLR-KILOLITRE</t>
  </si>
  <si>
    <t>PETROLEUM RESINS (ACTIVATOR)</t>
  </si>
  <si>
    <t>Others ( Paint &amp; Varnishes)</t>
  </si>
  <si>
    <t>SALE MASTER PARTY LIST</t>
  </si>
  <si>
    <t>Aaltis Lighting Solutions</t>
  </si>
  <si>
    <t>27ALMPJ2823M1ZR</t>
  </si>
  <si>
    <t>Abdulhusain Abdulally Hakim</t>
  </si>
  <si>
    <t>27AADFA5996L1ZV</t>
  </si>
  <si>
    <t>Accord Cooling System</t>
  </si>
  <si>
    <t>27DPWPS0981C1ZB</t>
  </si>
  <si>
    <t>Adm Engineering</t>
  </si>
  <si>
    <t>27AAJFA8391F1Z7</t>
  </si>
  <si>
    <t>Anuradha Enterprises</t>
  </si>
  <si>
    <t>27BAEPM8837J1Z6</t>
  </si>
  <si>
    <t>Autofina</t>
  </si>
  <si>
    <t>Bansilal Lalchand Verma</t>
  </si>
  <si>
    <t>27ADPPV7154C1Z4</t>
  </si>
  <si>
    <t>Chem-Tech Laboratories Pvt Ltd</t>
  </si>
  <si>
    <t>27AAECC3473E1ZT</t>
  </si>
  <si>
    <t>Coat-Tech Aesthetics Pvt Ltd</t>
  </si>
  <si>
    <t>27AAFCC5166M2Z8</t>
  </si>
  <si>
    <t>Dhl Express (India) Pvt.Ltd.</t>
  </si>
  <si>
    <t>07AABCD3611Q1ZK</t>
  </si>
  <si>
    <t>Dhumal Motor Glass</t>
  </si>
  <si>
    <t>27AJTPD5059N1ZI</t>
  </si>
  <si>
    <t>Fedex Express Tscs India Pvt.Ltd.</t>
  </si>
  <si>
    <t>27AABCF6516A1Z3</t>
  </si>
  <si>
    <t>Flameonn Engineering System</t>
  </si>
  <si>
    <t>27EWQPS3282A1Z6</t>
  </si>
  <si>
    <t>Galva Decoparts Pvt.Ltd.(Pune)</t>
  </si>
  <si>
    <t>27AACCG8994N1ZO</t>
  </si>
  <si>
    <t>Ganesh Total Gaz Distributor</t>
  </si>
  <si>
    <t>27AAMFG7702P1ZS</t>
  </si>
  <si>
    <t>Ganpati Ply Laminate and Hardware</t>
  </si>
  <si>
    <t>27AAGPO6738D1ZK</t>
  </si>
  <si>
    <t>Gawade Steel Traders</t>
  </si>
  <si>
    <t>27AAPFG4989F1ZR</t>
  </si>
  <si>
    <t>Gayatri Aqua Solutions</t>
  </si>
  <si>
    <t>27ABTPB8020D1ZV</t>
  </si>
  <si>
    <t>Green Chemicals</t>
  </si>
  <si>
    <t>27AAKFG2282L1Z1</t>
  </si>
  <si>
    <t>Hans Electric &amp; Gen.Stores</t>
  </si>
  <si>
    <t>27AAYPA0283H1ZK</t>
  </si>
  <si>
    <t>Hari Om Enterprises</t>
  </si>
  <si>
    <t>27AEZPB3304H1ZI</t>
  </si>
  <si>
    <t>Jay Kay Enterprises</t>
  </si>
  <si>
    <t>27AHDPM2083K1Z6</t>
  </si>
  <si>
    <t>Kansai Nerolac Paints Limited</t>
  </si>
  <si>
    <t>30AAACG1376N1ZP</t>
  </si>
  <si>
    <t>Krishna Hardware</t>
  </si>
  <si>
    <t>27CDLPS3021D1ZP</t>
  </si>
  <si>
    <t>Labtech Systems</t>
  </si>
  <si>
    <t>27AIWPM3023B1ZD</t>
  </si>
  <si>
    <t>Lotus Tapes (India) Pvt.Ltd.</t>
  </si>
  <si>
    <t>27AABCL0595K1Z9</t>
  </si>
  <si>
    <t>Maharashtra Paints &amp; Hardware Stores</t>
  </si>
  <si>
    <t>27AABFM8411A1ZS</t>
  </si>
  <si>
    <t>Maharashtra State Electricity Distribution Co Ltd.</t>
  </si>
  <si>
    <t>27AAECM2933K1ZB</t>
  </si>
  <si>
    <t>Mataji Hardware &amp; Electricals</t>
  </si>
  <si>
    <t>27AHUPC1514G1ZI</t>
  </si>
  <si>
    <t>Mauli Enterprises</t>
  </si>
  <si>
    <t>27DFZPM0605C1ZE</t>
  </si>
  <si>
    <t>Membrane Filters (India) Pvt.Ltd.</t>
  </si>
  <si>
    <t>27AADCM9750F1ZA</t>
  </si>
  <si>
    <t>Migma Packtron</t>
  </si>
  <si>
    <t>Mrf Corp. Ltd-Hub</t>
  </si>
  <si>
    <t>33AAACM2185R1Z4</t>
  </si>
  <si>
    <t>National Chemicals</t>
  </si>
  <si>
    <t>27ABXPV6045J1ZP</t>
  </si>
  <si>
    <t>New Radha Hardware</t>
  </si>
  <si>
    <t>27AGRPA3908N1Z0</t>
  </si>
  <si>
    <t>Om Logistics Ltd</t>
  </si>
  <si>
    <t>27AAACO4716C1ZT</t>
  </si>
  <si>
    <t>Pooja Enterprises</t>
  </si>
  <si>
    <t>27AAOPJ7179F1Z8</t>
  </si>
  <si>
    <t>Ppg Asian Paints Pvt Ltd.</t>
  </si>
  <si>
    <t>27AAACA8832H1ZO</t>
  </si>
  <si>
    <t>Premier Seals (I) Pvt.Ltd.</t>
  </si>
  <si>
    <t>27AABCP6517B1ZQ</t>
  </si>
  <si>
    <t>PRICOL LTD (FORMERLY PRICOL PUNE LTD)</t>
  </si>
  <si>
    <t>Proton Power Control Pvt.Ltd.</t>
  </si>
  <si>
    <t>27AAFCP3402M1ZD</t>
  </si>
  <si>
    <t>Pune Polymers Pvt Ltd</t>
  </si>
  <si>
    <t>27AABCP0076H1ZK</t>
  </si>
  <si>
    <t>Rajdeep Electric Co.</t>
  </si>
  <si>
    <t>27AGOPA8563A1ZH</t>
  </si>
  <si>
    <t>Riddhi Traders</t>
  </si>
  <si>
    <t>27BSEPS5026B1ZX</t>
  </si>
  <si>
    <t>S R Enterprises</t>
  </si>
  <si>
    <t>27ABXFS0861P1Z5</t>
  </si>
  <si>
    <t>S S Q A</t>
  </si>
  <si>
    <t>27AJIPP2958D1Z0</t>
  </si>
  <si>
    <t>S&amp;P Electrocoating Pvt Ltd</t>
  </si>
  <si>
    <t>27AASCS0290B1ZC</t>
  </si>
  <si>
    <t>S.S.Industries</t>
  </si>
  <si>
    <t>27AFPPV3787B1ZV</t>
  </si>
  <si>
    <t>Sagar Enterprises</t>
  </si>
  <si>
    <t>27AAYFS6552R1ZU</t>
  </si>
  <si>
    <t>Sagar Sales Corporation</t>
  </si>
  <si>
    <t>27ADVPM5123E1ZE</t>
  </si>
  <si>
    <t>Sai Gentec Enterprises</t>
  </si>
  <si>
    <t>27AERPC3128G1ZL</t>
  </si>
  <si>
    <t>Sandbhor Stone Company</t>
  </si>
  <si>
    <t>27ABMFS1762N1ZI</t>
  </si>
  <si>
    <t>Shahid Sheet Fabrication</t>
  </si>
  <si>
    <t>27APUPP6829B2ZD</t>
  </si>
  <si>
    <t>Shalimar Electricals</t>
  </si>
  <si>
    <t>27ACNPS6908C1ZB</t>
  </si>
  <si>
    <t>Shree Mahalaxmi Automation</t>
  </si>
  <si>
    <t>27ACYFS2620L1ZH</t>
  </si>
  <si>
    <t>Shree Sai Coaters</t>
  </si>
  <si>
    <t>Sigma Air Filters</t>
  </si>
  <si>
    <t>27AAEFS2599G1ZU</t>
  </si>
  <si>
    <t>Star Enterprises</t>
  </si>
  <si>
    <t>27DMDPK7060N1ZL</t>
  </si>
  <si>
    <t>Tata Motors Limited</t>
  </si>
  <si>
    <t>TNT India Pvt Ltd.</t>
  </si>
  <si>
    <t>27AAACT6649K1ZV</t>
  </si>
  <si>
    <t>Tri-K Inc</t>
  </si>
  <si>
    <t>27ADTPJ2325F1ZJ</t>
  </si>
  <si>
    <t>Unicorn Infosolitions Private Limited</t>
  </si>
  <si>
    <t>27AAACU6278M1ZP</t>
  </si>
  <si>
    <t>United India Insurance Company Limited.</t>
  </si>
  <si>
    <t>27AAACU5552C1ZJ</t>
  </si>
  <si>
    <t>VE COMMERCIAL VEHICLES LIMITED</t>
  </si>
  <si>
    <t>23AABCE9378F3ZI</t>
  </si>
  <si>
    <t>VE COMMERCIAL VEHICLES LIMITED.</t>
  </si>
  <si>
    <t>Vijay Vallabh Traders</t>
  </si>
  <si>
    <t>27AEEPP4832R1ZT</t>
  </si>
  <si>
    <t>Vision Telecom</t>
  </si>
  <si>
    <t>27AAKFV5974C1ZS</t>
  </si>
  <si>
    <t>PURCHASE MASTER PARTY LIST</t>
  </si>
  <si>
    <t>Name</t>
  </si>
  <si>
    <t>AUTOFINA AUTOPLAST PVT.LTD.</t>
  </si>
  <si>
    <t>GST NO.</t>
  </si>
  <si>
    <t>27AAQCA6836R1ZN</t>
  </si>
  <si>
    <t>1) 3A- Supplies made to consumers and un-registered persons (Net of debit / credit notes) (B2C)</t>
  </si>
  <si>
    <t>MONTH</t>
  </si>
  <si>
    <t>No. of Records</t>
  </si>
  <si>
    <t>Total Taxable value</t>
  </si>
  <si>
    <t>Total Integrated Tax</t>
  </si>
  <si>
    <t>Total Central Tax</t>
  </si>
  <si>
    <t>Total State/UT Tax</t>
  </si>
  <si>
    <t>Total Cess</t>
  </si>
  <si>
    <t>2) 3B- Supplies made to registered persons (other than those attracting reverse charge) (B2B)</t>
  </si>
  <si>
    <t>Recipient wise summary </t>
  </si>
  <si>
    <t>3) 3C- Exports with payment of tax (EXPWP)</t>
  </si>
  <si>
    <t>4) 3D- Exports without payment of tax (EXPWOP)</t>
  </si>
  <si>
    <t>5) 3E- Supplies to SEZ units/developers with payment of tax (SEZWP)</t>
  </si>
  <si>
    <t>6) 3F- Supplies to SEZ units/developers without payment of tax (SEZWOP)</t>
  </si>
  <si>
    <t>7) 3G- Deemed exports (including edit/amendment) (DE)</t>
  </si>
  <si>
    <t>8) Total outward supplies (1 to 7)</t>
  </si>
  <si>
    <t>Total Invoice value</t>
  </si>
  <si>
    <t>9) 3H- Inward supplies attracting reverse charge (to be reported by the recipient, GSTIN wise for every supplier, net of debit/credit notes and advances paid, if any) (RCM)</t>
  </si>
  <si>
    <t>10) 3I- Import of services (net of debit/ credit notes and advances paid, if any) (IMPS)</t>
  </si>
  <si>
    <t>11) 3J- Import of goods(IMPG)</t>
  </si>
  <si>
    <t>12) 3K- Import of goods from SEZ units / developers on a Bill of Entry (IMPG SEZ)</t>
  </si>
  <si>
    <t>13) 3L- Missing documents on which credit has been claimed in T-2 /T-1 (for quarter) tax period and supplier has not reported the same till the filing of return for the current tax period</t>
  </si>
  <si>
    <t>14) 4- Details of the supplies made through e-commerce operators liable to collect tax under section 52 (out of any outward supplies declared in table 3)</t>
  </si>
  <si>
    <t>15) Total Net Liability (8+9+10)</t>
  </si>
  <si>
    <t>4. Eligible ITC</t>
  </si>
  <si>
    <t>(A) ITC Available (Whether in full or part)</t>
  </si>
  <si>
    <t xml:space="preserve">ITC Available (Whether in full or part)
</t>
  </si>
  <si>
    <t>IMPORT SERVICE</t>
  </si>
  <si>
    <t>(2)   Others</t>
  </si>
  <si>
    <t>OTHERS</t>
  </si>
  <si>
    <t xml:space="preserve"> (C) Net ITC Available (A)-(B)</t>
  </si>
  <si>
    <t xml:space="preserve"> D Ineligible ITC</t>
  </si>
  <si>
    <t>Ineligible ITC</t>
  </si>
  <si>
    <t>(1)   SECTION 17 (5)</t>
  </si>
  <si>
    <t>5. Values of exempt, Nil-rated and non-GST inward supplies</t>
  </si>
  <si>
    <t>NIL</t>
  </si>
  <si>
    <t>ZERO</t>
  </si>
  <si>
    <t>TOTAL</t>
  </si>
  <si>
    <t>Non-GST Supplies</t>
  </si>
  <si>
    <t>NON-GST</t>
  </si>
  <si>
    <t>B2C</t>
  </si>
  <si>
    <t>EXPORT WPAY</t>
  </si>
  <si>
    <t>EXPORT WOPAY</t>
  </si>
  <si>
    <t>SEZ WPAY</t>
  </si>
  <si>
    <t>SEZ WOPAY</t>
  </si>
  <si>
    <t>DEEM EXP.WREFUND</t>
  </si>
  <si>
    <t>E-COM</t>
  </si>
  <si>
    <t>Type OF Supply</t>
  </si>
  <si>
    <t>Inter-State</t>
  </si>
  <si>
    <t>Intra-State</t>
  </si>
  <si>
    <t xml:space="preserve">3H. Inward supplies attracting reverse charge  (to be reported by recipient, GSTIN wise, net of debit/credit notes and advances paid, if any) 
</t>
  </si>
  <si>
    <t>( d ) Inward supplies ( Liable to reverse charge) (Debit/Credit Note)</t>
  </si>
  <si>
    <t>As per Books</t>
  </si>
  <si>
    <t>Type of Sale</t>
  </si>
  <si>
    <t>Total</t>
  </si>
  <si>
    <t>Basic</t>
  </si>
  <si>
    <t>ELEGIBLE INPUT</t>
  </si>
  <si>
    <t>RCM - 5%</t>
  </si>
  <si>
    <t>RCM - 12%</t>
  </si>
  <si>
    <t>RCM - 18%</t>
  </si>
  <si>
    <t>RCM - 28%</t>
  </si>
  <si>
    <t>Total - A</t>
  </si>
  <si>
    <t>INELIGIBLE INPUT</t>
  </si>
  <si>
    <t>Total - B</t>
  </si>
  <si>
    <t>Total (A + B)</t>
  </si>
  <si>
    <t>AS Per Return 3B</t>
  </si>
  <si>
    <t>Inward supplies (liable to RCM)</t>
  </si>
  <si>
    <t>Difference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</si>
  <si>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</si>
  <si>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</si>
  <si>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</si>
  <si>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</si>
  <si>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</si>
  <si>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</si>
  <si>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</si>
  <si>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</si>
  <si>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</si>
  <si>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</si>
  <si>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</si>
  <si>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</si>
  <si>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SALE SUMMERY</t>
  </si>
  <si>
    <t>AS PER GSTR-1</t>
  </si>
  <si>
    <t>AS PER GSTR-3B</t>
  </si>
  <si>
    <t>ASSY</t>
  </si>
  <si>
    <t>PURCHASE SUMMERY</t>
  </si>
  <si>
    <t>AS PER GSTR-2A</t>
  </si>
  <si>
    <t>Particulars</t>
  </si>
  <si>
    <t>GST Output</t>
  </si>
  <si>
    <t>Credit Utilized: IGST</t>
  </si>
  <si>
    <t>Credit Utilized: CGST</t>
  </si>
  <si>
    <t>Credit Utilized: SGST</t>
  </si>
  <si>
    <t xml:space="preserve">GST Payable </t>
  </si>
  <si>
    <t>Opening Balance</t>
  </si>
  <si>
    <t>Cash Paid</t>
  </si>
  <si>
    <t>Balance</t>
  </si>
  <si>
    <t>GST Input Credit</t>
  </si>
  <si>
    <t>Input GST</t>
  </si>
  <si>
    <t>Available ITC</t>
  </si>
  <si>
    <t>Credit Utilized:</t>
  </si>
  <si>
    <t>Closing Balance</t>
  </si>
  <si>
    <t>Cash Ledger Balance</t>
  </si>
  <si>
    <t xml:space="preserve">Utilized </t>
  </si>
  <si>
    <t>Sr.</t>
  </si>
  <si>
    <t>PARTY</t>
  </si>
  <si>
    <t>TIN</t>
  </si>
  <si>
    <t>No.</t>
  </si>
  <si>
    <t>VARROC ENGINEERING LTD</t>
  </si>
  <si>
    <t>NET</t>
  </si>
  <si>
    <t>27AAFFO4378L1ZP</t>
  </si>
  <si>
    <t>4. ELIGIBLE ITC.
4(B) :- ITC REVERSED ( Whether in full or part)</t>
  </si>
  <si>
    <t>( 1 &amp; 2) :- As per rules 42 &amp; 43 of CGST Rules &amp; Others</t>
  </si>
  <si>
    <t>Place Of Supply</t>
  </si>
  <si>
    <t>1</t>
  </si>
  <si>
    <t>4. ELIGIBLE ITC.
4(D) :- Ineligible ITC ( Whether in full or part)</t>
  </si>
  <si>
    <t>( 1 &amp; 2) :- As per Section 17(5) &amp; Others</t>
  </si>
  <si>
    <t>24.06.2019</t>
  </si>
  <si>
    <t>2019-20</t>
  </si>
  <si>
    <t>3.1 Details of Outward Supplies and inward supplies liable to reverse charge</t>
  </si>
  <si>
    <t>Outward taxable supplies (other than zero rated, nil rated and exempted)</t>
  </si>
  <si>
    <t xml:space="preserve"> Taxable </t>
  </si>
  <si>
    <t>Outward taxable supplies (zero rated)</t>
  </si>
  <si>
    <t>Taxable</t>
  </si>
  <si>
    <t>Other outward supplies (Nil rated, exempted)</t>
  </si>
  <si>
    <t>Other Outward Taxable supplies (Nil rated, exempted)</t>
  </si>
  <si>
    <t>Inward supplies (liable to reverse charge)</t>
  </si>
  <si>
    <t>Non-GST outward supplies</t>
  </si>
  <si>
    <t>Of the supplies shown in 3.1 (a) above, details of inter-state supplies made to unregistered persons, composition taxable persons and UIN holders</t>
  </si>
  <si>
    <t>Total Taxable Value</t>
  </si>
  <si>
    <t>Supplies made to Unregistered Persons</t>
  </si>
  <si>
    <t>Supplies made to Composition Taxable Persons</t>
  </si>
  <si>
    <t>Supplies made to UIN holders</t>
  </si>
  <si>
    <t xml:space="preserve">(1)   Import of goods </t>
  </si>
  <si>
    <t>(2)   Import of services</t>
  </si>
  <si>
    <t>(3)   Inward supplies liable to reverse charge (other than 1 &amp;2 above)</t>
  </si>
  <si>
    <t>(4)   Inward supplies from ISD</t>
  </si>
  <si>
    <t>(5)   All other ITC</t>
  </si>
  <si>
    <t xml:space="preserve"> B ITC Reversed</t>
  </si>
  <si>
    <t>ITC Reversed</t>
  </si>
  <si>
    <t xml:space="preserve">(1)   As per Rule 42 &amp; 43 of SGST/CGST rules </t>
  </si>
  <si>
    <t>Interest</t>
  </si>
  <si>
    <t>Interest IGST</t>
  </si>
  <si>
    <t>Interest CGST</t>
  </si>
  <si>
    <t>Interest SGST</t>
  </si>
  <si>
    <t>Late Fee</t>
  </si>
  <si>
    <t>Late Fee IGST</t>
  </si>
  <si>
    <t>Late Fee CGST</t>
  </si>
  <si>
    <t>Late Fee SGST</t>
  </si>
  <si>
    <t>Payment of Tax (Other than RCM)</t>
  </si>
  <si>
    <t>Tax Paid in Cash</t>
  </si>
  <si>
    <t>Interest Paid in Cash</t>
  </si>
  <si>
    <t>Paid Through ITC IGST</t>
  </si>
  <si>
    <t>Paid Through ITC CGST</t>
  </si>
  <si>
    <t>Paid Through ITC SGST</t>
  </si>
  <si>
    <t>Paid Through ITC Cess</t>
  </si>
  <si>
    <t>Tax Paid In Cash</t>
  </si>
  <si>
    <t>4A,4B,4C,6B,6C-B2B INVOICES</t>
  </si>
  <si>
    <t xml:space="preserve">5A,5B,-B2C (LARGE) INVOICES </t>
  </si>
  <si>
    <t>9B-Credit/Debit Notes (REGISTERED)</t>
  </si>
  <si>
    <t>9B-Credit/Debit Notes (UN REGISTERED)</t>
  </si>
  <si>
    <t>6A-Exports Invoices</t>
  </si>
  <si>
    <t>7-B2C (Others)</t>
  </si>
  <si>
    <t>8-Nil rated/exempted/non GST outward suppliers</t>
  </si>
  <si>
    <t>Total NIL Amount</t>
  </si>
  <si>
    <t>Total Exempted Amount</t>
  </si>
  <si>
    <t>Total Non GST Amount</t>
  </si>
  <si>
    <t>Total ZERO GST Amount</t>
  </si>
  <si>
    <t>11A(1),11A(2)-Tax Liability (Advances received)</t>
  </si>
  <si>
    <t>11B(1),11B(2) Adjustment of Advances</t>
  </si>
  <si>
    <t>12-HSN-WISE SUMMARY OF OUTWARD SUPPLIERS</t>
  </si>
  <si>
    <t>Documents Issued</t>
  </si>
  <si>
    <t>Documents Cancelled</t>
  </si>
  <si>
    <t>Net issued Documents</t>
  </si>
  <si>
    <t xml:space="preserve"> AMENDED B2B INVOICE</t>
  </si>
  <si>
    <t>AMENDED B2C LARGE INVOICE</t>
  </si>
  <si>
    <t>AMENDED Credit/Debit Notes (Reg)</t>
  </si>
  <si>
    <t>AMENDED Credit/Debit Notes (Un Reg)</t>
  </si>
  <si>
    <t>Exports Invoices</t>
  </si>
  <si>
    <t>AMENDED B2C (Other)</t>
  </si>
  <si>
    <t>DEEM EXP.WOREFUND</t>
  </si>
  <si>
    <t>B2C LARGE</t>
  </si>
  <si>
    <t>B2C OTHER</t>
  </si>
  <si>
    <t>B2C SMALL</t>
  </si>
  <si>
    <t>DEBIT NOTE</t>
  </si>
  <si>
    <t>CREDIT NOTE</t>
  </si>
  <si>
    <t>INVOICE</t>
  </si>
  <si>
    <t>MASTER PURCHASE HSN SUMMERY</t>
  </si>
  <si>
    <t>Sodium</t>
  </si>
  <si>
    <t>NOS</t>
  </si>
  <si>
    <t>Other clays</t>
  </si>
  <si>
    <t>Insecticides, Artificial Carbon &amp; Graphite</t>
  </si>
  <si>
    <t>pop</t>
  </si>
  <si>
    <t>KG</t>
  </si>
  <si>
    <t>Cement</t>
  </si>
  <si>
    <t>Mix Solvent</t>
  </si>
  <si>
    <t>LTR</t>
  </si>
  <si>
    <t>Misc Chemical Products Thinner</t>
  </si>
  <si>
    <t>Stainer</t>
  </si>
  <si>
    <t>Glaziers Putty</t>
  </si>
  <si>
    <t>Grease</t>
  </si>
  <si>
    <t xml:space="preserve">Polish </t>
  </si>
  <si>
    <t>Magnetic</t>
  </si>
  <si>
    <t>Liquid</t>
  </si>
  <si>
    <t>Fire Extinguishers</t>
  </si>
  <si>
    <t>Anti-Freezing Preparations</t>
  </si>
  <si>
    <t>chemical products and </t>
  </si>
  <si>
    <t>Tubes Pipes &amp; Hoses</t>
  </si>
  <si>
    <t>Bopp Tapes</t>
  </si>
  <si>
    <t>Other Plates, Sheets,</t>
  </si>
  <si>
    <t>Seat Tapes</t>
  </si>
  <si>
    <t>Water Tank</t>
  </si>
  <si>
    <t>handle</t>
  </si>
  <si>
    <t>Box Files</t>
  </si>
  <si>
    <t>Cloth Filter</t>
  </si>
  <si>
    <t>Mtr</t>
  </si>
  <si>
    <t>Cut Off Wheel</t>
  </si>
  <si>
    <t>Polish Paper</t>
  </si>
  <si>
    <t>Building blocks and bricks</t>
  </si>
  <si>
    <t>All Flat-Rolled Products of Iron Or Non-Alloy Steel</t>
  </si>
  <si>
    <t>Sink Coupling</t>
  </si>
  <si>
    <t>including spring washers</t>
  </si>
  <si>
    <t>Copper</t>
  </si>
  <si>
    <t>Hose Joint</t>
  </si>
  <si>
    <t>Other Articles of Aluminium</t>
  </si>
  <si>
    <t>Wood Cutter</t>
  </si>
  <si>
    <t>Comb Plier</t>
  </si>
  <si>
    <t>Lambi Patti</t>
  </si>
  <si>
    <t>tools for hand tools</t>
  </si>
  <si>
    <t>Cutter</t>
  </si>
  <si>
    <t>Aldrop</t>
  </si>
  <si>
    <t>set</t>
  </si>
  <si>
    <t>Wall Fan</t>
  </si>
  <si>
    <t>Filtering Or Purifying Machinery</t>
  </si>
  <si>
    <t>valves</t>
  </si>
  <si>
    <t>PU TEE</t>
  </si>
  <si>
    <t>Battery</t>
  </si>
  <si>
    <t>Welding Holder</t>
  </si>
  <si>
    <t>Telephone</t>
  </si>
  <si>
    <t>capacitors</t>
  </si>
  <si>
    <t>Earthing</t>
  </si>
  <si>
    <t>Solder gun</t>
  </si>
  <si>
    <t>SS COMB</t>
  </si>
  <si>
    <t>Zero Bulb</t>
  </si>
  <si>
    <t>Welding Cable</t>
  </si>
  <si>
    <t>Tape</t>
  </si>
  <si>
    <t>Automatic Regulating Or Controlling Instruments and Apparatus</t>
  </si>
  <si>
    <t>Brushes</t>
  </si>
  <si>
    <t>Pencil</t>
  </si>
  <si>
    <t>Courier Services</t>
  </si>
  <si>
    <t>Financial &amp; Related Services</t>
  </si>
  <si>
    <t>Services</t>
  </si>
  <si>
    <t>Telecommunications,Broadcasting &amp; Supply Services</t>
  </si>
  <si>
    <t>Other articles of vulcanised r</t>
  </si>
  <si>
    <t>Lease Rental Machinery</t>
  </si>
  <si>
    <t>Tools for working</t>
  </si>
  <si>
    <t>Technical testing and analysis services</t>
  </si>
  <si>
    <t>Manpower Recuritment Agency Se</t>
  </si>
  <si>
    <t>Maintenance and repair service</t>
  </si>
  <si>
    <t>New pneumatic tyres</t>
  </si>
  <si>
    <t>I Card</t>
  </si>
  <si>
    <t>Allwell Skid</t>
  </si>
  <si>
    <t>PISTEN</t>
  </si>
  <si>
    <t>Transmission shafts</t>
  </si>
  <si>
    <t>TONER</t>
  </si>
  <si>
    <t>Gypsum Powder</t>
  </si>
  <si>
    <t>PHYNOIL</t>
  </si>
  <si>
    <t>Fossil Fuels - Coal &amp; Petroleum</t>
  </si>
  <si>
    <t>Petroleum Gases &amp; Other</t>
  </si>
  <si>
    <t>Distilled Water</t>
  </si>
  <si>
    <t>Toluene</t>
  </si>
  <si>
    <t>Lizol</t>
  </si>
  <si>
    <t>IPA</t>
  </si>
  <si>
    <t>N C Thinner</t>
  </si>
  <si>
    <t>ltr</t>
  </si>
  <si>
    <t>Printing Ink, Writing Or Drawing Ink and Other Inks,</t>
  </si>
  <si>
    <t>Wheel Powder</t>
  </si>
  <si>
    <t>colin spray</t>
  </si>
  <si>
    <t>Degreasing</t>
  </si>
  <si>
    <t>Petroleum Oils Or of Oils Obtained</t>
  </si>
  <si>
    <t>Parts &amp; Accessories Of Other Cover</t>
  </si>
  <si>
    <t>Tubes, Pipes and Hoses, and Fittings</t>
  </si>
  <si>
    <t xml:space="preserve">Bubble </t>
  </si>
  <si>
    <t>Self-Adhesive Tape</t>
  </si>
  <si>
    <t>Hand Glove</t>
  </si>
  <si>
    <t>Nitrial Glove</t>
  </si>
  <si>
    <t>Finger</t>
  </si>
  <si>
    <t>Adapter</t>
  </si>
  <si>
    <t>LAMBSWOOD</t>
  </si>
  <si>
    <t>Uncoated Paper and Paperboard,</t>
  </si>
  <si>
    <t>LPG</t>
  </si>
  <si>
    <t>Lighting &amp; Fitting</t>
  </si>
  <si>
    <t>Paper Or Paperboard Labels</t>
  </si>
  <si>
    <t>Pre-Dispatch</t>
  </si>
  <si>
    <t>Tackrog</t>
  </si>
  <si>
    <t>Cloth Lint</t>
  </si>
  <si>
    <t>Cotton Gloves</t>
  </si>
  <si>
    <t>Apron</t>
  </si>
  <si>
    <t>White Napkin</t>
  </si>
  <si>
    <t>Mask</t>
  </si>
  <si>
    <t>Waterproof Footwear with Outer Soles and Uppers of Rubber</t>
  </si>
  <si>
    <t>Wiper</t>
  </si>
  <si>
    <t>CLIP</t>
  </si>
  <si>
    <t>tape</t>
  </si>
  <si>
    <t>gold sun</t>
  </si>
  <si>
    <t>MOUSE</t>
  </si>
  <si>
    <t>Sander</t>
  </si>
  <si>
    <t>Audit Fee</t>
  </si>
  <si>
    <t>putty</t>
  </si>
  <si>
    <t>KEY BOARD</t>
  </si>
  <si>
    <t>Belt</t>
  </si>
  <si>
    <t>Bering</t>
  </si>
  <si>
    <t>CLEAR</t>
  </si>
  <si>
    <t>hadner</t>
  </si>
  <si>
    <t>DIE CUTS</t>
  </si>
  <si>
    <t>TINNER</t>
  </si>
  <si>
    <t>PEN</t>
  </si>
  <si>
    <t>SLUDGE</t>
  </si>
  <si>
    <t>tintrs</t>
  </si>
  <si>
    <t>ACETONE</t>
  </si>
  <si>
    <t>PEST</t>
  </si>
  <si>
    <t>RMC</t>
  </si>
  <si>
    <t>COPPER</t>
  </si>
  <si>
    <t>JALI MS</t>
  </si>
  <si>
    <t>ODU</t>
  </si>
  <si>
    <t>GRACO TUBE</t>
  </si>
  <si>
    <t>MAKE BALL</t>
  </si>
  <si>
    <t>IWATE MAKE</t>
  </si>
  <si>
    <t>GRACO CONN</t>
  </si>
  <si>
    <t>Hocky Brush</t>
  </si>
  <si>
    <t>ELBOW</t>
  </si>
  <si>
    <t>HANDLE BALL</t>
  </si>
  <si>
    <t>REGULATOR</t>
  </si>
  <si>
    <t>Power driven pumps</t>
  </si>
  <si>
    <t>Parts of Air Or Vacuum Pumps and Compressors of Bicycle Pumps</t>
  </si>
  <si>
    <t>Centrifuges, Including Centrifugal Dryers;</t>
  </si>
  <si>
    <t>Filters</t>
  </si>
  <si>
    <t>Detol hand wash</t>
  </si>
  <si>
    <t>Calculator</t>
  </si>
  <si>
    <t>Automatic Data Processing</t>
  </si>
  <si>
    <t>stapler pin</t>
  </si>
  <si>
    <t>Parts and accessories</t>
  </si>
  <si>
    <t>SEAL</t>
  </si>
  <si>
    <t>Boards, Panels, Consoles, Desks, Cabinets and Other Bases,</t>
  </si>
  <si>
    <t>Parts Suitable for Use Solely Or Principally with the Apparatus of Heading</t>
  </si>
  <si>
    <t>Coaxial Cables;</t>
  </si>
  <si>
    <t>Cable</t>
  </si>
  <si>
    <t>OIL RESERVOR</t>
  </si>
  <si>
    <t>Painting Jigs</t>
  </si>
  <si>
    <t>Broom</t>
  </si>
  <si>
    <t>Pencil Apsara Glass</t>
  </si>
  <si>
    <t>34029092/</t>
  </si>
  <si>
    <t xml:space="preserve">Software </t>
  </si>
  <si>
    <t>Glues  Other Adhesives</t>
  </si>
  <si>
    <t>38140010/</t>
  </si>
  <si>
    <t>Whitener</t>
  </si>
  <si>
    <t>39172310</t>
  </si>
  <si>
    <t>Tubes pipes and hoses and fitt</t>
  </si>
  <si>
    <t>Tubes Pipes and Hoses and Fitt</t>
  </si>
  <si>
    <t>39239090</t>
  </si>
  <si>
    <t>Bubble Bag</t>
  </si>
  <si>
    <t>40119320/</t>
  </si>
  <si>
    <t>PUME</t>
  </si>
  <si>
    <t>40169320/</t>
  </si>
  <si>
    <t>85129000/</t>
  </si>
  <si>
    <t>Internet Charges</t>
  </si>
  <si>
    <t>Rental</t>
  </si>
  <si>
    <t>Commission Charges</t>
  </si>
  <si>
    <t>MCCB SPREADER</t>
  </si>
  <si>
    <t>MCCB</t>
  </si>
  <si>
    <t>MCCB RATAR</t>
  </si>
  <si>
    <t>round stircer</t>
  </si>
  <si>
    <t>JIGS</t>
  </si>
  <si>
    <t>As per Sales Books</t>
  </si>
  <si>
    <t>SALES</t>
  </si>
  <si>
    <t>Total - C</t>
  </si>
  <si>
    <t>Total (A+B+C )</t>
  </si>
  <si>
    <t>As per Purchase Books</t>
  </si>
  <si>
    <t>Type of PURCHSE</t>
  </si>
  <si>
    <t>PURCHASE</t>
  </si>
  <si>
    <t>LESS RULE 42 &amp; 43</t>
  </si>
  <si>
    <t>Total - D</t>
  </si>
  <si>
    <t>Total (A+B+C+D )</t>
  </si>
  <si>
    <t>TOTAL OUTPUT</t>
  </si>
  <si>
    <t>TOTAL INPUT</t>
  </si>
  <si>
    <t>BALANCE</t>
  </si>
  <si>
    <t>Purchase</t>
  </si>
  <si>
    <t>Type of inward supply</t>
  </si>
  <si>
    <t>Taxable Value</t>
  </si>
  <si>
    <t>M51931500164</t>
  </si>
  <si>
    <t>M51931500038</t>
  </si>
  <si>
    <t>M51931500179</t>
  </si>
  <si>
    <t>BB05000179</t>
  </si>
  <si>
    <t>BB05000247</t>
  </si>
  <si>
    <t>BB05000257</t>
  </si>
  <si>
    <t>M51931500558</t>
  </si>
  <si>
    <t>BB05000328</t>
  </si>
  <si>
    <t>M51931500645</t>
  </si>
  <si>
    <t>M51931500646</t>
  </si>
  <si>
    <t>M51931500647</t>
  </si>
  <si>
    <t>M51931500649</t>
  </si>
  <si>
    <t>BB05000434</t>
  </si>
  <si>
    <t>M51931500674</t>
  </si>
  <si>
    <t>M51931500792</t>
  </si>
  <si>
    <t>M51931500809</t>
  </si>
  <si>
    <t>BB05000506</t>
  </si>
  <si>
    <t>Paid in Cash</t>
  </si>
  <si>
    <t>As per Purcashe Register</t>
  </si>
  <si>
    <t>As per sales Register</t>
  </si>
  <si>
    <t>BILL OF ENTRY</t>
  </si>
  <si>
    <t>Non Taxable</t>
  </si>
  <si>
    <t>FREIGHT</t>
  </si>
  <si>
    <t>OTHER CUSTOM DUTY</t>
  </si>
  <si>
    <t>ROUND OFF</t>
  </si>
  <si>
    <t>AS PER TALLY</t>
  </si>
  <si>
    <t>MISSING DOC</t>
  </si>
  <si>
    <t>1119I10571163</t>
  </si>
  <si>
    <t>SI20400512840</t>
  </si>
  <si>
    <t>SI20400512841</t>
  </si>
  <si>
    <t>19-20/19750</t>
  </si>
  <si>
    <t>19-20/19752</t>
  </si>
  <si>
    <t>19-20/19751</t>
  </si>
  <si>
    <t>L271092939</t>
  </si>
  <si>
    <t>L271092940</t>
  </si>
  <si>
    <t>L271092941</t>
  </si>
  <si>
    <t>G0482</t>
  </si>
  <si>
    <t>G0523</t>
  </si>
  <si>
    <t>SI2040053821</t>
  </si>
  <si>
    <t>SI2040053822</t>
  </si>
  <si>
    <t>AAQA-1920-021</t>
  </si>
  <si>
    <t>1398/19-20</t>
  </si>
  <si>
    <t>OLFPL/19-20/048</t>
  </si>
  <si>
    <t>VNET/19-20/742</t>
  </si>
  <si>
    <t>19-20/19761</t>
  </si>
  <si>
    <t>19-20/19885</t>
  </si>
  <si>
    <t>19-20/19888</t>
  </si>
  <si>
    <t>19-20/19905</t>
  </si>
  <si>
    <t>19-20/19906</t>
  </si>
  <si>
    <t>TKI/19-20/150</t>
  </si>
  <si>
    <t>SI/19-20/37</t>
  </si>
  <si>
    <t>3F0602</t>
  </si>
  <si>
    <t>SI2040054788</t>
  </si>
  <si>
    <t>SI2040054789</t>
  </si>
  <si>
    <t>SI/19-20/40</t>
  </si>
  <si>
    <t>Rudra Enterprises</t>
  </si>
  <si>
    <t>27AIWPB0333K1Z6</t>
  </si>
  <si>
    <t>GST/604/19-20</t>
  </si>
  <si>
    <t>OLFPL/19-20/053</t>
  </si>
  <si>
    <t>PR/19-20/201</t>
  </si>
  <si>
    <t>545/19-20</t>
  </si>
  <si>
    <t>BM2027I004226177</t>
  </si>
  <si>
    <t>6921920</t>
  </si>
  <si>
    <t>6931920</t>
  </si>
  <si>
    <t>6941920</t>
  </si>
  <si>
    <t>6951920</t>
  </si>
  <si>
    <t>6961920</t>
  </si>
  <si>
    <t>6971920</t>
  </si>
  <si>
    <t>6981920</t>
  </si>
  <si>
    <t>6991920</t>
  </si>
  <si>
    <t>7001920</t>
  </si>
  <si>
    <t>7011920</t>
  </si>
  <si>
    <t>7021920</t>
  </si>
  <si>
    <t>7031920</t>
  </si>
  <si>
    <t>7041920</t>
  </si>
  <si>
    <t>7051920</t>
  </si>
  <si>
    <t>7061920</t>
  </si>
  <si>
    <t>7071920</t>
  </si>
  <si>
    <t>7081920</t>
  </si>
  <si>
    <t>7091920</t>
  </si>
  <si>
    <t>7101920</t>
  </si>
  <si>
    <t>7111920</t>
  </si>
  <si>
    <t>7121920</t>
  </si>
  <si>
    <t>7131920</t>
  </si>
  <si>
    <t>7141920</t>
  </si>
  <si>
    <t>7151920</t>
  </si>
  <si>
    <t>7161920</t>
  </si>
  <si>
    <t>7171920</t>
  </si>
  <si>
    <t>7181920</t>
  </si>
  <si>
    <t>7191920</t>
  </si>
  <si>
    <t>7201920</t>
  </si>
  <si>
    <t>7211920</t>
  </si>
  <si>
    <t>7221920</t>
  </si>
  <si>
    <t>7231920</t>
  </si>
  <si>
    <t>7241920</t>
  </si>
  <si>
    <t>7251920</t>
  </si>
  <si>
    <t>7261920</t>
  </si>
  <si>
    <t>7271920</t>
  </si>
  <si>
    <t>7281920</t>
  </si>
  <si>
    <t>7291920</t>
  </si>
  <si>
    <t>7301920</t>
  </si>
  <si>
    <t>7311920</t>
  </si>
  <si>
    <t>7321920</t>
  </si>
  <si>
    <t>7331920</t>
  </si>
  <si>
    <t>7341920</t>
  </si>
  <si>
    <t>7351920</t>
  </si>
  <si>
    <t>7361920</t>
  </si>
  <si>
    <t>7371920</t>
  </si>
  <si>
    <t>7381920</t>
  </si>
  <si>
    <t>7391920</t>
  </si>
  <si>
    <t>7401920</t>
  </si>
  <si>
    <t>7411920</t>
  </si>
  <si>
    <t>7421920</t>
  </si>
  <si>
    <t>7431920</t>
  </si>
  <si>
    <t>7441920</t>
  </si>
  <si>
    <t>7451920</t>
  </si>
  <si>
    <t>7461920</t>
  </si>
  <si>
    <t>7471920</t>
  </si>
  <si>
    <t>7481920</t>
  </si>
  <si>
    <t>7491920</t>
  </si>
  <si>
    <t>7501920</t>
  </si>
  <si>
    <t>7511920</t>
  </si>
  <si>
    <t>7521920</t>
  </si>
  <si>
    <t>7531920</t>
  </si>
  <si>
    <t>7541920</t>
  </si>
  <si>
    <t>7551920</t>
  </si>
  <si>
    <t>7561920</t>
  </si>
  <si>
    <t>7571920</t>
  </si>
  <si>
    <t>7581920</t>
  </si>
  <si>
    <t>7591920</t>
  </si>
  <si>
    <t>7601920</t>
  </si>
  <si>
    <t>7611920</t>
  </si>
  <si>
    <t>7621920</t>
  </si>
  <si>
    <t>7631920</t>
  </si>
  <si>
    <t>7641920</t>
  </si>
  <si>
    <t>goli</t>
  </si>
  <si>
    <t>Pepar</t>
  </si>
  <si>
    <t>Room Fre</t>
  </si>
  <si>
    <t>LED Light</t>
  </si>
  <si>
    <t>P.TYPE</t>
  </si>
  <si>
    <t>NET B2C</t>
  </si>
  <si>
    <t>NET B2C SMALL</t>
  </si>
  <si>
    <t>NET B2C LARGE</t>
  </si>
  <si>
    <t>NET B2C OTHER</t>
  </si>
  <si>
    <t>NET B2B</t>
  </si>
  <si>
    <t>NET EXPORT WPAY</t>
  </si>
  <si>
    <t>NET EXPORT WOPAY</t>
  </si>
  <si>
    <t>NET SEZ WPAY</t>
  </si>
  <si>
    <t>NET SEZ WOPAY</t>
  </si>
  <si>
    <t>NET DEMM EXP. WREFUND</t>
  </si>
  <si>
    <t>NET DEMM EXP. WOREFUND</t>
  </si>
  <si>
    <t>NET E-COM</t>
  </si>
  <si>
    <t>NET MISSING DOC</t>
  </si>
  <si>
    <t>NET IMPORT SERVICE</t>
  </si>
  <si>
    <t>NET IMPORT GOODS</t>
  </si>
  <si>
    <t>DEEM EXPORT WPAY</t>
  </si>
  <si>
    <t>NET DEEM EXPORT WPAY</t>
  </si>
  <si>
    <t>DEEM EXPORT WOPAY</t>
  </si>
  <si>
    <t>NET DEEM EXPORT WOPAY</t>
  </si>
  <si>
    <t>NET INPUT</t>
  </si>
  <si>
    <t>NET INPUT SERVICE</t>
  </si>
  <si>
    <t>OTHER</t>
  </si>
  <si>
    <t>RULE-42</t>
  </si>
  <si>
    <t>RULE-43</t>
  </si>
  <si>
    <t>SEC-17</t>
  </si>
  <si>
    <t xml:space="preserve">NET </t>
  </si>
  <si>
    <t>OUTPUT</t>
  </si>
  <si>
    <t>AS PER 3B</t>
  </si>
  <si>
    <t>ELEGIBLE OUTPUT</t>
  </si>
  <si>
    <t>INELIGIBLE OUTPUT</t>
  </si>
  <si>
    <t>overses</t>
  </si>
  <si>
    <t>DM00347</t>
  </si>
  <si>
    <t>SUPARI</t>
  </si>
  <si>
    <t>1920RE0755</t>
  </si>
  <si>
    <t>MOTAR</t>
  </si>
  <si>
    <t>L271102518</t>
  </si>
  <si>
    <t>FIN1908194671824</t>
  </si>
  <si>
    <t>SI/19-20/44</t>
  </si>
  <si>
    <t>SI/19-20/42</t>
  </si>
  <si>
    <t>7651920</t>
  </si>
  <si>
    <t>7661920</t>
  </si>
  <si>
    <t>7671920</t>
  </si>
  <si>
    <t>7681920</t>
  </si>
  <si>
    <t>7691920</t>
  </si>
  <si>
    <t>SCPL/0556</t>
  </si>
  <si>
    <t xml:space="preserve"> </t>
  </si>
  <si>
    <t>Mayur Winding Works</t>
  </si>
  <si>
    <t>27CMDPM6271L1ZL</t>
  </si>
  <si>
    <t>Repairing</t>
  </si>
  <si>
    <t>1920RE0767</t>
  </si>
  <si>
    <t>FILM</t>
  </si>
  <si>
    <t>SI2040056912</t>
  </si>
  <si>
    <t>SI/19-20/47</t>
  </si>
  <si>
    <t>7701920</t>
  </si>
  <si>
    <t>7711920</t>
  </si>
  <si>
    <t>7721920</t>
  </si>
  <si>
    <t>7731920</t>
  </si>
  <si>
    <t>7741920</t>
  </si>
  <si>
    <t>7751920</t>
  </si>
  <si>
    <t>7761920</t>
  </si>
  <si>
    <t>7771920</t>
  </si>
  <si>
    <t>7781920</t>
  </si>
  <si>
    <t>7791920</t>
  </si>
  <si>
    <t>7801920</t>
  </si>
  <si>
    <t>7811920</t>
  </si>
  <si>
    <t>7821920</t>
  </si>
  <si>
    <t>7831920</t>
  </si>
  <si>
    <t>7841920</t>
  </si>
  <si>
    <t>FIN2108198671284</t>
  </si>
  <si>
    <t>PE/1123/2019-20</t>
  </si>
  <si>
    <t>SI2040058217</t>
  </si>
  <si>
    <t>SI2040058218</t>
  </si>
  <si>
    <t>SI2040058491</t>
  </si>
  <si>
    <t>SI/19-20/51</t>
  </si>
  <si>
    <t>SI/19-20/52</t>
  </si>
  <si>
    <t>SI/19-20/54</t>
  </si>
  <si>
    <t>29ABWPL1735E1ZC</t>
  </si>
  <si>
    <t>GAN</t>
  </si>
  <si>
    <t>IGST/19-20/1302</t>
  </si>
  <si>
    <t>29-Karnataka</t>
  </si>
  <si>
    <t>SCPL/0582</t>
  </si>
  <si>
    <t>SI2040058625</t>
  </si>
  <si>
    <t>Marvel Abrasive Tools</t>
  </si>
  <si>
    <t>1920RE0800</t>
  </si>
  <si>
    <t>Tie</t>
  </si>
  <si>
    <t>7851920</t>
  </si>
  <si>
    <t>7861920</t>
  </si>
  <si>
    <t>7871920</t>
  </si>
  <si>
    <t>7881920</t>
  </si>
  <si>
    <t>7891920</t>
  </si>
  <si>
    <t>7901920</t>
  </si>
  <si>
    <t>7911920</t>
  </si>
  <si>
    <t>7921920</t>
  </si>
  <si>
    <t>7931920</t>
  </si>
  <si>
    <t>7941920</t>
  </si>
  <si>
    <t>7951920</t>
  </si>
  <si>
    <t>7961920</t>
  </si>
  <si>
    <t>7971920</t>
  </si>
  <si>
    <t>7981920</t>
  </si>
  <si>
    <t>7991920</t>
  </si>
  <si>
    <t>8001920</t>
  </si>
  <si>
    <t>8011920</t>
  </si>
  <si>
    <t>8021920</t>
  </si>
  <si>
    <t>8031920</t>
  </si>
  <si>
    <t>8041920</t>
  </si>
  <si>
    <t>8051920</t>
  </si>
  <si>
    <t>8061920</t>
  </si>
  <si>
    <t>8071920</t>
  </si>
  <si>
    <t>8081920</t>
  </si>
  <si>
    <t>8091920</t>
  </si>
  <si>
    <t>8101920</t>
  </si>
  <si>
    <t>8111920</t>
  </si>
  <si>
    <t>8121920</t>
  </si>
  <si>
    <t>8131920</t>
  </si>
  <si>
    <t>8141920</t>
  </si>
  <si>
    <t>8151920</t>
  </si>
  <si>
    <t>8161920</t>
  </si>
  <si>
    <t>8171920</t>
  </si>
  <si>
    <t>8181920</t>
  </si>
  <si>
    <t>8191920</t>
  </si>
  <si>
    <t>8201920</t>
  </si>
  <si>
    <t>8211920</t>
  </si>
  <si>
    <t>8221920</t>
  </si>
  <si>
    <t>8231920</t>
  </si>
  <si>
    <t>SI2040058825</t>
  </si>
  <si>
    <t>SCPL/0588</t>
  </si>
  <si>
    <t>L271112385</t>
  </si>
  <si>
    <t>L271112384</t>
  </si>
  <si>
    <t>19200018</t>
  </si>
  <si>
    <t>19200019</t>
  </si>
  <si>
    <t>19200020</t>
  </si>
  <si>
    <t>19200021</t>
  </si>
  <si>
    <t>19200022</t>
  </si>
  <si>
    <t>19200023</t>
  </si>
  <si>
    <t>M51931500944</t>
  </si>
  <si>
    <t>M51931500982</t>
  </si>
  <si>
    <t>FIN0507192181179</t>
  </si>
  <si>
    <t xml:space="preserve"> Shortfall (-)/ Excess (+) in liability (GSTR3B-GSTR2A)</t>
  </si>
  <si>
    <t>Cumulative Shortfall (-)/ Excess (+) in liability (GSTR3B-GSTR2A)</t>
  </si>
  <si>
    <t>AS PER SALES REGISTER</t>
  </si>
  <si>
    <t>AS PER PURCHASE REGISSTER</t>
  </si>
  <si>
    <t xml:space="preserve">Tax Total </t>
  </si>
  <si>
    <t>Tax Total</t>
  </si>
  <si>
    <t>BB05000604</t>
  </si>
  <si>
    <t>19-20/153</t>
  </si>
  <si>
    <t>TOTAL PAYMENT</t>
  </si>
  <si>
    <t xml:space="preserve">(B) PAYMENT REVERSE CHRGES </t>
  </si>
  <si>
    <t xml:space="preserve">(A) PAYMENT OTHER THAN REVERSE CHRGES </t>
  </si>
  <si>
    <t>TOTAL PAID</t>
  </si>
  <si>
    <t>Payment of Tax (RCM)</t>
  </si>
  <si>
    <t>AS PER GSTR-2A Download</t>
  </si>
  <si>
    <t>GSTIN of supplier</t>
  </si>
  <si>
    <t>Trade/Legal name of the Supplier</t>
  </si>
  <si>
    <t>Invoice details</t>
  </si>
  <si>
    <t>Place of supply</t>
  </si>
  <si>
    <t>Supply Attract Reverse Charge</t>
  </si>
  <si>
    <t>Rate (%)</t>
  </si>
  <si>
    <t>Taxable Value (₹)</t>
  </si>
  <si>
    <t>Tax Amount</t>
  </si>
  <si>
    <t>Counter Party Return status</t>
  </si>
  <si>
    <t>Invoice number</t>
  </si>
  <si>
    <t>Invoice type</t>
  </si>
  <si>
    <t>Invoice Date</t>
  </si>
  <si>
    <t>Invoice Value (₹)</t>
  </si>
  <si>
    <t>Integrated Tax  (₹)</t>
  </si>
  <si>
    <t>Central Tax (₹)</t>
  </si>
  <si>
    <t>State/UT tax (₹)</t>
  </si>
  <si>
    <t>Cess  (₹)</t>
  </si>
  <si>
    <t>BASF INDIA LIMITED</t>
  </si>
  <si>
    <t>R</t>
  </si>
  <si>
    <t>17-04-2019</t>
  </si>
  <si>
    <t>Maharashtra</t>
  </si>
  <si>
    <t>N</t>
  </si>
  <si>
    <t>Submitted</t>
  </si>
  <si>
    <t>ORIGA LEASE FINANCE PRIVATE LIMITED</t>
  </si>
  <si>
    <t>01-04-2019</t>
  </si>
  <si>
    <t>OLFPL/19-20/007</t>
  </si>
  <si>
    <t>15-04-2019</t>
  </si>
  <si>
    <t>M TRADERS</t>
  </si>
  <si>
    <t>10-04-2019</t>
  </si>
  <si>
    <t>ATHARVA POLYMERS PRIVATE LIMITED</t>
  </si>
  <si>
    <t>07-04-2019</t>
  </si>
  <si>
    <t>08-04-2019</t>
  </si>
  <si>
    <t>09-04-2019</t>
  </si>
  <si>
    <t>12-04-2019</t>
  </si>
  <si>
    <t>18-04-2019</t>
  </si>
  <si>
    <t>AKZO NOBEL INDIA LIMITED</t>
  </si>
  <si>
    <t>30-04-2019</t>
  </si>
  <si>
    <t>BHARTI AIRTEL LIMITED</t>
  </si>
  <si>
    <t>FM2027I000789675</t>
  </si>
  <si>
    <t>MRF CORP LIMITED</t>
  </si>
  <si>
    <t>9330003671</t>
  </si>
  <si>
    <t>TATA AUTOCOMP SYSTEMS LIMITED</t>
  </si>
  <si>
    <t>04-04-2019</t>
  </si>
  <si>
    <t>19-04-2019</t>
  </si>
  <si>
    <t>21-04-2019</t>
  </si>
  <si>
    <t>24-04-2019</t>
  </si>
  <si>
    <t>27-04-2019</t>
  </si>
  <si>
    <t>AEROAIDS CORPORATION</t>
  </si>
  <si>
    <t>11-04-2019</t>
  </si>
  <si>
    <t>25-04-2019</t>
  </si>
  <si>
    <t>MITTAL PRECISION AUTO COMPS PRIVATE LIMITED</t>
  </si>
  <si>
    <t>192000007</t>
  </si>
  <si>
    <t>192000008</t>
  </si>
  <si>
    <t>192000022</t>
  </si>
  <si>
    <t>192000028</t>
  </si>
  <si>
    <t>192000256</t>
  </si>
  <si>
    <t>192000257</t>
  </si>
  <si>
    <t>192000265</t>
  </si>
  <si>
    <t>192000266</t>
  </si>
  <si>
    <t>192000299</t>
  </si>
  <si>
    <t>192000300</t>
  </si>
  <si>
    <t>192000337</t>
  </si>
  <si>
    <t>192000338</t>
  </si>
  <si>
    <t>192000381</t>
  </si>
  <si>
    <t>192000389</t>
  </si>
  <si>
    <t>192000413</t>
  </si>
  <si>
    <t>13-04-2019</t>
  </si>
  <si>
    <t>192000414</t>
  </si>
  <si>
    <t>192000432</t>
  </si>
  <si>
    <t>192000433</t>
  </si>
  <si>
    <t>192000468</t>
  </si>
  <si>
    <t>16-04-2019</t>
  </si>
  <si>
    <t>192000469</t>
  </si>
  <si>
    <t>192000478</t>
  </si>
  <si>
    <t>192000599</t>
  </si>
  <si>
    <t>192000632</t>
  </si>
  <si>
    <t>20-04-2019</t>
  </si>
  <si>
    <t>192000639</t>
  </si>
  <si>
    <t>192000642</t>
  </si>
  <si>
    <t>192000659</t>
  </si>
  <si>
    <t>22-04-2019</t>
  </si>
  <si>
    <t>192000722</t>
  </si>
  <si>
    <t>23-04-2019</t>
  </si>
  <si>
    <t>192000729</t>
  </si>
  <si>
    <t>192000730</t>
  </si>
  <si>
    <t>192000782</t>
  </si>
  <si>
    <t>192000783</t>
  </si>
  <si>
    <t>192000837</t>
  </si>
  <si>
    <t>26-04-2019</t>
  </si>
  <si>
    <t>192000838</t>
  </si>
  <si>
    <t>192000885</t>
  </si>
  <si>
    <t>28-04-2019</t>
  </si>
  <si>
    <t>192000894</t>
  </si>
  <si>
    <t>192000895</t>
  </si>
  <si>
    <t>192000896</t>
  </si>
  <si>
    <t>192000898</t>
  </si>
  <si>
    <t>MINDA RINDER  PRIVATE LIMITED</t>
  </si>
  <si>
    <t>5510041932</t>
  </si>
  <si>
    <t>5510041933</t>
  </si>
  <si>
    <t>THE COLOUR GALAXY</t>
  </si>
  <si>
    <t>VASANTI JAGDISH KHATRI</t>
  </si>
  <si>
    <t>64</t>
  </si>
  <si>
    <t>INDUSTRIAL TRADING COMPANY</t>
  </si>
  <si>
    <t>B280</t>
  </si>
  <si>
    <t>B481</t>
  </si>
  <si>
    <t>B482</t>
  </si>
  <si>
    <t>B483</t>
  </si>
  <si>
    <t>B484</t>
  </si>
  <si>
    <t>B485</t>
  </si>
  <si>
    <t>TECH FORCE COMPOSITES P LTD</t>
  </si>
  <si>
    <t>19600826</t>
  </si>
  <si>
    <t>SANJAY TOOLS AND ACCESSORIES PVT LTD</t>
  </si>
  <si>
    <t>192000054</t>
  </si>
  <si>
    <t>PREMIER SALES CORPORATION</t>
  </si>
  <si>
    <t>VARROC POLYMERS PRIVATE LIMITED</t>
  </si>
  <si>
    <t>2041211093</t>
  </si>
  <si>
    <t>02-04-2019</t>
  </si>
  <si>
    <t>2041211094</t>
  </si>
  <si>
    <t>2041211095</t>
  </si>
  <si>
    <t>2041211413</t>
  </si>
  <si>
    <t>03-04-2019</t>
  </si>
  <si>
    <t>2041211414</t>
  </si>
  <si>
    <t>2041211984</t>
  </si>
  <si>
    <t>05-04-2019</t>
  </si>
  <si>
    <t>2041211985</t>
  </si>
  <si>
    <t>2041212224</t>
  </si>
  <si>
    <t>2041212225</t>
  </si>
  <si>
    <t>2041213179</t>
  </si>
  <si>
    <t>2041213180</t>
  </si>
  <si>
    <t>2041213946</t>
  </si>
  <si>
    <t>2041213947</t>
  </si>
  <si>
    <t>2041214291</t>
  </si>
  <si>
    <t>2041214292</t>
  </si>
  <si>
    <t>2041214540</t>
  </si>
  <si>
    <t>2041214541</t>
  </si>
  <si>
    <t>2041214653</t>
  </si>
  <si>
    <t>2041214654</t>
  </si>
  <si>
    <t>2041214697</t>
  </si>
  <si>
    <t>2041214698</t>
  </si>
  <si>
    <t>2041214699</t>
  </si>
  <si>
    <t>2041214700</t>
  </si>
  <si>
    <t>2041216299</t>
  </si>
  <si>
    <t>2041216300</t>
  </si>
  <si>
    <t>3205709515</t>
  </si>
  <si>
    <t>3205709528</t>
  </si>
  <si>
    <t>AXALTA COATING SYSTEMS INDIA PRIVATE LIMITED</t>
  </si>
  <si>
    <t>7887981164</t>
  </si>
  <si>
    <t>7887981645</t>
  </si>
  <si>
    <t>7887981646</t>
  </si>
  <si>
    <t>7887981884</t>
  </si>
  <si>
    <t>7887982162</t>
  </si>
  <si>
    <t>7887982163</t>
  </si>
  <si>
    <t>7887982239</t>
  </si>
  <si>
    <t>KANSAI NEROLAC PAINTS LIMITED</t>
  </si>
  <si>
    <t>SUDHAKAR DADASAHEB BHOSALE</t>
  </si>
  <si>
    <t>148</t>
  </si>
  <si>
    <t>204</t>
  </si>
  <si>
    <t>222</t>
  </si>
  <si>
    <t>490</t>
  </si>
  <si>
    <t>AXIS BANK LIMITED</t>
  </si>
  <si>
    <t>ACCURATE INDUSTRIES</t>
  </si>
  <si>
    <t>764</t>
  </si>
  <si>
    <t>902</t>
  </si>
  <si>
    <t>953</t>
  </si>
  <si>
    <t>CHHATRAPATI BUSINESS GROUP</t>
  </si>
  <si>
    <t>1009</t>
  </si>
  <si>
    <t>1038</t>
  </si>
  <si>
    <t>27AACCV1726H1ZE</t>
  </si>
  <si>
    <t>01-05-2019</t>
  </si>
  <si>
    <t>PHOOL RAMKUMAR YADAV</t>
  </si>
  <si>
    <t>19211</t>
  </si>
  <si>
    <t>07-05-2019</t>
  </si>
  <si>
    <t>AMIN ENGINEERS</t>
  </si>
  <si>
    <t>13-05-2019</t>
  </si>
  <si>
    <t>20-05-2019</t>
  </si>
  <si>
    <t>15-05-2019</t>
  </si>
  <si>
    <t>11-05-2019</t>
  </si>
  <si>
    <t>27-05-2019</t>
  </si>
  <si>
    <t>28-05-2019</t>
  </si>
  <si>
    <t>MICRO PLAST</t>
  </si>
  <si>
    <t>1045</t>
  </si>
  <si>
    <t>1130</t>
  </si>
  <si>
    <t>1282</t>
  </si>
  <si>
    <t>1283</t>
  </si>
  <si>
    <t>1309</t>
  </si>
  <si>
    <t>21-05-2019</t>
  </si>
  <si>
    <t>1310</t>
  </si>
  <si>
    <t>1367</t>
  </si>
  <si>
    <t>22-05-2019</t>
  </si>
  <si>
    <t>1458</t>
  </si>
  <si>
    <t>26-05-2019</t>
  </si>
  <si>
    <t>1459</t>
  </si>
  <si>
    <t>1466</t>
  </si>
  <si>
    <t>1496</t>
  </si>
  <si>
    <t>1542</t>
  </si>
  <si>
    <t>29-05-2019</t>
  </si>
  <si>
    <t>1543</t>
  </si>
  <si>
    <t>769</t>
  </si>
  <si>
    <t>02-05-2019</t>
  </si>
  <si>
    <t>770</t>
  </si>
  <si>
    <t>798</t>
  </si>
  <si>
    <t>03-05-2019</t>
  </si>
  <si>
    <t>799</t>
  </si>
  <si>
    <t>836</t>
  </si>
  <si>
    <t>05-05-2019</t>
  </si>
  <si>
    <t>837</t>
  </si>
  <si>
    <t>844</t>
  </si>
  <si>
    <t>872</t>
  </si>
  <si>
    <t>06-05-2019</t>
  </si>
  <si>
    <t>910</t>
  </si>
  <si>
    <t>08-05-2019</t>
  </si>
  <si>
    <t>972</t>
  </si>
  <si>
    <t>10-05-2019</t>
  </si>
  <si>
    <t>FM2027I002228659</t>
  </si>
  <si>
    <t>12-05-2019</t>
  </si>
  <si>
    <t>9330003845</t>
  </si>
  <si>
    <t>25-05-2019</t>
  </si>
  <si>
    <t>MAHARASHTRA ENVIRO POWER LIMITED</t>
  </si>
  <si>
    <t>271000230123</t>
  </si>
  <si>
    <t>05-09-2018</t>
  </si>
  <si>
    <t>MACHINO PLASTICS LTD</t>
  </si>
  <si>
    <t>MPL2/1819/12927</t>
  </si>
  <si>
    <t>POLYPLASTICS INDUSTRIES (INDIA) PRIVATE LIMITED</t>
  </si>
  <si>
    <t>192001039</t>
  </si>
  <si>
    <t>04-05-2019</t>
  </si>
  <si>
    <t>192001040</t>
  </si>
  <si>
    <t>192001047</t>
  </si>
  <si>
    <t>192001048</t>
  </si>
  <si>
    <t>192001080</t>
  </si>
  <si>
    <t>192001093</t>
  </si>
  <si>
    <t>192001122</t>
  </si>
  <si>
    <t>192001123</t>
  </si>
  <si>
    <t>192001205</t>
  </si>
  <si>
    <t>192001206</t>
  </si>
  <si>
    <t>192001245</t>
  </si>
  <si>
    <t>192001246</t>
  </si>
  <si>
    <t>192001263</t>
  </si>
  <si>
    <t>192001264</t>
  </si>
  <si>
    <t>192001297</t>
  </si>
  <si>
    <t>192001300</t>
  </si>
  <si>
    <t>192001312</t>
  </si>
  <si>
    <t>192001386</t>
  </si>
  <si>
    <t>14-05-2019</t>
  </si>
  <si>
    <t>192001388</t>
  </si>
  <si>
    <t>192001415</t>
  </si>
  <si>
    <t>192001416</t>
  </si>
  <si>
    <t>192001438</t>
  </si>
  <si>
    <t>192001439</t>
  </si>
  <si>
    <t>192001490</t>
  </si>
  <si>
    <t>16-05-2019</t>
  </si>
  <si>
    <t>192001491</t>
  </si>
  <si>
    <t>192001583</t>
  </si>
  <si>
    <t>18-05-2019</t>
  </si>
  <si>
    <t>192001586</t>
  </si>
  <si>
    <t>192001630</t>
  </si>
  <si>
    <t>192001631</t>
  </si>
  <si>
    <t>192001682</t>
  </si>
  <si>
    <t>192001689</t>
  </si>
  <si>
    <t>192001690</t>
  </si>
  <si>
    <t>192001691</t>
  </si>
  <si>
    <t>192001808</t>
  </si>
  <si>
    <t>24-05-2019</t>
  </si>
  <si>
    <t>192001809</t>
  </si>
  <si>
    <t>192001824</t>
  </si>
  <si>
    <t>192001825</t>
  </si>
  <si>
    <t>192001853</t>
  </si>
  <si>
    <t>192001854</t>
  </si>
  <si>
    <t>192001866</t>
  </si>
  <si>
    <t>192001867</t>
  </si>
  <si>
    <t>192001898</t>
  </si>
  <si>
    <t>192001932</t>
  </si>
  <si>
    <t>192001933</t>
  </si>
  <si>
    <t>192001968</t>
  </si>
  <si>
    <t>30-05-2019</t>
  </si>
  <si>
    <t>5510045378</t>
  </si>
  <si>
    <t>5510045586</t>
  </si>
  <si>
    <t>5510045698</t>
  </si>
  <si>
    <t>5510045999</t>
  </si>
  <si>
    <t>23-05-2019</t>
  </si>
  <si>
    <t>5510046442</t>
  </si>
  <si>
    <t>5510046539</t>
  </si>
  <si>
    <t>DECKER LOGISTICS PRIVATE LIMITED</t>
  </si>
  <si>
    <t>AI0003</t>
  </si>
  <si>
    <t>DM000347</t>
  </si>
  <si>
    <t>Y</t>
  </si>
  <si>
    <t>B690</t>
  </si>
  <si>
    <t>B894</t>
  </si>
  <si>
    <t>19603865</t>
  </si>
  <si>
    <t>19603866</t>
  </si>
  <si>
    <t>19605190</t>
  </si>
  <si>
    <t>19605297</t>
  </si>
  <si>
    <t>19605541</t>
  </si>
  <si>
    <t>31-05-2019</t>
  </si>
  <si>
    <t>SHASHIKANT NARAYANRAO MARANE DESHMUKH</t>
  </si>
  <si>
    <t>KAMLESH LALCHAND SOLANKI</t>
  </si>
  <si>
    <t>2041218955</t>
  </si>
  <si>
    <t>2041218960</t>
  </si>
  <si>
    <t>7887982494</t>
  </si>
  <si>
    <t>7887982520</t>
  </si>
  <si>
    <t>7887983123</t>
  </si>
  <si>
    <t>17-05-2019</t>
  </si>
  <si>
    <t>7887983227</t>
  </si>
  <si>
    <t>SHUBHAM BIZ FACILITY MANAGEMENT PRIVATE LIMITED</t>
  </si>
  <si>
    <t>575</t>
  </si>
  <si>
    <t>675</t>
  </si>
  <si>
    <t>688</t>
  </si>
  <si>
    <t>755</t>
  </si>
  <si>
    <t>849</t>
  </si>
  <si>
    <t>850</t>
  </si>
  <si>
    <t>975</t>
  </si>
  <si>
    <t>FIN2005190753037</t>
  </si>
  <si>
    <t>1419</t>
  </si>
  <si>
    <t>1481</t>
  </si>
  <si>
    <t>1573</t>
  </si>
  <si>
    <t>1683</t>
  </si>
  <si>
    <t>1703</t>
  </si>
  <si>
    <t>1771</t>
  </si>
  <si>
    <t>1881</t>
  </si>
  <si>
    <t>1957</t>
  </si>
  <si>
    <t>2007</t>
  </si>
  <si>
    <t>2035</t>
  </si>
  <si>
    <t>2094</t>
  </si>
  <si>
    <t>2135</t>
  </si>
  <si>
    <t>SANJAY EKNATH KINAGE</t>
  </si>
  <si>
    <t>668</t>
  </si>
  <si>
    <t>05-06-2019</t>
  </si>
  <si>
    <t>01-06-2019</t>
  </si>
  <si>
    <t>15-06-2019</t>
  </si>
  <si>
    <t>ARUNDHTI RAJESHWAR DESHMUKH</t>
  </si>
  <si>
    <t>21-06-2019</t>
  </si>
  <si>
    <t>26-06-2019</t>
  </si>
  <si>
    <t>YOHAN ANAND HALLI</t>
  </si>
  <si>
    <t>81</t>
  </si>
  <si>
    <t>MASTER PRESSING WORKS</t>
  </si>
  <si>
    <t>24-06-2019</t>
  </si>
  <si>
    <t>03-06-2019</t>
  </si>
  <si>
    <t>07-06-2019</t>
  </si>
  <si>
    <t>18-06-2019</t>
  </si>
  <si>
    <t>1602</t>
  </si>
  <si>
    <t>1603</t>
  </si>
  <si>
    <t>1616</t>
  </si>
  <si>
    <t>1634</t>
  </si>
  <si>
    <t>1635</t>
  </si>
  <si>
    <t>1698</t>
  </si>
  <si>
    <t>1699</t>
  </si>
  <si>
    <t>1715</t>
  </si>
  <si>
    <t>06-06-2019</t>
  </si>
  <si>
    <t>1801</t>
  </si>
  <si>
    <t>11-06-2019</t>
  </si>
  <si>
    <t>1802</t>
  </si>
  <si>
    <t>1883</t>
  </si>
  <si>
    <t>12-06-2019</t>
  </si>
  <si>
    <t>1891</t>
  </si>
  <si>
    <t>13-06-2019</t>
  </si>
  <si>
    <t>1999</t>
  </si>
  <si>
    <t>2000</t>
  </si>
  <si>
    <t>2205</t>
  </si>
  <si>
    <t>22-06-2019</t>
  </si>
  <si>
    <t>27ADQFS4201G1Z1</t>
  </si>
  <si>
    <t>SK ENTERPRISES</t>
  </si>
  <si>
    <t>080</t>
  </si>
  <si>
    <t>SWAPNIL VANA MAHAJAN</t>
  </si>
  <si>
    <t>9330003913</t>
  </si>
  <si>
    <t>9330003918</t>
  </si>
  <si>
    <t>14-06-2019</t>
  </si>
  <si>
    <t>330219003574</t>
  </si>
  <si>
    <t>17-06-2019</t>
  </si>
  <si>
    <t>25-06-2019</t>
  </si>
  <si>
    <t>SANDESH BHARAT SHAH</t>
  </si>
  <si>
    <t>10-06-2019</t>
  </si>
  <si>
    <t>7888007473</t>
  </si>
  <si>
    <t>04-06-2019</t>
  </si>
  <si>
    <t>7888008096</t>
  </si>
  <si>
    <t>7888008265</t>
  </si>
  <si>
    <t>7888008462</t>
  </si>
  <si>
    <t>20-06-2019</t>
  </si>
  <si>
    <t>7888008632</t>
  </si>
  <si>
    <t>DATTATARYA JAGNNATH JAGTAP</t>
  </si>
  <si>
    <t>4635</t>
  </si>
  <si>
    <t>4666</t>
  </si>
  <si>
    <t>4723</t>
  </si>
  <si>
    <t>4766</t>
  </si>
  <si>
    <t>19-06-2019</t>
  </si>
  <si>
    <t>192002118</t>
  </si>
  <si>
    <t>192002119</t>
  </si>
  <si>
    <t>192002128</t>
  </si>
  <si>
    <t>192002129</t>
  </si>
  <si>
    <t>192002136</t>
  </si>
  <si>
    <t>192002146</t>
  </si>
  <si>
    <t>192002177</t>
  </si>
  <si>
    <t>192002178</t>
  </si>
  <si>
    <t>192002478</t>
  </si>
  <si>
    <t>192002479</t>
  </si>
  <si>
    <t>192002521</t>
  </si>
  <si>
    <t>192002522</t>
  </si>
  <si>
    <t>192002537</t>
  </si>
  <si>
    <t>192002538</t>
  </si>
  <si>
    <t>192002539</t>
  </si>
  <si>
    <t>192002627</t>
  </si>
  <si>
    <t>192002628</t>
  </si>
  <si>
    <t>192002650</t>
  </si>
  <si>
    <t>192002657</t>
  </si>
  <si>
    <t>192002692</t>
  </si>
  <si>
    <t>192002699</t>
  </si>
  <si>
    <t>192002816</t>
  </si>
  <si>
    <t>192002834</t>
  </si>
  <si>
    <t>192002894</t>
  </si>
  <si>
    <t>192002900</t>
  </si>
  <si>
    <t>192002925</t>
  </si>
  <si>
    <t>27-06-2019</t>
  </si>
  <si>
    <t>192002936</t>
  </si>
  <si>
    <t>192002988</t>
  </si>
  <si>
    <t>29-06-2019</t>
  </si>
  <si>
    <t>192003004</t>
  </si>
  <si>
    <t>5510047957</t>
  </si>
  <si>
    <t>5510048179</t>
  </si>
  <si>
    <t>5510048530</t>
  </si>
  <si>
    <t>5510048564</t>
  </si>
  <si>
    <t>5510048900</t>
  </si>
  <si>
    <t>5510049069</t>
  </si>
  <si>
    <t>5510049340</t>
  </si>
  <si>
    <t>5510049676</t>
  </si>
  <si>
    <t>5510049947</t>
  </si>
  <si>
    <t>28-06-2019</t>
  </si>
  <si>
    <t>5510050108</t>
  </si>
  <si>
    <t>PRICOL LIMITED</t>
  </si>
  <si>
    <t>2400000895</t>
  </si>
  <si>
    <t>2400001141</t>
  </si>
  <si>
    <t>ANAND RAJESHWAR DESHMUKH</t>
  </si>
  <si>
    <t>AWP/18-19/625</t>
  </si>
  <si>
    <t>27AAKCA7375F1ZE</t>
  </si>
  <si>
    <t>AXPRESS LOGISTICS INDIA PRIVATE LIMITED</t>
  </si>
  <si>
    <t>1927302346</t>
  </si>
  <si>
    <t>414</t>
  </si>
  <si>
    <t>JAYKUMAR MANGILAL NAGORI</t>
  </si>
  <si>
    <t>19606306</t>
  </si>
  <si>
    <t>19606798</t>
  </si>
  <si>
    <t>19606799</t>
  </si>
  <si>
    <t>19607357</t>
  </si>
  <si>
    <t>19608078</t>
  </si>
  <si>
    <t>7887983839</t>
  </si>
  <si>
    <t>7887983907</t>
  </si>
  <si>
    <t>7887983908</t>
  </si>
  <si>
    <t>7887984181</t>
  </si>
  <si>
    <t>7887984262</t>
  </si>
  <si>
    <t>08-06-2019</t>
  </si>
  <si>
    <t>7887984424</t>
  </si>
  <si>
    <t>7887984587</t>
  </si>
  <si>
    <t>7887984630</t>
  </si>
  <si>
    <t>7887984631</t>
  </si>
  <si>
    <t>7887984827</t>
  </si>
  <si>
    <t>7887984925</t>
  </si>
  <si>
    <t>7887984955</t>
  </si>
  <si>
    <t>7887985095</t>
  </si>
  <si>
    <t>DEEPAK KUNDLIK GADSING</t>
  </si>
  <si>
    <t>G0217</t>
  </si>
  <si>
    <t>MOHAN KISANLAL AGARWAL</t>
  </si>
  <si>
    <t>0020</t>
  </si>
  <si>
    <t>SHANKAR PANDHARINATH GHOLAP</t>
  </si>
  <si>
    <t>SS/19-20/00251</t>
  </si>
  <si>
    <t>1105</t>
  </si>
  <si>
    <t>1325</t>
  </si>
  <si>
    <t>1348</t>
  </si>
  <si>
    <t>16-06-2019</t>
  </si>
  <si>
    <t>1557</t>
  </si>
  <si>
    <t>1601</t>
  </si>
  <si>
    <t>FIN2006191453869</t>
  </si>
  <si>
    <t>VARROC ENGINEERING LIMITED</t>
  </si>
  <si>
    <t>2240087224</t>
  </si>
  <si>
    <t>2240087225</t>
  </si>
  <si>
    <t>MURLI JETHANAND JURIASINGHANI</t>
  </si>
  <si>
    <t>2190</t>
  </si>
  <si>
    <t>2217</t>
  </si>
  <si>
    <t>2245</t>
  </si>
  <si>
    <t>2279</t>
  </si>
  <si>
    <t>2280</t>
  </si>
  <si>
    <t>2294</t>
  </si>
  <si>
    <t>2326</t>
  </si>
  <si>
    <t>2335</t>
  </si>
  <si>
    <t>2351</t>
  </si>
  <si>
    <t>2393</t>
  </si>
  <si>
    <t>2413</t>
  </si>
  <si>
    <t>2454</t>
  </si>
  <si>
    <t>2471</t>
  </si>
  <si>
    <t>2522</t>
  </si>
  <si>
    <t>2555</t>
  </si>
  <si>
    <t>2570</t>
  </si>
  <si>
    <t>2586</t>
  </si>
  <si>
    <t>2593</t>
  </si>
  <si>
    <t>2616</t>
  </si>
  <si>
    <t>2627</t>
  </si>
  <si>
    <t>2642</t>
  </si>
  <si>
    <t>2655</t>
  </si>
  <si>
    <t>2676</t>
  </si>
  <si>
    <t>2699</t>
  </si>
  <si>
    <t>2737</t>
  </si>
  <si>
    <t>2757</t>
  </si>
  <si>
    <t>2783</t>
  </si>
  <si>
    <t>2805</t>
  </si>
  <si>
    <t>2817</t>
  </si>
  <si>
    <t>2837</t>
  </si>
  <si>
    <t>2854</t>
  </si>
  <si>
    <t>2870</t>
  </si>
  <si>
    <t>2898</t>
  </si>
  <si>
    <t>2912</t>
  </si>
  <si>
    <t>2920</t>
  </si>
  <si>
    <t>2926</t>
  </si>
  <si>
    <t>2960</t>
  </si>
  <si>
    <t>2969</t>
  </si>
  <si>
    <t>2983</t>
  </si>
  <si>
    <t>2994</t>
  </si>
  <si>
    <t>3008</t>
  </si>
  <si>
    <t>3024</t>
  </si>
  <si>
    <t>3033</t>
  </si>
  <si>
    <t>3067</t>
  </si>
  <si>
    <t>3109</t>
  </si>
  <si>
    <t>3135</t>
  </si>
  <si>
    <t>3150</t>
  </si>
  <si>
    <t>3184</t>
  </si>
  <si>
    <t>3207</t>
  </si>
  <si>
    <t>3221</t>
  </si>
  <si>
    <t>3222</t>
  </si>
  <si>
    <t>3238</t>
  </si>
  <si>
    <t>23-06-2019</t>
  </si>
  <si>
    <t>3268</t>
  </si>
  <si>
    <t>3309</t>
  </si>
  <si>
    <t>3370</t>
  </si>
  <si>
    <t>3410</t>
  </si>
  <si>
    <t>3438</t>
  </si>
  <si>
    <t>3445</t>
  </si>
  <si>
    <t>3494</t>
  </si>
  <si>
    <t>3495</t>
  </si>
  <si>
    <t>3499</t>
  </si>
  <si>
    <t>3554</t>
  </si>
  <si>
    <t>3555</t>
  </si>
  <si>
    <t>3597</t>
  </si>
  <si>
    <t>1111</t>
  </si>
  <si>
    <t>19618</t>
  </si>
  <si>
    <t>15-07-2019</t>
  </si>
  <si>
    <t>JOSSY  JOSE</t>
  </si>
  <si>
    <t>28-07-2019</t>
  </si>
  <si>
    <t>18-07-2019</t>
  </si>
  <si>
    <t>29-07-2019</t>
  </si>
  <si>
    <t>01-07-2019</t>
  </si>
  <si>
    <t>SANJAY VASANT KULKARNI</t>
  </si>
  <si>
    <t>20190299</t>
  </si>
  <si>
    <t>23-07-2019</t>
  </si>
  <si>
    <t>11-07-2019</t>
  </si>
  <si>
    <t>20-07-2019</t>
  </si>
  <si>
    <t>I749210064</t>
  </si>
  <si>
    <t>12-07-2019</t>
  </si>
  <si>
    <t>I749210099</t>
  </si>
  <si>
    <t>05-07-2019</t>
  </si>
  <si>
    <t>I749210116</t>
  </si>
  <si>
    <t>17-07-2019</t>
  </si>
  <si>
    <t>I749210117</t>
  </si>
  <si>
    <t>I749210170</t>
  </si>
  <si>
    <t>22-07-2019</t>
  </si>
  <si>
    <t>I749210248</t>
  </si>
  <si>
    <t>27-07-2019</t>
  </si>
  <si>
    <t>2443</t>
  </si>
  <si>
    <t>2444</t>
  </si>
  <si>
    <t>2476</t>
  </si>
  <si>
    <t>02-07-2019</t>
  </si>
  <si>
    <t>2506</t>
  </si>
  <si>
    <t>03-07-2019</t>
  </si>
  <si>
    <t>2623</t>
  </si>
  <si>
    <t>08-07-2019</t>
  </si>
  <si>
    <t>2624</t>
  </si>
  <si>
    <t>2646</t>
  </si>
  <si>
    <t>09-07-2019</t>
  </si>
  <si>
    <t>2647</t>
  </si>
  <si>
    <t>2688</t>
  </si>
  <si>
    <t>10-07-2019</t>
  </si>
  <si>
    <t>2738</t>
  </si>
  <si>
    <t>2891</t>
  </si>
  <si>
    <t>2892</t>
  </si>
  <si>
    <t>3005</t>
  </si>
  <si>
    <t>3143</t>
  </si>
  <si>
    <t>26-07-2019</t>
  </si>
  <si>
    <t>9330003981</t>
  </si>
  <si>
    <t>9330004011</t>
  </si>
  <si>
    <t>13-07-2019</t>
  </si>
  <si>
    <t>9330004013</t>
  </si>
  <si>
    <t>04-07-2019</t>
  </si>
  <si>
    <t>19-07-2019</t>
  </si>
  <si>
    <t>24-07-2019</t>
  </si>
  <si>
    <t>UNITED INDIA INSURANCE COMPANY LIMITED</t>
  </si>
  <si>
    <t>1119I105171163</t>
  </si>
  <si>
    <t>MPL2/19-20/21768</t>
  </si>
  <si>
    <t>192003070</t>
  </si>
  <si>
    <t>192003071</t>
  </si>
  <si>
    <t>192003074</t>
  </si>
  <si>
    <t>192003095</t>
  </si>
  <si>
    <t>192003228</t>
  </si>
  <si>
    <t>192003248</t>
  </si>
  <si>
    <t>192003339</t>
  </si>
  <si>
    <t>192003342</t>
  </si>
  <si>
    <t>192003423</t>
  </si>
  <si>
    <t>192003431</t>
  </si>
  <si>
    <t>192003475</t>
  </si>
  <si>
    <t>192003483</t>
  </si>
  <si>
    <t>192003516</t>
  </si>
  <si>
    <t>192003521</t>
  </si>
  <si>
    <t>192003561</t>
  </si>
  <si>
    <t>192003562</t>
  </si>
  <si>
    <t>192003604</t>
  </si>
  <si>
    <t>192003609</t>
  </si>
  <si>
    <t>192003656</t>
  </si>
  <si>
    <t>16-07-2019</t>
  </si>
  <si>
    <t>192003657</t>
  </si>
  <si>
    <t>192003723</t>
  </si>
  <si>
    <t>192003724</t>
  </si>
  <si>
    <t>192003731</t>
  </si>
  <si>
    <t>192003821</t>
  </si>
  <si>
    <t>192003822</t>
  </si>
  <si>
    <t>192003867</t>
  </si>
  <si>
    <t>192003879</t>
  </si>
  <si>
    <t>192003935</t>
  </si>
  <si>
    <t>192003936</t>
  </si>
  <si>
    <t>192003945</t>
  </si>
  <si>
    <t>192003998</t>
  </si>
  <si>
    <t>192004008</t>
  </si>
  <si>
    <t>192004011</t>
  </si>
  <si>
    <t>192004047</t>
  </si>
  <si>
    <t>192004048</t>
  </si>
  <si>
    <t>192004075</t>
  </si>
  <si>
    <t>192004084</t>
  </si>
  <si>
    <t>192004130</t>
  </si>
  <si>
    <t>30-07-2019</t>
  </si>
  <si>
    <t>192004133</t>
  </si>
  <si>
    <t>192004135</t>
  </si>
  <si>
    <t>5510050272</t>
  </si>
  <si>
    <t>5510050623</t>
  </si>
  <si>
    <t>5510050742</t>
  </si>
  <si>
    <t>5510050883</t>
  </si>
  <si>
    <t>06-07-2019</t>
  </si>
  <si>
    <t>5510050976</t>
  </si>
  <si>
    <t>5510051227</t>
  </si>
  <si>
    <t>5510051400</t>
  </si>
  <si>
    <t>5510051510</t>
  </si>
  <si>
    <t>5510051662</t>
  </si>
  <si>
    <t>5510051791</t>
  </si>
  <si>
    <t>5510052123</t>
  </si>
  <si>
    <t>5510052433</t>
  </si>
  <si>
    <t>5510052777</t>
  </si>
  <si>
    <t>5510053030</t>
  </si>
  <si>
    <t>5510053236</t>
  </si>
  <si>
    <t>31-07-2019</t>
  </si>
  <si>
    <t>BK05000184</t>
  </si>
  <si>
    <t>BK05000185</t>
  </si>
  <si>
    <t>BK05000210</t>
  </si>
  <si>
    <t>BK05000286</t>
  </si>
  <si>
    <t>VINOD PANDURANG KHOCHARE</t>
  </si>
  <si>
    <t>1927303644</t>
  </si>
  <si>
    <t>Not Submitted</t>
  </si>
  <si>
    <t>19608702</t>
  </si>
  <si>
    <t>19612307</t>
  </si>
  <si>
    <t>7887985414</t>
  </si>
  <si>
    <t>7887985415</t>
  </si>
  <si>
    <t>7887985416</t>
  </si>
  <si>
    <t>7887985472</t>
  </si>
  <si>
    <t>7887985722</t>
  </si>
  <si>
    <t>7887985820</t>
  </si>
  <si>
    <t>7887985906</t>
  </si>
  <si>
    <t>7887985907</t>
  </si>
  <si>
    <t>7887985942</t>
  </si>
  <si>
    <t>7887986510</t>
  </si>
  <si>
    <t>7887986512</t>
  </si>
  <si>
    <t>7887986513</t>
  </si>
  <si>
    <t>7887986552</t>
  </si>
  <si>
    <t>7887986596</t>
  </si>
  <si>
    <t>25-07-2019</t>
  </si>
  <si>
    <t>EXERGON CHEMICAL (MFG) COMPANY</t>
  </si>
  <si>
    <t>TALLY (INDIA) PRIVATE LIMITED</t>
  </si>
  <si>
    <t>I/O/034847/19-20</t>
  </si>
  <si>
    <t>1671</t>
  </si>
  <si>
    <t>1686</t>
  </si>
  <si>
    <t>1716</t>
  </si>
  <si>
    <t>1797</t>
  </si>
  <si>
    <t>07-07-2019</t>
  </si>
  <si>
    <t>1798</t>
  </si>
  <si>
    <t>1849</t>
  </si>
  <si>
    <t>1923</t>
  </si>
  <si>
    <t>1934</t>
  </si>
  <si>
    <t>14-07-2019</t>
  </si>
  <si>
    <t>2028</t>
  </si>
  <si>
    <t>FIN2307197843956</t>
  </si>
  <si>
    <t>2240094439</t>
  </si>
  <si>
    <t>2240094440</t>
  </si>
  <si>
    <t>GOLD LINE ENGINEERING</t>
  </si>
  <si>
    <t>10033</t>
  </si>
  <si>
    <t>10074</t>
  </si>
  <si>
    <t>10102</t>
  </si>
  <si>
    <t>10108</t>
  </si>
  <si>
    <t>3633</t>
  </si>
  <si>
    <t>3655</t>
  </si>
  <si>
    <t>3681</t>
  </si>
  <si>
    <t>3682</t>
  </si>
  <si>
    <t>3719</t>
  </si>
  <si>
    <t>3745</t>
  </si>
  <si>
    <t>3770</t>
  </si>
  <si>
    <t>3804</t>
  </si>
  <si>
    <t>3875</t>
  </si>
  <si>
    <t>3911</t>
  </si>
  <si>
    <t>3974</t>
  </si>
  <si>
    <t>4007</t>
  </si>
  <si>
    <t>4042</t>
  </si>
  <si>
    <t>4103</t>
  </si>
  <si>
    <t>4116</t>
  </si>
  <si>
    <t>4186</t>
  </si>
  <si>
    <t>4230</t>
  </si>
  <si>
    <t>4254</t>
  </si>
  <si>
    <t>4301</t>
  </si>
  <si>
    <t>4330</t>
  </si>
  <si>
    <t>4371</t>
  </si>
  <si>
    <t>4417</t>
  </si>
  <si>
    <t>4445</t>
  </si>
  <si>
    <t>4489</t>
  </si>
  <si>
    <t>4510</t>
  </si>
  <si>
    <t>4559</t>
  </si>
  <si>
    <t>4573</t>
  </si>
  <si>
    <t>4597</t>
  </si>
  <si>
    <t>4613</t>
  </si>
  <si>
    <t>4678</t>
  </si>
  <si>
    <t>4693</t>
  </si>
  <si>
    <t>4731</t>
  </si>
  <si>
    <t>4735</t>
  </si>
  <si>
    <t>4762</t>
  </si>
  <si>
    <t>4812</t>
  </si>
  <si>
    <t>4866</t>
  </si>
  <si>
    <t>4919</t>
  </si>
  <si>
    <t>4961</t>
  </si>
  <si>
    <t>4979</t>
  </si>
  <si>
    <t>5040A</t>
  </si>
  <si>
    <t>5070A</t>
  </si>
  <si>
    <t>Assy</t>
  </si>
  <si>
    <t>As per PurcIase Books</t>
  </si>
  <si>
    <t>Type of PURCISE</t>
  </si>
  <si>
    <t>PURCIASE</t>
  </si>
  <si>
    <t>RMC payable</t>
  </si>
  <si>
    <t>Opening</t>
  </si>
  <si>
    <t>27.11.18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</si>
</sst>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&quot;&quot;0.00"/>
    <numFmt numFmtId="166" formatCode="dd\-mm\-yyyy"/>
    <numFmt numFmtId="167" formatCode="_ * #,##0_ ;_ * \-#,##0_ ;_ * &quot;-&quot;??_ ;_ @_ "/>
    <numFmt numFmtId="168" formatCode="_(* #,##0_);_(* \(#,##0\);_(* &quot;-&quot;??_);_(@_)"/>
    <numFmt numFmtId="169" formatCode="0.0000"/>
    <numFmt numFmtId="170" formatCode="0.0"/>
    <numFmt numFmtId="171" formatCode="0.00_ ;\-0.00\ 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arANDA"/>
    </font>
    <font>
      <sz val="8"/>
      <color theme="1"/>
      <name val="VarANDA"/>
    </font>
    <font>
      <sz val="1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theme="1"/>
      <name val="VarANDA"/>
    </font>
    <font>
      <sz val="9"/>
      <color theme="1"/>
      <name val="VarANDA"/>
    </font>
    <font>
      <sz val="9"/>
      <color rgb="FFFF0000"/>
      <name val="VaRANDA"/>
    </font>
    <font>
      <sz val="9"/>
      <color theme="1"/>
      <name val="Arial"/>
      <family val="2"/>
    </font>
    <font>
      <sz val="9"/>
      <color rgb="FF000000"/>
      <name val="Varanda"/>
    </font>
    <font>
      <i/>
      <sz val="9"/>
      <color theme="1"/>
      <name val="VaRANDA"/>
    </font>
    <font>
      <b/>
      <sz val="9"/>
      <color rgb="FFFF0000"/>
      <name val="Varanda"/>
    </font>
    <font>
      <b/>
      <sz val="11"/>
      <color rgb="FF000000"/>
      <name val="Varanda"/>
    </font>
    <font>
      <b/>
      <sz val="12"/>
      <color rgb="FF000000"/>
      <name val="Varanda"/>
    </font>
    <font>
      <b/>
      <sz val="12"/>
      <color theme="1"/>
      <name val="VarANDA"/>
    </font>
    <font>
      <sz val="11"/>
      <color rgb="FF212121"/>
      <name val="Verdana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sz val="8"/>
      <color theme="1"/>
      <name val="Verdana"/>
      <family val="2"/>
    </font>
    <font>
      <sz val="9"/>
      <name val="VarANDA"/>
    </font>
    <font>
      <sz val="9"/>
      <color rgb="FF333333"/>
      <name val="Varanda"/>
    </font>
    <font>
      <b/>
      <sz val="8"/>
      <color theme="1"/>
      <name val="Times New Roman"/>
      <family val="1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Vrinda"/>
      <family val="2"/>
    </font>
    <font>
      <b/>
      <sz val="8"/>
      <color theme="1"/>
      <name val="Vrinda"/>
      <family val="2"/>
    </font>
    <font>
      <sz val="9"/>
      <color theme="1"/>
      <name val="Vrinda"/>
      <family val="2"/>
    </font>
    <font>
      <b/>
      <sz val="9"/>
      <color theme="1"/>
      <name val="Vrinda"/>
      <family val="2"/>
    </font>
    <font>
      <sz val="9"/>
      <color theme="1"/>
      <name val="Varinda"/>
    </font>
    <font>
      <b/>
      <sz val="9"/>
      <color theme="1"/>
      <name val="Varinda"/>
    </font>
    <font>
      <b/>
      <sz val="9"/>
      <color rgb="FF000000"/>
      <name val="Varinda"/>
    </font>
    <font>
      <sz val="11"/>
      <name val="Varanda"/>
    </font>
    <font>
      <sz val="11"/>
      <color theme="1"/>
      <name val="Varanda"/>
    </font>
    <font>
      <b/>
      <sz val="8"/>
      <name val="Verdana"/>
      <family val="2"/>
    </font>
    <font>
      <sz val="9"/>
      <color rgb="FF000000"/>
      <name val="Vrinda"/>
      <family val="2"/>
    </font>
    <font>
      <b/>
      <sz val="9"/>
      <name val="Vrinda"/>
      <family val="2"/>
    </font>
    <font>
      <sz val="11"/>
      <color rgb="FF212121"/>
      <name val="Vrind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3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3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733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0" xfId="0" applyFont="1"/>
    <xf numFmtId="0" fontId="3" fillId="3" borderId="3" xfId="0" applyFont="1" applyFill="1" applyBorder="1"/>
    <xf numFmtId="2" fontId="3" fillId="3" borderId="3" xfId="0" applyNumberFormat="1" applyFont="1" applyFill="1" applyBorder="1"/>
    <xf numFmtId="0" fontId="3" fillId="6" borderId="3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0" fontId="4" fillId="0" borderId="8" xfId="0" applyFont="1" applyBorder="1"/>
    <xf numFmtId="49" fontId="4" fillId="0" borderId="8" xfId="0" applyNumberFormat="1" applyFont="1" applyBorder="1" applyAlignment="1">
      <alignment vertical="top"/>
    </xf>
    <xf numFmtId="0" fontId="4" fillId="0" borderId="9" xfId="0" applyFont="1" applyBorder="1"/>
    <xf numFmtId="49" fontId="4" fillId="3" borderId="8" xfId="0" applyNumberFormat="1" applyFont="1" applyFill="1" applyBorder="1" applyAlignment="1"/>
    <xf numFmtId="15" fontId="4" fillId="3" borderId="8" xfId="0" applyNumberFormat="1" applyFont="1" applyFill="1" applyBorder="1" applyAlignment="1"/>
    <xf numFmtId="0" fontId="4" fillId="3" borderId="8" xfId="0" applyFont="1" applyFill="1" applyBorder="1"/>
    <xf numFmtId="17" fontId="4" fillId="0" borderId="0" xfId="0" applyNumberFormat="1" applyFont="1" applyBorder="1"/>
    <xf numFmtId="0" fontId="4" fillId="0" borderId="0" xfId="0" applyFont="1" applyBorder="1"/>
    <xf numFmtId="2" fontId="4" fillId="0" borderId="8" xfId="0" applyNumberFormat="1" applyFont="1" applyBorder="1" applyAlignment="1"/>
    <xf numFmtId="2" fontId="4" fillId="3" borderId="8" xfId="0" applyNumberFormat="1" applyFont="1" applyFill="1" applyBorder="1" applyAlignment="1"/>
    <xf numFmtId="2" fontId="4" fillId="0" borderId="9" xfId="0" applyNumberFormat="1" applyFont="1" applyBorder="1"/>
    <xf numFmtId="165" fontId="4" fillId="0" borderId="9" xfId="0" applyNumberFormat="1" applyFont="1" applyBorder="1" applyAlignment="1">
      <alignment horizontal="right" vertical="top"/>
    </xf>
    <xf numFmtId="0" fontId="6" fillId="0" borderId="0" xfId="0" applyFont="1"/>
    <xf numFmtId="49" fontId="4" fillId="0" borderId="9" xfId="0" applyNumberFormat="1" applyFont="1" applyBorder="1" applyAlignment="1">
      <alignment vertical="top"/>
    </xf>
    <xf numFmtId="49" fontId="4" fillId="3" borderId="9" xfId="0" applyNumberFormat="1" applyFont="1" applyFill="1" applyBorder="1" applyAlignment="1"/>
    <xf numFmtId="15" fontId="4" fillId="3" borderId="9" xfId="0" applyNumberFormat="1" applyFont="1" applyFill="1" applyBorder="1" applyAlignment="1"/>
    <xf numFmtId="0" fontId="4" fillId="3" borderId="9" xfId="0" applyFont="1" applyFill="1" applyBorder="1"/>
    <xf numFmtId="2" fontId="4" fillId="0" borderId="9" xfId="0" applyNumberFormat="1" applyFont="1" applyBorder="1" applyAlignment="1"/>
    <xf numFmtId="2" fontId="4" fillId="3" borderId="9" xfId="0" applyNumberFormat="1" applyFont="1" applyFill="1" applyBorder="1" applyAlignment="1"/>
    <xf numFmtId="0" fontId="4" fillId="0" borderId="11" xfId="0" applyFont="1" applyFill="1" applyBorder="1"/>
    <xf numFmtId="0" fontId="4" fillId="0" borderId="12" xfId="0" applyFont="1" applyBorder="1"/>
    <xf numFmtId="0" fontId="4" fillId="0" borderId="9" xfId="0" applyFont="1" applyFill="1" applyBorder="1"/>
    <xf numFmtId="0" fontId="7" fillId="2" borderId="3" xfId="0" applyFont="1" applyFill="1" applyBorder="1" applyAlignment="1">
      <alignment vertical="center"/>
    </xf>
    <xf numFmtId="1" fontId="7" fillId="3" borderId="7" xfId="0" applyNumberFormat="1" applyFont="1" applyFill="1" applyBorder="1" applyAlignment="1">
      <alignment vertical="center"/>
    </xf>
    <xf numFmtId="0" fontId="7" fillId="3" borderId="3" xfId="0" applyFont="1" applyFill="1" applyBorder="1"/>
    <xf numFmtId="0" fontId="8" fillId="0" borderId="0" xfId="0" applyFont="1"/>
    <xf numFmtId="1" fontId="8" fillId="0" borderId="0" xfId="0" applyNumberFormat="1" applyFont="1"/>
    <xf numFmtId="0" fontId="3" fillId="6" borderId="9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/>
    </xf>
    <xf numFmtId="0" fontId="8" fillId="0" borderId="8" xfId="0" applyFont="1" applyBorder="1"/>
    <xf numFmtId="49" fontId="8" fillId="0" borderId="8" xfId="0" applyNumberFormat="1" applyFont="1" applyBorder="1" applyAlignment="1">
      <alignment vertical="top"/>
    </xf>
    <xf numFmtId="0" fontId="8" fillId="0" borderId="9" xfId="0" applyFont="1" applyBorder="1"/>
    <xf numFmtId="0" fontId="8" fillId="3" borderId="8" xfId="0" applyNumberFormat="1" applyFont="1" applyFill="1" applyBorder="1" applyAlignment="1">
      <alignment horizontal="right" vertical="top"/>
    </xf>
    <xf numFmtId="166" fontId="8" fillId="3" borderId="8" xfId="0" applyNumberFormat="1" applyFont="1" applyFill="1" applyBorder="1" applyAlignment="1">
      <alignment horizontal="right" vertical="top"/>
    </xf>
    <xf numFmtId="0" fontId="8" fillId="3" borderId="8" xfId="0" applyFont="1" applyFill="1" applyBorder="1"/>
    <xf numFmtId="17" fontId="8" fillId="0" borderId="0" xfId="0" applyNumberFormat="1" applyFont="1"/>
    <xf numFmtId="0" fontId="0" fillId="0" borderId="8" xfId="0" applyFill="1" applyBorder="1" applyProtection="1">
      <protection locked="0"/>
    </xf>
    <xf numFmtId="2" fontId="8" fillId="3" borderId="8" xfId="0" applyNumberFormat="1" applyFont="1" applyFill="1" applyBorder="1" applyAlignment="1"/>
    <xf numFmtId="165" fontId="8" fillId="0" borderId="9" xfId="0" applyNumberFormat="1" applyFont="1" applyBorder="1" applyAlignment="1">
      <alignment horizontal="right" vertical="top"/>
    </xf>
    <xf numFmtId="0" fontId="8" fillId="0" borderId="0" xfId="0" applyFont="1" applyFill="1" applyBorder="1"/>
    <xf numFmtId="49" fontId="8" fillId="0" borderId="9" xfId="0" applyNumberFormat="1" applyFont="1" applyBorder="1" applyAlignment="1">
      <alignment vertical="top"/>
    </xf>
    <xf numFmtId="0" fontId="8" fillId="3" borderId="9" xfId="0" applyNumberFormat="1" applyFont="1" applyFill="1" applyBorder="1" applyAlignment="1">
      <alignment horizontal="right" vertical="top"/>
    </xf>
    <xf numFmtId="166" fontId="8" fillId="3" borderId="9" xfId="0" applyNumberFormat="1" applyFont="1" applyFill="1" applyBorder="1" applyAlignment="1">
      <alignment horizontal="right" vertical="top"/>
    </xf>
    <xf numFmtId="0" fontId="8" fillId="3" borderId="9" xfId="0" applyFont="1" applyFill="1" applyBorder="1"/>
    <xf numFmtId="2" fontId="8" fillId="3" borderId="9" xfId="0" applyNumberFormat="1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1" fontId="8" fillId="3" borderId="9" xfId="0" applyNumberFormat="1" applyFont="1" applyFill="1" applyBorder="1" applyAlignment="1">
      <alignment horizontal="right" vertical="top"/>
    </xf>
    <xf numFmtId="166" fontId="9" fillId="3" borderId="9" xfId="0" applyNumberFormat="1" applyFont="1" applyFill="1" applyBorder="1" applyAlignment="1">
      <alignment horizontal="right" vertical="top"/>
    </xf>
    <xf numFmtId="49" fontId="8" fillId="3" borderId="9" xfId="0" applyNumberFormat="1" applyFont="1" applyFill="1" applyBorder="1" applyAlignment="1">
      <alignment horizontal="right" vertical="top"/>
    </xf>
    <xf numFmtId="49" fontId="10" fillId="0" borderId="9" xfId="0" applyNumberFormat="1" applyFont="1" applyBorder="1" applyAlignment="1">
      <alignment vertical="top"/>
    </xf>
    <xf numFmtId="0" fontId="0" fillId="0" borderId="9" xfId="0" applyBorder="1"/>
    <xf numFmtId="1" fontId="0" fillId="0" borderId="9" xfId="0" applyNumberFormat="1" applyBorder="1"/>
    <xf numFmtId="166" fontId="10" fillId="3" borderId="9" xfId="0" applyNumberFormat="1" applyFont="1" applyFill="1" applyBorder="1" applyAlignment="1">
      <alignment horizontal="right" vertical="top"/>
    </xf>
    <xf numFmtId="0" fontId="8" fillId="0" borderId="0" xfId="0" applyFont="1" applyBorder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Border="1" applyAlignment="1">
      <alignment horizontal="right" vertical="top"/>
    </xf>
    <xf numFmtId="166" fontId="8" fillId="0" borderId="9" xfId="0" applyNumberFormat="1" applyFont="1" applyBorder="1" applyAlignment="1">
      <alignment horizontal="right" vertical="top"/>
    </xf>
    <xf numFmtId="15" fontId="8" fillId="3" borderId="9" xfId="0" applyNumberFormat="1" applyFont="1" applyFill="1" applyBorder="1" applyAlignment="1"/>
    <xf numFmtId="49" fontId="8" fillId="0" borderId="9" xfId="0" applyNumberFormat="1" applyFont="1" applyFill="1" applyBorder="1" applyAlignment="1">
      <alignment vertical="top"/>
    </xf>
    <xf numFmtId="0" fontId="8" fillId="0" borderId="9" xfId="0" applyFont="1" applyFill="1" applyBorder="1"/>
    <xf numFmtId="0" fontId="8" fillId="8" borderId="9" xfId="0" applyFont="1" applyFill="1" applyBorder="1"/>
    <xf numFmtId="17" fontId="8" fillId="8" borderId="0" xfId="0" applyNumberFormat="1" applyFont="1" applyFill="1"/>
    <xf numFmtId="0" fontId="8" fillId="0" borderId="9" xfId="0" applyFont="1" applyBorder="1" applyAlignment="1"/>
    <xf numFmtId="1" fontId="8" fillId="3" borderId="14" xfId="0" applyNumberFormat="1" applyFont="1" applyFill="1" applyBorder="1" applyAlignment="1">
      <alignment horizontal="right" vertical="top"/>
    </xf>
    <xf numFmtId="0" fontId="8" fillId="3" borderId="14" xfId="0" applyNumberFormat="1" applyFont="1" applyFill="1" applyBorder="1" applyAlignment="1">
      <alignment horizontal="right" vertical="top"/>
    </xf>
    <xf numFmtId="0" fontId="8" fillId="0" borderId="9" xfId="0" applyFont="1" applyFill="1" applyBorder="1" applyAlignment="1"/>
    <xf numFmtId="0" fontId="7" fillId="6" borderId="8" xfId="0" applyFont="1" applyFill="1" applyBorder="1" applyAlignment="1">
      <alignment horizontal="center" vertical="center" wrapText="1"/>
    </xf>
    <xf numFmtId="15" fontId="8" fillId="3" borderId="0" xfId="0" applyNumberFormat="1" applyFont="1" applyFill="1" applyBorder="1" applyAlignment="1"/>
    <xf numFmtId="0" fontId="7" fillId="4" borderId="0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2" fontId="3" fillId="3" borderId="4" xfId="0" applyNumberFormat="1" applyFont="1" applyFill="1" applyBorder="1"/>
    <xf numFmtId="0" fontId="3" fillId="4" borderId="0" xfId="0" applyFont="1" applyFill="1" applyBorder="1" applyAlignment="1">
      <alignment horizontal="center"/>
    </xf>
    <xf numFmtId="0" fontId="8" fillId="0" borderId="11" xfId="0" applyFont="1" applyBorder="1"/>
    <xf numFmtId="0" fontId="8" fillId="0" borderId="11" xfId="0" applyFont="1" applyFill="1" applyBorder="1"/>
    <xf numFmtId="49" fontId="8" fillId="0" borderId="11" xfId="0" applyNumberFormat="1" applyFont="1" applyBorder="1" applyAlignment="1">
      <alignment vertical="top"/>
    </xf>
    <xf numFmtId="0" fontId="8" fillId="0" borderId="11" xfId="0" applyFont="1" applyBorder="1" applyAlignment="1"/>
    <xf numFmtId="2" fontId="8" fillId="0" borderId="11" xfId="0" applyNumberFormat="1" applyFont="1" applyFill="1" applyBorder="1"/>
    <xf numFmtId="0" fontId="8" fillId="0" borderId="11" xfId="0" applyFont="1" applyFill="1" applyBorder="1" applyAlignment="1"/>
    <xf numFmtId="2" fontId="8" fillId="0" borderId="11" xfId="0" applyNumberFormat="1" applyFont="1" applyBorder="1"/>
    <xf numFmtId="0" fontId="8" fillId="0" borderId="19" xfId="0" applyFont="1" applyBorder="1"/>
    <xf numFmtId="0" fontId="7" fillId="6" borderId="1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/>
    </xf>
    <xf numFmtId="0" fontId="8" fillId="0" borderId="18" xfId="0" applyFont="1" applyBorder="1"/>
    <xf numFmtId="49" fontId="8" fillId="0" borderId="18" xfId="0" applyNumberFormat="1" applyFont="1" applyBorder="1" applyAlignment="1">
      <alignment vertical="top"/>
    </xf>
    <xf numFmtId="0" fontId="11" fillId="0" borderId="18" xfId="0" applyFont="1" applyBorder="1" applyAlignment="1">
      <alignment vertical="center"/>
    </xf>
    <xf numFmtId="164" fontId="8" fillId="3" borderId="18" xfId="0" applyNumberFormat="1" applyFont="1" applyFill="1" applyBorder="1" applyAlignment="1">
      <alignment horizontal="right"/>
    </xf>
    <xf numFmtId="0" fontId="11" fillId="0" borderId="11" xfId="0" applyFont="1" applyBorder="1" applyAlignment="1">
      <alignment vertical="center"/>
    </xf>
    <xf numFmtId="164" fontId="8" fillId="3" borderId="11" xfId="0" applyNumberFormat="1" applyFont="1" applyFill="1" applyBorder="1" applyAlignment="1">
      <alignment horizontal="right"/>
    </xf>
    <xf numFmtId="49" fontId="12" fillId="0" borderId="11" xfId="0" applyNumberFormat="1" applyFont="1" applyBorder="1" applyAlignment="1">
      <alignment vertical="top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/>
    <xf numFmtId="0" fontId="7" fillId="9" borderId="11" xfId="0" applyFont="1" applyFill="1" applyBorder="1" applyAlignment="1"/>
    <xf numFmtId="49" fontId="7" fillId="0" borderId="11" xfId="0" applyNumberFormat="1" applyFont="1" applyBorder="1" applyAlignment="1">
      <alignment vertical="top"/>
    </xf>
    <xf numFmtId="0" fontId="7" fillId="3" borderId="11" xfId="0" applyFont="1" applyFill="1" applyBorder="1" applyAlignment="1"/>
    <xf numFmtId="0" fontId="7" fillId="11" borderId="11" xfId="0" applyFont="1" applyFill="1" applyBorder="1" applyAlignment="1"/>
    <xf numFmtId="0" fontId="8" fillId="3" borderId="11" xfId="0" applyFont="1" applyFill="1" applyBorder="1"/>
    <xf numFmtId="49" fontId="7" fillId="3" borderId="11" xfId="0" applyNumberFormat="1" applyFont="1" applyFill="1" applyBorder="1" applyAlignment="1">
      <alignment vertical="top"/>
    </xf>
    <xf numFmtId="0" fontId="7" fillId="0" borderId="11" xfId="0" applyFont="1" applyBorder="1"/>
    <xf numFmtId="0" fontId="13" fillId="3" borderId="11" xfId="0" applyFont="1" applyFill="1" applyBorder="1" applyAlignment="1"/>
    <xf numFmtId="0" fontId="13" fillId="11" borderId="11" xfId="0" applyFont="1" applyFill="1" applyBorder="1" applyAlignment="1"/>
    <xf numFmtId="0" fontId="9" fillId="3" borderId="11" xfId="0" applyFont="1" applyFill="1" applyBorder="1"/>
    <xf numFmtId="0" fontId="7" fillId="0" borderId="0" xfId="0" applyFont="1" applyBorder="1" applyAlignment="1"/>
    <xf numFmtId="0" fontId="7" fillId="9" borderId="0" xfId="0" applyFont="1" applyFill="1" applyBorder="1" applyAlignment="1"/>
    <xf numFmtId="2" fontId="0" fillId="0" borderId="8" xfId="0" quotePrefix="1" applyNumberFormat="1" applyFill="1" applyBorder="1" applyProtection="1"/>
    <xf numFmtId="0" fontId="7" fillId="0" borderId="27" xfId="0" applyFont="1" applyBorder="1"/>
    <xf numFmtId="0" fontId="8" fillId="0" borderId="28" xfId="0" applyFont="1" applyBorder="1"/>
    <xf numFmtId="0" fontId="7" fillId="0" borderId="28" xfId="0" applyFont="1" applyBorder="1"/>
    <xf numFmtId="0" fontId="8" fillId="0" borderId="29" xfId="0" applyFont="1" applyBorder="1"/>
    <xf numFmtId="0" fontId="8" fillId="0" borderId="30" xfId="0" applyFont="1" applyBorder="1"/>
    <xf numFmtId="17" fontId="8" fillId="0" borderId="31" xfId="0" applyNumberFormat="1" applyFont="1" applyBorder="1" applyAlignment="1">
      <alignment horizontal="center"/>
    </xf>
    <xf numFmtId="17" fontId="8" fillId="0" borderId="32" xfId="0" applyNumberFormat="1" applyFont="1" applyBorder="1" applyAlignment="1">
      <alignment horizontal="center"/>
    </xf>
    <xf numFmtId="0" fontId="8" fillId="0" borderId="3" xfId="0" applyFont="1" applyBorder="1"/>
    <xf numFmtId="17" fontId="8" fillId="0" borderId="3" xfId="0" applyNumberFormat="1" applyFont="1" applyBorder="1" applyAlignment="1">
      <alignment horizontal="center"/>
    </xf>
    <xf numFmtId="0" fontId="8" fillId="13" borderId="9" xfId="0" applyFont="1" applyFill="1" applyBorder="1"/>
    <xf numFmtId="43" fontId="8" fillId="13" borderId="9" xfId="0" applyNumberFormat="1" applyFont="1" applyFill="1" applyBorder="1"/>
    <xf numFmtId="41" fontId="8" fillId="13" borderId="9" xfId="0" applyNumberFormat="1" applyFont="1" applyFill="1" applyBorder="1"/>
    <xf numFmtId="43" fontId="8" fillId="0" borderId="9" xfId="0" applyNumberFormat="1" applyFont="1" applyBorder="1"/>
    <xf numFmtId="41" fontId="8" fillId="0" borderId="9" xfId="0" applyNumberFormat="1" applyFont="1" applyBorder="1"/>
    <xf numFmtId="43" fontId="8" fillId="0" borderId="8" xfId="0" applyNumberFormat="1" applyFont="1" applyBorder="1"/>
    <xf numFmtId="0" fontId="8" fillId="0" borderId="5" xfId="0" applyFont="1" applyBorder="1"/>
    <xf numFmtId="0" fontId="0" fillId="0" borderId="3" xfId="0" applyBorder="1"/>
    <xf numFmtId="0" fontId="0" fillId="0" borderId="8" xfId="0" applyBorder="1"/>
    <xf numFmtId="0" fontId="19" fillId="3" borderId="0" xfId="0" applyFont="1" applyFill="1" applyBorder="1" applyAlignment="1">
      <alignment vertical="center"/>
    </xf>
    <xf numFmtId="2" fontId="0" fillId="3" borderId="8" xfId="0" applyNumberFormat="1" applyFill="1" applyBorder="1"/>
    <xf numFmtId="0" fontId="4" fillId="0" borderId="4" xfId="0" applyFont="1" applyBorder="1"/>
    <xf numFmtId="0" fontId="20" fillId="0" borderId="0" xfId="0" applyFont="1"/>
    <xf numFmtId="0" fontId="22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25" fillId="20" borderId="43" xfId="0" applyFont="1" applyFill="1" applyBorder="1" applyAlignment="1" applyProtection="1">
      <alignment horizontal="center" vertical="center"/>
    </xf>
    <xf numFmtId="0" fontId="25" fillId="20" borderId="3" xfId="0" applyFont="1" applyFill="1" applyBorder="1" applyAlignment="1" applyProtection="1">
      <alignment horizontal="center" vertical="center"/>
    </xf>
    <xf numFmtId="0" fontId="25" fillId="20" borderId="44" xfId="0" applyFont="1" applyFill="1" applyBorder="1" applyAlignment="1" applyProtection="1">
      <alignment horizontal="center" vertical="center"/>
    </xf>
    <xf numFmtId="0" fontId="2" fillId="0" borderId="8" xfId="0" applyFont="1" applyBorder="1"/>
    <xf numFmtId="0" fontId="22" fillId="0" borderId="45" xfId="0" applyFont="1" applyBorder="1" applyProtection="1"/>
    <xf numFmtId="168" fontId="23" fillId="0" borderId="45" xfId="1" applyNumberFormat="1" applyFont="1" applyBorder="1" applyProtection="1"/>
    <xf numFmtId="168" fontId="23" fillId="0" borderId="0" xfId="1" applyNumberFormat="1" applyFont="1" applyBorder="1" applyProtection="1"/>
    <xf numFmtId="168" fontId="23" fillId="0" borderId="46" xfId="1" applyNumberFormat="1" applyFont="1" applyBorder="1" applyProtection="1"/>
    <xf numFmtId="168" fontId="24" fillId="0" borderId="0" xfId="1" applyNumberFormat="1" applyFont="1" applyProtection="1"/>
    <xf numFmtId="0" fontId="24" fillId="0" borderId="47" xfId="0" applyFont="1" applyBorder="1" applyProtection="1"/>
    <xf numFmtId="0" fontId="24" fillId="0" borderId="45" xfId="0" applyFont="1" applyBorder="1" applyProtection="1"/>
    <xf numFmtId="0" fontId="22" fillId="0" borderId="47" xfId="0" applyFont="1" applyBorder="1" applyProtection="1"/>
    <xf numFmtId="168" fontId="23" fillId="0" borderId="48" xfId="1" applyNumberFormat="1" applyFont="1" applyBorder="1" applyProtection="1"/>
    <xf numFmtId="168" fontId="23" fillId="0" borderId="2" xfId="1" applyNumberFormat="1" applyFont="1" applyBorder="1" applyProtection="1"/>
    <xf numFmtId="168" fontId="23" fillId="0" borderId="49" xfId="1" applyNumberFormat="1" applyFont="1" applyBorder="1" applyProtection="1"/>
    <xf numFmtId="0" fontId="22" fillId="21" borderId="45" xfId="0" applyFont="1" applyFill="1" applyBorder="1" applyProtection="1"/>
    <xf numFmtId="168" fontId="23" fillId="21" borderId="45" xfId="1" applyNumberFormat="1" applyFont="1" applyFill="1" applyBorder="1" applyProtection="1"/>
    <xf numFmtId="168" fontId="23" fillId="21" borderId="0" xfId="1" applyNumberFormat="1" applyFont="1" applyFill="1" applyBorder="1" applyProtection="1"/>
    <xf numFmtId="168" fontId="23" fillId="21" borderId="46" xfId="1" applyNumberFormat="1" applyFont="1" applyFill="1" applyBorder="1" applyProtection="1"/>
    <xf numFmtId="0" fontId="22" fillId="0" borderId="50" xfId="0" applyFont="1" applyBorder="1" applyProtection="1"/>
    <xf numFmtId="168" fontId="23" fillId="0" borderId="51" xfId="1" applyNumberFormat="1" applyFont="1" applyBorder="1" applyProtection="1"/>
    <xf numFmtId="168" fontId="23" fillId="0" borderId="23" xfId="1" applyNumberFormat="1" applyFont="1" applyBorder="1" applyProtection="1"/>
    <xf numFmtId="168" fontId="23" fillId="0" borderId="52" xfId="1" applyNumberFormat="1" applyFont="1" applyBorder="1" applyProtection="1"/>
    <xf numFmtId="168" fontId="23" fillId="0" borderId="0" xfId="1" applyNumberFormat="1" applyFont="1" applyProtection="1"/>
    <xf numFmtId="0" fontId="24" fillId="0" borderId="47" xfId="0" applyFont="1" applyBorder="1" applyAlignment="1" applyProtection="1">
      <alignment horizontal="center" vertical="center" wrapText="1"/>
    </xf>
    <xf numFmtId="0" fontId="24" fillId="0" borderId="45" xfId="0" applyFont="1" applyBorder="1" applyAlignment="1" applyProtection="1">
      <alignment horizontal="center" vertical="center" wrapText="1"/>
    </xf>
    <xf numFmtId="168" fontId="23" fillId="0" borderId="45" xfId="1" applyNumberFormat="1" applyFont="1" applyBorder="1" applyAlignment="1" applyProtection="1">
      <alignment vertical="center"/>
    </xf>
    <xf numFmtId="168" fontId="23" fillId="0" borderId="0" xfId="1" applyNumberFormat="1" applyFont="1" applyBorder="1" applyAlignment="1" applyProtection="1">
      <alignment vertical="center"/>
    </xf>
    <xf numFmtId="168" fontId="23" fillId="0" borderId="46" xfId="1" applyNumberFormat="1" applyFont="1" applyBorder="1" applyAlignment="1" applyProtection="1">
      <alignment vertical="center"/>
    </xf>
    <xf numFmtId="168" fontId="24" fillId="0" borderId="0" xfId="1" applyNumberFormat="1" applyFont="1" applyAlignment="1" applyProtection="1">
      <alignment vertical="center"/>
    </xf>
    <xf numFmtId="0" fontId="22" fillId="20" borderId="27" xfId="0" applyFont="1" applyFill="1" applyBorder="1" applyAlignment="1" applyProtection="1">
      <alignment horizontal="center" vertical="center"/>
    </xf>
    <xf numFmtId="0" fontId="22" fillId="20" borderId="53" xfId="0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horizontal="left" indent="1"/>
    </xf>
    <xf numFmtId="0" fontId="24" fillId="0" borderId="0" xfId="0" applyFont="1" applyAlignment="1" applyProtection="1">
      <alignment horizontal="left" indent="1"/>
    </xf>
    <xf numFmtId="43" fontId="8" fillId="0" borderId="27" xfId="0" applyNumberFormat="1" applyFont="1" applyBorder="1"/>
    <xf numFmtId="43" fontId="8" fillId="0" borderId="28" xfId="0" applyNumberFormat="1" applyFont="1" applyBorder="1"/>
    <xf numFmtId="43" fontId="8" fillId="0" borderId="29" xfId="0" applyNumberFormat="1" applyFont="1" applyBorder="1"/>
    <xf numFmtId="43" fontId="8" fillId="0" borderId="0" xfId="0" applyNumberFormat="1" applyFont="1"/>
    <xf numFmtId="43" fontId="8" fillId="0" borderId="7" xfId="0" applyNumberFormat="1" applyFont="1" applyBorder="1"/>
    <xf numFmtId="43" fontId="8" fillId="0" borderId="3" xfId="0" applyNumberFormat="1" applyFont="1" applyBorder="1"/>
    <xf numFmtId="0" fontId="7" fillId="6" borderId="8" xfId="0" applyFont="1" applyFill="1" applyBorder="1"/>
    <xf numFmtId="0" fontId="7" fillId="6" borderId="1" xfId="0" applyFont="1" applyFill="1" applyBorder="1"/>
    <xf numFmtId="0" fontId="7" fillId="6" borderId="10" xfId="0" applyFont="1" applyFill="1" applyBorder="1"/>
    <xf numFmtId="0" fontId="7" fillId="6" borderId="36" xfId="0" applyFont="1" applyFill="1" applyBorder="1"/>
    <xf numFmtId="43" fontId="7" fillId="6" borderId="3" xfId="0" applyNumberFormat="1" applyFont="1" applyFill="1" applyBorder="1" applyAlignment="1">
      <alignment vertical="center"/>
    </xf>
    <xf numFmtId="0" fontId="7" fillId="9" borderId="22" xfId="0" applyFont="1" applyFill="1" applyBorder="1" applyAlignment="1"/>
    <xf numFmtId="49" fontId="7" fillId="0" borderId="22" xfId="0" applyNumberFormat="1" applyFont="1" applyBorder="1" applyAlignment="1">
      <alignment vertical="top"/>
    </xf>
    <xf numFmtId="0" fontId="7" fillId="0" borderId="22" xfId="0" applyFont="1" applyBorder="1" applyAlignment="1"/>
    <xf numFmtId="0" fontId="7" fillId="11" borderId="22" xfId="0" applyFont="1" applyFill="1" applyBorder="1" applyAlignment="1"/>
    <xf numFmtId="49" fontId="7" fillId="3" borderId="22" xfId="0" applyNumberFormat="1" applyFont="1" applyFill="1" applyBorder="1" applyAlignment="1">
      <alignment vertical="top"/>
    </xf>
    <xf numFmtId="0" fontId="7" fillId="0" borderId="22" xfId="0" applyFont="1" applyBorder="1"/>
    <xf numFmtId="0" fontId="7" fillId="2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49" fontId="8" fillId="0" borderId="9" xfId="0" applyNumberFormat="1" applyFont="1" applyBorder="1" applyAlignment="1">
      <alignment horizontal="right" vertical="top"/>
    </xf>
    <xf numFmtId="17" fontId="8" fillId="0" borderId="0" xfId="0" applyNumberFormat="1" applyFont="1" applyBorder="1"/>
    <xf numFmtId="0" fontId="8" fillId="3" borderId="0" xfId="0" applyFont="1" applyFill="1"/>
    <xf numFmtId="43" fontId="8" fillId="35" borderId="9" xfId="0" applyNumberFormat="1" applyFont="1" applyFill="1" applyBorder="1"/>
    <xf numFmtId="0" fontId="7" fillId="0" borderId="3" xfId="0" applyFont="1" applyBorder="1"/>
    <xf numFmtId="41" fontId="7" fillId="0" borderId="3" xfId="0" applyNumberFormat="1" applyFont="1" applyBorder="1"/>
    <xf numFmtId="0" fontId="7" fillId="6" borderId="8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/>
    </xf>
    <xf numFmtId="2" fontId="26" fillId="0" borderId="11" xfId="0" applyNumberFormat="1" applyFont="1" applyBorder="1"/>
    <xf numFmtId="164" fontId="8" fillId="3" borderId="11" xfId="0" applyNumberFormat="1" applyFont="1" applyFill="1" applyBorder="1"/>
    <xf numFmtId="0" fontId="8" fillId="0" borderId="11" xfId="0" applyFont="1" applyBorder="1" applyAlignment="1">
      <alignment horizontal="right"/>
    </xf>
    <xf numFmtId="0" fontId="27" fillId="0" borderId="11" xfId="0" applyFont="1" applyBorder="1"/>
    <xf numFmtId="43" fontId="26" fillId="0" borderId="11" xfId="1" applyFont="1" applyFill="1" applyBorder="1" applyAlignment="1">
      <alignment horizontal="left" wrapText="1"/>
    </xf>
    <xf numFmtId="49" fontId="8" fillId="0" borderId="11" xfId="0" applyNumberFormat="1" applyFont="1" applyBorder="1" applyAlignment="1">
      <alignment horizontal="right" vertical="top"/>
    </xf>
    <xf numFmtId="0" fontId="8" fillId="0" borderId="9" xfId="0" applyNumberFormat="1" applyFont="1" applyBorder="1"/>
    <xf numFmtId="0" fontId="22" fillId="0" borderId="44" xfId="0" applyFont="1" applyBorder="1" applyProtection="1"/>
    <xf numFmtId="0" fontId="22" fillId="0" borderId="57" xfId="0" applyFont="1" applyBorder="1" applyProtection="1"/>
    <xf numFmtId="168" fontId="23" fillId="0" borderId="57" xfId="1" applyNumberFormat="1" applyFont="1" applyBorder="1" applyProtection="1"/>
    <xf numFmtId="168" fontId="23" fillId="0" borderId="6" xfId="1" applyNumberFormat="1" applyFont="1" applyBorder="1" applyProtection="1"/>
    <xf numFmtId="168" fontId="23" fillId="0" borderId="58" xfId="1" applyNumberFormat="1" applyFont="1" applyBorder="1" applyProtection="1"/>
    <xf numFmtId="168" fontId="23" fillId="0" borderId="7" xfId="1" applyNumberFormat="1" applyFont="1" applyBorder="1" applyProtection="1"/>
    <xf numFmtId="0" fontId="22" fillId="21" borderId="47" xfId="0" applyFont="1" applyFill="1" applyBorder="1" applyProtection="1"/>
    <xf numFmtId="0" fontId="22" fillId="0" borderId="55" xfId="0" applyFont="1" applyBorder="1" applyProtection="1"/>
    <xf numFmtId="168" fontId="23" fillId="0" borderId="13" xfId="1" applyNumberFormat="1" applyFont="1" applyBorder="1" applyProtection="1"/>
    <xf numFmtId="0" fontId="22" fillId="0" borderId="5" xfId="0" applyFont="1" applyBorder="1" applyProtection="1"/>
    <xf numFmtId="168" fontId="23" fillId="0" borderId="69" xfId="1" applyNumberFormat="1" applyFont="1" applyBorder="1" applyProtection="1"/>
    <xf numFmtId="168" fontId="23" fillId="0" borderId="70" xfId="1" applyNumberFormat="1" applyFont="1" applyBorder="1" applyProtection="1"/>
    <xf numFmtId="168" fontId="23" fillId="0" borderId="71" xfId="1" applyNumberFormat="1" applyFont="1" applyBorder="1" applyProtection="1"/>
    <xf numFmtId="168" fontId="23" fillId="0" borderId="72" xfId="1" applyNumberFormat="1" applyFont="1" applyBorder="1" applyProtection="1"/>
    <xf numFmtId="0" fontId="22" fillId="21" borderId="55" xfId="0" applyFont="1" applyFill="1" applyBorder="1" applyProtection="1"/>
    <xf numFmtId="0" fontId="22" fillId="21" borderId="57" xfId="0" applyFont="1" applyFill="1" applyBorder="1" applyProtection="1"/>
    <xf numFmtId="168" fontId="23" fillId="21" borderId="57" xfId="1" applyNumberFormat="1" applyFont="1" applyFill="1" applyBorder="1" applyProtection="1"/>
    <xf numFmtId="168" fontId="23" fillId="21" borderId="6" xfId="1" applyNumberFormat="1" applyFont="1" applyFill="1" applyBorder="1" applyProtection="1"/>
    <xf numFmtId="168" fontId="23" fillId="21" borderId="58" xfId="1" applyNumberFormat="1" applyFont="1" applyFill="1" applyBorder="1" applyProtection="1"/>
    <xf numFmtId="168" fontId="23" fillId="0" borderId="45" xfId="0" applyNumberFormat="1" applyFont="1" applyBorder="1" applyProtection="1"/>
    <xf numFmtId="168" fontId="23" fillId="0" borderId="0" xfId="0" applyNumberFormat="1" applyFont="1" applyBorder="1" applyProtection="1"/>
    <xf numFmtId="168" fontId="23" fillId="0" borderId="46" xfId="0" applyNumberFormat="1" applyFont="1" applyBorder="1" applyProtection="1"/>
    <xf numFmtId="0" fontId="22" fillId="0" borderId="6" xfId="0" applyFont="1" applyBorder="1" applyProtection="1"/>
    <xf numFmtId="168" fontId="23" fillId="0" borderId="41" xfId="1" applyNumberFormat="1" applyFont="1" applyBorder="1" applyProtection="1"/>
    <xf numFmtId="168" fontId="23" fillId="0" borderId="73" xfId="1" applyNumberFormat="1" applyFont="1" applyBorder="1" applyProtection="1"/>
    <xf numFmtId="0" fontId="22" fillId="21" borderId="44" xfId="0" applyFont="1" applyFill="1" applyBorder="1" applyProtection="1"/>
    <xf numFmtId="0" fontId="24" fillId="0" borderId="6" xfId="0" applyFont="1" applyBorder="1" applyProtection="1"/>
    <xf numFmtId="168" fontId="23" fillId="0" borderId="72" xfId="0" applyNumberFormat="1" applyFont="1" applyBorder="1" applyProtection="1"/>
    <xf numFmtId="168" fontId="23" fillId="0" borderId="50" xfId="1" applyNumberFormat="1" applyFont="1" applyBorder="1" applyProtection="1"/>
    <xf numFmtId="168" fontId="23" fillId="0" borderId="0" xfId="0" applyNumberFormat="1" applyFont="1" applyProtection="1"/>
    <xf numFmtId="49" fontId="7" fillId="0" borderId="0" xfId="0" applyNumberFormat="1" applyFont="1" applyBorder="1" applyAlignment="1">
      <alignment vertical="top"/>
    </xf>
    <xf numFmtId="0" fontId="7" fillId="11" borderId="0" xfId="0" applyFont="1" applyFill="1" applyBorder="1" applyAlignment="1"/>
    <xf numFmtId="0" fontId="7" fillId="0" borderId="0" xfId="0" applyFont="1" applyBorder="1"/>
    <xf numFmtId="0" fontId="8" fillId="0" borderId="2" xfId="0" applyFont="1" applyBorder="1"/>
    <xf numFmtId="43" fontId="8" fillId="0" borderId="43" xfId="0" applyNumberFormat="1" applyFont="1" applyBorder="1"/>
    <xf numFmtId="43" fontId="8" fillId="0" borderId="44" xfId="0" applyNumberFormat="1" applyFont="1" applyBorder="1"/>
    <xf numFmtId="43" fontId="8" fillId="0" borderId="4" xfId="0" applyNumberFormat="1" applyFont="1" applyBorder="1"/>
    <xf numFmtId="43" fontId="8" fillId="0" borderId="66" xfId="0" applyNumberFormat="1" applyFont="1" applyBorder="1"/>
    <xf numFmtId="43" fontId="8" fillId="0" borderId="67" xfId="0" applyNumberFormat="1" applyFont="1" applyBorder="1"/>
    <xf numFmtId="43" fontId="8" fillId="0" borderId="14" xfId="0" applyNumberFormat="1" applyFont="1" applyBorder="1"/>
    <xf numFmtId="0" fontId="8" fillId="0" borderId="6" xfId="0" applyFont="1" applyBorder="1"/>
    <xf numFmtId="41" fontId="8" fillId="0" borderId="3" xfId="0" applyNumberFormat="1" applyFont="1" applyBorder="1"/>
    <xf numFmtId="41" fontId="8" fillId="0" borderId="8" xfId="0" applyNumberFormat="1" applyFont="1" applyBorder="1"/>
    <xf numFmtId="41" fontId="8" fillId="0" borderId="0" xfId="0" applyNumberFormat="1" applyFont="1"/>
    <xf numFmtId="49" fontId="8" fillId="0" borderId="3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vertical="top"/>
    </xf>
    <xf numFmtId="0" fontId="4" fillId="0" borderId="3" xfId="0" applyFont="1" applyFill="1" applyBorder="1"/>
    <xf numFmtId="2" fontId="8" fillId="0" borderId="3" xfId="0" applyNumberFormat="1" applyFont="1" applyBorder="1"/>
    <xf numFmtId="49" fontId="7" fillId="3" borderId="0" xfId="0" applyNumberFormat="1" applyFont="1" applyFill="1" applyBorder="1" applyAlignment="1">
      <alignment vertical="top"/>
    </xf>
    <xf numFmtId="0" fontId="0" fillId="0" borderId="9" xfId="0" applyFill="1" applyBorder="1" applyProtection="1">
      <protection locked="0"/>
    </xf>
    <xf numFmtId="2" fontId="0" fillId="0" borderId="9" xfId="0" quotePrefix="1" applyNumberFormat="1" applyFill="1" applyBorder="1" applyProtection="1"/>
    <xf numFmtId="0" fontId="10" fillId="0" borderId="9" xfId="0" applyNumberFormat="1" applyFont="1" applyBorder="1" applyAlignment="1">
      <alignment horizontal="right" vertical="top"/>
    </xf>
    <xf numFmtId="166" fontId="10" fillId="0" borderId="9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vertical="top"/>
    </xf>
    <xf numFmtId="1" fontId="8" fillId="0" borderId="0" xfId="0" applyNumberFormat="1" applyFont="1" applyBorder="1" applyAlignment="1">
      <alignment horizontal="right" vertical="top"/>
    </xf>
    <xf numFmtId="166" fontId="8" fillId="0" borderId="0" xfId="0" applyNumberFormat="1" applyFont="1" applyBorder="1" applyAlignment="1">
      <alignment horizontal="right" vertical="top"/>
    </xf>
    <xf numFmtId="169" fontId="4" fillId="0" borderId="9" xfId="0" applyNumberFormat="1" applyFont="1" applyBorder="1" applyAlignment="1"/>
    <xf numFmtId="0" fontId="28" fillId="0" borderId="8" xfId="0" applyFont="1" applyBorder="1" applyProtection="1"/>
    <xf numFmtId="0" fontId="28" fillId="0" borderId="9" xfId="0" applyFont="1" applyBorder="1" applyProtection="1"/>
    <xf numFmtId="0" fontId="28" fillId="0" borderId="3" xfId="0" applyFont="1" applyBorder="1" applyProtection="1"/>
    <xf numFmtId="17" fontId="28" fillId="40" borderId="8" xfId="0" applyNumberFormat="1" applyFont="1" applyFill="1" applyBorder="1" applyAlignment="1" applyProtection="1">
      <alignment vertical="center"/>
    </xf>
    <xf numFmtId="0" fontId="3" fillId="6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4" fillId="3" borderId="0" xfId="0" applyFont="1" applyFill="1"/>
    <xf numFmtId="2" fontId="6" fillId="3" borderId="9" xfId="0" applyNumberFormat="1" applyFont="1" applyFill="1" applyBorder="1" applyAlignment="1"/>
    <xf numFmtId="0" fontId="6" fillId="3" borderId="9" xfId="0" applyFont="1" applyFill="1" applyBorder="1"/>
    <xf numFmtId="2" fontId="3" fillId="4" borderId="0" xfId="0" applyNumberFormat="1" applyFont="1" applyFill="1" applyBorder="1" applyAlignment="1">
      <alignment horizontal="center"/>
    </xf>
    <xf numFmtId="2" fontId="3" fillId="5" borderId="6" xfId="0" applyNumberFormat="1" applyFont="1" applyFill="1" applyBorder="1" applyAlignment="1">
      <alignment horizontal="center"/>
    </xf>
    <xf numFmtId="2" fontId="3" fillId="6" borderId="3" xfId="0" applyNumberFormat="1" applyFont="1" applyFill="1" applyBorder="1" applyAlignment="1">
      <alignment vertical="center"/>
    </xf>
    <xf numFmtId="2" fontId="4" fillId="0" borderId="9" xfId="0" applyNumberFormat="1" applyFont="1" applyBorder="1" applyAlignment="1">
      <alignment horizontal="right" vertical="top"/>
    </xf>
    <xf numFmtId="2" fontId="3" fillId="0" borderId="9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vertical="center"/>
    </xf>
    <xf numFmtId="2" fontId="6" fillId="0" borderId="0" xfId="0" applyNumberFormat="1" applyFont="1"/>
    <xf numFmtId="2" fontId="4" fillId="0" borderId="9" xfId="0" applyNumberFormat="1" applyFont="1" applyFill="1" applyBorder="1" applyAlignment="1"/>
    <xf numFmtId="2" fontId="4" fillId="0" borderId="0" xfId="0" applyNumberFormat="1" applyFont="1" applyBorder="1" applyAlignment="1">
      <alignment horizontal="right" vertical="top"/>
    </xf>
    <xf numFmtId="2" fontId="4" fillId="0" borderId="0" xfId="0" applyNumberFormat="1" applyFont="1"/>
    <xf numFmtId="2" fontId="4" fillId="8" borderId="9" xfId="0" applyNumberFormat="1" applyFont="1" applyFill="1" applyBorder="1" applyAlignment="1"/>
    <xf numFmtId="2" fontId="4" fillId="8" borderId="9" xfId="0" applyNumberFormat="1" applyFont="1" applyFill="1" applyBorder="1" applyAlignment="1">
      <alignment horizontal="right" vertical="top"/>
    </xf>
    <xf numFmtId="2" fontId="4" fillId="3" borderId="0" xfId="0" applyNumberFormat="1" applyFont="1" applyFill="1"/>
    <xf numFmtId="0" fontId="3" fillId="2" borderId="3" xfId="0" applyFont="1" applyFill="1" applyBorder="1" applyAlignment="1">
      <alignment vertical="center"/>
    </xf>
    <xf numFmtId="0" fontId="6" fillId="0" borderId="9" xfId="0" applyFont="1" applyBorder="1"/>
    <xf numFmtId="0" fontId="3" fillId="0" borderId="9" xfId="0" applyFont="1" applyFill="1" applyBorder="1" applyAlignment="1">
      <alignment horizontal="center" vertical="center"/>
    </xf>
    <xf numFmtId="0" fontId="4" fillId="8" borderId="9" xfId="0" applyNumberFormat="1" applyFont="1" applyFill="1" applyBorder="1"/>
    <xf numFmtId="170" fontId="4" fillId="0" borderId="0" xfId="0" applyNumberFormat="1" applyFont="1"/>
    <xf numFmtId="0" fontId="6" fillId="3" borderId="9" xfId="0" applyNumberFormat="1" applyFont="1" applyFill="1" applyBorder="1" applyAlignment="1"/>
    <xf numFmtId="15" fontId="6" fillId="3" borderId="9" xfId="0" applyNumberFormat="1" applyFont="1" applyFill="1" applyBorder="1" applyAlignment="1"/>
    <xf numFmtId="0" fontId="4" fillId="3" borderId="9" xfId="0" applyNumberFormat="1" applyFont="1" applyFill="1" applyBorder="1" applyAlignment="1"/>
    <xf numFmtId="43" fontId="0" fillId="0" borderId="0" xfId="0" applyNumberFormat="1"/>
    <xf numFmtId="0" fontId="28" fillId="0" borderId="10" xfId="0" applyFont="1" applyBorder="1" applyProtection="1"/>
    <xf numFmtId="0" fontId="28" fillId="0" borderId="5" xfId="0" applyFont="1" applyBorder="1" applyProtection="1"/>
    <xf numFmtId="0" fontId="8" fillId="13" borderId="12" xfId="0" applyFont="1" applyFill="1" applyBorder="1"/>
    <xf numFmtId="0" fontId="8" fillId="13" borderId="36" xfId="0" applyFont="1" applyFill="1" applyBorder="1"/>
    <xf numFmtId="0" fontId="2" fillId="0" borderId="9" xfId="0" applyFont="1" applyBorder="1"/>
    <xf numFmtId="0" fontId="0" fillId="0" borderId="10" xfId="0" applyBorder="1"/>
    <xf numFmtId="165" fontId="10" fillId="0" borderId="9" xfId="0" applyNumberFormat="1" applyFont="1" applyBorder="1" applyAlignment="1">
      <alignment horizontal="right" vertical="top"/>
    </xf>
    <xf numFmtId="17" fontId="0" fillId="0" borderId="8" xfId="0" applyNumberFormat="1" applyBorder="1"/>
    <xf numFmtId="2" fontId="4" fillId="0" borderId="8" xfId="0" applyNumberFormat="1" applyFont="1" applyBorder="1"/>
    <xf numFmtId="17" fontId="0" fillId="0" borderId="9" xfId="0" applyNumberFormat="1" applyBorder="1"/>
    <xf numFmtId="2" fontId="4" fillId="0" borderId="9" xfId="0" applyNumberFormat="1" applyFont="1" applyFill="1" applyBorder="1"/>
    <xf numFmtId="166" fontId="8" fillId="3" borderId="0" xfId="0" applyNumberFormat="1" applyFont="1" applyFill="1" applyBorder="1" applyAlignment="1">
      <alignment horizontal="right" vertical="top"/>
    </xf>
    <xf numFmtId="0" fontId="8" fillId="0" borderId="14" xfId="0" applyFont="1" applyBorder="1"/>
    <xf numFmtId="0" fontId="0" fillId="0" borderId="9" xfId="0" applyFill="1" applyBorder="1"/>
    <xf numFmtId="0" fontId="8" fillId="9" borderId="9" xfId="0" applyFont="1" applyFill="1" applyBorder="1" applyAlignment="1"/>
    <xf numFmtId="170" fontId="4" fillId="0" borderId="9" xfId="0" applyNumberFormat="1" applyFont="1" applyBorder="1" applyAlignment="1"/>
    <xf numFmtId="0" fontId="5" fillId="7" borderId="8" xfId="0" applyFont="1" applyFill="1" applyBorder="1" applyAlignment="1" applyProtection="1">
      <alignment horizontal="left" vertical="top" wrapText="1"/>
      <protection hidden="1"/>
    </xf>
    <xf numFmtId="0" fontId="0" fillId="6" borderId="10" xfId="0" applyFill="1" applyBorder="1" applyAlignment="1">
      <alignment wrapText="1"/>
    </xf>
    <xf numFmtId="0" fontId="3" fillId="5" borderId="0" xfId="0" applyFont="1" applyFill="1" applyAlignment="1">
      <alignment horizontal="center"/>
    </xf>
    <xf numFmtId="15" fontId="8" fillId="0" borderId="0" xfId="0" applyNumberFormat="1" applyFont="1" applyFill="1" applyBorder="1" applyAlignment="1"/>
    <xf numFmtId="15" fontId="8" fillId="0" borderId="12" xfId="0" applyNumberFormat="1" applyFont="1" applyFill="1" applyBorder="1" applyAlignment="1"/>
    <xf numFmtId="0" fontId="8" fillId="0" borderId="12" xfId="0" applyFont="1" applyFill="1" applyBorder="1"/>
    <xf numFmtId="0" fontId="8" fillId="0" borderId="4" xfId="0" applyFont="1" applyBorder="1"/>
    <xf numFmtId="15" fontId="8" fillId="0" borderId="14" xfId="0" applyNumberFormat="1" applyFont="1" applyFill="1" applyBorder="1" applyAlignment="1"/>
    <xf numFmtId="0" fontId="8" fillId="0" borderId="14" xfId="0" applyFont="1" applyFill="1" applyBorder="1"/>
    <xf numFmtId="0" fontId="4" fillId="3" borderId="14" xfId="0" applyFont="1" applyFill="1" applyBorder="1"/>
    <xf numFmtId="2" fontId="4" fillId="0" borderId="9" xfId="0" applyNumberFormat="1" applyFont="1" applyBorder="1" applyAlignment="1">
      <alignment horizontal="right"/>
    </xf>
    <xf numFmtId="49" fontId="8" fillId="3" borderId="9" xfId="0" applyNumberFormat="1" applyFont="1" applyFill="1" applyBorder="1" applyAlignment="1">
      <alignment horizontal="right"/>
    </xf>
    <xf numFmtId="49" fontId="8" fillId="3" borderId="9" xfId="0" applyNumberFormat="1" applyFont="1" applyFill="1" applyBorder="1" applyAlignment="1"/>
    <xf numFmtId="0" fontId="2" fillId="0" borderId="10" xfId="0" applyFont="1" applyBorder="1"/>
    <xf numFmtId="0" fontId="0" fillId="2" borderId="8" xfId="0" applyFill="1" applyBorder="1"/>
    <xf numFmtId="165" fontId="10" fillId="2" borderId="8" xfId="0" applyNumberFormat="1" applyFont="1" applyFill="1" applyBorder="1" applyAlignment="1">
      <alignment horizontal="right" vertical="top"/>
    </xf>
    <xf numFmtId="0" fontId="3" fillId="5" borderId="0" xfId="0" applyFont="1" applyFill="1" applyAlignment="1">
      <alignment horizontal="center"/>
    </xf>
    <xf numFmtId="0" fontId="29" fillId="42" borderId="3" xfId="0" applyFont="1" applyFill="1" applyBorder="1" applyAlignment="1" applyProtection="1">
      <alignment vertical="center" wrapText="1"/>
    </xf>
    <xf numFmtId="49" fontId="29" fillId="42" borderId="3" xfId="0" applyNumberFormat="1" applyFont="1" applyFill="1" applyBorder="1" applyAlignment="1" applyProtection="1">
      <alignment vertical="center" wrapText="1"/>
    </xf>
    <xf numFmtId="43" fontId="29" fillId="42" borderId="3" xfId="0" applyNumberFormat="1" applyFont="1" applyFill="1" applyBorder="1" applyAlignment="1" applyProtection="1">
      <alignment vertical="center" wrapText="1"/>
    </xf>
    <xf numFmtId="17" fontId="0" fillId="0" borderId="0" xfId="0" applyNumberFormat="1"/>
    <xf numFmtId="17" fontId="8" fillId="0" borderId="6" xfId="0" applyNumberFormat="1" applyFont="1" applyBorder="1" applyAlignment="1">
      <alignment horizontal="center"/>
    </xf>
    <xf numFmtId="0" fontId="8" fillId="0" borderId="40" xfId="0" applyFont="1" applyBorder="1"/>
    <xf numFmtId="0" fontId="36" fillId="0" borderId="38" xfId="0" applyFont="1" applyBorder="1"/>
    <xf numFmtId="0" fontId="36" fillId="0" borderId="39" xfId="0" applyFont="1" applyBorder="1"/>
    <xf numFmtId="0" fontId="37" fillId="0" borderId="39" xfId="0" applyFont="1" applyBorder="1"/>
    <xf numFmtId="0" fontId="36" fillId="0" borderId="68" xfId="0" applyFont="1" applyBorder="1"/>
    <xf numFmtId="0" fontId="36" fillId="0" borderId="0" xfId="0" applyFont="1"/>
    <xf numFmtId="0" fontId="36" fillId="0" borderId="3" xfId="0" applyFont="1" applyBorder="1"/>
    <xf numFmtId="17" fontId="36" fillId="0" borderId="3" xfId="0" applyNumberFormat="1" applyFont="1" applyBorder="1" applyAlignment="1">
      <alignment horizontal="center"/>
    </xf>
    <xf numFmtId="167" fontId="36" fillId="0" borderId="3" xfId="0" applyNumberFormat="1" applyFont="1" applyBorder="1"/>
    <xf numFmtId="0" fontId="37" fillId="0" borderId="3" xfId="0" applyFont="1" applyFill="1" applyBorder="1" applyAlignment="1">
      <alignment horizontal="center" wrapText="1" shrinkToFit="1"/>
    </xf>
    <xf numFmtId="43" fontId="36" fillId="0" borderId="3" xfId="0" applyNumberFormat="1" applyFont="1" applyBorder="1" applyAlignment="1" applyProtection="1">
      <alignment horizontal="center" wrapText="1"/>
      <protection hidden="1"/>
    </xf>
    <xf numFmtId="43" fontId="37" fillId="15" borderId="3" xfId="0" applyNumberFormat="1" applyFont="1" applyFill="1" applyBorder="1" applyAlignment="1" applyProtection="1">
      <alignment horizontal="center" wrapText="1"/>
      <protection hidden="1"/>
    </xf>
    <xf numFmtId="43" fontId="37" fillId="0" borderId="3" xfId="0" applyNumberFormat="1" applyFont="1" applyFill="1" applyBorder="1" applyAlignment="1" applyProtection="1">
      <alignment horizontal="center" wrapText="1"/>
      <protection hidden="1"/>
    </xf>
    <xf numFmtId="43" fontId="36" fillId="0" borderId="3" xfId="0" applyNumberFormat="1" applyFont="1" applyFill="1" applyBorder="1" applyAlignment="1" applyProtection="1">
      <alignment horizontal="center" wrapText="1"/>
      <protection hidden="1"/>
    </xf>
    <xf numFmtId="0" fontId="36" fillId="0" borderId="0" xfId="0" applyFont="1" applyFill="1"/>
    <xf numFmtId="0" fontId="36" fillId="0" borderId="3" xfId="0" applyFont="1" applyFill="1" applyBorder="1" applyAlignment="1" applyProtection="1">
      <alignment horizontal="center" wrapText="1"/>
      <protection hidden="1"/>
    </xf>
    <xf numFmtId="0" fontId="36" fillId="0" borderId="3" xfId="0" applyFont="1" applyFill="1" applyBorder="1"/>
    <xf numFmtId="0" fontId="37" fillId="13" borderId="3" xfId="0" applyFont="1" applyFill="1" applyBorder="1" applyAlignment="1">
      <alignment horizontal="center"/>
    </xf>
    <xf numFmtId="167" fontId="37" fillId="13" borderId="3" xfId="0" applyNumberFormat="1" applyFont="1" applyFill="1" applyBorder="1" applyAlignment="1">
      <alignment horizontal="center"/>
    </xf>
    <xf numFmtId="0" fontId="36" fillId="3" borderId="3" xfId="0" applyFont="1" applyFill="1" applyBorder="1"/>
    <xf numFmtId="167" fontId="36" fillId="3" borderId="3" xfId="0" applyNumberFormat="1" applyFont="1" applyFill="1" applyBorder="1"/>
    <xf numFmtId="0" fontId="37" fillId="3" borderId="3" xfId="0" applyFont="1" applyFill="1" applyBorder="1" applyAlignment="1">
      <alignment horizontal="center"/>
    </xf>
    <xf numFmtId="167" fontId="37" fillId="3" borderId="3" xfId="0" applyNumberFormat="1" applyFont="1" applyFill="1" applyBorder="1" applyAlignment="1">
      <alignment horizontal="center"/>
    </xf>
    <xf numFmtId="167" fontId="37" fillId="0" borderId="3" xfId="0" applyNumberFormat="1" applyFont="1" applyFill="1" applyBorder="1" applyAlignment="1">
      <alignment horizontal="center"/>
    </xf>
    <xf numFmtId="0" fontId="39" fillId="7" borderId="8" xfId="0" applyFont="1" applyFill="1" applyBorder="1" applyAlignment="1" applyProtection="1">
      <alignment horizontal="left" vertical="top" wrapText="1"/>
      <protection hidden="1"/>
    </xf>
    <xf numFmtId="0" fontId="40" fillId="6" borderId="10" xfId="0" applyFont="1" applyFill="1" applyBorder="1" applyAlignment="1">
      <alignment wrapText="1"/>
    </xf>
    <xf numFmtId="0" fontId="23" fillId="0" borderId="8" xfId="0" applyFont="1" applyFill="1" applyBorder="1"/>
    <xf numFmtId="0" fontId="23" fillId="0" borderId="0" xfId="0" applyFont="1" applyFill="1" applyBorder="1"/>
    <xf numFmtId="0" fontId="41" fillId="25" borderId="10" xfId="0" applyFont="1" applyFill="1" applyBorder="1" applyAlignment="1">
      <alignment horizontal="center"/>
    </xf>
    <xf numFmtId="0" fontId="23" fillId="0" borderId="10" xfId="0" applyFont="1" applyBorder="1"/>
    <xf numFmtId="0" fontId="23" fillId="0" borderId="10" xfId="0" applyFont="1" applyFill="1" applyBorder="1"/>
    <xf numFmtId="17" fontId="23" fillId="0" borderId="0" xfId="0" applyNumberFormat="1" applyFont="1"/>
    <xf numFmtId="43" fontId="23" fillId="0" borderId="9" xfId="0" applyNumberFormat="1" applyFont="1" applyFill="1" applyBorder="1"/>
    <xf numFmtId="171" fontId="23" fillId="0" borderId="9" xfId="0" applyNumberFormat="1" applyFont="1" applyFill="1" applyBorder="1"/>
    <xf numFmtId="43" fontId="23" fillId="3" borderId="9" xfId="0" applyNumberFormat="1" applyFont="1" applyFill="1" applyBorder="1"/>
    <xf numFmtId="0" fontId="23" fillId="0" borderId="3" xfId="0" applyFont="1" applyFill="1" applyBorder="1"/>
    <xf numFmtId="171" fontId="23" fillId="0" borderId="3" xfId="0" applyNumberFormat="1" applyFont="1" applyFill="1" applyBorder="1"/>
    <xf numFmtId="0" fontId="35" fillId="2" borderId="7" xfId="0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vertical="center"/>
    </xf>
    <xf numFmtId="0" fontId="35" fillId="3" borderId="3" xfId="0" applyFont="1" applyFill="1" applyBorder="1"/>
    <xf numFmtId="0" fontId="34" fillId="0" borderId="0" xfId="0" applyFont="1"/>
    <xf numFmtId="0" fontId="35" fillId="6" borderId="3" xfId="0" applyFont="1" applyFill="1" applyBorder="1" applyAlignment="1">
      <alignment vertical="center"/>
    </xf>
    <xf numFmtId="17" fontId="34" fillId="0" borderId="0" xfId="0" applyNumberFormat="1" applyFont="1" applyBorder="1"/>
    <xf numFmtId="0" fontId="34" fillId="0" borderId="9" xfId="0" applyFont="1" applyBorder="1"/>
    <xf numFmtId="0" fontId="35" fillId="0" borderId="11" xfId="0" applyFont="1" applyBorder="1" applyAlignment="1"/>
    <xf numFmtId="49" fontId="34" fillId="0" borderId="9" xfId="0" applyNumberFormat="1" applyFont="1" applyBorder="1" applyAlignment="1">
      <alignment horizontal="right" vertical="top"/>
    </xf>
    <xf numFmtId="166" fontId="34" fillId="0" borderId="9" xfId="0" applyNumberFormat="1" applyFont="1" applyBorder="1" applyAlignment="1">
      <alignment horizontal="right" vertical="top"/>
    </xf>
    <xf numFmtId="0" fontId="34" fillId="0" borderId="0" xfId="0" applyFont="1" applyBorder="1"/>
    <xf numFmtId="0" fontId="34" fillId="3" borderId="0" xfId="0" applyFont="1" applyFill="1"/>
    <xf numFmtId="17" fontId="32" fillId="0" borderId="0" xfId="0" applyNumberFormat="1" applyFont="1" applyBorder="1"/>
    <xf numFmtId="17" fontId="33" fillId="40" borderId="8" xfId="0" applyNumberFormat="1" applyFont="1" applyFill="1" applyBorder="1" applyAlignment="1" applyProtection="1">
      <alignment vertical="center"/>
    </xf>
    <xf numFmtId="0" fontId="34" fillId="13" borderId="9" xfId="0" applyFont="1" applyFill="1" applyBorder="1"/>
    <xf numFmtId="0" fontId="33" fillId="0" borderId="3" xfId="0" applyFont="1" applyBorder="1" applyProtection="1"/>
    <xf numFmtId="0" fontId="33" fillId="0" borderId="8" xfId="0" applyFont="1" applyBorder="1" applyProtection="1"/>
    <xf numFmtId="0" fontId="33" fillId="0" borderId="9" xfId="0" applyFont="1" applyBorder="1" applyProtection="1"/>
    <xf numFmtId="0" fontId="34" fillId="13" borderId="12" xfId="0" applyFont="1" applyFill="1" applyBorder="1"/>
    <xf numFmtId="0" fontId="33" fillId="0" borderId="10" xfId="0" applyFont="1" applyBorder="1" applyProtection="1"/>
    <xf numFmtId="0" fontId="34" fillId="13" borderId="36" xfId="0" applyFont="1" applyFill="1" applyBorder="1"/>
    <xf numFmtId="0" fontId="34" fillId="4" borderId="12" xfId="0" applyFont="1" applyFill="1" applyBorder="1"/>
    <xf numFmtId="0" fontId="34" fillId="0" borderId="3" xfId="0" applyFont="1" applyFill="1" applyBorder="1"/>
    <xf numFmtId="0" fontId="34" fillId="0" borderId="3" xfId="0" applyFont="1" applyBorder="1"/>
    <xf numFmtId="0" fontId="35" fillId="0" borderId="3" xfId="0" applyFont="1" applyBorder="1" applyProtection="1"/>
    <xf numFmtId="0" fontId="34" fillId="13" borderId="10" xfId="0" applyFont="1" applyFill="1" applyBorder="1"/>
    <xf numFmtId="0" fontId="32" fillId="0" borderId="0" xfId="0" applyFont="1"/>
    <xf numFmtId="43" fontId="32" fillId="0" borderId="3" xfId="0" applyNumberFormat="1" applyFont="1" applyBorder="1"/>
    <xf numFmtId="43" fontId="32" fillId="0" borderId="9" xfId="0" applyNumberFormat="1" applyFont="1" applyBorder="1"/>
    <xf numFmtId="0" fontId="32" fillId="0" borderId="3" xfId="0" applyFont="1" applyBorder="1"/>
    <xf numFmtId="43" fontId="32" fillId="0" borderId="10" xfId="0" applyNumberFormat="1" applyFont="1" applyBorder="1"/>
    <xf numFmtId="0" fontId="32" fillId="13" borderId="9" xfId="0" applyFont="1" applyFill="1" applyBorder="1"/>
    <xf numFmtId="43" fontId="32" fillId="0" borderId="8" xfId="0" applyNumberFormat="1" applyFont="1" applyBorder="1"/>
    <xf numFmtId="0" fontId="32" fillId="13" borderId="10" xfId="0" applyFont="1" applyFill="1" applyBorder="1"/>
    <xf numFmtId="17" fontId="35" fillId="40" borderId="8" xfId="0" applyNumberFormat="1" applyFont="1" applyFill="1" applyBorder="1" applyAlignment="1" applyProtection="1">
      <alignment vertical="center"/>
    </xf>
    <xf numFmtId="0" fontId="35" fillId="0" borderId="5" xfId="0" applyFont="1" applyBorder="1" applyProtection="1"/>
    <xf numFmtId="43" fontId="34" fillId="0" borderId="3" xfId="0" applyNumberFormat="1" applyFont="1" applyBorder="1"/>
    <xf numFmtId="0" fontId="35" fillId="0" borderId="8" xfId="0" applyFont="1" applyBorder="1" applyProtection="1"/>
    <xf numFmtId="43" fontId="34" fillId="0" borderId="9" xfId="0" applyNumberFormat="1" applyFont="1" applyBorder="1"/>
    <xf numFmtId="0" fontId="35" fillId="0" borderId="9" xfId="0" applyFont="1" applyBorder="1" applyProtection="1"/>
    <xf numFmtId="0" fontId="35" fillId="0" borderId="10" xfId="0" applyFont="1" applyBorder="1" applyProtection="1"/>
    <xf numFmtId="0" fontId="35" fillId="4" borderId="9" xfId="0" applyFont="1" applyFill="1" applyBorder="1" applyProtection="1"/>
    <xf numFmtId="43" fontId="34" fillId="4" borderId="9" xfId="0" applyNumberFormat="1" applyFont="1" applyFill="1" applyBorder="1"/>
    <xf numFmtId="43" fontId="34" fillId="0" borderId="10" xfId="0" applyNumberFormat="1" applyFont="1" applyBorder="1"/>
    <xf numFmtId="43" fontId="34" fillId="0" borderId="8" xfId="0" applyNumberFormat="1" applyFont="1" applyBorder="1"/>
    <xf numFmtId="0" fontId="34" fillId="13" borderId="8" xfId="0" applyFont="1" applyFill="1" applyBorder="1"/>
    <xf numFmtId="0" fontId="8" fillId="0" borderId="1" xfId="0" applyFont="1" applyBorder="1"/>
    <xf numFmtId="0" fontId="8" fillId="0" borderId="36" xfId="0" applyFont="1" applyBorder="1"/>
    <xf numFmtId="0" fontId="8" fillId="0" borderId="13" xfId="0" applyFont="1" applyBorder="1"/>
    <xf numFmtId="0" fontId="8" fillId="0" borderId="12" xfId="0" applyFont="1" applyBorder="1"/>
    <xf numFmtId="1" fontId="34" fillId="0" borderId="0" xfId="0" applyNumberFormat="1" applyFont="1"/>
    <xf numFmtId="0" fontId="42" fillId="0" borderId="8" xfId="0" applyFont="1" applyFill="1" applyBorder="1"/>
    <xf numFmtId="0" fontId="43" fillId="25" borderId="10" xfId="0" applyFont="1" applyFill="1" applyBorder="1" applyAlignment="1">
      <alignment horizontal="center"/>
    </xf>
    <xf numFmtId="1" fontId="34" fillId="0" borderId="10" xfId="0" applyNumberFormat="1" applyFont="1" applyFill="1" applyBorder="1"/>
    <xf numFmtId="1" fontId="42" fillId="0" borderId="10" xfId="0" applyNumberFormat="1" applyFont="1" applyFill="1" applyBorder="1"/>
    <xf numFmtId="1" fontId="42" fillId="0" borderId="9" xfId="0" applyNumberFormat="1" applyFont="1" applyFill="1" applyBorder="1"/>
    <xf numFmtId="0" fontId="42" fillId="0" borderId="3" xfId="0" applyFont="1" applyFill="1" applyBorder="1"/>
    <xf numFmtId="1" fontId="42" fillId="0" borderId="3" xfId="0" applyNumberFormat="1" applyFont="1" applyFill="1" applyBorder="1"/>
    <xf numFmtId="0" fontId="42" fillId="0" borderId="0" xfId="0" applyFont="1" applyFill="1" applyBorder="1"/>
    <xf numFmtId="1" fontId="42" fillId="0" borderId="0" xfId="0" applyNumberFormat="1" applyFont="1" applyFill="1" applyBorder="1"/>
    <xf numFmtId="0" fontId="34" fillId="0" borderId="8" xfId="0" applyFont="1" applyBorder="1" applyProtection="1"/>
    <xf numFmtId="0" fontId="34" fillId="0" borderId="0" xfId="0" applyFont="1" applyProtection="1"/>
    <xf numFmtId="0" fontId="35" fillId="40" borderId="3" xfId="0" applyFont="1" applyFill="1" applyBorder="1" applyAlignment="1" applyProtection="1">
      <alignment vertical="center"/>
    </xf>
    <xf numFmtId="0" fontId="35" fillId="40" borderId="3" xfId="0" applyFont="1" applyFill="1" applyBorder="1" applyAlignment="1">
      <alignment horizontal="center" vertical="center"/>
    </xf>
    <xf numFmtId="17" fontId="35" fillId="40" borderId="3" xfId="0" applyNumberFormat="1" applyFont="1" applyFill="1" applyBorder="1" applyAlignment="1" applyProtection="1">
      <alignment vertical="center"/>
    </xf>
    <xf numFmtId="168" fontId="34" fillId="0" borderId="9" xfId="1" applyNumberFormat="1" applyFont="1" applyBorder="1" applyProtection="1"/>
    <xf numFmtId="168" fontId="34" fillId="0" borderId="0" xfId="1" applyNumberFormat="1" applyFont="1" applyProtection="1"/>
    <xf numFmtId="0" fontId="35" fillId="20" borderId="9" xfId="0" applyFont="1" applyFill="1" applyBorder="1" applyAlignment="1" applyProtection="1">
      <alignment horizontal="center" vertical="center"/>
    </xf>
    <xf numFmtId="43" fontId="35" fillId="37" borderId="3" xfId="0" applyNumberFormat="1" applyFont="1" applyFill="1" applyBorder="1" applyProtection="1"/>
    <xf numFmtId="43" fontId="35" fillId="37" borderId="3" xfId="1" applyNumberFormat="1" applyFont="1" applyFill="1" applyBorder="1" applyProtection="1"/>
    <xf numFmtId="0" fontId="34" fillId="0" borderId="9" xfId="0" applyFont="1" applyBorder="1" applyProtection="1"/>
    <xf numFmtId="0" fontId="34" fillId="0" borderId="9" xfId="0" applyFont="1" applyFill="1" applyBorder="1"/>
    <xf numFmtId="43" fontId="35" fillId="0" borderId="3" xfId="0" applyNumberFormat="1" applyFont="1" applyBorder="1" applyProtection="1"/>
    <xf numFmtId="43" fontId="35" fillId="0" borderId="3" xfId="1" applyNumberFormat="1" applyFont="1" applyBorder="1" applyProtection="1"/>
    <xf numFmtId="43" fontId="35" fillId="0" borderId="9" xfId="0" applyNumberFormat="1" applyFont="1" applyBorder="1" applyProtection="1"/>
    <xf numFmtId="43" fontId="35" fillId="0" borderId="9" xfId="1" applyNumberFormat="1" applyFont="1" applyBorder="1" applyProtection="1"/>
    <xf numFmtId="43" fontId="35" fillId="4" borderId="3" xfId="0" applyNumberFormat="1" applyFont="1" applyFill="1" applyBorder="1" applyProtection="1"/>
    <xf numFmtId="43" fontId="35" fillId="4" borderId="3" xfId="1" applyNumberFormat="1" applyFont="1" applyFill="1" applyBorder="1" applyProtection="1"/>
    <xf numFmtId="0" fontId="35" fillId="21" borderId="9" xfId="0" applyFont="1" applyFill="1" applyBorder="1" applyProtection="1"/>
    <xf numFmtId="0" fontId="35" fillId="37" borderId="3" xfId="0" applyFont="1" applyFill="1" applyBorder="1" applyProtection="1"/>
    <xf numFmtId="168" fontId="34" fillId="37" borderId="3" xfId="1" applyNumberFormat="1" applyFont="1" applyFill="1" applyBorder="1" applyProtection="1"/>
    <xf numFmtId="168" fontId="34" fillId="21" borderId="9" xfId="1" applyNumberFormat="1" applyFont="1" applyFill="1" applyBorder="1" applyProtection="1"/>
    <xf numFmtId="168" fontId="35" fillId="0" borderId="0" xfId="1" applyNumberFormat="1" applyFont="1" applyProtection="1"/>
    <xf numFmtId="0" fontId="35" fillId="40" borderId="9" xfId="0" applyFont="1" applyFill="1" applyBorder="1" applyAlignment="1" applyProtection="1">
      <alignment vertical="center"/>
    </xf>
    <xf numFmtId="43" fontId="35" fillId="4" borderId="9" xfId="0" applyNumberFormat="1" applyFont="1" applyFill="1" applyBorder="1" applyProtection="1"/>
    <xf numFmtId="43" fontId="35" fillId="4" borderId="9" xfId="1" applyNumberFormat="1" applyFont="1" applyFill="1" applyBorder="1" applyProtection="1"/>
    <xf numFmtId="168" fontId="34" fillId="0" borderId="3" xfId="1" applyNumberFormat="1" applyFont="1" applyBorder="1" applyProtection="1"/>
    <xf numFmtId="0" fontId="35" fillId="21" borderId="3" xfId="0" applyFont="1" applyFill="1" applyBorder="1" applyProtection="1"/>
    <xf numFmtId="168" fontId="34" fillId="0" borderId="3" xfId="0" applyNumberFormat="1" applyFont="1" applyBorder="1" applyProtection="1"/>
    <xf numFmtId="17" fontId="34" fillId="0" borderId="3" xfId="0" applyNumberFormat="1" applyFont="1" applyBorder="1" applyAlignment="1">
      <alignment horizontal="center"/>
    </xf>
    <xf numFmtId="0" fontId="35" fillId="0" borderId="27" xfId="0" applyFont="1" applyBorder="1"/>
    <xf numFmtId="0" fontId="34" fillId="0" borderId="28" xfId="0" applyFont="1" applyBorder="1"/>
    <xf numFmtId="0" fontId="35" fillId="0" borderId="28" xfId="0" applyFont="1" applyBorder="1"/>
    <xf numFmtId="0" fontId="34" fillId="0" borderId="29" xfId="0" applyFont="1" applyBorder="1"/>
    <xf numFmtId="0" fontId="34" fillId="0" borderId="30" xfId="0" applyFont="1" applyBorder="1"/>
    <xf numFmtId="17" fontId="34" fillId="0" borderId="31" xfId="0" applyNumberFormat="1" applyFont="1" applyBorder="1" applyAlignment="1">
      <alignment horizontal="center"/>
    </xf>
    <xf numFmtId="17" fontId="34" fillId="0" borderId="32" xfId="0" applyNumberFormat="1" applyFont="1" applyBorder="1" applyAlignment="1">
      <alignment horizontal="center"/>
    </xf>
    <xf numFmtId="43" fontId="34" fillId="13" borderId="9" xfId="0" applyNumberFormat="1" applyFont="1" applyFill="1" applyBorder="1"/>
    <xf numFmtId="0" fontId="35" fillId="0" borderId="3" xfId="0" applyFont="1" applyBorder="1"/>
    <xf numFmtId="41" fontId="34" fillId="0" borderId="3" xfId="0" applyNumberFormat="1" applyFont="1" applyBorder="1"/>
    <xf numFmtId="41" fontId="34" fillId="0" borderId="9" xfId="0" applyNumberFormat="1" applyFont="1" applyBorder="1"/>
    <xf numFmtId="41" fontId="34" fillId="0" borderId="8" xfId="0" applyNumberFormat="1" applyFont="1" applyBorder="1"/>
    <xf numFmtId="41" fontId="34" fillId="0" borderId="10" xfId="0" applyNumberFormat="1" applyFont="1" applyBorder="1"/>
    <xf numFmtId="0" fontId="35" fillId="0" borderId="0" xfId="0" applyFont="1" applyBorder="1"/>
    <xf numFmtId="41" fontId="34" fillId="0" borderId="0" xfId="0" applyNumberFormat="1" applyFont="1" applyBorder="1"/>
    <xf numFmtId="0" fontId="35" fillId="0" borderId="9" xfId="0" applyFont="1" applyBorder="1"/>
    <xf numFmtId="43" fontId="34" fillId="0" borderId="9" xfId="0" applyNumberFormat="1" applyFont="1" applyBorder="1" applyAlignment="1">
      <alignment horizontal="center"/>
    </xf>
    <xf numFmtId="43" fontId="34" fillId="4" borderId="9" xfId="0" applyNumberFormat="1" applyFont="1" applyFill="1" applyBorder="1" applyAlignment="1">
      <alignment horizontal="center"/>
    </xf>
    <xf numFmtId="41" fontId="34" fillId="0" borderId="37" xfId="0" applyNumberFormat="1" applyFont="1" applyBorder="1"/>
    <xf numFmtId="0" fontId="34" fillId="13" borderId="37" xfId="0" applyFont="1" applyFill="1" applyBorder="1"/>
    <xf numFmtId="0" fontId="34" fillId="4" borderId="9" xfId="0" applyFont="1" applyFill="1" applyBorder="1"/>
    <xf numFmtId="0" fontId="34" fillId="0" borderId="0" xfId="0" applyFont="1" applyFill="1" applyBorder="1"/>
    <xf numFmtId="0" fontId="32" fillId="13" borderId="8" xfId="0" applyFont="1" applyFill="1" applyBorder="1"/>
    <xf numFmtId="0" fontId="35" fillId="0" borderId="1" xfId="0" applyFont="1" applyBorder="1" applyProtection="1"/>
    <xf numFmtId="0" fontId="35" fillId="0" borderId="12" xfId="0" applyFont="1" applyBorder="1" applyProtection="1"/>
    <xf numFmtId="0" fontId="35" fillId="0" borderId="36" xfId="0" applyFont="1" applyBorder="1" applyProtection="1"/>
    <xf numFmtId="0" fontId="35" fillId="4" borderId="12" xfId="0" applyFont="1" applyFill="1" applyBorder="1" applyProtection="1"/>
    <xf numFmtId="43" fontId="34" fillId="0" borderId="0" xfId="0" applyNumberFormat="1" applyFont="1"/>
    <xf numFmtId="171" fontId="23" fillId="0" borderId="0" xfId="0" applyNumberFormat="1" applyFont="1" applyFill="1" applyBorder="1"/>
    <xf numFmtId="0" fontId="41" fillId="25" borderId="0" xfId="0" applyFont="1" applyFill="1" applyBorder="1" applyAlignment="1">
      <alignment horizontal="center"/>
    </xf>
    <xf numFmtId="0" fontId="23" fillId="0" borderId="9" xfId="0" applyFont="1" applyBorder="1"/>
    <xf numFmtId="0" fontId="23" fillId="0" borderId="9" xfId="0" applyFont="1" applyFill="1" applyBorder="1"/>
    <xf numFmtId="0" fontId="23" fillId="3" borderId="9" xfId="0" applyFont="1" applyFill="1" applyBorder="1"/>
    <xf numFmtId="0" fontId="32" fillId="0" borderId="8" xfId="0" applyFont="1" applyBorder="1"/>
    <xf numFmtId="0" fontId="33" fillId="0" borderId="3" xfId="0" applyFont="1" applyBorder="1"/>
    <xf numFmtId="0" fontId="33" fillId="0" borderId="9" xfId="0" applyFont="1" applyBorder="1"/>
    <xf numFmtId="0" fontId="45" fillId="40" borderId="0" xfId="0" applyFont="1" applyFill="1" applyBorder="1" applyAlignment="1" applyProtection="1">
      <alignment horizontal="left" vertical="center"/>
    </xf>
    <xf numFmtId="0" fontId="45" fillId="0" borderId="0" xfId="0" applyFont="1" applyAlignment="1" applyProtection="1">
      <alignment vertical="center"/>
    </xf>
    <xf numFmtId="0" fontId="46" fillId="0" borderId="54" xfId="0" applyFont="1" applyBorder="1" applyAlignment="1" applyProtection="1">
      <alignment vertical="center"/>
    </xf>
    <xf numFmtId="0" fontId="46" fillId="20" borderId="55" xfId="0" applyFont="1" applyFill="1" applyBorder="1" applyAlignment="1" applyProtection="1">
      <alignment horizontal="center" vertical="center"/>
    </xf>
    <xf numFmtId="0" fontId="46" fillId="0" borderId="47" xfId="0" applyFont="1" applyBorder="1" applyAlignment="1" applyProtection="1">
      <alignment horizontal="left" vertical="center" indent="1"/>
    </xf>
    <xf numFmtId="0" fontId="46" fillId="0" borderId="0" xfId="0" applyFont="1" applyAlignment="1" applyProtection="1">
      <alignment vertical="center"/>
    </xf>
    <xf numFmtId="0" fontId="45" fillId="0" borderId="47" xfId="0" applyFont="1" applyBorder="1" applyAlignment="1" applyProtection="1">
      <alignment horizontal="left" vertical="center" indent="1"/>
    </xf>
    <xf numFmtId="0" fontId="46" fillId="13" borderId="47" xfId="0" applyFont="1" applyFill="1" applyBorder="1" applyAlignment="1" applyProtection="1">
      <alignment horizontal="left" vertical="center"/>
    </xf>
    <xf numFmtId="0" fontId="46" fillId="13" borderId="0" xfId="0" applyFont="1" applyFill="1" applyAlignment="1" applyProtection="1">
      <alignment vertical="center"/>
    </xf>
    <xf numFmtId="0" fontId="46" fillId="4" borderId="56" xfId="0" applyFont="1" applyFill="1" applyBorder="1" applyAlignment="1" applyProtection="1">
      <alignment horizontal="left" vertical="center" indent="1"/>
    </xf>
    <xf numFmtId="0" fontId="45" fillId="0" borderId="47" xfId="0" applyFont="1" applyBorder="1" applyAlignment="1" applyProtection="1">
      <alignment horizontal="left" vertical="center"/>
    </xf>
    <xf numFmtId="0" fontId="46" fillId="0" borderId="47" xfId="0" applyFont="1" applyBorder="1" applyAlignment="1" applyProtection="1">
      <alignment horizontal="left" vertical="center"/>
    </xf>
    <xf numFmtId="0" fontId="46" fillId="20" borderId="47" xfId="0" applyFont="1" applyFill="1" applyBorder="1" applyAlignment="1" applyProtection="1">
      <alignment horizontal="left" vertical="center"/>
    </xf>
    <xf numFmtId="0" fontId="46" fillId="0" borderId="73" xfId="0" applyFont="1" applyBorder="1" applyAlignment="1" applyProtection="1">
      <alignment horizontal="left" vertical="center"/>
    </xf>
    <xf numFmtId="0" fontId="45" fillId="0" borderId="0" xfId="0" applyFont="1" applyBorder="1" applyAlignment="1" applyProtection="1">
      <alignment horizontal="left" vertical="center"/>
    </xf>
    <xf numFmtId="0" fontId="45" fillId="0" borderId="0" xfId="0" applyFont="1" applyAlignment="1" applyProtection="1">
      <alignment horizontal="left" vertical="center"/>
    </xf>
    <xf numFmtId="168" fontId="47" fillId="40" borderId="0" xfId="1" applyNumberFormat="1" applyFont="1" applyFill="1" applyBorder="1" applyAlignment="1" applyProtection="1">
      <alignment vertical="center"/>
    </xf>
    <xf numFmtId="0" fontId="47" fillId="40" borderId="0" xfId="0" applyFont="1" applyFill="1" applyAlignment="1" applyProtection="1">
      <alignment vertical="center"/>
    </xf>
    <xf numFmtId="0" fontId="47" fillId="0" borderId="0" xfId="0" applyFont="1" applyAlignment="1" applyProtection="1">
      <alignment vertical="center"/>
    </xf>
    <xf numFmtId="0" fontId="48" fillId="20" borderId="43" xfId="0" applyFont="1" applyFill="1" applyBorder="1" applyAlignment="1" applyProtection="1">
      <alignment horizontal="center" vertical="center"/>
    </xf>
    <xf numFmtId="0" fontId="48" fillId="20" borderId="3" xfId="0" applyFont="1" applyFill="1" applyBorder="1" applyAlignment="1" applyProtection="1">
      <alignment horizontal="center" vertical="center"/>
    </xf>
    <xf numFmtId="0" fontId="48" fillId="20" borderId="44" xfId="0" applyFont="1" applyFill="1" applyBorder="1" applyAlignment="1" applyProtection="1">
      <alignment horizontal="center" vertical="center"/>
    </xf>
    <xf numFmtId="0" fontId="48" fillId="20" borderId="7" xfId="0" applyFont="1" applyFill="1" applyBorder="1" applyAlignment="1" applyProtection="1">
      <alignment horizontal="center" vertical="center"/>
    </xf>
    <xf numFmtId="168" fontId="47" fillId="0" borderId="45" xfId="1" applyNumberFormat="1" applyFont="1" applyFill="1" applyBorder="1" applyAlignment="1" applyProtection="1">
      <alignment vertical="center"/>
    </xf>
    <xf numFmtId="168" fontId="47" fillId="0" borderId="8" xfId="1" applyNumberFormat="1" applyFont="1" applyFill="1" applyBorder="1" applyAlignment="1" applyProtection="1">
      <alignment vertical="center"/>
    </xf>
    <xf numFmtId="168" fontId="47" fillId="0" borderId="46" xfId="1" applyNumberFormat="1" applyFont="1" applyFill="1" applyBorder="1" applyAlignment="1" applyProtection="1">
      <alignment vertical="center"/>
    </xf>
    <xf numFmtId="168" fontId="47" fillId="3" borderId="45" xfId="1" applyNumberFormat="1" applyFont="1" applyFill="1" applyBorder="1" applyAlignment="1" applyProtection="1">
      <alignment vertical="center"/>
    </xf>
    <xf numFmtId="168" fontId="47" fillId="3" borderId="9" xfId="1" applyNumberFormat="1" applyFont="1" applyFill="1" applyBorder="1" applyAlignment="1" applyProtection="1">
      <alignment vertical="center"/>
    </xf>
    <xf numFmtId="168" fontId="47" fillId="3" borderId="46" xfId="1" applyNumberFormat="1" applyFont="1" applyFill="1" applyBorder="1" applyAlignment="1" applyProtection="1">
      <alignment vertical="center"/>
    </xf>
    <xf numFmtId="168" fontId="47" fillId="26" borderId="46" xfId="1" applyNumberFormat="1" applyFont="1" applyFill="1" applyBorder="1" applyAlignment="1" applyProtection="1">
      <alignment vertical="center"/>
    </xf>
    <xf numFmtId="168" fontId="47" fillId="26" borderId="9" xfId="1" applyNumberFormat="1" applyFont="1" applyFill="1" applyBorder="1" applyAlignment="1" applyProtection="1">
      <alignment vertical="center"/>
    </xf>
    <xf numFmtId="168" fontId="48" fillId="13" borderId="48" xfId="1" applyNumberFormat="1" applyFont="1" applyFill="1" applyBorder="1" applyAlignment="1" applyProtection="1">
      <alignment vertical="center"/>
    </xf>
    <xf numFmtId="168" fontId="48" fillId="13" borderId="8" xfId="1" applyNumberFormat="1" applyFont="1" applyFill="1" applyBorder="1" applyAlignment="1" applyProtection="1">
      <alignment vertical="center"/>
    </xf>
    <xf numFmtId="168" fontId="48" fillId="13" borderId="49" xfId="1" applyNumberFormat="1" applyFont="1" applyFill="1" applyBorder="1" applyAlignment="1" applyProtection="1">
      <alignment vertical="center"/>
    </xf>
    <xf numFmtId="168" fontId="47" fillId="0" borderId="45" xfId="1" applyNumberFormat="1" applyFont="1" applyBorder="1" applyAlignment="1" applyProtection="1">
      <alignment vertical="center"/>
    </xf>
    <xf numFmtId="168" fontId="47" fillId="0" borderId="10" xfId="1" applyNumberFormat="1" applyFont="1" applyBorder="1" applyAlignment="1" applyProtection="1">
      <alignment vertical="center"/>
    </xf>
    <xf numFmtId="168" fontId="47" fillId="0" borderId="46" xfId="1" applyNumberFormat="1" applyFont="1" applyBorder="1" applyAlignment="1" applyProtection="1">
      <alignment vertical="center"/>
    </xf>
    <xf numFmtId="168" fontId="47" fillId="4" borderId="51" xfId="1" applyNumberFormat="1" applyFont="1" applyFill="1" applyBorder="1" applyAlignment="1" applyProtection="1">
      <alignment vertical="center"/>
    </xf>
    <xf numFmtId="168" fontId="47" fillId="4" borderId="17" xfId="1" applyNumberFormat="1" applyFont="1" applyFill="1" applyBorder="1" applyAlignment="1" applyProtection="1">
      <alignment vertical="center"/>
    </xf>
    <xf numFmtId="168" fontId="47" fillId="4" borderId="52" xfId="1" applyNumberFormat="1" applyFont="1" applyFill="1" applyBorder="1" applyAlignment="1" applyProtection="1">
      <alignment vertical="center"/>
    </xf>
    <xf numFmtId="168" fontId="47" fillId="0" borderId="9" xfId="1" applyNumberFormat="1" applyFont="1" applyBorder="1" applyAlignment="1" applyProtection="1">
      <alignment vertical="center"/>
    </xf>
    <xf numFmtId="0" fontId="48" fillId="20" borderId="57" xfId="0" applyFont="1" applyFill="1" applyBorder="1" applyAlignment="1" applyProtection="1">
      <alignment horizontal="center" vertical="center"/>
    </xf>
    <xf numFmtId="0" fontId="48" fillId="20" borderId="58" xfId="0" applyFont="1" applyFill="1" applyBorder="1" applyAlignment="1" applyProtection="1">
      <alignment horizontal="center" vertical="center"/>
    </xf>
    <xf numFmtId="168" fontId="47" fillId="0" borderId="0" xfId="1" applyNumberFormat="1" applyFont="1" applyBorder="1" applyAlignment="1" applyProtection="1">
      <alignment vertical="center"/>
    </xf>
    <xf numFmtId="168" fontId="47" fillId="0" borderId="48" xfId="1" applyNumberFormat="1" applyFont="1" applyBorder="1" applyAlignment="1" applyProtection="1">
      <alignment vertical="center"/>
    </xf>
    <xf numFmtId="168" fontId="47" fillId="0" borderId="8" xfId="1" applyNumberFormat="1" applyFont="1" applyBorder="1" applyAlignment="1" applyProtection="1">
      <alignment vertical="center"/>
    </xf>
    <xf numFmtId="168" fontId="47" fillId="0" borderId="2" xfId="1" applyNumberFormat="1" applyFont="1" applyBorder="1" applyAlignment="1" applyProtection="1">
      <alignment vertical="center"/>
    </xf>
    <xf numFmtId="168" fontId="47" fillId="0" borderId="9" xfId="1" applyNumberFormat="1" applyFont="1" applyFill="1" applyBorder="1" applyAlignment="1" applyProtection="1">
      <alignment vertical="center"/>
    </xf>
    <xf numFmtId="168" fontId="47" fillId="0" borderId="0" xfId="1" applyNumberFormat="1" applyFont="1" applyFill="1" applyBorder="1" applyAlignment="1" applyProtection="1">
      <alignment vertical="center"/>
    </xf>
    <xf numFmtId="168" fontId="48" fillId="13" borderId="2" xfId="1" applyNumberFormat="1" applyFont="1" applyFill="1" applyBorder="1" applyAlignment="1" applyProtection="1">
      <alignment vertical="center"/>
    </xf>
    <xf numFmtId="168" fontId="47" fillId="3" borderId="8" xfId="1" applyNumberFormat="1" applyFont="1" applyFill="1" applyBorder="1" applyAlignment="1" applyProtection="1">
      <alignment vertical="center"/>
    </xf>
    <xf numFmtId="168" fontId="47" fillId="3" borderId="0" xfId="1" applyNumberFormat="1" applyFont="1" applyFill="1" applyBorder="1" applyAlignment="1" applyProtection="1">
      <alignment vertical="center"/>
    </xf>
    <xf numFmtId="168" fontId="47" fillId="3" borderId="37" xfId="1" applyNumberFormat="1" applyFont="1" applyFill="1" applyBorder="1" applyAlignment="1" applyProtection="1">
      <alignment vertical="center"/>
    </xf>
    <xf numFmtId="168" fontId="47" fillId="0" borderId="38" xfId="1" applyNumberFormat="1" applyFont="1" applyBorder="1" applyAlignment="1" applyProtection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39" fillId="7" borderId="8" xfId="0" applyFont="1" applyFill="1" applyBorder="1" applyAlignment="1" applyProtection="1">
      <alignment horizontal="left" vertical="top" wrapText="1"/>
      <protection hidden="1"/>
    </xf>
    <xf numFmtId="0" fontId="40" fillId="6" borderId="10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5" fillId="7" borderId="8" xfId="0" applyFont="1" applyFill="1" applyBorder="1" applyAlignment="1" applyProtection="1">
      <alignment horizontal="left" vertical="top" wrapText="1"/>
      <protection hidden="1"/>
    </xf>
    <xf numFmtId="0" fontId="0" fillId="6" borderId="10" xfId="0" applyFill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2" fontId="3" fillId="6" borderId="3" xfId="0" applyNumberFormat="1" applyFont="1" applyFill="1" applyBorder="1" applyAlignment="1">
      <alignment horizontal="center" vertical="center" wrapText="1"/>
    </xf>
    <xf numFmtId="2" fontId="3" fillId="6" borderId="3" xfId="0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/>
    </xf>
    <xf numFmtId="0" fontId="23" fillId="31" borderId="3" xfId="0" applyFont="1" applyFill="1" applyBorder="1" applyAlignment="1">
      <alignment horizontal="center"/>
    </xf>
    <xf numFmtId="0" fontId="23" fillId="41" borderId="3" xfId="0" applyFont="1" applyFill="1" applyBorder="1" applyAlignment="1">
      <alignment horizontal="center"/>
    </xf>
    <xf numFmtId="0" fontId="35" fillId="2" borderId="3" xfId="0" applyFont="1" applyFill="1" applyBorder="1" applyAlignment="1">
      <alignment horizontal="center" vertical="center"/>
    </xf>
    <xf numFmtId="0" fontId="35" fillId="4" borderId="13" xfId="0" applyFont="1" applyFill="1" applyBorder="1" applyAlignment="1">
      <alignment horizontal="center" wrapText="1"/>
    </xf>
    <xf numFmtId="0" fontId="35" fillId="4" borderId="13" xfId="0" applyFont="1" applyFill="1" applyBorder="1" applyAlignment="1">
      <alignment horizontal="center"/>
    </xf>
    <xf numFmtId="0" fontId="35" fillId="5" borderId="5" xfId="0" applyFont="1" applyFill="1" applyBorder="1" applyAlignment="1">
      <alignment horizontal="center"/>
    </xf>
    <xf numFmtId="0" fontId="35" fillId="5" borderId="6" xfId="0" applyFont="1" applyFill="1" applyBorder="1" applyAlignment="1">
      <alignment horizontal="center"/>
    </xf>
    <xf numFmtId="0" fontId="35" fillId="5" borderId="7" xfId="0" applyFont="1" applyFill="1" applyBorder="1" applyAlignment="1">
      <alignment horizontal="center"/>
    </xf>
    <xf numFmtId="0" fontId="35" fillId="6" borderId="3" xfId="0" applyFont="1" applyFill="1" applyBorder="1" applyAlignment="1">
      <alignment horizontal="center" vertical="center"/>
    </xf>
    <xf numFmtId="0" fontId="35" fillId="6" borderId="8" xfId="0" applyFont="1" applyFill="1" applyBorder="1" applyAlignment="1">
      <alignment horizontal="center" vertical="center" wrapText="1"/>
    </xf>
    <xf numFmtId="0" fontId="35" fillId="6" borderId="10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17" fillId="12" borderId="33" xfId="0" applyFont="1" applyFill="1" applyBorder="1" applyAlignment="1">
      <alignment horizontal="center" vertical="top" wrapText="1"/>
    </xf>
    <xf numFmtId="0" fontId="17" fillId="12" borderId="34" xfId="0" applyFont="1" applyFill="1" applyBorder="1" applyAlignment="1">
      <alignment horizontal="center" vertical="top" wrapText="1"/>
    </xf>
    <xf numFmtId="0" fontId="2" fillId="19" borderId="38" xfId="0" applyFont="1" applyFill="1" applyBorder="1" applyAlignment="1">
      <alignment horizontal="center"/>
    </xf>
    <xf numFmtId="0" fontId="2" fillId="19" borderId="39" xfId="0" applyFont="1" applyFill="1" applyBorder="1" applyAlignment="1">
      <alignment horizontal="center"/>
    </xf>
    <xf numFmtId="0" fontId="21" fillId="5" borderId="36" xfId="0" applyFont="1" applyFill="1" applyBorder="1" applyAlignment="1">
      <alignment horizontal="center"/>
    </xf>
    <xf numFmtId="0" fontId="21" fillId="5" borderId="13" xfId="0" applyFont="1" applyFill="1" applyBorder="1" applyAlignment="1">
      <alignment horizontal="center"/>
    </xf>
    <xf numFmtId="0" fontId="21" fillId="5" borderId="40" xfId="0" applyFont="1" applyFill="1" applyBorder="1" applyAlignment="1">
      <alignment horizontal="center"/>
    </xf>
    <xf numFmtId="0" fontId="7" fillId="35" borderId="3" xfId="0" applyFont="1" applyFill="1" applyBorder="1" applyAlignment="1">
      <alignment horizontal="center"/>
    </xf>
    <xf numFmtId="0" fontId="7" fillId="37" borderId="3" xfId="0" applyFont="1" applyFill="1" applyBorder="1" applyAlignment="1">
      <alignment horizontal="center"/>
    </xf>
    <xf numFmtId="0" fontId="7" fillId="39" borderId="3" xfId="0" applyFont="1" applyFill="1" applyBorder="1" applyAlignment="1">
      <alignment horizontal="center" wrapText="1" shrinkToFit="1"/>
    </xf>
    <xf numFmtId="0" fontId="7" fillId="38" borderId="3" xfId="0" applyFont="1" applyFill="1" applyBorder="1" applyAlignment="1">
      <alignment horizontal="center"/>
    </xf>
    <xf numFmtId="0" fontId="7" fillId="33" borderId="3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7" fillId="34" borderId="3" xfId="0" applyFont="1" applyFill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13" borderId="9" xfId="0" applyFont="1" applyFill="1" applyBorder="1" applyAlignment="1">
      <alignment horizontal="center" vertical="top" wrapText="1" shrinkToFit="1"/>
    </xf>
    <xf numFmtId="0" fontId="7" fillId="36" borderId="3" xfId="0" applyFont="1" applyFill="1" applyBorder="1" applyAlignment="1">
      <alignment horizontal="center"/>
    </xf>
    <xf numFmtId="0" fontId="7" fillId="37" borderId="3" xfId="0" applyFont="1" applyFill="1" applyBorder="1" applyAlignment="1">
      <alignment horizontal="center" wrapText="1" shrinkToFit="1"/>
    </xf>
    <xf numFmtId="0" fontId="7" fillId="26" borderId="3" xfId="0" applyFont="1" applyFill="1" applyBorder="1" applyAlignment="1">
      <alignment horizontal="center" wrapText="1" shrinkToFit="1"/>
    </xf>
    <xf numFmtId="0" fontId="7" fillId="31" borderId="3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7" fillId="38" borderId="3" xfId="0" applyFont="1" applyFill="1" applyBorder="1" applyAlignment="1">
      <alignment horizontal="center" wrapText="1" shrinkToFit="1"/>
    </xf>
    <xf numFmtId="0" fontId="7" fillId="36" borderId="3" xfId="0" applyFont="1" applyFill="1" applyBorder="1" applyAlignment="1">
      <alignment horizontal="center" wrapText="1" shrinkToFit="1"/>
    </xf>
    <xf numFmtId="0" fontId="7" fillId="15" borderId="3" xfId="0" applyFont="1" applyFill="1" applyBorder="1" applyAlignment="1">
      <alignment horizontal="center" wrapText="1" shrinkToFit="1"/>
    </xf>
    <xf numFmtId="0" fontId="37" fillId="34" borderId="3" xfId="0" applyFont="1" applyFill="1" applyBorder="1" applyAlignment="1">
      <alignment horizontal="center"/>
    </xf>
    <xf numFmtId="0" fontId="37" fillId="21" borderId="3" xfId="0" applyFont="1" applyFill="1" applyBorder="1" applyAlignment="1">
      <alignment horizontal="center"/>
    </xf>
    <xf numFmtId="0" fontId="37" fillId="16" borderId="3" xfId="0" applyFont="1" applyFill="1" applyBorder="1" applyAlignment="1">
      <alignment horizontal="center"/>
    </xf>
    <xf numFmtId="0" fontId="37" fillId="10" borderId="3" xfId="0" applyFont="1" applyFill="1" applyBorder="1" applyAlignment="1">
      <alignment horizontal="center"/>
    </xf>
    <xf numFmtId="0" fontId="37" fillId="31" borderId="3" xfId="0" applyFont="1" applyFill="1" applyBorder="1" applyAlignment="1">
      <alignment horizontal="center"/>
    </xf>
    <xf numFmtId="0" fontId="37" fillId="8" borderId="3" xfId="0" applyFont="1" applyFill="1" applyBorder="1" applyAlignment="1">
      <alignment horizontal="center" wrapText="1" shrinkToFit="1"/>
    </xf>
    <xf numFmtId="0" fontId="36" fillId="6" borderId="5" xfId="0" applyFont="1" applyFill="1" applyBorder="1" applyAlignment="1" applyProtection="1">
      <alignment horizontal="center" wrapText="1"/>
      <protection hidden="1"/>
    </xf>
    <xf numFmtId="0" fontId="36" fillId="6" borderId="6" xfId="0" applyFont="1" applyFill="1" applyBorder="1" applyAlignment="1" applyProtection="1">
      <alignment horizontal="center" wrapText="1"/>
      <protection hidden="1"/>
    </xf>
    <xf numFmtId="0" fontId="36" fillId="6" borderId="7" xfId="0" applyFont="1" applyFill="1" applyBorder="1" applyAlignment="1" applyProtection="1">
      <alignment horizontal="center" wrapText="1"/>
      <protection hidden="1"/>
    </xf>
    <xf numFmtId="0" fontId="36" fillId="16" borderId="5" xfId="0" applyFont="1" applyFill="1" applyBorder="1" applyAlignment="1" applyProtection="1">
      <alignment horizontal="center" wrapText="1"/>
      <protection hidden="1"/>
    </xf>
    <xf numFmtId="0" fontId="36" fillId="16" borderId="6" xfId="0" applyFont="1" applyFill="1" applyBorder="1" applyAlignment="1" applyProtection="1">
      <alignment horizontal="center" wrapText="1"/>
      <protection hidden="1"/>
    </xf>
    <xf numFmtId="0" fontId="36" fillId="16" borderId="7" xfId="0" applyFont="1" applyFill="1" applyBorder="1" applyAlignment="1" applyProtection="1">
      <alignment horizontal="center" wrapText="1"/>
      <protection hidden="1"/>
    </xf>
    <xf numFmtId="0" fontId="37" fillId="17" borderId="3" xfId="0" applyFont="1" applyFill="1" applyBorder="1" applyAlignment="1" applyProtection="1">
      <alignment horizontal="center" wrapText="1"/>
      <protection hidden="1"/>
    </xf>
    <xf numFmtId="0" fontId="37" fillId="15" borderId="3" xfId="0" applyFont="1" applyFill="1" applyBorder="1" applyAlignment="1">
      <alignment horizontal="center" wrapText="1" shrinkToFit="1"/>
    </xf>
    <xf numFmtId="0" fontId="38" fillId="0" borderId="3" xfId="2" applyFont="1" applyBorder="1" applyAlignment="1">
      <alignment horizontal="center"/>
    </xf>
    <xf numFmtId="0" fontId="37" fillId="6" borderId="3" xfId="0" applyFont="1" applyFill="1" applyBorder="1" applyAlignment="1" applyProtection="1">
      <alignment horizontal="center" wrapText="1"/>
      <protection hidden="1"/>
    </xf>
    <xf numFmtId="0" fontId="37" fillId="18" borderId="3" xfId="0" applyFont="1" applyFill="1" applyBorder="1" applyAlignment="1">
      <alignment horizontal="center"/>
    </xf>
    <xf numFmtId="0" fontId="37" fillId="14" borderId="3" xfId="0" applyFont="1" applyFill="1" applyBorder="1" applyAlignment="1">
      <alignment horizontal="center"/>
    </xf>
    <xf numFmtId="0" fontId="37" fillId="28" borderId="3" xfId="0" applyFont="1" applyFill="1" applyBorder="1" applyAlignment="1">
      <alignment horizontal="center" wrapText="1" shrinkToFit="1"/>
    </xf>
    <xf numFmtId="0" fontId="37" fillId="29" borderId="3" xfId="0" applyFont="1" applyFill="1" applyBorder="1" applyAlignment="1">
      <alignment horizontal="center" wrapText="1" shrinkToFit="1"/>
    </xf>
    <xf numFmtId="0" fontId="37" fillId="14" borderId="3" xfId="0" applyFont="1" applyFill="1" applyBorder="1" applyAlignment="1" applyProtection="1">
      <alignment horizontal="center" wrapText="1"/>
      <protection hidden="1"/>
    </xf>
    <xf numFmtId="0" fontId="37" fillId="15" borderId="3" xfId="0" applyFont="1" applyFill="1" applyBorder="1" applyAlignment="1" applyProtection="1">
      <alignment horizontal="center" wrapText="1"/>
      <protection hidden="1"/>
    </xf>
    <xf numFmtId="0" fontId="38" fillId="0" borderId="3" xfId="2" applyFont="1" applyFill="1" applyBorder="1" applyAlignment="1">
      <alignment horizontal="center"/>
    </xf>
    <xf numFmtId="0" fontId="36" fillId="29" borderId="3" xfId="0" applyFont="1" applyFill="1" applyBorder="1" applyAlignment="1" applyProtection="1">
      <alignment horizontal="center" wrapText="1"/>
      <protection hidden="1"/>
    </xf>
    <xf numFmtId="0" fontId="36" fillId="30" borderId="3" xfId="0" applyFont="1" applyFill="1" applyBorder="1" applyAlignment="1" applyProtection="1">
      <alignment horizontal="center" wrapText="1"/>
      <protection hidden="1"/>
    </xf>
    <xf numFmtId="0" fontId="36" fillId="31" borderId="3" xfId="0" applyFont="1" applyFill="1" applyBorder="1" applyAlignment="1" applyProtection="1">
      <alignment horizontal="center" wrapText="1"/>
      <protection hidden="1"/>
    </xf>
    <xf numFmtId="0" fontId="37" fillId="32" borderId="3" xfId="0" applyFont="1" applyFill="1" applyBorder="1" applyAlignment="1">
      <alignment horizontal="center" wrapText="1" shrinkToFit="1"/>
    </xf>
    <xf numFmtId="0" fontId="37" fillId="27" borderId="3" xfId="0" applyFont="1" applyFill="1" applyBorder="1" applyAlignment="1">
      <alignment horizontal="center" wrapText="1" shrinkToFit="1"/>
    </xf>
    <xf numFmtId="0" fontId="37" fillId="3" borderId="10" xfId="0" applyFont="1" applyFill="1" applyBorder="1" applyAlignment="1" applyProtection="1">
      <alignment horizontal="center" wrapText="1"/>
      <protection hidden="1"/>
    </xf>
    <xf numFmtId="0" fontId="38" fillId="0" borderId="5" xfId="2" applyFont="1" applyBorder="1" applyAlignment="1">
      <alignment horizontal="center" wrapText="1"/>
    </xf>
    <xf numFmtId="0" fontId="38" fillId="0" borderId="6" xfId="2" applyFont="1" applyBorder="1" applyAlignment="1">
      <alignment horizontal="center" wrapText="1"/>
    </xf>
    <xf numFmtId="0" fontId="38" fillId="0" borderId="7" xfId="2" applyFont="1" applyBorder="1" applyAlignment="1">
      <alignment horizontal="center" wrapText="1"/>
    </xf>
    <xf numFmtId="0" fontId="37" fillId="6" borderId="3" xfId="0" applyFont="1" applyFill="1" applyBorder="1" applyAlignment="1">
      <alignment horizontal="center" wrapText="1" shrinkToFit="1"/>
    </xf>
    <xf numFmtId="0" fontId="37" fillId="26" borderId="3" xfId="0" applyFont="1" applyFill="1" applyBorder="1" applyAlignment="1">
      <alignment horizontal="center" wrapText="1" shrinkToFit="1"/>
    </xf>
    <xf numFmtId="17" fontId="48" fillId="0" borderId="33" xfId="0" applyNumberFormat="1" applyFont="1" applyBorder="1" applyAlignment="1" applyProtection="1">
      <alignment horizontal="center" vertical="center"/>
    </xf>
    <xf numFmtId="17" fontId="48" fillId="0" borderId="34" xfId="0" applyNumberFormat="1" applyFont="1" applyBorder="1" applyAlignment="1" applyProtection="1">
      <alignment horizontal="center" vertical="center"/>
    </xf>
    <xf numFmtId="1" fontId="42" fillId="22" borderId="3" xfId="0" applyNumberFormat="1" applyFont="1" applyFill="1" applyBorder="1" applyAlignment="1">
      <alignment horizontal="center"/>
    </xf>
    <xf numFmtId="1" fontId="42" fillId="23" borderId="3" xfId="0" applyNumberFormat="1" applyFont="1" applyFill="1" applyBorder="1" applyAlignment="1">
      <alignment horizontal="center"/>
    </xf>
    <xf numFmtId="1" fontId="42" fillId="24" borderId="3" xfId="0" applyNumberFormat="1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/>
    </xf>
    <xf numFmtId="17" fontId="8" fillId="0" borderId="6" xfId="0" applyNumberFormat="1" applyFont="1" applyBorder="1" applyAlignment="1">
      <alignment horizontal="center"/>
    </xf>
    <xf numFmtId="17" fontId="8" fillId="0" borderId="7" xfId="0" applyNumberFormat="1" applyFont="1" applyBorder="1" applyAlignment="1">
      <alignment horizontal="center"/>
    </xf>
    <xf numFmtId="0" fontId="44" fillId="12" borderId="33" xfId="0" applyFont="1" applyFill="1" applyBorder="1" applyAlignment="1">
      <alignment horizontal="center" vertical="top" wrapText="1"/>
    </xf>
    <xf numFmtId="0" fontId="44" fillId="12" borderId="34" xfId="0" applyFont="1" applyFill="1" applyBorder="1" applyAlignment="1">
      <alignment horizontal="center" vertical="top" wrapText="1"/>
    </xf>
    <xf numFmtId="0" fontId="44" fillId="12" borderId="35" xfId="0" applyFont="1" applyFill="1" applyBorder="1" applyAlignment="1">
      <alignment horizontal="center" vertical="top" wrapText="1"/>
    </xf>
    <xf numFmtId="0" fontId="44" fillId="12" borderId="74" xfId="0" applyFont="1" applyFill="1" applyBorder="1" applyAlignment="1">
      <alignment horizontal="center" vertical="top" wrapText="1"/>
    </xf>
    <xf numFmtId="0" fontId="35" fillId="0" borderId="28" xfId="0" applyFont="1" applyBorder="1" applyAlignment="1">
      <alignment horizontal="center"/>
    </xf>
    <xf numFmtId="17" fontId="25" fillId="0" borderId="33" xfId="0" applyNumberFormat="1" applyFont="1" applyBorder="1" applyAlignment="1" applyProtection="1">
      <alignment horizontal="center" vertical="center"/>
    </xf>
    <xf numFmtId="17" fontId="25" fillId="0" borderId="34" xfId="0" applyNumberFormat="1" applyFont="1" applyBorder="1" applyAlignment="1" applyProtection="1">
      <alignment horizontal="center" vertical="center"/>
    </xf>
    <xf numFmtId="17" fontId="25" fillId="0" borderId="35" xfId="0" applyNumberFormat="1" applyFont="1" applyBorder="1" applyAlignment="1" applyProtection="1">
      <alignment horizontal="center" vertical="center"/>
    </xf>
    <xf numFmtId="0" fontId="22" fillId="20" borderId="41" xfId="0" applyFont="1" applyFill="1" applyBorder="1" applyAlignment="1" applyProtection="1">
      <alignment horizontal="center" vertical="center"/>
    </xf>
    <xf numFmtId="0" fontId="22" fillId="20" borderId="42" xfId="0" applyFont="1" applyFill="1" applyBorder="1" applyAlignment="1" applyProtection="1">
      <alignment horizontal="center" vertical="center"/>
    </xf>
    <xf numFmtId="0" fontId="25" fillId="0" borderId="34" xfId="0" applyFont="1" applyBorder="1" applyAlignment="1" applyProtection="1">
      <alignment horizontal="center" vertical="center"/>
    </xf>
    <xf numFmtId="0" fontId="25" fillId="0" borderId="35" xfId="0" applyFont="1" applyBorder="1" applyAlignment="1" applyProtection="1">
      <alignment horizontal="center" vertical="center"/>
    </xf>
    <xf numFmtId="0" fontId="25" fillId="0" borderId="33" xfId="0" applyFont="1" applyBorder="1" applyAlignment="1" applyProtection="1">
      <alignment horizontal="center" vertical="center"/>
    </xf>
    <xf numFmtId="0" fontId="29" fillId="42" borderId="8" xfId="0" applyFont="1" applyFill="1" applyBorder="1" applyAlignment="1" applyProtection="1">
      <alignment horizontal="center" vertical="center" wrapText="1"/>
    </xf>
    <xf numFmtId="0" fontId="29" fillId="42" borderId="10" xfId="0" applyFont="1" applyFill="1" applyBorder="1" applyAlignment="1" applyProtection="1">
      <alignment horizontal="center" vertical="center" wrapText="1"/>
    </xf>
    <xf numFmtId="0" fontId="0" fillId="40" borderId="5" xfId="0" applyFill="1" applyBorder="1" applyAlignment="1">
      <alignment horizontal="center"/>
    </xf>
    <xf numFmtId="0" fontId="0" fillId="40" borderId="6" xfId="0" applyFill="1" applyBorder="1" applyAlignment="1">
      <alignment horizontal="center"/>
    </xf>
    <xf numFmtId="0" fontId="0" fillId="40" borderId="7" xfId="0" applyFill="1" applyBorder="1" applyAlignment="1">
      <alignment horizontal="center"/>
    </xf>
    <xf numFmtId="0" fontId="29" fillId="42" borderId="3" xfId="0" applyFont="1" applyFill="1" applyBorder="1" applyAlignment="1" applyProtection="1">
      <alignment horizontal="center" vertical="center" wrapText="1"/>
    </xf>
    <xf numFmtId="2" fontId="29" fillId="42" borderId="8" xfId="0" applyNumberFormat="1" applyFont="1" applyFill="1" applyBorder="1" applyAlignment="1" applyProtection="1">
      <alignment horizontal="center" vertical="center" wrapText="1"/>
    </xf>
    <xf numFmtId="2" fontId="29" fillId="42" borderId="10" xfId="0" applyNumberFormat="1" applyFont="1" applyFill="1" applyBorder="1" applyAlignment="1" applyProtection="1">
      <alignment horizontal="center" vertical="center" wrapText="1"/>
    </xf>
    <xf numFmtId="49" fontId="29" fillId="42" borderId="8" xfId="0" applyNumberFormat="1" applyFont="1" applyFill="1" applyBorder="1" applyAlignment="1" applyProtection="1">
      <alignment horizontal="center" vertical="center" wrapText="1"/>
    </xf>
    <xf numFmtId="49" fontId="29" fillId="42" borderId="10" xfId="0" applyNumberFormat="1" applyFont="1" applyFill="1" applyBorder="1" applyAlignment="1" applyProtection="1">
      <alignment horizontal="center" vertical="center" wrapText="1"/>
    </xf>
    <xf numFmtId="43" fontId="29" fillId="42" borderId="8" xfId="0" applyNumberFormat="1" applyFont="1" applyFill="1" applyBorder="1" applyAlignment="1" applyProtection="1">
      <alignment horizontal="center" vertical="center" wrapText="1"/>
    </xf>
    <xf numFmtId="43" fontId="29" fillId="42" borderId="10" xfId="0" applyNumberFormat="1" applyFont="1" applyFill="1" applyBorder="1" applyAlignment="1" applyProtection="1">
      <alignment horizontal="center" vertical="center" wrapText="1"/>
    </xf>
    <xf numFmtId="43" fontId="29" fillId="42" borderId="3" xfId="0" applyNumberFormat="1" applyFont="1" applyFill="1" applyBorder="1" applyAlignment="1" applyProtection="1">
      <alignment horizontal="center" vertical="center" wrapText="1"/>
    </xf>
    <xf numFmtId="17" fontId="8" fillId="3" borderId="59" xfId="0" applyNumberFormat="1" applyFont="1" applyFill="1" applyBorder="1" applyAlignment="1">
      <alignment horizontal="center"/>
    </xf>
    <xf numFmtId="17" fontId="8" fillId="3" borderId="8" xfId="0" applyNumberFormat="1" applyFont="1" applyFill="1" applyBorder="1" applyAlignment="1">
      <alignment horizontal="center"/>
    </xf>
    <xf numFmtId="17" fontId="8" fillId="3" borderId="60" xfId="0" applyNumberFormat="1" applyFont="1" applyFill="1" applyBorder="1" applyAlignment="1">
      <alignment horizontal="center"/>
    </xf>
    <xf numFmtId="43" fontId="8" fillId="3" borderId="3" xfId="0" applyNumberFormat="1" applyFont="1" applyFill="1" applyBorder="1" applyAlignment="1">
      <alignment horizontal="center"/>
    </xf>
    <xf numFmtId="43" fontId="8" fillId="3" borderId="61" xfId="0" applyNumberFormat="1" applyFont="1" applyFill="1" applyBorder="1" applyAlignment="1">
      <alignment horizontal="center"/>
    </xf>
    <xf numFmtId="43" fontId="8" fillId="3" borderId="62" xfId="0" applyNumberFormat="1" applyFont="1" applyFill="1" applyBorder="1" applyAlignment="1">
      <alignment horizontal="center"/>
    </xf>
    <xf numFmtId="43" fontId="8" fillId="3" borderId="63" xfId="0" applyNumberFormat="1" applyFont="1" applyFill="1" applyBorder="1" applyAlignment="1">
      <alignment horizontal="center"/>
    </xf>
    <xf numFmtId="43" fontId="8" fillId="3" borderId="7" xfId="0" applyNumberFormat="1" applyFont="1" applyFill="1" applyBorder="1" applyAlignment="1">
      <alignment horizontal="center"/>
    </xf>
    <xf numFmtId="43" fontId="7" fillId="6" borderId="3" xfId="0" applyNumberFormat="1" applyFont="1" applyFill="1" applyBorder="1" applyAlignment="1">
      <alignment horizontal="center" vertical="center" wrapText="1"/>
    </xf>
    <xf numFmtId="43" fontId="7" fillId="6" borderId="3" xfId="0" applyNumberFormat="1" applyFont="1" applyFill="1" applyBorder="1" applyAlignment="1">
      <alignment horizontal="center" vertical="center"/>
    </xf>
    <xf numFmtId="43" fontId="7" fillId="6" borderId="5" xfId="0" applyNumberFormat="1" applyFont="1" applyFill="1" applyBorder="1" applyAlignment="1">
      <alignment horizontal="center" vertical="center"/>
    </xf>
    <xf numFmtId="43" fontId="7" fillId="6" borderId="6" xfId="0" applyNumberFormat="1" applyFont="1" applyFill="1" applyBorder="1" applyAlignment="1">
      <alignment horizontal="center" vertical="center"/>
    </xf>
    <xf numFmtId="43" fontId="7" fillId="6" borderId="7" xfId="0" applyNumberFormat="1" applyFont="1" applyFill="1" applyBorder="1" applyAlignment="1">
      <alignment horizontal="center" vertical="center"/>
    </xf>
    <xf numFmtId="43" fontId="7" fillId="6" borderId="64" xfId="0" applyNumberFormat="1" applyFont="1" applyFill="1" applyBorder="1" applyAlignment="1">
      <alignment horizontal="center" vertical="center" wrapText="1"/>
    </xf>
    <xf numFmtId="43" fontId="7" fillId="6" borderId="43" xfId="0" applyNumberFormat="1" applyFont="1" applyFill="1" applyBorder="1" applyAlignment="1">
      <alignment horizontal="center" vertical="center"/>
    </xf>
    <xf numFmtId="43" fontId="7" fillId="6" borderId="36" xfId="0" applyNumberFormat="1" applyFont="1" applyFill="1" applyBorder="1" applyAlignment="1">
      <alignment horizontal="center" vertical="center"/>
    </xf>
    <xf numFmtId="43" fontId="7" fillId="6" borderId="13" xfId="0" applyNumberFormat="1" applyFont="1" applyFill="1" applyBorder="1" applyAlignment="1">
      <alignment horizontal="center" vertical="center"/>
    </xf>
    <xf numFmtId="43" fontId="7" fillId="6" borderId="40" xfId="0" applyNumberFormat="1" applyFont="1" applyFill="1" applyBorder="1" applyAlignment="1">
      <alignment horizontal="center" vertical="center"/>
    </xf>
    <xf numFmtId="43" fontId="7" fillId="6" borderId="65" xfId="0" applyNumberFormat="1" applyFont="1" applyFill="1" applyBorder="1" applyAlignment="1">
      <alignment horizontal="center" vertical="center" wrapText="1"/>
    </xf>
    <xf numFmtId="43" fontId="7" fillId="6" borderId="44" xfId="0" applyNumberFormat="1" applyFont="1" applyFill="1" applyBorder="1" applyAlignment="1">
      <alignment horizontal="center" vertical="center"/>
    </xf>
    <xf numFmtId="43" fontId="7" fillId="6" borderId="7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17" fontId="8" fillId="3" borderId="3" xfId="0" applyNumberFormat="1" applyFont="1" applyFill="1" applyBorder="1" applyAlignment="1">
      <alignment horizontal="center"/>
    </xf>
    <xf numFmtId="0" fontId="14" fillId="0" borderId="15" xfId="0" applyFont="1" applyFill="1" applyBorder="1" applyAlignment="1" applyProtection="1">
      <alignment horizontal="center"/>
      <protection hidden="1"/>
    </xf>
    <xf numFmtId="0" fontId="14" fillId="0" borderId="16" xfId="0" applyFont="1" applyFill="1" applyBorder="1" applyAlignment="1" applyProtection="1">
      <alignment horizontal="center"/>
      <protection hidden="1"/>
    </xf>
    <xf numFmtId="0" fontId="14" fillId="0" borderId="26" xfId="0" applyFont="1" applyFill="1" applyBorder="1" applyAlignment="1" applyProtection="1">
      <alignment horizontal="center"/>
      <protection hidden="1"/>
    </xf>
    <xf numFmtId="0" fontId="7" fillId="6" borderId="18" xfId="0" applyFont="1" applyFill="1" applyBorder="1" applyAlignment="1">
      <alignment horizontal="center" vertical="center" wrapText="1" shrinkToFit="1"/>
    </xf>
    <xf numFmtId="0" fontId="7" fillId="6" borderId="19" xfId="0" applyFont="1" applyFill="1" applyBorder="1" applyAlignment="1">
      <alignment horizontal="center" vertical="center" wrapText="1" shrinkToFi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/>
    </xf>
    <xf numFmtId="0" fontId="16" fillId="10" borderId="20" xfId="0" applyFont="1" applyFill="1" applyBorder="1" applyAlignment="1">
      <alignment horizontal="center"/>
    </xf>
    <xf numFmtId="0" fontId="15" fillId="0" borderId="15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26" xfId="0" applyFont="1" applyFill="1" applyBorder="1" applyAlignment="1" applyProtection="1">
      <alignment horizontal="center"/>
      <protection hidden="1"/>
    </xf>
    <xf numFmtId="0" fontId="7" fillId="6" borderId="24" xfId="0" applyFont="1" applyFill="1" applyBorder="1" applyAlignment="1">
      <alignment horizontal="center" vertical="center" wrapText="1" shrinkToFit="1"/>
    </xf>
    <xf numFmtId="0" fontId="7" fillId="6" borderId="25" xfId="0" applyFont="1" applyFill="1" applyBorder="1" applyAlignment="1">
      <alignment horizontal="center" vertical="center" wrapText="1" shrinkToFi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2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ankar\Desktop\GSTR-NEW%20RETURN%20YEARLY%2019-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ankar\Desktop\GSTR-RETURN%20YEARLY%2019-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ankar\Desktop\GSTR-1%20&amp;%20GSTR-3B%20APRIL%2019%20FINAL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TR-1 "/>
      <sheetName val="GSTR-1 NEW ANNX-1"/>
      <sheetName val="GSTR-3B "/>
      <sheetName val="RMC"/>
      <sheetName val="GST PAYMENT"/>
      <sheetName val="GST RECO"/>
      <sheetName val="SALES SUMMERY"/>
      <sheetName val="SALES SUMM NEW"/>
      <sheetName val="SALE HSN SUM"/>
      <sheetName val="PUR-SUMMERY"/>
      <sheetName val="PUR-SUMM NEW"/>
      <sheetName val="SALE SUM PARTYWISE"/>
      <sheetName val="SALE SUM DN PARTY"/>
      <sheetName val="SALE SUM PARTY CN"/>
      <sheetName val="SALE NET PARTY SUM"/>
      <sheetName val="3.1(A)SALE"/>
      <sheetName val="3.1(A)SALE DN"/>
      <sheetName val="3.1(A)SALE CN"/>
      <sheetName val="3.1(A)SALE ADV"/>
      <sheetName val="3.1(A)SALE AMD+-"/>
      <sheetName val="3.1(D) SALE RMC"/>
      <sheetName val="SALE MISSING DOC"/>
      <sheetName val="PUR ANX-2"/>
      <sheetName val="4(A)(5)PUR "/>
      <sheetName val="4(A)(5)PUR DN "/>
      <sheetName val="4(A)(5) PUR CN "/>
      <sheetName val="4(A)(5) PUR AMD+-"/>
      <sheetName val="PUR SUM PARTY"/>
      <sheetName val="PUR SUM DN PARTY"/>
      <sheetName val="PUR SUM CN PARTY "/>
      <sheetName val="PUR SUM NET PARTY"/>
      <sheetName val="RATEWISE"/>
      <sheetName val="4(B)(1&amp;2) RULE 42&amp;43"/>
      <sheetName val="4(D)(1&amp;2)SEC 17(5)"/>
      <sheetName val="RECO 3B&amp; 2A"/>
      <sheetName val="MASTER SALE PARTY &amp; HSN "/>
      <sheetName val="PUR HSN SUM"/>
      <sheetName val="MASTER PURCHASE PARTY &amp; HS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9">
          <cell r="B9" t="str">
            <v>JAPTECH INDUSTRIES</v>
          </cell>
          <cell r="C9" t="str">
            <v>27AABFJ4217F1ZP</v>
          </cell>
          <cell r="D9" t="str">
            <v>27-Maharashatra</v>
          </cell>
        </row>
        <row r="10">
          <cell r="B10" t="str">
            <v>ALPHA FOAM LTD.</v>
          </cell>
          <cell r="C10" t="str">
            <v>27AACCA4196J1ZG</v>
          </cell>
          <cell r="D10" t="str">
            <v>27-Maharashatra</v>
          </cell>
        </row>
        <row r="11">
          <cell r="B11" t="str">
            <v>AUTOFINA</v>
          </cell>
          <cell r="C11" t="str">
            <v>27AASFA7303G1ZE</v>
          </cell>
          <cell r="D11" t="str">
            <v>27-Maharashatra</v>
          </cell>
        </row>
        <row r="12">
          <cell r="B12" t="str">
            <v>BAMBOO INDIA</v>
          </cell>
          <cell r="C12" t="str">
            <v>27BBVPS2447C1ZA</v>
          </cell>
          <cell r="D12" t="str">
            <v>27-Maharashatra</v>
          </cell>
        </row>
        <row r="13">
          <cell r="B13" t="str">
            <v>BAJAJ ELECTRICALS LIMITED (CHAKAN)</v>
          </cell>
          <cell r="C13" t="str">
            <v>27AAACB2484Q1Z8</v>
          </cell>
          <cell r="D13" t="str">
            <v>27-Maharashatra</v>
          </cell>
        </row>
        <row r="14">
          <cell r="B14" t="str">
            <v>HI-TECH SERVICES</v>
          </cell>
          <cell r="C14" t="str">
            <v>27AAQPW0710P1Z1</v>
          </cell>
          <cell r="D14" t="str">
            <v>27-Maharashatra</v>
          </cell>
        </row>
        <row r="15">
          <cell r="B15" t="str">
            <v>LUMAX ANCILLARY LIMITED</v>
          </cell>
          <cell r="C15" t="str">
            <v>27AAACD2571J1ZO</v>
          </cell>
          <cell r="D15" t="str">
            <v>27-Maharashatra</v>
          </cell>
        </row>
        <row r="16">
          <cell r="B16" t="str">
            <v>LUMAX AUTO TECHNOLOGIES LTD.</v>
          </cell>
          <cell r="C16" t="str">
            <v>27AAACD4090Q1Z8</v>
          </cell>
          <cell r="D16" t="str">
            <v>27-Maharashatra</v>
          </cell>
        </row>
        <row r="17">
          <cell r="B17" t="str">
            <v>MIGMA PACKTRON</v>
          </cell>
          <cell r="C17" t="str">
            <v>23AXLPP2030P1Z9</v>
          </cell>
          <cell r="D17" t="str">
            <v>23-Madhya Pradesh</v>
          </cell>
        </row>
        <row r="18">
          <cell r="B18" t="str">
            <v>MITTAL PRECISION AUTO COMPS PVT LTD,</v>
          </cell>
          <cell r="C18" t="str">
            <v>27AAECM8871A1ZF</v>
          </cell>
          <cell r="D18" t="str">
            <v>27-Maharashatra</v>
          </cell>
        </row>
        <row r="19">
          <cell r="B19" t="str">
            <v>PARMS DESING PVT LTD,</v>
          </cell>
          <cell r="C19" t="str">
            <v>27AAICP7006Q1ZU</v>
          </cell>
          <cell r="D19" t="str">
            <v>27-Maharashatra</v>
          </cell>
        </row>
        <row r="20">
          <cell r="B20" t="str">
            <v>PROCOL LTD (FORMERLY PRICOL PUNE LTD)</v>
          </cell>
          <cell r="C20" t="str">
            <v>27AAGCP0139E1ZP</v>
          </cell>
          <cell r="D20" t="str">
            <v>27-Maharashatra</v>
          </cell>
        </row>
        <row r="21">
          <cell r="B21" t="str">
            <v>MINDA RINDER INDIA PVT LTD.</v>
          </cell>
          <cell r="C21" t="str">
            <v>27AAACH4211R1ZF</v>
          </cell>
          <cell r="D21" t="str">
            <v>27-Maharashatra</v>
          </cell>
        </row>
        <row r="22">
          <cell r="B22" t="str">
            <v>S M ROLLING WORKS</v>
          </cell>
          <cell r="C22" t="str">
            <v>27ABOFS4993B1ZQ</v>
          </cell>
          <cell r="D22" t="str">
            <v>27-Maharashatra</v>
          </cell>
        </row>
        <row r="23">
          <cell r="B23" t="str">
            <v>SAIKRUPA ENTERPRISES</v>
          </cell>
          <cell r="C23" t="str">
            <v>27ACAFS4100K1ZC</v>
          </cell>
          <cell r="D23" t="str">
            <v>27-Maharashatra</v>
          </cell>
        </row>
        <row r="24">
          <cell r="B24" t="str">
            <v>SHREE SAI COATERS</v>
          </cell>
          <cell r="C24" t="str">
            <v>27ACAFS7745J1ZP</v>
          </cell>
          <cell r="D24" t="str">
            <v>27-Maharashatra</v>
          </cell>
        </row>
        <row r="25">
          <cell r="B25" t="str">
            <v>SWASTIK ENGINEERING</v>
          </cell>
          <cell r="C25" t="str">
            <v>27BBVP5833N1ZP</v>
          </cell>
          <cell r="D25" t="str">
            <v>27-Maharashatra</v>
          </cell>
        </row>
        <row r="26">
          <cell r="B26" t="str">
            <v>TATA AUTOCOMP SYSTEMS LTD.(X1)</v>
          </cell>
          <cell r="C26" t="str">
            <v>27AAACT1848E1ZH</v>
          </cell>
          <cell r="D26" t="str">
            <v>27-Maharashatra</v>
          </cell>
        </row>
        <row r="27">
          <cell r="B27" t="str">
            <v>TATA FICOSA AUTOMOTVES LTD.</v>
          </cell>
          <cell r="C27" t="str">
            <v>27AAACT5755A1ZJ</v>
          </cell>
          <cell r="D27" t="str">
            <v>27-Maharashatra</v>
          </cell>
        </row>
        <row r="28">
          <cell r="B28" t="str">
            <v>TATA MOTORS LTD</v>
          </cell>
          <cell r="C28" t="str">
            <v>27AAACT2727Q1ZW</v>
          </cell>
          <cell r="D28" t="str">
            <v>27-Maharashatra</v>
          </cell>
        </row>
        <row r="29">
          <cell r="B29" t="str">
            <v>TECH-FORCE COMPOSITES PVT,LTD.,(INDORE)</v>
          </cell>
          <cell r="C29" t="str">
            <v>23AAACT6376M1ZZ</v>
          </cell>
          <cell r="D29" t="str">
            <v>23-Madhya Pradesh</v>
          </cell>
        </row>
        <row r="30">
          <cell r="B30" t="str">
            <v>THE SUPREME INDUSTRIES LTD</v>
          </cell>
          <cell r="C30" t="str">
            <v>27AAACT1344F1ZO</v>
          </cell>
          <cell r="D30" t="str">
            <v>27-Maharashatra</v>
          </cell>
        </row>
        <row r="31">
          <cell r="B31" t="str">
            <v>TI METAL FORMING</v>
          </cell>
          <cell r="C31" t="str">
            <v>27AAACT1249H1ZG</v>
          </cell>
          <cell r="D31" t="str">
            <v>27-Maharashatra</v>
          </cell>
        </row>
        <row r="32">
          <cell r="B32" t="str">
            <v>TRW SUN STEERING WHEELS PRIVATE LTD,</v>
          </cell>
          <cell r="C32" t="str">
            <v>27AAFCS3981E1Z7</v>
          </cell>
          <cell r="D32" t="str">
            <v>27-Maharashatra</v>
          </cell>
        </row>
        <row r="33">
          <cell r="B33" t="str">
            <v>TUBE INVESTMENTS OF INDIA LTD</v>
          </cell>
          <cell r="C33" t="str">
            <v>27AADCT1398N1ZQ</v>
          </cell>
          <cell r="D33" t="str">
            <v>27-Maharashatra</v>
          </cell>
        </row>
        <row r="34">
          <cell r="B34" t="str">
            <v>VARROC ENGINEERING PVT LTD</v>
          </cell>
          <cell r="C34" t="str">
            <v>27AAACV2420J1ZI</v>
          </cell>
          <cell r="D34" t="str">
            <v>27-Maharashatra</v>
          </cell>
        </row>
        <row r="35">
          <cell r="B35" t="str">
            <v>VARROC POLYMERS PVT.LTD.</v>
          </cell>
          <cell r="C35" t="str">
            <v>27AABCM2508F1ZU</v>
          </cell>
          <cell r="D35" t="str">
            <v>27-Maharashatra</v>
          </cell>
        </row>
        <row r="36">
          <cell r="B36" t="str">
            <v>MANAS AUTOMOTIVE SYSTEMS LTD</v>
          </cell>
          <cell r="C36" t="str">
            <v>27AAGCM1258H1ZG</v>
          </cell>
          <cell r="D36" t="str">
            <v>27-Maharashatra</v>
          </cell>
        </row>
        <row r="37">
          <cell r="B37" t="str">
            <v>KINETIC GREEN ENERGYPOWER SOLUTION LTD</v>
          </cell>
          <cell r="C37" t="str">
            <v>27AAECK4013G1ZV</v>
          </cell>
          <cell r="D37" t="str">
            <v>27-Maharashatra</v>
          </cell>
        </row>
        <row r="38">
          <cell r="B38" t="str">
            <v>PUNE METAGRAPH</v>
          </cell>
          <cell r="C38" t="str">
            <v>27AABFP3834C1ZK</v>
          </cell>
          <cell r="D38" t="str">
            <v>27-Maharashatra</v>
          </cell>
        </row>
        <row r="39">
          <cell r="B39" t="str">
            <v>VE COMMERCIAL VEHICLES LTD</v>
          </cell>
          <cell r="C39" t="str">
            <v>23AABCE9378F1ZK</v>
          </cell>
          <cell r="D39" t="str">
            <v>23-Madhya Pradesh</v>
          </cell>
        </row>
        <row r="40">
          <cell r="B40" t="str">
            <v>AUDI AUTOMOBILES</v>
          </cell>
          <cell r="C40" t="str">
            <v>23AAACB7112P2ZQ</v>
          </cell>
          <cell r="D40" t="str">
            <v>23-Madhya Pradesh</v>
          </cell>
        </row>
      </sheetData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TR-1 "/>
      <sheetName val="GSTR-3B "/>
      <sheetName val="RMC"/>
      <sheetName val="GST PAYMENT"/>
      <sheetName val="GST RECO"/>
      <sheetName val="SALES SUMMERY"/>
      <sheetName val="SALE HSN SUM"/>
      <sheetName val="PURCHASE SUMMERY"/>
      <sheetName val="SALE SUM PARTYWISE"/>
      <sheetName val="SALE SUM DN PARTY"/>
      <sheetName val="SALE SUM PARTY CN"/>
      <sheetName val="SALE NET PARTY SUM"/>
      <sheetName val="3.1(A)SALE"/>
      <sheetName val="3.1(A)SALE DN"/>
      <sheetName val="3.1(A)SALE CN"/>
      <sheetName val="3.1(A)SALE ADV"/>
      <sheetName val="3.1(A)SALE AMD+-"/>
      <sheetName val="3.1(D) SALE RMC"/>
      <sheetName val="4(A)(5)PUR "/>
      <sheetName val="4(A)(5)PUR DN "/>
      <sheetName val="4(A)(5) PUR CN "/>
      <sheetName val="4(A)(5) PUR AMD+-"/>
      <sheetName val="PUR SUM PARTY"/>
      <sheetName val="PUR SUM DN PARTY"/>
      <sheetName val="PUR SUM CN PARTY "/>
      <sheetName val="PUR SUM NET PARTY"/>
      <sheetName val="RATEWISE"/>
      <sheetName val="4(B)(1&amp;2) RULE 42&amp;43"/>
      <sheetName val="4(D)(1&amp;2)SEC 17(5)"/>
      <sheetName val="RECO 3B&amp; 2A"/>
      <sheetName val="MASTER SALE PARTY &amp; HSN "/>
      <sheetName val="PUR HSN SUM"/>
      <sheetName val="MASTER PURCHASE PARTY &amp; HS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TR-1"/>
      <sheetName val="GSTR-3B"/>
      <sheetName val="3.1(A)"/>
      <sheetName val="3.1(A) AMD+-"/>
      <sheetName val="3.1(B)"/>
      <sheetName val="3.1(c) &amp; 3.1(E)"/>
      <sheetName val="3.1(d)"/>
      <sheetName val="4 (A) (1) (2)"/>
      <sheetName val="4(A)(5)"/>
      <sheetName val="4 (B) (1 &amp;2)"/>
      <sheetName val="4 (d) (1 &amp;2)"/>
      <sheetName val="5"/>
      <sheetName val="6.1"/>
      <sheetName val="SALE PARTY &amp; HSN MASTER"/>
      <sheetName val="PURCHSE PAR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0"/>
  <sheetViews>
    <sheetView workbookViewId="0">
      <pane xSplit="2" ySplit="5" topLeftCell="L725" activePane="bottomRight" state="frozen"/>
      <selection pane="topRight" activeCell="C1" sqref="C1"/>
      <selection pane="bottomLeft" activeCell="A7" sqref="A7"/>
      <selection pane="bottomRight" activeCell="A730" sqref="A730:XFD730"/>
    </sheetView>
  </sheetViews>
  <sheetFormatPr defaultRowHeight="11.25"/>
  <cols>
    <col min="1" max="1" width="6" style="5" bestFit="1" customWidth="1"/>
    <col min="2" max="2" width="3.85546875" style="5" customWidth="1"/>
    <col min="3" max="3" width="27" style="5" customWidth="1"/>
    <col min="4" max="4" width="15.85546875" style="5" bestFit="1" customWidth="1"/>
    <col min="5" max="5" width="9.140625" style="5"/>
    <col min="6" max="6" width="10" style="5" customWidth="1"/>
    <col min="7" max="7" width="10.85546875" style="5" customWidth="1"/>
    <col min="8" max="8" width="11.42578125" style="5" customWidth="1"/>
    <col min="9" max="9" width="7.140625" style="5" customWidth="1"/>
    <col min="10" max="10" width="6.7109375" style="5" customWidth="1"/>
    <col min="11" max="11" width="8.140625" style="5" customWidth="1"/>
    <col min="12" max="12" width="6.42578125" style="5" customWidth="1"/>
    <col min="13" max="13" width="4.85546875" style="5" customWidth="1"/>
    <col min="14" max="14" width="6.42578125" style="5" customWidth="1"/>
    <col min="15" max="15" width="13.7109375" style="5" customWidth="1"/>
    <col min="16" max="16" width="5.28515625" style="5" customWidth="1"/>
    <col min="17" max="17" width="9" style="5" customWidth="1"/>
    <col min="18" max="18" width="8.42578125" style="5" customWidth="1"/>
    <col min="19" max="19" width="10" style="5" customWidth="1"/>
    <col min="20" max="20" width="8.28515625" style="5" bestFit="1" customWidth="1"/>
    <col min="21" max="22" width="9.140625" style="5" bestFit="1" customWidth="1"/>
    <col min="23" max="23" width="5" style="5" bestFit="1" customWidth="1"/>
    <col min="24" max="24" width="9.7109375" style="5" customWidth="1"/>
    <col min="25" max="25" width="10.5703125" style="5" customWidth="1"/>
    <col min="26" max="26" width="7" style="5" customWidth="1"/>
    <col min="27" max="27" width="6.42578125" style="5" customWidth="1"/>
    <col min="28" max="28" width="4.85546875" style="5" customWidth="1"/>
    <col min="29" max="16384" width="9.140625" style="5"/>
  </cols>
  <sheetData>
    <row r="1" spans="1:28" ht="19.5" customHeight="1">
      <c r="B1" s="1"/>
      <c r="C1" s="2"/>
      <c r="D1" s="2"/>
      <c r="F1" s="2"/>
      <c r="G1" s="2"/>
      <c r="K1" s="3" t="s">
        <v>0</v>
      </c>
      <c r="L1" s="7"/>
      <c r="M1" s="4"/>
      <c r="O1" s="3"/>
      <c r="P1" s="6"/>
      <c r="Q1" s="6"/>
      <c r="R1" s="6"/>
      <c r="S1" s="7">
        <v>19307453.953999996</v>
      </c>
      <c r="T1" s="7">
        <v>307957.54920000007</v>
      </c>
      <c r="U1" s="7">
        <v>2200357.6619599937</v>
      </c>
      <c r="V1" s="7">
        <v>2200357.6619599937</v>
      </c>
      <c r="W1" s="7">
        <v>0</v>
      </c>
      <c r="X1" s="7">
        <v>24016127.767120034</v>
      </c>
      <c r="Y1" s="83"/>
      <c r="AB1" s="4"/>
    </row>
    <row r="2" spans="1:28" ht="12" customHeight="1">
      <c r="B2" s="565" t="s">
        <v>1</v>
      </c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84"/>
      <c r="Y2" s="84"/>
    </row>
    <row r="3" spans="1:28">
      <c r="B3" s="566" t="s">
        <v>2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335"/>
      <c r="Y3" s="335"/>
    </row>
    <row r="4" spans="1:28" ht="16.5" customHeight="1">
      <c r="A4" s="560" t="s">
        <v>11</v>
      </c>
      <c r="B4" s="559" t="s">
        <v>3</v>
      </c>
      <c r="C4" s="559" t="s">
        <v>4</v>
      </c>
      <c r="D4" s="558" t="s">
        <v>5</v>
      </c>
      <c r="E4" s="276" t="s">
        <v>19</v>
      </c>
      <c r="F4" s="558" t="s">
        <v>773</v>
      </c>
      <c r="G4" s="558" t="s">
        <v>774</v>
      </c>
      <c r="H4" s="558" t="s">
        <v>10</v>
      </c>
      <c r="I4" s="560" t="s">
        <v>12</v>
      </c>
      <c r="J4" s="563" t="s">
        <v>13</v>
      </c>
      <c r="K4" s="558" t="s">
        <v>8</v>
      </c>
      <c r="L4" s="559" t="s">
        <v>17</v>
      </c>
      <c r="M4" s="560" t="s">
        <v>21</v>
      </c>
      <c r="N4" s="560" t="s">
        <v>22</v>
      </c>
      <c r="O4" s="563" t="s">
        <v>23</v>
      </c>
      <c r="P4" s="563" t="s">
        <v>24</v>
      </c>
      <c r="Q4" s="560" t="s">
        <v>25</v>
      </c>
      <c r="R4" s="365" t="s">
        <v>26</v>
      </c>
      <c r="S4" s="558" t="s">
        <v>16</v>
      </c>
      <c r="T4" s="559" t="s">
        <v>18</v>
      </c>
      <c r="U4" s="559"/>
      <c r="V4" s="559"/>
      <c r="W4" s="559"/>
      <c r="X4" s="558" t="s">
        <v>15</v>
      </c>
      <c r="Y4" s="560" t="s">
        <v>14</v>
      </c>
      <c r="Z4" s="558" t="s">
        <v>10</v>
      </c>
      <c r="AA4" s="558" t="s">
        <v>10</v>
      </c>
      <c r="AB4" s="558" t="s">
        <v>9</v>
      </c>
    </row>
    <row r="5" spans="1:28" ht="14.25" customHeight="1">
      <c r="A5" s="561"/>
      <c r="B5" s="559"/>
      <c r="C5" s="559"/>
      <c r="D5" s="559"/>
      <c r="E5" s="9" t="s">
        <v>31</v>
      </c>
      <c r="F5" s="559"/>
      <c r="G5" s="559"/>
      <c r="H5" s="559"/>
      <c r="I5" s="562"/>
      <c r="J5" s="564"/>
      <c r="K5" s="559"/>
      <c r="L5" s="559"/>
      <c r="M5" s="561"/>
      <c r="N5" s="562"/>
      <c r="O5" s="564"/>
      <c r="P5" s="564"/>
      <c r="Q5" s="562"/>
      <c r="R5" s="366" t="s">
        <v>32</v>
      </c>
      <c r="S5" s="559"/>
      <c r="T5" s="8" t="s">
        <v>27</v>
      </c>
      <c r="U5" s="8" t="s">
        <v>28</v>
      </c>
      <c r="V5" s="8" t="s">
        <v>29</v>
      </c>
      <c r="W5" s="8" t="s">
        <v>30</v>
      </c>
      <c r="X5" s="559"/>
      <c r="Y5" s="561"/>
      <c r="Z5" s="559"/>
      <c r="AA5" s="559"/>
      <c r="AB5" s="559"/>
    </row>
    <row r="6" spans="1:28">
      <c r="A6" s="16">
        <v>43556</v>
      </c>
      <c r="B6" s="10">
        <v>1</v>
      </c>
      <c r="C6" s="11" t="s">
        <v>33</v>
      </c>
      <c r="D6" s="12" t="str">
        <f>VLOOKUP(C6,'MASTER SALE PARTY'!$B$4:$E$1000,2,FALSE)</f>
        <v>27AABCM2508F1ZU</v>
      </c>
      <c r="E6" s="12" t="s">
        <v>1545</v>
      </c>
      <c r="F6" s="13" t="s">
        <v>35</v>
      </c>
      <c r="G6" s="14">
        <v>43557</v>
      </c>
      <c r="H6" s="12" t="str">
        <f>VLOOKUP(C6,'MASTER SALE PARTY'!$B$4:$E$1000,3,FALSE)</f>
        <v>27-Maharashatra</v>
      </c>
      <c r="I6" s="17">
        <v>0</v>
      </c>
      <c r="J6" s="17" t="s">
        <v>37</v>
      </c>
      <c r="K6" s="15">
        <v>87081090</v>
      </c>
      <c r="L6" s="20">
        <f>VLOOKUP(K6,'MASTER SALE HSN'!$A$4:$E$200,5,FALSE)</f>
        <v>28</v>
      </c>
      <c r="M6" s="15"/>
      <c r="N6" s="12"/>
      <c r="O6" s="12"/>
      <c r="P6" s="12"/>
      <c r="Q6" s="5" t="s">
        <v>40</v>
      </c>
      <c r="R6" s="12" t="s">
        <v>41</v>
      </c>
      <c r="S6" s="19">
        <v>35711.279999999999</v>
      </c>
      <c r="T6" s="21">
        <f>+IF(AA6="oms",S6/100*L6,0)</f>
        <v>0</v>
      </c>
      <c r="U6" s="21">
        <f>+IF(AA6="local",S6/100*L6/2,0)</f>
        <v>4999.5792000000001</v>
      </c>
      <c r="V6" s="21">
        <f>+IF(AA6="local",S6/100*L6/2,0)</f>
        <v>4999.5792000000001</v>
      </c>
      <c r="W6" s="21">
        <v>0</v>
      </c>
      <c r="X6" s="18">
        <v>45710.438399999999</v>
      </c>
      <c r="Y6" s="12" t="s">
        <v>38</v>
      </c>
      <c r="Z6" s="12" t="s">
        <v>1482</v>
      </c>
      <c r="AA6" s="12" t="str">
        <f>VLOOKUP(C6,'MASTER SALE PARTY'!$B$4:$E$1000,4,FALSE)</f>
        <v>Local</v>
      </c>
      <c r="AB6" s="15">
        <v>0</v>
      </c>
    </row>
    <row r="7" spans="1:28">
      <c r="A7" s="16">
        <v>43556</v>
      </c>
      <c r="B7" s="12">
        <v>2</v>
      </c>
      <c r="C7" s="23" t="s">
        <v>33</v>
      </c>
      <c r="D7" s="12" t="str">
        <f>VLOOKUP(C7,'MASTER SALE PARTY'!$B$4:$E$1000,2,FALSE)</f>
        <v>27AABCM2508F1ZU</v>
      </c>
      <c r="E7" s="12" t="s">
        <v>1545</v>
      </c>
      <c r="F7" s="24" t="s">
        <v>42</v>
      </c>
      <c r="G7" s="25">
        <v>43557</v>
      </c>
      <c r="H7" s="12" t="str">
        <f>VLOOKUP(C7,'MASTER SALE PARTY'!$B$4:$E$1000,3,FALSE)</f>
        <v>27-Maharashatra</v>
      </c>
      <c r="I7" s="17">
        <v>0</v>
      </c>
      <c r="J7" s="17" t="s">
        <v>37</v>
      </c>
      <c r="K7" s="26">
        <v>87141090</v>
      </c>
      <c r="L7" s="20">
        <f>VLOOKUP(K7,'MASTER SALE HSN'!$A$4:$E$200,5,FALSE)</f>
        <v>28</v>
      </c>
      <c r="M7" s="26"/>
      <c r="N7" s="12"/>
      <c r="O7" s="12"/>
      <c r="P7" s="12"/>
      <c r="Q7" s="5" t="s">
        <v>43</v>
      </c>
      <c r="R7" s="12" t="s">
        <v>44</v>
      </c>
      <c r="S7" s="28">
        <v>43507.5</v>
      </c>
      <c r="T7" s="21">
        <f t="shared" ref="T7:T70" si="0">+IF(AA7="oms",S7/100*L7,0)</f>
        <v>0</v>
      </c>
      <c r="U7" s="21">
        <f t="shared" ref="U7:U70" si="1">+IF(AA7="local",S7/100*L7/2,0)</f>
        <v>6091.05</v>
      </c>
      <c r="V7" s="21">
        <f t="shared" ref="V7:V70" si="2">+IF(AA7="local",S7/100*L7/2,0)</f>
        <v>6091.05</v>
      </c>
      <c r="W7" s="21">
        <v>0</v>
      </c>
      <c r="X7" s="27">
        <v>55689.600000000006</v>
      </c>
      <c r="Y7" s="12" t="s">
        <v>38</v>
      </c>
      <c r="Z7" s="12" t="s">
        <v>1482</v>
      </c>
      <c r="AA7" s="12" t="str">
        <f>VLOOKUP(C7,'MASTER SALE PARTY'!$B$4:$E$1000,4,FALSE)</f>
        <v>Local</v>
      </c>
      <c r="AB7" s="26">
        <v>1030</v>
      </c>
    </row>
    <row r="8" spans="1:28">
      <c r="A8" s="16">
        <v>43556</v>
      </c>
      <c r="B8" s="12">
        <v>3</v>
      </c>
      <c r="C8" s="23" t="s">
        <v>45</v>
      </c>
      <c r="D8" s="12" t="str">
        <f>VLOOKUP(C8,'MASTER SALE PARTY'!$B$4:$E$1000,2,FALSE)</f>
        <v>27AAECM8871A1ZF</v>
      </c>
      <c r="E8" s="12" t="s">
        <v>1545</v>
      </c>
      <c r="F8" s="24" t="s">
        <v>47</v>
      </c>
      <c r="G8" s="25">
        <v>43557</v>
      </c>
      <c r="H8" s="12" t="str">
        <f>VLOOKUP(C8,'MASTER SALE PARTY'!$B$4:$E$1000,3,FALSE)</f>
        <v>27-Maharashatra</v>
      </c>
      <c r="I8" s="17">
        <v>0</v>
      </c>
      <c r="J8" s="17" t="s">
        <v>37</v>
      </c>
      <c r="K8" s="26">
        <v>87089900</v>
      </c>
      <c r="L8" s="20">
        <f>VLOOKUP(K8,'MASTER SALE HSN'!$A$4:$E$200,5,FALSE)</f>
        <v>28</v>
      </c>
      <c r="M8" s="26"/>
      <c r="N8" s="12"/>
      <c r="O8" s="12"/>
      <c r="P8" s="12"/>
      <c r="Q8" s="5" t="s">
        <v>40</v>
      </c>
      <c r="R8" s="12" t="s">
        <v>41</v>
      </c>
      <c r="S8" s="28">
        <v>23255.759999999998</v>
      </c>
      <c r="T8" s="21">
        <f t="shared" si="0"/>
        <v>0</v>
      </c>
      <c r="U8" s="21">
        <f t="shared" si="1"/>
        <v>3255.8063999999995</v>
      </c>
      <c r="V8" s="21">
        <f t="shared" si="2"/>
        <v>3255.8063999999995</v>
      </c>
      <c r="W8" s="21">
        <v>0</v>
      </c>
      <c r="X8" s="27">
        <v>29767.382799999996</v>
      </c>
      <c r="Y8" s="12" t="s">
        <v>38</v>
      </c>
      <c r="Z8" s="12" t="s">
        <v>1482</v>
      </c>
      <c r="AA8" s="12" t="str">
        <f>VLOOKUP(C8,'MASTER SALE PARTY'!$B$4:$E$1000,4,FALSE)</f>
        <v>Local</v>
      </c>
      <c r="AB8" s="26">
        <v>12</v>
      </c>
    </row>
    <row r="9" spans="1:28">
      <c r="A9" s="16">
        <v>43556</v>
      </c>
      <c r="B9" s="12">
        <v>4</v>
      </c>
      <c r="C9" s="23" t="s">
        <v>45</v>
      </c>
      <c r="D9" s="12" t="str">
        <f>VLOOKUP(C9,'MASTER SALE PARTY'!$B$4:$E$1000,2,FALSE)</f>
        <v>27AAECM8871A1ZF</v>
      </c>
      <c r="E9" s="12" t="s">
        <v>1545</v>
      </c>
      <c r="F9" s="24" t="s">
        <v>50</v>
      </c>
      <c r="G9" s="25">
        <v>43557</v>
      </c>
      <c r="H9" s="12" t="str">
        <f>VLOOKUP(C9,'MASTER SALE PARTY'!$B$4:$E$1000,3,FALSE)</f>
        <v>27-Maharashatra</v>
      </c>
      <c r="I9" s="17">
        <v>0</v>
      </c>
      <c r="J9" s="17" t="s">
        <v>37</v>
      </c>
      <c r="K9" s="26">
        <v>87089900</v>
      </c>
      <c r="L9" s="20">
        <f>VLOOKUP(K9,'MASTER SALE HSN'!$A$4:$E$200,5,FALSE)</f>
        <v>28</v>
      </c>
      <c r="M9" s="26"/>
      <c r="N9" s="12"/>
      <c r="O9" s="12"/>
      <c r="P9" s="12"/>
      <c r="Q9" s="5" t="s">
        <v>43</v>
      </c>
      <c r="R9" s="12" t="s">
        <v>44</v>
      </c>
      <c r="S9" s="28">
        <v>23255.759999999998</v>
      </c>
      <c r="T9" s="21">
        <f t="shared" si="0"/>
        <v>0</v>
      </c>
      <c r="U9" s="21">
        <f t="shared" si="1"/>
        <v>3255.8063999999995</v>
      </c>
      <c r="V9" s="21">
        <f t="shared" si="2"/>
        <v>3255.8063999999995</v>
      </c>
      <c r="W9" s="21">
        <v>0</v>
      </c>
      <c r="X9" s="27">
        <v>29767.382799999996</v>
      </c>
      <c r="Y9" s="12" t="s">
        <v>38</v>
      </c>
      <c r="Z9" s="12" t="s">
        <v>1482</v>
      </c>
      <c r="AA9" s="12" t="str">
        <f>VLOOKUP(C9,'MASTER SALE PARTY'!$B$4:$E$1000,4,FALSE)</f>
        <v>Local</v>
      </c>
      <c r="AB9" s="26">
        <v>12</v>
      </c>
    </row>
    <row r="10" spans="1:28">
      <c r="A10" s="16">
        <v>43556</v>
      </c>
      <c r="B10" s="12">
        <v>5</v>
      </c>
      <c r="C10" s="23" t="s">
        <v>33</v>
      </c>
      <c r="D10" s="12" t="str">
        <f>VLOOKUP(C10,'MASTER SALE PARTY'!$B$4:$E$1000,2,FALSE)</f>
        <v>27AABCM2508F1ZU</v>
      </c>
      <c r="E10" s="12" t="s">
        <v>1545</v>
      </c>
      <c r="F10" s="24" t="s">
        <v>51</v>
      </c>
      <c r="G10" s="25">
        <v>43557</v>
      </c>
      <c r="H10" s="12" t="str">
        <f>VLOOKUP(C10,'MASTER SALE PARTY'!$B$4:$E$1000,3,FALSE)</f>
        <v>27-Maharashatra</v>
      </c>
      <c r="I10" s="17">
        <v>0</v>
      </c>
      <c r="J10" s="17" t="s">
        <v>37</v>
      </c>
      <c r="K10" s="26">
        <v>87081090</v>
      </c>
      <c r="L10" s="20">
        <f>VLOOKUP(K10,'MASTER SALE HSN'!$A$4:$E$200,5,FALSE)</f>
        <v>28</v>
      </c>
      <c r="M10" s="26"/>
      <c r="N10" s="12"/>
      <c r="O10" s="12"/>
      <c r="P10" s="12"/>
      <c r="Q10" s="5" t="s">
        <v>40</v>
      </c>
      <c r="R10" s="12" t="s">
        <v>41</v>
      </c>
      <c r="S10" s="28">
        <v>49599</v>
      </c>
      <c r="T10" s="21">
        <f t="shared" si="0"/>
        <v>0</v>
      </c>
      <c r="U10" s="21">
        <f t="shared" si="1"/>
        <v>6943.8600000000006</v>
      </c>
      <c r="V10" s="21">
        <f t="shared" si="2"/>
        <v>6943.8600000000006</v>
      </c>
      <c r="W10" s="21">
        <v>0</v>
      </c>
      <c r="X10" s="27">
        <v>63486.720000000001</v>
      </c>
      <c r="Y10" s="12" t="s">
        <v>38</v>
      </c>
      <c r="Z10" s="12" t="s">
        <v>1482</v>
      </c>
      <c r="AA10" s="12" t="str">
        <f>VLOOKUP(C10,'MASTER SALE PARTY'!$B$4:$E$1000,4,FALSE)</f>
        <v>Local</v>
      </c>
      <c r="AB10" s="26">
        <v>600</v>
      </c>
    </row>
    <row r="11" spans="1:28">
      <c r="A11" s="16">
        <v>43556</v>
      </c>
      <c r="B11" s="12">
        <v>6</v>
      </c>
      <c r="C11" s="23" t="s">
        <v>33</v>
      </c>
      <c r="D11" s="12" t="str">
        <f>VLOOKUP(C11,'MASTER SALE PARTY'!$B$4:$E$1000,2,FALSE)</f>
        <v>27AABCM2508F1ZU</v>
      </c>
      <c r="E11" s="12" t="s">
        <v>1545</v>
      </c>
      <c r="F11" s="24" t="s">
        <v>52</v>
      </c>
      <c r="G11" s="25">
        <v>43557</v>
      </c>
      <c r="H11" s="12" t="str">
        <f>VLOOKUP(C11,'MASTER SALE PARTY'!$B$4:$E$1000,3,FALSE)</f>
        <v>27-Maharashatra</v>
      </c>
      <c r="I11" s="17">
        <v>0</v>
      </c>
      <c r="J11" s="17" t="s">
        <v>37</v>
      </c>
      <c r="K11" s="26">
        <v>87141090</v>
      </c>
      <c r="L11" s="20">
        <f>VLOOKUP(K11,'MASTER SALE HSN'!$A$4:$E$200,5,FALSE)</f>
        <v>28</v>
      </c>
      <c r="M11" s="26"/>
      <c r="N11" s="12"/>
      <c r="O11" s="12"/>
      <c r="P11" s="12"/>
      <c r="Q11" s="5" t="s">
        <v>43</v>
      </c>
      <c r="R11" s="12" t="s">
        <v>44</v>
      </c>
      <c r="S11" s="28">
        <v>5287.5</v>
      </c>
      <c r="T11" s="21">
        <f t="shared" si="0"/>
        <v>0</v>
      </c>
      <c r="U11" s="21">
        <f t="shared" si="1"/>
        <v>740.25</v>
      </c>
      <c r="V11" s="21">
        <f t="shared" si="2"/>
        <v>740.25</v>
      </c>
      <c r="W11" s="21">
        <v>0</v>
      </c>
      <c r="X11" s="27">
        <v>6768</v>
      </c>
      <c r="Y11" s="12" t="s">
        <v>38</v>
      </c>
      <c r="Z11" s="12" t="s">
        <v>1482</v>
      </c>
      <c r="AA11" s="12" t="str">
        <f>VLOOKUP(C11,'MASTER SALE PARTY'!$B$4:$E$1000,4,FALSE)</f>
        <v>Local</v>
      </c>
      <c r="AB11" s="26">
        <v>150</v>
      </c>
    </row>
    <row r="12" spans="1:28">
      <c r="A12" s="16">
        <v>43556</v>
      </c>
      <c r="B12" s="12">
        <v>7</v>
      </c>
      <c r="C12" s="23" t="s">
        <v>45</v>
      </c>
      <c r="D12" s="12" t="str">
        <f>VLOOKUP(C12,'MASTER SALE PARTY'!$B$4:$E$1000,2,FALSE)</f>
        <v>27AAECM8871A1ZF</v>
      </c>
      <c r="E12" s="12" t="s">
        <v>1545</v>
      </c>
      <c r="F12" s="24" t="s">
        <v>53</v>
      </c>
      <c r="G12" s="25">
        <v>43557</v>
      </c>
      <c r="H12" s="12" t="str">
        <f>VLOOKUP(C12,'MASTER SALE PARTY'!$B$4:$E$1000,3,FALSE)</f>
        <v>27-Maharashatra</v>
      </c>
      <c r="I12" s="17">
        <v>0</v>
      </c>
      <c r="J12" s="17" t="s">
        <v>37</v>
      </c>
      <c r="K12" s="26">
        <v>87089900</v>
      </c>
      <c r="L12" s="20">
        <f>VLOOKUP(K12,'MASTER SALE HSN'!$A$4:$E$200,5,FALSE)</f>
        <v>28</v>
      </c>
      <c r="M12" s="26"/>
      <c r="N12" s="12"/>
      <c r="O12" s="12"/>
      <c r="P12" s="12"/>
      <c r="Q12" s="5" t="s">
        <v>40</v>
      </c>
      <c r="R12" s="12" t="s">
        <v>41</v>
      </c>
      <c r="S12" s="28">
        <v>23255.759999999998</v>
      </c>
      <c r="T12" s="21">
        <f t="shared" si="0"/>
        <v>0</v>
      </c>
      <c r="U12" s="21">
        <f t="shared" si="1"/>
        <v>3255.8063999999995</v>
      </c>
      <c r="V12" s="21">
        <f t="shared" si="2"/>
        <v>3255.8063999999995</v>
      </c>
      <c r="W12" s="21">
        <v>0</v>
      </c>
      <c r="X12" s="27">
        <v>29767.382799999996</v>
      </c>
      <c r="Y12" s="12" t="s">
        <v>38</v>
      </c>
      <c r="Z12" s="12" t="s">
        <v>1482</v>
      </c>
      <c r="AA12" s="12" t="str">
        <f>VLOOKUP(C12,'MASTER SALE PARTY'!$B$4:$E$1000,4,FALSE)</f>
        <v>Local</v>
      </c>
      <c r="AB12" s="26">
        <v>12</v>
      </c>
    </row>
    <row r="13" spans="1:28">
      <c r="A13" s="16">
        <v>43556</v>
      </c>
      <c r="B13" s="12">
        <v>8</v>
      </c>
      <c r="C13" s="23" t="s">
        <v>33</v>
      </c>
      <c r="D13" s="12" t="str">
        <f>VLOOKUP(C13,'MASTER SALE PARTY'!$B$4:$E$1000,2,FALSE)</f>
        <v>27AABCM2508F1ZU</v>
      </c>
      <c r="E13" s="12" t="s">
        <v>1545</v>
      </c>
      <c r="F13" s="24" t="s">
        <v>54</v>
      </c>
      <c r="G13" s="25">
        <v>43558</v>
      </c>
      <c r="H13" s="12" t="str">
        <f>VLOOKUP(C13,'MASTER SALE PARTY'!$B$4:$E$1000,3,FALSE)</f>
        <v>27-Maharashatra</v>
      </c>
      <c r="I13" s="17">
        <v>0</v>
      </c>
      <c r="J13" s="17" t="s">
        <v>37</v>
      </c>
      <c r="K13" s="26">
        <v>87081090</v>
      </c>
      <c r="L13" s="20">
        <f>VLOOKUP(K13,'MASTER SALE HSN'!$A$4:$E$200,5,FALSE)</f>
        <v>28</v>
      </c>
      <c r="M13" s="26"/>
      <c r="N13" s="12"/>
      <c r="O13" s="12"/>
      <c r="P13" s="12"/>
      <c r="Q13" s="5" t="s">
        <v>43</v>
      </c>
      <c r="R13" s="12" t="s">
        <v>44</v>
      </c>
      <c r="S13" s="28">
        <v>39679.199999999997</v>
      </c>
      <c r="T13" s="21">
        <f t="shared" si="0"/>
        <v>0</v>
      </c>
      <c r="U13" s="21">
        <f t="shared" si="1"/>
        <v>5555.0879999999997</v>
      </c>
      <c r="V13" s="21">
        <f t="shared" si="2"/>
        <v>5555.0879999999997</v>
      </c>
      <c r="W13" s="21">
        <v>0</v>
      </c>
      <c r="X13" s="27">
        <v>50789.376000000004</v>
      </c>
      <c r="Y13" s="12" t="s">
        <v>38</v>
      </c>
      <c r="Z13" s="12" t="s">
        <v>1482</v>
      </c>
      <c r="AA13" s="12" t="str">
        <f>VLOOKUP(C13,'MASTER SALE PARTY'!$B$4:$E$1000,4,FALSE)</f>
        <v>Local</v>
      </c>
      <c r="AB13" s="26">
        <v>480</v>
      </c>
    </row>
    <row r="14" spans="1:28">
      <c r="A14" s="16">
        <v>43556</v>
      </c>
      <c r="B14" s="12">
        <v>9</v>
      </c>
      <c r="C14" s="23" t="s">
        <v>33</v>
      </c>
      <c r="D14" s="12" t="str">
        <f>VLOOKUP(C14,'MASTER SALE PARTY'!$B$4:$E$1000,2,FALSE)</f>
        <v>27AABCM2508F1ZU</v>
      </c>
      <c r="E14" s="12" t="s">
        <v>1545</v>
      </c>
      <c r="F14" s="24" t="s">
        <v>55</v>
      </c>
      <c r="G14" s="25">
        <v>43558</v>
      </c>
      <c r="H14" s="12" t="str">
        <f>VLOOKUP(C14,'MASTER SALE PARTY'!$B$4:$E$1000,3,FALSE)</f>
        <v>27-Maharashatra</v>
      </c>
      <c r="I14" s="17">
        <v>0</v>
      </c>
      <c r="J14" s="17" t="s">
        <v>37</v>
      </c>
      <c r="K14" s="26">
        <v>87141090</v>
      </c>
      <c r="L14" s="20">
        <f>VLOOKUP(K14,'MASTER SALE HSN'!$A$4:$E$200,5,FALSE)</f>
        <v>28</v>
      </c>
      <c r="M14" s="26"/>
      <c r="N14" s="12"/>
      <c r="O14" s="12"/>
      <c r="P14" s="12"/>
      <c r="Q14" s="5" t="s">
        <v>40</v>
      </c>
      <c r="R14" s="12" t="s">
        <v>41</v>
      </c>
      <c r="S14" s="28">
        <v>6020</v>
      </c>
      <c r="T14" s="21">
        <f t="shared" si="0"/>
        <v>0</v>
      </c>
      <c r="U14" s="21">
        <f t="shared" si="1"/>
        <v>842.80000000000007</v>
      </c>
      <c r="V14" s="21">
        <f t="shared" si="2"/>
        <v>842.80000000000007</v>
      </c>
      <c r="W14" s="21">
        <v>0</v>
      </c>
      <c r="X14" s="27">
        <v>7705.6</v>
      </c>
      <c r="Y14" s="12" t="s">
        <v>38</v>
      </c>
      <c r="Z14" s="12" t="s">
        <v>1482</v>
      </c>
      <c r="AA14" s="12" t="str">
        <f>VLOOKUP(C14,'MASTER SALE PARTY'!$B$4:$E$1000,4,FALSE)</f>
        <v>Local</v>
      </c>
      <c r="AB14" s="26">
        <v>80</v>
      </c>
    </row>
    <row r="15" spans="1:28">
      <c r="A15" s="16">
        <v>43556</v>
      </c>
      <c r="B15" s="12">
        <v>10</v>
      </c>
      <c r="C15" s="23" t="s">
        <v>56</v>
      </c>
      <c r="D15" s="12" t="str">
        <f>VLOOKUP(C15,'MASTER SALE PARTY'!$B$4:$E$1000,2,FALSE)</f>
        <v>27AAGCM1258H1ZG</v>
      </c>
      <c r="E15" s="12" t="s">
        <v>1545</v>
      </c>
      <c r="F15" s="24" t="s">
        <v>58</v>
      </c>
      <c r="G15" s="25">
        <v>43558</v>
      </c>
      <c r="H15" s="12" t="str">
        <f>VLOOKUP(C15,'MASTER SALE PARTY'!$B$4:$E$1000,3,FALSE)</f>
        <v>27-Maharashatra</v>
      </c>
      <c r="I15" s="17">
        <v>0</v>
      </c>
      <c r="J15" s="17" t="s">
        <v>37</v>
      </c>
      <c r="K15" s="26">
        <v>998898</v>
      </c>
      <c r="L15" s="20">
        <f>VLOOKUP(K15,'MASTER SALE HSN'!$A$4:$E$200,5,FALSE)</f>
        <v>18</v>
      </c>
      <c r="M15" s="26"/>
      <c r="N15" s="12"/>
      <c r="O15" s="12"/>
      <c r="P15" s="12"/>
      <c r="Q15" s="5" t="s">
        <v>43</v>
      </c>
      <c r="R15" s="12" t="s">
        <v>44</v>
      </c>
      <c r="S15" s="28">
        <v>15200</v>
      </c>
      <c r="T15" s="21">
        <f t="shared" si="0"/>
        <v>0</v>
      </c>
      <c r="U15" s="21">
        <f t="shared" si="1"/>
        <v>1368</v>
      </c>
      <c r="V15" s="21">
        <f t="shared" si="2"/>
        <v>1368</v>
      </c>
      <c r="W15" s="21">
        <v>0</v>
      </c>
      <c r="X15" s="27">
        <v>17936</v>
      </c>
      <c r="Y15" s="12" t="s">
        <v>38</v>
      </c>
      <c r="Z15" s="12" t="s">
        <v>1482</v>
      </c>
      <c r="AA15" s="12" t="str">
        <f>VLOOKUP(C15,'MASTER SALE PARTY'!$B$4:$E$1000,4,FALSE)</f>
        <v>Local</v>
      </c>
      <c r="AB15" s="26">
        <v>80</v>
      </c>
    </row>
    <row r="16" spans="1:28">
      <c r="A16" s="16">
        <v>43556</v>
      </c>
      <c r="B16" s="12">
        <v>11</v>
      </c>
      <c r="C16" s="23" t="s">
        <v>59</v>
      </c>
      <c r="D16" s="12" t="str">
        <f>VLOOKUP(C16,'MASTER SALE PARTY'!$B$4:$E$1000,2,FALSE)</f>
        <v>27AAACT1848E1ZH</v>
      </c>
      <c r="E16" s="12" t="s">
        <v>1545</v>
      </c>
      <c r="F16" s="24" t="s">
        <v>61</v>
      </c>
      <c r="G16" s="25">
        <v>43559</v>
      </c>
      <c r="H16" s="12" t="str">
        <f>VLOOKUP(C16,'MASTER SALE PARTY'!$B$4:$E$1000,3,FALSE)</f>
        <v>27-Maharashatra</v>
      </c>
      <c r="I16" s="17">
        <v>0</v>
      </c>
      <c r="J16" s="17" t="s">
        <v>37</v>
      </c>
      <c r="K16" s="26">
        <v>87089900</v>
      </c>
      <c r="L16" s="20">
        <f>VLOOKUP(K16,'MASTER SALE HSN'!$A$4:$E$200,5,FALSE)</f>
        <v>28</v>
      </c>
      <c r="M16" s="26"/>
      <c r="N16" s="12"/>
      <c r="O16" s="12"/>
      <c r="P16" s="12"/>
      <c r="Q16" s="5" t="s">
        <v>40</v>
      </c>
      <c r="R16" s="12" t="s">
        <v>41</v>
      </c>
      <c r="S16" s="28">
        <v>25622.16</v>
      </c>
      <c r="T16" s="21">
        <f t="shared" si="0"/>
        <v>0</v>
      </c>
      <c r="U16" s="21">
        <f t="shared" si="1"/>
        <v>3587.1024000000002</v>
      </c>
      <c r="V16" s="21">
        <f t="shared" si="2"/>
        <v>3587.1024000000002</v>
      </c>
      <c r="W16" s="21">
        <v>0</v>
      </c>
      <c r="X16" s="27">
        <v>32796.364800000003</v>
      </c>
      <c r="Y16" s="12" t="s">
        <v>38</v>
      </c>
      <c r="Z16" s="12" t="s">
        <v>1482</v>
      </c>
      <c r="AA16" s="12" t="str">
        <f>VLOOKUP(C16,'MASTER SALE PARTY'!$B$4:$E$1000,4,FALSE)</f>
        <v>Local</v>
      </c>
      <c r="AB16" s="26">
        <v>48</v>
      </c>
    </row>
    <row r="17" spans="1:28">
      <c r="A17" s="16">
        <v>43556</v>
      </c>
      <c r="B17" s="12">
        <v>12</v>
      </c>
      <c r="C17" s="23" t="s">
        <v>33</v>
      </c>
      <c r="D17" s="12" t="str">
        <f>VLOOKUP(C17,'MASTER SALE PARTY'!$B$4:$E$1000,2,FALSE)</f>
        <v>27AABCM2508F1ZU</v>
      </c>
      <c r="E17" s="12" t="s">
        <v>1545</v>
      </c>
      <c r="F17" s="24" t="s">
        <v>62</v>
      </c>
      <c r="G17" s="25">
        <v>43559</v>
      </c>
      <c r="H17" s="12" t="str">
        <f>VLOOKUP(C17,'MASTER SALE PARTY'!$B$4:$E$1000,3,FALSE)</f>
        <v>27-Maharashatra</v>
      </c>
      <c r="I17" s="17">
        <v>0</v>
      </c>
      <c r="J17" s="17" t="s">
        <v>37</v>
      </c>
      <c r="K17" s="26">
        <v>87081090</v>
      </c>
      <c r="L17" s="20">
        <f>VLOOKUP(K17,'MASTER SALE HSN'!$A$4:$E$200,5,FALSE)</f>
        <v>28</v>
      </c>
      <c r="M17" s="26"/>
      <c r="N17" s="12"/>
      <c r="O17" s="12"/>
      <c r="P17" s="12"/>
      <c r="Q17" s="5" t="s">
        <v>43</v>
      </c>
      <c r="R17" s="12" t="s">
        <v>44</v>
      </c>
      <c r="S17" s="28">
        <v>21492.9</v>
      </c>
      <c r="T17" s="21">
        <f t="shared" si="0"/>
        <v>0</v>
      </c>
      <c r="U17" s="21">
        <f t="shared" si="1"/>
        <v>3009.0059999999999</v>
      </c>
      <c r="V17" s="21">
        <f t="shared" si="2"/>
        <v>3009.0059999999999</v>
      </c>
      <c r="W17" s="21">
        <v>0</v>
      </c>
      <c r="X17" s="27">
        <v>27510.902000000006</v>
      </c>
      <c r="Y17" s="12" t="s">
        <v>38</v>
      </c>
      <c r="Z17" s="12" t="s">
        <v>1482</v>
      </c>
      <c r="AA17" s="12" t="str">
        <f>VLOOKUP(C17,'MASTER SALE PARTY'!$B$4:$E$1000,4,FALSE)</f>
        <v>Local</v>
      </c>
      <c r="AB17" s="26">
        <v>260</v>
      </c>
    </row>
    <row r="18" spans="1:28">
      <c r="A18" s="16">
        <v>43556</v>
      </c>
      <c r="B18" s="12">
        <v>13</v>
      </c>
      <c r="C18" s="23" t="s">
        <v>33</v>
      </c>
      <c r="D18" s="12" t="str">
        <f>VLOOKUP(C18,'MASTER SALE PARTY'!$B$4:$E$1000,2,FALSE)</f>
        <v>27AABCM2508F1ZU</v>
      </c>
      <c r="E18" s="12" t="s">
        <v>1545</v>
      </c>
      <c r="F18" s="24" t="s">
        <v>63</v>
      </c>
      <c r="G18" s="25">
        <v>43559</v>
      </c>
      <c r="H18" s="12" t="str">
        <f>VLOOKUP(C18,'MASTER SALE PARTY'!$B$4:$E$1000,3,FALSE)</f>
        <v>27-Maharashatra</v>
      </c>
      <c r="I18" s="17">
        <v>0</v>
      </c>
      <c r="J18" s="17" t="s">
        <v>37</v>
      </c>
      <c r="K18" s="26">
        <v>87141090</v>
      </c>
      <c r="L18" s="20">
        <f>VLOOKUP(K18,'MASTER SALE HSN'!$A$4:$E$200,5,FALSE)</f>
        <v>28</v>
      </c>
      <c r="M18" s="26"/>
      <c r="N18" s="12"/>
      <c r="O18" s="12"/>
      <c r="P18" s="12"/>
      <c r="Q18" s="5" t="s">
        <v>40</v>
      </c>
      <c r="R18" s="12" t="s">
        <v>41</v>
      </c>
      <c r="S18" s="28">
        <v>9030</v>
      </c>
      <c r="T18" s="21">
        <f t="shared" si="0"/>
        <v>0</v>
      </c>
      <c r="U18" s="21">
        <f t="shared" si="1"/>
        <v>1264.2</v>
      </c>
      <c r="V18" s="21">
        <f t="shared" si="2"/>
        <v>1264.2</v>
      </c>
      <c r="W18" s="21">
        <v>0</v>
      </c>
      <c r="X18" s="27">
        <v>11558.400000000001</v>
      </c>
      <c r="Y18" s="12" t="s">
        <v>38</v>
      </c>
      <c r="Z18" s="12" t="s">
        <v>1482</v>
      </c>
      <c r="AA18" s="12" t="str">
        <f>VLOOKUP(C18,'MASTER SALE PARTY'!$B$4:$E$1000,4,FALSE)</f>
        <v>Local</v>
      </c>
      <c r="AB18" s="26">
        <v>120</v>
      </c>
    </row>
    <row r="19" spans="1:28">
      <c r="A19" s="16">
        <v>43556</v>
      </c>
      <c r="B19" s="12">
        <v>14</v>
      </c>
      <c r="C19" s="23" t="s">
        <v>64</v>
      </c>
      <c r="D19" s="12" t="str">
        <f>VLOOKUP(C19,'MASTER SALE PARTY'!$B$4:$E$1000,2,FALSE)</f>
        <v>27AAACD4090Q1Z8</v>
      </c>
      <c r="E19" s="12" t="s">
        <v>1545</v>
      </c>
      <c r="F19" s="24" t="s">
        <v>66</v>
      </c>
      <c r="G19" s="25">
        <v>43559</v>
      </c>
      <c r="H19" s="12" t="str">
        <f>VLOOKUP(C19,'MASTER SALE PARTY'!$B$4:$E$1000,3,FALSE)</f>
        <v>27-Maharashatra</v>
      </c>
      <c r="I19" s="17">
        <v>0</v>
      </c>
      <c r="J19" s="17" t="s">
        <v>37</v>
      </c>
      <c r="K19" s="26">
        <v>85129000</v>
      </c>
      <c r="L19" s="20">
        <f>VLOOKUP(K19,'MASTER SALE HSN'!$A$4:$E$200,5,FALSE)</f>
        <v>18</v>
      </c>
      <c r="M19" s="26"/>
      <c r="N19" s="12"/>
      <c r="O19" s="12"/>
      <c r="P19" s="12"/>
      <c r="Q19" s="5" t="s">
        <v>43</v>
      </c>
      <c r="R19" s="12" t="s">
        <v>44</v>
      </c>
      <c r="S19" s="28">
        <v>47705.91</v>
      </c>
      <c r="T19" s="21">
        <f t="shared" si="0"/>
        <v>0</v>
      </c>
      <c r="U19" s="21">
        <f t="shared" si="1"/>
        <v>4293.5319000000009</v>
      </c>
      <c r="V19" s="21">
        <f t="shared" si="2"/>
        <v>4293.5319000000009</v>
      </c>
      <c r="W19" s="21">
        <v>0</v>
      </c>
      <c r="X19" s="27">
        <v>56292.973800000007</v>
      </c>
      <c r="Y19" s="12" t="s">
        <v>38</v>
      </c>
      <c r="Z19" s="12" t="s">
        <v>1482</v>
      </c>
      <c r="AA19" s="12" t="str">
        <f>VLOOKUP(C19,'MASTER SALE PARTY'!$B$4:$E$1000,4,FALSE)</f>
        <v>Local</v>
      </c>
      <c r="AB19" s="26">
        <v>391</v>
      </c>
    </row>
    <row r="20" spans="1:28">
      <c r="A20" s="16">
        <v>43556</v>
      </c>
      <c r="B20" s="12">
        <v>15</v>
      </c>
      <c r="C20" s="23" t="s">
        <v>33</v>
      </c>
      <c r="D20" s="12" t="str">
        <f>VLOOKUP(C20,'MASTER SALE PARTY'!$B$4:$E$1000,2,FALSE)</f>
        <v>27AABCM2508F1ZU</v>
      </c>
      <c r="E20" s="12" t="s">
        <v>1545</v>
      </c>
      <c r="F20" s="24" t="s">
        <v>67</v>
      </c>
      <c r="G20" s="25">
        <v>43559</v>
      </c>
      <c r="H20" s="12" t="str">
        <f>VLOOKUP(C20,'MASTER SALE PARTY'!$B$4:$E$1000,3,FALSE)</f>
        <v>27-Maharashatra</v>
      </c>
      <c r="I20" s="17">
        <v>0</v>
      </c>
      <c r="J20" s="17" t="s">
        <v>37</v>
      </c>
      <c r="K20" s="26">
        <v>87081090</v>
      </c>
      <c r="L20" s="20">
        <f>VLOOKUP(K20,'MASTER SALE HSN'!$A$4:$E$200,5,FALSE)</f>
        <v>28</v>
      </c>
      <c r="M20" s="26"/>
      <c r="N20" s="12"/>
      <c r="O20" s="12"/>
      <c r="P20" s="12"/>
      <c r="Q20" s="12"/>
      <c r="R20" s="12"/>
      <c r="S20" s="28">
        <v>26376</v>
      </c>
      <c r="T20" s="21">
        <f t="shared" si="0"/>
        <v>0</v>
      </c>
      <c r="U20" s="21">
        <f t="shared" si="1"/>
        <v>3692.64</v>
      </c>
      <c r="V20" s="21">
        <f t="shared" si="2"/>
        <v>3692.64</v>
      </c>
      <c r="W20" s="21">
        <v>0</v>
      </c>
      <c r="X20" s="27">
        <v>33761.279999999999</v>
      </c>
      <c r="Y20" s="12" t="s">
        <v>38</v>
      </c>
      <c r="Z20" s="12" t="s">
        <v>1482</v>
      </c>
      <c r="AA20" s="12" t="str">
        <f>VLOOKUP(C20,'MASTER SALE PARTY'!$B$4:$E$1000,4,FALSE)</f>
        <v>Local</v>
      </c>
      <c r="AB20" s="26">
        <v>320</v>
      </c>
    </row>
    <row r="21" spans="1:28">
      <c r="A21" s="16">
        <v>43556</v>
      </c>
      <c r="B21" s="12">
        <v>16</v>
      </c>
      <c r="C21" s="23" t="s">
        <v>68</v>
      </c>
      <c r="D21" s="12" t="str">
        <f>VLOOKUP(C21,'MASTER SALE PARTY'!$B$4:$E$1000,2,FALSE)</f>
        <v>27AABFJ4217F1ZP</v>
      </c>
      <c r="E21" s="12" t="s">
        <v>1545</v>
      </c>
      <c r="F21" s="24" t="s">
        <v>70</v>
      </c>
      <c r="G21" s="25">
        <v>43560</v>
      </c>
      <c r="H21" s="12" t="str">
        <f>VLOOKUP(C21,'MASTER SALE PARTY'!$B$4:$E$1000,3,FALSE)</f>
        <v>27-Maharashatra</v>
      </c>
      <c r="I21" s="17">
        <v>0</v>
      </c>
      <c r="J21" s="17" t="s">
        <v>37</v>
      </c>
      <c r="K21" s="26">
        <v>998898</v>
      </c>
      <c r="L21" s="20">
        <f>VLOOKUP(K21,'MASTER SALE HSN'!$A$4:$E$200,5,FALSE)</f>
        <v>18</v>
      </c>
      <c r="M21" s="26"/>
      <c r="N21" s="12"/>
      <c r="O21" s="12"/>
      <c r="P21" s="12"/>
      <c r="Q21" s="12"/>
      <c r="R21" s="12"/>
      <c r="S21" s="28">
        <v>8524.2000000000007</v>
      </c>
      <c r="T21" s="21">
        <f t="shared" si="0"/>
        <v>0</v>
      </c>
      <c r="U21" s="21">
        <f t="shared" si="1"/>
        <v>767.178</v>
      </c>
      <c r="V21" s="21">
        <f t="shared" si="2"/>
        <v>767.178</v>
      </c>
      <c r="W21" s="21">
        <v>0</v>
      </c>
      <c r="X21" s="27">
        <v>10058.556</v>
      </c>
      <c r="Y21" s="12" t="s">
        <v>38</v>
      </c>
      <c r="Z21" s="12" t="s">
        <v>1482</v>
      </c>
      <c r="AA21" s="12" t="str">
        <f>VLOOKUP(C21,'MASTER SALE PARTY'!$B$4:$E$1000,4,FALSE)</f>
        <v>Local</v>
      </c>
      <c r="AB21" s="26">
        <v>30</v>
      </c>
    </row>
    <row r="22" spans="1:28">
      <c r="A22" s="16">
        <v>43556</v>
      </c>
      <c r="B22" s="12">
        <v>17</v>
      </c>
      <c r="C22" s="23" t="s">
        <v>33</v>
      </c>
      <c r="D22" s="12" t="str">
        <f>VLOOKUP(C22,'MASTER SALE PARTY'!$B$4:$E$1000,2,FALSE)</f>
        <v>27AABCM2508F1ZU</v>
      </c>
      <c r="E22" s="12" t="s">
        <v>1545</v>
      </c>
      <c r="F22" s="24" t="s">
        <v>71</v>
      </c>
      <c r="G22" s="25">
        <v>43560</v>
      </c>
      <c r="H22" s="12" t="str">
        <f>VLOOKUP(C22,'MASTER SALE PARTY'!$B$4:$E$1000,3,FALSE)</f>
        <v>27-Maharashatra</v>
      </c>
      <c r="I22" s="17">
        <v>0</v>
      </c>
      <c r="J22" s="17" t="s">
        <v>37</v>
      </c>
      <c r="K22" s="26">
        <v>87081090</v>
      </c>
      <c r="L22" s="20">
        <f>VLOOKUP(K22,'MASTER SALE HSN'!$A$4:$E$200,5,FALSE)</f>
        <v>28</v>
      </c>
      <c r="M22" s="26"/>
      <c r="N22" s="12"/>
      <c r="O22" s="12"/>
      <c r="P22" s="12"/>
      <c r="Q22" s="12"/>
      <c r="R22" s="12"/>
      <c r="S22" s="28">
        <v>47207.58</v>
      </c>
      <c r="T22" s="21">
        <f t="shared" si="0"/>
        <v>0</v>
      </c>
      <c r="U22" s="21">
        <f t="shared" si="1"/>
        <v>6609.0612000000001</v>
      </c>
      <c r="V22" s="21">
        <f t="shared" si="2"/>
        <v>6609.0612000000001</v>
      </c>
      <c r="W22" s="21">
        <v>0</v>
      </c>
      <c r="X22" s="27">
        <v>60425.702399999995</v>
      </c>
      <c r="Y22" s="12" t="s">
        <v>38</v>
      </c>
      <c r="Z22" s="12" t="s">
        <v>1482</v>
      </c>
      <c r="AA22" s="12" t="str">
        <f>VLOOKUP(C22,'MASTER SALE PARTY'!$B$4:$E$1000,4,FALSE)</f>
        <v>Local</v>
      </c>
      <c r="AB22" s="26">
        <v>572</v>
      </c>
    </row>
    <row r="23" spans="1:28">
      <c r="A23" s="16">
        <v>43556</v>
      </c>
      <c r="B23" s="12">
        <v>18</v>
      </c>
      <c r="C23" s="23" t="s">
        <v>33</v>
      </c>
      <c r="D23" s="12" t="str">
        <f>VLOOKUP(C23,'MASTER SALE PARTY'!$B$4:$E$1000,2,FALSE)</f>
        <v>27AABCM2508F1ZU</v>
      </c>
      <c r="E23" s="12" t="s">
        <v>1545</v>
      </c>
      <c r="F23" s="24" t="s">
        <v>72</v>
      </c>
      <c r="G23" s="25">
        <v>43560</v>
      </c>
      <c r="H23" s="12" t="str">
        <f>VLOOKUP(C23,'MASTER SALE PARTY'!$B$4:$E$1000,3,FALSE)</f>
        <v>27-Maharashatra</v>
      </c>
      <c r="I23" s="17">
        <v>0</v>
      </c>
      <c r="J23" s="17" t="s">
        <v>37</v>
      </c>
      <c r="K23" s="26">
        <v>87141090</v>
      </c>
      <c r="L23" s="20">
        <f>VLOOKUP(K23,'MASTER SALE HSN'!$A$4:$E$200,5,FALSE)</f>
        <v>28</v>
      </c>
      <c r="M23" s="26"/>
      <c r="N23" s="12"/>
      <c r="O23" s="12"/>
      <c r="P23" s="12"/>
      <c r="Q23" s="12"/>
      <c r="R23" s="12"/>
      <c r="S23" s="28">
        <v>12642</v>
      </c>
      <c r="T23" s="21">
        <f t="shared" si="0"/>
        <v>0</v>
      </c>
      <c r="U23" s="21">
        <f t="shared" si="1"/>
        <v>1769.88</v>
      </c>
      <c r="V23" s="21">
        <f t="shared" si="2"/>
        <v>1769.88</v>
      </c>
      <c r="W23" s="21">
        <v>0</v>
      </c>
      <c r="X23" s="27">
        <v>16181.760000000002</v>
      </c>
      <c r="Y23" s="12" t="s">
        <v>38</v>
      </c>
      <c r="Z23" s="12" t="s">
        <v>1482</v>
      </c>
      <c r="AA23" s="12" t="str">
        <f>VLOOKUP(C23,'MASTER SALE PARTY'!$B$4:$E$1000,4,FALSE)</f>
        <v>Local</v>
      </c>
      <c r="AB23" s="26">
        <v>168</v>
      </c>
    </row>
    <row r="24" spans="1:28">
      <c r="A24" s="16">
        <v>43556</v>
      </c>
      <c r="B24" s="12">
        <v>19</v>
      </c>
      <c r="C24" s="23" t="s">
        <v>73</v>
      </c>
      <c r="D24" s="12" t="str">
        <f>VLOOKUP(C24,'MASTER SALE PARTY'!$B$4:$E$1000,2,FALSE)</f>
        <v>27AAACD2571J1ZO</v>
      </c>
      <c r="E24" s="12" t="s">
        <v>1545</v>
      </c>
      <c r="F24" s="24" t="s">
        <v>75</v>
      </c>
      <c r="G24" s="25">
        <v>43560</v>
      </c>
      <c r="H24" s="12" t="str">
        <f>VLOOKUP(C24,'MASTER SALE PARTY'!$B$4:$E$1000,3,FALSE)</f>
        <v>27-Maharashatra</v>
      </c>
      <c r="I24" s="17">
        <v>0</v>
      </c>
      <c r="J24" s="17" t="s">
        <v>37</v>
      </c>
      <c r="K24" s="26">
        <v>87141090</v>
      </c>
      <c r="L24" s="20">
        <f>VLOOKUP(K24,'MASTER SALE HSN'!$A$4:$E$200,5,FALSE)</f>
        <v>28</v>
      </c>
      <c r="M24" s="26"/>
      <c r="N24" s="12"/>
      <c r="O24" s="12"/>
      <c r="P24" s="12"/>
      <c r="Q24" s="12"/>
      <c r="R24" s="12"/>
      <c r="S24" s="28">
        <v>0</v>
      </c>
      <c r="T24" s="21">
        <f t="shared" si="0"/>
        <v>0</v>
      </c>
      <c r="U24" s="21">
        <f t="shared" si="1"/>
        <v>0</v>
      </c>
      <c r="V24" s="21">
        <f t="shared" si="2"/>
        <v>0</v>
      </c>
      <c r="W24" s="21">
        <v>0</v>
      </c>
      <c r="X24" s="27">
        <v>0</v>
      </c>
      <c r="Y24" s="12" t="s">
        <v>38</v>
      </c>
      <c r="Z24" s="12" t="s">
        <v>1482</v>
      </c>
      <c r="AA24" s="12" t="str">
        <f>VLOOKUP(C24,'MASTER SALE PARTY'!$B$4:$E$1000,4,FALSE)</f>
        <v>Local</v>
      </c>
      <c r="AB24" s="26">
        <v>0</v>
      </c>
    </row>
    <row r="25" spans="1:28">
      <c r="A25" s="16">
        <v>43556</v>
      </c>
      <c r="B25" s="12">
        <v>20</v>
      </c>
      <c r="C25" s="23" t="s">
        <v>33</v>
      </c>
      <c r="D25" s="12" t="str">
        <f>VLOOKUP(C25,'MASTER SALE PARTY'!$B$4:$E$1000,2,FALSE)</f>
        <v>27AABCM2508F1ZU</v>
      </c>
      <c r="E25" s="12" t="s">
        <v>1545</v>
      </c>
      <c r="F25" s="24" t="s">
        <v>76</v>
      </c>
      <c r="G25" s="25">
        <v>43560</v>
      </c>
      <c r="H25" s="12" t="str">
        <f>VLOOKUP(C25,'MASTER SALE PARTY'!$B$4:$E$1000,3,FALSE)</f>
        <v>27-Maharashatra</v>
      </c>
      <c r="I25" s="17">
        <v>0</v>
      </c>
      <c r="J25" s="17" t="s">
        <v>37</v>
      </c>
      <c r="K25" s="26">
        <v>87081090</v>
      </c>
      <c r="L25" s="20">
        <f>VLOOKUP(K25,'MASTER SALE HSN'!$A$4:$E$200,5,FALSE)</f>
        <v>28</v>
      </c>
      <c r="M25" s="26"/>
      <c r="N25" s="12"/>
      <c r="O25" s="12"/>
      <c r="P25" s="12"/>
      <c r="Q25" s="12"/>
      <c r="R25" s="12"/>
      <c r="S25" s="28">
        <v>31743.360000000001</v>
      </c>
      <c r="T25" s="21">
        <f t="shared" si="0"/>
        <v>0</v>
      </c>
      <c r="U25" s="21">
        <f t="shared" si="1"/>
        <v>4444.0704000000005</v>
      </c>
      <c r="V25" s="21">
        <f t="shared" si="2"/>
        <v>4444.0704000000005</v>
      </c>
      <c r="W25" s="21">
        <v>0</v>
      </c>
      <c r="X25" s="27">
        <v>40631.500799999994</v>
      </c>
      <c r="Y25" s="12" t="s">
        <v>38</v>
      </c>
      <c r="Z25" s="12" t="s">
        <v>1482</v>
      </c>
      <c r="AA25" s="12" t="str">
        <f>VLOOKUP(C25,'MASTER SALE PARTY'!$B$4:$E$1000,4,FALSE)</f>
        <v>Local</v>
      </c>
      <c r="AB25" s="26">
        <v>384</v>
      </c>
    </row>
    <row r="26" spans="1:28">
      <c r="A26" s="16">
        <v>43556</v>
      </c>
      <c r="B26" s="12">
        <v>21</v>
      </c>
      <c r="C26" s="23" t="s">
        <v>59</v>
      </c>
      <c r="D26" s="12" t="str">
        <f>VLOOKUP(C26,'MASTER SALE PARTY'!$B$4:$E$1000,2,FALSE)</f>
        <v>27AAACT1848E1ZH</v>
      </c>
      <c r="E26" s="12" t="s">
        <v>1545</v>
      </c>
      <c r="F26" s="24" t="s">
        <v>77</v>
      </c>
      <c r="G26" s="25">
        <v>43562</v>
      </c>
      <c r="H26" s="12" t="str">
        <f>VLOOKUP(C26,'MASTER SALE PARTY'!$B$4:$E$1000,3,FALSE)</f>
        <v>27-Maharashatra</v>
      </c>
      <c r="I26" s="17">
        <v>0</v>
      </c>
      <c r="J26" s="17" t="s">
        <v>37</v>
      </c>
      <c r="K26" s="26">
        <v>87089900</v>
      </c>
      <c r="L26" s="20">
        <f>VLOOKUP(K26,'MASTER SALE HSN'!$A$4:$E$200,5,FALSE)</f>
        <v>28</v>
      </c>
      <c r="M26" s="26"/>
      <c r="N26" s="12"/>
      <c r="O26" s="12"/>
      <c r="P26" s="12"/>
      <c r="Q26" s="12"/>
      <c r="R26" s="12"/>
      <c r="S26" s="28">
        <v>35454.879999999997</v>
      </c>
      <c r="T26" s="21">
        <f t="shared" si="0"/>
        <v>0</v>
      </c>
      <c r="U26" s="21">
        <f t="shared" si="1"/>
        <v>4963.6831999999995</v>
      </c>
      <c r="V26" s="21">
        <f t="shared" si="2"/>
        <v>4963.6831999999995</v>
      </c>
      <c r="W26" s="21">
        <v>0</v>
      </c>
      <c r="X26" s="27">
        <v>45382.236399999994</v>
      </c>
      <c r="Y26" s="12" t="s">
        <v>38</v>
      </c>
      <c r="Z26" s="12" t="s">
        <v>1482</v>
      </c>
      <c r="AA26" s="12" t="str">
        <f>VLOOKUP(C26,'MASTER SALE PARTY'!$B$4:$E$1000,4,FALSE)</f>
        <v>Local</v>
      </c>
      <c r="AB26" s="26">
        <v>64</v>
      </c>
    </row>
    <row r="27" spans="1:28">
      <c r="A27" s="16">
        <v>43556</v>
      </c>
      <c r="B27" s="12">
        <v>22</v>
      </c>
      <c r="C27" s="23" t="s">
        <v>33</v>
      </c>
      <c r="D27" s="12" t="str">
        <f>VLOOKUP(C27,'MASTER SALE PARTY'!$B$4:$E$1000,2,FALSE)</f>
        <v>27AABCM2508F1ZU</v>
      </c>
      <c r="E27" s="12" t="s">
        <v>1545</v>
      </c>
      <c r="F27" s="24" t="s">
        <v>78</v>
      </c>
      <c r="G27" s="25">
        <v>43562</v>
      </c>
      <c r="H27" s="12" t="str">
        <f>VLOOKUP(C27,'MASTER SALE PARTY'!$B$4:$E$1000,3,FALSE)</f>
        <v>27-Maharashatra</v>
      </c>
      <c r="I27" s="17">
        <v>0</v>
      </c>
      <c r="J27" s="17" t="s">
        <v>37</v>
      </c>
      <c r="K27" s="26">
        <v>87081090</v>
      </c>
      <c r="L27" s="20">
        <f>VLOOKUP(K27,'MASTER SALE HSN'!$A$4:$E$200,5,FALSE)</f>
        <v>28</v>
      </c>
      <c r="M27" s="26"/>
      <c r="N27" s="12"/>
      <c r="O27" s="12"/>
      <c r="P27" s="12"/>
      <c r="Q27" s="12"/>
      <c r="R27" s="12"/>
      <c r="S27" s="28">
        <v>18792.900000000001</v>
      </c>
      <c r="T27" s="21">
        <f t="shared" si="0"/>
        <v>0</v>
      </c>
      <c r="U27" s="21">
        <f t="shared" si="1"/>
        <v>2631.0059999999999</v>
      </c>
      <c r="V27" s="21">
        <f t="shared" si="2"/>
        <v>2631.0059999999999</v>
      </c>
      <c r="W27" s="21">
        <v>0</v>
      </c>
      <c r="X27" s="27">
        <v>24054.922000000002</v>
      </c>
      <c r="Y27" s="12" t="s">
        <v>38</v>
      </c>
      <c r="Z27" s="12" t="s">
        <v>1482</v>
      </c>
      <c r="AA27" s="12" t="str">
        <f>VLOOKUP(C27,'MASTER SALE PARTY'!$B$4:$E$1000,4,FALSE)</f>
        <v>Local</v>
      </c>
      <c r="AB27" s="26">
        <v>228</v>
      </c>
    </row>
    <row r="28" spans="1:28">
      <c r="A28" s="16">
        <v>43556</v>
      </c>
      <c r="B28" s="12">
        <v>23</v>
      </c>
      <c r="C28" s="23" t="s">
        <v>33</v>
      </c>
      <c r="D28" s="12" t="str">
        <f>VLOOKUP(C28,'MASTER SALE PARTY'!$B$4:$E$1000,2,FALSE)</f>
        <v>27AABCM2508F1ZU</v>
      </c>
      <c r="E28" s="12" t="s">
        <v>1545</v>
      </c>
      <c r="F28" s="24" t="s">
        <v>79</v>
      </c>
      <c r="G28" s="25">
        <v>43562</v>
      </c>
      <c r="H28" s="12" t="str">
        <f>VLOOKUP(C28,'MASTER SALE PARTY'!$B$4:$E$1000,3,FALSE)</f>
        <v>27-Maharashatra</v>
      </c>
      <c r="I28" s="17">
        <v>0</v>
      </c>
      <c r="J28" s="17" t="s">
        <v>37</v>
      </c>
      <c r="K28" s="26">
        <v>87141090</v>
      </c>
      <c r="L28" s="20">
        <f>VLOOKUP(K28,'MASTER SALE HSN'!$A$4:$E$200,5,FALSE)</f>
        <v>28</v>
      </c>
      <c r="M28" s="26"/>
      <c r="N28" s="12"/>
      <c r="O28" s="12"/>
      <c r="P28" s="12"/>
      <c r="Q28" s="12"/>
      <c r="R28" s="12"/>
      <c r="S28" s="28">
        <v>10998</v>
      </c>
      <c r="T28" s="21">
        <f t="shared" si="0"/>
        <v>0</v>
      </c>
      <c r="U28" s="21">
        <f t="shared" si="1"/>
        <v>1539.72</v>
      </c>
      <c r="V28" s="21">
        <f t="shared" si="2"/>
        <v>1539.72</v>
      </c>
      <c r="W28" s="21">
        <v>0</v>
      </c>
      <c r="X28" s="27">
        <v>14077.439999999999</v>
      </c>
      <c r="Y28" s="12" t="s">
        <v>38</v>
      </c>
      <c r="Z28" s="12" t="s">
        <v>1482</v>
      </c>
      <c r="AA28" s="12" t="str">
        <f>VLOOKUP(C28,'MASTER SALE PARTY'!$B$4:$E$1000,4,FALSE)</f>
        <v>Local</v>
      </c>
      <c r="AB28" s="26">
        <v>312</v>
      </c>
    </row>
    <row r="29" spans="1:28">
      <c r="A29" s="16">
        <v>43556</v>
      </c>
      <c r="B29" s="12">
        <v>24</v>
      </c>
      <c r="C29" s="23" t="s">
        <v>45</v>
      </c>
      <c r="D29" s="12" t="str">
        <f>VLOOKUP(C29,'MASTER SALE PARTY'!$B$4:$E$1000,2,FALSE)</f>
        <v>27AAECM8871A1ZF</v>
      </c>
      <c r="E29" s="12" t="s">
        <v>1545</v>
      </c>
      <c r="F29" s="24" t="s">
        <v>80</v>
      </c>
      <c r="G29" s="25">
        <v>43562</v>
      </c>
      <c r="H29" s="12" t="str">
        <f>VLOOKUP(C29,'MASTER SALE PARTY'!$B$4:$E$1000,3,FALSE)</f>
        <v>27-Maharashatra</v>
      </c>
      <c r="I29" s="17">
        <v>0</v>
      </c>
      <c r="J29" s="17" t="s">
        <v>37</v>
      </c>
      <c r="K29" s="26">
        <v>87089900</v>
      </c>
      <c r="L29" s="20">
        <f>VLOOKUP(K29,'MASTER SALE HSN'!$A$4:$E$200,5,FALSE)</f>
        <v>28</v>
      </c>
      <c r="M29" s="26"/>
      <c r="N29" s="12"/>
      <c r="O29" s="12"/>
      <c r="P29" s="12"/>
      <c r="Q29" s="12"/>
      <c r="R29" s="12"/>
      <c r="S29" s="28">
        <v>23255.759999999998</v>
      </c>
      <c r="T29" s="21">
        <f t="shared" si="0"/>
        <v>0</v>
      </c>
      <c r="U29" s="21">
        <f t="shared" si="1"/>
        <v>3255.8063999999995</v>
      </c>
      <c r="V29" s="21">
        <f t="shared" si="2"/>
        <v>3255.8063999999995</v>
      </c>
      <c r="W29" s="21">
        <v>0</v>
      </c>
      <c r="X29" s="27">
        <v>29767.382799999996</v>
      </c>
      <c r="Y29" s="12" t="s">
        <v>38</v>
      </c>
      <c r="Z29" s="12" t="s">
        <v>1482</v>
      </c>
      <c r="AA29" s="12" t="str">
        <f>VLOOKUP(C29,'MASTER SALE PARTY'!$B$4:$E$1000,4,FALSE)</f>
        <v>Local</v>
      </c>
      <c r="AB29" s="26">
        <v>12</v>
      </c>
    </row>
    <row r="30" spans="1:28">
      <c r="A30" s="16">
        <v>43556</v>
      </c>
      <c r="B30" s="12">
        <v>25</v>
      </c>
      <c r="C30" s="23" t="s">
        <v>33</v>
      </c>
      <c r="D30" s="12" t="str">
        <f>VLOOKUP(C30,'MASTER SALE PARTY'!$B$4:$E$1000,2,FALSE)</f>
        <v>27AABCM2508F1ZU</v>
      </c>
      <c r="E30" s="12" t="s">
        <v>1545</v>
      </c>
      <c r="F30" s="24" t="s">
        <v>81</v>
      </c>
      <c r="G30" s="25">
        <v>43562</v>
      </c>
      <c r="H30" s="12" t="str">
        <f>VLOOKUP(C30,'MASTER SALE PARTY'!$B$4:$E$1000,3,FALSE)</f>
        <v>27-Maharashatra</v>
      </c>
      <c r="I30" s="17">
        <v>0</v>
      </c>
      <c r="J30" s="17" t="s">
        <v>37</v>
      </c>
      <c r="K30" s="26">
        <v>87081090</v>
      </c>
      <c r="L30" s="20">
        <f>VLOOKUP(K30,'MASTER SALE HSN'!$A$4:$E$200,5,FALSE)</f>
        <v>28</v>
      </c>
      <c r="M30" s="26"/>
      <c r="N30" s="12"/>
      <c r="O30" s="12"/>
      <c r="P30" s="12"/>
      <c r="Q30" s="12"/>
      <c r="R30" s="12"/>
      <c r="S30" s="28">
        <v>47615.040000000001</v>
      </c>
      <c r="T30" s="21">
        <f t="shared" si="0"/>
        <v>0</v>
      </c>
      <c r="U30" s="21">
        <f t="shared" si="1"/>
        <v>6666.1055999999999</v>
      </c>
      <c r="V30" s="21">
        <f t="shared" si="2"/>
        <v>6666.1055999999999</v>
      </c>
      <c r="W30" s="21">
        <v>0</v>
      </c>
      <c r="X30" s="27">
        <v>60947.241200000004</v>
      </c>
      <c r="Y30" s="12" t="s">
        <v>38</v>
      </c>
      <c r="Z30" s="12" t="s">
        <v>1482</v>
      </c>
      <c r="AA30" s="12" t="str">
        <f>VLOOKUP(C30,'MASTER SALE PARTY'!$B$4:$E$1000,4,FALSE)</f>
        <v>Local</v>
      </c>
      <c r="AB30" s="26">
        <v>576</v>
      </c>
    </row>
    <row r="31" spans="1:28">
      <c r="A31" s="16">
        <v>43556</v>
      </c>
      <c r="B31" s="12">
        <v>26</v>
      </c>
      <c r="C31" s="23" t="s">
        <v>68</v>
      </c>
      <c r="D31" s="12" t="str">
        <f>VLOOKUP(C31,'MASTER SALE PARTY'!$B$4:$E$1000,2,FALSE)</f>
        <v>27AABFJ4217F1ZP</v>
      </c>
      <c r="E31" s="12" t="s">
        <v>1545</v>
      </c>
      <c r="F31" s="24" t="s">
        <v>82</v>
      </c>
      <c r="G31" s="25">
        <v>43563</v>
      </c>
      <c r="H31" s="12" t="str">
        <f>VLOOKUP(C31,'MASTER SALE PARTY'!$B$4:$E$1000,3,FALSE)</f>
        <v>27-Maharashatra</v>
      </c>
      <c r="I31" s="17">
        <v>0</v>
      </c>
      <c r="J31" s="17" t="s">
        <v>37</v>
      </c>
      <c r="K31" s="26">
        <v>998898</v>
      </c>
      <c r="L31" s="20">
        <f>VLOOKUP(K31,'MASTER SALE HSN'!$A$4:$E$200,5,FALSE)</f>
        <v>18</v>
      </c>
      <c r="M31" s="26"/>
      <c r="N31" s="12"/>
      <c r="O31" s="12"/>
      <c r="P31" s="12"/>
      <c r="Q31" s="12"/>
      <c r="R31" s="12"/>
      <c r="S31" s="28">
        <v>8524.2000000000007</v>
      </c>
      <c r="T31" s="21">
        <f t="shared" si="0"/>
        <v>0</v>
      </c>
      <c r="U31" s="21">
        <f t="shared" si="1"/>
        <v>767.178</v>
      </c>
      <c r="V31" s="21">
        <f t="shared" si="2"/>
        <v>767.178</v>
      </c>
      <c r="W31" s="21">
        <v>0</v>
      </c>
      <c r="X31" s="27">
        <v>10058.556</v>
      </c>
      <c r="Y31" s="12" t="s">
        <v>38</v>
      </c>
      <c r="Z31" s="12" t="s">
        <v>1482</v>
      </c>
      <c r="AA31" s="12" t="str">
        <f>VLOOKUP(C31,'MASTER SALE PARTY'!$B$4:$E$1000,4,FALSE)</f>
        <v>Local</v>
      </c>
      <c r="AB31" s="26">
        <v>30</v>
      </c>
    </row>
    <row r="32" spans="1:28">
      <c r="A32" s="16">
        <v>43556</v>
      </c>
      <c r="B32" s="12">
        <v>27</v>
      </c>
      <c r="C32" s="23" t="s">
        <v>33</v>
      </c>
      <c r="D32" s="12" t="str">
        <f>VLOOKUP(C32,'MASTER SALE PARTY'!$B$4:$E$1000,2,FALSE)</f>
        <v>27AABCM2508F1ZU</v>
      </c>
      <c r="E32" s="12" t="s">
        <v>1545</v>
      </c>
      <c r="F32" s="24" t="s">
        <v>83</v>
      </c>
      <c r="G32" s="25">
        <v>43563</v>
      </c>
      <c r="H32" s="12" t="str">
        <f>VLOOKUP(C32,'MASTER SALE PARTY'!$B$4:$E$1000,3,FALSE)</f>
        <v>27-Maharashatra</v>
      </c>
      <c r="I32" s="17">
        <v>0</v>
      </c>
      <c r="J32" s="17" t="s">
        <v>37</v>
      </c>
      <c r="K32" s="26">
        <v>87081090</v>
      </c>
      <c r="L32" s="20">
        <f>VLOOKUP(K32,'MASTER SALE HSN'!$A$4:$E$200,5,FALSE)</f>
        <v>28</v>
      </c>
      <c r="M32" s="26"/>
      <c r="N32" s="12"/>
      <c r="O32" s="12"/>
      <c r="P32" s="12"/>
      <c r="Q32" s="12"/>
      <c r="R32" s="12"/>
      <c r="S32" s="28">
        <v>18847.62</v>
      </c>
      <c r="T32" s="21">
        <f t="shared" si="0"/>
        <v>0</v>
      </c>
      <c r="U32" s="21">
        <f t="shared" si="1"/>
        <v>2638.6667999999995</v>
      </c>
      <c r="V32" s="21">
        <f t="shared" si="2"/>
        <v>2638.6667999999995</v>
      </c>
      <c r="W32" s="21">
        <v>0</v>
      </c>
      <c r="X32" s="27">
        <v>24124.963599999995</v>
      </c>
      <c r="Y32" s="12" t="s">
        <v>38</v>
      </c>
      <c r="Z32" s="12" t="s">
        <v>1482</v>
      </c>
      <c r="AA32" s="12" t="str">
        <f>VLOOKUP(C32,'MASTER SALE PARTY'!$B$4:$E$1000,4,FALSE)</f>
        <v>Local</v>
      </c>
      <c r="AB32" s="26">
        <v>228</v>
      </c>
    </row>
    <row r="33" spans="1:28">
      <c r="A33" s="16">
        <v>43556</v>
      </c>
      <c r="B33" s="12">
        <v>28</v>
      </c>
      <c r="C33" s="23" t="s">
        <v>84</v>
      </c>
      <c r="D33" s="12" t="str">
        <f>VLOOKUP(C33,'MASTER SALE PARTY'!$B$4:$E$1000,2,FALSE)</f>
        <v>27BBVP5833N1ZP</v>
      </c>
      <c r="E33" s="12" t="s">
        <v>1545</v>
      </c>
      <c r="F33" s="24" t="s">
        <v>86</v>
      </c>
      <c r="G33" s="25">
        <v>43563</v>
      </c>
      <c r="H33" s="12" t="str">
        <f>VLOOKUP(C33,'MASTER SALE PARTY'!$B$4:$E$1000,3,FALSE)</f>
        <v>27-Maharashatra</v>
      </c>
      <c r="I33" s="17">
        <v>0</v>
      </c>
      <c r="J33" s="17" t="s">
        <v>37</v>
      </c>
      <c r="K33" s="26">
        <v>998898</v>
      </c>
      <c r="L33" s="20">
        <f>VLOOKUP(K33,'MASTER SALE HSN'!$A$4:$E$200,5,FALSE)</f>
        <v>18</v>
      </c>
      <c r="M33" s="26"/>
      <c r="N33" s="12"/>
      <c r="O33" s="12"/>
      <c r="P33" s="12"/>
      <c r="Q33" s="12"/>
      <c r="R33" s="12"/>
      <c r="S33" s="28">
        <v>10018.64</v>
      </c>
      <c r="T33" s="21">
        <f t="shared" si="0"/>
        <v>0</v>
      </c>
      <c r="U33" s="21">
        <f t="shared" si="1"/>
        <v>901.67759999999998</v>
      </c>
      <c r="V33" s="21">
        <f t="shared" si="2"/>
        <v>901.67759999999998</v>
      </c>
      <c r="W33" s="21">
        <v>0</v>
      </c>
      <c r="X33" s="27">
        <v>11821.995199999998</v>
      </c>
      <c r="Y33" s="12" t="s">
        <v>38</v>
      </c>
      <c r="Z33" s="12" t="s">
        <v>1482</v>
      </c>
      <c r="AA33" s="12" t="str">
        <f>VLOOKUP(C33,'MASTER SALE PARTY'!$B$4:$E$1000,4,FALSE)</f>
        <v>Local</v>
      </c>
      <c r="AB33" s="26">
        <v>15</v>
      </c>
    </row>
    <row r="34" spans="1:28">
      <c r="A34" s="16">
        <v>43556</v>
      </c>
      <c r="B34" s="12">
        <v>29</v>
      </c>
      <c r="C34" s="23" t="s">
        <v>33</v>
      </c>
      <c r="D34" s="12" t="str">
        <f>VLOOKUP(C34,'MASTER SALE PARTY'!$B$4:$E$1000,2,FALSE)</f>
        <v>27AABCM2508F1ZU</v>
      </c>
      <c r="E34" s="12" t="s">
        <v>1545</v>
      </c>
      <c r="F34" s="24" t="s">
        <v>87</v>
      </c>
      <c r="G34" s="25">
        <v>43563</v>
      </c>
      <c r="H34" s="12" t="str">
        <f>VLOOKUP(C34,'MASTER SALE PARTY'!$B$4:$E$1000,3,FALSE)</f>
        <v>27-Maharashatra</v>
      </c>
      <c r="I34" s="17">
        <v>0</v>
      </c>
      <c r="J34" s="17" t="s">
        <v>37</v>
      </c>
      <c r="K34" s="26">
        <v>87081090</v>
      </c>
      <c r="L34" s="20">
        <f>VLOOKUP(K34,'MASTER SALE HSN'!$A$4:$E$200,5,FALSE)</f>
        <v>28</v>
      </c>
      <c r="M34" s="26"/>
      <c r="N34" s="12"/>
      <c r="O34" s="12"/>
      <c r="P34" s="12"/>
      <c r="Q34" s="12"/>
      <c r="R34" s="12"/>
      <c r="S34" s="28">
        <v>52244.28</v>
      </c>
      <c r="T34" s="21">
        <f t="shared" si="0"/>
        <v>0</v>
      </c>
      <c r="U34" s="21">
        <f t="shared" si="1"/>
        <v>7314.1992000000009</v>
      </c>
      <c r="V34" s="21">
        <f t="shared" si="2"/>
        <v>7314.1992000000009</v>
      </c>
      <c r="W34" s="21">
        <v>0</v>
      </c>
      <c r="X34" s="27">
        <v>66872.678400000004</v>
      </c>
      <c r="Y34" s="12" t="s">
        <v>38</v>
      </c>
      <c r="Z34" s="12" t="s">
        <v>1482</v>
      </c>
      <c r="AA34" s="12" t="str">
        <f>VLOOKUP(C34,'MASTER SALE PARTY'!$B$4:$E$1000,4,FALSE)</f>
        <v>Local</v>
      </c>
      <c r="AB34" s="26">
        <v>632</v>
      </c>
    </row>
    <row r="35" spans="1:28">
      <c r="A35" s="16">
        <v>43556</v>
      </c>
      <c r="B35" s="12">
        <v>30</v>
      </c>
      <c r="C35" s="23" t="s">
        <v>59</v>
      </c>
      <c r="D35" s="12" t="str">
        <f>VLOOKUP(C35,'MASTER SALE PARTY'!$B$4:$E$1000,2,FALSE)</f>
        <v>27AAACT1848E1ZH</v>
      </c>
      <c r="E35" s="12" t="s">
        <v>1545</v>
      </c>
      <c r="F35" s="24" t="s">
        <v>88</v>
      </c>
      <c r="G35" s="25">
        <v>43564</v>
      </c>
      <c r="H35" s="12" t="str">
        <f>VLOOKUP(C35,'MASTER SALE PARTY'!$B$4:$E$1000,3,FALSE)</f>
        <v>27-Maharashatra</v>
      </c>
      <c r="I35" s="17">
        <v>0</v>
      </c>
      <c r="J35" s="17" t="s">
        <v>37</v>
      </c>
      <c r="K35" s="26">
        <v>87089900</v>
      </c>
      <c r="L35" s="20">
        <f>VLOOKUP(K35,'MASTER SALE HSN'!$A$4:$E$200,5,FALSE)</f>
        <v>28</v>
      </c>
      <c r="M35" s="26"/>
      <c r="N35" s="12"/>
      <c r="O35" s="12"/>
      <c r="P35" s="12"/>
      <c r="Q35" s="12"/>
      <c r="R35" s="12"/>
      <c r="S35" s="28">
        <v>39323.56</v>
      </c>
      <c r="T35" s="21">
        <f t="shared" si="0"/>
        <v>0</v>
      </c>
      <c r="U35" s="21">
        <f t="shared" si="1"/>
        <v>5505.2983999999997</v>
      </c>
      <c r="V35" s="21">
        <f t="shared" si="2"/>
        <v>5505.2983999999997</v>
      </c>
      <c r="W35" s="21">
        <v>0</v>
      </c>
      <c r="X35" s="27">
        <v>50334.156799999997</v>
      </c>
      <c r="Y35" s="12" t="s">
        <v>38</v>
      </c>
      <c r="Z35" s="12" t="s">
        <v>1482</v>
      </c>
      <c r="AA35" s="12" t="str">
        <f>VLOOKUP(C35,'MASTER SALE PARTY'!$B$4:$E$1000,4,FALSE)</f>
        <v>Local</v>
      </c>
      <c r="AB35" s="26">
        <v>256</v>
      </c>
    </row>
    <row r="36" spans="1:28">
      <c r="A36" s="16">
        <v>43556</v>
      </c>
      <c r="B36" s="12">
        <v>31</v>
      </c>
      <c r="C36" s="23" t="s">
        <v>89</v>
      </c>
      <c r="D36" s="12" t="str">
        <f>VLOOKUP(C36,'MASTER SALE PARTY'!$B$4:$E$1000,2,FALSE)</f>
        <v>27AACCA4196J1ZG</v>
      </c>
      <c r="E36" s="12" t="s">
        <v>1545</v>
      </c>
      <c r="F36" s="24" t="s">
        <v>91</v>
      </c>
      <c r="G36" s="25">
        <v>43564</v>
      </c>
      <c r="H36" s="12" t="str">
        <f>VLOOKUP(C36,'MASTER SALE PARTY'!$B$4:$E$1000,3,FALSE)</f>
        <v>27-Maharashatra</v>
      </c>
      <c r="I36" s="17">
        <v>0</v>
      </c>
      <c r="J36" s="17" t="s">
        <v>37</v>
      </c>
      <c r="K36" s="26">
        <v>998898</v>
      </c>
      <c r="L36" s="20">
        <f>VLOOKUP(K36,'MASTER SALE HSN'!$A$4:$E$200,5,FALSE)</f>
        <v>18</v>
      </c>
      <c r="M36" s="26"/>
      <c r="N36" s="12"/>
      <c r="O36" s="12"/>
      <c r="P36" s="12"/>
      <c r="Q36" s="12"/>
      <c r="R36" s="12"/>
      <c r="S36" s="28">
        <v>7891.2</v>
      </c>
      <c r="T36" s="21">
        <f t="shared" si="0"/>
        <v>0</v>
      </c>
      <c r="U36" s="21">
        <f t="shared" si="1"/>
        <v>710.20799999999997</v>
      </c>
      <c r="V36" s="21">
        <f t="shared" si="2"/>
        <v>710.20799999999997</v>
      </c>
      <c r="W36" s="21">
        <v>0</v>
      </c>
      <c r="X36" s="27">
        <v>9311.616</v>
      </c>
      <c r="Y36" s="12" t="s">
        <v>38</v>
      </c>
      <c r="Z36" s="12" t="s">
        <v>1482</v>
      </c>
      <c r="AA36" s="12" t="str">
        <f>VLOOKUP(C36,'MASTER SALE PARTY'!$B$4:$E$1000,4,FALSE)</f>
        <v>Local</v>
      </c>
      <c r="AB36" s="26">
        <v>960</v>
      </c>
    </row>
    <row r="37" spans="1:28">
      <c r="A37" s="16">
        <v>43556</v>
      </c>
      <c r="B37" s="12">
        <v>32</v>
      </c>
      <c r="C37" s="29" t="s">
        <v>92</v>
      </c>
      <c r="D37" s="12" t="str">
        <f>VLOOKUP(C37,'MASTER SALE PARTY'!$B$4:$E$1000,2,FALSE)</f>
        <v>27AAACH4211R1ZF</v>
      </c>
      <c r="E37" s="12" t="s">
        <v>1545</v>
      </c>
      <c r="F37" s="24" t="s">
        <v>94</v>
      </c>
      <c r="G37" s="25">
        <v>43564</v>
      </c>
      <c r="H37" s="12" t="str">
        <f>VLOOKUP(C37,'MASTER SALE PARTY'!$B$4:$E$1000,3,FALSE)</f>
        <v>27-Maharashatra</v>
      </c>
      <c r="I37" s="17">
        <v>0</v>
      </c>
      <c r="J37" s="17" t="s">
        <v>37</v>
      </c>
      <c r="K37" s="26">
        <v>85129000</v>
      </c>
      <c r="L37" s="20">
        <f>VLOOKUP(K37,'MASTER SALE HSN'!$A$4:$E$200,5,FALSE)</f>
        <v>18</v>
      </c>
      <c r="M37" s="26"/>
      <c r="N37" s="12"/>
      <c r="O37" s="12"/>
      <c r="P37" s="12"/>
      <c r="Q37" s="12"/>
      <c r="R37" s="12"/>
      <c r="S37" s="28">
        <v>30000</v>
      </c>
      <c r="T37" s="21">
        <f t="shared" si="0"/>
        <v>0</v>
      </c>
      <c r="U37" s="21">
        <f t="shared" si="1"/>
        <v>2700</v>
      </c>
      <c r="V37" s="21">
        <f t="shared" si="2"/>
        <v>2700</v>
      </c>
      <c r="W37" s="21">
        <v>0</v>
      </c>
      <c r="X37" s="27">
        <v>35400</v>
      </c>
      <c r="Y37" s="12" t="s">
        <v>38</v>
      </c>
      <c r="Z37" s="12" t="s">
        <v>1482</v>
      </c>
      <c r="AA37" s="12" t="str">
        <f>VLOOKUP(C37,'MASTER SALE PARTY'!$B$4:$E$1000,4,FALSE)</f>
        <v>Local</v>
      </c>
      <c r="AB37" s="26">
        <v>1200</v>
      </c>
    </row>
    <row r="38" spans="1:28">
      <c r="A38" s="16">
        <v>43556</v>
      </c>
      <c r="B38" s="12">
        <v>33</v>
      </c>
      <c r="C38" s="29" t="s">
        <v>92</v>
      </c>
      <c r="D38" s="12" t="str">
        <f>VLOOKUP(C38,'MASTER SALE PARTY'!$B$4:$E$1000,2,FALSE)</f>
        <v>27AAACH4211R1ZF</v>
      </c>
      <c r="E38" s="12" t="s">
        <v>1545</v>
      </c>
      <c r="F38" s="24" t="s">
        <v>95</v>
      </c>
      <c r="G38" s="25">
        <v>43564</v>
      </c>
      <c r="H38" s="12" t="str">
        <f>VLOOKUP(C38,'MASTER SALE PARTY'!$B$4:$E$1000,3,FALSE)</f>
        <v>27-Maharashatra</v>
      </c>
      <c r="I38" s="17">
        <v>0</v>
      </c>
      <c r="J38" s="17" t="s">
        <v>37</v>
      </c>
      <c r="K38" s="26">
        <v>85129000</v>
      </c>
      <c r="L38" s="20">
        <f>VLOOKUP(K38,'MASTER SALE HSN'!$A$4:$E$200,5,FALSE)</f>
        <v>18</v>
      </c>
      <c r="M38" s="26"/>
      <c r="N38" s="12"/>
      <c r="O38" s="12"/>
      <c r="P38" s="12"/>
      <c r="Q38" s="12"/>
      <c r="R38" s="12"/>
      <c r="S38" s="28">
        <v>30000</v>
      </c>
      <c r="T38" s="21">
        <f t="shared" si="0"/>
        <v>0</v>
      </c>
      <c r="U38" s="21">
        <f t="shared" si="1"/>
        <v>2700</v>
      </c>
      <c r="V38" s="21">
        <f t="shared" si="2"/>
        <v>2700</v>
      </c>
      <c r="W38" s="21">
        <v>0</v>
      </c>
      <c r="X38" s="27">
        <v>35400</v>
      </c>
      <c r="Y38" s="12" t="s">
        <v>38</v>
      </c>
      <c r="Z38" s="12" t="s">
        <v>1482</v>
      </c>
      <c r="AA38" s="12" t="str">
        <f>VLOOKUP(C38,'MASTER SALE PARTY'!$B$4:$E$1000,4,FALSE)</f>
        <v>Local</v>
      </c>
      <c r="AB38" s="26">
        <v>1200</v>
      </c>
    </row>
    <row r="39" spans="1:28">
      <c r="A39" s="16">
        <v>43556</v>
      </c>
      <c r="B39" s="12">
        <v>34</v>
      </c>
      <c r="C39" s="23" t="s">
        <v>45</v>
      </c>
      <c r="D39" s="12" t="str">
        <f>VLOOKUP(C39,'MASTER SALE PARTY'!$B$4:$E$1000,2,FALSE)</f>
        <v>27AAECM8871A1ZF</v>
      </c>
      <c r="E39" s="12" t="s">
        <v>1545</v>
      </c>
      <c r="F39" s="24" t="s">
        <v>96</v>
      </c>
      <c r="G39" s="25">
        <v>43564</v>
      </c>
      <c r="H39" s="12" t="str">
        <f>VLOOKUP(C39,'MASTER SALE PARTY'!$B$4:$E$1000,3,FALSE)</f>
        <v>27-Maharashatra</v>
      </c>
      <c r="I39" s="17">
        <v>0</v>
      </c>
      <c r="J39" s="17" t="s">
        <v>37</v>
      </c>
      <c r="K39" s="26">
        <v>87089900</v>
      </c>
      <c r="L39" s="20">
        <f>VLOOKUP(K39,'MASTER SALE HSN'!$A$4:$E$200,5,FALSE)</f>
        <v>28</v>
      </c>
      <c r="M39" s="26"/>
      <c r="N39" s="12"/>
      <c r="O39" s="12"/>
      <c r="P39" s="12"/>
      <c r="Q39" s="12"/>
      <c r="R39" s="12"/>
      <c r="S39" s="28">
        <v>23255.759999999998</v>
      </c>
      <c r="T39" s="21">
        <f t="shared" si="0"/>
        <v>0</v>
      </c>
      <c r="U39" s="21">
        <f t="shared" si="1"/>
        <v>3255.8063999999995</v>
      </c>
      <c r="V39" s="21">
        <f t="shared" si="2"/>
        <v>3255.8063999999995</v>
      </c>
      <c r="W39" s="21">
        <v>0</v>
      </c>
      <c r="X39" s="27">
        <v>29767.382799999996</v>
      </c>
      <c r="Y39" s="12" t="s">
        <v>38</v>
      </c>
      <c r="Z39" s="12" t="s">
        <v>1482</v>
      </c>
      <c r="AA39" s="12" t="str">
        <f>VLOOKUP(C39,'MASTER SALE PARTY'!$B$4:$E$1000,4,FALSE)</f>
        <v>Local</v>
      </c>
      <c r="AB39" s="26">
        <v>12</v>
      </c>
    </row>
    <row r="40" spans="1:28">
      <c r="A40" s="16">
        <v>43556</v>
      </c>
      <c r="B40" s="12">
        <v>35</v>
      </c>
      <c r="C40" s="23" t="s">
        <v>33</v>
      </c>
      <c r="D40" s="12" t="str">
        <f>VLOOKUP(C40,'MASTER SALE PARTY'!$B$4:$E$1000,2,FALSE)</f>
        <v>27AABCM2508F1ZU</v>
      </c>
      <c r="E40" s="12" t="s">
        <v>1545</v>
      </c>
      <c r="F40" s="24" t="s">
        <v>97</v>
      </c>
      <c r="G40" s="25">
        <v>43564</v>
      </c>
      <c r="H40" s="12" t="str">
        <f>VLOOKUP(C40,'MASTER SALE PARTY'!$B$4:$E$1000,3,FALSE)</f>
        <v>27-Maharashatra</v>
      </c>
      <c r="I40" s="17">
        <v>0</v>
      </c>
      <c r="J40" s="17" t="s">
        <v>37</v>
      </c>
      <c r="K40" s="26">
        <v>87081090</v>
      </c>
      <c r="L40" s="20">
        <f>VLOOKUP(K40,'MASTER SALE HSN'!$A$4:$E$200,5,FALSE)</f>
        <v>28</v>
      </c>
      <c r="M40" s="26"/>
      <c r="N40" s="12"/>
      <c r="O40" s="12"/>
      <c r="P40" s="12"/>
      <c r="Q40" s="12"/>
      <c r="R40" s="12"/>
      <c r="S40" s="28">
        <v>19839.599999999999</v>
      </c>
      <c r="T40" s="21">
        <f t="shared" si="0"/>
        <v>0</v>
      </c>
      <c r="U40" s="21">
        <f t="shared" si="1"/>
        <v>2777.5439999999999</v>
      </c>
      <c r="V40" s="21">
        <f t="shared" si="2"/>
        <v>2777.5439999999999</v>
      </c>
      <c r="W40" s="21">
        <v>0</v>
      </c>
      <c r="X40" s="27">
        <v>25394.678000000004</v>
      </c>
      <c r="Y40" s="12" t="s">
        <v>38</v>
      </c>
      <c r="Z40" s="12" t="s">
        <v>1482</v>
      </c>
      <c r="AA40" s="12" t="str">
        <f>VLOOKUP(C40,'MASTER SALE PARTY'!$B$4:$E$1000,4,FALSE)</f>
        <v>Local</v>
      </c>
      <c r="AB40" s="26">
        <v>240</v>
      </c>
    </row>
    <row r="41" spans="1:28">
      <c r="A41" s="16">
        <v>43556</v>
      </c>
      <c r="B41" s="12">
        <v>36</v>
      </c>
      <c r="C41" s="23" t="s">
        <v>45</v>
      </c>
      <c r="D41" s="12" t="str">
        <f>VLOOKUP(C41,'MASTER SALE PARTY'!$B$4:$E$1000,2,FALSE)</f>
        <v>27AAECM8871A1ZF</v>
      </c>
      <c r="E41" s="12" t="s">
        <v>1545</v>
      </c>
      <c r="F41" s="24" t="s">
        <v>98</v>
      </c>
      <c r="G41" s="25">
        <v>43564</v>
      </c>
      <c r="H41" s="12" t="str">
        <f>VLOOKUP(C41,'MASTER SALE PARTY'!$B$4:$E$1000,3,FALSE)</f>
        <v>27-Maharashatra</v>
      </c>
      <c r="I41" s="17">
        <v>0</v>
      </c>
      <c r="J41" s="17" t="s">
        <v>37</v>
      </c>
      <c r="K41" s="26">
        <v>87089900</v>
      </c>
      <c r="L41" s="20">
        <f>VLOOKUP(K41,'MASTER SALE HSN'!$A$4:$E$200,5,FALSE)</f>
        <v>28</v>
      </c>
      <c r="M41" s="26"/>
      <c r="N41" s="12"/>
      <c r="O41" s="12"/>
      <c r="P41" s="12"/>
      <c r="Q41" s="12"/>
      <c r="R41" s="12"/>
      <c r="S41" s="28">
        <v>19379.8</v>
      </c>
      <c r="T41" s="21">
        <f t="shared" si="0"/>
        <v>0</v>
      </c>
      <c r="U41" s="21">
        <f t="shared" si="1"/>
        <v>2713.172</v>
      </c>
      <c r="V41" s="21">
        <f t="shared" si="2"/>
        <v>2713.172</v>
      </c>
      <c r="W41" s="21">
        <v>0</v>
      </c>
      <c r="X41" s="27">
        <v>24806.143999999997</v>
      </c>
      <c r="Y41" s="12" t="s">
        <v>38</v>
      </c>
      <c r="Z41" s="12" t="s">
        <v>1482</v>
      </c>
      <c r="AA41" s="12" t="str">
        <f>VLOOKUP(C41,'MASTER SALE PARTY'!$B$4:$E$1000,4,FALSE)</f>
        <v>Local</v>
      </c>
      <c r="AB41" s="26">
        <v>10</v>
      </c>
    </row>
    <row r="42" spans="1:28">
      <c r="A42" s="16">
        <v>43556</v>
      </c>
      <c r="B42" s="12">
        <v>37</v>
      </c>
      <c r="C42" s="23" t="s">
        <v>33</v>
      </c>
      <c r="D42" s="12" t="str">
        <f>VLOOKUP(C42,'MASTER SALE PARTY'!$B$4:$E$1000,2,FALSE)</f>
        <v>27AABCM2508F1ZU</v>
      </c>
      <c r="E42" s="12" t="s">
        <v>1545</v>
      </c>
      <c r="F42" s="24" t="s">
        <v>99</v>
      </c>
      <c r="G42" s="25">
        <v>43564</v>
      </c>
      <c r="H42" s="12" t="str">
        <f>VLOOKUP(C42,'MASTER SALE PARTY'!$B$4:$E$1000,3,FALSE)</f>
        <v>27-Maharashatra</v>
      </c>
      <c r="I42" s="17">
        <v>0</v>
      </c>
      <c r="J42" s="17" t="s">
        <v>37</v>
      </c>
      <c r="K42" s="26">
        <v>87081090</v>
      </c>
      <c r="L42" s="20">
        <f>VLOOKUP(K42,'MASTER SALE HSN'!$A$4:$E$200,5,FALSE)</f>
        <v>28</v>
      </c>
      <c r="M42" s="26"/>
      <c r="N42" s="12"/>
      <c r="O42" s="12"/>
      <c r="P42" s="12"/>
      <c r="Q42" s="12"/>
      <c r="R42" s="12"/>
      <c r="S42" s="28">
        <v>14879.7</v>
      </c>
      <c r="T42" s="21">
        <f t="shared" si="0"/>
        <v>0</v>
      </c>
      <c r="U42" s="21">
        <f t="shared" si="1"/>
        <v>2083.1579999999999</v>
      </c>
      <c r="V42" s="21">
        <f t="shared" si="2"/>
        <v>2083.1579999999999</v>
      </c>
      <c r="W42" s="21">
        <v>0</v>
      </c>
      <c r="X42" s="27">
        <v>19046.016</v>
      </c>
      <c r="Y42" s="12" t="s">
        <v>38</v>
      </c>
      <c r="Z42" s="12" t="s">
        <v>1482</v>
      </c>
      <c r="AA42" s="12" t="str">
        <f>VLOOKUP(C42,'MASTER SALE PARTY'!$B$4:$E$1000,4,FALSE)</f>
        <v>Local</v>
      </c>
      <c r="AB42" s="26">
        <v>180</v>
      </c>
    </row>
    <row r="43" spans="1:28">
      <c r="A43" s="16">
        <v>43556</v>
      </c>
      <c r="B43" s="12">
        <v>38</v>
      </c>
      <c r="C43" s="23" t="s">
        <v>45</v>
      </c>
      <c r="D43" s="12" t="str">
        <f>VLOOKUP(C43,'MASTER SALE PARTY'!$B$4:$E$1000,2,FALSE)</f>
        <v>27AAECM8871A1ZF</v>
      </c>
      <c r="E43" s="12" t="s">
        <v>1545</v>
      </c>
      <c r="F43" s="24" t="s">
        <v>100</v>
      </c>
      <c r="G43" s="25">
        <v>43565</v>
      </c>
      <c r="H43" s="12" t="str">
        <f>VLOOKUP(C43,'MASTER SALE PARTY'!$B$4:$E$1000,3,FALSE)</f>
        <v>27-Maharashatra</v>
      </c>
      <c r="I43" s="17">
        <v>0</v>
      </c>
      <c r="J43" s="17" t="s">
        <v>37</v>
      </c>
      <c r="K43" s="26">
        <v>87089900</v>
      </c>
      <c r="L43" s="20">
        <f>VLOOKUP(K43,'MASTER SALE HSN'!$A$4:$E$200,5,FALSE)</f>
        <v>28</v>
      </c>
      <c r="M43" s="26"/>
      <c r="N43" s="12"/>
      <c r="O43" s="12"/>
      <c r="P43" s="12"/>
      <c r="Q43" s="12"/>
      <c r="R43" s="12"/>
      <c r="S43" s="28">
        <v>23255.759999999998</v>
      </c>
      <c r="T43" s="21">
        <f t="shared" si="0"/>
        <v>0</v>
      </c>
      <c r="U43" s="21">
        <f t="shared" si="1"/>
        <v>3255.8063999999995</v>
      </c>
      <c r="V43" s="21">
        <f t="shared" si="2"/>
        <v>3255.8063999999995</v>
      </c>
      <c r="W43" s="21">
        <v>0</v>
      </c>
      <c r="X43" s="27">
        <v>29767.382799999996</v>
      </c>
      <c r="Y43" s="12" t="s">
        <v>38</v>
      </c>
      <c r="Z43" s="12" t="s">
        <v>1482</v>
      </c>
      <c r="AA43" s="12" t="str">
        <f>VLOOKUP(C43,'MASTER SALE PARTY'!$B$4:$E$1000,4,FALSE)</f>
        <v>Local</v>
      </c>
      <c r="AB43" s="26">
        <v>12</v>
      </c>
    </row>
    <row r="44" spans="1:28">
      <c r="A44" s="16">
        <v>43556</v>
      </c>
      <c r="B44" s="12">
        <v>39</v>
      </c>
      <c r="C44" s="23" t="s">
        <v>33</v>
      </c>
      <c r="D44" s="12" t="str">
        <f>VLOOKUP(C44,'MASTER SALE PARTY'!$B$4:$E$1000,2,FALSE)</f>
        <v>27AABCM2508F1ZU</v>
      </c>
      <c r="E44" s="12" t="s">
        <v>1545</v>
      </c>
      <c r="F44" s="24" t="s">
        <v>101</v>
      </c>
      <c r="G44" s="25">
        <v>43565</v>
      </c>
      <c r="H44" s="12" t="str">
        <f>VLOOKUP(C44,'MASTER SALE PARTY'!$B$4:$E$1000,3,FALSE)</f>
        <v>27-Maharashatra</v>
      </c>
      <c r="I44" s="17">
        <v>0</v>
      </c>
      <c r="J44" s="17" t="s">
        <v>37</v>
      </c>
      <c r="K44" s="26">
        <v>87081090</v>
      </c>
      <c r="L44" s="20">
        <f>VLOOKUP(K44,'MASTER SALE HSN'!$A$4:$E$200,5,FALSE)</f>
        <v>28</v>
      </c>
      <c r="M44" s="26"/>
      <c r="N44" s="12"/>
      <c r="O44" s="12"/>
      <c r="P44" s="12"/>
      <c r="Q44" s="12"/>
      <c r="R44" s="12"/>
      <c r="S44" s="28">
        <v>1653.3</v>
      </c>
      <c r="T44" s="21">
        <f t="shared" si="0"/>
        <v>0</v>
      </c>
      <c r="U44" s="21">
        <f t="shared" si="1"/>
        <v>231.46200000000002</v>
      </c>
      <c r="V44" s="21">
        <f t="shared" si="2"/>
        <v>231.46200000000002</v>
      </c>
      <c r="W44" s="21">
        <v>0</v>
      </c>
      <c r="X44" s="27">
        <v>2116.2240000000002</v>
      </c>
      <c r="Y44" s="12" t="s">
        <v>38</v>
      </c>
      <c r="Z44" s="12" t="s">
        <v>1482</v>
      </c>
      <c r="AA44" s="12" t="str">
        <f>VLOOKUP(C44,'MASTER SALE PARTY'!$B$4:$E$1000,4,FALSE)</f>
        <v>Local</v>
      </c>
      <c r="AB44" s="26">
        <v>20</v>
      </c>
    </row>
    <row r="45" spans="1:28">
      <c r="A45" s="16">
        <v>43556</v>
      </c>
      <c r="B45" s="12">
        <v>40</v>
      </c>
      <c r="C45" s="23" t="s">
        <v>33</v>
      </c>
      <c r="D45" s="12" t="str">
        <f>VLOOKUP(C45,'MASTER SALE PARTY'!$B$4:$E$1000,2,FALSE)</f>
        <v>27AABCM2508F1ZU</v>
      </c>
      <c r="E45" s="12" t="s">
        <v>1545</v>
      </c>
      <c r="F45" s="24" t="s">
        <v>102</v>
      </c>
      <c r="G45" s="25">
        <v>43565</v>
      </c>
      <c r="H45" s="12" t="str">
        <f>VLOOKUP(C45,'MASTER SALE PARTY'!$B$4:$E$1000,3,FALSE)</f>
        <v>27-Maharashatra</v>
      </c>
      <c r="I45" s="17">
        <v>0</v>
      </c>
      <c r="J45" s="17" t="s">
        <v>37</v>
      </c>
      <c r="K45" s="26">
        <v>87081090</v>
      </c>
      <c r="L45" s="20">
        <f>VLOOKUP(K45,'MASTER SALE HSN'!$A$4:$E$200,5,FALSE)</f>
        <v>28</v>
      </c>
      <c r="M45" s="26"/>
      <c r="N45" s="12"/>
      <c r="O45" s="12"/>
      <c r="P45" s="12"/>
      <c r="Q45" s="12"/>
      <c r="R45" s="12"/>
      <c r="S45" s="28">
        <v>28767.42</v>
      </c>
      <c r="T45" s="21">
        <f t="shared" si="0"/>
        <v>0</v>
      </c>
      <c r="U45" s="21">
        <f t="shared" si="1"/>
        <v>4027.4387999999999</v>
      </c>
      <c r="V45" s="21">
        <f t="shared" si="2"/>
        <v>4027.4387999999999</v>
      </c>
      <c r="W45" s="21">
        <v>0</v>
      </c>
      <c r="X45" s="27">
        <v>36822.297600000005</v>
      </c>
      <c r="Y45" s="12" t="s">
        <v>38</v>
      </c>
      <c r="Z45" s="12" t="s">
        <v>1482</v>
      </c>
      <c r="AA45" s="12" t="str">
        <f>VLOOKUP(C45,'MASTER SALE PARTY'!$B$4:$E$1000,4,FALSE)</f>
        <v>Local</v>
      </c>
      <c r="AB45" s="26">
        <v>348</v>
      </c>
    </row>
    <row r="46" spans="1:28">
      <c r="A46" s="16">
        <v>43556</v>
      </c>
      <c r="B46" s="12">
        <v>41</v>
      </c>
      <c r="C46" s="23" t="s">
        <v>33</v>
      </c>
      <c r="D46" s="12" t="str">
        <f>VLOOKUP(C46,'MASTER SALE PARTY'!$B$4:$E$1000,2,FALSE)</f>
        <v>27AABCM2508F1ZU</v>
      </c>
      <c r="E46" s="12" t="s">
        <v>1545</v>
      </c>
      <c r="F46" s="24" t="s">
        <v>103</v>
      </c>
      <c r="G46" s="25">
        <v>43565</v>
      </c>
      <c r="H46" s="12" t="str">
        <f>VLOOKUP(C46,'MASTER SALE PARTY'!$B$4:$E$1000,3,FALSE)</f>
        <v>27-Maharashatra</v>
      </c>
      <c r="I46" s="17">
        <v>0</v>
      </c>
      <c r="J46" s="17" t="s">
        <v>37</v>
      </c>
      <c r="K46" s="26">
        <v>87081090</v>
      </c>
      <c r="L46" s="20">
        <f>VLOOKUP(K46,'MASTER SALE HSN'!$A$4:$E$200,5,FALSE)</f>
        <v>28</v>
      </c>
      <c r="M46" s="26"/>
      <c r="N46" s="12"/>
      <c r="O46" s="12"/>
      <c r="P46" s="12"/>
      <c r="Q46" s="12"/>
      <c r="R46" s="12"/>
      <c r="S46" s="28">
        <v>30751.38</v>
      </c>
      <c r="T46" s="21">
        <f t="shared" si="0"/>
        <v>0</v>
      </c>
      <c r="U46" s="21">
        <f t="shared" si="1"/>
        <v>4305.1931999999997</v>
      </c>
      <c r="V46" s="21">
        <f t="shared" si="2"/>
        <v>4305.1931999999997</v>
      </c>
      <c r="W46" s="21">
        <v>0</v>
      </c>
      <c r="X46" s="27">
        <v>39361.756399999998</v>
      </c>
      <c r="Y46" s="12" t="s">
        <v>38</v>
      </c>
      <c r="Z46" s="12" t="s">
        <v>1482</v>
      </c>
      <c r="AA46" s="12" t="str">
        <f>VLOOKUP(C46,'MASTER SALE PARTY'!$B$4:$E$1000,4,FALSE)</f>
        <v>Local</v>
      </c>
      <c r="AB46" s="26">
        <v>372</v>
      </c>
    </row>
    <row r="47" spans="1:28">
      <c r="A47" s="16">
        <v>43556</v>
      </c>
      <c r="B47" s="12">
        <v>42</v>
      </c>
      <c r="C47" s="23" t="s">
        <v>45</v>
      </c>
      <c r="D47" s="12" t="str">
        <f>VLOOKUP(C47,'MASTER SALE PARTY'!$B$4:$E$1000,2,FALSE)</f>
        <v>27AAECM8871A1ZF</v>
      </c>
      <c r="E47" s="12" t="s">
        <v>1545</v>
      </c>
      <c r="F47" s="24" t="s">
        <v>104</v>
      </c>
      <c r="G47" s="25">
        <v>43565</v>
      </c>
      <c r="H47" s="12" t="str">
        <f>VLOOKUP(C47,'MASTER SALE PARTY'!$B$4:$E$1000,3,FALSE)</f>
        <v>27-Maharashatra</v>
      </c>
      <c r="I47" s="17">
        <v>0</v>
      </c>
      <c r="J47" s="17" t="s">
        <v>37</v>
      </c>
      <c r="K47" s="26">
        <v>87089900</v>
      </c>
      <c r="L47" s="20">
        <f>VLOOKUP(K47,'MASTER SALE HSN'!$A$4:$E$200,5,FALSE)</f>
        <v>28</v>
      </c>
      <c r="M47" s="26"/>
      <c r="N47" s="12"/>
      <c r="O47" s="12"/>
      <c r="P47" s="12"/>
      <c r="Q47" s="12"/>
      <c r="R47" s="12"/>
      <c r="S47" s="28">
        <v>23255.759999999998</v>
      </c>
      <c r="T47" s="21">
        <f t="shared" si="0"/>
        <v>0</v>
      </c>
      <c r="U47" s="21">
        <f t="shared" si="1"/>
        <v>3255.8063999999995</v>
      </c>
      <c r="V47" s="21">
        <f t="shared" si="2"/>
        <v>3255.8063999999995</v>
      </c>
      <c r="W47" s="21">
        <v>0</v>
      </c>
      <c r="X47" s="27">
        <v>29767.382799999996</v>
      </c>
      <c r="Y47" s="12" t="s">
        <v>38</v>
      </c>
      <c r="Z47" s="12" t="s">
        <v>1482</v>
      </c>
      <c r="AA47" s="12" t="str">
        <f>VLOOKUP(C47,'MASTER SALE PARTY'!$B$4:$E$1000,4,FALSE)</f>
        <v>Local</v>
      </c>
      <c r="AB47" s="26">
        <v>12</v>
      </c>
    </row>
    <row r="48" spans="1:28">
      <c r="A48" s="16">
        <v>43556</v>
      </c>
      <c r="B48" s="12">
        <v>43</v>
      </c>
      <c r="C48" s="23" t="s">
        <v>45</v>
      </c>
      <c r="D48" s="12" t="str">
        <f>VLOOKUP(C48,'MASTER SALE PARTY'!$B$4:$E$1000,2,FALSE)</f>
        <v>27AAECM8871A1ZF</v>
      </c>
      <c r="E48" s="12" t="s">
        <v>1545</v>
      </c>
      <c r="F48" s="24" t="s">
        <v>105</v>
      </c>
      <c r="G48" s="25">
        <v>43565</v>
      </c>
      <c r="H48" s="12" t="str">
        <f>VLOOKUP(C48,'MASTER SALE PARTY'!$B$4:$E$1000,3,FALSE)</f>
        <v>27-Maharashatra</v>
      </c>
      <c r="I48" s="17">
        <v>0</v>
      </c>
      <c r="J48" s="17" t="s">
        <v>37</v>
      </c>
      <c r="K48" s="26">
        <v>87089900</v>
      </c>
      <c r="L48" s="20">
        <f>VLOOKUP(K48,'MASTER SALE HSN'!$A$4:$E$200,5,FALSE)</f>
        <v>28</v>
      </c>
      <c r="M48" s="26"/>
      <c r="N48" s="12"/>
      <c r="O48" s="12"/>
      <c r="P48" s="12"/>
      <c r="Q48" s="12"/>
      <c r="R48" s="12"/>
      <c r="S48" s="28">
        <v>23255.759999999998</v>
      </c>
      <c r="T48" s="21">
        <f t="shared" si="0"/>
        <v>0</v>
      </c>
      <c r="U48" s="21">
        <f t="shared" si="1"/>
        <v>3255.8063999999995</v>
      </c>
      <c r="V48" s="21">
        <f t="shared" si="2"/>
        <v>3255.8063999999995</v>
      </c>
      <c r="W48" s="21">
        <v>0</v>
      </c>
      <c r="X48" s="27">
        <v>29767.382799999996</v>
      </c>
      <c r="Y48" s="12" t="s">
        <v>38</v>
      </c>
      <c r="Z48" s="12" t="s">
        <v>1482</v>
      </c>
      <c r="AA48" s="12" t="str">
        <f>VLOOKUP(C48,'MASTER SALE PARTY'!$B$4:$E$1000,4,FALSE)</f>
        <v>Local</v>
      </c>
      <c r="AB48" s="26">
        <v>12</v>
      </c>
    </row>
    <row r="49" spans="1:28">
      <c r="A49" s="16">
        <v>43556</v>
      </c>
      <c r="B49" s="12">
        <v>44</v>
      </c>
      <c r="C49" s="23" t="s">
        <v>33</v>
      </c>
      <c r="D49" s="12" t="str">
        <f>VLOOKUP(C49,'MASTER SALE PARTY'!$B$4:$E$1000,2,FALSE)</f>
        <v>27AABCM2508F1ZU</v>
      </c>
      <c r="E49" s="12" t="s">
        <v>1545</v>
      </c>
      <c r="F49" s="24" t="s">
        <v>106</v>
      </c>
      <c r="G49" s="25">
        <v>43565</v>
      </c>
      <c r="H49" s="12" t="str">
        <f>VLOOKUP(C49,'MASTER SALE PARTY'!$B$4:$E$1000,3,FALSE)</f>
        <v>27-Maharashatra</v>
      </c>
      <c r="I49" s="17">
        <v>0</v>
      </c>
      <c r="J49" s="17" t="s">
        <v>37</v>
      </c>
      <c r="K49" s="26">
        <v>87081090</v>
      </c>
      <c r="L49" s="20">
        <f>VLOOKUP(K49,'MASTER SALE HSN'!$A$4:$E$200,5,FALSE)</f>
        <v>28</v>
      </c>
      <c r="M49" s="26"/>
      <c r="N49" s="12"/>
      <c r="O49" s="12"/>
      <c r="P49" s="12"/>
      <c r="Q49" s="12"/>
      <c r="R49" s="12"/>
      <c r="S49" s="28">
        <v>30751.38</v>
      </c>
      <c r="T49" s="21">
        <f t="shared" si="0"/>
        <v>0</v>
      </c>
      <c r="U49" s="21">
        <f t="shared" si="1"/>
        <v>4305.1931999999997</v>
      </c>
      <c r="V49" s="21">
        <f t="shared" si="2"/>
        <v>4305.1931999999997</v>
      </c>
      <c r="W49" s="21">
        <v>0</v>
      </c>
      <c r="X49" s="27">
        <v>39361.756399999998</v>
      </c>
      <c r="Y49" s="12" t="s">
        <v>38</v>
      </c>
      <c r="Z49" s="12" t="s">
        <v>1482</v>
      </c>
      <c r="AA49" s="12" t="str">
        <f>VLOOKUP(C49,'MASTER SALE PARTY'!$B$4:$E$1000,4,FALSE)</f>
        <v>Local</v>
      </c>
      <c r="AB49" s="26">
        <v>372</v>
      </c>
    </row>
    <row r="50" spans="1:28">
      <c r="A50" s="16">
        <v>43556</v>
      </c>
      <c r="B50" s="12">
        <v>45</v>
      </c>
      <c r="C50" s="23" t="s">
        <v>33</v>
      </c>
      <c r="D50" s="12" t="str">
        <f>VLOOKUP(C50,'MASTER SALE PARTY'!$B$4:$E$1000,2,FALSE)</f>
        <v>27AABCM2508F1ZU</v>
      </c>
      <c r="E50" s="12" t="s">
        <v>1545</v>
      </c>
      <c r="F50" s="24" t="s">
        <v>107</v>
      </c>
      <c r="G50" s="25">
        <v>43565</v>
      </c>
      <c r="H50" s="12" t="str">
        <f>VLOOKUP(C50,'MASTER SALE PARTY'!$B$4:$E$1000,3,FALSE)</f>
        <v>27-Maharashatra</v>
      </c>
      <c r="I50" s="17">
        <v>0</v>
      </c>
      <c r="J50" s="17" t="s">
        <v>37</v>
      </c>
      <c r="K50" s="26">
        <v>87141090</v>
      </c>
      <c r="L50" s="20">
        <f>VLOOKUP(K50,'MASTER SALE HSN'!$A$4:$E$200,5,FALSE)</f>
        <v>28</v>
      </c>
      <c r="M50" s="26"/>
      <c r="N50" s="12"/>
      <c r="O50" s="12"/>
      <c r="P50" s="12"/>
      <c r="Q50" s="12"/>
      <c r="R50" s="12"/>
      <c r="S50" s="28">
        <v>10836</v>
      </c>
      <c r="T50" s="21">
        <f t="shared" si="0"/>
        <v>0</v>
      </c>
      <c r="U50" s="21">
        <f t="shared" si="1"/>
        <v>1517.04</v>
      </c>
      <c r="V50" s="21">
        <f t="shared" si="2"/>
        <v>1517.04</v>
      </c>
      <c r="W50" s="21">
        <v>0</v>
      </c>
      <c r="X50" s="27">
        <v>13870.080000000002</v>
      </c>
      <c r="Y50" s="12" t="s">
        <v>38</v>
      </c>
      <c r="Z50" s="12" t="s">
        <v>1482</v>
      </c>
      <c r="AA50" s="12" t="str">
        <f>VLOOKUP(C50,'MASTER SALE PARTY'!$B$4:$E$1000,4,FALSE)</f>
        <v>Local</v>
      </c>
      <c r="AB50" s="26">
        <v>144</v>
      </c>
    </row>
    <row r="51" spans="1:28">
      <c r="A51" s="16">
        <v>43556</v>
      </c>
      <c r="B51" s="12">
        <v>46</v>
      </c>
      <c r="C51" s="23" t="s">
        <v>33</v>
      </c>
      <c r="D51" s="12" t="str">
        <f>VLOOKUP(C51,'MASTER SALE PARTY'!$B$4:$E$1000,2,FALSE)</f>
        <v>27AABCM2508F1ZU</v>
      </c>
      <c r="E51" s="12" t="s">
        <v>1545</v>
      </c>
      <c r="F51" s="24" t="s">
        <v>108</v>
      </c>
      <c r="G51" s="25">
        <v>43566</v>
      </c>
      <c r="H51" s="12" t="str">
        <f>VLOOKUP(C51,'MASTER SALE PARTY'!$B$4:$E$1000,3,FALSE)</f>
        <v>27-Maharashatra</v>
      </c>
      <c r="I51" s="17">
        <v>0</v>
      </c>
      <c r="J51" s="17" t="s">
        <v>37</v>
      </c>
      <c r="K51" s="26">
        <v>87081090</v>
      </c>
      <c r="L51" s="20">
        <f>VLOOKUP(K51,'MASTER SALE HSN'!$A$4:$E$200,5,FALSE)</f>
        <v>28</v>
      </c>
      <c r="M51" s="26"/>
      <c r="N51" s="12"/>
      <c r="O51" s="12"/>
      <c r="P51" s="12"/>
      <c r="Q51" s="12"/>
      <c r="R51" s="12"/>
      <c r="S51" s="28">
        <v>15871.68</v>
      </c>
      <c r="T51" s="21">
        <f t="shared" si="0"/>
        <v>0</v>
      </c>
      <c r="U51" s="21">
        <f t="shared" si="1"/>
        <v>2222.0352000000003</v>
      </c>
      <c r="V51" s="21">
        <f t="shared" si="2"/>
        <v>2222.0352000000003</v>
      </c>
      <c r="W51" s="21">
        <v>0</v>
      </c>
      <c r="X51" s="27">
        <v>20315.760399999996</v>
      </c>
      <c r="Y51" s="12" t="s">
        <v>38</v>
      </c>
      <c r="Z51" s="12" t="s">
        <v>1482</v>
      </c>
      <c r="AA51" s="12" t="str">
        <f>VLOOKUP(C51,'MASTER SALE PARTY'!$B$4:$E$1000,4,FALSE)</f>
        <v>Local</v>
      </c>
      <c r="AB51" s="26">
        <v>192</v>
      </c>
    </row>
    <row r="52" spans="1:28">
      <c r="A52" s="16">
        <v>43556</v>
      </c>
      <c r="B52" s="12">
        <v>47</v>
      </c>
      <c r="C52" s="23" t="s">
        <v>45</v>
      </c>
      <c r="D52" s="12" t="str">
        <f>VLOOKUP(C52,'MASTER SALE PARTY'!$B$4:$E$1000,2,FALSE)</f>
        <v>27AAECM8871A1ZF</v>
      </c>
      <c r="E52" s="12" t="s">
        <v>1545</v>
      </c>
      <c r="F52" s="24" t="s">
        <v>109</v>
      </c>
      <c r="G52" s="25">
        <v>43566</v>
      </c>
      <c r="H52" s="12" t="str">
        <f>VLOOKUP(C52,'MASTER SALE PARTY'!$B$4:$E$1000,3,FALSE)</f>
        <v>27-Maharashatra</v>
      </c>
      <c r="I52" s="17">
        <v>0</v>
      </c>
      <c r="J52" s="17" t="s">
        <v>37</v>
      </c>
      <c r="K52" s="26">
        <v>87089900</v>
      </c>
      <c r="L52" s="20">
        <f>VLOOKUP(K52,'MASTER SALE HSN'!$A$4:$E$200,5,FALSE)</f>
        <v>28</v>
      </c>
      <c r="M52" s="26"/>
      <c r="N52" s="12"/>
      <c r="O52" s="12"/>
      <c r="P52" s="12"/>
      <c r="Q52" s="12"/>
      <c r="R52" s="12"/>
      <c r="S52" s="28">
        <v>23255.759999999998</v>
      </c>
      <c r="T52" s="21">
        <f t="shared" si="0"/>
        <v>0</v>
      </c>
      <c r="U52" s="21">
        <f t="shared" si="1"/>
        <v>3255.8063999999995</v>
      </c>
      <c r="V52" s="21">
        <f t="shared" si="2"/>
        <v>3255.8063999999995</v>
      </c>
      <c r="W52" s="21">
        <v>0</v>
      </c>
      <c r="X52" s="27">
        <v>29767.382799999996</v>
      </c>
      <c r="Y52" s="12" t="s">
        <v>38</v>
      </c>
      <c r="Z52" s="12" t="s">
        <v>1482</v>
      </c>
      <c r="AA52" s="12" t="str">
        <f>VLOOKUP(C52,'MASTER SALE PARTY'!$B$4:$E$1000,4,FALSE)</f>
        <v>Local</v>
      </c>
      <c r="AB52" s="26">
        <v>12</v>
      </c>
    </row>
    <row r="53" spans="1:28">
      <c r="A53" s="16">
        <v>43556</v>
      </c>
      <c r="B53" s="12">
        <v>48</v>
      </c>
      <c r="C53" s="23" t="s">
        <v>110</v>
      </c>
      <c r="D53" s="12" t="str">
        <f>VLOOKUP(C53,'MASTER SALE PARTY'!$B$4:$E$1000,2,FALSE)</f>
        <v>27BBVPS2447C1ZA</v>
      </c>
      <c r="E53" s="12" t="s">
        <v>1545</v>
      </c>
      <c r="F53" s="24" t="s">
        <v>112</v>
      </c>
      <c r="G53" s="25">
        <v>43566</v>
      </c>
      <c r="H53" s="12" t="str">
        <f>VLOOKUP(C53,'MASTER SALE PARTY'!$B$4:$E$1000,3,FALSE)</f>
        <v>27-Maharashatra</v>
      </c>
      <c r="I53" s="17">
        <v>0</v>
      </c>
      <c r="J53" s="17" t="s">
        <v>37</v>
      </c>
      <c r="K53" s="26">
        <v>998898</v>
      </c>
      <c r="L53" s="20">
        <f>VLOOKUP(K53,'MASTER SALE HSN'!$A$4:$E$200,5,FALSE)</f>
        <v>18</v>
      </c>
      <c r="M53" s="26"/>
      <c r="N53" s="12"/>
      <c r="O53" s="12"/>
      <c r="P53" s="12"/>
      <c r="Q53" s="12"/>
      <c r="R53" s="12"/>
      <c r="S53" s="28">
        <v>4500</v>
      </c>
      <c r="T53" s="21">
        <f t="shared" si="0"/>
        <v>0</v>
      </c>
      <c r="U53" s="21">
        <f t="shared" si="1"/>
        <v>405</v>
      </c>
      <c r="V53" s="21">
        <f t="shared" si="2"/>
        <v>405</v>
      </c>
      <c r="W53" s="21">
        <v>0</v>
      </c>
      <c r="X53" s="27">
        <v>5310</v>
      </c>
      <c r="Y53" s="12" t="s">
        <v>38</v>
      </c>
      <c r="Z53" s="12" t="s">
        <v>1482</v>
      </c>
      <c r="AA53" s="12" t="str">
        <f>VLOOKUP(C53,'MASTER SALE PARTY'!$B$4:$E$1000,4,FALSE)</f>
        <v>Local</v>
      </c>
      <c r="AB53" s="26">
        <v>300</v>
      </c>
    </row>
    <row r="54" spans="1:28">
      <c r="A54" s="16">
        <v>43556</v>
      </c>
      <c r="B54" s="12">
        <v>49</v>
      </c>
      <c r="C54" s="23" t="s">
        <v>33</v>
      </c>
      <c r="D54" s="12" t="str">
        <f>VLOOKUP(C54,'MASTER SALE PARTY'!$B$4:$E$1000,2,FALSE)</f>
        <v>27AABCM2508F1ZU</v>
      </c>
      <c r="E54" s="12" t="s">
        <v>1545</v>
      </c>
      <c r="F54" s="24" t="s">
        <v>113</v>
      </c>
      <c r="G54" s="25">
        <v>43566</v>
      </c>
      <c r="H54" s="12" t="str">
        <f>VLOOKUP(C54,'MASTER SALE PARTY'!$B$4:$E$1000,3,FALSE)</f>
        <v>27-Maharashatra</v>
      </c>
      <c r="I54" s="17">
        <v>0</v>
      </c>
      <c r="J54" s="17" t="s">
        <v>37</v>
      </c>
      <c r="K54" s="26">
        <v>87081090</v>
      </c>
      <c r="L54" s="20">
        <f>VLOOKUP(K54,'MASTER SALE HSN'!$A$4:$E$200,5,FALSE)</f>
        <v>28</v>
      </c>
      <c r="M54" s="26"/>
      <c r="N54" s="12"/>
      <c r="O54" s="12"/>
      <c r="P54" s="12"/>
      <c r="Q54" s="12"/>
      <c r="R54" s="12"/>
      <c r="S54" s="28">
        <v>23749.919999999998</v>
      </c>
      <c r="T54" s="21">
        <f t="shared" si="0"/>
        <v>0</v>
      </c>
      <c r="U54" s="21">
        <f t="shared" si="1"/>
        <v>3324.9887999999996</v>
      </c>
      <c r="V54" s="21">
        <f t="shared" si="2"/>
        <v>3324.9887999999996</v>
      </c>
      <c r="W54" s="21">
        <v>0</v>
      </c>
      <c r="X54" s="27">
        <v>30399.897599999997</v>
      </c>
      <c r="Y54" s="12" t="s">
        <v>38</v>
      </c>
      <c r="Z54" s="12" t="s">
        <v>1482</v>
      </c>
      <c r="AA54" s="12" t="str">
        <f>VLOOKUP(C54,'MASTER SALE PARTY'!$B$4:$E$1000,4,FALSE)</f>
        <v>Local</v>
      </c>
      <c r="AB54" s="26">
        <v>288</v>
      </c>
    </row>
    <row r="55" spans="1:28">
      <c r="A55" s="16">
        <v>43556</v>
      </c>
      <c r="B55" s="12">
        <v>50</v>
      </c>
      <c r="C55" s="23" t="s">
        <v>59</v>
      </c>
      <c r="D55" s="12" t="str">
        <f>VLOOKUP(C55,'MASTER SALE PARTY'!$B$4:$E$1000,2,FALSE)</f>
        <v>27AAACT1848E1ZH</v>
      </c>
      <c r="E55" s="12" t="s">
        <v>1545</v>
      </c>
      <c r="F55" s="24" t="s">
        <v>114</v>
      </c>
      <c r="G55" s="25">
        <v>43567</v>
      </c>
      <c r="H55" s="12" t="str">
        <f>VLOOKUP(C55,'MASTER SALE PARTY'!$B$4:$E$1000,3,FALSE)</f>
        <v>27-Maharashatra</v>
      </c>
      <c r="I55" s="17">
        <v>0</v>
      </c>
      <c r="J55" s="17" t="s">
        <v>37</v>
      </c>
      <c r="K55" s="26">
        <v>87089900</v>
      </c>
      <c r="L55" s="20">
        <f>VLOOKUP(K55,'MASTER SALE HSN'!$A$4:$E$200,5,FALSE)</f>
        <v>28</v>
      </c>
      <c r="M55" s="26"/>
      <c r="N55" s="12"/>
      <c r="O55" s="12"/>
      <c r="P55" s="12"/>
      <c r="Q55" s="12"/>
      <c r="R55" s="12"/>
      <c r="S55" s="28">
        <v>33329.040000000001</v>
      </c>
      <c r="T55" s="21">
        <f t="shared" si="0"/>
        <v>0</v>
      </c>
      <c r="U55" s="21">
        <f t="shared" si="1"/>
        <v>4666.0656000000008</v>
      </c>
      <c r="V55" s="21">
        <f t="shared" si="2"/>
        <v>4666.0656000000008</v>
      </c>
      <c r="W55" s="21">
        <v>0</v>
      </c>
      <c r="X55" s="27">
        <v>42661.181200000006</v>
      </c>
      <c r="Y55" s="12" t="s">
        <v>38</v>
      </c>
      <c r="Z55" s="12" t="s">
        <v>1482</v>
      </c>
      <c r="AA55" s="12" t="str">
        <f>VLOOKUP(C55,'MASTER SALE PARTY'!$B$4:$E$1000,4,FALSE)</f>
        <v>Local</v>
      </c>
      <c r="AB55" s="26">
        <v>64</v>
      </c>
    </row>
    <row r="56" spans="1:28">
      <c r="A56" s="16">
        <v>43556</v>
      </c>
      <c r="B56" s="12">
        <v>51</v>
      </c>
      <c r="C56" s="23" t="s">
        <v>45</v>
      </c>
      <c r="D56" s="12" t="str">
        <f>VLOOKUP(C56,'MASTER SALE PARTY'!$B$4:$E$1000,2,FALSE)</f>
        <v>27AAECM8871A1ZF</v>
      </c>
      <c r="E56" s="12" t="s">
        <v>1545</v>
      </c>
      <c r="F56" s="24" t="s">
        <v>115</v>
      </c>
      <c r="G56" s="25">
        <v>43567</v>
      </c>
      <c r="H56" s="12" t="str">
        <f>VLOOKUP(C56,'MASTER SALE PARTY'!$B$4:$E$1000,3,FALSE)</f>
        <v>27-Maharashatra</v>
      </c>
      <c r="I56" s="17">
        <v>0</v>
      </c>
      <c r="J56" s="17" t="s">
        <v>37</v>
      </c>
      <c r="K56" s="26">
        <v>87089900</v>
      </c>
      <c r="L56" s="20">
        <f>VLOOKUP(K56,'MASTER SALE HSN'!$A$4:$E$200,5,FALSE)</f>
        <v>28</v>
      </c>
      <c r="M56" s="26"/>
      <c r="N56" s="12"/>
      <c r="O56" s="12"/>
      <c r="P56" s="12"/>
      <c r="Q56" s="12"/>
      <c r="R56" s="12"/>
      <c r="S56" s="28">
        <v>23255.759999999998</v>
      </c>
      <c r="T56" s="21">
        <f t="shared" si="0"/>
        <v>0</v>
      </c>
      <c r="U56" s="21">
        <f t="shared" si="1"/>
        <v>3255.8063999999995</v>
      </c>
      <c r="V56" s="21">
        <f t="shared" si="2"/>
        <v>3255.8063999999995</v>
      </c>
      <c r="W56" s="21">
        <v>0</v>
      </c>
      <c r="X56" s="27">
        <v>29767.382799999996</v>
      </c>
      <c r="Y56" s="12" t="s">
        <v>38</v>
      </c>
      <c r="Z56" s="12" t="s">
        <v>1482</v>
      </c>
      <c r="AA56" s="12" t="str">
        <f>VLOOKUP(C56,'MASTER SALE PARTY'!$B$4:$E$1000,4,FALSE)</f>
        <v>Local</v>
      </c>
      <c r="AB56" s="26">
        <v>12</v>
      </c>
    </row>
    <row r="57" spans="1:28">
      <c r="A57" s="16">
        <v>43556</v>
      </c>
      <c r="B57" s="12">
        <v>52</v>
      </c>
      <c r="C57" s="23" t="s">
        <v>45</v>
      </c>
      <c r="D57" s="12" t="str">
        <f>VLOOKUP(C57,'MASTER SALE PARTY'!$B$4:$E$1000,2,FALSE)</f>
        <v>27AAECM8871A1ZF</v>
      </c>
      <c r="E57" s="12" t="s">
        <v>1545</v>
      </c>
      <c r="F57" s="24" t="s">
        <v>116</v>
      </c>
      <c r="G57" s="25">
        <v>43567</v>
      </c>
      <c r="H57" s="12" t="str">
        <f>VLOOKUP(C57,'MASTER SALE PARTY'!$B$4:$E$1000,3,FALSE)</f>
        <v>27-Maharashatra</v>
      </c>
      <c r="I57" s="17">
        <v>0</v>
      </c>
      <c r="J57" s="17" t="s">
        <v>37</v>
      </c>
      <c r="K57" s="26">
        <v>87089900</v>
      </c>
      <c r="L57" s="20">
        <f>VLOOKUP(K57,'MASTER SALE HSN'!$A$4:$E$200,5,FALSE)</f>
        <v>28</v>
      </c>
      <c r="M57" s="26"/>
      <c r="N57" s="12"/>
      <c r="O57" s="12"/>
      <c r="P57" s="12"/>
      <c r="Q57" s="12"/>
      <c r="R57" s="12"/>
      <c r="S57" s="28">
        <v>23255.759999999998</v>
      </c>
      <c r="T57" s="21">
        <f t="shared" si="0"/>
        <v>0</v>
      </c>
      <c r="U57" s="21">
        <f t="shared" si="1"/>
        <v>3255.8063999999995</v>
      </c>
      <c r="V57" s="21">
        <f t="shared" si="2"/>
        <v>3255.8063999999995</v>
      </c>
      <c r="W57" s="21">
        <v>0</v>
      </c>
      <c r="X57" s="27">
        <v>29767.382799999996</v>
      </c>
      <c r="Y57" s="12" t="s">
        <v>38</v>
      </c>
      <c r="Z57" s="12" t="s">
        <v>1482</v>
      </c>
      <c r="AA57" s="12" t="str">
        <f>VLOOKUP(C57,'MASTER SALE PARTY'!$B$4:$E$1000,4,FALSE)</f>
        <v>Local</v>
      </c>
      <c r="AB57" s="26">
        <v>12</v>
      </c>
    </row>
    <row r="58" spans="1:28">
      <c r="A58" s="16">
        <v>43556</v>
      </c>
      <c r="B58" s="12">
        <v>53</v>
      </c>
      <c r="C58" s="23" t="s">
        <v>33</v>
      </c>
      <c r="D58" s="12" t="str">
        <f>VLOOKUP(C58,'MASTER SALE PARTY'!$B$4:$E$1000,2,FALSE)</f>
        <v>27AABCM2508F1ZU</v>
      </c>
      <c r="E58" s="12" t="s">
        <v>1545</v>
      </c>
      <c r="F58" s="24" t="s">
        <v>117</v>
      </c>
      <c r="G58" s="25">
        <v>43567</v>
      </c>
      <c r="H58" s="12" t="str">
        <f>VLOOKUP(C58,'MASTER SALE PARTY'!$B$4:$E$1000,3,FALSE)</f>
        <v>27-Maharashatra</v>
      </c>
      <c r="I58" s="17">
        <v>0</v>
      </c>
      <c r="J58" s="17" t="s">
        <v>37</v>
      </c>
      <c r="K58" s="26">
        <v>87081090</v>
      </c>
      <c r="L58" s="20">
        <f>VLOOKUP(K58,'MASTER SALE HSN'!$A$4:$E$200,5,FALSE)</f>
        <v>28</v>
      </c>
      <c r="M58" s="26"/>
      <c r="N58" s="12"/>
      <c r="O58" s="12"/>
      <c r="P58" s="12"/>
      <c r="Q58" s="12"/>
      <c r="R58" s="12"/>
      <c r="S58" s="28">
        <v>33727.32</v>
      </c>
      <c r="T58" s="21">
        <f t="shared" si="0"/>
        <v>0</v>
      </c>
      <c r="U58" s="21">
        <f t="shared" si="1"/>
        <v>4721.8247999999994</v>
      </c>
      <c r="V58" s="21">
        <f t="shared" si="2"/>
        <v>4721.8247999999994</v>
      </c>
      <c r="W58" s="21">
        <v>0</v>
      </c>
      <c r="X58" s="27">
        <v>43170.959600000002</v>
      </c>
      <c r="Y58" s="12" t="s">
        <v>38</v>
      </c>
      <c r="Z58" s="12" t="s">
        <v>1482</v>
      </c>
      <c r="AA58" s="12" t="str">
        <f>VLOOKUP(C58,'MASTER SALE PARTY'!$B$4:$E$1000,4,FALSE)</f>
        <v>Local</v>
      </c>
      <c r="AB58" s="26">
        <v>408</v>
      </c>
    </row>
    <row r="59" spans="1:28">
      <c r="A59" s="16">
        <v>43556</v>
      </c>
      <c r="B59" s="12">
        <v>54</v>
      </c>
      <c r="C59" s="23" t="s">
        <v>33</v>
      </c>
      <c r="D59" s="12" t="str">
        <f>VLOOKUP(C59,'MASTER SALE PARTY'!$B$4:$E$1000,2,FALSE)</f>
        <v>27AABCM2508F1ZU</v>
      </c>
      <c r="E59" s="12" t="s">
        <v>1545</v>
      </c>
      <c r="F59" s="24" t="s">
        <v>118</v>
      </c>
      <c r="G59" s="25">
        <v>43567</v>
      </c>
      <c r="H59" s="12" t="str">
        <f>VLOOKUP(C59,'MASTER SALE PARTY'!$B$4:$E$1000,3,FALSE)</f>
        <v>27-Maharashatra</v>
      </c>
      <c r="I59" s="17">
        <v>0</v>
      </c>
      <c r="J59" s="17" t="s">
        <v>37</v>
      </c>
      <c r="K59" s="26">
        <v>87081090</v>
      </c>
      <c r="L59" s="20">
        <f>VLOOKUP(K59,'MASTER SALE HSN'!$A$4:$E$200,5,FALSE)</f>
        <v>28</v>
      </c>
      <c r="M59" s="26"/>
      <c r="N59" s="12"/>
      <c r="O59" s="12"/>
      <c r="P59" s="12"/>
      <c r="Q59" s="12"/>
      <c r="R59" s="12"/>
      <c r="S59" s="28">
        <v>9891</v>
      </c>
      <c r="T59" s="21">
        <f t="shared" si="0"/>
        <v>0</v>
      </c>
      <c r="U59" s="21">
        <f t="shared" si="1"/>
        <v>1384.74</v>
      </c>
      <c r="V59" s="21">
        <f t="shared" si="2"/>
        <v>1384.74</v>
      </c>
      <c r="W59" s="21">
        <v>0</v>
      </c>
      <c r="X59" s="27">
        <v>12660.48</v>
      </c>
      <c r="Y59" s="12" t="s">
        <v>38</v>
      </c>
      <c r="Z59" s="12" t="s">
        <v>1482</v>
      </c>
      <c r="AA59" s="12" t="str">
        <f>VLOOKUP(C59,'MASTER SALE PARTY'!$B$4:$E$1000,4,FALSE)</f>
        <v>Local</v>
      </c>
      <c r="AB59" s="26">
        <v>120</v>
      </c>
    </row>
    <row r="60" spans="1:28">
      <c r="A60" s="16">
        <v>43556</v>
      </c>
      <c r="B60" s="12">
        <v>55</v>
      </c>
      <c r="C60" s="23" t="s">
        <v>33</v>
      </c>
      <c r="D60" s="12" t="str">
        <f>VLOOKUP(C60,'MASTER SALE PARTY'!$B$4:$E$1000,2,FALSE)</f>
        <v>27AABCM2508F1ZU</v>
      </c>
      <c r="E60" s="12" t="s">
        <v>1545</v>
      </c>
      <c r="F60" s="24" t="s">
        <v>119</v>
      </c>
      <c r="G60" s="25">
        <v>43567</v>
      </c>
      <c r="H60" s="12" t="str">
        <f>VLOOKUP(C60,'MASTER SALE PARTY'!$B$4:$E$1000,3,FALSE)</f>
        <v>27-Maharashatra</v>
      </c>
      <c r="I60" s="17">
        <v>0</v>
      </c>
      <c r="J60" s="17" t="s">
        <v>37</v>
      </c>
      <c r="K60" s="26">
        <v>87081090</v>
      </c>
      <c r="L60" s="20">
        <f>VLOOKUP(K60,'MASTER SALE HSN'!$A$4:$E$200,5,FALSE)</f>
        <v>28</v>
      </c>
      <c r="M60" s="26"/>
      <c r="N60" s="12"/>
      <c r="O60" s="12"/>
      <c r="P60" s="12"/>
      <c r="Q60" s="12"/>
      <c r="R60" s="12"/>
      <c r="S60" s="28">
        <v>9919.7999999999993</v>
      </c>
      <c r="T60" s="21">
        <f t="shared" si="0"/>
        <v>0</v>
      </c>
      <c r="U60" s="21">
        <f t="shared" si="1"/>
        <v>1388.7719999999999</v>
      </c>
      <c r="V60" s="21">
        <f t="shared" si="2"/>
        <v>1388.7719999999999</v>
      </c>
      <c r="W60" s="21">
        <v>0</v>
      </c>
      <c r="X60" s="27">
        <v>12697.344000000001</v>
      </c>
      <c r="Y60" s="12" t="s">
        <v>38</v>
      </c>
      <c r="Z60" s="12" t="s">
        <v>1482</v>
      </c>
      <c r="AA60" s="12" t="str">
        <f>VLOOKUP(C60,'MASTER SALE PARTY'!$B$4:$E$1000,4,FALSE)</f>
        <v>Local</v>
      </c>
      <c r="AB60" s="26">
        <v>120</v>
      </c>
    </row>
    <row r="61" spans="1:28">
      <c r="A61" s="16">
        <v>43556</v>
      </c>
      <c r="B61" s="12">
        <v>56</v>
      </c>
      <c r="C61" s="23" t="s">
        <v>45</v>
      </c>
      <c r="D61" s="12" t="str">
        <f>VLOOKUP(C61,'MASTER SALE PARTY'!$B$4:$E$1000,2,FALSE)</f>
        <v>27AAECM8871A1ZF</v>
      </c>
      <c r="E61" s="12" t="s">
        <v>1545</v>
      </c>
      <c r="F61" s="24" t="s">
        <v>120</v>
      </c>
      <c r="G61" s="25">
        <v>43567</v>
      </c>
      <c r="H61" s="12" t="str">
        <f>VLOOKUP(C61,'MASTER SALE PARTY'!$B$4:$E$1000,3,FALSE)</f>
        <v>27-Maharashatra</v>
      </c>
      <c r="I61" s="17">
        <v>0</v>
      </c>
      <c r="J61" s="17" t="s">
        <v>37</v>
      </c>
      <c r="K61" s="26">
        <v>87089900</v>
      </c>
      <c r="L61" s="20">
        <f>VLOOKUP(K61,'MASTER SALE HSN'!$A$4:$E$200,5,FALSE)</f>
        <v>28</v>
      </c>
      <c r="M61" s="26"/>
      <c r="N61" s="12"/>
      <c r="O61" s="12"/>
      <c r="P61" s="12"/>
      <c r="Q61" s="12"/>
      <c r="R61" s="12"/>
      <c r="S61" s="28">
        <v>23255.759999999998</v>
      </c>
      <c r="T61" s="21">
        <f t="shared" si="0"/>
        <v>0</v>
      </c>
      <c r="U61" s="21">
        <f t="shared" si="1"/>
        <v>3255.8063999999995</v>
      </c>
      <c r="V61" s="21">
        <f t="shared" si="2"/>
        <v>3255.8063999999995</v>
      </c>
      <c r="W61" s="21">
        <v>0</v>
      </c>
      <c r="X61" s="27">
        <v>29767.382799999996</v>
      </c>
      <c r="Y61" s="12" t="s">
        <v>38</v>
      </c>
      <c r="Z61" s="12" t="s">
        <v>1482</v>
      </c>
      <c r="AA61" s="12" t="str">
        <f>VLOOKUP(C61,'MASTER SALE PARTY'!$B$4:$E$1000,4,FALSE)</f>
        <v>Local</v>
      </c>
      <c r="AB61" s="26">
        <v>12</v>
      </c>
    </row>
    <row r="62" spans="1:28">
      <c r="A62" s="16">
        <v>43556</v>
      </c>
      <c r="B62" s="12">
        <v>57</v>
      </c>
      <c r="C62" s="23" t="s">
        <v>121</v>
      </c>
      <c r="D62" s="12" t="str">
        <f>VLOOKUP(C62,'MASTER SALE PARTY'!$B$4:$E$1000,2,FALSE)</f>
        <v>23AABCE9378F1ZK</v>
      </c>
      <c r="E62" s="12" t="s">
        <v>1545</v>
      </c>
      <c r="F62" s="24" t="s">
        <v>123</v>
      </c>
      <c r="G62" s="25">
        <v>43567</v>
      </c>
      <c r="H62" s="12" t="str">
        <f>VLOOKUP(C62,'MASTER SALE PARTY'!$B$4:$E$1000,3,FALSE)</f>
        <v>23-Madhya Pradesh</v>
      </c>
      <c r="I62" s="17">
        <v>0</v>
      </c>
      <c r="J62" s="17" t="s">
        <v>37</v>
      </c>
      <c r="K62" s="26">
        <v>87081090</v>
      </c>
      <c r="L62" s="20">
        <f>VLOOKUP(K62,'MASTER SALE HSN'!$A$4:$E$200,5,FALSE)</f>
        <v>28</v>
      </c>
      <c r="M62" s="26"/>
      <c r="N62" s="12"/>
      <c r="O62" s="12"/>
      <c r="P62" s="12"/>
      <c r="Q62" s="12"/>
      <c r="R62" s="12"/>
      <c r="S62" s="28">
        <v>35675.160000000003</v>
      </c>
      <c r="T62" s="21">
        <f t="shared" si="0"/>
        <v>9989.0448000000015</v>
      </c>
      <c r="U62" s="21">
        <f t="shared" si="1"/>
        <v>0</v>
      </c>
      <c r="V62" s="21">
        <f t="shared" si="2"/>
        <v>0</v>
      </c>
      <c r="W62" s="21">
        <v>0</v>
      </c>
      <c r="X62" s="27">
        <v>45664.214800000009</v>
      </c>
      <c r="Y62" s="12" t="s">
        <v>38</v>
      </c>
      <c r="Z62" s="12" t="s">
        <v>1482</v>
      </c>
      <c r="AA62" s="12" t="str">
        <f>VLOOKUP(C62,'MASTER SALE PARTY'!$B$4:$E$1000,4,FALSE)</f>
        <v>Oms</v>
      </c>
      <c r="AB62" s="26">
        <v>38</v>
      </c>
    </row>
    <row r="63" spans="1:28">
      <c r="A63" s="16">
        <v>43556</v>
      </c>
      <c r="B63" s="12">
        <v>58</v>
      </c>
      <c r="C63" s="23" t="s">
        <v>121</v>
      </c>
      <c r="D63" s="12" t="str">
        <f>VLOOKUP(C63,'MASTER SALE PARTY'!$B$4:$E$1000,2,FALSE)</f>
        <v>23AABCE9378F1ZK</v>
      </c>
      <c r="E63" s="12" t="s">
        <v>1545</v>
      </c>
      <c r="F63" s="24" t="s">
        <v>125</v>
      </c>
      <c r="G63" s="25">
        <v>43567</v>
      </c>
      <c r="H63" s="12" t="str">
        <f>VLOOKUP(C63,'MASTER SALE PARTY'!$B$4:$E$1000,3,FALSE)</f>
        <v>23-Madhya Pradesh</v>
      </c>
      <c r="I63" s="17">
        <v>0</v>
      </c>
      <c r="J63" s="17" t="s">
        <v>37</v>
      </c>
      <c r="K63" s="26">
        <v>87081090</v>
      </c>
      <c r="L63" s="20">
        <f>VLOOKUP(K63,'MASTER SALE HSN'!$A$4:$E$200,5,FALSE)</f>
        <v>28</v>
      </c>
      <c r="M63" s="26"/>
      <c r="N63" s="12"/>
      <c r="O63" s="12"/>
      <c r="P63" s="12"/>
      <c r="Q63" s="12"/>
      <c r="R63" s="12"/>
      <c r="S63" s="28">
        <v>8368.3799999999992</v>
      </c>
      <c r="T63" s="21">
        <f t="shared" si="0"/>
        <v>2343.1463999999996</v>
      </c>
      <c r="U63" s="21">
        <f t="shared" si="1"/>
        <v>0</v>
      </c>
      <c r="V63" s="21">
        <f t="shared" si="2"/>
        <v>0</v>
      </c>
      <c r="W63" s="21">
        <v>0</v>
      </c>
      <c r="X63" s="27">
        <v>10711.536399999999</v>
      </c>
      <c r="Y63" s="12" t="s">
        <v>38</v>
      </c>
      <c r="Z63" s="12" t="s">
        <v>1482</v>
      </c>
      <c r="AA63" s="12" t="str">
        <f>VLOOKUP(C63,'MASTER SALE PARTY'!$B$4:$E$1000,4,FALSE)</f>
        <v>Oms</v>
      </c>
      <c r="AB63" s="26">
        <v>6</v>
      </c>
    </row>
    <row r="64" spans="1:28">
      <c r="A64" s="16">
        <v>43556</v>
      </c>
      <c r="B64" s="12">
        <v>59</v>
      </c>
      <c r="C64" s="23" t="s">
        <v>121</v>
      </c>
      <c r="D64" s="12" t="str">
        <f>VLOOKUP(C64,'MASTER SALE PARTY'!$B$4:$E$1000,2,FALSE)</f>
        <v>23AABCE9378F1ZK</v>
      </c>
      <c r="E64" s="12" t="s">
        <v>1545</v>
      </c>
      <c r="F64" s="24" t="s">
        <v>126</v>
      </c>
      <c r="G64" s="25">
        <v>43567</v>
      </c>
      <c r="H64" s="12" t="str">
        <f>VLOOKUP(C64,'MASTER SALE PARTY'!$B$4:$E$1000,3,FALSE)</f>
        <v>23-Madhya Pradesh</v>
      </c>
      <c r="I64" s="17">
        <v>0</v>
      </c>
      <c r="J64" s="17" t="s">
        <v>37</v>
      </c>
      <c r="K64" s="26">
        <v>87081090</v>
      </c>
      <c r="L64" s="20">
        <f>VLOOKUP(K64,'MASTER SALE HSN'!$A$4:$E$200,5,FALSE)</f>
        <v>28</v>
      </c>
      <c r="M64" s="26"/>
      <c r="N64" s="12"/>
      <c r="O64" s="12"/>
      <c r="P64" s="12"/>
      <c r="Q64" s="12"/>
      <c r="R64" s="12"/>
      <c r="S64" s="28">
        <v>2524.41</v>
      </c>
      <c r="T64" s="21">
        <f t="shared" si="0"/>
        <v>706.83479999999997</v>
      </c>
      <c r="U64" s="21">
        <f t="shared" si="1"/>
        <v>0</v>
      </c>
      <c r="V64" s="21">
        <f t="shared" si="2"/>
        <v>0</v>
      </c>
      <c r="W64" s="21">
        <v>0</v>
      </c>
      <c r="X64" s="27">
        <v>3231.2548000000002</v>
      </c>
      <c r="Y64" s="12" t="s">
        <v>38</v>
      </c>
      <c r="Z64" s="12" t="s">
        <v>1482</v>
      </c>
      <c r="AA64" s="12" t="str">
        <f>VLOOKUP(C64,'MASTER SALE PARTY'!$B$4:$E$1000,4,FALSE)</f>
        <v>Oms</v>
      </c>
      <c r="AB64" s="26">
        <v>3</v>
      </c>
    </row>
    <row r="65" spans="1:28">
      <c r="A65" s="16">
        <v>43556</v>
      </c>
      <c r="B65" s="12">
        <v>60</v>
      </c>
      <c r="C65" s="23" t="s">
        <v>33</v>
      </c>
      <c r="D65" s="12" t="str">
        <f>VLOOKUP(C65,'MASTER SALE PARTY'!$B$4:$E$1000,2,FALSE)</f>
        <v>27AABCM2508F1ZU</v>
      </c>
      <c r="E65" s="12" t="s">
        <v>1545</v>
      </c>
      <c r="F65" s="24" t="s">
        <v>127</v>
      </c>
      <c r="G65" s="25">
        <v>43567</v>
      </c>
      <c r="H65" s="12" t="str">
        <f>VLOOKUP(C65,'MASTER SALE PARTY'!$B$4:$E$1000,3,FALSE)</f>
        <v>27-Maharashatra</v>
      </c>
      <c r="I65" s="17">
        <v>0</v>
      </c>
      <c r="J65" s="17" t="s">
        <v>37</v>
      </c>
      <c r="K65" s="26">
        <v>87081090</v>
      </c>
      <c r="L65" s="20">
        <f>VLOOKUP(K65,'MASTER SALE HSN'!$A$4:$E$200,5,FALSE)</f>
        <v>28</v>
      </c>
      <c r="M65" s="26"/>
      <c r="N65" s="12"/>
      <c r="O65" s="12"/>
      <c r="P65" s="12"/>
      <c r="Q65" s="12"/>
      <c r="R65" s="12"/>
      <c r="S65" s="28">
        <v>7935.84</v>
      </c>
      <c r="T65" s="21">
        <f t="shared" si="0"/>
        <v>0</v>
      </c>
      <c r="U65" s="21">
        <f t="shared" si="1"/>
        <v>1111.0176000000001</v>
      </c>
      <c r="V65" s="21">
        <f t="shared" si="2"/>
        <v>1111.0176000000001</v>
      </c>
      <c r="W65" s="21">
        <v>0</v>
      </c>
      <c r="X65" s="27">
        <v>10157.875199999999</v>
      </c>
      <c r="Y65" s="12" t="s">
        <v>38</v>
      </c>
      <c r="Z65" s="12" t="s">
        <v>1482</v>
      </c>
      <c r="AA65" s="12" t="str">
        <f>VLOOKUP(C65,'MASTER SALE PARTY'!$B$4:$E$1000,4,FALSE)</f>
        <v>Local</v>
      </c>
      <c r="AB65" s="26">
        <v>96</v>
      </c>
    </row>
    <row r="66" spans="1:28">
      <c r="A66" s="16">
        <v>43556</v>
      </c>
      <c r="B66" s="12">
        <v>61</v>
      </c>
      <c r="C66" s="23" t="s">
        <v>33</v>
      </c>
      <c r="D66" s="12" t="str">
        <f>VLOOKUP(C66,'MASTER SALE PARTY'!$B$4:$E$1000,2,FALSE)</f>
        <v>27AABCM2508F1ZU</v>
      </c>
      <c r="E66" s="12" t="s">
        <v>1545</v>
      </c>
      <c r="F66" s="24" t="s">
        <v>128</v>
      </c>
      <c r="G66" s="25">
        <v>43567</v>
      </c>
      <c r="H66" s="12" t="str">
        <f>VLOOKUP(C66,'MASTER SALE PARTY'!$B$4:$E$1000,3,FALSE)</f>
        <v>27-Maharashatra</v>
      </c>
      <c r="I66" s="17">
        <v>0</v>
      </c>
      <c r="J66" s="17" t="s">
        <v>37</v>
      </c>
      <c r="K66" s="26">
        <v>87081090</v>
      </c>
      <c r="L66" s="20">
        <f>VLOOKUP(K66,'MASTER SALE HSN'!$A$4:$E$200,5,FALSE)</f>
        <v>28</v>
      </c>
      <c r="M66" s="26"/>
      <c r="N66" s="12"/>
      <c r="O66" s="12"/>
      <c r="P66" s="12"/>
      <c r="Q66" s="12"/>
      <c r="R66" s="12"/>
      <c r="S66" s="28">
        <v>16814.7</v>
      </c>
      <c r="T66" s="21">
        <f t="shared" si="0"/>
        <v>0</v>
      </c>
      <c r="U66" s="21">
        <f t="shared" si="1"/>
        <v>2354.0580000000004</v>
      </c>
      <c r="V66" s="21">
        <f t="shared" si="2"/>
        <v>2354.0580000000004</v>
      </c>
      <c r="W66" s="21">
        <v>0</v>
      </c>
      <c r="X66" s="27">
        <v>21522.816000000003</v>
      </c>
      <c r="Y66" s="12" t="s">
        <v>38</v>
      </c>
      <c r="Z66" s="12" t="s">
        <v>1482</v>
      </c>
      <c r="AA66" s="12" t="str">
        <f>VLOOKUP(C66,'MASTER SALE PARTY'!$B$4:$E$1000,4,FALSE)</f>
        <v>Local</v>
      </c>
      <c r="AB66" s="26">
        <v>204</v>
      </c>
    </row>
    <row r="67" spans="1:28">
      <c r="A67" s="16">
        <v>43556</v>
      </c>
      <c r="B67" s="12">
        <v>62</v>
      </c>
      <c r="C67" s="23" t="s">
        <v>45</v>
      </c>
      <c r="D67" s="12" t="str">
        <f>VLOOKUP(C67,'MASTER SALE PARTY'!$B$4:$E$1000,2,FALSE)</f>
        <v>27AAECM8871A1ZF</v>
      </c>
      <c r="E67" s="12" t="s">
        <v>1545</v>
      </c>
      <c r="F67" s="24" t="s">
        <v>129</v>
      </c>
      <c r="G67" s="25">
        <v>43568</v>
      </c>
      <c r="H67" s="12" t="str">
        <f>VLOOKUP(C67,'MASTER SALE PARTY'!$B$4:$E$1000,3,FALSE)</f>
        <v>27-Maharashatra</v>
      </c>
      <c r="I67" s="17">
        <v>0</v>
      </c>
      <c r="J67" s="17" t="s">
        <v>37</v>
      </c>
      <c r="K67" s="26">
        <v>87089900</v>
      </c>
      <c r="L67" s="20">
        <f>VLOOKUP(K67,'MASTER SALE HSN'!$A$4:$E$200,5,FALSE)</f>
        <v>28</v>
      </c>
      <c r="M67" s="26"/>
      <c r="N67" s="12"/>
      <c r="O67" s="12"/>
      <c r="P67" s="12"/>
      <c r="Q67" s="12"/>
      <c r="R67" s="12"/>
      <c r="S67" s="28">
        <v>23255.759999999998</v>
      </c>
      <c r="T67" s="21">
        <f t="shared" si="0"/>
        <v>0</v>
      </c>
      <c r="U67" s="21">
        <f t="shared" si="1"/>
        <v>3255.8063999999995</v>
      </c>
      <c r="V67" s="21">
        <f t="shared" si="2"/>
        <v>3255.8063999999995</v>
      </c>
      <c r="W67" s="21">
        <v>0</v>
      </c>
      <c r="X67" s="27">
        <v>29767.382799999996</v>
      </c>
      <c r="Y67" s="12" t="s">
        <v>38</v>
      </c>
      <c r="Z67" s="12" t="s">
        <v>1482</v>
      </c>
      <c r="AA67" s="12" t="str">
        <f>VLOOKUP(C67,'MASTER SALE PARTY'!$B$4:$E$1000,4,FALSE)</f>
        <v>Local</v>
      </c>
      <c r="AB67" s="26">
        <v>12</v>
      </c>
    </row>
    <row r="68" spans="1:28">
      <c r="A68" s="16">
        <v>43556</v>
      </c>
      <c r="B68" s="12">
        <v>63</v>
      </c>
      <c r="C68" s="29" t="s">
        <v>92</v>
      </c>
      <c r="D68" s="12" t="str">
        <f>VLOOKUP(C68,'MASTER SALE PARTY'!$B$4:$E$1000,2,FALSE)</f>
        <v>27AAACH4211R1ZF</v>
      </c>
      <c r="E68" s="12" t="s">
        <v>1545</v>
      </c>
      <c r="F68" s="24" t="s">
        <v>130</v>
      </c>
      <c r="G68" s="25">
        <v>43568</v>
      </c>
      <c r="H68" s="12" t="str">
        <f>VLOOKUP(C68,'MASTER SALE PARTY'!$B$4:$E$1000,3,FALSE)</f>
        <v>27-Maharashatra</v>
      </c>
      <c r="I68" s="17">
        <v>0</v>
      </c>
      <c r="J68" s="17" t="s">
        <v>37</v>
      </c>
      <c r="K68" s="26">
        <v>85129000</v>
      </c>
      <c r="L68" s="20">
        <f>VLOOKUP(K68,'MASTER SALE HSN'!$A$4:$E$200,5,FALSE)</f>
        <v>18</v>
      </c>
      <c r="M68" s="26"/>
      <c r="N68" s="12"/>
      <c r="O68" s="12"/>
      <c r="P68" s="12"/>
      <c r="Q68" s="12"/>
      <c r="R68" s="12"/>
      <c r="S68" s="28">
        <v>84000</v>
      </c>
      <c r="T68" s="21">
        <f t="shared" si="0"/>
        <v>0</v>
      </c>
      <c r="U68" s="21">
        <f t="shared" si="1"/>
        <v>7560</v>
      </c>
      <c r="V68" s="21">
        <f t="shared" si="2"/>
        <v>7560</v>
      </c>
      <c r="W68" s="21">
        <v>0</v>
      </c>
      <c r="X68" s="27">
        <v>99120.01</v>
      </c>
      <c r="Y68" s="12" t="s">
        <v>38</v>
      </c>
      <c r="Z68" s="12" t="s">
        <v>1482</v>
      </c>
      <c r="AA68" s="12" t="str">
        <f>VLOOKUP(C68,'MASTER SALE PARTY'!$B$4:$E$1000,4,FALSE)</f>
        <v>Local</v>
      </c>
      <c r="AB68" s="26">
        <v>3360</v>
      </c>
    </row>
    <row r="69" spans="1:28">
      <c r="A69" s="16">
        <v>43556</v>
      </c>
      <c r="B69" s="12">
        <v>64</v>
      </c>
      <c r="C69" s="23" t="s">
        <v>33</v>
      </c>
      <c r="D69" s="12" t="str">
        <f>VLOOKUP(C69,'MASTER SALE PARTY'!$B$4:$E$1000,2,FALSE)</f>
        <v>27AABCM2508F1ZU</v>
      </c>
      <c r="E69" s="12" t="s">
        <v>1545</v>
      </c>
      <c r="F69" s="24" t="s">
        <v>131</v>
      </c>
      <c r="G69" s="25">
        <v>43568</v>
      </c>
      <c r="H69" s="12" t="str">
        <f>VLOOKUP(C69,'MASTER SALE PARTY'!$B$4:$E$1000,3,FALSE)</f>
        <v>27-Maharashatra</v>
      </c>
      <c r="I69" s="17">
        <v>0</v>
      </c>
      <c r="J69" s="17" t="s">
        <v>37</v>
      </c>
      <c r="K69" s="26">
        <v>87081090</v>
      </c>
      <c r="L69" s="20">
        <f>VLOOKUP(K69,'MASTER SALE HSN'!$A$4:$E$200,5,FALSE)</f>
        <v>28</v>
      </c>
      <c r="M69" s="26"/>
      <c r="N69" s="12"/>
      <c r="O69" s="12"/>
      <c r="P69" s="12"/>
      <c r="Q69" s="12"/>
      <c r="R69" s="12"/>
      <c r="S69" s="28">
        <v>24727.5</v>
      </c>
      <c r="T69" s="21">
        <f t="shared" si="0"/>
        <v>0</v>
      </c>
      <c r="U69" s="21">
        <f t="shared" si="1"/>
        <v>3461.85</v>
      </c>
      <c r="V69" s="21">
        <f t="shared" si="2"/>
        <v>3461.85</v>
      </c>
      <c r="W69" s="21">
        <v>0</v>
      </c>
      <c r="X69" s="27">
        <v>31651.199999999997</v>
      </c>
      <c r="Y69" s="12" t="s">
        <v>38</v>
      </c>
      <c r="Z69" s="12" t="s">
        <v>1482</v>
      </c>
      <c r="AA69" s="12" t="str">
        <f>VLOOKUP(C69,'MASTER SALE PARTY'!$B$4:$E$1000,4,FALSE)</f>
        <v>Local</v>
      </c>
      <c r="AB69" s="26">
        <v>300</v>
      </c>
    </row>
    <row r="70" spans="1:28">
      <c r="A70" s="16">
        <v>43556</v>
      </c>
      <c r="B70" s="12">
        <v>65</v>
      </c>
      <c r="C70" s="23" t="s">
        <v>59</v>
      </c>
      <c r="D70" s="12" t="str">
        <f>VLOOKUP(C70,'MASTER SALE PARTY'!$B$4:$E$1000,2,FALSE)</f>
        <v>27AAACT1848E1ZH</v>
      </c>
      <c r="E70" s="12" t="s">
        <v>1545</v>
      </c>
      <c r="F70" s="24" t="s">
        <v>132</v>
      </c>
      <c r="G70" s="25">
        <v>43570</v>
      </c>
      <c r="H70" s="12" t="str">
        <f>VLOOKUP(C70,'MASTER SALE PARTY'!$B$4:$E$1000,3,FALSE)</f>
        <v>27-Maharashatra</v>
      </c>
      <c r="I70" s="17">
        <v>0</v>
      </c>
      <c r="J70" s="17" t="s">
        <v>37</v>
      </c>
      <c r="K70" s="26">
        <v>87089900</v>
      </c>
      <c r="L70" s="20">
        <f>VLOOKUP(K70,'MASTER SALE HSN'!$A$4:$E$200,5,FALSE)</f>
        <v>28</v>
      </c>
      <c r="M70" s="26"/>
      <c r="N70" s="12"/>
      <c r="O70" s="12"/>
      <c r="P70" s="12"/>
      <c r="Q70" s="12"/>
      <c r="R70" s="12"/>
      <c r="S70" s="28">
        <v>26835.84</v>
      </c>
      <c r="T70" s="21">
        <f t="shared" si="0"/>
        <v>0</v>
      </c>
      <c r="U70" s="21">
        <f t="shared" si="1"/>
        <v>3757.0176000000001</v>
      </c>
      <c r="V70" s="21">
        <f t="shared" si="2"/>
        <v>3757.0176000000001</v>
      </c>
      <c r="W70" s="21">
        <v>0</v>
      </c>
      <c r="X70" s="27">
        <v>34349.885200000004</v>
      </c>
      <c r="Y70" s="12" t="s">
        <v>38</v>
      </c>
      <c r="Z70" s="12" t="s">
        <v>1482</v>
      </c>
      <c r="AA70" s="12" t="str">
        <f>VLOOKUP(C70,'MASTER SALE PARTY'!$B$4:$E$1000,4,FALSE)</f>
        <v>Local</v>
      </c>
      <c r="AB70" s="26">
        <v>56</v>
      </c>
    </row>
    <row r="71" spans="1:28">
      <c r="A71" s="16">
        <v>43556</v>
      </c>
      <c r="B71" s="12">
        <v>66</v>
      </c>
      <c r="C71" s="23" t="s">
        <v>45</v>
      </c>
      <c r="D71" s="12" t="str">
        <f>VLOOKUP(C71,'MASTER SALE PARTY'!$B$4:$E$1000,2,FALSE)</f>
        <v>27AAECM8871A1ZF</v>
      </c>
      <c r="E71" s="12" t="s">
        <v>1545</v>
      </c>
      <c r="F71" s="24" t="s">
        <v>133</v>
      </c>
      <c r="G71" s="25">
        <v>43570</v>
      </c>
      <c r="H71" s="12" t="str">
        <f>VLOOKUP(C71,'MASTER SALE PARTY'!$B$4:$E$1000,3,FALSE)</f>
        <v>27-Maharashatra</v>
      </c>
      <c r="I71" s="17">
        <v>0</v>
      </c>
      <c r="J71" s="17" t="s">
        <v>37</v>
      </c>
      <c r="K71" s="26">
        <v>87089900</v>
      </c>
      <c r="L71" s="20">
        <f>VLOOKUP(K71,'MASTER SALE HSN'!$A$4:$E$200,5,FALSE)</f>
        <v>28</v>
      </c>
      <c r="M71" s="26"/>
      <c r="N71" s="12"/>
      <c r="O71" s="12"/>
      <c r="P71" s="12"/>
      <c r="Q71" s="12"/>
      <c r="R71" s="12"/>
      <c r="S71" s="28">
        <v>23255.759999999998</v>
      </c>
      <c r="T71" s="21">
        <f t="shared" ref="T71:T134" si="3">+IF(AA71="oms",S71/100*L71,0)</f>
        <v>0</v>
      </c>
      <c r="U71" s="21">
        <f t="shared" ref="U71:U134" si="4">+IF(AA71="local",S71/100*L71/2,0)</f>
        <v>3255.8063999999995</v>
      </c>
      <c r="V71" s="21">
        <f t="shared" ref="V71:V134" si="5">+IF(AA71="local",S71/100*L71/2,0)</f>
        <v>3255.8063999999995</v>
      </c>
      <c r="W71" s="21">
        <v>0</v>
      </c>
      <c r="X71" s="27">
        <v>29767.382799999996</v>
      </c>
      <c r="Y71" s="12" t="s">
        <v>38</v>
      </c>
      <c r="Z71" s="12" t="s">
        <v>1482</v>
      </c>
      <c r="AA71" s="12" t="str">
        <f>VLOOKUP(C71,'MASTER SALE PARTY'!$B$4:$E$1000,4,FALSE)</f>
        <v>Local</v>
      </c>
      <c r="AB71" s="26">
        <v>12</v>
      </c>
    </row>
    <row r="72" spans="1:28">
      <c r="A72" s="16">
        <v>43556</v>
      </c>
      <c r="B72" s="12">
        <v>67</v>
      </c>
      <c r="C72" s="23" t="s">
        <v>45</v>
      </c>
      <c r="D72" s="12" t="str">
        <f>VLOOKUP(C72,'MASTER SALE PARTY'!$B$4:$E$1000,2,FALSE)</f>
        <v>27AAECM8871A1ZF</v>
      </c>
      <c r="E72" s="12" t="s">
        <v>1545</v>
      </c>
      <c r="F72" s="24" t="s">
        <v>134</v>
      </c>
      <c r="G72" s="25">
        <v>43570</v>
      </c>
      <c r="H72" s="12" t="str">
        <f>VLOOKUP(C72,'MASTER SALE PARTY'!$B$4:$E$1000,3,FALSE)</f>
        <v>27-Maharashatra</v>
      </c>
      <c r="I72" s="17">
        <v>0</v>
      </c>
      <c r="J72" s="17" t="s">
        <v>37</v>
      </c>
      <c r="K72" s="26">
        <v>87089900</v>
      </c>
      <c r="L72" s="20">
        <f>VLOOKUP(K72,'MASTER SALE HSN'!$A$4:$E$200,5,FALSE)</f>
        <v>28</v>
      </c>
      <c r="M72" s="26"/>
      <c r="N72" s="12"/>
      <c r="O72" s="12"/>
      <c r="P72" s="12"/>
      <c r="Q72" s="12"/>
      <c r="R72" s="12"/>
      <c r="S72" s="28">
        <v>23255.759999999998</v>
      </c>
      <c r="T72" s="21">
        <f t="shared" si="3"/>
        <v>0</v>
      </c>
      <c r="U72" s="21">
        <f t="shared" si="4"/>
        <v>3255.8063999999995</v>
      </c>
      <c r="V72" s="21">
        <f t="shared" si="5"/>
        <v>3255.8063999999995</v>
      </c>
      <c r="W72" s="21">
        <v>0</v>
      </c>
      <c r="X72" s="27">
        <v>29767.382799999996</v>
      </c>
      <c r="Y72" s="12" t="s">
        <v>38</v>
      </c>
      <c r="Z72" s="12" t="s">
        <v>1482</v>
      </c>
      <c r="AA72" s="12" t="str">
        <f>VLOOKUP(C72,'MASTER SALE PARTY'!$B$4:$E$1000,4,FALSE)</f>
        <v>Local</v>
      </c>
      <c r="AB72" s="26">
        <v>12</v>
      </c>
    </row>
    <row r="73" spans="1:28">
      <c r="A73" s="16">
        <v>43556</v>
      </c>
      <c r="B73" s="12">
        <v>68</v>
      </c>
      <c r="C73" s="23" t="s">
        <v>33</v>
      </c>
      <c r="D73" s="12" t="str">
        <f>VLOOKUP(C73,'MASTER SALE PARTY'!$B$4:$E$1000,2,FALSE)</f>
        <v>27AABCM2508F1ZU</v>
      </c>
      <c r="E73" s="12" t="s">
        <v>1545</v>
      </c>
      <c r="F73" s="24" t="s">
        <v>135</v>
      </c>
      <c r="G73" s="25">
        <v>43570</v>
      </c>
      <c r="H73" s="12" t="str">
        <f>VLOOKUP(C73,'MASTER SALE PARTY'!$B$4:$E$1000,3,FALSE)</f>
        <v>27-Maharashatra</v>
      </c>
      <c r="I73" s="17">
        <v>0</v>
      </c>
      <c r="J73" s="17" t="s">
        <v>37</v>
      </c>
      <c r="K73" s="26">
        <v>87081090</v>
      </c>
      <c r="L73" s="20">
        <f>VLOOKUP(K73,'MASTER SALE HSN'!$A$4:$E$200,5,FALSE)</f>
        <v>28</v>
      </c>
      <c r="M73" s="26"/>
      <c r="N73" s="12"/>
      <c r="O73" s="12"/>
      <c r="P73" s="12"/>
      <c r="Q73" s="12"/>
      <c r="R73" s="12"/>
      <c r="S73" s="28">
        <v>7747.95</v>
      </c>
      <c r="T73" s="21">
        <f t="shared" si="3"/>
        <v>0</v>
      </c>
      <c r="U73" s="21">
        <f t="shared" si="4"/>
        <v>1084.713</v>
      </c>
      <c r="V73" s="21">
        <f t="shared" si="5"/>
        <v>1084.713</v>
      </c>
      <c r="W73" s="21">
        <v>0</v>
      </c>
      <c r="X73" s="27">
        <v>9917.3760000000002</v>
      </c>
      <c r="Y73" s="12" t="s">
        <v>38</v>
      </c>
      <c r="Z73" s="12" t="s">
        <v>1482</v>
      </c>
      <c r="AA73" s="12" t="str">
        <f>VLOOKUP(C73,'MASTER SALE PARTY'!$B$4:$E$1000,4,FALSE)</f>
        <v>Local</v>
      </c>
      <c r="AB73" s="26">
        <v>94</v>
      </c>
    </row>
    <row r="74" spans="1:28">
      <c r="A74" s="16">
        <v>43556</v>
      </c>
      <c r="B74" s="12">
        <v>69</v>
      </c>
      <c r="C74" s="23" t="s">
        <v>33</v>
      </c>
      <c r="D74" s="12" t="str">
        <f>VLOOKUP(C74,'MASTER SALE PARTY'!$B$4:$E$1000,2,FALSE)</f>
        <v>27AABCM2508F1ZU</v>
      </c>
      <c r="E74" s="12" t="s">
        <v>1545</v>
      </c>
      <c r="F74" s="24" t="s">
        <v>136</v>
      </c>
      <c r="G74" s="25">
        <v>43570</v>
      </c>
      <c r="H74" s="12" t="str">
        <f>VLOOKUP(C74,'MASTER SALE PARTY'!$B$4:$E$1000,3,FALSE)</f>
        <v>27-Maharashatra</v>
      </c>
      <c r="I74" s="17">
        <v>0</v>
      </c>
      <c r="J74" s="17" t="s">
        <v>37</v>
      </c>
      <c r="K74" s="26">
        <v>87141090</v>
      </c>
      <c r="L74" s="20">
        <f>VLOOKUP(K74,'MASTER SALE HSN'!$A$4:$E$200,5,FALSE)</f>
        <v>28</v>
      </c>
      <c r="M74" s="26"/>
      <c r="N74" s="12"/>
      <c r="O74" s="12"/>
      <c r="P74" s="12"/>
      <c r="Q74" s="12"/>
      <c r="R74" s="12"/>
      <c r="S74" s="28">
        <v>13846</v>
      </c>
      <c r="T74" s="21">
        <f t="shared" si="3"/>
        <v>0</v>
      </c>
      <c r="U74" s="21">
        <f t="shared" si="4"/>
        <v>1938.44</v>
      </c>
      <c r="V74" s="21">
        <f t="shared" si="5"/>
        <v>1938.44</v>
      </c>
      <c r="W74" s="21">
        <v>0</v>
      </c>
      <c r="X74" s="27">
        <v>17722.88</v>
      </c>
      <c r="Y74" s="12" t="s">
        <v>38</v>
      </c>
      <c r="Z74" s="12" t="s">
        <v>1482</v>
      </c>
      <c r="AA74" s="12" t="str">
        <f>VLOOKUP(C74,'MASTER SALE PARTY'!$B$4:$E$1000,4,FALSE)</f>
        <v>Local</v>
      </c>
      <c r="AB74" s="26">
        <v>184</v>
      </c>
    </row>
    <row r="75" spans="1:28">
      <c r="A75" s="16">
        <v>43556</v>
      </c>
      <c r="B75" s="12">
        <v>70</v>
      </c>
      <c r="C75" s="23" t="s">
        <v>45</v>
      </c>
      <c r="D75" s="12" t="str">
        <f>VLOOKUP(C75,'MASTER SALE PARTY'!$B$4:$E$1000,2,FALSE)</f>
        <v>27AAECM8871A1ZF</v>
      </c>
      <c r="E75" s="12" t="s">
        <v>1545</v>
      </c>
      <c r="F75" s="24" t="s">
        <v>137</v>
      </c>
      <c r="G75" s="25">
        <v>43571</v>
      </c>
      <c r="H75" s="12" t="str">
        <f>VLOOKUP(C75,'MASTER SALE PARTY'!$B$4:$E$1000,3,FALSE)</f>
        <v>27-Maharashatra</v>
      </c>
      <c r="I75" s="17">
        <v>0</v>
      </c>
      <c r="J75" s="17" t="s">
        <v>37</v>
      </c>
      <c r="K75" s="26">
        <v>87089900</v>
      </c>
      <c r="L75" s="20">
        <f>VLOOKUP(K75,'MASTER SALE HSN'!$A$4:$E$200,5,FALSE)</f>
        <v>28</v>
      </c>
      <c r="M75" s="26"/>
      <c r="N75" s="12"/>
      <c r="O75" s="12"/>
      <c r="P75" s="12"/>
      <c r="Q75" s="12"/>
      <c r="R75" s="12"/>
      <c r="S75" s="28">
        <v>27131.72</v>
      </c>
      <c r="T75" s="21">
        <f t="shared" si="3"/>
        <v>0</v>
      </c>
      <c r="U75" s="21">
        <f t="shared" si="4"/>
        <v>3798.4408000000003</v>
      </c>
      <c r="V75" s="21">
        <f t="shared" si="5"/>
        <v>3798.4408000000003</v>
      </c>
      <c r="W75" s="21">
        <v>0</v>
      </c>
      <c r="X75" s="27">
        <v>34728.601600000002</v>
      </c>
      <c r="Y75" s="12" t="s">
        <v>38</v>
      </c>
      <c r="Z75" s="12" t="s">
        <v>1482</v>
      </c>
      <c r="AA75" s="12" t="str">
        <f>VLOOKUP(C75,'MASTER SALE PARTY'!$B$4:$E$1000,4,FALSE)</f>
        <v>Local</v>
      </c>
      <c r="AB75" s="26">
        <v>12</v>
      </c>
    </row>
    <row r="76" spans="1:28">
      <c r="A76" s="16">
        <v>43556</v>
      </c>
      <c r="B76" s="12">
        <v>71</v>
      </c>
      <c r="C76" s="23" t="s">
        <v>33</v>
      </c>
      <c r="D76" s="12" t="str">
        <f>VLOOKUP(C76,'MASTER SALE PARTY'!$B$4:$E$1000,2,FALSE)</f>
        <v>27AABCM2508F1ZU</v>
      </c>
      <c r="E76" s="12" t="s">
        <v>1545</v>
      </c>
      <c r="F76" s="24" t="s">
        <v>138</v>
      </c>
      <c r="G76" s="25">
        <v>43571</v>
      </c>
      <c r="H76" s="12" t="str">
        <f>VLOOKUP(C76,'MASTER SALE PARTY'!$B$4:$E$1000,3,FALSE)</f>
        <v>27-Maharashatra</v>
      </c>
      <c r="I76" s="17">
        <v>0</v>
      </c>
      <c r="J76" s="17" t="s">
        <v>37</v>
      </c>
      <c r="K76" s="26">
        <v>87081090</v>
      </c>
      <c r="L76" s="20">
        <f>VLOOKUP(K76,'MASTER SALE HSN'!$A$4:$E$200,5,FALSE)</f>
        <v>28</v>
      </c>
      <c r="M76" s="26"/>
      <c r="N76" s="12"/>
      <c r="O76" s="12"/>
      <c r="P76" s="12"/>
      <c r="Q76" s="12"/>
      <c r="R76" s="12"/>
      <c r="S76" s="28">
        <v>31708.799999999999</v>
      </c>
      <c r="T76" s="21">
        <f t="shared" si="3"/>
        <v>0</v>
      </c>
      <c r="U76" s="21">
        <f t="shared" si="4"/>
        <v>4439.232</v>
      </c>
      <c r="V76" s="21">
        <f t="shared" si="5"/>
        <v>4439.232</v>
      </c>
      <c r="W76" s="21">
        <v>0</v>
      </c>
      <c r="X76" s="27">
        <v>40587.263999999996</v>
      </c>
      <c r="Y76" s="12" t="s">
        <v>38</v>
      </c>
      <c r="Z76" s="12" t="s">
        <v>1482</v>
      </c>
      <c r="AA76" s="12" t="str">
        <f>VLOOKUP(C76,'MASTER SALE PARTY'!$B$4:$E$1000,4,FALSE)</f>
        <v>Local</v>
      </c>
      <c r="AB76" s="26">
        <v>384</v>
      </c>
    </row>
    <row r="77" spans="1:28">
      <c r="A77" s="16">
        <v>43556</v>
      </c>
      <c r="B77" s="12">
        <v>72</v>
      </c>
      <c r="C77" s="23" t="s">
        <v>45</v>
      </c>
      <c r="D77" s="12" t="str">
        <f>VLOOKUP(C77,'MASTER SALE PARTY'!$B$4:$E$1000,2,FALSE)</f>
        <v>27AAECM8871A1ZF</v>
      </c>
      <c r="E77" s="12" t="s">
        <v>1545</v>
      </c>
      <c r="F77" s="24" t="s">
        <v>139</v>
      </c>
      <c r="G77" s="25">
        <v>43571</v>
      </c>
      <c r="H77" s="12" t="str">
        <f>VLOOKUP(C77,'MASTER SALE PARTY'!$B$4:$E$1000,3,FALSE)</f>
        <v>27-Maharashatra</v>
      </c>
      <c r="I77" s="17">
        <v>0</v>
      </c>
      <c r="J77" s="17" t="s">
        <v>37</v>
      </c>
      <c r="K77" s="26">
        <v>87089900</v>
      </c>
      <c r="L77" s="20">
        <f>VLOOKUP(K77,'MASTER SALE HSN'!$A$4:$E$200,5,FALSE)</f>
        <v>28</v>
      </c>
      <c r="M77" s="26"/>
      <c r="N77" s="12"/>
      <c r="O77" s="12"/>
      <c r="P77" s="12"/>
      <c r="Q77" s="12"/>
      <c r="R77" s="12"/>
      <c r="S77" s="28">
        <v>23255.759999999998</v>
      </c>
      <c r="T77" s="21">
        <f t="shared" si="3"/>
        <v>0</v>
      </c>
      <c r="U77" s="21">
        <f t="shared" si="4"/>
        <v>3255.8063999999995</v>
      </c>
      <c r="V77" s="21">
        <f t="shared" si="5"/>
        <v>3255.8063999999995</v>
      </c>
      <c r="W77" s="21">
        <v>0</v>
      </c>
      <c r="X77" s="27">
        <v>29767.382799999996</v>
      </c>
      <c r="Y77" s="12" t="s">
        <v>38</v>
      </c>
      <c r="Z77" s="12" t="s">
        <v>1482</v>
      </c>
      <c r="AA77" s="12" t="str">
        <f>VLOOKUP(C77,'MASTER SALE PARTY'!$B$4:$E$1000,4,FALSE)</f>
        <v>Local</v>
      </c>
      <c r="AB77" s="26">
        <v>12</v>
      </c>
    </row>
    <row r="78" spans="1:28">
      <c r="A78" s="16">
        <v>43556</v>
      </c>
      <c r="B78" s="12">
        <v>73</v>
      </c>
      <c r="C78" s="23" t="s">
        <v>33</v>
      </c>
      <c r="D78" s="12" t="str">
        <f>VLOOKUP(C78,'MASTER SALE PARTY'!$B$4:$E$1000,2,FALSE)</f>
        <v>27AABCM2508F1ZU</v>
      </c>
      <c r="E78" s="12" t="s">
        <v>1545</v>
      </c>
      <c r="F78" s="24" t="s">
        <v>140</v>
      </c>
      <c r="G78" s="25">
        <v>43571</v>
      </c>
      <c r="H78" s="12" t="str">
        <f>VLOOKUP(C78,'MASTER SALE PARTY'!$B$4:$E$1000,3,FALSE)</f>
        <v>27-Maharashatra</v>
      </c>
      <c r="I78" s="17">
        <v>0</v>
      </c>
      <c r="J78" s="17" t="s">
        <v>37</v>
      </c>
      <c r="K78" s="26">
        <v>87081090</v>
      </c>
      <c r="L78" s="20">
        <f>VLOOKUP(K78,'MASTER SALE HSN'!$A$4:$E$200,5,FALSE)</f>
        <v>28</v>
      </c>
      <c r="M78" s="26"/>
      <c r="N78" s="12"/>
      <c r="O78" s="12"/>
      <c r="P78" s="12"/>
      <c r="Q78" s="12"/>
      <c r="R78" s="12"/>
      <c r="S78" s="28">
        <v>12858.3</v>
      </c>
      <c r="T78" s="21">
        <f t="shared" si="3"/>
        <v>0</v>
      </c>
      <c r="U78" s="21">
        <f t="shared" si="4"/>
        <v>1800.162</v>
      </c>
      <c r="V78" s="21">
        <f t="shared" si="5"/>
        <v>1800.162</v>
      </c>
      <c r="W78" s="21">
        <v>0</v>
      </c>
      <c r="X78" s="27">
        <v>16458.624</v>
      </c>
      <c r="Y78" s="12" t="s">
        <v>38</v>
      </c>
      <c r="Z78" s="12" t="s">
        <v>1482</v>
      </c>
      <c r="AA78" s="12" t="str">
        <f>VLOOKUP(C78,'MASTER SALE PARTY'!$B$4:$E$1000,4,FALSE)</f>
        <v>Local</v>
      </c>
      <c r="AB78" s="26">
        <v>156</v>
      </c>
    </row>
    <row r="79" spans="1:28">
      <c r="A79" s="16">
        <v>43556</v>
      </c>
      <c r="B79" s="12">
        <v>74</v>
      </c>
      <c r="C79" s="23" t="s">
        <v>33</v>
      </c>
      <c r="D79" s="12" t="str">
        <f>VLOOKUP(C79,'MASTER SALE PARTY'!$B$4:$E$1000,2,FALSE)</f>
        <v>27AABCM2508F1ZU</v>
      </c>
      <c r="E79" s="12" t="s">
        <v>1545</v>
      </c>
      <c r="F79" s="24" t="s">
        <v>141</v>
      </c>
      <c r="G79" s="25">
        <v>43571</v>
      </c>
      <c r="H79" s="12" t="str">
        <f>VLOOKUP(C79,'MASTER SALE PARTY'!$B$4:$E$1000,3,FALSE)</f>
        <v>27-Maharashatra</v>
      </c>
      <c r="I79" s="17">
        <v>0</v>
      </c>
      <c r="J79" s="17" t="s">
        <v>37</v>
      </c>
      <c r="K79" s="26">
        <v>87141090</v>
      </c>
      <c r="L79" s="20">
        <f>VLOOKUP(K79,'MASTER SALE HSN'!$A$4:$E$200,5,FALSE)</f>
        <v>28</v>
      </c>
      <c r="M79" s="26"/>
      <c r="N79" s="12"/>
      <c r="O79" s="12"/>
      <c r="P79" s="12"/>
      <c r="Q79" s="12"/>
      <c r="R79" s="12"/>
      <c r="S79" s="28">
        <v>8127</v>
      </c>
      <c r="T79" s="21">
        <f t="shared" si="3"/>
        <v>0</v>
      </c>
      <c r="U79" s="21">
        <f t="shared" si="4"/>
        <v>1137.78</v>
      </c>
      <c r="V79" s="21">
        <f t="shared" si="5"/>
        <v>1137.78</v>
      </c>
      <c r="W79" s="21">
        <v>0</v>
      </c>
      <c r="X79" s="27">
        <v>10402.560000000001</v>
      </c>
      <c r="Y79" s="12" t="s">
        <v>38</v>
      </c>
      <c r="Z79" s="12" t="s">
        <v>1482</v>
      </c>
      <c r="AA79" s="12" t="str">
        <f>VLOOKUP(C79,'MASTER SALE PARTY'!$B$4:$E$1000,4,FALSE)</f>
        <v>Local</v>
      </c>
      <c r="AB79" s="26">
        <v>108</v>
      </c>
    </row>
    <row r="80" spans="1:28">
      <c r="A80" s="16">
        <v>43556</v>
      </c>
      <c r="B80" s="12">
        <v>75</v>
      </c>
      <c r="C80" s="23" t="s">
        <v>142</v>
      </c>
      <c r="D80" s="12" t="str">
        <f>VLOOKUP(C80,'MASTER SALE PARTY'!$B$4:$E$1000,2,FALSE)</f>
        <v>27AAACB2484Q1Z8</v>
      </c>
      <c r="E80" s="12" t="s">
        <v>1545</v>
      </c>
      <c r="F80" s="24" t="s">
        <v>144</v>
      </c>
      <c r="G80" s="25">
        <v>43571</v>
      </c>
      <c r="H80" s="12" t="str">
        <f>VLOOKUP(C80,'MASTER SALE PARTY'!$B$4:$E$1000,3,FALSE)</f>
        <v>27-Maharashatra</v>
      </c>
      <c r="I80" s="17">
        <v>0</v>
      </c>
      <c r="J80" s="17" t="s">
        <v>37</v>
      </c>
      <c r="K80" s="26">
        <v>998898</v>
      </c>
      <c r="L80" s="20">
        <f>VLOOKUP(K80,'MASTER SALE HSN'!$A$4:$E$200,5,FALSE)</f>
        <v>18</v>
      </c>
      <c r="M80" s="26"/>
      <c r="N80" s="12"/>
      <c r="O80" s="12"/>
      <c r="P80" s="12"/>
      <c r="Q80" s="12"/>
      <c r="R80" s="12"/>
      <c r="S80" s="28">
        <v>12635</v>
      </c>
      <c r="T80" s="21">
        <f t="shared" si="3"/>
        <v>0</v>
      </c>
      <c r="U80" s="21">
        <f t="shared" si="4"/>
        <v>1137.1499999999999</v>
      </c>
      <c r="V80" s="21">
        <f t="shared" si="5"/>
        <v>1137.1499999999999</v>
      </c>
      <c r="W80" s="21">
        <v>0</v>
      </c>
      <c r="X80" s="27">
        <v>14909.3</v>
      </c>
      <c r="Y80" s="12" t="s">
        <v>38</v>
      </c>
      <c r="Z80" s="12" t="s">
        <v>1482</v>
      </c>
      <c r="AA80" s="12" t="str">
        <f>VLOOKUP(C80,'MASTER SALE PARTY'!$B$4:$E$1000,4,FALSE)</f>
        <v>Local</v>
      </c>
      <c r="AB80" s="26">
        <v>2758</v>
      </c>
    </row>
    <row r="81" spans="1:28">
      <c r="A81" s="16">
        <v>43556</v>
      </c>
      <c r="B81" s="12">
        <v>76</v>
      </c>
      <c r="C81" s="23" t="s">
        <v>68</v>
      </c>
      <c r="D81" s="12" t="str">
        <f>VLOOKUP(C81,'MASTER SALE PARTY'!$B$4:$E$1000,2,FALSE)</f>
        <v>27AABFJ4217F1ZP</v>
      </c>
      <c r="E81" s="12" t="s">
        <v>1545</v>
      </c>
      <c r="F81" s="24" t="s">
        <v>145</v>
      </c>
      <c r="G81" s="25">
        <v>43572</v>
      </c>
      <c r="H81" s="12" t="str">
        <f>VLOOKUP(C81,'MASTER SALE PARTY'!$B$4:$E$1000,3,FALSE)</f>
        <v>27-Maharashatra</v>
      </c>
      <c r="I81" s="17">
        <v>0</v>
      </c>
      <c r="J81" s="17" t="s">
        <v>37</v>
      </c>
      <c r="K81" s="26">
        <v>998898</v>
      </c>
      <c r="L81" s="20">
        <f>VLOOKUP(K81,'MASTER SALE HSN'!$A$4:$E$200,5,FALSE)</f>
        <v>18</v>
      </c>
      <c r="M81" s="26"/>
      <c r="N81" s="12"/>
      <c r="O81" s="12"/>
      <c r="P81" s="12"/>
      <c r="Q81" s="12"/>
      <c r="R81" s="12"/>
      <c r="S81" s="28">
        <v>9944.9</v>
      </c>
      <c r="T81" s="21">
        <f t="shared" si="3"/>
        <v>0</v>
      </c>
      <c r="U81" s="21">
        <f t="shared" si="4"/>
        <v>895.04099999999994</v>
      </c>
      <c r="V81" s="21">
        <f t="shared" si="5"/>
        <v>895.04099999999994</v>
      </c>
      <c r="W81" s="21">
        <v>0</v>
      </c>
      <c r="X81" s="27">
        <v>11734.981999999998</v>
      </c>
      <c r="Y81" s="12" t="s">
        <v>38</v>
      </c>
      <c r="Z81" s="12" t="s">
        <v>1482</v>
      </c>
      <c r="AA81" s="12" t="str">
        <f>VLOOKUP(C81,'MASTER SALE PARTY'!$B$4:$E$1000,4,FALSE)</f>
        <v>Local</v>
      </c>
      <c r="AB81" s="26">
        <v>35</v>
      </c>
    </row>
    <row r="82" spans="1:28">
      <c r="A82" s="16">
        <v>43556</v>
      </c>
      <c r="B82" s="12">
        <v>77</v>
      </c>
      <c r="C82" s="23" t="s">
        <v>33</v>
      </c>
      <c r="D82" s="12" t="str">
        <f>VLOOKUP(C82,'MASTER SALE PARTY'!$B$4:$E$1000,2,FALSE)</f>
        <v>27AABCM2508F1ZU</v>
      </c>
      <c r="E82" s="12" t="s">
        <v>1545</v>
      </c>
      <c r="F82" s="24" t="s">
        <v>146</v>
      </c>
      <c r="G82" s="25">
        <v>43572</v>
      </c>
      <c r="H82" s="12" t="str">
        <f>VLOOKUP(C82,'MASTER SALE PARTY'!$B$4:$E$1000,3,FALSE)</f>
        <v>27-Maharashatra</v>
      </c>
      <c r="I82" s="17">
        <v>0</v>
      </c>
      <c r="J82" s="17" t="s">
        <v>37</v>
      </c>
      <c r="K82" s="26">
        <v>87081090</v>
      </c>
      <c r="L82" s="20">
        <f>VLOOKUP(K82,'MASTER SALE HSN'!$A$4:$E$200,5,FALSE)</f>
        <v>28</v>
      </c>
      <c r="M82" s="26"/>
      <c r="N82" s="12"/>
      <c r="O82" s="12"/>
      <c r="P82" s="12"/>
      <c r="Q82" s="12"/>
      <c r="R82" s="12"/>
      <c r="S82" s="28">
        <v>31743.360000000001</v>
      </c>
      <c r="T82" s="21">
        <f t="shared" si="3"/>
        <v>0</v>
      </c>
      <c r="U82" s="21">
        <f t="shared" si="4"/>
        <v>4444.0704000000005</v>
      </c>
      <c r="V82" s="21">
        <f t="shared" si="5"/>
        <v>4444.0704000000005</v>
      </c>
      <c r="W82" s="21">
        <v>0</v>
      </c>
      <c r="X82" s="27">
        <v>40631.500799999994</v>
      </c>
      <c r="Y82" s="12" t="s">
        <v>38</v>
      </c>
      <c r="Z82" s="12" t="s">
        <v>1482</v>
      </c>
      <c r="AA82" s="12" t="str">
        <f>VLOOKUP(C82,'MASTER SALE PARTY'!$B$4:$E$1000,4,FALSE)</f>
        <v>Local</v>
      </c>
      <c r="AB82" s="26">
        <v>384</v>
      </c>
    </row>
    <row r="83" spans="1:28">
      <c r="A83" s="16">
        <v>43556</v>
      </c>
      <c r="B83" s="12">
        <v>78</v>
      </c>
      <c r="C83" s="23" t="s">
        <v>45</v>
      </c>
      <c r="D83" s="12" t="str">
        <f>VLOOKUP(C83,'MASTER SALE PARTY'!$B$4:$E$1000,2,FALSE)</f>
        <v>27AAECM8871A1ZF</v>
      </c>
      <c r="E83" s="12" t="s">
        <v>1545</v>
      </c>
      <c r="F83" s="24" t="s">
        <v>147</v>
      </c>
      <c r="G83" s="25">
        <v>43572</v>
      </c>
      <c r="H83" s="12" t="str">
        <f>VLOOKUP(C83,'MASTER SALE PARTY'!$B$4:$E$1000,3,FALSE)</f>
        <v>27-Maharashatra</v>
      </c>
      <c r="I83" s="17">
        <v>0</v>
      </c>
      <c r="J83" s="17" t="s">
        <v>37</v>
      </c>
      <c r="K83" s="26">
        <v>87089900</v>
      </c>
      <c r="L83" s="20">
        <f>VLOOKUP(K83,'MASTER SALE HSN'!$A$4:$E$200,5,FALSE)</f>
        <v>28</v>
      </c>
      <c r="M83" s="26"/>
      <c r="N83" s="12"/>
      <c r="O83" s="12"/>
      <c r="P83" s="12"/>
      <c r="Q83" s="12"/>
      <c r="R83" s="12"/>
      <c r="S83" s="28">
        <v>23255.759999999998</v>
      </c>
      <c r="T83" s="21">
        <f t="shared" si="3"/>
        <v>0</v>
      </c>
      <c r="U83" s="21">
        <f t="shared" si="4"/>
        <v>3255.8063999999995</v>
      </c>
      <c r="V83" s="21">
        <f t="shared" si="5"/>
        <v>3255.8063999999995</v>
      </c>
      <c r="W83" s="21">
        <v>0</v>
      </c>
      <c r="X83" s="27">
        <v>29767.382799999996</v>
      </c>
      <c r="Y83" s="12" t="s">
        <v>38</v>
      </c>
      <c r="Z83" s="12" t="s">
        <v>1482</v>
      </c>
      <c r="AA83" s="12" t="str">
        <f>VLOOKUP(C83,'MASTER SALE PARTY'!$B$4:$E$1000,4,FALSE)</f>
        <v>Local</v>
      </c>
      <c r="AB83" s="26">
        <v>12</v>
      </c>
    </row>
    <row r="84" spans="1:28">
      <c r="A84" s="16">
        <v>43556</v>
      </c>
      <c r="B84" s="12">
        <v>79</v>
      </c>
      <c r="C84" s="23" t="s">
        <v>45</v>
      </c>
      <c r="D84" s="12" t="str">
        <f>VLOOKUP(C84,'MASTER SALE PARTY'!$B$4:$E$1000,2,FALSE)</f>
        <v>27AAECM8871A1ZF</v>
      </c>
      <c r="E84" s="12" t="s">
        <v>1545</v>
      </c>
      <c r="F84" s="24" t="s">
        <v>148</v>
      </c>
      <c r="G84" s="25">
        <v>43572</v>
      </c>
      <c r="H84" s="12" t="str">
        <f>VLOOKUP(C84,'MASTER SALE PARTY'!$B$4:$E$1000,3,FALSE)</f>
        <v>27-Maharashatra</v>
      </c>
      <c r="I84" s="17">
        <v>0</v>
      </c>
      <c r="J84" s="17" t="s">
        <v>37</v>
      </c>
      <c r="K84" s="26">
        <v>87089900</v>
      </c>
      <c r="L84" s="20">
        <f>VLOOKUP(K84,'MASTER SALE HSN'!$A$4:$E$200,5,FALSE)</f>
        <v>28</v>
      </c>
      <c r="M84" s="26"/>
      <c r="N84" s="12"/>
      <c r="O84" s="12"/>
      <c r="P84" s="12"/>
      <c r="Q84" s="12"/>
      <c r="R84" s="12"/>
      <c r="S84" s="28">
        <v>23255.759999999998</v>
      </c>
      <c r="T84" s="21">
        <f t="shared" si="3"/>
        <v>0</v>
      </c>
      <c r="U84" s="21">
        <f t="shared" si="4"/>
        <v>3255.8063999999995</v>
      </c>
      <c r="V84" s="21">
        <f t="shared" si="5"/>
        <v>3255.8063999999995</v>
      </c>
      <c r="W84" s="21">
        <v>0</v>
      </c>
      <c r="X84" s="27">
        <v>29767.382799999996</v>
      </c>
      <c r="Y84" s="12" t="s">
        <v>38</v>
      </c>
      <c r="Z84" s="12" t="s">
        <v>1482</v>
      </c>
      <c r="AA84" s="12" t="str">
        <f>VLOOKUP(C84,'MASTER SALE PARTY'!$B$4:$E$1000,4,FALSE)</f>
        <v>Local</v>
      </c>
      <c r="AB84" s="26">
        <v>12</v>
      </c>
    </row>
    <row r="85" spans="1:28">
      <c r="A85" s="16">
        <v>43556</v>
      </c>
      <c r="B85" s="12">
        <v>80</v>
      </c>
      <c r="C85" s="23" t="s">
        <v>121</v>
      </c>
      <c r="D85" s="12" t="str">
        <f>VLOOKUP(C85,'MASTER SALE PARTY'!$B$4:$E$1000,2,FALSE)</f>
        <v>23AABCE9378F1ZK</v>
      </c>
      <c r="E85" s="12" t="s">
        <v>1545</v>
      </c>
      <c r="F85" s="24" t="s">
        <v>149</v>
      </c>
      <c r="G85" s="25">
        <v>43572</v>
      </c>
      <c r="H85" s="12" t="str">
        <f>VLOOKUP(C85,'MASTER SALE PARTY'!$B$4:$E$1000,3,FALSE)</f>
        <v>23-Madhya Pradesh</v>
      </c>
      <c r="I85" s="17">
        <v>0</v>
      </c>
      <c r="J85" s="17" t="s">
        <v>37</v>
      </c>
      <c r="K85" s="26">
        <v>87081090</v>
      </c>
      <c r="L85" s="20">
        <f>VLOOKUP(K85,'MASTER SALE HSN'!$A$4:$E$200,5,FALSE)</f>
        <v>28</v>
      </c>
      <c r="M85" s="26"/>
      <c r="N85" s="12"/>
      <c r="O85" s="12"/>
      <c r="P85" s="12"/>
      <c r="Q85" s="12"/>
      <c r="R85" s="12"/>
      <c r="S85" s="28">
        <v>32571</v>
      </c>
      <c r="T85" s="21">
        <f t="shared" si="3"/>
        <v>9119.8799999999992</v>
      </c>
      <c r="U85" s="21">
        <f t="shared" si="4"/>
        <v>0</v>
      </c>
      <c r="V85" s="21">
        <f t="shared" si="5"/>
        <v>0</v>
      </c>
      <c r="W85" s="21">
        <v>0</v>
      </c>
      <c r="X85" s="27">
        <v>41690.89</v>
      </c>
      <c r="Y85" s="12" t="s">
        <v>38</v>
      </c>
      <c r="Z85" s="12" t="s">
        <v>1482</v>
      </c>
      <c r="AA85" s="12" t="str">
        <f>VLOOKUP(C85,'MASTER SALE PARTY'!$B$4:$E$1000,4,FALSE)</f>
        <v>Oms</v>
      </c>
      <c r="AB85" s="26">
        <v>100</v>
      </c>
    </row>
    <row r="86" spans="1:28">
      <c r="A86" s="16">
        <v>43556</v>
      </c>
      <c r="B86" s="12">
        <v>81</v>
      </c>
      <c r="C86" s="23" t="s">
        <v>121</v>
      </c>
      <c r="D86" s="12" t="str">
        <f>VLOOKUP(C86,'MASTER SALE PARTY'!$B$4:$E$1000,2,FALSE)</f>
        <v>23AABCE9378F1ZK</v>
      </c>
      <c r="E86" s="12" t="s">
        <v>1545</v>
      </c>
      <c r="F86" s="24" t="s">
        <v>150</v>
      </c>
      <c r="G86" s="25">
        <v>43572</v>
      </c>
      <c r="H86" s="12" t="str">
        <f>VLOOKUP(C86,'MASTER SALE PARTY'!$B$4:$E$1000,3,FALSE)</f>
        <v>23-Madhya Pradesh</v>
      </c>
      <c r="I86" s="17">
        <v>0</v>
      </c>
      <c r="J86" s="17" t="s">
        <v>37</v>
      </c>
      <c r="K86" s="26">
        <v>87081090</v>
      </c>
      <c r="L86" s="20">
        <f>VLOOKUP(K86,'MASTER SALE HSN'!$A$4:$E$200,5,FALSE)</f>
        <v>28</v>
      </c>
      <c r="M86" s="26"/>
      <c r="N86" s="12"/>
      <c r="O86" s="12"/>
      <c r="P86" s="12"/>
      <c r="Q86" s="12"/>
      <c r="R86" s="12"/>
      <c r="S86" s="28">
        <v>28164.6</v>
      </c>
      <c r="T86" s="21">
        <f t="shared" si="3"/>
        <v>7886.0879999999988</v>
      </c>
      <c r="U86" s="21">
        <f t="shared" si="4"/>
        <v>0</v>
      </c>
      <c r="V86" s="21">
        <f t="shared" si="5"/>
        <v>0</v>
      </c>
      <c r="W86" s="21">
        <v>0</v>
      </c>
      <c r="X86" s="27">
        <v>36050.697999999997</v>
      </c>
      <c r="Y86" s="12" t="s">
        <v>38</v>
      </c>
      <c r="Z86" s="12" t="s">
        <v>1482</v>
      </c>
      <c r="AA86" s="12" t="str">
        <f>VLOOKUP(C86,'MASTER SALE PARTY'!$B$4:$E$1000,4,FALSE)</f>
        <v>Oms</v>
      </c>
      <c r="AB86" s="26">
        <v>30</v>
      </c>
    </row>
    <row r="87" spans="1:28">
      <c r="A87" s="16">
        <v>43556</v>
      </c>
      <c r="B87" s="12">
        <v>82</v>
      </c>
      <c r="C87" s="23" t="s">
        <v>121</v>
      </c>
      <c r="D87" s="12" t="str">
        <f>VLOOKUP(C87,'MASTER SALE PARTY'!$B$4:$E$1000,2,FALSE)</f>
        <v>23AABCE9378F1ZK</v>
      </c>
      <c r="E87" s="12" t="s">
        <v>1545</v>
      </c>
      <c r="F87" s="24" t="s">
        <v>151</v>
      </c>
      <c r="G87" s="25">
        <v>43572</v>
      </c>
      <c r="H87" s="12" t="str">
        <f>VLOOKUP(C87,'MASTER SALE PARTY'!$B$4:$E$1000,3,FALSE)</f>
        <v>23-Madhya Pradesh</v>
      </c>
      <c r="I87" s="17">
        <v>0</v>
      </c>
      <c r="J87" s="17" t="s">
        <v>37</v>
      </c>
      <c r="K87" s="26">
        <v>87081090</v>
      </c>
      <c r="L87" s="20">
        <f>VLOOKUP(K87,'MASTER SALE HSN'!$A$4:$E$200,5,FALSE)</f>
        <v>28</v>
      </c>
      <c r="M87" s="26"/>
      <c r="N87" s="12"/>
      <c r="O87" s="12"/>
      <c r="P87" s="12"/>
      <c r="Q87" s="12"/>
      <c r="R87" s="12"/>
      <c r="S87" s="28">
        <v>5578.92</v>
      </c>
      <c r="T87" s="21">
        <f t="shared" si="3"/>
        <v>1562.0976000000001</v>
      </c>
      <c r="U87" s="21">
        <f t="shared" si="4"/>
        <v>0</v>
      </c>
      <c r="V87" s="21">
        <f t="shared" si="5"/>
        <v>0</v>
      </c>
      <c r="W87" s="21">
        <v>0</v>
      </c>
      <c r="X87" s="27">
        <v>7141.0276000000003</v>
      </c>
      <c r="Y87" s="12" t="s">
        <v>38</v>
      </c>
      <c r="Z87" s="12" t="s">
        <v>1482</v>
      </c>
      <c r="AA87" s="12" t="str">
        <f>VLOOKUP(C87,'MASTER SALE PARTY'!$B$4:$E$1000,4,FALSE)</f>
        <v>Oms</v>
      </c>
      <c r="AB87" s="26">
        <v>4</v>
      </c>
    </row>
    <row r="88" spans="1:28">
      <c r="A88" s="16">
        <v>43556</v>
      </c>
      <c r="B88" s="12">
        <v>83</v>
      </c>
      <c r="C88" s="23" t="s">
        <v>121</v>
      </c>
      <c r="D88" s="12" t="str">
        <f>VLOOKUP(C88,'MASTER SALE PARTY'!$B$4:$E$1000,2,FALSE)</f>
        <v>23AABCE9378F1ZK</v>
      </c>
      <c r="E88" s="12" t="s">
        <v>1545</v>
      </c>
      <c r="F88" s="24" t="s">
        <v>152</v>
      </c>
      <c r="G88" s="25">
        <v>43572</v>
      </c>
      <c r="H88" s="12" t="str">
        <f>VLOOKUP(C88,'MASTER SALE PARTY'!$B$4:$E$1000,3,FALSE)</f>
        <v>23-Madhya Pradesh</v>
      </c>
      <c r="I88" s="17">
        <v>0</v>
      </c>
      <c r="J88" s="17" t="s">
        <v>37</v>
      </c>
      <c r="K88" s="26">
        <v>87081090</v>
      </c>
      <c r="L88" s="20">
        <f>VLOOKUP(K88,'MASTER SALE HSN'!$A$4:$E$200,5,FALSE)</f>
        <v>28</v>
      </c>
      <c r="M88" s="26"/>
      <c r="N88" s="12"/>
      <c r="O88" s="12"/>
      <c r="P88" s="12"/>
      <c r="Q88" s="12"/>
      <c r="R88" s="12"/>
      <c r="S88" s="28">
        <v>7573.23</v>
      </c>
      <c r="T88" s="21">
        <f t="shared" si="3"/>
        <v>2120.5043999999998</v>
      </c>
      <c r="U88" s="21">
        <f t="shared" si="4"/>
        <v>0</v>
      </c>
      <c r="V88" s="21">
        <f t="shared" si="5"/>
        <v>0</v>
      </c>
      <c r="W88" s="21">
        <v>0</v>
      </c>
      <c r="X88" s="27">
        <v>9693.7443999999996</v>
      </c>
      <c r="Y88" s="12" t="s">
        <v>38</v>
      </c>
      <c r="Z88" s="12" t="s">
        <v>1482</v>
      </c>
      <c r="AA88" s="12" t="str">
        <f>VLOOKUP(C88,'MASTER SALE PARTY'!$B$4:$E$1000,4,FALSE)</f>
        <v>Oms</v>
      </c>
      <c r="AB88" s="26">
        <v>9</v>
      </c>
    </row>
    <row r="89" spans="1:28">
      <c r="A89" s="16">
        <v>43556</v>
      </c>
      <c r="B89" s="12">
        <v>84</v>
      </c>
      <c r="C89" s="23" t="s">
        <v>121</v>
      </c>
      <c r="D89" s="12" t="str">
        <f>VLOOKUP(C89,'MASTER SALE PARTY'!$B$4:$E$1000,2,FALSE)</f>
        <v>23AABCE9378F1ZK</v>
      </c>
      <c r="E89" s="12" t="s">
        <v>1545</v>
      </c>
      <c r="F89" s="24" t="s">
        <v>153</v>
      </c>
      <c r="G89" s="25">
        <v>43572</v>
      </c>
      <c r="H89" s="12" t="str">
        <f>VLOOKUP(C89,'MASTER SALE PARTY'!$B$4:$E$1000,3,FALSE)</f>
        <v>23-Madhya Pradesh</v>
      </c>
      <c r="I89" s="17">
        <v>0</v>
      </c>
      <c r="J89" s="17" t="s">
        <v>37</v>
      </c>
      <c r="K89" s="26">
        <v>87081090</v>
      </c>
      <c r="L89" s="20">
        <f>VLOOKUP(K89,'MASTER SALE HSN'!$A$4:$E$200,5,FALSE)</f>
        <v>28</v>
      </c>
      <c r="M89" s="26"/>
      <c r="N89" s="12"/>
      <c r="O89" s="12"/>
      <c r="P89" s="12"/>
      <c r="Q89" s="12"/>
      <c r="R89" s="12"/>
      <c r="S89" s="28">
        <v>2301.6</v>
      </c>
      <c r="T89" s="21">
        <f t="shared" si="3"/>
        <v>644.44799999999998</v>
      </c>
      <c r="U89" s="21">
        <f t="shared" si="4"/>
        <v>0</v>
      </c>
      <c r="V89" s="21">
        <f t="shared" si="5"/>
        <v>0</v>
      </c>
      <c r="W89" s="21">
        <v>0</v>
      </c>
      <c r="X89" s="27">
        <v>2946.058</v>
      </c>
      <c r="Y89" s="12" t="s">
        <v>38</v>
      </c>
      <c r="Z89" s="12" t="s">
        <v>1482</v>
      </c>
      <c r="AA89" s="12" t="str">
        <f>VLOOKUP(C89,'MASTER SALE PARTY'!$B$4:$E$1000,4,FALSE)</f>
        <v>Oms</v>
      </c>
      <c r="AB89" s="26">
        <v>7</v>
      </c>
    </row>
    <row r="90" spans="1:28">
      <c r="A90" s="16">
        <v>43556</v>
      </c>
      <c r="B90" s="12">
        <v>85</v>
      </c>
      <c r="C90" s="23" t="s">
        <v>121</v>
      </c>
      <c r="D90" s="12" t="str">
        <f>VLOOKUP(C90,'MASTER SALE PARTY'!$B$4:$E$1000,2,FALSE)</f>
        <v>23AABCE9378F1ZK</v>
      </c>
      <c r="E90" s="12" t="s">
        <v>1545</v>
      </c>
      <c r="F90" s="24" t="s">
        <v>154</v>
      </c>
      <c r="G90" s="25">
        <v>43572</v>
      </c>
      <c r="H90" s="12" t="str">
        <f>VLOOKUP(C90,'MASTER SALE PARTY'!$B$4:$E$1000,3,FALSE)</f>
        <v>23-Madhya Pradesh</v>
      </c>
      <c r="I90" s="17">
        <v>0</v>
      </c>
      <c r="J90" s="17" t="s">
        <v>37</v>
      </c>
      <c r="K90" s="26">
        <v>87081090</v>
      </c>
      <c r="L90" s="20">
        <f>VLOOKUP(K90,'MASTER SALE HSN'!$A$4:$E$200,5,FALSE)</f>
        <v>28</v>
      </c>
      <c r="M90" s="26"/>
      <c r="N90" s="12"/>
      <c r="O90" s="12"/>
      <c r="P90" s="12"/>
      <c r="Q90" s="12"/>
      <c r="R90" s="12"/>
      <c r="S90" s="28">
        <v>8123.48</v>
      </c>
      <c r="T90" s="21">
        <f t="shared" si="3"/>
        <v>2274.5744</v>
      </c>
      <c r="U90" s="21">
        <f t="shared" si="4"/>
        <v>0</v>
      </c>
      <c r="V90" s="21">
        <f t="shared" si="5"/>
        <v>0</v>
      </c>
      <c r="W90" s="21">
        <v>0</v>
      </c>
      <c r="X90" s="27">
        <v>10398.064399999999</v>
      </c>
      <c r="Y90" s="12" t="s">
        <v>38</v>
      </c>
      <c r="Z90" s="12" t="s">
        <v>1482</v>
      </c>
      <c r="AA90" s="12" t="str">
        <f>VLOOKUP(C90,'MASTER SALE PARTY'!$B$4:$E$1000,4,FALSE)</f>
        <v>Oms</v>
      </c>
      <c r="AB90" s="26">
        <v>4</v>
      </c>
    </row>
    <row r="91" spans="1:28">
      <c r="A91" s="16">
        <v>43556</v>
      </c>
      <c r="B91" s="12">
        <v>86</v>
      </c>
      <c r="C91" s="23" t="s">
        <v>33</v>
      </c>
      <c r="D91" s="12" t="str">
        <f>VLOOKUP(C91,'MASTER SALE PARTY'!$B$4:$E$1000,2,FALSE)</f>
        <v>27AABCM2508F1ZU</v>
      </c>
      <c r="E91" s="12" t="s">
        <v>1545</v>
      </c>
      <c r="F91" s="24" t="s">
        <v>155</v>
      </c>
      <c r="G91" s="25">
        <v>43572</v>
      </c>
      <c r="H91" s="12" t="str">
        <f>VLOOKUP(C91,'MASTER SALE PARTY'!$B$4:$E$1000,3,FALSE)</f>
        <v>27-Maharashatra</v>
      </c>
      <c r="I91" s="17">
        <v>0</v>
      </c>
      <c r="J91" s="17" t="s">
        <v>37</v>
      </c>
      <c r="K91" s="26">
        <v>87141090</v>
      </c>
      <c r="L91" s="20">
        <f>VLOOKUP(K91,'MASTER SALE HSN'!$A$4:$E$200,5,FALSE)</f>
        <v>28</v>
      </c>
      <c r="M91" s="26"/>
      <c r="N91" s="12"/>
      <c r="O91" s="12"/>
      <c r="P91" s="12"/>
      <c r="Q91" s="12"/>
      <c r="R91" s="12"/>
      <c r="S91" s="28">
        <v>15351</v>
      </c>
      <c r="T91" s="21">
        <f t="shared" si="3"/>
        <v>0</v>
      </c>
      <c r="U91" s="21">
        <f t="shared" si="4"/>
        <v>2149.14</v>
      </c>
      <c r="V91" s="21">
        <f t="shared" si="5"/>
        <v>2149.14</v>
      </c>
      <c r="W91" s="21">
        <v>0</v>
      </c>
      <c r="X91" s="27">
        <v>19649.28</v>
      </c>
      <c r="Y91" s="12" t="s">
        <v>38</v>
      </c>
      <c r="Z91" s="12" t="s">
        <v>1482</v>
      </c>
      <c r="AA91" s="12" t="str">
        <f>VLOOKUP(C91,'MASTER SALE PARTY'!$B$4:$E$1000,4,FALSE)</f>
        <v>Local</v>
      </c>
      <c r="AB91" s="26">
        <v>204</v>
      </c>
    </row>
    <row r="92" spans="1:28">
      <c r="A92" s="16">
        <v>43556</v>
      </c>
      <c r="B92" s="12">
        <v>87</v>
      </c>
      <c r="C92" s="23" t="s">
        <v>142</v>
      </c>
      <c r="D92" s="12" t="str">
        <f>VLOOKUP(C92,'MASTER SALE PARTY'!$B$4:$E$1000,2,FALSE)</f>
        <v>27AAACB2484Q1Z8</v>
      </c>
      <c r="E92" s="12" t="s">
        <v>1545</v>
      </c>
      <c r="F92" s="24" t="s">
        <v>156</v>
      </c>
      <c r="G92" s="25">
        <v>43572</v>
      </c>
      <c r="H92" s="12" t="str">
        <f>VLOOKUP(C92,'MASTER SALE PARTY'!$B$4:$E$1000,3,FALSE)</f>
        <v>27-Maharashatra</v>
      </c>
      <c r="I92" s="17">
        <v>0</v>
      </c>
      <c r="J92" s="17" t="s">
        <v>37</v>
      </c>
      <c r="K92" s="26">
        <v>998898</v>
      </c>
      <c r="L92" s="20">
        <f>VLOOKUP(K92,'MASTER SALE HSN'!$A$4:$E$200,5,FALSE)</f>
        <v>18</v>
      </c>
      <c r="M92" s="26"/>
      <c r="N92" s="12"/>
      <c r="O92" s="12"/>
      <c r="P92" s="12"/>
      <c r="Q92" s="12"/>
      <c r="R92" s="12"/>
      <c r="S92" s="28">
        <v>11340</v>
      </c>
      <c r="T92" s="21">
        <f t="shared" si="3"/>
        <v>0</v>
      </c>
      <c r="U92" s="21">
        <f t="shared" si="4"/>
        <v>1020.6</v>
      </c>
      <c r="V92" s="21">
        <f t="shared" si="5"/>
        <v>1020.6</v>
      </c>
      <c r="W92" s="21">
        <v>0</v>
      </c>
      <c r="X92" s="27">
        <v>13381.2</v>
      </c>
      <c r="Y92" s="12" t="s">
        <v>38</v>
      </c>
      <c r="Z92" s="12" t="s">
        <v>1482</v>
      </c>
      <c r="AA92" s="12" t="str">
        <f>VLOOKUP(C92,'MASTER SALE PARTY'!$B$4:$E$1000,4,FALSE)</f>
        <v>Local</v>
      </c>
      <c r="AB92" s="26">
        <v>2670</v>
      </c>
    </row>
    <row r="93" spans="1:28">
      <c r="A93" s="16">
        <v>43556</v>
      </c>
      <c r="B93" s="12">
        <v>88</v>
      </c>
      <c r="C93" s="23" t="s">
        <v>45</v>
      </c>
      <c r="D93" s="12" t="str">
        <f>VLOOKUP(C93,'MASTER SALE PARTY'!$B$4:$E$1000,2,FALSE)</f>
        <v>27AAECM8871A1ZF</v>
      </c>
      <c r="E93" s="12" t="s">
        <v>1545</v>
      </c>
      <c r="F93" s="24" t="s">
        <v>157</v>
      </c>
      <c r="G93" s="25">
        <v>43573</v>
      </c>
      <c r="H93" s="12" t="str">
        <f>VLOOKUP(C93,'MASTER SALE PARTY'!$B$4:$E$1000,3,FALSE)</f>
        <v>27-Maharashatra</v>
      </c>
      <c r="I93" s="17">
        <v>0</v>
      </c>
      <c r="J93" s="17" t="s">
        <v>37</v>
      </c>
      <c r="K93" s="26">
        <v>87089900</v>
      </c>
      <c r="L93" s="20">
        <f>VLOOKUP(K93,'MASTER SALE HSN'!$A$4:$E$200,5,FALSE)</f>
        <v>28</v>
      </c>
      <c r="M93" s="26"/>
      <c r="N93" s="12"/>
      <c r="O93" s="12"/>
      <c r="P93" s="12"/>
      <c r="Q93" s="12"/>
      <c r="R93" s="12"/>
      <c r="S93" s="28">
        <v>19379.8</v>
      </c>
      <c r="T93" s="21">
        <f t="shared" si="3"/>
        <v>0</v>
      </c>
      <c r="U93" s="21">
        <f t="shared" si="4"/>
        <v>2713.172</v>
      </c>
      <c r="V93" s="21">
        <f t="shared" si="5"/>
        <v>2713.172</v>
      </c>
      <c r="W93" s="21">
        <v>0</v>
      </c>
      <c r="X93" s="27">
        <v>24806.143999999997</v>
      </c>
      <c r="Y93" s="12" t="s">
        <v>38</v>
      </c>
      <c r="Z93" s="12" t="s">
        <v>1482</v>
      </c>
      <c r="AA93" s="12" t="str">
        <f>VLOOKUP(C93,'MASTER SALE PARTY'!$B$4:$E$1000,4,FALSE)</f>
        <v>Local</v>
      </c>
      <c r="AB93" s="26">
        <v>10</v>
      </c>
    </row>
    <row r="94" spans="1:28">
      <c r="A94" s="16">
        <v>43556</v>
      </c>
      <c r="B94" s="12">
        <v>89</v>
      </c>
      <c r="C94" s="23" t="s">
        <v>142</v>
      </c>
      <c r="D94" s="12" t="str">
        <f>VLOOKUP(C94,'MASTER SALE PARTY'!$B$4:$E$1000,2,FALSE)</f>
        <v>27AAACB2484Q1Z8</v>
      </c>
      <c r="E94" s="12" t="s">
        <v>1545</v>
      </c>
      <c r="F94" s="24" t="s">
        <v>158</v>
      </c>
      <c r="G94" s="25">
        <v>43573</v>
      </c>
      <c r="H94" s="12" t="str">
        <f>VLOOKUP(C94,'MASTER SALE PARTY'!$B$4:$E$1000,3,FALSE)</f>
        <v>27-Maharashatra</v>
      </c>
      <c r="I94" s="17">
        <v>0</v>
      </c>
      <c r="J94" s="17" t="s">
        <v>37</v>
      </c>
      <c r="K94" s="26">
        <v>998898</v>
      </c>
      <c r="L94" s="20">
        <f>VLOOKUP(K94,'MASTER SALE HSN'!$A$4:$E$200,5,FALSE)</f>
        <v>18</v>
      </c>
      <c r="M94" s="26"/>
      <c r="N94" s="12"/>
      <c r="O94" s="12"/>
      <c r="P94" s="12"/>
      <c r="Q94" s="12"/>
      <c r="R94" s="12"/>
      <c r="S94" s="28">
        <v>3105</v>
      </c>
      <c r="T94" s="21">
        <f t="shared" si="3"/>
        <v>0</v>
      </c>
      <c r="U94" s="21">
        <f t="shared" si="4"/>
        <v>279.45</v>
      </c>
      <c r="V94" s="21">
        <f t="shared" si="5"/>
        <v>279.45</v>
      </c>
      <c r="W94" s="21">
        <v>0</v>
      </c>
      <c r="X94" s="27">
        <v>3663.8999999999996</v>
      </c>
      <c r="Y94" s="12" t="s">
        <v>38</v>
      </c>
      <c r="Z94" s="12" t="s">
        <v>1482</v>
      </c>
      <c r="AA94" s="12" t="str">
        <f>VLOOKUP(C94,'MASTER SALE PARTY'!$B$4:$E$1000,4,FALSE)</f>
        <v>Local</v>
      </c>
      <c r="AB94" s="26">
        <v>450</v>
      </c>
    </row>
    <row r="95" spans="1:28">
      <c r="A95" s="16">
        <v>43556</v>
      </c>
      <c r="B95" s="12">
        <v>90</v>
      </c>
      <c r="C95" s="23" t="s">
        <v>142</v>
      </c>
      <c r="D95" s="12" t="str">
        <f>VLOOKUP(C95,'MASTER SALE PARTY'!$B$4:$E$1000,2,FALSE)</f>
        <v>27AAACB2484Q1Z8</v>
      </c>
      <c r="E95" s="12" t="s">
        <v>1545</v>
      </c>
      <c r="F95" s="24" t="s">
        <v>159</v>
      </c>
      <c r="G95" s="25">
        <v>43573</v>
      </c>
      <c r="H95" s="12" t="str">
        <f>VLOOKUP(C95,'MASTER SALE PARTY'!$B$4:$E$1000,3,FALSE)</f>
        <v>27-Maharashatra</v>
      </c>
      <c r="I95" s="17">
        <v>0</v>
      </c>
      <c r="J95" s="17" t="s">
        <v>37</v>
      </c>
      <c r="K95" s="26">
        <v>998898</v>
      </c>
      <c r="L95" s="20">
        <f>VLOOKUP(K95,'MASTER SALE HSN'!$A$4:$E$200,5,FALSE)</f>
        <v>18</v>
      </c>
      <c r="M95" s="26"/>
      <c r="N95" s="12"/>
      <c r="O95" s="12"/>
      <c r="P95" s="12"/>
      <c r="Q95" s="12"/>
      <c r="R95" s="12"/>
      <c r="S95" s="28">
        <v>5525</v>
      </c>
      <c r="T95" s="21">
        <f t="shared" si="3"/>
        <v>0</v>
      </c>
      <c r="U95" s="21">
        <f t="shared" si="4"/>
        <v>497.25</v>
      </c>
      <c r="V95" s="21">
        <f t="shared" si="5"/>
        <v>497.25</v>
      </c>
      <c r="W95" s="21">
        <v>0</v>
      </c>
      <c r="X95" s="27">
        <v>6519.5</v>
      </c>
      <c r="Y95" s="12" t="s">
        <v>38</v>
      </c>
      <c r="Z95" s="12" t="s">
        <v>1482</v>
      </c>
      <c r="AA95" s="12" t="str">
        <f>VLOOKUP(C95,'MASTER SALE PARTY'!$B$4:$E$1000,4,FALSE)</f>
        <v>Local</v>
      </c>
      <c r="AB95" s="26">
        <v>1003</v>
      </c>
    </row>
    <row r="96" spans="1:28">
      <c r="A96" s="16">
        <v>43556</v>
      </c>
      <c r="B96" s="12">
        <v>91</v>
      </c>
      <c r="C96" s="23" t="s">
        <v>73</v>
      </c>
      <c r="D96" s="12" t="str">
        <f>VLOOKUP(C96,'MASTER SALE PARTY'!$B$4:$E$1000,2,FALSE)</f>
        <v>27AAACD2571J1ZO</v>
      </c>
      <c r="E96" s="12" t="s">
        <v>1545</v>
      </c>
      <c r="F96" s="24" t="s">
        <v>160</v>
      </c>
      <c r="G96" s="25">
        <v>43574</v>
      </c>
      <c r="H96" s="12" t="str">
        <f>VLOOKUP(C96,'MASTER SALE PARTY'!$B$4:$E$1000,3,FALSE)</f>
        <v>27-Maharashatra</v>
      </c>
      <c r="I96" s="17">
        <v>0</v>
      </c>
      <c r="J96" s="17" t="s">
        <v>37</v>
      </c>
      <c r="K96" s="26">
        <v>85441920</v>
      </c>
      <c r="L96" s="20">
        <f>VLOOKUP(K96,'MASTER SALE HSN'!$A$4:$E$200,5,FALSE)</f>
        <v>18</v>
      </c>
      <c r="M96" s="26"/>
      <c r="N96" s="12"/>
      <c r="O96" s="12"/>
      <c r="P96" s="12"/>
      <c r="Q96" s="12"/>
      <c r="R96" s="12"/>
      <c r="S96" s="28">
        <v>19782</v>
      </c>
      <c r="T96" s="21">
        <f t="shared" si="3"/>
        <v>0</v>
      </c>
      <c r="U96" s="21">
        <f t="shared" si="4"/>
        <v>1780.3799999999999</v>
      </c>
      <c r="V96" s="21">
        <f t="shared" si="5"/>
        <v>1780.3799999999999</v>
      </c>
      <c r="W96" s="21">
        <v>0</v>
      </c>
      <c r="X96" s="27">
        <v>23342.760000000002</v>
      </c>
      <c r="Y96" s="12" t="s">
        <v>38</v>
      </c>
      <c r="Z96" s="12" t="s">
        <v>1482</v>
      </c>
      <c r="AA96" s="12" t="str">
        <f>VLOOKUP(C96,'MASTER SALE PARTY'!$B$4:$E$1000,4,FALSE)</f>
        <v>Local</v>
      </c>
      <c r="AB96" s="26">
        <v>840</v>
      </c>
    </row>
    <row r="97" spans="1:28">
      <c r="A97" s="16">
        <v>43556</v>
      </c>
      <c r="B97" s="12">
        <v>92</v>
      </c>
      <c r="C97" s="23" t="s">
        <v>33</v>
      </c>
      <c r="D97" s="12" t="str">
        <f>VLOOKUP(C97,'MASTER SALE PARTY'!$B$4:$E$1000,2,FALSE)</f>
        <v>27AABCM2508F1ZU</v>
      </c>
      <c r="E97" s="12" t="s">
        <v>1545</v>
      </c>
      <c r="F97" s="24" t="s">
        <v>161</v>
      </c>
      <c r="G97" s="25">
        <v>43574</v>
      </c>
      <c r="H97" s="12" t="str">
        <f>VLOOKUP(C97,'MASTER SALE PARTY'!$B$4:$E$1000,3,FALSE)</f>
        <v>27-Maharashatra</v>
      </c>
      <c r="I97" s="17">
        <v>0</v>
      </c>
      <c r="J97" s="17" t="s">
        <v>37</v>
      </c>
      <c r="K97" s="26">
        <v>87141090</v>
      </c>
      <c r="L97" s="20">
        <f>VLOOKUP(K97,'MASTER SALE HSN'!$A$4:$E$200,5,FALSE)</f>
        <v>28</v>
      </c>
      <c r="M97" s="26"/>
      <c r="N97" s="12"/>
      <c r="O97" s="12"/>
      <c r="P97" s="12"/>
      <c r="Q97" s="12"/>
      <c r="R97" s="12"/>
      <c r="S97" s="28">
        <v>22314</v>
      </c>
      <c r="T97" s="21">
        <f t="shared" si="3"/>
        <v>0</v>
      </c>
      <c r="U97" s="21">
        <f t="shared" si="4"/>
        <v>3123.96</v>
      </c>
      <c r="V97" s="21">
        <f t="shared" si="5"/>
        <v>3123.96</v>
      </c>
      <c r="W97" s="21">
        <v>0</v>
      </c>
      <c r="X97" s="27">
        <v>28561.919999999998</v>
      </c>
      <c r="Y97" s="12" t="s">
        <v>38</v>
      </c>
      <c r="Z97" s="12" t="s">
        <v>1482</v>
      </c>
      <c r="AA97" s="12" t="str">
        <f>VLOOKUP(C97,'MASTER SALE PARTY'!$B$4:$E$1000,4,FALSE)</f>
        <v>Local</v>
      </c>
      <c r="AB97" s="26">
        <v>456</v>
      </c>
    </row>
    <row r="98" spans="1:28">
      <c r="A98" s="16">
        <v>43556</v>
      </c>
      <c r="B98" s="12">
        <v>93</v>
      </c>
      <c r="C98" s="23" t="s">
        <v>33</v>
      </c>
      <c r="D98" s="12" t="str">
        <f>VLOOKUP(C98,'MASTER SALE PARTY'!$B$4:$E$1000,2,FALSE)</f>
        <v>27AABCM2508F1ZU</v>
      </c>
      <c r="E98" s="12" t="s">
        <v>1545</v>
      </c>
      <c r="F98" s="24" t="s">
        <v>162</v>
      </c>
      <c r="G98" s="25">
        <v>43574</v>
      </c>
      <c r="H98" s="12" t="str">
        <f>VLOOKUP(C98,'MASTER SALE PARTY'!$B$4:$E$1000,3,FALSE)</f>
        <v>27-Maharashatra</v>
      </c>
      <c r="I98" s="17">
        <v>0</v>
      </c>
      <c r="J98" s="17" t="s">
        <v>37</v>
      </c>
      <c r="K98" s="26">
        <v>87081090</v>
      </c>
      <c r="L98" s="20">
        <f>VLOOKUP(K98,'MASTER SALE HSN'!$A$4:$E$200,5,FALSE)</f>
        <v>28</v>
      </c>
      <c r="M98" s="26"/>
      <c r="N98" s="12"/>
      <c r="O98" s="12"/>
      <c r="P98" s="12"/>
      <c r="Q98" s="12"/>
      <c r="R98" s="12"/>
      <c r="S98" s="28">
        <v>33727.32</v>
      </c>
      <c r="T98" s="21">
        <f t="shared" si="3"/>
        <v>0</v>
      </c>
      <c r="U98" s="21">
        <f t="shared" si="4"/>
        <v>4721.8247999999994</v>
      </c>
      <c r="V98" s="21">
        <f t="shared" si="5"/>
        <v>4721.8247999999994</v>
      </c>
      <c r="W98" s="21">
        <v>0</v>
      </c>
      <c r="X98" s="27">
        <v>43170.969600000004</v>
      </c>
      <c r="Y98" s="12" t="s">
        <v>38</v>
      </c>
      <c r="Z98" s="12" t="s">
        <v>1482</v>
      </c>
      <c r="AA98" s="12" t="str">
        <f>VLOOKUP(C98,'MASTER SALE PARTY'!$B$4:$E$1000,4,FALSE)</f>
        <v>Local</v>
      </c>
      <c r="AB98" s="26">
        <v>408</v>
      </c>
    </row>
    <row r="99" spans="1:28">
      <c r="A99" s="16">
        <v>43556</v>
      </c>
      <c r="B99" s="12">
        <v>94</v>
      </c>
      <c r="C99" s="23" t="s">
        <v>142</v>
      </c>
      <c r="D99" s="12" t="str">
        <f>VLOOKUP(C99,'MASTER SALE PARTY'!$B$4:$E$1000,2,FALSE)</f>
        <v>27AAACB2484Q1Z8</v>
      </c>
      <c r="E99" s="12" t="s">
        <v>1545</v>
      </c>
      <c r="F99" s="24" t="s">
        <v>163</v>
      </c>
      <c r="G99" s="25">
        <v>43574</v>
      </c>
      <c r="H99" s="12" t="str">
        <f>VLOOKUP(C99,'MASTER SALE PARTY'!$B$4:$E$1000,3,FALSE)</f>
        <v>27-Maharashatra</v>
      </c>
      <c r="I99" s="17">
        <v>0</v>
      </c>
      <c r="J99" s="17" t="s">
        <v>37</v>
      </c>
      <c r="K99" s="26">
        <v>998898</v>
      </c>
      <c r="L99" s="20">
        <f>VLOOKUP(K99,'MASTER SALE HSN'!$A$4:$E$200,5,FALSE)</f>
        <v>18</v>
      </c>
      <c r="M99" s="26"/>
      <c r="N99" s="12"/>
      <c r="O99" s="12"/>
      <c r="P99" s="12"/>
      <c r="Q99" s="12"/>
      <c r="R99" s="12"/>
      <c r="S99" s="28">
        <v>9065</v>
      </c>
      <c r="T99" s="21">
        <f t="shared" si="3"/>
        <v>0</v>
      </c>
      <c r="U99" s="21">
        <f t="shared" si="4"/>
        <v>815.85</v>
      </c>
      <c r="V99" s="21">
        <f t="shared" si="5"/>
        <v>815.85</v>
      </c>
      <c r="W99" s="21">
        <v>0</v>
      </c>
      <c r="X99" s="27">
        <v>10696.7</v>
      </c>
      <c r="Y99" s="12" t="s">
        <v>38</v>
      </c>
      <c r="Z99" s="12" t="s">
        <v>1482</v>
      </c>
      <c r="AA99" s="12" t="str">
        <f>VLOOKUP(C99,'MASTER SALE PARTY'!$B$4:$E$1000,4,FALSE)</f>
        <v>Local</v>
      </c>
      <c r="AB99" s="26">
        <v>1960</v>
      </c>
    </row>
    <row r="100" spans="1:28">
      <c r="A100" s="16">
        <v>43556</v>
      </c>
      <c r="B100" s="12">
        <v>95</v>
      </c>
      <c r="C100" s="23" t="s">
        <v>45</v>
      </c>
      <c r="D100" s="12" t="str">
        <f>VLOOKUP(C100,'MASTER SALE PARTY'!$B$4:$E$1000,2,FALSE)</f>
        <v>27AAECM8871A1ZF</v>
      </c>
      <c r="E100" s="12" t="s">
        <v>1545</v>
      </c>
      <c r="F100" s="24" t="s">
        <v>164</v>
      </c>
      <c r="G100" s="25">
        <v>43575</v>
      </c>
      <c r="H100" s="12" t="str">
        <f>VLOOKUP(C100,'MASTER SALE PARTY'!$B$4:$E$1000,3,FALSE)</f>
        <v>27-Maharashatra</v>
      </c>
      <c r="I100" s="17">
        <v>0</v>
      </c>
      <c r="J100" s="17" t="s">
        <v>37</v>
      </c>
      <c r="K100" s="26">
        <v>87089900</v>
      </c>
      <c r="L100" s="20">
        <f>VLOOKUP(K100,'MASTER SALE HSN'!$A$4:$E$200,5,FALSE)</f>
        <v>28</v>
      </c>
      <c r="M100" s="26"/>
      <c r="N100" s="12"/>
      <c r="O100" s="12"/>
      <c r="P100" s="12"/>
      <c r="Q100" s="12"/>
      <c r="R100" s="12"/>
      <c r="S100" s="28">
        <v>23255.759999999998</v>
      </c>
      <c r="T100" s="21">
        <f t="shared" si="3"/>
        <v>0</v>
      </c>
      <c r="U100" s="21">
        <f t="shared" si="4"/>
        <v>3255.8063999999995</v>
      </c>
      <c r="V100" s="21">
        <f t="shared" si="5"/>
        <v>3255.8063999999995</v>
      </c>
      <c r="W100" s="21">
        <v>0</v>
      </c>
      <c r="X100" s="27">
        <v>29767.382799999996</v>
      </c>
      <c r="Y100" s="12" t="s">
        <v>38</v>
      </c>
      <c r="Z100" s="12" t="s">
        <v>1482</v>
      </c>
      <c r="AA100" s="12" t="str">
        <f>VLOOKUP(C100,'MASTER SALE PARTY'!$B$4:$E$1000,4,FALSE)</f>
        <v>Local</v>
      </c>
      <c r="AB100" s="26">
        <v>12</v>
      </c>
    </row>
    <row r="101" spans="1:28">
      <c r="A101" s="16">
        <v>43556</v>
      </c>
      <c r="B101" s="12">
        <v>96</v>
      </c>
      <c r="C101" s="23" t="s">
        <v>45</v>
      </c>
      <c r="D101" s="12" t="str">
        <f>VLOOKUP(C101,'MASTER SALE PARTY'!$B$4:$E$1000,2,FALSE)</f>
        <v>27AAECM8871A1ZF</v>
      </c>
      <c r="E101" s="12" t="s">
        <v>1545</v>
      </c>
      <c r="F101" s="24" t="s">
        <v>165</v>
      </c>
      <c r="G101" s="25">
        <v>43575</v>
      </c>
      <c r="H101" s="12" t="str">
        <f>VLOOKUP(C101,'MASTER SALE PARTY'!$B$4:$E$1000,3,FALSE)</f>
        <v>27-Maharashatra</v>
      </c>
      <c r="I101" s="17">
        <v>0</v>
      </c>
      <c r="J101" s="17" t="s">
        <v>37</v>
      </c>
      <c r="K101" s="26">
        <v>87089900</v>
      </c>
      <c r="L101" s="20">
        <f>VLOOKUP(K101,'MASTER SALE HSN'!$A$4:$E$200,5,FALSE)</f>
        <v>28</v>
      </c>
      <c r="M101" s="26"/>
      <c r="N101" s="12"/>
      <c r="O101" s="12"/>
      <c r="P101" s="12"/>
      <c r="Q101" s="12"/>
      <c r="R101" s="12"/>
      <c r="S101" s="28">
        <v>23255.759999999998</v>
      </c>
      <c r="T101" s="21">
        <f t="shared" si="3"/>
        <v>0</v>
      </c>
      <c r="U101" s="21">
        <f t="shared" si="4"/>
        <v>3255.8063999999995</v>
      </c>
      <c r="V101" s="21">
        <f t="shared" si="5"/>
        <v>3255.8063999999995</v>
      </c>
      <c r="W101" s="21">
        <v>0</v>
      </c>
      <c r="X101" s="27">
        <v>29767.382799999996</v>
      </c>
      <c r="Y101" s="12" t="s">
        <v>38</v>
      </c>
      <c r="Z101" s="12" t="s">
        <v>1482</v>
      </c>
      <c r="AA101" s="12" t="str">
        <f>VLOOKUP(C101,'MASTER SALE PARTY'!$B$4:$E$1000,4,FALSE)</f>
        <v>Local</v>
      </c>
      <c r="AB101" s="26">
        <v>12</v>
      </c>
    </row>
    <row r="102" spans="1:28">
      <c r="A102" s="16">
        <v>43556</v>
      </c>
      <c r="B102" s="12">
        <v>97</v>
      </c>
      <c r="C102" s="23" t="s">
        <v>33</v>
      </c>
      <c r="D102" s="12" t="str">
        <f>VLOOKUP(C102,'MASTER SALE PARTY'!$B$4:$E$1000,2,FALSE)</f>
        <v>27AABCM2508F1ZU</v>
      </c>
      <c r="E102" s="12" t="s">
        <v>1545</v>
      </c>
      <c r="F102" s="24" t="s">
        <v>166</v>
      </c>
      <c r="G102" s="25">
        <v>43575</v>
      </c>
      <c r="H102" s="12" t="str">
        <f>VLOOKUP(C102,'MASTER SALE PARTY'!$B$4:$E$1000,3,FALSE)</f>
        <v>27-Maharashatra</v>
      </c>
      <c r="I102" s="17">
        <v>0</v>
      </c>
      <c r="J102" s="17" t="s">
        <v>37</v>
      </c>
      <c r="K102" s="26">
        <v>87081090</v>
      </c>
      <c r="L102" s="20">
        <f>VLOOKUP(K102,'MASTER SALE HSN'!$A$4:$E$200,5,FALSE)</f>
        <v>28</v>
      </c>
      <c r="M102" s="26"/>
      <c r="N102" s="12"/>
      <c r="O102" s="12"/>
      <c r="P102" s="12"/>
      <c r="Q102" s="12"/>
      <c r="R102" s="12"/>
      <c r="S102" s="28">
        <v>54558.9</v>
      </c>
      <c r="T102" s="21">
        <f t="shared" si="3"/>
        <v>0</v>
      </c>
      <c r="U102" s="21">
        <f t="shared" si="4"/>
        <v>7638.246000000001</v>
      </c>
      <c r="V102" s="21">
        <f t="shared" si="5"/>
        <v>7638.246000000001</v>
      </c>
      <c r="W102" s="21">
        <v>0</v>
      </c>
      <c r="X102" s="27">
        <v>69835.402000000002</v>
      </c>
      <c r="Y102" s="12" t="s">
        <v>38</v>
      </c>
      <c r="Z102" s="12" t="s">
        <v>1482</v>
      </c>
      <c r="AA102" s="12" t="str">
        <f>VLOOKUP(C102,'MASTER SALE PARTY'!$B$4:$E$1000,4,FALSE)</f>
        <v>Local</v>
      </c>
      <c r="AB102" s="26">
        <v>660</v>
      </c>
    </row>
    <row r="103" spans="1:28">
      <c r="A103" s="16">
        <v>43556</v>
      </c>
      <c r="B103" s="12">
        <v>98</v>
      </c>
      <c r="C103" s="23" t="s">
        <v>142</v>
      </c>
      <c r="D103" s="12" t="str">
        <f>VLOOKUP(C103,'MASTER SALE PARTY'!$B$4:$E$1000,2,FALSE)</f>
        <v>27AAACB2484Q1Z8</v>
      </c>
      <c r="E103" s="12" t="s">
        <v>1545</v>
      </c>
      <c r="F103" s="24" t="s">
        <v>167</v>
      </c>
      <c r="G103" s="25">
        <v>43575</v>
      </c>
      <c r="H103" s="12" t="str">
        <f>VLOOKUP(C103,'MASTER SALE PARTY'!$B$4:$E$1000,3,FALSE)</f>
        <v>27-Maharashatra</v>
      </c>
      <c r="I103" s="17">
        <v>0</v>
      </c>
      <c r="J103" s="17" t="s">
        <v>37</v>
      </c>
      <c r="K103" s="26">
        <v>998898</v>
      </c>
      <c r="L103" s="20">
        <f>VLOOKUP(K103,'MASTER SALE HSN'!$A$4:$E$200,5,FALSE)</f>
        <v>18</v>
      </c>
      <c r="M103" s="26"/>
      <c r="N103" s="12"/>
      <c r="O103" s="12"/>
      <c r="P103" s="12"/>
      <c r="Q103" s="12"/>
      <c r="R103" s="12"/>
      <c r="S103" s="28">
        <v>10450</v>
      </c>
      <c r="T103" s="21">
        <f t="shared" si="3"/>
        <v>0</v>
      </c>
      <c r="U103" s="21">
        <f t="shared" si="4"/>
        <v>940.5</v>
      </c>
      <c r="V103" s="21">
        <f t="shared" si="5"/>
        <v>940.5</v>
      </c>
      <c r="W103" s="21">
        <v>0</v>
      </c>
      <c r="X103" s="27">
        <v>12331</v>
      </c>
      <c r="Y103" s="12" t="s">
        <v>38</v>
      </c>
      <c r="Z103" s="12" t="s">
        <v>1482</v>
      </c>
      <c r="AA103" s="12" t="str">
        <f>VLOOKUP(C103,'MASTER SALE PARTY'!$B$4:$E$1000,4,FALSE)</f>
        <v>Local</v>
      </c>
      <c r="AB103" s="26">
        <v>2252</v>
      </c>
    </row>
    <row r="104" spans="1:28">
      <c r="A104" s="16">
        <v>43556</v>
      </c>
      <c r="B104" s="12">
        <v>99</v>
      </c>
      <c r="C104" s="23" t="s">
        <v>59</v>
      </c>
      <c r="D104" s="12" t="str">
        <f>VLOOKUP(C104,'MASTER SALE PARTY'!$B$4:$E$1000,2,FALSE)</f>
        <v>27AAACT1848E1ZH</v>
      </c>
      <c r="E104" s="12" t="s">
        <v>1545</v>
      </c>
      <c r="F104" s="24" t="s">
        <v>168</v>
      </c>
      <c r="G104" s="25">
        <v>43576</v>
      </c>
      <c r="H104" s="12" t="str">
        <f>VLOOKUP(C104,'MASTER SALE PARTY'!$B$4:$E$1000,3,FALSE)</f>
        <v>27-Maharashatra</v>
      </c>
      <c r="I104" s="17">
        <v>0</v>
      </c>
      <c r="J104" s="17" t="s">
        <v>37</v>
      </c>
      <c r="K104" s="26">
        <v>87089900</v>
      </c>
      <c r="L104" s="20">
        <f>VLOOKUP(K104,'MASTER SALE HSN'!$A$4:$E$200,5,FALSE)</f>
        <v>28</v>
      </c>
      <c r="M104" s="26"/>
      <c r="N104" s="12"/>
      <c r="O104" s="12"/>
      <c r="P104" s="12"/>
      <c r="Q104" s="12"/>
      <c r="R104" s="12"/>
      <c r="S104" s="28">
        <v>40770.879999999997</v>
      </c>
      <c r="T104" s="21">
        <f t="shared" si="3"/>
        <v>0</v>
      </c>
      <c r="U104" s="21">
        <f t="shared" si="4"/>
        <v>5707.9232000000002</v>
      </c>
      <c r="V104" s="21">
        <f t="shared" si="5"/>
        <v>5707.9232000000002</v>
      </c>
      <c r="W104" s="21">
        <v>0</v>
      </c>
      <c r="X104" s="27">
        <v>52186.71639999999</v>
      </c>
      <c r="Y104" s="12" t="s">
        <v>38</v>
      </c>
      <c r="Z104" s="12" t="s">
        <v>1482</v>
      </c>
      <c r="AA104" s="12" t="str">
        <f>VLOOKUP(C104,'MASTER SALE PARTY'!$B$4:$E$1000,4,FALSE)</f>
        <v>Local</v>
      </c>
      <c r="AB104" s="26">
        <v>544</v>
      </c>
    </row>
    <row r="105" spans="1:28">
      <c r="A105" s="16">
        <v>43556</v>
      </c>
      <c r="B105" s="12">
        <v>100</v>
      </c>
      <c r="C105" s="23" t="s">
        <v>45</v>
      </c>
      <c r="D105" s="12" t="str">
        <f>VLOOKUP(C105,'MASTER SALE PARTY'!$B$4:$E$1000,2,FALSE)</f>
        <v>27AAECM8871A1ZF</v>
      </c>
      <c r="E105" s="12" t="s">
        <v>1545</v>
      </c>
      <c r="F105" s="24" t="s">
        <v>169</v>
      </c>
      <c r="G105" s="25">
        <v>43576</v>
      </c>
      <c r="H105" s="12" t="str">
        <f>VLOOKUP(C105,'MASTER SALE PARTY'!$B$4:$E$1000,3,FALSE)</f>
        <v>27-Maharashatra</v>
      </c>
      <c r="I105" s="17">
        <v>0</v>
      </c>
      <c r="J105" s="17" t="s">
        <v>37</v>
      </c>
      <c r="K105" s="26">
        <v>87089900</v>
      </c>
      <c r="L105" s="20">
        <f>VLOOKUP(K105,'MASTER SALE HSN'!$A$4:$E$200,5,FALSE)</f>
        <v>28</v>
      </c>
      <c r="M105" s="26"/>
      <c r="N105" s="12"/>
      <c r="O105" s="12"/>
      <c r="P105" s="12"/>
      <c r="Q105" s="12"/>
      <c r="R105" s="12"/>
      <c r="S105" s="28">
        <v>23255.759999999998</v>
      </c>
      <c r="T105" s="21">
        <f t="shared" si="3"/>
        <v>0</v>
      </c>
      <c r="U105" s="21">
        <f t="shared" si="4"/>
        <v>3255.8063999999995</v>
      </c>
      <c r="V105" s="21">
        <f t="shared" si="5"/>
        <v>3255.8063999999995</v>
      </c>
      <c r="W105" s="21">
        <v>0</v>
      </c>
      <c r="X105" s="27">
        <v>29767.382799999996</v>
      </c>
      <c r="Y105" s="12" t="s">
        <v>38</v>
      </c>
      <c r="Z105" s="12" t="s">
        <v>1482</v>
      </c>
      <c r="AA105" s="12" t="str">
        <f>VLOOKUP(C105,'MASTER SALE PARTY'!$B$4:$E$1000,4,FALSE)</f>
        <v>Local</v>
      </c>
      <c r="AB105" s="26">
        <v>12</v>
      </c>
    </row>
    <row r="106" spans="1:28">
      <c r="A106" s="16">
        <v>43556</v>
      </c>
      <c r="B106" s="12">
        <v>101</v>
      </c>
      <c r="C106" s="23" t="s">
        <v>68</v>
      </c>
      <c r="D106" s="12" t="str">
        <f>VLOOKUP(C106,'MASTER SALE PARTY'!$B$4:$E$1000,2,FALSE)</f>
        <v>27AABFJ4217F1ZP</v>
      </c>
      <c r="E106" s="12" t="s">
        <v>1545</v>
      </c>
      <c r="F106" s="24" t="s">
        <v>170</v>
      </c>
      <c r="G106" s="25">
        <v>43577</v>
      </c>
      <c r="H106" s="12" t="str">
        <f>VLOOKUP(C106,'MASTER SALE PARTY'!$B$4:$E$1000,3,FALSE)</f>
        <v>27-Maharashatra</v>
      </c>
      <c r="I106" s="17">
        <v>0</v>
      </c>
      <c r="J106" s="17" t="s">
        <v>37</v>
      </c>
      <c r="K106" s="26">
        <v>998898</v>
      </c>
      <c r="L106" s="20">
        <f>VLOOKUP(K106,'MASTER SALE HSN'!$A$4:$E$200,5,FALSE)</f>
        <v>18</v>
      </c>
      <c r="M106" s="26"/>
      <c r="N106" s="12"/>
      <c r="O106" s="12"/>
      <c r="P106" s="12"/>
      <c r="Q106" s="12"/>
      <c r="R106" s="12"/>
      <c r="S106" s="28">
        <v>9944.9</v>
      </c>
      <c r="T106" s="21">
        <f t="shared" si="3"/>
        <v>0</v>
      </c>
      <c r="U106" s="21">
        <f t="shared" si="4"/>
        <v>895.04099999999994</v>
      </c>
      <c r="V106" s="21">
        <f t="shared" si="5"/>
        <v>895.04099999999994</v>
      </c>
      <c r="W106" s="21">
        <v>0</v>
      </c>
      <c r="X106" s="27">
        <v>11734.981999999998</v>
      </c>
      <c r="Y106" s="12" t="s">
        <v>38</v>
      </c>
      <c r="Z106" s="12" t="s">
        <v>1482</v>
      </c>
      <c r="AA106" s="12" t="str">
        <f>VLOOKUP(C106,'MASTER SALE PARTY'!$B$4:$E$1000,4,FALSE)</f>
        <v>Local</v>
      </c>
      <c r="AB106" s="26">
        <v>35</v>
      </c>
    </row>
    <row r="107" spans="1:28">
      <c r="A107" s="16">
        <v>43556</v>
      </c>
      <c r="B107" s="12">
        <v>102</v>
      </c>
      <c r="C107" s="23" t="s">
        <v>110</v>
      </c>
      <c r="D107" s="12" t="str">
        <f>VLOOKUP(C107,'MASTER SALE PARTY'!$B$4:$E$1000,2,FALSE)</f>
        <v>27BBVPS2447C1ZA</v>
      </c>
      <c r="E107" s="12" t="s">
        <v>1545</v>
      </c>
      <c r="F107" s="24" t="s">
        <v>171</v>
      </c>
      <c r="G107" s="25">
        <v>43577</v>
      </c>
      <c r="H107" s="12" t="str">
        <f>VLOOKUP(C107,'MASTER SALE PARTY'!$B$4:$E$1000,3,FALSE)</f>
        <v>27-Maharashatra</v>
      </c>
      <c r="I107" s="17">
        <v>0</v>
      </c>
      <c r="J107" s="17" t="s">
        <v>37</v>
      </c>
      <c r="K107" s="26">
        <v>998898</v>
      </c>
      <c r="L107" s="20">
        <f>VLOOKUP(K107,'MASTER SALE HSN'!$A$4:$E$200,5,FALSE)</f>
        <v>18</v>
      </c>
      <c r="M107" s="26"/>
      <c r="N107" s="12"/>
      <c r="O107" s="12"/>
      <c r="P107" s="12"/>
      <c r="Q107" s="12"/>
      <c r="R107" s="12"/>
      <c r="S107" s="28">
        <v>7500</v>
      </c>
      <c r="T107" s="21">
        <f t="shared" si="3"/>
        <v>0</v>
      </c>
      <c r="U107" s="21">
        <f t="shared" si="4"/>
        <v>675</v>
      </c>
      <c r="V107" s="21">
        <f t="shared" si="5"/>
        <v>675</v>
      </c>
      <c r="W107" s="21">
        <v>0</v>
      </c>
      <c r="X107" s="27">
        <v>8850</v>
      </c>
      <c r="Y107" s="12" t="s">
        <v>38</v>
      </c>
      <c r="Z107" s="12" t="s">
        <v>1482</v>
      </c>
      <c r="AA107" s="12" t="str">
        <f>VLOOKUP(C107,'MASTER SALE PARTY'!$B$4:$E$1000,4,FALSE)</f>
        <v>Local</v>
      </c>
      <c r="AB107" s="26">
        <v>500</v>
      </c>
    </row>
    <row r="108" spans="1:28">
      <c r="A108" s="16">
        <v>43556</v>
      </c>
      <c r="B108" s="12">
        <v>103</v>
      </c>
      <c r="C108" s="23" t="s">
        <v>45</v>
      </c>
      <c r="D108" s="12" t="str">
        <f>VLOOKUP(C108,'MASTER SALE PARTY'!$B$4:$E$1000,2,FALSE)</f>
        <v>27AAECM8871A1ZF</v>
      </c>
      <c r="E108" s="12" t="s">
        <v>1545</v>
      </c>
      <c r="F108" s="24" t="s">
        <v>172</v>
      </c>
      <c r="G108" s="25">
        <v>43577</v>
      </c>
      <c r="H108" s="12" t="str">
        <f>VLOOKUP(C108,'MASTER SALE PARTY'!$B$4:$E$1000,3,FALSE)</f>
        <v>27-Maharashatra</v>
      </c>
      <c r="I108" s="17">
        <v>0</v>
      </c>
      <c r="J108" s="17" t="s">
        <v>37</v>
      </c>
      <c r="K108" s="26">
        <v>87089900</v>
      </c>
      <c r="L108" s="20">
        <f>VLOOKUP(K108,'MASTER SALE HSN'!$A$4:$E$200,5,FALSE)</f>
        <v>28</v>
      </c>
      <c r="M108" s="26"/>
      <c r="N108" s="12"/>
      <c r="O108" s="12"/>
      <c r="P108" s="12"/>
      <c r="Q108" s="12"/>
      <c r="R108" s="12"/>
      <c r="S108" s="28">
        <v>23255.759999999998</v>
      </c>
      <c r="T108" s="21">
        <f t="shared" si="3"/>
        <v>0</v>
      </c>
      <c r="U108" s="21">
        <f t="shared" si="4"/>
        <v>3255.8063999999995</v>
      </c>
      <c r="V108" s="21">
        <f t="shared" si="5"/>
        <v>3255.8063999999995</v>
      </c>
      <c r="W108" s="21">
        <v>0</v>
      </c>
      <c r="X108" s="27">
        <v>29767.382799999996</v>
      </c>
      <c r="Y108" s="12" t="s">
        <v>38</v>
      </c>
      <c r="Z108" s="12" t="s">
        <v>1482</v>
      </c>
      <c r="AA108" s="12" t="str">
        <f>VLOOKUP(C108,'MASTER SALE PARTY'!$B$4:$E$1000,4,FALSE)</f>
        <v>Local</v>
      </c>
      <c r="AB108" s="26">
        <v>12</v>
      </c>
    </row>
    <row r="109" spans="1:28">
      <c r="A109" s="16">
        <v>43556</v>
      </c>
      <c r="B109" s="12">
        <v>104</v>
      </c>
      <c r="C109" s="23" t="s">
        <v>173</v>
      </c>
      <c r="D109" s="12" t="str">
        <f>VLOOKUP(C109,'MASTER SALE PARTY'!$B$4:$E$1000,2,FALSE)</f>
        <v>27AAGCP0139E1ZP</v>
      </c>
      <c r="E109" s="12" t="s">
        <v>1545</v>
      </c>
      <c r="F109" s="24" t="s">
        <v>175</v>
      </c>
      <c r="G109" s="25">
        <v>43577</v>
      </c>
      <c r="H109" s="12" t="str">
        <f>VLOOKUP(C109,'MASTER SALE PARTY'!$B$4:$E$1000,3,FALSE)</f>
        <v>27-Maharashatra</v>
      </c>
      <c r="I109" s="17">
        <v>0</v>
      </c>
      <c r="J109" s="17" t="s">
        <v>37</v>
      </c>
      <c r="K109" s="26">
        <v>87141090</v>
      </c>
      <c r="L109" s="20">
        <f>VLOOKUP(K109,'MASTER SALE HSN'!$A$4:$E$200,5,FALSE)</f>
        <v>28</v>
      </c>
      <c r="M109" s="26"/>
      <c r="N109" s="12"/>
      <c r="O109" s="12"/>
      <c r="P109" s="12"/>
      <c r="Q109" s="12"/>
      <c r="R109" s="12"/>
      <c r="S109" s="28">
        <v>50792.4</v>
      </c>
      <c r="T109" s="21">
        <f t="shared" si="3"/>
        <v>0</v>
      </c>
      <c r="U109" s="21">
        <f t="shared" si="4"/>
        <v>7110.9360000000006</v>
      </c>
      <c r="V109" s="21">
        <f t="shared" si="5"/>
        <v>7110.9360000000006</v>
      </c>
      <c r="W109" s="21">
        <v>0</v>
      </c>
      <c r="X109" s="27">
        <v>65014.282000000007</v>
      </c>
      <c r="Y109" s="12" t="s">
        <v>38</v>
      </c>
      <c r="Z109" s="12" t="s">
        <v>1482</v>
      </c>
      <c r="AA109" s="12" t="str">
        <f>VLOOKUP(C109,'MASTER SALE PARTY'!$B$4:$E$1000,4,FALSE)</f>
        <v>Local</v>
      </c>
      <c r="AB109" s="26">
        <v>1080</v>
      </c>
    </row>
    <row r="110" spans="1:28">
      <c r="A110" s="16">
        <v>43556</v>
      </c>
      <c r="B110" s="12">
        <v>105</v>
      </c>
      <c r="C110" s="23" t="s">
        <v>142</v>
      </c>
      <c r="D110" s="12" t="str">
        <f>VLOOKUP(C110,'MASTER SALE PARTY'!$B$4:$E$1000,2,FALSE)</f>
        <v>27AAACB2484Q1Z8</v>
      </c>
      <c r="E110" s="12" t="s">
        <v>1545</v>
      </c>
      <c r="F110" s="24" t="s">
        <v>176</v>
      </c>
      <c r="G110" s="25">
        <v>43577</v>
      </c>
      <c r="H110" s="12" t="str">
        <f>VLOOKUP(C110,'MASTER SALE PARTY'!$B$4:$E$1000,3,FALSE)</f>
        <v>27-Maharashatra</v>
      </c>
      <c r="I110" s="17">
        <v>0</v>
      </c>
      <c r="J110" s="17" t="s">
        <v>37</v>
      </c>
      <c r="K110" s="26">
        <v>998898</v>
      </c>
      <c r="L110" s="20">
        <f>VLOOKUP(K110,'MASTER SALE HSN'!$A$4:$E$200,5,FALSE)</f>
        <v>18</v>
      </c>
      <c r="M110" s="26"/>
      <c r="N110" s="12"/>
      <c r="O110" s="12"/>
      <c r="P110" s="12"/>
      <c r="Q110" s="12"/>
      <c r="R110" s="12"/>
      <c r="S110" s="28">
        <v>13455</v>
      </c>
      <c r="T110" s="21">
        <f t="shared" si="3"/>
        <v>0</v>
      </c>
      <c r="U110" s="21">
        <f t="shared" si="4"/>
        <v>1210.95</v>
      </c>
      <c r="V110" s="21">
        <f t="shared" si="5"/>
        <v>1210.95</v>
      </c>
      <c r="W110" s="21">
        <v>0</v>
      </c>
      <c r="X110" s="27">
        <v>15876.900000000001</v>
      </c>
      <c r="Y110" s="12" t="s">
        <v>38</v>
      </c>
      <c r="Z110" s="12" t="s">
        <v>1482</v>
      </c>
      <c r="AA110" s="12" t="str">
        <f>VLOOKUP(C110,'MASTER SALE PARTY'!$B$4:$E$1000,4,FALSE)</f>
        <v>Local</v>
      </c>
      <c r="AB110" s="26">
        <v>2664</v>
      </c>
    </row>
    <row r="111" spans="1:28">
      <c r="A111" s="16">
        <v>43556</v>
      </c>
      <c r="B111" s="12">
        <v>106</v>
      </c>
      <c r="C111" s="23" t="s">
        <v>89</v>
      </c>
      <c r="D111" s="12" t="str">
        <f>VLOOKUP(C111,'MASTER SALE PARTY'!$B$4:$E$1000,2,FALSE)</f>
        <v>27AACCA4196J1ZG</v>
      </c>
      <c r="E111" s="12" t="s">
        <v>1545</v>
      </c>
      <c r="F111" s="24" t="s">
        <v>177</v>
      </c>
      <c r="G111" s="25">
        <v>43577</v>
      </c>
      <c r="H111" s="12" t="str">
        <f>VLOOKUP(C111,'MASTER SALE PARTY'!$B$4:$E$1000,3,FALSE)</f>
        <v>27-Maharashatra</v>
      </c>
      <c r="I111" s="17">
        <v>0</v>
      </c>
      <c r="J111" s="17" t="s">
        <v>37</v>
      </c>
      <c r="K111" s="26">
        <v>998898</v>
      </c>
      <c r="L111" s="20">
        <f>VLOOKUP(K111,'MASTER SALE HSN'!$A$4:$E$200,5,FALSE)</f>
        <v>18</v>
      </c>
      <c r="M111" s="26"/>
      <c r="N111" s="12"/>
      <c r="O111" s="12"/>
      <c r="P111" s="12"/>
      <c r="Q111" s="12"/>
      <c r="R111" s="12"/>
      <c r="S111" s="28">
        <v>3623</v>
      </c>
      <c r="T111" s="21">
        <f t="shared" si="3"/>
        <v>0</v>
      </c>
      <c r="U111" s="21">
        <f t="shared" si="4"/>
        <v>326.07</v>
      </c>
      <c r="V111" s="21">
        <f t="shared" si="5"/>
        <v>326.07</v>
      </c>
      <c r="W111" s="21">
        <v>0</v>
      </c>
      <c r="X111" s="27">
        <v>4275.1400000000003</v>
      </c>
      <c r="Y111" s="12" t="s">
        <v>38</v>
      </c>
      <c r="Z111" s="12" t="s">
        <v>1482</v>
      </c>
      <c r="AA111" s="12" t="str">
        <f>VLOOKUP(C111,'MASTER SALE PARTY'!$B$4:$E$1000,4,FALSE)</f>
        <v>Local</v>
      </c>
      <c r="AB111" s="26">
        <v>150</v>
      </c>
    </row>
    <row r="112" spans="1:28">
      <c r="A112" s="16">
        <v>43556</v>
      </c>
      <c r="B112" s="12">
        <v>107</v>
      </c>
      <c r="C112" s="23" t="s">
        <v>33</v>
      </c>
      <c r="D112" s="12" t="str">
        <f>VLOOKUP(C112,'MASTER SALE PARTY'!$B$4:$E$1000,2,FALSE)</f>
        <v>27AABCM2508F1ZU</v>
      </c>
      <c r="E112" s="12" t="s">
        <v>1545</v>
      </c>
      <c r="F112" s="24" t="s">
        <v>178</v>
      </c>
      <c r="G112" s="25">
        <v>43577</v>
      </c>
      <c r="H112" s="12" t="str">
        <f>VLOOKUP(C112,'MASTER SALE PARTY'!$B$4:$E$1000,3,FALSE)</f>
        <v>27-Maharashatra</v>
      </c>
      <c r="I112" s="17">
        <v>0</v>
      </c>
      <c r="J112" s="17" t="s">
        <v>37</v>
      </c>
      <c r="K112" s="26">
        <v>87081090</v>
      </c>
      <c r="L112" s="20">
        <f>VLOOKUP(K112,'MASTER SALE HSN'!$A$4:$E$200,5,FALSE)</f>
        <v>28</v>
      </c>
      <c r="M112" s="26"/>
      <c r="N112" s="12"/>
      <c r="O112" s="12"/>
      <c r="P112" s="12"/>
      <c r="Q112" s="12"/>
      <c r="R112" s="12"/>
      <c r="S112" s="28">
        <v>48607.02</v>
      </c>
      <c r="T112" s="21">
        <f t="shared" si="3"/>
        <v>0</v>
      </c>
      <c r="U112" s="21">
        <f t="shared" si="4"/>
        <v>6804.9827999999989</v>
      </c>
      <c r="V112" s="21">
        <f t="shared" si="5"/>
        <v>6804.9827999999989</v>
      </c>
      <c r="W112" s="21">
        <v>0</v>
      </c>
      <c r="X112" s="27">
        <v>62216.975599999991</v>
      </c>
      <c r="Y112" s="12" t="s">
        <v>38</v>
      </c>
      <c r="Z112" s="12" t="s">
        <v>1482</v>
      </c>
      <c r="AA112" s="12" t="str">
        <f>VLOOKUP(C112,'MASTER SALE PARTY'!$B$4:$E$1000,4,FALSE)</f>
        <v>Local</v>
      </c>
      <c r="AB112" s="26">
        <v>588</v>
      </c>
    </row>
    <row r="113" spans="1:28">
      <c r="A113" s="16">
        <v>43556</v>
      </c>
      <c r="B113" s="12">
        <v>108</v>
      </c>
      <c r="C113" s="23" t="s">
        <v>45</v>
      </c>
      <c r="D113" s="12" t="str">
        <f>VLOOKUP(C113,'MASTER SALE PARTY'!$B$4:$E$1000,2,FALSE)</f>
        <v>27AAECM8871A1ZF</v>
      </c>
      <c r="E113" s="12" t="s">
        <v>1545</v>
      </c>
      <c r="F113" s="24" t="s">
        <v>179</v>
      </c>
      <c r="G113" s="25">
        <v>43578</v>
      </c>
      <c r="H113" s="12" t="str">
        <f>VLOOKUP(C113,'MASTER SALE PARTY'!$B$4:$E$1000,3,FALSE)</f>
        <v>27-Maharashatra</v>
      </c>
      <c r="I113" s="17">
        <v>0</v>
      </c>
      <c r="J113" s="17" t="s">
        <v>37</v>
      </c>
      <c r="K113" s="26">
        <v>87089900</v>
      </c>
      <c r="L113" s="20">
        <f>VLOOKUP(K113,'MASTER SALE HSN'!$A$4:$E$200,5,FALSE)</f>
        <v>28</v>
      </c>
      <c r="M113" s="26"/>
      <c r="N113" s="12"/>
      <c r="O113" s="12"/>
      <c r="P113" s="12"/>
      <c r="Q113" s="12"/>
      <c r="R113" s="12"/>
      <c r="S113" s="28">
        <v>23255.759999999998</v>
      </c>
      <c r="T113" s="21">
        <f t="shared" si="3"/>
        <v>0</v>
      </c>
      <c r="U113" s="21">
        <f t="shared" si="4"/>
        <v>3255.8063999999995</v>
      </c>
      <c r="V113" s="21">
        <f t="shared" si="5"/>
        <v>3255.8063999999995</v>
      </c>
      <c r="W113" s="21">
        <v>0</v>
      </c>
      <c r="X113" s="27">
        <v>29767.382799999996</v>
      </c>
      <c r="Y113" s="12" t="s">
        <v>38</v>
      </c>
      <c r="Z113" s="12" t="s">
        <v>1482</v>
      </c>
      <c r="AA113" s="12" t="str">
        <f>VLOOKUP(C113,'MASTER SALE PARTY'!$B$4:$E$1000,4,FALSE)</f>
        <v>Local</v>
      </c>
      <c r="AB113" s="26">
        <v>12</v>
      </c>
    </row>
    <row r="114" spans="1:28">
      <c r="A114" s="16">
        <v>43556</v>
      </c>
      <c r="B114" s="12">
        <v>109</v>
      </c>
      <c r="C114" s="23" t="s">
        <v>33</v>
      </c>
      <c r="D114" s="12" t="str">
        <f>VLOOKUP(C114,'MASTER SALE PARTY'!$B$4:$E$1000,2,FALSE)</f>
        <v>27AABCM2508F1ZU</v>
      </c>
      <c r="E114" s="12" t="s">
        <v>1545</v>
      </c>
      <c r="F114" s="24" t="s">
        <v>180</v>
      </c>
      <c r="G114" s="25">
        <v>43578</v>
      </c>
      <c r="H114" s="12" t="str">
        <f>VLOOKUP(C114,'MASTER SALE PARTY'!$B$4:$E$1000,3,FALSE)</f>
        <v>27-Maharashatra</v>
      </c>
      <c r="I114" s="17">
        <v>0</v>
      </c>
      <c r="J114" s="17" t="s">
        <v>37</v>
      </c>
      <c r="K114" s="26">
        <v>87081090</v>
      </c>
      <c r="L114" s="20">
        <f>VLOOKUP(K114,'MASTER SALE HSN'!$A$4:$E$200,5,FALSE)</f>
        <v>28</v>
      </c>
      <c r="M114" s="26"/>
      <c r="N114" s="12"/>
      <c r="O114" s="12"/>
      <c r="P114" s="12"/>
      <c r="Q114" s="12"/>
      <c r="R114" s="12"/>
      <c r="S114" s="28">
        <v>16863.66</v>
      </c>
      <c r="T114" s="21">
        <f t="shared" si="3"/>
        <v>0</v>
      </c>
      <c r="U114" s="21">
        <f t="shared" si="4"/>
        <v>2360.9123999999997</v>
      </c>
      <c r="V114" s="21">
        <f t="shared" si="5"/>
        <v>2360.9123999999997</v>
      </c>
      <c r="W114" s="21">
        <v>0</v>
      </c>
      <c r="X114" s="27">
        <v>21585.484800000002</v>
      </c>
      <c r="Y114" s="12" t="s">
        <v>38</v>
      </c>
      <c r="Z114" s="12" t="s">
        <v>1482</v>
      </c>
      <c r="AA114" s="12" t="str">
        <f>VLOOKUP(C114,'MASTER SALE PARTY'!$B$4:$E$1000,4,FALSE)</f>
        <v>Local</v>
      </c>
      <c r="AB114" s="26">
        <v>204</v>
      </c>
    </row>
    <row r="115" spans="1:28">
      <c r="A115" s="16">
        <v>43556</v>
      </c>
      <c r="B115" s="12">
        <v>110</v>
      </c>
      <c r="C115" s="23" t="s">
        <v>33</v>
      </c>
      <c r="D115" s="12" t="str">
        <f>VLOOKUP(C115,'MASTER SALE PARTY'!$B$4:$E$1000,2,FALSE)</f>
        <v>27AABCM2508F1ZU</v>
      </c>
      <c r="E115" s="12" t="s">
        <v>1545</v>
      </c>
      <c r="F115" s="24" t="s">
        <v>181</v>
      </c>
      <c r="G115" s="25">
        <v>43578</v>
      </c>
      <c r="H115" s="12" t="str">
        <f>VLOOKUP(C115,'MASTER SALE PARTY'!$B$4:$E$1000,3,FALSE)</f>
        <v>27-Maharashatra</v>
      </c>
      <c r="I115" s="17">
        <v>0</v>
      </c>
      <c r="J115" s="17" t="s">
        <v>37</v>
      </c>
      <c r="K115" s="26">
        <v>87141090</v>
      </c>
      <c r="L115" s="20">
        <f>VLOOKUP(K115,'MASTER SALE HSN'!$A$4:$E$200,5,FALSE)</f>
        <v>28</v>
      </c>
      <c r="M115" s="26"/>
      <c r="N115" s="12"/>
      <c r="O115" s="12"/>
      <c r="P115" s="12"/>
      <c r="Q115" s="12"/>
      <c r="R115" s="12"/>
      <c r="S115" s="28">
        <v>13276</v>
      </c>
      <c r="T115" s="21">
        <f t="shared" si="3"/>
        <v>0</v>
      </c>
      <c r="U115" s="21">
        <f t="shared" si="4"/>
        <v>1858.6399999999999</v>
      </c>
      <c r="V115" s="21">
        <f t="shared" si="5"/>
        <v>1858.6399999999999</v>
      </c>
      <c r="W115" s="21">
        <v>0</v>
      </c>
      <c r="X115" s="27">
        <v>16993.28</v>
      </c>
      <c r="Y115" s="12" t="s">
        <v>38</v>
      </c>
      <c r="Z115" s="12" t="s">
        <v>1482</v>
      </c>
      <c r="AA115" s="12" t="str">
        <f>VLOOKUP(C115,'MASTER SALE PARTY'!$B$4:$E$1000,4,FALSE)</f>
        <v>Local</v>
      </c>
      <c r="AB115" s="26">
        <v>304</v>
      </c>
    </row>
    <row r="116" spans="1:28">
      <c r="A116" s="16">
        <v>43556</v>
      </c>
      <c r="B116" s="12">
        <v>111</v>
      </c>
      <c r="C116" s="23" t="s">
        <v>182</v>
      </c>
      <c r="D116" s="12" t="str">
        <f>VLOOKUP(C116,'MASTER SALE PARTY'!$B$4:$E$1000,2,FALSE)</f>
        <v>27AAECK4013G1ZV</v>
      </c>
      <c r="E116" s="12" t="s">
        <v>1545</v>
      </c>
      <c r="F116" s="24" t="s">
        <v>184</v>
      </c>
      <c r="G116" s="25">
        <v>43578</v>
      </c>
      <c r="H116" s="12" t="str">
        <f>VLOOKUP(C116,'MASTER SALE PARTY'!$B$4:$E$1000,3,FALSE)</f>
        <v>27-Maharashatra</v>
      </c>
      <c r="I116" s="17">
        <v>0</v>
      </c>
      <c r="J116" s="17" t="s">
        <v>37</v>
      </c>
      <c r="K116" s="26">
        <v>998898</v>
      </c>
      <c r="L116" s="20">
        <f>VLOOKUP(K116,'MASTER SALE HSN'!$A$4:$E$200,5,FALSE)</f>
        <v>18</v>
      </c>
      <c r="M116" s="26"/>
      <c r="N116" s="12"/>
      <c r="O116" s="12"/>
      <c r="P116" s="12"/>
      <c r="Q116" s="12"/>
      <c r="R116" s="12"/>
      <c r="S116" s="28">
        <v>3500</v>
      </c>
      <c r="T116" s="21">
        <f t="shared" si="3"/>
        <v>0</v>
      </c>
      <c r="U116" s="21">
        <f t="shared" si="4"/>
        <v>315</v>
      </c>
      <c r="V116" s="21">
        <f t="shared" si="5"/>
        <v>315</v>
      </c>
      <c r="W116" s="21">
        <v>0</v>
      </c>
      <c r="X116" s="27">
        <v>4130</v>
      </c>
      <c r="Y116" s="12" t="s">
        <v>38</v>
      </c>
      <c r="Z116" s="12" t="s">
        <v>1482</v>
      </c>
      <c r="AA116" s="12" t="str">
        <f>VLOOKUP(C116,'MASTER SALE PARTY'!$B$4:$E$1000,4,FALSE)</f>
        <v>Local</v>
      </c>
      <c r="AB116" s="26">
        <v>6</v>
      </c>
    </row>
    <row r="117" spans="1:28">
      <c r="A117" s="16">
        <v>43556</v>
      </c>
      <c r="B117" s="12">
        <v>112</v>
      </c>
      <c r="C117" s="23" t="s">
        <v>185</v>
      </c>
      <c r="D117" s="12" t="str">
        <f>VLOOKUP(C117,'MASTER SALE PARTY'!$B$4:$E$1000,2,FALSE)</f>
        <v>27AABFP3834C1ZK</v>
      </c>
      <c r="E117" s="12" t="s">
        <v>1545</v>
      </c>
      <c r="F117" s="24" t="s">
        <v>187</v>
      </c>
      <c r="G117" s="25">
        <v>43578</v>
      </c>
      <c r="H117" s="12" t="str">
        <f>VLOOKUP(C117,'MASTER SALE PARTY'!$B$4:$E$1000,3,FALSE)</f>
        <v>27-Maharashatra</v>
      </c>
      <c r="I117" s="17">
        <v>0</v>
      </c>
      <c r="J117" s="17" t="s">
        <v>37</v>
      </c>
      <c r="K117" s="26">
        <v>87141900</v>
      </c>
      <c r="L117" s="20">
        <f>VLOOKUP(K117,'MASTER SALE HSN'!$A$4:$E$200,5,FALSE)</f>
        <v>28</v>
      </c>
      <c r="M117" s="26"/>
      <c r="N117" s="12"/>
      <c r="O117" s="12"/>
      <c r="P117" s="12"/>
      <c r="Q117" s="12"/>
      <c r="R117" s="12"/>
      <c r="S117" s="28">
        <v>5087.76</v>
      </c>
      <c r="T117" s="21">
        <f t="shared" si="3"/>
        <v>0</v>
      </c>
      <c r="U117" s="21">
        <f t="shared" si="4"/>
        <v>712.28639999999996</v>
      </c>
      <c r="V117" s="21">
        <f t="shared" si="5"/>
        <v>712.28639999999996</v>
      </c>
      <c r="W117" s="21">
        <v>0</v>
      </c>
      <c r="X117" s="27">
        <v>6512.3428000000004</v>
      </c>
      <c r="Y117" s="12" t="s">
        <v>38</v>
      </c>
      <c r="Z117" s="12" t="s">
        <v>1482</v>
      </c>
      <c r="AA117" s="12" t="str">
        <f>VLOOKUP(C117,'MASTER SALE PARTY'!$B$4:$E$1000,4,FALSE)</f>
        <v>Local</v>
      </c>
      <c r="AB117" s="26">
        <v>408</v>
      </c>
    </row>
    <row r="118" spans="1:28">
      <c r="A118" s="16">
        <v>43556</v>
      </c>
      <c r="B118" s="12">
        <v>113</v>
      </c>
      <c r="C118" s="23" t="s">
        <v>64</v>
      </c>
      <c r="D118" s="12" t="str">
        <f>VLOOKUP(C118,'MASTER SALE PARTY'!$B$4:$E$1000,2,FALSE)</f>
        <v>27AAACD4090Q1Z8</v>
      </c>
      <c r="E118" s="12" t="s">
        <v>1545</v>
      </c>
      <c r="F118" s="24" t="s">
        <v>188</v>
      </c>
      <c r="G118" s="25">
        <v>43578</v>
      </c>
      <c r="H118" s="12" t="str">
        <f>VLOOKUP(C118,'MASTER SALE PARTY'!$B$4:$E$1000,3,FALSE)</f>
        <v>27-Maharashatra</v>
      </c>
      <c r="I118" s="17">
        <v>0</v>
      </c>
      <c r="J118" s="17" t="s">
        <v>37</v>
      </c>
      <c r="K118" s="26">
        <v>85129000</v>
      </c>
      <c r="L118" s="20">
        <f>VLOOKUP(K118,'MASTER SALE HSN'!$A$4:$E$200,5,FALSE)</f>
        <v>18</v>
      </c>
      <c r="M118" s="26"/>
      <c r="N118" s="12"/>
      <c r="O118" s="12"/>
      <c r="P118" s="12"/>
      <c r="Q118" s="12"/>
      <c r="R118" s="12"/>
      <c r="S118" s="28">
        <v>69724.800000000003</v>
      </c>
      <c r="T118" s="21">
        <f t="shared" si="3"/>
        <v>0</v>
      </c>
      <c r="U118" s="21">
        <f t="shared" si="4"/>
        <v>6275.232</v>
      </c>
      <c r="V118" s="21">
        <f t="shared" si="5"/>
        <v>6275.232</v>
      </c>
      <c r="W118" s="21">
        <v>0</v>
      </c>
      <c r="X118" s="27">
        <v>82275.26400000001</v>
      </c>
      <c r="Y118" s="12" t="s">
        <v>38</v>
      </c>
      <c r="Z118" s="12" t="s">
        <v>1482</v>
      </c>
      <c r="AA118" s="12" t="str">
        <f>VLOOKUP(C118,'MASTER SALE PARTY'!$B$4:$E$1000,4,FALSE)</f>
        <v>Local</v>
      </c>
      <c r="AB118" s="26">
        <v>1080</v>
      </c>
    </row>
    <row r="119" spans="1:28">
      <c r="A119" s="16">
        <v>43556</v>
      </c>
      <c r="B119" s="12">
        <v>114</v>
      </c>
      <c r="C119" s="23" t="s">
        <v>142</v>
      </c>
      <c r="D119" s="12" t="str">
        <f>VLOOKUP(C119,'MASTER SALE PARTY'!$B$4:$E$1000,2,FALSE)</f>
        <v>27AAACB2484Q1Z8</v>
      </c>
      <c r="E119" s="12" t="s">
        <v>1545</v>
      </c>
      <c r="F119" s="24" t="s">
        <v>189</v>
      </c>
      <c r="G119" s="25">
        <v>43578</v>
      </c>
      <c r="H119" s="12" t="str">
        <f>VLOOKUP(C119,'MASTER SALE PARTY'!$B$4:$E$1000,3,FALSE)</f>
        <v>27-Maharashatra</v>
      </c>
      <c r="I119" s="17">
        <v>0</v>
      </c>
      <c r="J119" s="17" t="s">
        <v>37</v>
      </c>
      <c r="K119" s="26">
        <v>998898</v>
      </c>
      <c r="L119" s="20">
        <f>VLOOKUP(K119,'MASTER SALE HSN'!$A$4:$E$200,5,FALSE)</f>
        <v>18</v>
      </c>
      <c r="M119" s="26"/>
      <c r="N119" s="12"/>
      <c r="O119" s="12"/>
      <c r="P119" s="12"/>
      <c r="Q119" s="12"/>
      <c r="R119" s="12"/>
      <c r="S119" s="28">
        <v>4765</v>
      </c>
      <c r="T119" s="21">
        <f t="shared" si="3"/>
        <v>0</v>
      </c>
      <c r="U119" s="21">
        <f t="shared" si="4"/>
        <v>428.84999999999997</v>
      </c>
      <c r="V119" s="21">
        <f t="shared" si="5"/>
        <v>428.84999999999997</v>
      </c>
      <c r="W119" s="21">
        <v>0</v>
      </c>
      <c r="X119" s="27">
        <v>5622.7000000000007</v>
      </c>
      <c r="Y119" s="12" t="s">
        <v>38</v>
      </c>
      <c r="Z119" s="12" t="s">
        <v>1482</v>
      </c>
      <c r="AA119" s="12" t="str">
        <f>VLOOKUP(C119,'MASTER SALE PARTY'!$B$4:$E$1000,4,FALSE)</f>
        <v>Local</v>
      </c>
      <c r="AB119" s="26">
        <v>953</v>
      </c>
    </row>
    <row r="120" spans="1:28">
      <c r="A120" s="16">
        <v>43556</v>
      </c>
      <c r="B120" s="12">
        <v>115</v>
      </c>
      <c r="C120" s="23" t="s">
        <v>33</v>
      </c>
      <c r="D120" s="12" t="str">
        <f>VLOOKUP(C120,'MASTER SALE PARTY'!$B$4:$E$1000,2,FALSE)</f>
        <v>27AABCM2508F1ZU</v>
      </c>
      <c r="E120" s="12" t="s">
        <v>1545</v>
      </c>
      <c r="F120" s="24" t="s">
        <v>190</v>
      </c>
      <c r="G120" s="25">
        <v>43578</v>
      </c>
      <c r="H120" s="12" t="str">
        <f>VLOOKUP(C120,'MASTER SALE PARTY'!$B$4:$E$1000,3,FALSE)</f>
        <v>27-Maharashatra</v>
      </c>
      <c r="I120" s="17">
        <v>0</v>
      </c>
      <c r="J120" s="17" t="s">
        <v>37</v>
      </c>
      <c r="K120" s="26">
        <v>87081090</v>
      </c>
      <c r="L120" s="20">
        <f>VLOOKUP(K120,'MASTER SALE HSN'!$A$4:$E$200,5,FALSE)</f>
        <v>28</v>
      </c>
      <c r="M120" s="26"/>
      <c r="N120" s="12"/>
      <c r="O120" s="12"/>
      <c r="P120" s="12"/>
      <c r="Q120" s="12"/>
      <c r="R120" s="12"/>
      <c r="S120" s="28">
        <v>24799.5</v>
      </c>
      <c r="T120" s="21">
        <f t="shared" si="3"/>
        <v>0</v>
      </c>
      <c r="U120" s="21">
        <f t="shared" si="4"/>
        <v>3471.9300000000003</v>
      </c>
      <c r="V120" s="21">
        <f t="shared" si="5"/>
        <v>3471.9300000000003</v>
      </c>
      <c r="W120" s="21">
        <v>0</v>
      </c>
      <c r="X120" s="27">
        <v>31743.360000000001</v>
      </c>
      <c r="Y120" s="12" t="s">
        <v>38</v>
      </c>
      <c r="Z120" s="12" t="s">
        <v>1482</v>
      </c>
      <c r="AA120" s="12" t="str">
        <f>VLOOKUP(C120,'MASTER SALE PARTY'!$B$4:$E$1000,4,FALSE)</f>
        <v>Local</v>
      </c>
      <c r="AB120" s="26">
        <v>300</v>
      </c>
    </row>
    <row r="121" spans="1:28">
      <c r="A121" s="16">
        <v>43556</v>
      </c>
      <c r="B121" s="12">
        <v>116</v>
      </c>
      <c r="C121" s="23" t="s">
        <v>33</v>
      </c>
      <c r="D121" s="12" t="str">
        <f>VLOOKUP(C121,'MASTER SALE PARTY'!$B$4:$E$1000,2,FALSE)</f>
        <v>27AABCM2508F1ZU</v>
      </c>
      <c r="E121" s="12" t="s">
        <v>1545</v>
      </c>
      <c r="F121" s="24" t="s">
        <v>191</v>
      </c>
      <c r="G121" s="25">
        <v>43578</v>
      </c>
      <c r="H121" s="12" t="str">
        <f>VLOOKUP(C121,'MASTER SALE PARTY'!$B$4:$E$1000,3,FALSE)</f>
        <v>27-Maharashatra</v>
      </c>
      <c r="I121" s="17">
        <v>0</v>
      </c>
      <c r="J121" s="17" t="s">
        <v>37</v>
      </c>
      <c r="K121" s="26">
        <v>87141090</v>
      </c>
      <c r="L121" s="20">
        <f>VLOOKUP(K121,'MASTER SALE HSN'!$A$4:$E$200,5,FALSE)</f>
        <v>28</v>
      </c>
      <c r="M121" s="26"/>
      <c r="N121" s="12"/>
      <c r="O121" s="12"/>
      <c r="P121" s="12"/>
      <c r="Q121" s="12"/>
      <c r="R121" s="12"/>
      <c r="S121" s="28">
        <v>27390</v>
      </c>
      <c r="T121" s="21">
        <f t="shared" si="3"/>
        <v>0</v>
      </c>
      <c r="U121" s="21">
        <f t="shared" si="4"/>
        <v>3834.5999999999995</v>
      </c>
      <c r="V121" s="21">
        <f t="shared" si="5"/>
        <v>3834.5999999999995</v>
      </c>
      <c r="W121" s="21">
        <v>0</v>
      </c>
      <c r="X121" s="27">
        <v>35059.199999999997</v>
      </c>
      <c r="Y121" s="12" t="s">
        <v>38</v>
      </c>
      <c r="Z121" s="12" t="s">
        <v>1482</v>
      </c>
      <c r="AA121" s="12" t="str">
        <f>VLOOKUP(C121,'MASTER SALE PARTY'!$B$4:$E$1000,4,FALSE)</f>
        <v>Local</v>
      </c>
      <c r="AB121" s="26">
        <v>600</v>
      </c>
    </row>
    <row r="122" spans="1:28">
      <c r="A122" s="16">
        <v>43556</v>
      </c>
      <c r="B122" s="12">
        <v>117</v>
      </c>
      <c r="C122" s="23" t="s">
        <v>45</v>
      </c>
      <c r="D122" s="12" t="str">
        <f>VLOOKUP(C122,'MASTER SALE PARTY'!$B$4:$E$1000,2,FALSE)</f>
        <v>27AAECM8871A1ZF</v>
      </c>
      <c r="E122" s="12" t="s">
        <v>1545</v>
      </c>
      <c r="F122" s="24" t="s">
        <v>192</v>
      </c>
      <c r="G122" s="25">
        <v>43578</v>
      </c>
      <c r="H122" s="12" t="str">
        <f>VLOOKUP(C122,'MASTER SALE PARTY'!$B$4:$E$1000,3,FALSE)</f>
        <v>27-Maharashatra</v>
      </c>
      <c r="I122" s="17">
        <v>0</v>
      </c>
      <c r="J122" s="17" t="s">
        <v>37</v>
      </c>
      <c r="K122" s="26">
        <v>87089900</v>
      </c>
      <c r="L122" s="20">
        <f>VLOOKUP(K122,'MASTER SALE HSN'!$A$4:$E$200,5,FALSE)</f>
        <v>28</v>
      </c>
      <c r="M122" s="26"/>
      <c r="N122" s="12"/>
      <c r="O122" s="12"/>
      <c r="P122" s="12"/>
      <c r="Q122" s="12"/>
      <c r="R122" s="12"/>
      <c r="S122" s="28">
        <v>23255.759999999998</v>
      </c>
      <c r="T122" s="21">
        <f t="shared" si="3"/>
        <v>0</v>
      </c>
      <c r="U122" s="21">
        <f t="shared" si="4"/>
        <v>3255.8063999999995</v>
      </c>
      <c r="V122" s="21">
        <f t="shared" si="5"/>
        <v>3255.8063999999995</v>
      </c>
      <c r="W122" s="21">
        <v>0</v>
      </c>
      <c r="X122" s="27">
        <v>29767.382799999996</v>
      </c>
      <c r="Y122" s="12" t="s">
        <v>38</v>
      </c>
      <c r="Z122" s="12" t="s">
        <v>1482</v>
      </c>
      <c r="AA122" s="12" t="str">
        <f>VLOOKUP(C122,'MASTER SALE PARTY'!$B$4:$E$1000,4,FALSE)</f>
        <v>Local</v>
      </c>
      <c r="AB122" s="26">
        <v>12</v>
      </c>
    </row>
    <row r="123" spans="1:28">
      <c r="A123" s="16">
        <v>43556</v>
      </c>
      <c r="B123" s="12">
        <v>118</v>
      </c>
      <c r="C123" s="23" t="s">
        <v>45</v>
      </c>
      <c r="D123" s="12" t="str">
        <f>VLOOKUP(C123,'MASTER SALE PARTY'!$B$4:$E$1000,2,FALSE)</f>
        <v>27AAECM8871A1ZF</v>
      </c>
      <c r="E123" s="12" t="s">
        <v>1545</v>
      </c>
      <c r="F123" s="24" t="s">
        <v>193</v>
      </c>
      <c r="G123" s="25">
        <v>43578</v>
      </c>
      <c r="H123" s="12" t="str">
        <f>VLOOKUP(C123,'MASTER SALE PARTY'!$B$4:$E$1000,3,FALSE)</f>
        <v>27-Maharashatra</v>
      </c>
      <c r="I123" s="17">
        <v>0</v>
      </c>
      <c r="J123" s="17" t="s">
        <v>37</v>
      </c>
      <c r="K123" s="26">
        <v>87089900</v>
      </c>
      <c r="L123" s="20">
        <f>VLOOKUP(K123,'MASTER SALE HSN'!$A$4:$E$200,5,FALSE)</f>
        <v>28</v>
      </c>
      <c r="M123" s="26"/>
      <c r="N123" s="12"/>
      <c r="O123" s="12"/>
      <c r="P123" s="12"/>
      <c r="Q123" s="12"/>
      <c r="R123" s="12"/>
      <c r="S123" s="28">
        <v>23255.759999999998</v>
      </c>
      <c r="T123" s="21">
        <f t="shared" si="3"/>
        <v>0</v>
      </c>
      <c r="U123" s="21">
        <f t="shared" si="4"/>
        <v>3255.8063999999995</v>
      </c>
      <c r="V123" s="21">
        <f t="shared" si="5"/>
        <v>3255.8063999999995</v>
      </c>
      <c r="W123" s="21">
        <v>0</v>
      </c>
      <c r="X123" s="27">
        <v>29767.382799999996</v>
      </c>
      <c r="Y123" s="12" t="s">
        <v>38</v>
      </c>
      <c r="Z123" s="12" t="s">
        <v>1482</v>
      </c>
      <c r="AA123" s="12" t="str">
        <f>VLOOKUP(C123,'MASTER SALE PARTY'!$B$4:$E$1000,4,FALSE)</f>
        <v>Local</v>
      </c>
      <c r="AB123" s="26">
        <v>12</v>
      </c>
    </row>
    <row r="124" spans="1:28">
      <c r="A124" s="16">
        <v>43556</v>
      </c>
      <c r="B124" s="12">
        <v>119</v>
      </c>
      <c r="C124" s="23" t="s">
        <v>59</v>
      </c>
      <c r="D124" s="12" t="str">
        <f>VLOOKUP(C124,'MASTER SALE PARTY'!$B$4:$E$1000,2,FALSE)</f>
        <v>27AAACT1848E1ZH</v>
      </c>
      <c r="E124" s="12" t="s">
        <v>1545</v>
      </c>
      <c r="F124" s="24" t="s">
        <v>194</v>
      </c>
      <c r="G124" s="25">
        <v>43579</v>
      </c>
      <c r="H124" s="12" t="str">
        <f>VLOOKUP(C124,'MASTER SALE PARTY'!$B$4:$E$1000,3,FALSE)</f>
        <v>27-Maharashatra</v>
      </c>
      <c r="I124" s="17">
        <v>0</v>
      </c>
      <c r="J124" s="17" t="s">
        <v>37</v>
      </c>
      <c r="K124" s="26">
        <v>87089900</v>
      </c>
      <c r="L124" s="20">
        <f>VLOOKUP(K124,'MASTER SALE HSN'!$A$4:$E$200,5,FALSE)</f>
        <v>28</v>
      </c>
      <c r="M124" s="26"/>
      <c r="N124" s="12"/>
      <c r="O124" s="12"/>
      <c r="P124" s="12"/>
      <c r="Q124" s="12"/>
      <c r="R124" s="12"/>
      <c r="S124" s="28">
        <v>26835.84</v>
      </c>
      <c r="T124" s="21">
        <f t="shared" si="3"/>
        <v>0</v>
      </c>
      <c r="U124" s="21">
        <f t="shared" si="4"/>
        <v>3757.0176000000001</v>
      </c>
      <c r="V124" s="21">
        <f t="shared" si="5"/>
        <v>3757.0176000000001</v>
      </c>
      <c r="W124" s="21">
        <v>0</v>
      </c>
      <c r="X124" s="27">
        <v>34349.875200000002</v>
      </c>
      <c r="Y124" s="12" t="s">
        <v>38</v>
      </c>
      <c r="Z124" s="12" t="s">
        <v>1482</v>
      </c>
      <c r="AA124" s="12" t="str">
        <f>VLOOKUP(C124,'MASTER SALE PARTY'!$B$4:$E$1000,4,FALSE)</f>
        <v>Local</v>
      </c>
      <c r="AB124" s="26">
        <v>56</v>
      </c>
    </row>
    <row r="125" spans="1:28">
      <c r="A125" s="16">
        <v>43556</v>
      </c>
      <c r="B125" s="12">
        <v>120</v>
      </c>
      <c r="C125" s="23" t="s">
        <v>142</v>
      </c>
      <c r="D125" s="12" t="str">
        <f>VLOOKUP(C125,'MASTER SALE PARTY'!$B$4:$E$1000,2,FALSE)</f>
        <v>27AAACB2484Q1Z8</v>
      </c>
      <c r="E125" s="12" t="s">
        <v>1545</v>
      </c>
      <c r="F125" s="24" t="s">
        <v>195</v>
      </c>
      <c r="G125" s="25">
        <v>43579</v>
      </c>
      <c r="H125" s="12" t="str">
        <f>VLOOKUP(C125,'MASTER SALE PARTY'!$B$4:$E$1000,3,FALSE)</f>
        <v>27-Maharashatra</v>
      </c>
      <c r="I125" s="17">
        <v>0</v>
      </c>
      <c r="J125" s="17" t="s">
        <v>37</v>
      </c>
      <c r="K125" s="26">
        <v>998898</v>
      </c>
      <c r="L125" s="20">
        <f>VLOOKUP(K125,'MASTER SALE HSN'!$A$4:$E$200,5,FALSE)</f>
        <v>18</v>
      </c>
      <c r="M125" s="26"/>
      <c r="N125" s="12"/>
      <c r="O125" s="12"/>
      <c r="P125" s="12"/>
      <c r="Q125" s="12"/>
      <c r="R125" s="12"/>
      <c r="S125" s="28">
        <v>1480</v>
      </c>
      <c r="T125" s="21">
        <f t="shared" si="3"/>
        <v>0</v>
      </c>
      <c r="U125" s="21">
        <f t="shared" si="4"/>
        <v>133.20000000000002</v>
      </c>
      <c r="V125" s="21">
        <f t="shared" si="5"/>
        <v>133.20000000000002</v>
      </c>
      <c r="W125" s="21">
        <v>0</v>
      </c>
      <c r="X125" s="27">
        <v>1746.4</v>
      </c>
      <c r="Y125" s="12" t="s">
        <v>38</v>
      </c>
      <c r="Z125" s="12" t="s">
        <v>1482</v>
      </c>
      <c r="AA125" s="12" t="str">
        <f>VLOOKUP(C125,'MASTER SALE PARTY'!$B$4:$E$1000,4,FALSE)</f>
        <v>Local</v>
      </c>
      <c r="AB125" s="26">
        <v>296</v>
      </c>
    </row>
    <row r="126" spans="1:28">
      <c r="A126" s="16">
        <v>43556</v>
      </c>
      <c r="B126" s="12">
        <v>121</v>
      </c>
      <c r="C126" s="23" t="s">
        <v>142</v>
      </c>
      <c r="D126" s="12" t="str">
        <f>VLOOKUP(C126,'MASTER SALE PARTY'!$B$4:$E$1000,2,FALSE)</f>
        <v>27AAACB2484Q1Z8</v>
      </c>
      <c r="E126" s="12" t="s">
        <v>1545</v>
      </c>
      <c r="F126" s="24" t="s">
        <v>196</v>
      </c>
      <c r="G126" s="25">
        <v>43579</v>
      </c>
      <c r="H126" s="12" t="str">
        <f>VLOOKUP(C126,'MASTER SALE PARTY'!$B$4:$E$1000,3,FALSE)</f>
        <v>27-Maharashatra</v>
      </c>
      <c r="I126" s="17">
        <v>0</v>
      </c>
      <c r="J126" s="17" t="s">
        <v>37</v>
      </c>
      <c r="K126" s="26">
        <v>998898</v>
      </c>
      <c r="L126" s="20">
        <f>VLOOKUP(K126,'MASTER SALE HSN'!$A$4:$E$200,5,FALSE)</f>
        <v>18</v>
      </c>
      <c r="M126" s="26"/>
      <c r="N126" s="12"/>
      <c r="O126" s="12"/>
      <c r="P126" s="12"/>
      <c r="Q126" s="12"/>
      <c r="R126" s="12"/>
      <c r="S126" s="28">
        <v>2407.5</v>
      </c>
      <c r="T126" s="21">
        <f t="shared" si="3"/>
        <v>0</v>
      </c>
      <c r="U126" s="21">
        <f t="shared" si="4"/>
        <v>216.67499999999998</v>
      </c>
      <c r="V126" s="21">
        <f t="shared" si="5"/>
        <v>216.67499999999998</v>
      </c>
      <c r="W126" s="21">
        <v>0</v>
      </c>
      <c r="X126" s="27">
        <v>2840.8600000000006</v>
      </c>
      <c r="Y126" s="12" t="s">
        <v>38</v>
      </c>
      <c r="Z126" s="12" t="s">
        <v>1482</v>
      </c>
      <c r="AA126" s="12" t="str">
        <f>VLOOKUP(C126,'MASTER SALE PARTY'!$B$4:$E$1000,4,FALSE)</f>
        <v>Local</v>
      </c>
      <c r="AB126" s="26">
        <v>450</v>
      </c>
    </row>
    <row r="127" spans="1:28">
      <c r="A127" s="16">
        <v>43556</v>
      </c>
      <c r="B127" s="12">
        <v>122</v>
      </c>
      <c r="C127" s="23" t="s">
        <v>185</v>
      </c>
      <c r="D127" s="12" t="str">
        <f>VLOOKUP(C127,'MASTER SALE PARTY'!$B$4:$E$1000,2,FALSE)</f>
        <v>27AABFP3834C1ZK</v>
      </c>
      <c r="E127" s="12" t="s">
        <v>1545</v>
      </c>
      <c r="F127" s="24" t="s">
        <v>197</v>
      </c>
      <c r="G127" s="25">
        <v>43579</v>
      </c>
      <c r="H127" s="12" t="str">
        <f>VLOOKUP(C127,'MASTER SALE PARTY'!$B$4:$E$1000,3,FALSE)</f>
        <v>27-Maharashatra</v>
      </c>
      <c r="I127" s="17">
        <v>0</v>
      </c>
      <c r="J127" s="17" t="s">
        <v>37</v>
      </c>
      <c r="K127" s="26">
        <v>87141900</v>
      </c>
      <c r="L127" s="20">
        <f>VLOOKUP(K127,'MASTER SALE HSN'!$A$4:$E$200,5,FALSE)</f>
        <v>28</v>
      </c>
      <c r="M127" s="26"/>
      <c r="N127" s="12"/>
      <c r="O127" s="12"/>
      <c r="P127" s="12"/>
      <c r="Q127" s="12"/>
      <c r="R127" s="12"/>
      <c r="S127" s="28">
        <v>2992.8</v>
      </c>
      <c r="T127" s="21">
        <f t="shared" si="3"/>
        <v>0</v>
      </c>
      <c r="U127" s="21">
        <f t="shared" si="4"/>
        <v>418.99200000000002</v>
      </c>
      <c r="V127" s="21">
        <f t="shared" si="5"/>
        <v>418.99200000000002</v>
      </c>
      <c r="W127" s="21">
        <v>0</v>
      </c>
      <c r="X127" s="27">
        <v>3830.7840000000006</v>
      </c>
      <c r="Y127" s="12" t="s">
        <v>38</v>
      </c>
      <c r="Z127" s="12" t="s">
        <v>1482</v>
      </c>
      <c r="AA127" s="12" t="str">
        <f>VLOOKUP(C127,'MASTER SALE PARTY'!$B$4:$E$1000,4,FALSE)</f>
        <v>Local</v>
      </c>
      <c r="AB127" s="26">
        <v>240</v>
      </c>
    </row>
    <row r="128" spans="1:28">
      <c r="A128" s="16">
        <v>43556</v>
      </c>
      <c r="B128" s="12">
        <v>123</v>
      </c>
      <c r="C128" s="23" t="s">
        <v>45</v>
      </c>
      <c r="D128" s="12" t="str">
        <f>VLOOKUP(C128,'MASTER SALE PARTY'!$B$4:$E$1000,2,FALSE)</f>
        <v>27AAECM8871A1ZF</v>
      </c>
      <c r="E128" s="12" t="s">
        <v>1545</v>
      </c>
      <c r="F128" s="24" t="s">
        <v>198</v>
      </c>
      <c r="G128" s="25">
        <v>43579</v>
      </c>
      <c r="H128" s="12" t="str">
        <f>VLOOKUP(C128,'MASTER SALE PARTY'!$B$4:$E$1000,3,FALSE)</f>
        <v>27-Maharashatra</v>
      </c>
      <c r="I128" s="17">
        <v>0</v>
      </c>
      <c r="J128" s="17" t="s">
        <v>37</v>
      </c>
      <c r="K128" s="26">
        <v>87089900</v>
      </c>
      <c r="L128" s="20">
        <f>VLOOKUP(K128,'MASTER SALE HSN'!$A$4:$E$200,5,FALSE)</f>
        <v>28</v>
      </c>
      <c r="M128" s="26"/>
      <c r="N128" s="12"/>
      <c r="O128" s="12"/>
      <c r="P128" s="12"/>
      <c r="Q128" s="12"/>
      <c r="R128" s="12"/>
      <c r="S128" s="28">
        <v>23255.759999999998</v>
      </c>
      <c r="T128" s="21">
        <f t="shared" si="3"/>
        <v>0</v>
      </c>
      <c r="U128" s="21">
        <f t="shared" si="4"/>
        <v>3255.8063999999995</v>
      </c>
      <c r="V128" s="21">
        <f t="shared" si="5"/>
        <v>3255.8063999999995</v>
      </c>
      <c r="W128" s="21">
        <v>0</v>
      </c>
      <c r="X128" s="27">
        <v>29767.382799999996</v>
      </c>
      <c r="Y128" s="12" t="s">
        <v>38</v>
      </c>
      <c r="Z128" s="12" t="s">
        <v>1482</v>
      </c>
      <c r="AA128" s="12" t="str">
        <f>VLOOKUP(C128,'MASTER SALE PARTY'!$B$4:$E$1000,4,FALSE)</f>
        <v>Local</v>
      </c>
      <c r="AB128" s="26">
        <v>12</v>
      </c>
    </row>
    <row r="129" spans="1:28">
      <c r="A129" s="16">
        <v>43556</v>
      </c>
      <c r="B129" s="12">
        <v>124</v>
      </c>
      <c r="C129" s="23" t="s">
        <v>142</v>
      </c>
      <c r="D129" s="12" t="str">
        <f>VLOOKUP(C129,'MASTER SALE PARTY'!$B$4:$E$1000,2,FALSE)</f>
        <v>27AAACB2484Q1Z8</v>
      </c>
      <c r="E129" s="12" t="s">
        <v>1545</v>
      </c>
      <c r="F129" s="24" t="s">
        <v>199</v>
      </c>
      <c r="G129" s="25">
        <v>43579</v>
      </c>
      <c r="H129" s="12" t="str">
        <f>VLOOKUP(C129,'MASTER SALE PARTY'!$B$4:$E$1000,3,FALSE)</f>
        <v>27-Maharashatra</v>
      </c>
      <c r="I129" s="17">
        <v>0</v>
      </c>
      <c r="J129" s="17" t="s">
        <v>37</v>
      </c>
      <c r="K129" s="26">
        <v>998898</v>
      </c>
      <c r="L129" s="20">
        <f>VLOOKUP(K129,'MASTER SALE HSN'!$A$4:$E$200,5,FALSE)</f>
        <v>18</v>
      </c>
      <c r="M129" s="26"/>
      <c r="N129" s="12"/>
      <c r="O129" s="12"/>
      <c r="P129" s="12"/>
      <c r="Q129" s="12"/>
      <c r="R129" s="12"/>
      <c r="S129" s="28">
        <v>2728.5</v>
      </c>
      <c r="T129" s="21">
        <f t="shared" si="3"/>
        <v>0</v>
      </c>
      <c r="U129" s="21">
        <f t="shared" si="4"/>
        <v>245.565</v>
      </c>
      <c r="V129" s="21">
        <f t="shared" si="5"/>
        <v>245.565</v>
      </c>
      <c r="W129" s="21">
        <v>0</v>
      </c>
      <c r="X129" s="27">
        <v>3219.6400000000003</v>
      </c>
      <c r="Y129" s="12" t="s">
        <v>38</v>
      </c>
      <c r="Z129" s="12" t="s">
        <v>1482</v>
      </c>
      <c r="AA129" s="12" t="str">
        <f>VLOOKUP(C129,'MASTER SALE PARTY'!$B$4:$E$1000,4,FALSE)</f>
        <v>Local</v>
      </c>
      <c r="AB129" s="26">
        <v>510</v>
      </c>
    </row>
    <row r="130" spans="1:28">
      <c r="A130" s="16">
        <v>43556</v>
      </c>
      <c r="B130" s="12">
        <v>125</v>
      </c>
      <c r="C130" s="23" t="s">
        <v>33</v>
      </c>
      <c r="D130" s="12" t="str">
        <f>VLOOKUP(C130,'MASTER SALE PARTY'!$B$4:$E$1000,2,FALSE)</f>
        <v>27AABCM2508F1ZU</v>
      </c>
      <c r="E130" s="12" t="s">
        <v>1545</v>
      </c>
      <c r="F130" s="24" t="s">
        <v>200</v>
      </c>
      <c r="G130" s="25">
        <v>43579</v>
      </c>
      <c r="H130" s="12" t="str">
        <f>VLOOKUP(C130,'MASTER SALE PARTY'!$B$4:$E$1000,3,FALSE)</f>
        <v>27-Maharashatra</v>
      </c>
      <c r="I130" s="17">
        <v>0</v>
      </c>
      <c r="J130" s="17" t="s">
        <v>37</v>
      </c>
      <c r="K130" s="26">
        <v>87081090</v>
      </c>
      <c r="L130" s="20">
        <f>VLOOKUP(K130,'MASTER SALE HSN'!$A$4:$E$200,5,FALSE)</f>
        <v>28</v>
      </c>
      <c r="M130" s="26"/>
      <c r="N130" s="12"/>
      <c r="O130" s="12"/>
      <c r="P130" s="12"/>
      <c r="Q130" s="12"/>
      <c r="R130" s="12"/>
      <c r="S130" s="28">
        <v>10911.78</v>
      </c>
      <c r="T130" s="21">
        <f t="shared" si="3"/>
        <v>0</v>
      </c>
      <c r="U130" s="21">
        <f t="shared" si="4"/>
        <v>1527.6492000000001</v>
      </c>
      <c r="V130" s="21">
        <f t="shared" si="5"/>
        <v>1527.6492000000001</v>
      </c>
      <c r="W130" s="21">
        <v>0</v>
      </c>
      <c r="X130" s="27">
        <v>13967.0784</v>
      </c>
      <c r="Y130" s="12" t="s">
        <v>38</v>
      </c>
      <c r="Z130" s="12" t="s">
        <v>1482</v>
      </c>
      <c r="AA130" s="12" t="str">
        <f>VLOOKUP(C130,'MASTER SALE PARTY'!$B$4:$E$1000,4,FALSE)</f>
        <v>Local</v>
      </c>
      <c r="AB130" s="26">
        <v>132</v>
      </c>
    </row>
    <row r="131" spans="1:28">
      <c r="A131" s="16">
        <v>43556</v>
      </c>
      <c r="B131" s="12">
        <v>126</v>
      </c>
      <c r="C131" s="23" t="s">
        <v>33</v>
      </c>
      <c r="D131" s="12" t="str">
        <f>VLOOKUP(C131,'MASTER SALE PARTY'!$B$4:$E$1000,2,FALSE)</f>
        <v>27AABCM2508F1ZU</v>
      </c>
      <c r="E131" s="12" t="s">
        <v>1545</v>
      </c>
      <c r="F131" s="24" t="s">
        <v>201</v>
      </c>
      <c r="G131" s="25">
        <v>43579</v>
      </c>
      <c r="H131" s="12" t="str">
        <f>VLOOKUP(C131,'MASTER SALE PARTY'!$B$4:$E$1000,3,FALSE)</f>
        <v>27-Maharashatra</v>
      </c>
      <c r="I131" s="17">
        <v>0</v>
      </c>
      <c r="J131" s="17" t="s">
        <v>37</v>
      </c>
      <c r="K131" s="26">
        <v>87141090</v>
      </c>
      <c r="L131" s="20">
        <f>VLOOKUP(K131,'MASTER SALE HSN'!$A$4:$E$200,5,FALSE)</f>
        <v>28</v>
      </c>
      <c r="M131" s="26"/>
      <c r="N131" s="12"/>
      <c r="O131" s="12"/>
      <c r="P131" s="12"/>
      <c r="Q131" s="12"/>
      <c r="R131" s="12"/>
      <c r="S131" s="28">
        <v>29169</v>
      </c>
      <c r="T131" s="21">
        <f t="shared" si="3"/>
        <v>0</v>
      </c>
      <c r="U131" s="21">
        <f t="shared" si="4"/>
        <v>4083.66</v>
      </c>
      <c r="V131" s="21">
        <f t="shared" si="5"/>
        <v>4083.66</v>
      </c>
      <c r="W131" s="21">
        <v>0</v>
      </c>
      <c r="X131" s="27">
        <v>37336.320000000007</v>
      </c>
      <c r="Y131" s="12" t="s">
        <v>38</v>
      </c>
      <c r="Z131" s="12" t="s">
        <v>1482</v>
      </c>
      <c r="AA131" s="12" t="str">
        <f>VLOOKUP(C131,'MASTER SALE PARTY'!$B$4:$E$1000,4,FALSE)</f>
        <v>Local</v>
      </c>
      <c r="AB131" s="26">
        <v>596</v>
      </c>
    </row>
    <row r="132" spans="1:28">
      <c r="A132" s="16">
        <v>43556</v>
      </c>
      <c r="B132" s="12">
        <v>127</v>
      </c>
      <c r="C132" s="23" t="s">
        <v>33</v>
      </c>
      <c r="D132" s="12" t="str">
        <f>VLOOKUP(C132,'MASTER SALE PARTY'!$B$4:$E$1000,2,FALSE)</f>
        <v>27AABCM2508F1ZU</v>
      </c>
      <c r="E132" s="12" t="s">
        <v>1545</v>
      </c>
      <c r="F132" s="24" t="s">
        <v>202</v>
      </c>
      <c r="G132" s="25">
        <v>43579</v>
      </c>
      <c r="H132" s="12" t="str">
        <f>VLOOKUP(C132,'MASTER SALE PARTY'!$B$4:$E$1000,3,FALSE)</f>
        <v>27-Maharashatra</v>
      </c>
      <c r="I132" s="17">
        <v>0</v>
      </c>
      <c r="J132" s="17" t="s">
        <v>37</v>
      </c>
      <c r="K132" s="26">
        <v>87141090</v>
      </c>
      <c r="L132" s="20">
        <f>VLOOKUP(K132,'MASTER SALE HSN'!$A$4:$E$200,5,FALSE)</f>
        <v>28</v>
      </c>
      <c r="M132" s="26"/>
      <c r="N132" s="12"/>
      <c r="O132" s="12"/>
      <c r="P132" s="12"/>
      <c r="Q132" s="12"/>
      <c r="R132" s="12"/>
      <c r="S132" s="28">
        <v>5322.88</v>
      </c>
      <c r="T132" s="21">
        <f t="shared" si="3"/>
        <v>0</v>
      </c>
      <c r="U132" s="21">
        <f t="shared" si="4"/>
        <v>745.20320000000004</v>
      </c>
      <c r="V132" s="21">
        <f t="shared" si="5"/>
        <v>745.20320000000004</v>
      </c>
      <c r="W132" s="21">
        <v>0</v>
      </c>
      <c r="X132" s="27">
        <v>6813.2864</v>
      </c>
      <c r="Y132" s="12" t="s">
        <v>38</v>
      </c>
      <c r="Z132" s="12" t="s">
        <v>1482</v>
      </c>
      <c r="AA132" s="12" t="str">
        <f>VLOOKUP(C132,'MASTER SALE PARTY'!$B$4:$E$1000,4,FALSE)</f>
        <v>Local</v>
      </c>
      <c r="AB132" s="26">
        <v>64</v>
      </c>
    </row>
    <row r="133" spans="1:28">
      <c r="A133" s="16">
        <v>43556</v>
      </c>
      <c r="B133" s="12">
        <v>128</v>
      </c>
      <c r="C133" s="23" t="s">
        <v>142</v>
      </c>
      <c r="D133" s="12" t="str">
        <f>VLOOKUP(C133,'MASTER SALE PARTY'!$B$4:$E$1000,2,FALSE)</f>
        <v>27AAACB2484Q1Z8</v>
      </c>
      <c r="E133" s="12" t="s">
        <v>1545</v>
      </c>
      <c r="F133" s="24" t="s">
        <v>203</v>
      </c>
      <c r="G133" s="25">
        <v>43580</v>
      </c>
      <c r="H133" s="12" t="str">
        <f>VLOOKUP(C133,'MASTER SALE PARTY'!$B$4:$E$1000,3,FALSE)</f>
        <v>27-Maharashatra</v>
      </c>
      <c r="I133" s="17">
        <v>0</v>
      </c>
      <c r="J133" s="17" t="s">
        <v>37</v>
      </c>
      <c r="K133" s="26">
        <v>998898</v>
      </c>
      <c r="L133" s="20">
        <f>VLOOKUP(K133,'MASTER SALE HSN'!$A$4:$E$200,5,FALSE)</f>
        <v>18</v>
      </c>
      <c r="M133" s="26"/>
      <c r="N133" s="12"/>
      <c r="O133" s="12"/>
      <c r="P133" s="12"/>
      <c r="Q133" s="12"/>
      <c r="R133" s="12"/>
      <c r="S133" s="28">
        <v>2407.5</v>
      </c>
      <c r="T133" s="21">
        <f t="shared" si="3"/>
        <v>0</v>
      </c>
      <c r="U133" s="21">
        <f t="shared" si="4"/>
        <v>216.67499999999998</v>
      </c>
      <c r="V133" s="21">
        <f t="shared" si="5"/>
        <v>216.67499999999998</v>
      </c>
      <c r="W133" s="21">
        <v>0</v>
      </c>
      <c r="X133" s="27">
        <v>2840.8600000000006</v>
      </c>
      <c r="Y133" s="12" t="s">
        <v>38</v>
      </c>
      <c r="Z133" s="12" t="s">
        <v>1482</v>
      </c>
      <c r="AA133" s="12" t="str">
        <f>VLOOKUP(C133,'MASTER SALE PARTY'!$B$4:$E$1000,4,FALSE)</f>
        <v>Local</v>
      </c>
      <c r="AB133" s="26">
        <v>450</v>
      </c>
    </row>
    <row r="134" spans="1:28">
      <c r="A134" s="16">
        <v>43556</v>
      </c>
      <c r="B134" s="12">
        <v>129</v>
      </c>
      <c r="C134" s="23" t="s">
        <v>142</v>
      </c>
      <c r="D134" s="12" t="str">
        <f>VLOOKUP(C134,'MASTER SALE PARTY'!$B$4:$E$1000,2,FALSE)</f>
        <v>27AAACB2484Q1Z8</v>
      </c>
      <c r="E134" s="12" t="s">
        <v>1545</v>
      </c>
      <c r="F134" s="24" t="s">
        <v>204</v>
      </c>
      <c r="G134" s="25">
        <v>43580</v>
      </c>
      <c r="H134" s="12" t="str">
        <f>VLOOKUP(C134,'MASTER SALE PARTY'!$B$4:$E$1000,3,FALSE)</f>
        <v>27-Maharashatra</v>
      </c>
      <c r="I134" s="17">
        <v>0</v>
      </c>
      <c r="J134" s="17" t="s">
        <v>37</v>
      </c>
      <c r="K134" s="26">
        <v>998898</v>
      </c>
      <c r="L134" s="20">
        <f>VLOOKUP(K134,'MASTER SALE HSN'!$A$4:$E$200,5,FALSE)</f>
        <v>18</v>
      </c>
      <c r="M134" s="26"/>
      <c r="N134" s="12"/>
      <c r="O134" s="12"/>
      <c r="P134" s="12"/>
      <c r="Q134" s="12"/>
      <c r="R134" s="12"/>
      <c r="S134" s="28">
        <v>802.5</v>
      </c>
      <c r="T134" s="21">
        <f t="shared" si="3"/>
        <v>0</v>
      </c>
      <c r="U134" s="21">
        <f t="shared" si="4"/>
        <v>72.225000000000009</v>
      </c>
      <c r="V134" s="21">
        <f t="shared" si="5"/>
        <v>72.225000000000009</v>
      </c>
      <c r="W134" s="21">
        <v>0</v>
      </c>
      <c r="X134" s="27">
        <v>946.96</v>
      </c>
      <c r="Y134" s="12" t="s">
        <v>38</v>
      </c>
      <c r="Z134" s="12" t="s">
        <v>1482</v>
      </c>
      <c r="AA134" s="12" t="str">
        <f>VLOOKUP(C134,'MASTER SALE PARTY'!$B$4:$E$1000,4,FALSE)</f>
        <v>Local</v>
      </c>
      <c r="AB134" s="26">
        <v>150</v>
      </c>
    </row>
    <row r="135" spans="1:28">
      <c r="A135" s="16">
        <v>43556</v>
      </c>
      <c r="B135" s="12">
        <v>130</v>
      </c>
      <c r="C135" s="23" t="s">
        <v>142</v>
      </c>
      <c r="D135" s="12" t="str">
        <f>VLOOKUP(C135,'MASTER SALE PARTY'!$B$4:$E$1000,2,FALSE)</f>
        <v>27AAACB2484Q1Z8</v>
      </c>
      <c r="E135" s="12" t="s">
        <v>1545</v>
      </c>
      <c r="F135" s="24" t="s">
        <v>205</v>
      </c>
      <c r="G135" s="25">
        <v>43580</v>
      </c>
      <c r="H135" s="12" t="str">
        <f>VLOOKUP(C135,'MASTER SALE PARTY'!$B$4:$E$1000,3,FALSE)</f>
        <v>27-Maharashatra</v>
      </c>
      <c r="I135" s="17">
        <v>0</v>
      </c>
      <c r="J135" s="17" t="s">
        <v>37</v>
      </c>
      <c r="K135" s="26">
        <v>998898</v>
      </c>
      <c r="L135" s="20">
        <f>VLOOKUP(K135,'MASTER SALE HSN'!$A$4:$E$200,5,FALSE)</f>
        <v>18</v>
      </c>
      <c r="M135" s="26"/>
      <c r="N135" s="12"/>
      <c r="O135" s="12"/>
      <c r="P135" s="12"/>
      <c r="Q135" s="12"/>
      <c r="R135" s="12"/>
      <c r="S135" s="28">
        <v>4140.1000000000004</v>
      </c>
      <c r="T135" s="21">
        <f t="shared" ref="T135:T203" si="6">+IF(AA135="oms",S135/100*L135,0)</f>
        <v>0</v>
      </c>
      <c r="U135" s="21">
        <f t="shared" ref="U135:U203" si="7">+IF(AA135="local",S135/100*L135/2,0)</f>
        <v>372.60900000000004</v>
      </c>
      <c r="V135" s="21">
        <f t="shared" ref="V135:V203" si="8">+IF(AA135="local",S135/100*L135/2,0)</f>
        <v>372.60900000000004</v>
      </c>
      <c r="W135" s="21">
        <v>0</v>
      </c>
      <c r="X135" s="27">
        <v>4885.3180000000011</v>
      </c>
      <c r="Y135" s="12" t="s">
        <v>38</v>
      </c>
      <c r="Z135" s="12" t="s">
        <v>1482</v>
      </c>
      <c r="AA135" s="12" t="str">
        <f>VLOOKUP(C135,'MASTER SALE PARTY'!$B$4:$E$1000,4,FALSE)</f>
        <v>Local</v>
      </c>
      <c r="AB135" s="26">
        <v>801</v>
      </c>
    </row>
    <row r="136" spans="1:28">
      <c r="A136" s="16">
        <v>43556</v>
      </c>
      <c r="B136" s="12">
        <v>131</v>
      </c>
      <c r="C136" s="23" t="s">
        <v>142</v>
      </c>
      <c r="D136" s="12" t="str">
        <f>VLOOKUP(C136,'MASTER SALE PARTY'!$B$4:$E$1000,2,FALSE)</f>
        <v>27AAACB2484Q1Z8</v>
      </c>
      <c r="E136" s="12" t="s">
        <v>1545</v>
      </c>
      <c r="F136" s="24" t="s">
        <v>206</v>
      </c>
      <c r="G136" s="25">
        <v>43580</v>
      </c>
      <c r="H136" s="12" t="str">
        <f>VLOOKUP(C136,'MASTER SALE PARTY'!$B$4:$E$1000,3,FALSE)</f>
        <v>27-Maharashatra</v>
      </c>
      <c r="I136" s="17">
        <v>0</v>
      </c>
      <c r="J136" s="17" t="s">
        <v>37</v>
      </c>
      <c r="K136" s="26">
        <v>998898</v>
      </c>
      <c r="L136" s="20">
        <f>VLOOKUP(K136,'MASTER SALE HSN'!$A$4:$E$200,5,FALSE)</f>
        <v>18</v>
      </c>
      <c r="M136" s="26"/>
      <c r="N136" s="12"/>
      <c r="O136" s="12"/>
      <c r="P136" s="12"/>
      <c r="Q136" s="12"/>
      <c r="R136" s="12"/>
      <c r="S136" s="28">
        <v>0</v>
      </c>
      <c r="T136" s="21">
        <f t="shared" si="6"/>
        <v>0</v>
      </c>
      <c r="U136" s="21">
        <f t="shared" si="7"/>
        <v>0</v>
      </c>
      <c r="V136" s="21">
        <f t="shared" si="8"/>
        <v>0</v>
      </c>
      <c r="W136" s="21">
        <v>0</v>
      </c>
      <c r="X136" s="27">
        <v>0.01</v>
      </c>
      <c r="Y136" s="12" t="s">
        <v>38</v>
      </c>
      <c r="Z136" s="12" t="s">
        <v>1482</v>
      </c>
      <c r="AA136" s="12" t="str">
        <f>VLOOKUP(C136,'MASTER SALE PARTY'!$B$4:$E$1000,4,FALSE)</f>
        <v>Local</v>
      </c>
      <c r="AB136" s="26">
        <v>0</v>
      </c>
    </row>
    <row r="137" spans="1:28">
      <c r="A137" s="16">
        <v>43556</v>
      </c>
      <c r="B137" s="12">
        <v>132</v>
      </c>
      <c r="C137" s="23" t="s">
        <v>59</v>
      </c>
      <c r="D137" s="12" t="str">
        <f>VLOOKUP(C137,'MASTER SALE PARTY'!$B$4:$E$1000,2,FALSE)</f>
        <v>27AAACT1848E1ZH</v>
      </c>
      <c r="E137" s="12" t="s">
        <v>1545</v>
      </c>
      <c r="F137" s="24" t="s">
        <v>207</v>
      </c>
      <c r="G137" s="25">
        <v>43581</v>
      </c>
      <c r="H137" s="12" t="str">
        <f>VLOOKUP(C137,'MASTER SALE PARTY'!$B$4:$E$1000,3,FALSE)</f>
        <v>27-Maharashatra</v>
      </c>
      <c r="I137" s="17">
        <v>0</v>
      </c>
      <c r="J137" s="17" t="s">
        <v>37</v>
      </c>
      <c r="K137" s="26">
        <v>87089900</v>
      </c>
      <c r="L137" s="20">
        <f>VLOOKUP(K137,'MASTER SALE HSN'!$A$4:$E$200,5,FALSE)</f>
        <v>28</v>
      </c>
      <c r="M137" s="26"/>
      <c r="N137" s="12"/>
      <c r="O137" s="12"/>
      <c r="P137" s="12"/>
      <c r="Q137" s="12"/>
      <c r="R137" s="12"/>
      <c r="S137" s="28">
        <v>86304</v>
      </c>
      <c r="T137" s="21">
        <f t="shared" si="6"/>
        <v>0</v>
      </c>
      <c r="U137" s="21">
        <f t="shared" si="7"/>
        <v>12082.56</v>
      </c>
      <c r="V137" s="21">
        <f t="shared" si="8"/>
        <v>12082.56</v>
      </c>
      <c r="W137" s="21">
        <v>0</v>
      </c>
      <c r="X137" s="27">
        <v>110469.12</v>
      </c>
      <c r="Y137" s="12" t="s">
        <v>38</v>
      </c>
      <c r="Z137" s="12" t="s">
        <v>1482</v>
      </c>
      <c r="AA137" s="12" t="str">
        <f>VLOOKUP(C137,'MASTER SALE PARTY'!$B$4:$E$1000,4,FALSE)</f>
        <v>Local</v>
      </c>
      <c r="AB137" s="26">
        <v>120</v>
      </c>
    </row>
    <row r="138" spans="1:28">
      <c r="A138" s="16">
        <v>43556</v>
      </c>
      <c r="B138" s="12">
        <v>133</v>
      </c>
      <c r="C138" s="23" t="s">
        <v>45</v>
      </c>
      <c r="D138" s="12" t="str">
        <f>VLOOKUP(C138,'MASTER SALE PARTY'!$B$4:$E$1000,2,FALSE)</f>
        <v>27AAECM8871A1ZF</v>
      </c>
      <c r="E138" s="12" t="s">
        <v>1545</v>
      </c>
      <c r="F138" s="24" t="s">
        <v>208</v>
      </c>
      <c r="G138" s="25">
        <v>43581</v>
      </c>
      <c r="H138" s="12" t="str">
        <f>VLOOKUP(C138,'MASTER SALE PARTY'!$B$4:$E$1000,3,FALSE)</f>
        <v>27-Maharashatra</v>
      </c>
      <c r="I138" s="17">
        <v>0</v>
      </c>
      <c r="J138" s="17" t="s">
        <v>37</v>
      </c>
      <c r="K138" s="26">
        <v>87089900</v>
      </c>
      <c r="L138" s="20">
        <f>VLOOKUP(K138,'MASTER SALE HSN'!$A$4:$E$200,5,FALSE)</f>
        <v>28</v>
      </c>
      <c r="M138" s="26"/>
      <c r="N138" s="12"/>
      <c r="O138" s="12"/>
      <c r="P138" s="12"/>
      <c r="Q138" s="12"/>
      <c r="R138" s="12"/>
      <c r="S138" s="28">
        <v>23255.759999999998</v>
      </c>
      <c r="T138" s="21">
        <f t="shared" si="6"/>
        <v>0</v>
      </c>
      <c r="U138" s="21">
        <f t="shared" si="7"/>
        <v>3255.8063999999995</v>
      </c>
      <c r="V138" s="21">
        <f t="shared" si="8"/>
        <v>3255.8063999999995</v>
      </c>
      <c r="W138" s="21">
        <v>0</v>
      </c>
      <c r="X138" s="27">
        <v>29767.382799999996</v>
      </c>
      <c r="Y138" s="12" t="s">
        <v>38</v>
      </c>
      <c r="Z138" s="12" t="s">
        <v>1482</v>
      </c>
      <c r="AA138" s="12" t="str">
        <f>VLOOKUP(C138,'MASTER SALE PARTY'!$B$4:$E$1000,4,FALSE)</f>
        <v>Local</v>
      </c>
      <c r="AB138" s="26">
        <v>12</v>
      </c>
    </row>
    <row r="139" spans="1:28">
      <c r="A139" s="16">
        <v>43556</v>
      </c>
      <c r="B139" s="12">
        <v>134</v>
      </c>
      <c r="C139" s="23" t="s">
        <v>45</v>
      </c>
      <c r="D139" s="12" t="str">
        <f>VLOOKUP(C139,'MASTER SALE PARTY'!$B$4:$E$1000,2,FALSE)</f>
        <v>27AAECM8871A1ZF</v>
      </c>
      <c r="E139" s="12" t="s">
        <v>1545</v>
      </c>
      <c r="F139" s="24" t="s">
        <v>209</v>
      </c>
      <c r="G139" s="25">
        <v>43581</v>
      </c>
      <c r="H139" s="12" t="str">
        <f>VLOOKUP(C139,'MASTER SALE PARTY'!$B$4:$E$1000,3,FALSE)</f>
        <v>27-Maharashatra</v>
      </c>
      <c r="I139" s="17">
        <v>0</v>
      </c>
      <c r="J139" s="17" t="s">
        <v>37</v>
      </c>
      <c r="K139" s="26">
        <v>87089900</v>
      </c>
      <c r="L139" s="20">
        <f>VLOOKUP(K139,'MASTER SALE HSN'!$A$4:$E$200,5,FALSE)</f>
        <v>28</v>
      </c>
      <c r="M139" s="26"/>
      <c r="N139" s="12"/>
      <c r="O139" s="12"/>
      <c r="P139" s="12"/>
      <c r="Q139" s="12"/>
      <c r="R139" s="12"/>
      <c r="S139" s="28">
        <v>23255.759999999998</v>
      </c>
      <c r="T139" s="21">
        <f t="shared" si="6"/>
        <v>0</v>
      </c>
      <c r="U139" s="21">
        <f t="shared" si="7"/>
        <v>3255.8063999999995</v>
      </c>
      <c r="V139" s="21">
        <f t="shared" si="8"/>
        <v>3255.8063999999995</v>
      </c>
      <c r="W139" s="21">
        <v>0</v>
      </c>
      <c r="X139" s="27">
        <v>29767.382799999996</v>
      </c>
      <c r="Y139" s="12" t="s">
        <v>38</v>
      </c>
      <c r="Z139" s="12" t="s">
        <v>1482</v>
      </c>
      <c r="AA139" s="12" t="str">
        <f>VLOOKUP(C139,'MASTER SALE PARTY'!$B$4:$E$1000,4,FALSE)</f>
        <v>Local</v>
      </c>
      <c r="AB139" s="26">
        <v>12</v>
      </c>
    </row>
    <row r="140" spans="1:28">
      <c r="A140" s="16">
        <v>43556</v>
      </c>
      <c r="B140" s="12">
        <v>135</v>
      </c>
      <c r="C140" s="23" t="s">
        <v>142</v>
      </c>
      <c r="D140" s="12" t="str">
        <f>VLOOKUP(C140,'MASTER SALE PARTY'!$B$4:$E$1000,2,FALSE)</f>
        <v>27AAACB2484Q1Z8</v>
      </c>
      <c r="E140" s="12" t="s">
        <v>1545</v>
      </c>
      <c r="F140" s="24" t="s">
        <v>210</v>
      </c>
      <c r="G140" s="25">
        <v>43581</v>
      </c>
      <c r="H140" s="12" t="str">
        <f>VLOOKUP(C140,'MASTER SALE PARTY'!$B$4:$E$1000,3,FALSE)</f>
        <v>27-Maharashatra</v>
      </c>
      <c r="I140" s="17">
        <v>0</v>
      </c>
      <c r="J140" s="17" t="s">
        <v>37</v>
      </c>
      <c r="K140" s="26">
        <v>998898</v>
      </c>
      <c r="L140" s="20">
        <f>VLOOKUP(K140,'MASTER SALE HSN'!$A$4:$E$200,5,FALSE)</f>
        <v>18</v>
      </c>
      <c r="M140" s="26"/>
      <c r="N140" s="12"/>
      <c r="O140" s="12"/>
      <c r="P140" s="12"/>
      <c r="Q140" s="12"/>
      <c r="R140" s="12"/>
      <c r="S140" s="28">
        <v>2407.5</v>
      </c>
      <c r="T140" s="21">
        <f t="shared" si="6"/>
        <v>0</v>
      </c>
      <c r="U140" s="21">
        <f t="shared" si="7"/>
        <v>216.67499999999998</v>
      </c>
      <c r="V140" s="21">
        <f t="shared" si="8"/>
        <v>216.67499999999998</v>
      </c>
      <c r="W140" s="21">
        <v>0</v>
      </c>
      <c r="X140" s="27">
        <v>2840.8500000000004</v>
      </c>
      <c r="Y140" s="12" t="s">
        <v>38</v>
      </c>
      <c r="Z140" s="12" t="s">
        <v>1482</v>
      </c>
      <c r="AA140" s="12" t="str">
        <f>VLOOKUP(C140,'MASTER SALE PARTY'!$B$4:$E$1000,4,FALSE)</f>
        <v>Local</v>
      </c>
      <c r="AB140" s="26">
        <v>450</v>
      </c>
    </row>
    <row r="141" spans="1:28">
      <c r="A141" s="16">
        <v>43556</v>
      </c>
      <c r="B141" s="12">
        <v>136</v>
      </c>
      <c r="C141" s="23" t="s">
        <v>142</v>
      </c>
      <c r="D141" s="12" t="str">
        <f>VLOOKUP(C141,'MASTER SALE PARTY'!$B$4:$E$1000,2,FALSE)</f>
        <v>27AAACB2484Q1Z8</v>
      </c>
      <c r="E141" s="12" t="s">
        <v>1545</v>
      </c>
      <c r="F141" s="24" t="s">
        <v>211</v>
      </c>
      <c r="G141" s="25">
        <v>43581</v>
      </c>
      <c r="H141" s="12" t="str">
        <f>VLOOKUP(C141,'MASTER SALE PARTY'!$B$4:$E$1000,3,FALSE)</f>
        <v>27-Maharashatra</v>
      </c>
      <c r="I141" s="17">
        <v>0</v>
      </c>
      <c r="J141" s="17" t="s">
        <v>37</v>
      </c>
      <c r="K141" s="26">
        <v>998898</v>
      </c>
      <c r="L141" s="20">
        <f>VLOOKUP(K141,'MASTER SALE HSN'!$A$4:$E$200,5,FALSE)</f>
        <v>18</v>
      </c>
      <c r="M141" s="26"/>
      <c r="N141" s="12"/>
      <c r="O141" s="12"/>
      <c r="P141" s="12"/>
      <c r="Q141" s="12"/>
      <c r="R141" s="12"/>
      <c r="S141" s="28">
        <v>4275</v>
      </c>
      <c r="T141" s="21">
        <f t="shared" si="6"/>
        <v>0</v>
      </c>
      <c r="U141" s="21">
        <f t="shared" si="7"/>
        <v>384.75</v>
      </c>
      <c r="V141" s="21">
        <f t="shared" si="8"/>
        <v>384.75</v>
      </c>
      <c r="W141" s="21">
        <v>0</v>
      </c>
      <c r="X141" s="27">
        <v>5044.5</v>
      </c>
      <c r="Y141" s="12" t="s">
        <v>38</v>
      </c>
      <c r="Z141" s="12" t="s">
        <v>1482</v>
      </c>
      <c r="AA141" s="12" t="str">
        <f>VLOOKUP(C141,'MASTER SALE PARTY'!$B$4:$E$1000,4,FALSE)</f>
        <v>Local</v>
      </c>
      <c r="AB141" s="26">
        <v>820</v>
      </c>
    </row>
    <row r="142" spans="1:28">
      <c r="A142" s="16">
        <v>43556</v>
      </c>
      <c r="B142" s="12">
        <v>137</v>
      </c>
      <c r="C142" s="23" t="s">
        <v>33</v>
      </c>
      <c r="D142" s="12" t="str">
        <f>VLOOKUP(C142,'MASTER SALE PARTY'!$B$4:$E$1000,2,FALSE)</f>
        <v>27AABCM2508F1ZU</v>
      </c>
      <c r="E142" s="12" t="s">
        <v>1545</v>
      </c>
      <c r="F142" s="24" t="s">
        <v>212</v>
      </c>
      <c r="G142" s="25">
        <v>43581</v>
      </c>
      <c r="H142" s="12" t="str">
        <f>VLOOKUP(C142,'MASTER SALE PARTY'!$B$4:$E$1000,3,FALSE)</f>
        <v>27-Maharashatra</v>
      </c>
      <c r="I142" s="17">
        <v>0</v>
      </c>
      <c r="J142" s="17" t="s">
        <v>37</v>
      </c>
      <c r="K142" s="26">
        <v>87081090</v>
      </c>
      <c r="L142" s="20">
        <f>VLOOKUP(K142,'MASTER SALE HSN'!$A$4:$E$200,5,FALSE)</f>
        <v>28</v>
      </c>
      <c r="M142" s="26"/>
      <c r="N142" s="12"/>
      <c r="O142" s="12"/>
      <c r="P142" s="12"/>
      <c r="Q142" s="12"/>
      <c r="R142" s="12"/>
      <c r="S142" s="28">
        <v>35607.599999999999</v>
      </c>
      <c r="T142" s="21">
        <f t="shared" si="6"/>
        <v>0</v>
      </c>
      <c r="U142" s="21">
        <f t="shared" si="7"/>
        <v>4985.0639999999994</v>
      </c>
      <c r="V142" s="21">
        <f t="shared" si="8"/>
        <v>4985.0639999999994</v>
      </c>
      <c r="W142" s="21">
        <v>0</v>
      </c>
      <c r="X142" s="27">
        <v>45577.717999999993</v>
      </c>
      <c r="Y142" s="12" t="s">
        <v>38</v>
      </c>
      <c r="Z142" s="12" t="s">
        <v>1482</v>
      </c>
      <c r="AA142" s="12" t="str">
        <f>VLOOKUP(C142,'MASTER SALE PARTY'!$B$4:$E$1000,4,FALSE)</f>
        <v>Local</v>
      </c>
      <c r="AB142" s="26">
        <v>432</v>
      </c>
    </row>
    <row r="143" spans="1:28">
      <c r="A143" s="16">
        <v>43556</v>
      </c>
      <c r="B143" s="12">
        <v>138</v>
      </c>
      <c r="C143" s="23" t="s">
        <v>33</v>
      </c>
      <c r="D143" s="12" t="str">
        <f>VLOOKUP(C143,'MASTER SALE PARTY'!$B$4:$E$1000,2,FALSE)</f>
        <v>27AABCM2508F1ZU</v>
      </c>
      <c r="E143" s="12" t="s">
        <v>1545</v>
      </c>
      <c r="F143" s="24" t="s">
        <v>213</v>
      </c>
      <c r="G143" s="25">
        <v>43581</v>
      </c>
      <c r="H143" s="12" t="str">
        <f>VLOOKUP(C143,'MASTER SALE PARTY'!$B$4:$E$1000,3,FALSE)</f>
        <v>27-Maharashatra</v>
      </c>
      <c r="I143" s="17">
        <v>0</v>
      </c>
      <c r="J143" s="17" t="s">
        <v>37</v>
      </c>
      <c r="K143" s="26">
        <v>87141090</v>
      </c>
      <c r="L143" s="20">
        <f>VLOOKUP(K143,'MASTER SALE HSN'!$A$4:$E$200,5,FALSE)</f>
        <v>28</v>
      </c>
      <c r="M143" s="26"/>
      <c r="N143" s="12"/>
      <c r="O143" s="12"/>
      <c r="P143" s="12"/>
      <c r="Q143" s="12"/>
      <c r="R143" s="12"/>
      <c r="S143" s="28">
        <v>7224</v>
      </c>
      <c r="T143" s="21">
        <f t="shared" si="6"/>
        <v>0</v>
      </c>
      <c r="U143" s="21">
        <f t="shared" si="7"/>
        <v>1011.3599999999999</v>
      </c>
      <c r="V143" s="21">
        <f t="shared" si="8"/>
        <v>1011.3599999999999</v>
      </c>
      <c r="W143" s="21">
        <v>0</v>
      </c>
      <c r="X143" s="27">
        <v>9246.7200000000012</v>
      </c>
      <c r="Y143" s="12" t="s">
        <v>38</v>
      </c>
      <c r="Z143" s="12" t="s">
        <v>1482</v>
      </c>
      <c r="AA143" s="12" t="str">
        <f>VLOOKUP(C143,'MASTER SALE PARTY'!$B$4:$E$1000,4,FALSE)</f>
        <v>Local</v>
      </c>
      <c r="AB143" s="26">
        <v>96</v>
      </c>
    </row>
    <row r="144" spans="1:28">
      <c r="A144" s="16">
        <v>43556</v>
      </c>
      <c r="B144" s="12">
        <v>139</v>
      </c>
      <c r="C144" s="23" t="s">
        <v>142</v>
      </c>
      <c r="D144" s="12" t="str">
        <f>VLOOKUP(C144,'MASTER SALE PARTY'!$B$4:$E$1000,2,FALSE)</f>
        <v>27AAACB2484Q1Z8</v>
      </c>
      <c r="E144" s="12" t="s">
        <v>1545</v>
      </c>
      <c r="F144" s="24" t="s">
        <v>214</v>
      </c>
      <c r="G144" s="25">
        <v>43581</v>
      </c>
      <c r="H144" s="12" t="str">
        <f>VLOOKUP(C144,'MASTER SALE PARTY'!$B$4:$E$1000,3,FALSE)</f>
        <v>27-Maharashatra</v>
      </c>
      <c r="I144" s="17">
        <v>0</v>
      </c>
      <c r="J144" s="17" t="s">
        <v>37</v>
      </c>
      <c r="K144" s="26">
        <v>998898</v>
      </c>
      <c r="L144" s="20">
        <f>VLOOKUP(K144,'MASTER SALE HSN'!$A$4:$E$200,5,FALSE)</f>
        <v>18</v>
      </c>
      <c r="M144" s="26"/>
      <c r="N144" s="12"/>
      <c r="O144" s="12"/>
      <c r="P144" s="12"/>
      <c r="Q144" s="12"/>
      <c r="R144" s="12"/>
      <c r="S144" s="28">
        <v>2675</v>
      </c>
      <c r="T144" s="21">
        <f t="shared" si="6"/>
        <v>0</v>
      </c>
      <c r="U144" s="21">
        <f t="shared" si="7"/>
        <v>240.75</v>
      </c>
      <c r="V144" s="21">
        <f t="shared" si="8"/>
        <v>240.75</v>
      </c>
      <c r="W144" s="21">
        <v>0</v>
      </c>
      <c r="X144" s="27">
        <v>3156.5</v>
      </c>
      <c r="Y144" s="12" t="s">
        <v>38</v>
      </c>
      <c r="Z144" s="12" t="s">
        <v>1482</v>
      </c>
      <c r="AA144" s="12" t="str">
        <f>VLOOKUP(C144,'MASTER SALE PARTY'!$B$4:$E$1000,4,FALSE)</f>
        <v>Local</v>
      </c>
      <c r="AB144" s="26">
        <v>500</v>
      </c>
    </row>
    <row r="145" spans="1:28">
      <c r="A145" s="16">
        <v>43556</v>
      </c>
      <c r="B145" s="12">
        <v>140</v>
      </c>
      <c r="C145" s="23" t="s">
        <v>142</v>
      </c>
      <c r="D145" s="12" t="str">
        <f>VLOOKUP(C145,'MASTER SALE PARTY'!$B$4:$E$1000,2,FALSE)</f>
        <v>27AAACB2484Q1Z8</v>
      </c>
      <c r="E145" s="12" t="s">
        <v>1545</v>
      </c>
      <c r="F145" s="24" t="s">
        <v>215</v>
      </c>
      <c r="G145" s="25">
        <v>43581</v>
      </c>
      <c r="H145" s="12" t="str">
        <f>VLOOKUP(C145,'MASTER SALE PARTY'!$B$4:$E$1000,3,FALSE)</f>
        <v>27-Maharashatra</v>
      </c>
      <c r="I145" s="17">
        <v>0</v>
      </c>
      <c r="J145" s="17" t="s">
        <v>37</v>
      </c>
      <c r="K145" s="26">
        <v>998898</v>
      </c>
      <c r="L145" s="20">
        <f>VLOOKUP(K145,'MASTER SALE HSN'!$A$4:$E$200,5,FALSE)</f>
        <v>18</v>
      </c>
      <c r="M145" s="26"/>
      <c r="N145" s="12"/>
      <c r="O145" s="12"/>
      <c r="P145" s="12"/>
      <c r="Q145" s="12"/>
      <c r="R145" s="12"/>
      <c r="S145" s="28">
        <v>5850</v>
      </c>
      <c r="T145" s="21">
        <f t="shared" si="6"/>
        <v>0</v>
      </c>
      <c r="U145" s="21">
        <f t="shared" si="7"/>
        <v>526.5</v>
      </c>
      <c r="V145" s="21">
        <f t="shared" si="8"/>
        <v>526.5</v>
      </c>
      <c r="W145" s="21">
        <v>0</v>
      </c>
      <c r="X145" s="27">
        <v>6903</v>
      </c>
      <c r="Y145" s="12" t="s">
        <v>38</v>
      </c>
      <c r="Z145" s="12" t="s">
        <v>1482</v>
      </c>
      <c r="AA145" s="12" t="str">
        <f>VLOOKUP(C145,'MASTER SALE PARTY'!$B$4:$E$1000,4,FALSE)</f>
        <v>Local</v>
      </c>
      <c r="AB145" s="26">
        <v>900</v>
      </c>
    </row>
    <row r="146" spans="1:28">
      <c r="A146" s="16">
        <v>43556</v>
      </c>
      <c r="B146" s="12">
        <v>141</v>
      </c>
      <c r="C146" s="23" t="s">
        <v>59</v>
      </c>
      <c r="D146" s="12" t="str">
        <f>VLOOKUP(C146,'MASTER SALE PARTY'!$B$4:$E$1000,2,FALSE)</f>
        <v>27AAACT1848E1ZH</v>
      </c>
      <c r="E146" s="12" t="s">
        <v>1545</v>
      </c>
      <c r="F146" s="24" t="s">
        <v>216</v>
      </c>
      <c r="G146" s="25">
        <v>43582</v>
      </c>
      <c r="H146" s="12" t="str">
        <f>VLOOKUP(C146,'MASTER SALE PARTY'!$B$4:$E$1000,3,FALSE)</f>
        <v>27-Maharashatra</v>
      </c>
      <c r="I146" s="17">
        <v>0</v>
      </c>
      <c r="J146" s="17" t="s">
        <v>37</v>
      </c>
      <c r="K146" s="26">
        <v>87089900</v>
      </c>
      <c r="L146" s="20">
        <f>VLOOKUP(K146,'MASTER SALE HSN'!$A$4:$E$200,5,FALSE)</f>
        <v>28</v>
      </c>
      <c r="M146" s="26"/>
      <c r="N146" s="12"/>
      <c r="O146" s="12"/>
      <c r="P146" s="12"/>
      <c r="Q146" s="12"/>
      <c r="R146" s="12"/>
      <c r="S146" s="28">
        <v>34450.559999999998</v>
      </c>
      <c r="T146" s="21">
        <f t="shared" si="6"/>
        <v>0</v>
      </c>
      <c r="U146" s="21">
        <f t="shared" si="7"/>
        <v>4823.0783999999994</v>
      </c>
      <c r="V146" s="21">
        <f t="shared" si="8"/>
        <v>4823.0783999999994</v>
      </c>
      <c r="W146" s="21">
        <v>0</v>
      </c>
      <c r="X146" s="27">
        <v>44096.716799999995</v>
      </c>
      <c r="Y146" s="12" t="s">
        <v>38</v>
      </c>
      <c r="Z146" s="12" t="s">
        <v>1482</v>
      </c>
      <c r="AA146" s="12" t="str">
        <f>VLOOKUP(C146,'MASTER SALE PARTY'!$B$4:$E$1000,4,FALSE)</f>
        <v>Local</v>
      </c>
      <c r="AB146" s="26">
        <v>72</v>
      </c>
    </row>
    <row r="147" spans="1:28">
      <c r="A147" s="16">
        <v>43556</v>
      </c>
      <c r="B147" s="12">
        <v>142</v>
      </c>
      <c r="C147" s="23" t="s">
        <v>45</v>
      </c>
      <c r="D147" s="12" t="str">
        <f>VLOOKUP(C147,'MASTER SALE PARTY'!$B$4:$E$1000,2,FALSE)</f>
        <v>27AAECM8871A1ZF</v>
      </c>
      <c r="E147" s="12" t="s">
        <v>1545</v>
      </c>
      <c r="F147" s="24" t="s">
        <v>217</v>
      </c>
      <c r="G147" s="25">
        <v>43582</v>
      </c>
      <c r="H147" s="12" t="str">
        <f>VLOOKUP(C147,'MASTER SALE PARTY'!$B$4:$E$1000,3,FALSE)</f>
        <v>27-Maharashatra</v>
      </c>
      <c r="I147" s="17">
        <v>0</v>
      </c>
      <c r="J147" s="17" t="s">
        <v>37</v>
      </c>
      <c r="K147" s="26">
        <v>87089900</v>
      </c>
      <c r="L147" s="20">
        <f>VLOOKUP(K147,'MASTER SALE HSN'!$A$4:$E$200,5,FALSE)</f>
        <v>28</v>
      </c>
      <c r="M147" s="26"/>
      <c r="N147" s="12"/>
      <c r="O147" s="12"/>
      <c r="P147" s="12"/>
      <c r="Q147" s="12"/>
      <c r="R147" s="12"/>
      <c r="S147" s="28">
        <v>23255.759999999998</v>
      </c>
      <c r="T147" s="21">
        <f t="shared" si="6"/>
        <v>0</v>
      </c>
      <c r="U147" s="21">
        <f t="shared" si="7"/>
        <v>3255.8063999999995</v>
      </c>
      <c r="V147" s="21">
        <f t="shared" si="8"/>
        <v>3255.8063999999995</v>
      </c>
      <c r="W147" s="21">
        <v>0</v>
      </c>
      <c r="X147" s="27">
        <v>29767.382799999996</v>
      </c>
      <c r="Y147" s="12" t="s">
        <v>38</v>
      </c>
      <c r="Z147" s="12" t="s">
        <v>1482</v>
      </c>
      <c r="AA147" s="12" t="str">
        <f>VLOOKUP(C147,'MASTER SALE PARTY'!$B$4:$E$1000,4,FALSE)</f>
        <v>Local</v>
      </c>
      <c r="AB147" s="26">
        <v>12</v>
      </c>
    </row>
    <row r="148" spans="1:28">
      <c r="A148" s="16">
        <v>43556</v>
      </c>
      <c r="B148" s="12">
        <v>143</v>
      </c>
      <c r="C148" s="23" t="s">
        <v>185</v>
      </c>
      <c r="D148" s="12" t="str">
        <f>VLOOKUP(C148,'MASTER SALE PARTY'!$B$4:$E$1000,2,FALSE)</f>
        <v>27AABFP3834C1ZK</v>
      </c>
      <c r="E148" s="12" t="s">
        <v>1545</v>
      </c>
      <c r="F148" s="24" t="s">
        <v>218</v>
      </c>
      <c r="G148" s="25">
        <v>43582</v>
      </c>
      <c r="H148" s="12" t="str">
        <f>VLOOKUP(C148,'MASTER SALE PARTY'!$B$4:$E$1000,3,FALSE)</f>
        <v>27-Maharashatra</v>
      </c>
      <c r="I148" s="17">
        <v>0</v>
      </c>
      <c r="J148" s="17" t="s">
        <v>37</v>
      </c>
      <c r="K148" s="26">
        <v>87141900</v>
      </c>
      <c r="L148" s="20">
        <f>VLOOKUP(K148,'MASTER SALE HSN'!$A$4:$E$200,5,FALSE)</f>
        <v>28</v>
      </c>
      <c r="M148" s="26"/>
      <c r="N148" s="12"/>
      <c r="O148" s="12"/>
      <c r="P148" s="12"/>
      <c r="Q148" s="12"/>
      <c r="R148" s="12"/>
      <c r="S148" s="28">
        <v>11472.4</v>
      </c>
      <c r="T148" s="21">
        <f t="shared" si="6"/>
        <v>0</v>
      </c>
      <c r="U148" s="21">
        <f t="shared" si="7"/>
        <v>1606.136</v>
      </c>
      <c r="V148" s="21">
        <f t="shared" si="8"/>
        <v>1606.136</v>
      </c>
      <c r="W148" s="21">
        <v>0</v>
      </c>
      <c r="X148" s="27">
        <v>14684.682000000001</v>
      </c>
      <c r="Y148" s="12" t="s">
        <v>38</v>
      </c>
      <c r="Z148" s="12" t="s">
        <v>1482</v>
      </c>
      <c r="AA148" s="12" t="str">
        <f>VLOOKUP(C148,'MASTER SALE PARTY'!$B$4:$E$1000,4,FALSE)</f>
        <v>Local</v>
      </c>
      <c r="AB148" s="26">
        <v>920</v>
      </c>
    </row>
    <row r="149" spans="1:28">
      <c r="A149" s="16">
        <v>43556</v>
      </c>
      <c r="B149" s="12">
        <v>144</v>
      </c>
      <c r="C149" s="23" t="s">
        <v>142</v>
      </c>
      <c r="D149" s="12" t="str">
        <f>VLOOKUP(C149,'MASTER SALE PARTY'!$B$4:$E$1000,2,FALSE)</f>
        <v>27AAACB2484Q1Z8</v>
      </c>
      <c r="E149" s="12" t="s">
        <v>1545</v>
      </c>
      <c r="F149" s="24" t="s">
        <v>219</v>
      </c>
      <c r="G149" s="25">
        <v>43582</v>
      </c>
      <c r="H149" s="12" t="str">
        <f>VLOOKUP(C149,'MASTER SALE PARTY'!$B$4:$E$1000,3,FALSE)</f>
        <v>27-Maharashatra</v>
      </c>
      <c r="I149" s="17">
        <v>0</v>
      </c>
      <c r="J149" s="17" t="s">
        <v>37</v>
      </c>
      <c r="K149" s="26">
        <v>998898</v>
      </c>
      <c r="L149" s="20">
        <f>VLOOKUP(K149,'MASTER SALE HSN'!$A$4:$E$200,5,FALSE)</f>
        <v>18</v>
      </c>
      <c r="M149" s="26"/>
      <c r="N149" s="12"/>
      <c r="O149" s="12"/>
      <c r="P149" s="12"/>
      <c r="Q149" s="12"/>
      <c r="R149" s="12"/>
      <c r="S149" s="28">
        <v>5065</v>
      </c>
      <c r="T149" s="21">
        <f t="shared" si="6"/>
        <v>0</v>
      </c>
      <c r="U149" s="21">
        <f t="shared" si="7"/>
        <v>455.84999999999997</v>
      </c>
      <c r="V149" s="21">
        <f t="shared" si="8"/>
        <v>455.84999999999997</v>
      </c>
      <c r="W149" s="21">
        <v>0</v>
      </c>
      <c r="X149" s="27">
        <v>5976.7000000000007</v>
      </c>
      <c r="Y149" s="12" t="s">
        <v>38</v>
      </c>
      <c r="Z149" s="12" t="s">
        <v>1482</v>
      </c>
      <c r="AA149" s="12" t="str">
        <f>VLOOKUP(C149,'MASTER SALE PARTY'!$B$4:$E$1000,4,FALSE)</f>
        <v>Local</v>
      </c>
      <c r="AB149" s="26">
        <v>1430</v>
      </c>
    </row>
    <row r="150" spans="1:28">
      <c r="A150" s="16">
        <v>43556</v>
      </c>
      <c r="B150" s="12">
        <v>145</v>
      </c>
      <c r="C150" s="23" t="s">
        <v>64</v>
      </c>
      <c r="D150" s="12" t="str">
        <f>VLOOKUP(C150,'MASTER SALE PARTY'!$B$4:$E$1000,2,FALSE)</f>
        <v>27AAACD4090Q1Z8</v>
      </c>
      <c r="E150" s="12" t="s">
        <v>1545</v>
      </c>
      <c r="F150" s="24" t="s">
        <v>220</v>
      </c>
      <c r="G150" s="25">
        <v>43582</v>
      </c>
      <c r="H150" s="12" t="str">
        <f>VLOOKUP(C150,'MASTER SALE PARTY'!$B$4:$E$1000,3,FALSE)</f>
        <v>27-Maharashatra</v>
      </c>
      <c r="I150" s="17">
        <v>0</v>
      </c>
      <c r="J150" s="17" t="s">
        <v>37</v>
      </c>
      <c r="K150" s="26">
        <v>85129000</v>
      </c>
      <c r="L150" s="20">
        <f>VLOOKUP(K150,'MASTER SALE HSN'!$A$4:$E$200,5,FALSE)</f>
        <v>18</v>
      </c>
      <c r="M150" s="26"/>
      <c r="N150" s="12"/>
      <c r="O150" s="12"/>
      <c r="P150" s="12"/>
      <c r="Q150" s="12"/>
      <c r="R150" s="12"/>
      <c r="S150" s="28">
        <v>26354.16</v>
      </c>
      <c r="T150" s="21">
        <f t="shared" si="6"/>
        <v>0</v>
      </c>
      <c r="U150" s="21">
        <f t="shared" si="7"/>
        <v>2371.8744000000002</v>
      </c>
      <c r="V150" s="21">
        <f t="shared" si="8"/>
        <v>2371.8744000000002</v>
      </c>
      <c r="W150" s="21">
        <v>0</v>
      </c>
      <c r="X150" s="27">
        <v>31097.898800000003</v>
      </c>
      <c r="Y150" s="12" t="s">
        <v>38</v>
      </c>
      <c r="Z150" s="12" t="s">
        <v>1482</v>
      </c>
      <c r="AA150" s="12" t="str">
        <f>VLOOKUP(C150,'MASTER SALE PARTY'!$B$4:$E$1000,4,FALSE)</f>
        <v>Local</v>
      </c>
      <c r="AB150" s="26">
        <v>216</v>
      </c>
    </row>
    <row r="151" spans="1:28">
      <c r="A151" s="16">
        <v>43556</v>
      </c>
      <c r="B151" s="12">
        <v>146</v>
      </c>
      <c r="C151" s="23" t="s">
        <v>45</v>
      </c>
      <c r="D151" s="12" t="str">
        <f>VLOOKUP(C151,'MASTER SALE PARTY'!$B$4:$E$1000,2,FALSE)</f>
        <v>27AAECM8871A1ZF</v>
      </c>
      <c r="E151" s="12" t="s">
        <v>1545</v>
      </c>
      <c r="F151" s="24" t="s">
        <v>221</v>
      </c>
      <c r="G151" s="25">
        <v>43583</v>
      </c>
      <c r="H151" s="12" t="str">
        <f>VLOOKUP(C151,'MASTER SALE PARTY'!$B$4:$E$1000,3,FALSE)</f>
        <v>27-Maharashatra</v>
      </c>
      <c r="I151" s="17">
        <v>0</v>
      </c>
      <c r="J151" s="17" t="s">
        <v>37</v>
      </c>
      <c r="K151" s="26">
        <v>87089900</v>
      </c>
      <c r="L151" s="20">
        <f>VLOOKUP(K151,'MASTER SALE HSN'!$A$4:$E$200,5,FALSE)</f>
        <v>28</v>
      </c>
      <c r="M151" s="26"/>
      <c r="N151" s="12"/>
      <c r="O151" s="12"/>
      <c r="P151" s="12"/>
      <c r="Q151" s="12"/>
      <c r="R151" s="12"/>
      <c r="S151" s="28">
        <v>23255.759999999998</v>
      </c>
      <c r="T151" s="21">
        <f t="shared" si="6"/>
        <v>0</v>
      </c>
      <c r="U151" s="21">
        <f t="shared" si="7"/>
        <v>3255.8063999999995</v>
      </c>
      <c r="V151" s="21">
        <f t="shared" si="8"/>
        <v>3255.8063999999995</v>
      </c>
      <c r="W151" s="21">
        <v>0</v>
      </c>
      <c r="X151" s="27">
        <v>29767.382799999996</v>
      </c>
      <c r="Y151" s="12" t="s">
        <v>38</v>
      </c>
      <c r="Z151" s="12" t="s">
        <v>1482</v>
      </c>
      <c r="AA151" s="12" t="str">
        <f>VLOOKUP(C151,'MASTER SALE PARTY'!$B$4:$E$1000,4,FALSE)</f>
        <v>Local</v>
      </c>
      <c r="AB151" s="26">
        <v>12</v>
      </c>
    </row>
    <row r="152" spans="1:28">
      <c r="A152" s="16">
        <v>43556</v>
      </c>
      <c r="B152" s="12">
        <v>147</v>
      </c>
      <c r="C152" s="23" t="s">
        <v>64</v>
      </c>
      <c r="D152" s="12" t="str">
        <f>VLOOKUP(C152,'MASTER SALE PARTY'!$B$4:$E$1000,2,FALSE)</f>
        <v>27AAACD4090Q1Z8</v>
      </c>
      <c r="E152" s="12" t="s">
        <v>1545</v>
      </c>
      <c r="F152" s="24" t="s">
        <v>222</v>
      </c>
      <c r="G152" s="25">
        <v>43583</v>
      </c>
      <c r="H152" s="12" t="str">
        <f>VLOOKUP(C152,'MASTER SALE PARTY'!$B$4:$E$1000,3,FALSE)</f>
        <v>27-Maharashatra</v>
      </c>
      <c r="I152" s="17">
        <v>0</v>
      </c>
      <c r="J152" s="17" t="s">
        <v>37</v>
      </c>
      <c r="K152" s="26">
        <v>85129000</v>
      </c>
      <c r="L152" s="20">
        <f>VLOOKUP(K152,'MASTER SALE HSN'!$A$4:$E$200,5,FALSE)</f>
        <v>18</v>
      </c>
      <c r="M152" s="26"/>
      <c r="N152" s="12"/>
      <c r="O152" s="12"/>
      <c r="P152" s="12"/>
      <c r="Q152" s="12"/>
      <c r="R152" s="12"/>
      <c r="S152" s="28">
        <v>49414.05</v>
      </c>
      <c r="T152" s="21">
        <f t="shared" si="6"/>
        <v>0</v>
      </c>
      <c r="U152" s="21">
        <f t="shared" si="7"/>
        <v>4447.2645000000002</v>
      </c>
      <c r="V152" s="21">
        <f t="shared" si="8"/>
        <v>4447.2645000000002</v>
      </c>
      <c r="W152" s="21">
        <v>0</v>
      </c>
      <c r="X152" s="27">
        <v>58308.568999999996</v>
      </c>
      <c r="Y152" s="12" t="s">
        <v>38</v>
      </c>
      <c r="Z152" s="12" t="s">
        <v>1482</v>
      </c>
      <c r="AA152" s="12" t="str">
        <f>VLOOKUP(C152,'MASTER SALE PARTY'!$B$4:$E$1000,4,FALSE)</f>
        <v>Local</v>
      </c>
      <c r="AB152" s="26">
        <v>405</v>
      </c>
    </row>
    <row r="153" spans="1:28">
      <c r="A153" s="16">
        <v>43556</v>
      </c>
      <c r="B153" s="12">
        <v>148</v>
      </c>
      <c r="C153" s="23" t="s">
        <v>142</v>
      </c>
      <c r="D153" s="12" t="str">
        <f>VLOOKUP(C153,'MASTER SALE PARTY'!$B$4:$E$1000,2,FALSE)</f>
        <v>27AAACB2484Q1Z8</v>
      </c>
      <c r="E153" s="12" t="s">
        <v>1545</v>
      </c>
      <c r="F153" s="24" t="s">
        <v>223</v>
      </c>
      <c r="G153" s="25">
        <v>43583</v>
      </c>
      <c r="H153" s="12" t="str">
        <f>VLOOKUP(C153,'MASTER SALE PARTY'!$B$4:$E$1000,3,FALSE)</f>
        <v>27-Maharashatra</v>
      </c>
      <c r="I153" s="17">
        <v>0</v>
      </c>
      <c r="J153" s="17" t="s">
        <v>37</v>
      </c>
      <c r="K153" s="26">
        <v>998898</v>
      </c>
      <c r="L153" s="20">
        <f>VLOOKUP(K153,'MASTER SALE HSN'!$A$4:$E$200,5,FALSE)</f>
        <v>18</v>
      </c>
      <c r="M153" s="26"/>
      <c r="N153" s="12"/>
      <c r="O153" s="12"/>
      <c r="P153" s="12"/>
      <c r="Q153" s="12"/>
      <c r="R153" s="12"/>
      <c r="S153" s="28">
        <v>3726</v>
      </c>
      <c r="T153" s="21">
        <f t="shared" si="6"/>
        <v>0</v>
      </c>
      <c r="U153" s="21">
        <f t="shared" si="7"/>
        <v>335.34</v>
      </c>
      <c r="V153" s="21">
        <f t="shared" si="8"/>
        <v>335.34</v>
      </c>
      <c r="W153" s="21">
        <v>0</v>
      </c>
      <c r="X153" s="27">
        <v>4396.68</v>
      </c>
      <c r="Y153" s="12" t="s">
        <v>38</v>
      </c>
      <c r="Z153" s="12" t="s">
        <v>1482</v>
      </c>
      <c r="AA153" s="12" t="str">
        <f>VLOOKUP(C153,'MASTER SALE PARTY'!$B$4:$E$1000,4,FALSE)</f>
        <v>Local</v>
      </c>
      <c r="AB153" s="26">
        <v>540</v>
      </c>
    </row>
    <row r="154" spans="1:28">
      <c r="A154" s="16">
        <v>43556</v>
      </c>
      <c r="B154" s="12">
        <v>149</v>
      </c>
      <c r="C154" s="23" t="s">
        <v>142</v>
      </c>
      <c r="D154" s="12" t="str">
        <f>VLOOKUP(C154,'MASTER SALE PARTY'!$B$4:$E$1000,2,FALSE)</f>
        <v>27AAACB2484Q1Z8</v>
      </c>
      <c r="E154" s="12" t="s">
        <v>1545</v>
      </c>
      <c r="F154" s="24" t="s">
        <v>224</v>
      </c>
      <c r="G154" s="25">
        <v>43583</v>
      </c>
      <c r="H154" s="12" t="str">
        <f>VLOOKUP(C154,'MASTER SALE PARTY'!$B$4:$E$1000,3,FALSE)</f>
        <v>27-Maharashatra</v>
      </c>
      <c r="I154" s="17">
        <v>0</v>
      </c>
      <c r="J154" s="17" t="s">
        <v>37</v>
      </c>
      <c r="K154" s="26">
        <v>998898</v>
      </c>
      <c r="L154" s="20">
        <f>VLOOKUP(K154,'MASTER SALE HSN'!$A$4:$E$200,5,FALSE)</f>
        <v>18</v>
      </c>
      <c r="M154" s="26"/>
      <c r="N154" s="12"/>
      <c r="O154" s="12"/>
      <c r="P154" s="12"/>
      <c r="Q154" s="12"/>
      <c r="R154" s="12"/>
      <c r="S154" s="28">
        <v>3230</v>
      </c>
      <c r="T154" s="21">
        <f t="shared" si="6"/>
        <v>0</v>
      </c>
      <c r="U154" s="21">
        <f t="shared" si="7"/>
        <v>290.7</v>
      </c>
      <c r="V154" s="21">
        <f t="shared" si="8"/>
        <v>290.7</v>
      </c>
      <c r="W154" s="21">
        <v>0</v>
      </c>
      <c r="X154" s="27">
        <v>3811.3999999999996</v>
      </c>
      <c r="Y154" s="12" t="s">
        <v>38</v>
      </c>
      <c r="Z154" s="12" t="s">
        <v>1482</v>
      </c>
      <c r="AA154" s="12" t="str">
        <f>VLOOKUP(C154,'MASTER SALE PARTY'!$B$4:$E$1000,4,FALSE)</f>
        <v>Local</v>
      </c>
      <c r="AB154" s="26">
        <v>632</v>
      </c>
    </row>
    <row r="155" spans="1:28">
      <c r="A155" s="16">
        <v>43556</v>
      </c>
      <c r="B155" s="12">
        <v>150</v>
      </c>
      <c r="C155" s="23" t="s">
        <v>142</v>
      </c>
      <c r="D155" s="12" t="str">
        <f>VLOOKUP(C155,'MASTER SALE PARTY'!$B$4:$E$1000,2,FALSE)</f>
        <v>27AAACB2484Q1Z8</v>
      </c>
      <c r="E155" s="12" t="s">
        <v>1545</v>
      </c>
      <c r="F155" s="24" t="s">
        <v>225</v>
      </c>
      <c r="G155" s="25">
        <v>43583</v>
      </c>
      <c r="H155" s="12" t="str">
        <f>VLOOKUP(C155,'MASTER SALE PARTY'!$B$4:$E$1000,3,FALSE)</f>
        <v>27-Maharashatra</v>
      </c>
      <c r="I155" s="17">
        <v>0</v>
      </c>
      <c r="J155" s="17" t="s">
        <v>37</v>
      </c>
      <c r="K155" s="26">
        <v>998898</v>
      </c>
      <c r="L155" s="20">
        <f>VLOOKUP(K155,'MASTER SALE HSN'!$A$4:$E$200,5,FALSE)</f>
        <v>18</v>
      </c>
      <c r="M155" s="26"/>
      <c r="N155" s="12"/>
      <c r="O155" s="12"/>
      <c r="P155" s="12"/>
      <c r="Q155" s="12"/>
      <c r="R155" s="12"/>
      <c r="S155" s="28">
        <v>1652.05</v>
      </c>
      <c r="T155" s="21">
        <f t="shared" si="6"/>
        <v>0</v>
      </c>
      <c r="U155" s="21">
        <f t="shared" si="7"/>
        <v>148.68449999999999</v>
      </c>
      <c r="V155" s="21">
        <f t="shared" si="8"/>
        <v>148.68449999999999</v>
      </c>
      <c r="W155" s="21">
        <v>0</v>
      </c>
      <c r="X155" s="27">
        <v>1949.4190000000001</v>
      </c>
      <c r="Y155" s="12" t="s">
        <v>38</v>
      </c>
      <c r="Z155" s="12" t="s">
        <v>1482</v>
      </c>
      <c r="AA155" s="12" t="str">
        <f>VLOOKUP(C155,'MASTER SALE PARTY'!$B$4:$E$1000,4,FALSE)</f>
        <v>Local</v>
      </c>
      <c r="AB155" s="26">
        <v>319</v>
      </c>
    </row>
    <row r="156" spans="1:28">
      <c r="A156" s="16">
        <v>43556</v>
      </c>
      <c r="B156" s="12">
        <v>151</v>
      </c>
      <c r="C156" s="23" t="s">
        <v>142</v>
      </c>
      <c r="D156" s="12" t="str">
        <f>VLOOKUP(C156,'MASTER SALE PARTY'!$B$4:$E$1000,2,FALSE)</f>
        <v>27AAACB2484Q1Z8</v>
      </c>
      <c r="E156" s="12" t="s">
        <v>1545</v>
      </c>
      <c r="F156" s="24" t="s">
        <v>226</v>
      </c>
      <c r="G156" s="25">
        <v>43583</v>
      </c>
      <c r="H156" s="12" t="str">
        <f>VLOOKUP(C156,'MASTER SALE PARTY'!$B$4:$E$1000,3,FALSE)</f>
        <v>27-Maharashatra</v>
      </c>
      <c r="I156" s="17">
        <v>0</v>
      </c>
      <c r="J156" s="17" t="s">
        <v>37</v>
      </c>
      <c r="K156" s="26">
        <v>998898</v>
      </c>
      <c r="L156" s="20">
        <f>VLOOKUP(K156,'MASTER SALE HSN'!$A$4:$E$200,5,FALSE)</f>
        <v>18</v>
      </c>
      <c r="M156" s="26"/>
      <c r="N156" s="12"/>
      <c r="O156" s="12"/>
      <c r="P156" s="12"/>
      <c r="Q156" s="12"/>
      <c r="R156" s="12"/>
      <c r="S156" s="28">
        <v>3510</v>
      </c>
      <c r="T156" s="21">
        <f t="shared" si="6"/>
        <v>0</v>
      </c>
      <c r="U156" s="21">
        <f t="shared" si="7"/>
        <v>315.90000000000003</v>
      </c>
      <c r="V156" s="21">
        <f t="shared" si="8"/>
        <v>315.90000000000003</v>
      </c>
      <c r="W156" s="21">
        <v>0</v>
      </c>
      <c r="X156" s="27">
        <v>4141.8</v>
      </c>
      <c r="Y156" s="12" t="s">
        <v>38</v>
      </c>
      <c r="Z156" s="12" t="s">
        <v>1482</v>
      </c>
      <c r="AA156" s="12" t="str">
        <f>VLOOKUP(C156,'MASTER SALE PARTY'!$B$4:$E$1000,4,FALSE)</f>
        <v>Local</v>
      </c>
      <c r="AB156" s="26">
        <v>540</v>
      </c>
    </row>
    <row r="157" spans="1:28">
      <c r="A157" s="16">
        <v>43556</v>
      </c>
      <c r="B157" s="12">
        <v>152</v>
      </c>
      <c r="C157" s="23" t="s">
        <v>142</v>
      </c>
      <c r="D157" s="12" t="str">
        <f>VLOOKUP(C157,'MASTER SALE PARTY'!$B$4:$E$1000,2,FALSE)</f>
        <v>27AAACB2484Q1Z8</v>
      </c>
      <c r="E157" s="12" t="s">
        <v>1545</v>
      </c>
      <c r="F157" s="24" t="s">
        <v>227</v>
      </c>
      <c r="G157" s="25">
        <v>43583</v>
      </c>
      <c r="H157" s="12" t="str">
        <f>VLOOKUP(C157,'MASTER SALE PARTY'!$B$4:$E$1000,3,FALSE)</f>
        <v>27-Maharashatra</v>
      </c>
      <c r="I157" s="17">
        <v>0</v>
      </c>
      <c r="J157" s="17" t="s">
        <v>37</v>
      </c>
      <c r="K157" s="26">
        <v>998898</v>
      </c>
      <c r="L157" s="20">
        <f>VLOOKUP(K157,'MASTER SALE HSN'!$A$4:$E$200,5,FALSE)</f>
        <v>18</v>
      </c>
      <c r="M157" s="26"/>
      <c r="N157" s="12"/>
      <c r="O157" s="12"/>
      <c r="P157" s="12"/>
      <c r="Q157" s="12"/>
      <c r="R157" s="12"/>
      <c r="S157" s="28">
        <v>2070</v>
      </c>
      <c r="T157" s="21">
        <f t="shared" si="6"/>
        <v>0</v>
      </c>
      <c r="U157" s="21">
        <f t="shared" si="7"/>
        <v>186.29999999999998</v>
      </c>
      <c r="V157" s="21">
        <f t="shared" si="8"/>
        <v>186.29999999999998</v>
      </c>
      <c r="W157" s="21">
        <v>0</v>
      </c>
      <c r="X157" s="27">
        <v>2442.6000000000004</v>
      </c>
      <c r="Y157" s="12" t="s">
        <v>38</v>
      </c>
      <c r="Z157" s="12" t="s">
        <v>1482</v>
      </c>
      <c r="AA157" s="12" t="str">
        <f>VLOOKUP(C157,'MASTER SALE PARTY'!$B$4:$E$1000,4,FALSE)</f>
        <v>Local</v>
      </c>
      <c r="AB157" s="26">
        <v>300</v>
      </c>
    </row>
    <row r="158" spans="1:28">
      <c r="A158" s="16">
        <v>43556</v>
      </c>
      <c r="B158" s="12">
        <v>153</v>
      </c>
      <c r="C158" s="23" t="s">
        <v>173</v>
      </c>
      <c r="D158" s="12" t="str">
        <f>VLOOKUP(C158,'MASTER SALE PARTY'!$B$4:$E$1000,2,FALSE)</f>
        <v>27AAGCP0139E1ZP</v>
      </c>
      <c r="E158" s="12" t="s">
        <v>1545</v>
      </c>
      <c r="F158" s="24" t="s">
        <v>228</v>
      </c>
      <c r="G158" s="25">
        <v>43584</v>
      </c>
      <c r="H158" s="12" t="str">
        <f>VLOOKUP(C158,'MASTER SALE PARTY'!$B$4:$E$1000,3,FALSE)</f>
        <v>27-Maharashatra</v>
      </c>
      <c r="I158" s="17">
        <v>0</v>
      </c>
      <c r="J158" s="17" t="s">
        <v>37</v>
      </c>
      <c r="K158" s="26">
        <v>87141090</v>
      </c>
      <c r="L158" s="20">
        <f>VLOOKUP(K158,'MASTER SALE HSN'!$A$4:$E$200,5,FALSE)</f>
        <v>28</v>
      </c>
      <c r="M158" s="26"/>
      <c r="N158" s="12"/>
      <c r="O158" s="12"/>
      <c r="P158" s="12"/>
      <c r="Q158" s="12"/>
      <c r="R158" s="12"/>
      <c r="S158" s="28">
        <v>60296</v>
      </c>
      <c r="T158" s="21">
        <f t="shared" si="6"/>
        <v>0</v>
      </c>
      <c r="U158" s="21">
        <f t="shared" si="7"/>
        <v>8441.44</v>
      </c>
      <c r="V158" s="21">
        <f t="shared" si="8"/>
        <v>8441.44</v>
      </c>
      <c r="W158" s="21">
        <v>0</v>
      </c>
      <c r="X158" s="27">
        <v>77178.880000000005</v>
      </c>
      <c r="Y158" s="12" t="s">
        <v>38</v>
      </c>
      <c r="Z158" s="12" t="s">
        <v>1482</v>
      </c>
      <c r="AA158" s="12" t="str">
        <f>VLOOKUP(C158,'MASTER SALE PARTY'!$B$4:$E$1000,4,FALSE)</f>
        <v>Local</v>
      </c>
      <c r="AB158" s="26">
        <v>800</v>
      </c>
    </row>
    <row r="159" spans="1:28">
      <c r="A159" s="16">
        <v>43556</v>
      </c>
      <c r="B159" s="12">
        <v>154</v>
      </c>
      <c r="C159" s="23" t="s">
        <v>64</v>
      </c>
      <c r="D159" s="12" t="str">
        <f>VLOOKUP(C159,'MASTER SALE PARTY'!$B$4:$E$1000,2,FALSE)</f>
        <v>27AAACD4090Q1Z8</v>
      </c>
      <c r="E159" s="12" t="s">
        <v>1545</v>
      </c>
      <c r="F159" s="24" t="s">
        <v>229</v>
      </c>
      <c r="G159" s="25">
        <v>43584</v>
      </c>
      <c r="H159" s="12" t="str">
        <f>VLOOKUP(C159,'MASTER SALE PARTY'!$B$4:$E$1000,3,FALSE)</f>
        <v>27-Maharashatra</v>
      </c>
      <c r="I159" s="17">
        <v>0</v>
      </c>
      <c r="J159" s="17" t="s">
        <v>37</v>
      </c>
      <c r="K159" s="26">
        <v>85129000</v>
      </c>
      <c r="L159" s="20">
        <f>VLOOKUP(K159,'MASTER SALE HSN'!$A$4:$E$200,5,FALSE)</f>
        <v>18</v>
      </c>
      <c r="M159" s="26"/>
      <c r="N159" s="12"/>
      <c r="O159" s="12"/>
      <c r="P159" s="12"/>
      <c r="Q159" s="12"/>
      <c r="R159" s="12"/>
      <c r="S159" s="28">
        <v>32942.699999999997</v>
      </c>
      <c r="T159" s="21">
        <f t="shared" si="6"/>
        <v>0</v>
      </c>
      <c r="U159" s="21">
        <f t="shared" si="7"/>
        <v>2964.8429999999998</v>
      </c>
      <c r="V159" s="21">
        <f t="shared" si="8"/>
        <v>2964.8429999999998</v>
      </c>
      <c r="W159" s="21">
        <v>0</v>
      </c>
      <c r="X159" s="27">
        <v>38872.375999999997</v>
      </c>
      <c r="Y159" s="12" t="s">
        <v>38</v>
      </c>
      <c r="Z159" s="12" t="s">
        <v>1482</v>
      </c>
      <c r="AA159" s="12" t="str">
        <f>VLOOKUP(C159,'MASTER SALE PARTY'!$B$4:$E$1000,4,FALSE)</f>
        <v>Local</v>
      </c>
      <c r="AB159" s="26">
        <v>270</v>
      </c>
    </row>
    <row r="160" spans="1:28">
      <c r="A160" s="16">
        <v>43556</v>
      </c>
      <c r="B160" s="12">
        <v>155</v>
      </c>
      <c r="C160" s="23" t="s">
        <v>89</v>
      </c>
      <c r="D160" s="12" t="str">
        <f>VLOOKUP(C160,'MASTER SALE PARTY'!$B$4:$E$1000,2,FALSE)</f>
        <v>27AACCA4196J1ZG</v>
      </c>
      <c r="E160" s="12" t="s">
        <v>1545</v>
      </c>
      <c r="F160" s="24" t="s">
        <v>230</v>
      </c>
      <c r="G160" s="25">
        <v>43585</v>
      </c>
      <c r="H160" s="12" t="str">
        <f>VLOOKUP(C160,'MASTER SALE PARTY'!$B$4:$E$1000,3,FALSE)</f>
        <v>27-Maharashatra</v>
      </c>
      <c r="I160" s="17">
        <v>0</v>
      </c>
      <c r="J160" s="17" t="s">
        <v>37</v>
      </c>
      <c r="K160" s="26">
        <v>998898</v>
      </c>
      <c r="L160" s="20">
        <f>VLOOKUP(K160,'MASTER SALE HSN'!$A$4:$E$200,5,FALSE)</f>
        <v>18</v>
      </c>
      <c r="M160" s="26"/>
      <c r="N160" s="12"/>
      <c r="O160" s="12"/>
      <c r="P160" s="12"/>
      <c r="Q160" s="12"/>
      <c r="R160" s="12"/>
      <c r="S160" s="28">
        <v>3288</v>
      </c>
      <c r="T160" s="21">
        <f t="shared" si="6"/>
        <v>0</v>
      </c>
      <c r="U160" s="21">
        <f t="shared" si="7"/>
        <v>295.92</v>
      </c>
      <c r="V160" s="21">
        <f t="shared" si="8"/>
        <v>295.92</v>
      </c>
      <c r="W160" s="21">
        <v>0</v>
      </c>
      <c r="X160" s="27">
        <v>3879.84</v>
      </c>
      <c r="Y160" s="12" t="s">
        <v>38</v>
      </c>
      <c r="Z160" s="12" t="s">
        <v>1482</v>
      </c>
      <c r="AA160" s="12" t="str">
        <f>VLOOKUP(C160,'MASTER SALE PARTY'!$B$4:$E$1000,4,FALSE)</f>
        <v>Local</v>
      </c>
      <c r="AB160" s="26">
        <v>400</v>
      </c>
    </row>
    <row r="161" spans="1:28">
      <c r="A161" s="16">
        <v>43556</v>
      </c>
      <c r="B161" s="12">
        <v>156</v>
      </c>
      <c r="C161" s="23" t="s">
        <v>45</v>
      </c>
      <c r="D161" s="12" t="str">
        <f>VLOOKUP(C161,'MASTER SALE PARTY'!$B$4:$E$1000,2,FALSE)</f>
        <v>27AAECM8871A1ZF</v>
      </c>
      <c r="E161" s="12" t="s">
        <v>1545</v>
      </c>
      <c r="F161" s="24" t="s">
        <v>231</v>
      </c>
      <c r="G161" s="25">
        <v>43585</v>
      </c>
      <c r="H161" s="12" t="str">
        <f>VLOOKUP(C161,'MASTER SALE PARTY'!$B$4:$E$1000,3,FALSE)</f>
        <v>27-Maharashatra</v>
      </c>
      <c r="I161" s="17">
        <v>0</v>
      </c>
      <c r="J161" s="17" t="s">
        <v>37</v>
      </c>
      <c r="K161" s="26">
        <v>87089900</v>
      </c>
      <c r="L161" s="20">
        <f>VLOOKUP(K161,'MASTER SALE HSN'!$A$4:$E$200,5,FALSE)</f>
        <v>28</v>
      </c>
      <c r="M161" s="26"/>
      <c r="N161" s="12"/>
      <c r="O161" s="12"/>
      <c r="P161" s="12"/>
      <c r="Q161" s="12"/>
      <c r="R161" s="12"/>
      <c r="S161" s="28">
        <v>23255.759999999998</v>
      </c>
      <c r="T161" s="21">
        <f t="shared" si="6"/>
        <v>0</v>
      </c>
      <c r="U161" s="21">
        <f t="shared" si="7"/>
        <v>3255.8063999999995</v>
      </c>
      <c r="V161" s="21">
        <f t="shared" si="8"/>
        <v>3255.8063999999995</v>
      </c>
      <c r="W161" s="21">
        <v>0</v>
      </c>
      <c r="X161" s="27">
        <v>29767.382799999996</v>
      </c>
      <c r="Y161" s="12" t="s">
        <v>38</v>
      </c>
      <c r="Z161" s="12" t="s">
        <v>1482</v>
      </c>
      <c r="AA161" s="12" t="str">
        <f>VLOOKUP(C161,'MASTER SALE PARTY'!$B$4:$E$1000,4,FALSE)</f>
        <v>Local</v>
      </c>
      <c r="AB161" s="26">
        <v>12</v>
      </c>
    </row>
    <row r="162" spans="1:28">
      <c r="A162" s="16">
        <v>43556</v>
      </c>
      <c r="B162" s="12">
        <v>157</v>
      </c>
      <c r="C162" s="23" t="s">
        <v>173</v>
      </c>
      <c r="D162" s="12" t="str">
        <f>VLOOKUP(C162,'MASTER SALE PARTY'!$B$4:$E$1000,2,FALSE)</f>
        <v>27AAGCP0139E1ZP</v>
      </c>
      <c r="E162" s="12" t="s">
        <v>1545</v>
      </c>
      <c r="F162" s="24" t="s">
        <v>232</v>
      </c>
      <c r="G162" s="25">
        <v>43585</v>
      </c>
      <c r="H162" s="12" t="str">
        <f>VLOOKUP(C162,'MASTER SALE PARTY'!$B$4:$E$1000,3,FALSE)</f>
        <v>27-Maharashatra</v>
      </c>
      <c r="I162" s="17">
        <v>0</v>
      </c>
      <c r="J162" s="17" t="s">
        <v>37</v>
      </c>
      <c r="K162" s="26">
        <v>87141090</v>
      </c>
      <c r="L162" s="20">
        <f>VLOOKUP(K162,'MASTER SALE HSN'!$A$4:$E$200,5,FALSE)</f>
        <v>28</v>
      </c>
      <c r="M162" s="26"/>
      <c r="N162" s="12"/>
      <c r="O162" s="12"/>
      <c r="P162" s="12"/>
      <c r="Q162" s="12"/>
      <c r="R162" s="12"/>
      <c r="S162" s="28">
        <v>21103.599999999999</v>
      </c>
      <c r="T162" s="21">
        <f t="shared" si="6"/>
        <v>0</v>
      </c>
      <c r="U162" s="21">
        <f t="shared" si="7"/>
        <v>2954.5039999999995</v>
      </c>
      <c r="V162" s="21">
        <f t="shared" si="8"/>
        <v>2954.5039999999995</v>
      </c>
      <c r="W162" s="21">
        <v>0</v>
      </c>
      <c r="X162" s="27">
        <v>27012.598000000002</v>
      </c>
      <c r="Y162" s="12" t="s">
        <v>38</v>
      </c>
      <c r="Z162" s="12" t="s">
        <v>1482</v>
      </c>
      <c r="AA162" s="12" t="str">
        <f>VLOOKUP(C162,'MASTER SALE PARTY'!$B$4:$E$1000,4,FALSE)</f>
        <v>Local</v>
      </c>
      <c r="AB162" s="26">
        <v>280</v>
      </c>
    </row>
    <row r="163" spans="1:28">
      <c r="A163" s="16">
        <v>43556</v>
      </c>
      <c r="B163" s="12">
        <v>158</v>
      </c>
      <c r="C163" s="23" t="s">
        <v>45</v>
      </c>
      <c r="D163" s="12" t="str">
        <f>VLOOKUP(C163,'MASTER SALE PARTY'!$B$4:$E$1000,2,FALSE)</f>
        <v>27AAECM8871A1ZF</v>
      </c>
      <c r="E163" s="12" t="s">
        <v>1545</v>
      </c>
      <c r="F163" s="24" t="s">
        <v>233</v>
      </c>
      <c r="G163" s="25">
        <v>43585</v>
      </c>
      <c r="H163" s="12" t="str">
        <f>VLOOKUP(C163,'MASTER SALE PARTY'!$B$4:$E$1000,3,FALSE)</f>
        <v>27-Maharashatra</v>
      </c>
      <c r="I163" s="17">
        <v>0</v>
      </c>
      <c r="J163" s="17" t="s">
        <v>37</v>
      </c>
      <c r="K163" s="26">
        <v>87089900</v>
      </c>
      <c r="L163" s="20">
        <f>VLOOKUP(K163,'MASTER SALE HSN'!$A$4:$E$200,5,FALSE)</f>
        <v>28</v>
      </c>
      <c r="M163" s="26"/>
      <c r="N163" s="12"/>
      <c r="O163" s="12"/>
      <c r="P163" s="12"/>
      <c r="Q163" s="12"/>
      <c r="R163" s="12"/>
      <c r="S163" s="28">
        <v>23255.759999999998</v>
      </c>
      <c r="T163" s="21">
        <f t="shared" si="6"/>
        <v>0</v>
      </c>
      <c r="U163" s="21">
        <f t="shared" si="7"/>
        <v>3255.8063999999995</v>
      </c>
      <c r="V163" s="21">
        <f t="shared" si="8"/>
        <v>3255.8063999999995</v>
      </c>
      <c r="W163" s="21">
        <v>0</v>
      </c>
      <c r="X163" s="27">
        <v>29767.382799999996</v>
      </c>
      <c r="Y163" s="12" t="s">
        <v>38</v>
      </c>
      <c r="Z163" s="12" t="s">
        <v>1482</v>
      </c>
      <c r="AA163" s="12" t="str">
        <f>VLOOKUP(C163,'MASTER SALE PARTY'!$B$4:$E$1000,4,FALSE)</f>
        <v>Local</v>
      </c>
      <c r="AB163" s="26">
        <v>12</v>
      </c>
    </row>
    <row r="164" spans="1:28">
      <c r="A164" s="16">
        <v>43556</v>
      </c>
      <c r="B164" s="12">
        <v>159</v>
      </c>
      <c r="C164" s="23" t="s">
        <v>45</v>
      </c>
      <c r="D164" s="12" t="str">
        <f>VLOOKUP(C164,'MASTER SALE PARTY'!$B$4:$E$1000,2,FALSE)</f>
        <v>27AAECM8871A1ZF</v>
      </c>
      <c r="E164" s="12" t="s">
        <v>1545</v>
      </c>
      <c r="F164" s="24" t="s">
        <v>234</v>
      </c>
      <c r="G164" s="25">
        <v>43585</v>
      </c>
      <c r="H164" s="12" t="str">
        <f>VLOOKUP(C164,'MASTER SALE PARTY'!$B$4:$E$1000,3,FALSE)</f>
        <v>27-Maharashatra</v>
      </c>
      <c r="I164" s="17">
        <v>0</v>
      </c>
      <c r="J164" s="17" t="s">
        <v>37</v>
      </c>
      <c r="K164" s="26">
        <v>87089900</v>
      </c>
      <c r="L164" s="20">
        <f>VLOOKUP(K164,'MASTER SALE HSN'!$A$4:$E$200,5,FALSE)</f>
        <v>28</v>
      </c>
      <c r="M164" s="26"/>
      <c r="N164" s="12"/>
      <c r="O164" s="12"/>
      <c r="P164" s="12"/>
      <c r="Q164" s="12"/>
      <c r="R164" s="12"/>
      <c r="S164" s="28">
        <v>23255.759999999998</v>
      </c>
      <c r="T164" s="21">
        <f t="shared" si="6"/>
        <v>0</v>
      </c>
      <c r="U164" s="21">
        <f t="shared" si="7"/>
        <v>3255.8063999999995</v>
      </c>
      <c r="V164" s="21">
        <f t="shared" si="8"/>
        <v>3255.8063999999995</v>
      </c>
      <c r="W164" s="21">
        <v>0</v>
      </c>
      <c r="X164" s="27">
        <v>29767.382799999996</v>
      </c>
      <c r="Y164" s="12" t="s">
        <v>38</v>
      </c>
      <c r="Z164" s="12" t="s">
        <v>1482</v>
      </c>
      <c r="AA164" s="12" t="str">
        <f>VLOOKUP(C164,'MASTER SALE PARTY'!$B$4:$E$1000,4,FALSE)</f>
        <v>Local</v>
      </c>
      <c r="AB164" s="26">
        <v>12</v>
      </c>
    </row>
    <row r="165" spans="1:28">
      <c r="A165" s="16">
        <v>43556</v>
      </c>
      <c r="B165" s="12">
        <v>160</v>
      </c>
      <c r="C165" s="23" t="s">
        <v>142</v>
      </c>
      <c r="D165" s="12" t="str">
        <f>VLOOKUP(C165,'MASTER SALE PARTY'!$B$4:$E$1000,2,FALSE)</f>
        <v>27AAACB2484Q1Z8</v>
      </c>
      <c r="E165" s="12" t="s">
        <v>1545</v>
      </c>
      <c r="F165" s="24" t="s">
        <v>235</v>
      </c>
      <c r="G165" s="25">
        <v>43585</v>
      </c>
      <c r="H165" s="12" t="str">
        <f>VLOOKUP(C165,'MASTER SALE PARTY'!$B$4:$E$1000,3,FALSE)</f>
        <v>27-Maharashatra</v>
      </c>
      <c r="I165" s="17">
        <v>0</v>
      </c>
      <c r="J165" s="17" t="s">
        <v>37</v>
      </c>
      <c r="K165" s="26">
        <v>998898</v>
      </c>
      <c r="L165" s="20">
        <f>VLOOKUP(K165,'MASTER SALE HSN'!$A$4:$E$200,5,FALSE)</f>
        <v>18</v>
      </c>
      <c r="M165" s="26"/>
      <c r="N165" s="12"/>
      <c r="O165" s="12"/>
      <c r="P165" s="12"/>
      <c r="Q165" s="12"/>
      <c r="R165" s="12"/>
      <c r="S165" s="28">
        <v>8970</v>
      </c>
      <c r="T165" s="21">
        <f t="shared" si="6"/>
        <v>0</v>
      </c>
      <c r="U165" s="21">
        <f t="shared" si="7"/>
        <v>807.30000000000007</v>
      </c>
      <c r="V165" s="21">
        <f t="shared" si="8"/>
        <v>807.30000000000007</v>
      </c>
      <c r="W165" s="21">
        <v>0</v>
      </c>
      <c r="X165" s="27">
        <v>10584.599999999999</v>
      </c>
      <c r="Y165" s="12" t="s">
        <v>38</v>
      </c>
      <c r="Z165" s="12" t="s">
        <v>1482</v>
      </c>
      <c r="AA165" s="12" t="str">
        <f>VLOOKUP(C165,'MASTER SALE PARTY'!$B$4:$E$1000,4,FALSE)</f>
        <v>Local</v>
      </c>
      <c r="AB165" s="26">
        <v>1380</v>
      </c>
    </row>
    <row r="166" spans="1:28">
      <c r="A166" s="16">
        <v>43556</v>
      </c>
      <c r="B166" s="12">
        <v>161</v>
      </c>
      <c r="C166" s="23" t="s">
        <v>142</v>
      </c>
      <c r="D166" s="12" t="str">
        <f>VLOOKUP(C166,'MASTER SALE PARTY'!$B$4:$E$1000,2,FALSE)</f>
        <v>27AAACB2484Q1Z8</v>
      </c>
      <c r="E166" s="12" t="s">
        <v>1545</v>
      </c>
      <c r="F166" s="24" t="s">
        <v>236</v>
      </c>
      <c r="G166" s="25">
        <v>43585</v>
      </c>
      <c r="H166" s="12" t="str">
        <f>VLOOKUP(C166,'MASTER SALE PARTY'!$B$4:$E$1000,3,FALSE)</f>
        <v>27-Maharashatra</v>
      </c>
      <c r="I166" s="17">
        <v>0</v>
      </c>
      <c r="J166" s="17" t="s">
        <v>37</v>
      </c>
      <c r="K166" s="26">
        <v>998898</v>
      </c>
      <c r="L166" s="20">
        <f>VLOOKUP(K166,'MASTER SALE HSN'!$A$4:$E$200,5,FALSE)</f>
        <v>18</v>
      </c>
      <c r="M166" s="26"/>
      <c r="N166" s="12"/>
      <c r="O166" s="12"/>
      <c r="P166" s="12"/>
      <c r="Q166" s="12"/>
      <c r="R166" s="12"/>
      <c r="S166" s="28">
        <v>5820</v>
      </c>
      <c r="T166" s="21">
        <f t="shared" si="6"/>
        <v>0</v>
      </c>
      <c r="U166" s="21">
        <f t="shared" si="7"/>
        <v>523.80000000000007</v>
      </c>
      <c r="V166" s="21">
        <f t="shared" si="8"/>
        <v>523.80000000000007</v>
      </c>
      <c r="W166" s="21">
        <v>0</v>
      </c>
      <c r="X166" s="27">
        <v>6867.6</v>
      </c>
      <c r="Y166" s="12" t="s">
        <v>38</v>
      </c>
      <c r="Z166" s="12" t="s">
        <v>1482</v>
      </c>
      <c r="AA166" s="12" t="str">
        <f>VLOOKUP(C166,'MASTER SALE PARTY'!$B$4:$E$1000,4,FALSE)</f>
        <v>Local</v>
      </c>
      <c r="AB166" s="26">
        <v>1380</v>
      </c>
    </row>
    <row r="167" spans="1:28">
      <c r="A167" s="16">
        <v>43556</v>
      </c>
      <c r="B167" s="12">
        <v>162</v>
      </c>
      <c r="C167" s="23" t="s">
        <v>64</v>
      </c>
      <c r="D167" s="12" t="str">
        <f>VLOOKUP(C167,'MASTER SALE PARTY'!$B$4:$E$1000,2,FALSE)</f>
        <v>27AAACD4090Q1Z8</v>
      </c>
      <c r="E167" s="12" t="s">
        <v>1545</v>
      </c>
      <c r="F167" s="24" t="s">
        <v>237</v>
      </c>
      <c r="G167" s="25">
        <v>43585</v>
      </c>
      <c r="H167" s="12" t="str">
        <f>VLOOKUP(C167,'MASTER SALE PARTY'!$B$4:$E$1000,3,FALSE)</f>
        <v>27-Maharashatra</v>
      </c>
      <c r="I167" s="17">
        <v>0</v>
      </c>
      <c r="J167" s="17" t="s">
        <v>37</v>
      </c>
      <c r="K167" s="26">
        <v>85129000</v>
      </c>
      <c r="L167" s="20">
        <f>VLOOKUP(K167,'MASTER SALE HSN'!$A$4:$E$200,5,FALSE)</f>
        <v>18</v>
      </c>
      <c r="M167" s="26"/>
      <c r="N167" s="12"/>
      <c r="O167" s="12"/>
      <c r="P167" s="12"/>
      <c r="Q167" s="12"/>
      <c r="R167" s="12"/>
      <c r="S167" s="28">
        <v>65885.399999999994</v>
      </c>
      <c r="T167" s="21">
        <f t="shared" si="6"/>
        <v>0</v>
      </c>
      <c r="U167" s="21">
        <f t="shared" si="7"/>
        <v>5929.6859999999997</v>
      </c>
      <c r="V167" s="21">
        <f t="shared" si="8"/>
        <v>5929.6859999999997</v>
      </c>
      <c r="W167" s="21">
        <v>0</v>
      </c>
      <c r="X167" s="27">
        <v>77744.781999999992</v>
      </c>
      <c r="Y167" s="12" t="s">
        <v>38</v>
      </c>
      <c r="Z167" s="12" t="s">
        <v>1482</v>
      </c>
      <c r="AA167" s="12" t="str">
        <f>VLOOKUP(C167,'MASTER SALE PARTY'!$B$4:$E$1000,4,FALSE)</f>
        <v>Local</v>
      </c>
      <c r="AB167" s="26">
        <v>540</v>
      </c>
    </row>
    <row r="168" spans="1:28">
      <c r="A168" s="16">
        <v>43556</v>
      </c>
      <c r="B168" s="12"/>
      <c r="C168" s="23" t="s">
        <v>121</v>
      </c>
      <c r="D168" s="12" t="s">
        <v>122</v>
      </c>
      <c r="E168" s="12" t="s">
        <v>1544</v>
      </c>
      <c r="F168" s="24" t="s">
        <v>1748</v>
      </c>
      <c r="G168" s="25">
        <v>43580</v>
      </c>
      <c r="H168" s="12" t="str">
        <f>VLOOKUP(C168,'MASTER SALE PARTY'!$B$4:$E$1000,3,FALSE)</f>
        <v>23-Madhya Pradesh</v>
      </c>
      <c r="I168" s="17"/>
      <c r="J168" s="17"/>
      <c r="K168" s="26">
        <v>87081090</v>
      </c>
      <c r="L168" s="20">
        <f>VLOOKUP(K168,'MASTER SALE HSN'!$A$4:$E$200,5,FALSE)</f>
        <v>28</v>
      </c>
      <c r="M168" s="26"/>
      <c r="N168" s="12"/>
      <c r="O168" s="12"/>
      <c r="P168" s="12"/>
      <c r="Q168" s="12"/>
      <c r="R168" s="12"/>
      <c r="S168" s="28">
        <v>-2030.87</v>
      </c>
      <c r="T168" s="21">
        <f t="shared" ref="T168:T170" si="9">+IF(AA168="oms",S168/100*L168,0)</f>
        <v>-568.64359999999999</v>
      </c>
      <c r="U168" s="21">
        <f t="shared" ref="U168:U170" si="10">+IF(AA168="local",S168/100*L168/2,0)</f>
        <v>0</v>
      </c>
      <c r="V168" s="21">
        <f t="shared" ref="V168:V170" si="11">+IF(AA168="local",S168/100*L168/2,0)</f>
        <v>0</v>
      </c>
      <c r="W168" s="21">
        <v>0</v>
      </c>
      <c r="X168" s="271">
        <f>+W168+V168+U168+T168+S168</f>
        <v>-2599.5135999999998</v>
      </c>
      <c r="Y168" s="12" t="s">
        <v>38</v>
      </c>
      <c r="Z168" s="12" t="s">
        <v>1482</v>
      </c>
      <c r="AA168" s="12" t="str">
        <f>VLOOKUP(C168,'MASTER SALE PARTY'!$B$4:$E$1000,4,FALSE)</f>
        <v>Oms</v>
      </c>
      <c r="AB168" s="26"/>
    </row>
    <row r="169" spans="1:28">
      <c r="A169" s="16">
        <v>43556</v>
      </c>
      <c r="B169" s="12"/>
      <c r="C169" s="23" t="s">
        <v>121</v>
      </c>
      <c r="D169" s="12" t="s">
        <v>122</v>
      </c>
      <c r="E169" s="12" t="s">
        <v>1544</v>
      </c>
      <c r="F169" s="24" t="s">
        <v>1749</v>
      </c>
      <c r="G169" s="25">
        <v>43566</v>
      </c>
      <c r="H169" s="12" t="str">
        <f>VLOOKUP(C169,'MASTER SALE PARTY'!$B$4:$E$1000,3,FALSE)</f>
        <v>23-Madhya Pradesh</v>
      </c>
      <c r="I169" s="17"/>
      <c r="J169" s="17"/>
      <c r="K169" s="26">
        <v>87081090</v>
      </c>
      <c r="L169" s="20">
        <f>VLOOKUP(K169,'MASTER SALE HSN'!$A$4:$E$200,5,FALSE)</f>
        <v>28</v>
      </c>
      <c r="M169" s="26"/>
      <c r="N169" s="12"/>
      <c r="O169" s="12"/>
      <c r="P169" s="12"/>
      <c r="Q169" s="12"/>
      <c r="R169" s="12"/>
      <c r="S169" s="28">
        <v>-2030.87</v>
      </c>
      <c r="T169" s="21">
        <f t="shared" si="9"/>
        <v>-568.64359999999999</v>
      </c>
      <c r="U169" s="21">
        <f t="shared" si="10"/>
        <v>0</v>
      </c>
      <c r="V169" s="21">
        <f t="shared" si="11"/>
        <v>0</v>
      </c>
      <c r="W169" s="21">
        <v>0</v>
      </c>
      <c r="X169" s="271">
        <f t="shared" ref="X169:X170" si="12">+W169+V169+U169+T169+S169</f>
        <v>-2599.5135999999998</v>
      </c>
      <c r="Y169" s="12" t="s">
        <v>38</v>
      </c>
      <c r="Z169" s="12" t="s">
        <v>1482</v>
      </c>
      <c r="AA169" s="12" t="str">
        <f>VLOOKUP(C169,'MASTER SALE PARTY'!$B$4:$E$1000,4,FALSE)</f>
        <v>Oms</v>
      </c>
      <c r="AB169" s="26"/>
    </row>
    <row r="170" spans="1:28">
      <c r="A170" s="16">
        <v>43556</v>
      </c>
      <c r="B170" s="12"/>
      <c r="C170" s="23" t="s">
        <v>121</v>
      </c>
      <c r="D170" s="12" t="s">
        <v>122</v>
      </c>
      <c r="E170" s="12" t="s">
        <v>1544</v>
      </c>
      <c r="F170" s="24" t="s">
        <v>1750</v>
      </c>
      <c r="G170" s="25">
        <v>43579</v>
      </c>
      <c r="H170" s="12" t="str">
        <f>VLOOKUP(C170,'MASTER SALE PARTY'!$B$4:$E$1000,3,FALSE)</f>
        <v>23-Madhya Pradesh</v>
      </c>
      <c r="I170" s="17"/>
      <c r="J170" s="17"/>
      <c r="K170" s="26">
        <v>87081090</v>
      </c>
      <c r="L170" s="20">
        <f>VLOOKUP(K170,'MASTER SALE HSN'!$A$4:$E$200,5,FALSE)</f>
        <v>28</v>
      </c>
      <c r="M170" s="26"/>
      <c r="N170" s="12"/>
      <c r="O170" s="12"/>
      <c r="P170" s="12"/>
      <c r="Q170" s="12"/>
      <c r="R170" s="12"/>
      <c r="S170" s="28">
        <v>-2030.87</v>
      </c>
      <c r="T170" s="21">
        <f t="shared" si="9"/>
        <v>-568.64359999999999</v>
      </c>
      <c r="U170" s="21">
        <f t="shared" si="10"/>
        <v>0</v>
      </c>
      <c r="V170" s="21">
        <f t="shared" si="11"/>
        <v>0</v>
      </c>
      <c r="W170" s="21">
        <v>0</v>
      </c>
      <c r="X170" s="271">
        <f t="shared" si="12"/>
        <v>-2599.5135999999998</v>
      </c>
      <c r="Y170" s="12" t="s">
        <v>38</v>
      </c>
      <c r="Z170" s="12" t="s">
        <v>1482</v>
      </c>
      <c r="AA170" s="12" t="str">
        <f>VLOOKUP(C170,'MASTER SALE PARTY'!$B$4:$E$1000,4,FALSE)</f>
        <v>Oms</v>
      </c>
      <c r="AB170" s="26"/>
    </row>
    <row r="171" spans="1:28">
      <c r="A171" s="16"/>
      <c r="B171" s="12"/>
      <c r="C171" s="23"/>
      <c r="D171" s="12"/>
      <c r="E171" s="12"/>
      <c r="F171" s="24"/>
      <c r="G171" s="25"/>
      <c r="H171" s="12"/>
      <c r="I171" s="17"/>
      <c r="J171" s="17"/>
      <c r="K171" s="26"/>
      <c r="L171" s="20"/>
      <c r="M171" s="26"/>
      <c r="N171" s="12"/>
      <c r="O171" s="12"/>
      <c r="P171" s="12"/>
      <c r="Q171" s="12"/>
      <c r="R171" s="12"/>
      <c r="S171" s="28"/>
      <c r="T171" s="21"/>
      <c r="U171" s="21"/>
      <c r="V171" s="21"/>
      <c r="W171" s="21"/>
      <c r="X171" s="27"/>
      <c r="Y171" s="12" t="s">
        <v>38</v>
      </c>
      <c r="Z171" s="12"/>
      <c r="AA171" s="12"/>
      <c r="AB171" s="26"/>
    </row>
    <row r="172" spans="1:28">
      <c r="A172" s="16"/>
      <c r="B172" s="12"/>
      <c r="C172" s="23"/>
      <c r="D172" s="12"/>
      <c r="E172" s="12"/>
      <c r="F172" s="24"/>
      <c r="G172" s="25"/>
      <c r="H172" s="12"/>
      <c r="I172" s="17"/>
      <c r="J172" s="17"/>
      <c r="K172" s="26"/>
      <c r="L172" s="20"/>
      <c r="M172" s="26"/>
      <c r="N172" s="12"/>
      <c r="O172" s="12"/>
      <c r="P172" s="12"/>
      <c r="Q172" s="12"/>
      <c r="R172" s="12"/>
      <c r="S172" s="28"/>
      <c r="T172" s="21"/>
      <c r="U172" s="21"/>
      <c r="V172" s="21"/>
      <c r="W172" s="21"/>
      <c r="X172" s="27"/>
      <c r="Y172" s="12" t="s">
        <v>38</v>
      </c>
      <c r="Z172" s="12"/>
      <c r="AA172" s="12"/>
      <c r="AB172" s="26"/>
    </row>
    <row r="173" spans="1:28">
      <c r="A173" s="16"/>
      <c r="B173" s="12"/>
      <c r="C173" s="23"/>
      <c r="D173" s="12"/>
      <c r="E173" s="12"/>
      <c r="F173" s="24"/>
      <c r="G173" s="25"/>
      <c r="H173" s="12"/>
      <c r="I173" s="17"/>
      <c r="J173" s="17"/>
      <c r="K173" s="26"/>
      <c r="L173" s="20"/>
      <c r="M173" s="26"/>
      <c r="N173" s="12"/>
      <c r="O173" s="12"/>
      <c r="P173" s="12"/>
      <c r="Q173" s="12"/>
      <c r="R173" s="12"/>
      <c r="S173" s="28"/>
      <c r="T173" s="21"/>
      <c r="U173" s="21"/>
      <c r="V173" s="21"/>
      <c r="W173" s="21"/>
      <c r="X173" s="27"/>
      <c r="Y173" s="12" t="s">
        <v>38</v>
      </c>
      <c r="Z173" s="12"/>
      <c r="AA173" s="12"/>
      <c r="AB173" s="26"/>
    </row>
    <row r="174" spans="1:28">
      <c r="A174" s="16">
        <v>43586</v>
      </c>
      <c r="B174" s="10">
        <v>1</v>
      </c>
      <c r="C174" s="11" t="s">
        <v>59</v>
      </c>
      <c r="D174" s="12" t="str">
        <f>VLOOKUP(C174,'MASTER SALE PARTY'!$B$4:$E$1000,2,FALSE)</f>
        <v>27AAACT1848E1ZH</v>
      </c>
      <c r="E174" s="12" t="s">
        <v>1545</v>
      </c>
      <c r="F174" s="13" t="s">
        <v>238</v>
      </c>
      <c r="G174" s="14">
        <v>43587</v>
      </c>
      <c r="H174" s="12" t="str">
        <f>VLOOKUP(C174,'MASTER SALE PARTY'!$B$4:$E$1000,3,FALSE)</f>
        <v>27-Maharashatra</v>
      </c>
      <c r="I174" s="17">
        <v>0</v>
      </c>
      <c r="J174" s="17" t="s">
        <v>37</v>
      </c>
      <c r="K174" s="15">
        <v>87089900</v>
      </c>
      <c r="L174" s="20">
        <f>VLOOKUP(K174,'MASTER SALE HSN'!$A$4:$E$200,5,FALSE)</f>
        <v>28</v>
      </c>
      <c r="M174" s="15"/>
      <c r="N174" s="12"/>
      <c r="O174" s="12"/>
      <c r="P174" s="12"/>
      <c r="Q174" s="12"/>
      <c r="R174" s="12"/>
      <c r="S174" s="19">
        <v>61132</v>
      </c>
      <c r="T174" s="21">
        <f t="shared" si="6"/>
        <v>0</v>
      </c>
      <c r="U174" s="21">
        <f t="shared" si="7"/>
        <v>8558.4800000000014</v>
      </c>
      <c r="V174" s="21">
        <f t="shared" si="8"/>
        <v>8558.4800000000014</v>
      </c>
      <c r="W174" s="21">
        <v>0</v>
      </c>
      <c r="X174" s="27">
        <v>78248.959999999992</v>
      </c>
      <c r="Y174" s="12" t="s">
        <v>38</v>
      </c>
      <c r="Z174" s="12" t="s">
        <v>1482</v>
      </c>
      <c r="AA174" s="12" t="str">
        <f>VLOOKUP(C174,'MASTER SALE PARTY'!$B$4:$E$1000,4,FALSE)</f>
        <v>Local</v>
      </c>
      <c r="AB174" s="15">
        <v>85</v>
      </c>
    </row>
    <row r="175" spans="1:28">
      <c r="A175" s="16">
        <v>43586</v>
      </c>
      <c r="B175" s="12">
        <v>2</v>
      </c>
      <c r="C175" s="23" t="s">
        <v>121</v>
      </c>
      <c r="D175" s="12" t="str">
        <f>VLOOKUP(C175,'MASTER SALE PARTY'!$B$4:$E$1000,2,FALSE)</f>
        <v>23AABCE9378F1ZK</v>
      </c>
      <c r="E175" s="12" t="s">
        <v>1545</v>
      </c>
      <c r="F175" s="24" t="s">
        <v>239</v>
      </c>
      <c r="G175" s="25">
        <v>43587</v>
      </c>
      <c r="H175" s="12" t="str">
        <f>VLOOKUP(C175,'MASTER SALE PARTY'!$B$4:$E$1000,3,FALSE)</f>
        <v>23-Madhya Pradesh</v>
      </c>
      <c r="I175" s="17">
        <v>0</v>
      </c>
      <c r="J175" s="17" t="s">
        <v>37</v>
      </c>
      <c r="K175" s="26">
        <v>87081090</v>
      </c>
      <c r="L175" s="20">
        <f>VLOOKUP(K175,'MASTER SALE HSN'!$A$4:$E$200,5,FALSE)</f>
        <v>28</v>
      </c>
      <c r="M175" s="26"/>
      <c r="N175" s="12"/>
      <c r="O175" s="12"/>
      <c r="P175" s="12"/>
      <c r="Q175" s="12"/>
      <c r="R175" s="12"/>
      <c r="S175" s="28">
        <v>45599.4</v>
      </c>
      <c r="T175" s="21">
        <f t="shared" si="6"/>
        <v>12767.832</v>
      </c>
      <c r="U175" s="21">
        <f t="shared" si="7"/>
        <v>0</v>
      </c>
      <c r="V175" s="21">
        <f t="shared" si="8"/>
        <v>0</v>
      </c>
      <c r="W175" s="21">
        <v>0</v>
      </c>
      <c r="X175" s="27">
        <v>58367.232000000004</v>
      </c>
      <c r="Y175" s="12" t="s">
        <v>38</v>
      </c>
      <c r="Z175" s="12" t="s">
        <v>1482</v>
      </c>
      <c r="AA175" s="12" t="str">
        <f>VLOOKUP(C175,'MASTER SALE PARTY'!$B$4:$E$1000,4,FALSE)</f>
        <v>Oms</v>
      </c>
      <c r="AB175" s="26">
        <v>140</v>
      </c>
    </row>
    <row r="176" spans="1:28">
      <c r="A176" s="16">
        <v>43586</v>
      </c>
      <c r="B176" s="12">
        <v>3</v>
      </c>
      <c r="C176" s="23" t="s">
        <v>121</v>
      </c>
      <c r="D176" s="12" t="str">
        <f>VLOOKUP(C176,'MASTER SALE PARTY'!$B$4:$E$1000,2,FALSE)</f>
        <v>23AABCE9378F1ZK</v>
      </c>
      <c r="E176" s="12" t="s">
        <v>1545</v>
      </c>
      <c r="F176" s="24" t="s">
        <v>240</v>
      </c>
      <c r="G176" s="25">
        <v>43587</v>
      </c>
      <c r="H176" s="12" t="str">
        <f>VLOOKUP(C176,'MASTER SALE PARTY'!$B$4:$E$1000,3,FALSE)</f>
        <v>23-Madhya Pradesh</v>
      </c>
      <c r="I176" s="17">
        <v>0</v>
      </c>
      <c r="J176" s="17" t="s">
        <v>37</v>
      </c>
      <c r="K176" s="26">
        <v>87081090</v>
      </c>
      <c r="L176" s="20">
        <f>VLOOKUP(K176,'MASTER SALE HSN'!$A$4:$E$200,5,FALSE)</f>
        <v>28</v>
      </c>
      <c r="M176" s="26"/>
      <c r="N176" s="12"/>
      <c r="O176" s="12"/>
      <c r="P176" s="12"/>
      <c r="Q176" s="12"/>
      <c r="R176" s="12"/>
      <c r="S176" s="28">
        <v>21592.86</v>
      </c>
      <c r="T176" s="21">
        <f t="shared" si="6"/>
        <v>6046.0008000000007</v>
      </c>
      <c r="U176" s="21">
        <f t="shared" si="7"/>
        <v>0</v>
      </c>
      <c r="V176" s="21">
        <f t="shared" si="8"/>
        <v>0</v>
      </c>
      <c r="W176" s="21">
        <v>0</v>
      </c>
      <c r="X176" s="27">
        <v>27638.860800000002</v>
      </c>
      <c r="Y176" s="12" t="s">
        <v>38</v>
      </c>
      <c r="Z176" s="12" t="s">
        <v>1482</v>
      </c>
      <c r="AA176" s="12" t="str">
        <f>VLOOKUP(C176,'MASTER SALE PARTY'!$B$4:$E$1000,4,FALSE)</f>
        <v>Oms</v>
      </c>
      <c r="AB176" s="26">
        <v>23</v>
      </c>
    </row>
    <row r="177" spans="1:28">
      <c r="A177" s="16">
        <v>43586</v>
      </c>
      <c r="B177" s="12">
        <v>4</v>
      </c>
      <c r="C177" s="23" t="s">
        <v>64</v>
      </c>
      <c r="D177" s="12" t="str">
        <f>VLOOKUP(C177,'MASTER SALE PARTY'!$B$4:$E$1000,2,FALSE)</f>
        <v>27AAACD4090Q1Z8</v>
      </c>
      <c r="E177" s="12" t="s">
        <v>1545</v>
      </c>
      <c r="F177" s="24" t="s">
        <v>241</v>
      </c>
      <c r="G177" s="25">
        <v>43587</v>
      </c>
      <c r="H177" s="12" t="str">
        <f>VLOOKUP(C177,'MASTER SALE PARTY'!$B$4:$E$1000,3,FALSE)</f>
        <v>27-Maharashatra</v>
      </c>
      <c r="I177" s="17">
        <v>0</v>
      </c>
      <c r="J177" s="17" t="s">
        <v>37</v>
      </c>
      <c r="K177" s="26">
        <v>85129000</v>
      </c>
      <c r="L177" s="20">
        <f>VLOOKUP(K177,'MASTER SALE HSN'!$A$4:$E$200,5,FALSE)</f>
        <v>18</v>
      </c>
      <c r="M177" s="26"/>
      <c r="N177" s="12"/>
      <c r="O177" s="12"/>
      <c r="P177" s="12"/>
      <c r="Q177" s="12"/>
      <c r="R177" s="12"/>
      <c r="S177" s="28">
        <v>61493.04</v>
      </c>
      <c r="T177" s="21">
        <f t="shared" si="6"/>
        <v>0</v>
      </c>
      <c r="U177" s="21">
        <f t="shared" si="7"/>
        <v>5534.3735999999999</v>
      </c>
      <c r="V177" s="21">
        <f t="shared" si="8"/>
        <v>5534.3735999999999</v>
      </c>
      <c r="W177" s="21">
        <v>0</v>
      </c>
      <c r="X177" s="27">
        <v>72561.787200000006</v>
      </c>
      <c r="Y177" s="12" t="s">
        <v>38</v>
      </c>
      <c r="Z177" s="12" t="s">
        <v>1482</v>
      </c>
      <c r="AA177" s="12" t="str">
        <f>VLOOKUP(C177,'MASTER SALE PARTY'!$B$4:$E$1000,4,FALSE)</f>
        <v>Local</v>
      </c>
      <c r="AB177" s="26">
        <v>504</v>
      </c>
    </row>
    <row r="178" spans="1:28">
      <c r="A178" s="16">
        <v>43586</v>
      </c>
      <c r="B178" s="12">
        <v>5</v>
      </c>
      <c r="C178" s="23" t="s">
        <v>185</v>
      </c>
      <c r="D178" s="12" t="str">
        <f>VLOOKUP(C178,'MASTER SALE PARTY'!$B$4:$E$1000,2,FALSE)</f>
        <v>27AABFP3834C1ZK</v>
      </c>
      <c r="E178" s="12" t="s">
        <v>1545</v>
      </c>
      <c r="F178" s="24" t="s">
        <v>242</v>
      </c>
      <c r="G178" s="25">
        <v>43587</v>
      </c>
      <c r="H178" s="12" t="str">
        <f>VLOOKUP(C178,'MASTER SALE PARTY'!$B$4:$E$1000,3,FALSE)</f>
        <v>27-Maharashatra</v>
      </c>
      <c r="I178" s="17">
        <v>0</v>
      </c>
      <c r="J178" s="17" t="s">
        <v>37</v>
      </c>
      <c r="K178" s="26">
        <v>87141900</v>
      </c>
      <c r="L178" s="20">
        <f>VLOOKUP(K178,'MASTER SALE HSN'!$A$4:$E$200,5,FALSE)</f>
        <v>28</v>
      </c>
      <c r="M178" s="26"/>
      <c r="N178" s="12"/>
      <c r="O178" s="12"/>
      <c r="P178" s="12"/>
      <c r="Q178" s="12"/>
      <c r="R178" s="12"/>
      <c r="S178" s="28">
        <v>12968.8</v>
      </c>
      <c r="T178" s="21">
        <f t="shared" si="6"/>
        <v>0</v>
      </c>
      <c r="U178" s="21">
        <f t="shared" si="7"/>
        <v>1815.6319999999998</v>
      </c>
      <c r="V178" s="21">
        <f t="shared" si="8"/>
        <v>1815.6319999999998</v>
      </c>
      <c r="W178" s="21">
        <v>0</v>
      </c>
      <c r="X178" s="27">
        <v>16600.063999999998</v>
      </c>
      <c r="Y178" s="12" t="s">
        <v>38</v>
      </c>
      <c r="Z178" s="12" t="s">
        <v>1482</v>
      </c>
      <c r="AA178" s="12" t="str">
        <f>VLOOKUP(C178,'MASTER SALE PARTY'!$B$4:$E$1000,4,FALSE)</f>
        <v>Local</v>
      </c>
      <c r="AB178" s="26">
        <v>1040</v>
      </c>
    </row>
    <row r="179" spans="1:28">
      <c r="A179" s="16">
        <v>43586</v>
      </c>
      <c r="B179" s="12">
        <v>6</v>
      </c>
      <c r="C179" s="23" t="s">
        <v>142</v>
      </c>
      <c r="D179" s="12" t="str">
        <f>VLOOKUP(C179,'MASTER SALE PARTY'!$B$4:$E$1000,2,FALSE)</f>
        <v>27AAACB2484Q1Z8</v>
      </c>
      <c r="E179" s="12" t="s">
        <v>1545</v>
      </c>
      <c r="F179" s="24" t="s">
        <v>243</v>
      </c>
      <c r="G179" s="25">
        <v>43587</v>
      </c>
      <c r="H179" s="12" t="str">
        <f>VLOOKUP(C179,'MASTER SALE PARTY'!$B$4:$E$1000,3,FALSE)</f>
        <v>27-Maharashatra</v>
      </c>
      <c r="I179" s="17">
        <v>0</v>
      </c>
      <c r="J179" s="17" t="s">
        <v>37</v>
      </c>
      <c r="K179" s="26">
        <v>998898</v>
      </c>
      <c r="L179" s="20">
        <f>VLOOKUP(K179,'MASTER SALE HSN'!$A$4:$E$200,5,FALSE)</f>
        <v>18</v>
      </c>
      <c r="M179" s="26"/>
      <c r="N179" s="12"/>
      <c r="O179" s="12"/>
      <c r="P179" s="12"/>
      <c r="Q179" s="12"/>
      <c r="R179" s="12"/>
      <c r="S179" s="28">
        <v>7800</v>
      </c>
      <c r="T179" s="21">
        <f t="shared" si="6"/>
        <v>0</v>
      </c>
      <c r="U179" s="21">
        <f t="shared" si="7"/>
        <v>702</v>
      </c>
      <c r="V179" s="21">
        <f t="shared" si="8"/>
        <v>702</v>
      </c>
      <c r="W179" s="21">
        <v>0</v>
      </c>
      <c r="X179" s="27">
        <v>9204</v>
      </c>
      <c r="Y179" s="12" t="s">
        <v>38</v>
      </c>
      <c r="Z179" s="12" t="s">
        <v>1482</v>
      </c>
      <c r="AA179" s="12" t="str">
        <f>VLOOKUP(C179,'MASTER SALE PARTY'!$B$4:$E$1000,4,FALSE)</f>
        <v>Local</v>
      </c>
      <c r="AB179" s="26">
        <v>1200</v>
      </c>
    </row>
    <row r="180" spans="1:28">
      <c r="A180" s="16">
        <v>43586</v>
      </c>
      <c r="B180" s="12">
        <v>7</v>
      </c>
      <c r="C180" s="23" t="s">
        <v>59</v>
      </c>
      <c r="D180" s="12" t="str">
        <f>VLOOKUP(C180,'MASTER SALE PARTY'!$B$4:$E$1000,2,FALSE)</f>
        <v>27AAACT1848E1ZH</v>
      </c>
      <c r="E180" s="12" t="s">
        <v>1545</v>
      </c>
      <c r="F180" s="24" t="s">
        <v>244</v>
      </c>
      <c r="G180" s="25">
        <v>43588</v>
      </c>
      <c r="H180" s="12" t="str">
        <f>VLOOKUP(C180,'MASTER SALE PARTY'!$B$4:$E$1000,3,FALSE)</f>
        <v>27-Maharashatra</v>
      </c>
      <c r="I180" s="17">
        <v>0</v>
      </c>
      <c r="J180" s="17" t="s">
        <v>37</v>
      </c>
      <c r="K180" s="26">
        <v>87089900</v>
      </c>
      <c r="L180" s="20">
        <f>VLOOKUP(K180,'MASTER SALE HSN'!$A$4:$E$200,5,FALSE)</f>
        <v>28</v>
      </c>
      <c r="M180" s="26"/>
      <c r="N180" s="12"/>
      <c r="O180" s="12"/>
      <c r="P180" s="12"/>
      <c r="Q180" s="12"/>
      <c r="R180" s="12"/>
      <c r="S180" s="28">
        <v>30689.279999999999</v>
      </c>
      <c r="T180" s="21">
        <f t="shared" si="6"/>
        <v>0</v>
      </c>
      <c r="U180" s="21">
        <f t="shared" si="7"/>
        <v>4296.4991999999993</v>
      </c>
      <c r="V180" s="21">
        <f t="shared" si="8"/>
        <v>4296.4991999999993</v>
      </c>
      <c r="W180" s="21">
        <v>0</v>
      </c>
      <c r="X180" s="27">
        <v>39282.278399999996</v>
      </c>
      <c r="Y180" s="12" t="s">
        <v>38</v>
      </c>
      <c r="Z180" s="12" t="s">
        <v>1482</v>
      </c>
      <c r="AA180" s="12" t="str">
        <f>VLOOKUP(C180,'MASTER SALE PARTY'!$B$4:$E$1000,4,FALSE)</f>
        <v>Local</v>
      </c>
      <c r="AB180" s="26">
        <v>64</v>
      </c>
    </row>
    <row r="181" spans="1:28">
      <c r="A181" s="16">
        <v>43586</v>
      </c>
      <c r="B181" s="12">
        <v>8</v>
      </c>
      <c r="C181" s="23" t="s">
        <v>45</v>
      </c>
      <c r="D181" s="12" t="str">
        <f>VLOOKUP(C181,'MASTER SALE PARTY'!$B$4:$E$1000,2,FALSE)</f>
        <v>27AAECM8871A1ZF</v>
      </c>
      <c r="E181" s="12" t="s">
        <v>1545</v>
      </c>
      <c r="F181" s="24" t="s">
        <v>245</v>
      </c>
      <c r="G181" s="25">
        <v>43588</v>
      </c>
      <c r="H181" s="12" t="str">
        <f>VLOOKUP(C181,'MASTER SALE PARTY'!$B$4:$E$1000,3,FALSE)</f>
        <v>27-Maharashatra</v>
      </c>
      <c r="I181" s="17">
        <v>0</v>
      </c>
      <c r="J181" s="17" t="s">
        <v>37</v>
      </c>
      <c r="K181" s="26">
        <v>87089900</v>
      </c>
      <c r="L181" s="20">
        <f>VLOOKUP(K181,'MASTER SALE HSN'!$A$4:$E$200,5,FALSE)</f>
        <v>28</v>
      </c>
      <c r="M181" s="26"/>
      <c r="N181" s="12"/>
      <c r="O181" s="12"/>
      <c r="P181" s="12"/>
      <c r="Q181" s="12"/>
      <c r="R181" s="12"/>
      <c r="S181" s="28">
        <v>23255.759999999998</v>
      </c>
      <c r="T181" s="21">
        <f t="shared" si="6"/>
        <v>0</v>
      </c>
      <c r="U181" s="21">
        <f t="shared" si="7"/>
        <v>3255.8063999999995</v>
      </c>
      <c r="V181" s="21">
        <f t="shared" si="8"/>
        <v>3255.8063999999995</v>
      </c>
      <c r="W181" s="21">
        <v>0</v>
      </c>
      <c r="X181" s="27">
        <v>29767.372799999997</v>
      </c>
      <c r="Y181" s="12" t="s">
        <v>38</v>
      </c>
      <c r="Z181" s="12" t="s">
        <v>1482</v>
      </c>
      <c r="AA181" s="12" t="str">
        <f>VLOOKUP(C181,'MASTER SALE PARTY'!$B$4:$E$1000,4,FALSE)</f>
        <v>Local</v>
      </c>
      <c r="AB181" s="26">
        <v>12</v>
      </c>
    </row>
    <row r="182" spans="1:28">
      <c r="A182" s="16">
        <v>43586</v>
      </c>
      <c r="B182" s="12">
        <v>9</v>
      </c>
      <c r="C182" s="23" t="s">
        <v>173</v>
      </c>
      <c r="D182" s="12" t="str">
        <f>VLOOKUP(C182,'MASTER SALE PARTY'!$B$4:$E$1000,2,FALSE)</f>
        <v>27AAGCP0139E1ZP</v>
      </c>
      <c r="E182" s="12" t="s">
        <v>1545</v>
      </c>
      <c r="F182" s="24" t="s">
        <v>246</v>
      </c>
      <c r="G182" s="25">
        <v>43588</v>
      </c>
      <c r="H182" s="12" t="str">
        <f>VLOOKUP(C182,'MASTER SALE PARTY'!$B$4:$E$1000,3,FALSE)</f>
        <v>27-Maharashatra</v>
      </c>
      <c r="I182" s="17">
        <v>0</v>
      </c>
      <c r="J182" s="17" t="s">
        <v>37</v>
      </c>
      <c r="K182" s="26">
        <v>87141090</v>
      </c>
      <c r="L182" s="20">
        <f>VLOOKUP(K182,'MASTER SALE HSN'!$A$4:$E$200,5,FALSE)</f>
        <v>28</v>
      </c>
      <c r="M182" s="26"/>
      <c r="N182" s="12"/>
      <c r="O182" s="12"/>
      <c r="P182" s="12"/>
      <c r="Q182" s="12"/>
      <c r="R182" s="12"/>
      <c r="S182" s="28">
        <v>25396.2</v>
      </c>
      <c r="T182" s="21">
        <f t="shared" si="6"/>
        <v>0</v>
      </c>
      <c r="U182" s="21">
        <f t="shared" si="7"/>
        <v>3555.4680000000003</v>
      </c>
      <c r="V182" s="21">
        <f t="shared" si="8"/>
        <v>3555.4680000000003</v>
      </c>
      <c r="W182" s="21">
        <v>0</v>
      </c>
      <c r="X182" s="27">
        <v>32507.136000000002</v>
      </c>
      <c r="Y182" s="12" t="s">
        <v>38</v>
      </c>
      <c r="Z182" s="12" t="s">
        <v>1482</v>
      </c>
      <c r="AA182" s="12" t="str">
        <f>VLOOKUP(C182,'MASTER SALE PARTY'!$B$4:$E$1000,4,FALSE)</f>
        <v>Local</v>
      </c>
      <c r="AB182" s="26">
        <v>540</v>
      </c>
    </row>
    <row r="183" spans="1:28">
      <c r="A183" s="16">
        <v>43586</v>
      </c>
      <c r="B183" s="12">
        <v>10</v>
      </c>
      <c r="C183" s="23" t="s">
        <v>173</v>
      </c>
      <c r="D183" s="12" t="str">
        <f>VLOOKUP(C183,'MASTER SALE PARTY'!$B$4:$E$1000,2,FALSE)</f>
        <v>27AAGCP0139E1ZP</v>
      </c>
      <c r="E183" s="12" t="s">
        <v>1545</v>
      </c>
      <c r="F183" s="24" t="s">
        <v>247</v>
      </c>
      <c r="G183" s="25">
        <v>43588</v>
      </c>
      <c r="H183" s="12" t="str">
        <f>VLOOKUP(C183,'MASTER SALE PARTY'!$B$4:$E$1000,3,FALSE)</f>
        <v>27-Maharashatra</v>
      </c>
      <c r="I183" s="17">
        <v>0</v>
      </c>
      <c r="J183" s="17" t="s">
        <v>37</v>
      </c>
      <c r="K183" s="26">
        <v>87141090</v>
      </c>
      <c r="L183" s="20">
        <f>VLOOKUP(K183,'MASTER SALE HSN'!$A$4:$E$200,5,FALSE)</f>
        <v>28</v>
      </c>
      <c r="M183" s="26"/>
      <c r="N183" s="12"/>
      <c r="O183" s="12"/>
      <c r="P183" s="12"/>
      <c r="Q183" s="12"/>
      <c r="R183" s="12"/>
      <c r="S183" s="28">
        <v>25625.8</v>
      </c>
      <c r="T183" s="21">
        <f t="shared" si="6"/>
        <v>0</v>
      </c>
      <c r="U183" s="21">
        <f t="shared" si="7"/>
        <v>3587.6119999999996</v>
      </c>
      <c r="V183" s="21">
        <f t="shared" si="8"/>
        <v>3587.6119999999996</v>
      </c>
      <c r="W183" s="21">
        <v>0</v>
      </c>
      <c r="X183" s="27">
        <v>32801.023999999998</v>
      </c>
      <c r="Y183" s="12" t="s">
        <v>38</v>
      </c>
      <c r="Z183" s="12" t="s">
        <v>1482</v>
      </c>
      <c r="AA183" s="12" t="str">
        <f>VLOOKUP(C183,'MASTER SALE PARTY'!$B$4:$E$1000,4,FALSE)</f>
        <v>Local</v>
      </c>
      <c r="AB183" s="26">
        <v>340</v>
      </c>
    </row>
    <row r="184" spans="1:28">
      <c r="A184" s="16">
        <v>43586</v>
      </c>
      <c r="B184" s="12">
        <v>11</v>
      </c>
      <c r="C184" s="23" t="s">
        <v>142</v>
      </c>
      <c r="D184" s="12" t="str">
        <f>VLOOKUP(C184,'MASTER SALE PARTY'!$B$4:$E$1000,2,FALSE)</f>
        <v>27AAACB2484Q1Z8</v>
      </c>
      <c r="E184" s="12" t="s">
        <v>1545</v>
      </c>
      <c r="F184" s="24" t="s">
        <v>248</v>
      </c>
      <c r="G184" s="25">
        <v>43588</v>
      </c>
      <c r="H184" s="12" t="str">
        <f>VLOOKUP(C184,'MASTER SALE PARTY'!$B$4:$E$1000,3,FALSE)</f>
        <v>27-Maharashatra</v>
      </c>
      <c r="I184" s="17">
        <v>0</v>
      </c>
      <c r="J184" s="17" t="s">
        <v>37</v>
      </c>
      <c r="K184" s="26">
        <v>998898</v>
      </c>
      <c r="L184" s="20">
        <f>VLOOKUP(K184,'MASTER SALE HSN'!$A$4:$E$200,5,FALSE)</f>
        <v>18</v>
      </c>
      <c r="M184" s="26"/>
      <c r="N184" s="12"/>
      <c r="O184" s="12"/>
      <c r="P184" s="12"/>
      <c r="Q184" s="12"/>
      <c r="R184" s="12"/>
      <c r="S184" s="28">
        <v>6240</v>
      </c>
      <c r="T184" s="21">
        <f t="shared" si="6"/>
        <v>0</v>
      </c>
      <c r="U184" s="21">
        <f t="shared" si="7"/>
        <v>561.6</v>
      </c>
      <c r="V184" s="21">
        <f t="shared" si="8"/>
        <v>561.6</v>
      </c>
      <c r="W184" s="21">
        <v>0</v>
      </c>
      <c r="X184" s="27">
        <v>7363.2000000000007</v>
      </c>
      <c r="Y184" s="12" t="s">
        <v>38</v>
      </c>
      <c r="Z184" s="12" t="s">
        <v>1482</v>
      </c>
      <c r="AA184" s="12" t="str">
        <f>VLOOKUP(C184,'MASTER SALE PARTY'!$B$4:$E$1000,4,FALSE)</f>
        <v>Local</v>
      </c>
      <c r="AB184" s="26">
        <v>960</v>
      </c>
    </row>
    <row r="185" spans="1:28">
      <c r="A185" s="16">
        <v>43586</v>
      </c>
      <c r="B185" s="12">
        <v>12</v>
      </c>
      <c r="C185" s="23" t="s">
        <v>142</v>
      </c>
      <c r="D185" s="12" t="str">
        <f>VLOOKUP(C185,'MASTER SALE PARTY'!$B$4:$E$1000,2,FALSE)</f>
        <v>27AAACB2484Q1Z8</v>
      </c>
      <c r="E185" s="12" t="s">
        <v>1545</v>
      </c>
      <c r="F185" s="24" t="s">
        <v>249</v>
      </c>
      <c r="G185" s="25">
        <v>43588</v>
      </c>
      <c r="H185" s="12" t="str">
        <f>VLOOKUP(C185,'MASTER SALE PARTY'!$B$4:$E$1000,3,FALSE)</f>
        <v>27-Maharashatra</v>
      </c>
      <c r="I185" s="17">
        <v>0</v>
      </c>
      <c r="J185" s="17" t="s">
        <v>37</v>
      </c>
      <c r="K185" s="26">
        <v>998898</v>
      </c>
      <c r="L185" s="20">
        <f>VLOOKUP(K185,'MASTER SALE HSN'!$A$4:$E$200,5,FALSE)</f>
        <v>18</v>
      </c>
      <c r="M185" s="26"/>
      <c r="N185" s="12"/>
      <c r="O185" s="12"/>
      <c r="P185" s="12"/>
      <c r="Q185" s="12"/>
      <c r="R185" s="12"/>
      <c r="S185" s="28">
        <v>3105</v>
      </c>
      <c r="T185" s="21">
        <f t="shared" si="6"/>
        <v>0</v>
      </c>
      <c r="U185" s="21">
        <f t="shared" si="7"/>
        <v>279.45</v>
      </c>
      <c r="V185" s="21">
        <f t="shared" si="8"/>
        <v>279.45</v>
      </c>
      <c r="W185" s="21">
        <v>0</v>
      </c>
      <c r="X185" s="27">
        <v>3663.8999999999996</v>
      </c>
      <c r="Y185" s="12" t="s">
        <v>38</v>
      </c>
      <c r="Z185" s="12" t="s">
        <v>1482</v>
      </c>
      <c r="AA185" s="12" t="str">
        <f>VLOOKUP(C185,'MASTER SALE PARTY'!$B$4:$E$1000,4,FALSE)</f>
        <v>Local</v>
      </c>
      <c r="AB185" s="26">
        <v>450</v>
      </c>
    </row>
    <row r="186" spans="1:28">
      <c r="A186" s="16">
        <v>43586</v>
      </c>
      <c r="B186" s="12">
        <v>13</v>
      </c>
      <c r="C186" s="23" t="s">
        <v>45</v>
      </c>
      <c r="D186" s="12" t="str">
        <f>VLOOKUP(C186,'MASTER SALE PARTY'!$B$4:$E$1000,2,FALSE)</f>
        <v>27AAECM8871A1ZF</v>
      </c>
      <c r="E186" s="12" t="s">
        <v>1545</v>
      </c>
      <c r="F186" s="24" t="s">
        <v>250</v>
      </c>
      <c r="G186" s="25">
        <v>43589</v>
      </c>
      <c r="H186" s="12" t="str">
        <f>VLOOKUP(C186,'MASTER SALE PARTY'!$B$4:$E$1000,3,FALSE)</f>
        <v>27-Maharashatra</v>
      </c>
      <c r="I186" s="17">
        <v>0</v>
      </c>
      <c r="J186" s="17" t="s">
        <v>37</v>
      </c>
      <c r="K186" s="26">
        <v>87089900</v>
      </c>
      <c r="L186" s="20">
        <f>VLOOKUP(K186,'MASTER SALE HSN'!$A$4:$E$200,5,FALSE)</f>
        <v>28</v>
      </c>
      <c r="M186" s="26"/>
      <c r="N186" s="12"/>
      <c r="O186" s="12"/>
      <c r="P186" s="12"/>
      <c r="Q186" s="12"/>
      <c r="R186" s="12"/>
      <c r="S186" s="28">
        <v>17441.82</v>
      </c>
      <c r="T186" s="21">
        <f t="shared" si="6"/>
        <v>0</v>
      </c>
      <c r="U186" s="21">
        <f t="shared" si="7"/>
        <v>2441.8547999999996</v>
      </c>
      <c r="V186" s="21">
        <f t="shared" si="8"/>
        <v>2441.8547999999996</v>
      </c>
      <c r="W186" s="21">
        <v>0</v>
      </c>
      <c r="X186" s="27">
        <v>22325.529600000002</v>
      </c>
      <c r="Y186" s="12" t="s">
        <v>38</v>
      </c>
      <c r="Z186" s="12" t="s">
        <v>1482</v>
      </c>
      <c r="AA186" s="12" t="str">
        <f>VLOOKUP(C186,'MASTER SALE PARTY'!$B$4:$E$1000,4,FALSE)</f>
        <v>Local</v>
      </c>
      <c r="AB186" s="26">
        <v>9</v>
      </c>
    </row>
    <row r="187" spans="1:28">
      <c r="A187" s="16">
        <v>43586</v>
      </c>
      <c r="B187" s="12">
        <v>14</v>
      </c>
      <c r="C187" s="23" t="s">
        <v>33</v>
      </c>
      <c r="D187" s="12" t="str">
        <f>VLOOKUP(C187,'MASTER SALE PARTY'!$B$4:$E$1000,2,FALSE)</f>
        <v>27AABCM2508F1ZU</v>
      </c>
      <c r="E187" s="12" t="s">
        <v>1545</v>
      </c>
      <c r="F187" s="24" t="s">
        <v>251</v>
      </c>
      <c r="G187" s="25">
        <v>43589</v>
      </c>
      <c r="H187" s="12" t="str">
        <f>VLOOKUP(C187,'MASTER SALE PARTY'!$B$4:$E$1000,3,FALSE)</f>
        <v>27-Maharashatra</v>
      </c>
      <c r="I187" s="17">
        <v>0</v>
      </c>
      <c r="J187" s="17" t="s">
        <v>37</v>
      </c>
      <c r="K187" s="26">
        <v>87141090</v>
      </c>
      <c r="L187" s="20">
        <f>VLOOKUP(K187,'MASTER SALE HSN'!$A$4:$E$200,5,FALSE)</f>
        <v>28</v>
      </c>
      <c r="M187" s="26"/>
      <c r="N187" s="12"/>
      <c r="O187" s="12"/>
      <c r="P187" s="12"/>
      <c r="Q187" s="12"/>
      <c r="R187" s="12"/>
      <c r="S187" s="28">
        <v>27228</v>
      </c>
      <c r="T187" s="21">
        <f t="shared" si="6"/>
        <v>0</v>
      </c>
      <c r="U187" s="21">
        <f t="shared" si="7"/>
        <v>3811.9199999999996</v>
      </c>
      <c r="V187" s="21">
        <f t="shared" si="8"/>
        <v>3811.9199999999996</v>
      </c>
      <c r="W187" s="21">
        <v>0</v>
      </c>
      <c r="X187" s="27">
        <v>34851.839999999997</v>
      </c>
      <c r="Y187" s="12" t="s">
        <v>38</v>
      </c>
      <c r="Z187" s="12" t="s">
        <v>1482</v>
      </c>
      <c r="AA187" s="12" t="str">
        <f>VLOOKUP(C187,'MASTER SALE PARTY'!$B$4:$E$1000,4,FALSE)</f>
        <v>Local</v>
      </c>
      <c r="AB187" s="26">
        <v>432</v>
      </c>
    </row>
    <row r="188" spans="1:28">
      <c r="A188" s="16">
        <v>43586</v>
      </c>
      <c r="B188" s="12">
        <v>15</v>
      </c>
      <c r="C188" s="23" t="s">
        <v>173</v>
      </c>
      <c r="D188" s="12" t="str">
        <f>VLOOKUP(C188,'MASTER SALE PARTY'!$B$4:$E$1000,2,FALSE)</f>
        <v>27AAGCP0139E1ZP</v>
      </c>
      <c r="E188" s="12" t="s">
        <v>1545</v>
      </c>
      <c r="F188" s="24" t="s">
        <v>252</v>
      </c>
      <c r="G188" s="25">
        <v>43589</v>
      </c>
      <c r="H188" s="12" t="str">
        <f>VLOOKUP(C188,'MASTER SALE PARTY'!$B$4:$E$1000,3,FALSE)</f>
        <v>27-Maharashatra</v>
      </c>
      <c r="I188" s="17">
        <v>0</v>
      </c>
      <c r="J188" s="17" t="s">
        <v>37</v>
      </c>
      <c r="K188" s="26">
        <v>87141090</v>
      </c>
      <c r="L188" s="20">
        <f>VLOOKUP(K188,'MASTER SALE HSN'!$A$4:$E$200,5,FALSE)</f>
        <v>28</v>
      </c>
      <c r="M188" s="26"/>
      <c r="N188" s="12"/>
      <c r="O188" s="12"/>
      <c r="P188" s="12"/>
      <c r="Q188" s="12"/>
      <c r="R188" s="12"/>
      <c r="S188" s="28">
        <v>22574.400000000001</v>
      </c>
      <c r="T188" s="21">
        <f t="shared" si="6"/>
        <v>0</v>
      </c>
      <c r="U188" s="21">
        <f t="shared" si="7"/>
        <v>3160.4160000000002</v>
      </c>
      <c r="V188" s="21">
        <f t="shared" si="8"/>
        <v>3160.4160000000002</v>
      </c>
      <c r="W188" s="21">
        <v>0</v>
      </c>
      <c r="X188" s="27">
        <v>28895.232000000004</v>
      </c>
      <c r="Y188" s="12" t="s">
        <v>38</v>
      </c>
      <c r="Z188" s="12" t="s">
        <v>1482</v>
      </c>
      <c r="AA188" s="12" t="str">
        <f>VLOOKUP(C188,'MASTER SALE PARTY'!$B$4:$E$1000,4,FALSE)</f>
        <v>Local</v>
      </c>
      <c r="AB188" s="26">
        <v>480</v>
      </c>
    </row>
    <row r="189" spans="1:28">
      <c r="A189" s="16">
        <v>43586</v>
      </c>
      <c r="B189" s="12">
        <v>16</v>
      </c>
      <c r="C189" s="23" t="s">
        <v>173</v>
      </c>
      <c r="D189" s="12" t="str">
        <f>VLOOKUP(C189,'MASTER SALE PARTY'!$B$4:$E$1000,2,FALSE)</f>
        <v>27AAGCP0139E1ZP</v>
      </c>
      <c r="E189" s="12" t="s">
        <v>1545</v>
      </c>
      <c r="F189" s="24" t="s">
        <v>253</v>
      </c>
      <c r="G189" s="25">
        <v>43589</v>
      </c>
      <c r="H189" s="12" t="str">
        <f>VLOOKUP(C189,'MASTER SALE PARTY'!$B$4:$E$1000,3,FALSE)</f>
        <v>27-Maharashatra</v>
      </c>
      <c r="I189" s="17">
        <v>0</v>
      </c>
      <c r="J189" s="17" t="s">
        <v>37</v>
      </c>
      <c r="K189" s="26">
        <v>87141090</v>
      </c>
      <c r="L189" s="20">
        <f>VLOOKUP(K189,'MASTER SALE HSN'!$A$4:$E$200,5,FALSE)</f>
        <v>28</v>
      </c>
      <c r="M189" s="26"/>
      <c r="N189" s="12"/>
      <c r="O189" s="12"/>
      <c r="P189" s="12"/>
      <c r="Q189" s="12"/>
      <c r="R189" s="12"/>
      <c r="S189" s="28">
        <v>30148</v>
      </c>
      <c r="T189" s="21">
        <f t="shared" si="6"/>
        <v>0</v>
      </c>
      <c r="U189" s="21">
        <f t="shared" si="7"/>
        <v>4220.72</v>
      </c>
      <c r="V189" s="21">
        <f t="shared" si="8"/>
        <v>4220.72</v>
      </c>
      <c r="W189" s="21">
        <v>0</v>
      </c>
      <c r="X189" s="27">
        <v>38589.440000000002</v>
      </c>
      <c r="Y189" s="12" t="s">
        <v>38</v>
      </c>
      <c r="Z189" s="12" t="s">
        <v>1482</v>
      </c>
      <c r="AA189" s="12" t="str">
        <f>VLOOKUP(C189,'MASTER SALE PARTY'!$B$4:$E$1000,4,FALSE)</f>
        <v>Local</v>
      </c>
      <c r="AB189" s="26">
        <v>400</v>
      </c>
    </row>
    <row r="190" spans="1:28">
      <c r="A190" s="16">
        <v>43586</v>
      </c>
      <c r="B190" s="12">
        <v>17</v>
      </c>
      <c r="C190" s="23" t="s">
        <v>142</v>
      </c>
      <c r="D190" s="12" t="str">
        <f>VLOOKUP(C190,'MASTER SALE PARTY'!$B$4:$E$1000,2,FALSE)</f>
        <v>27AAACB2484Q1Z8</v>
      </c>
      <c r="E190" s="12" t="s">
        <v>1545</v>
      </c>
      <c r="F190" s="24" t="s">
        <v>254</v>
      </c>
      <c r="G190" s="25">
        <v>43589</v>
      </c>
      <c r="H190" s="12" t="str">
        <f>VLOOKUP(C190,'MASTER SALE PARTY'!$B$4:$E$1000,3,FALSE)</f>
        <v>27-Maharashatra</v>
      </c>
      <c r="I190" s="17">
        <v>0</v>
      </c>
      <c r="J190" s="17" t="s">
        <v>37</v>
      </c>
      <c r="K190" s="26">
        <v>998898</v>
      </c>
      <c r="L190" s="20">
        <f>VLOOKUP(K190,'MASTER SALE HSN'!$A$4:$E$200,5,FALSE)</f>
        <v>18</v>
      </c>
      <c r="M190" s="26"/>
      <c r="N190" s="12"/>
      <c r="O190" s="12"/>
      <c r="P190" s="12"/>
      <c r="Q190" s="12"/>
      <c r="R190" s="12"/>
      <c r="S190" s="28">
        <v>2070</v>
      </c>
      <c r="T190" s="21">
        <f t="shared" si="6"/>
        <v>0</v>
      </c>
      <c r="U190" s="21">
        <f t="shared" si="7"/>
        <v>186.29999999999998</v>
      </c>
      <c r="V190" s="21">
        <f t="shared" si="8"/>
        <v>186.29999999999998</v>
      </c>
      <c r="W190" s="21">
        <v>0</v>
      </c>
      <c r="X190" s="27">
        <v>2442.6000000000004</v>
      </c>
      <c r="Y190" s="12" t="s">
        <v>38</v>
      </c>
      <c r="Z190" s="12" t="s">
        <v>1482</v>
      </c>
      <c r="AA190" s="12" t="str">
        <f>VLOOKUP(C190,'MASTER SALE PARTY'!$B$4:$E$1000,4,FALSE)</f>
        <v>Local</v>
      </c>
      <c r="AB190" s="26">
        <v>300</v>
      </c>
    </row>
    <row r="191" spans="1:28">
      <c r="A191" s="16">
        <v>43586</v>
      </c>
      <c r="B191" s="12">
        <v>18</v>
      </c>
      <c r="C191" s="23" t="s">
        <v>142</v>
      </c>
      <c r="D191" s="12" t="str">
        <f>VLOOKUP(C191,'MASTER SALE PARTY'!$B$4:$E$1000,2,FALSE)</f>
        <v>27AAACB2484Q1Z8</v>
      </c>
      <c r="E191" s="12" t="s">
        <v>1545</v>
      </c>
      <c r="F191" s="24" t="s">
        <v>255</v>
      </c>
      <c r="G191" s="25">
        <v>43589</v>
      </c>
      <c r="H191" s="12" t="str">
        <f>VLOOKUP(C191,'MASTER SALE PARTY'!$B$4:$E$1000,3,FALSE)</f>
        <v>27-Maharashatra</v>
      </c>
      <c r="I191" s="17">
        <v>0</v>
      </c>
      <c r="J191" s="17" t="s">
        <v>37</v>
      </c>
      <c r="K191" s="26">
        <v>998898</v>
      </c>
      <c r="L191" s="20">
        <f>VLOOKUP(K191,'MASTER SALE HSN'!$A$4:$E$200,5,FALSE)</f>
        <v>18</v>
      </c>
      <c r="M191" s="26"/>
      <c r="N191" s="12"/>
      <c r="O191" s="12"/>
      <c r="P191" s="12"/>
      <c r="Q191" s="12"/>
      <c r="R191" s="12"/>
      <c r="S191" s="28">
        <v>5850</v>
      </c>
      <c r="T191" s="21">
        <f t="shared" si="6"/>
        <v>0</v>
      </c>
      <c r="U191" s="21">
        <f t="shared" si="7"/>
        <v>526.5</v>
      </c>
      <c r="V191" s="21">
        <f t="shared" si="8"/>
        <v>526.5</v>
      </c>
      <c r="W191" s="21">
        <v>0</v>
      </c>
      <c r="X191" s="27">
        <v>6903</v>
      </c>
      <c r="Y191" s="12" t="s">
        <v>38</v>
      </c>
      <c r="Z191" s="12" t="s">
        <v>1482</v>
      </c>
      <c r="AA191" s="12" t="str">
        <f>VLOOKUP(C191,'MASTER SALE PARTY'!$B$4:$E$1000,4,FALSE)</f>
        <v>Local</v>
      </c>
      <c r="AB191" s="26">
        <v>900</v>
      </c>
    </row>
    <row r="192" spans="1:28">
      <c r="A192" s="16">
        <v>43586</v>
      </c>
      <c r="B192" s="12">
        <v>19</v>
      </c>
      <c r="C192" s="23" t="s">
        <v>45</v>
      </c>
      <c r="D192" s="12" t="str">
        <f>VLOOKUP(C192,'MASTER SALE PARTY'!$B$4:$E$1000,2,FALSE)</f>
        <v>27AAECM8871A1ZF</v>
      </c>
      <c r="E192" s="12" t="s">
        <v>1545</v>
      </c>
      <c r="F192" s="24" t="s">
        <v>256</v>
      </c>
      <c r="G192" s="25">
        <v>43591</v>
      </c>
      <c r="H192" s="12" t="str">
        <f>VLOOKUP(C192,'MASTER SALE PARTY'!$B$4:$E$1000,3,FALSE)</f>
        <v>27-Maharashatra</v>
      </c>
      <c r="I192" s="17">
        <v>0</v>
      </c>
      <c r="J192" s="17" t="s">
        <v>37</v>
      </c>
      <c r="K192" s="26">
        <v>87089900</v>
      </c>
      <c r="L192" s="20">
        <f>VLOOKUP(K192,'MASTER SALE HSN'!$A$4:$E$200,5,FALSE)</f>
        <v>28</v>
      </c>
      <c r="M192" s="26"/>
      <c r="N192" s="12"/>
      <c r="O192" s="12"/>
      <c r="P192" s="12"/>
      <c r="Q192" s="12"/>
      <c r="R192" s="12"/>
      <c r="S192" s="28">
        <v>23255.759999999998</v>
      </c>
      <c r="T192" s="21">
        <f t="shared" si="6"/>
        <v>0</v>
      </c>
      <c r="U192" s="21">
        <f t="shared" si="7"/>
        <v>3255.8063999999995</v>
      </c>
      <c r="V192" s="21">
        <f t="shared" si="8"/>
        <v>3255.8063999999995</v>
      </c>
      <c r="W192" s="21">
        <v>0</v>
      </c>
      <c r="X192" s="27">
        <v>29767.372799999997</v>
      </c>
      <c r="Y192" s="12" t="s">
        <v>38</v>
      </c>
      <c r="Z192" s="12" t="s">
        <v>1482</v>
      </c>
      <c r="AA192" s="12" t="str">
        <f>VLOOKUP(C192,'MASTER SALE PARTY'!$B$4:$E$1000,4,FALSE)</f>
        <v>Local</v>
      </c>
      <c r="AB192" s="26">
        <v>12</v>
      </c>
    </row>
    <row r="193" spans="1:28">
      <c r="A193" s="16">
        <v>43586</v>
      </c>
      <c r="B193" s="12">
        <v>20</v>
      </c>
      <c r="C193" s="23" t="s">
        <v>45</v>
      </c>
      <c r="D193" s="12" t="str">
        <f>VLOOKUP(C193,'MASTER SALE PARTY'!$B$4:$E$1000,2,FALSE)</f>
        <v>27AAECM8871A1ZF</v>
      </c>
      <c r="E193" s="12" t="s">
        <v>1545</v>
      </c>
      <c r="F193" s="24" t="s">
        <v>257</v>
      </c>
      <c r="G193" s="25">
        <v>43591</v>
      </c>
      <c r="H193" s="12" t="str">
        <f>VLOOKUP(C193,'MASTER SALE PARTY'!$B$4:$E$1000,3,FALSE)</f>
        <v>27-Maharashatra</v>
      </c>
      <c r="I193" s="17">
        <v>0</v>
      </c>
      <c r="J193" s="17" t="s">
        <v>37</v>
      </c>
      <c r="K193" s="26">
        <v>87089900</v>
      </c>
      <c r="L193" s="20">
        <f>VLOOKUP(K193,'MASTER SALE HSN'!$A$4:$E$200,5,FALSE)</f>
        <v>28</v>
      </c>
      <c r="M193" s="26"/>
      <c r="N193" s="12"/>
      <c r="O193" s="12"/>
      <c r="P193" s="12"/>
      <c r="Q193" s="12"/>
      <c r="R193" s="12"/>
      <c r="S193" s="28">
        <v>23255.759999999998</v>
      </c>
      <c r="T193" s="21">
        <f t="shared" si="6"/>
        <v>0</v>
      </c>
      <c r="U193" s="21">
        <f t="shared" si="7"/>
        <v>3255.8063999999995</v>
      </c>
      <c r="V193" s="21">
        <f t="shared" si="8"/>
        <v>3255.8063999999995</v>
      </c>
      <c r="W193" s="21">
        <v>0</v>
      </c>
      <c r="X193" s="27">
        <v>29767.372799999997</v>
      </c>
      <c r="Y193" s="12" t="s">
        <v>38</v>
      </c>
      <c r="Z193" s="12" t="s">
        <v>1482</v>
      </c>
      <c r="AA193" s="12" t="str">
        <f>VLOOKUP(C193,'MASTER SALE PARTY'!$B$4:$E$1000,4,FALSE)</f>
        <v>Local</v>
      </c>
      <c r="AB193" s="26">
        <v>12</v>
      </c>
    </row>
    <row r="194" spans="1:28">
      <c r="A194" s="16">
        <v>43586</v>
      </c>
      <c r="B194" s="12">
        <v>21</v>
      </c>
      <c r="C194" s="23" t="s">
        <v>45</v>
      </c>
      <c r="D194" s="12" t="str">
        <f>VLOOKUP(C194,'MASTER SALE PARTY'!$B$4:$E$1000,2,FALSE)</f>
        <v>27AAECM8871A1ZF</v>
      </c>
      <c r="E194" s="12" t="s">
        <v>1545</v>
      </c>
      <c r="F194" s="24" t="s">
        <v>258</v>
      </c>
      <c r="G194" s="25">
        <v>43591</v>
      </c>
      <c r="H194" s="12" t="str">
        <f>VLOOKUP(C194,'MASTER SALE PARTY'!$B$4:$E$1000,3,FALSE)</f>
        <v>27-Maharashatra</v>
      </c>
      <c r="I194" s="17">
        <v>0</v>
      </c>
      <c r="J194" s="17" t="s">
        <v>37</v>
      </c>
      <c r="K194" s="26">
        <v>87089900</v>
      </c>
      <c r="L194" s="20">
        <f>VLOOKUP(K194,'MASTER SALE HSN'!$A$4:$E$200,5,FALSE)</f>
        <v>28</v>
      </c>
      <c r="M194" s="26"/>
      <c r="N194" s="12"/>
      <c r="O194" s="12"/>
      <c r="P194" s="12"/>
      <c r="Q194" s="12"/>
      <c r="R194" s="12"/>
      <c r="S194" s="28">
        <v>23255.759999999998</v>
      </c>
      <c r="T194" s="21">
        <f t="shared" si="6"/>
        <v>0</v>
      </c>
      <c r="U194" s="21">
        <f t="shared" si="7"/>
        <v>3255.8063999999995</v>
      </c>
      <c r="V194" s="21">
        <f t="shared" si="8"/>
        <v>3255.8063999999995</v>
      </c>
      <c r="W194" s="21">
        <v>0</v>
      </c>
      <c r="X194" s="27">
        <v>29767.372799999997</v>
      </c>
      <c r="Y194" s="12" t="s">
        <v>38</v>
      </c>
      <c r="Z194" s="12" t="s">
        <v>1482</v>
      </c>
      <c r="AA194" s="12" t="str">
        <f>VLOOKUP(C194,'MASTER SALE PARTY'!$B$4:$E$1000,4,FALSE)</f>
        <v>Local</v>
      </c>
      <c r="AB194" s="26">
        <v>12</v>
      </c>
    </row>
    <row r="195" spans="1:28">
      <c r="A195" s="16">
        <v>43586</v>
      </c>
      <c r="B195" s="12">
        <v>22</v>
      </c>
      <c r="C195" s="23" t="s">
        <v>45</v>
      </c>
      <c r="D195" s="12" t="str">
        <f>VLOOKUP(C195,'MASTER SALE PARTY'!$B$4:$E$1000,2,FALSE)</f>
        <v>27AAECM8871A1ZF</v>
      </c>
      <c r="E195" s="12" t="s">
        <v>1545</v>
      </c>
      <c r="F195" s="24" t="s">
        <v>259</v>
      </c>
      <c r="G195" s="25">
        <v>43591</v>
      </c>
      <c r="H195" s="12" t="str">
        <f>VLOOKUP(C195,'MASTER SALE PARTY'!$B$4:$E$1000,3,FALSE)</f>
        <v>27-Maharashatra</v>
      </c>
      <c r="I195" s="17">
        <v>0</v>
      </c>
      <c r="J195" s="17" t="s">
        <v>37</v>
      </c>
      <c r="K195" s="26">
        <v>87089900</v>
      </c>
      <c r="L195" s="20">
        <f>VLOOKUP(K195,'MASTER SALE HSN'!$A$4:$E$200,5,FALSE)</f>
        <v>28</v>
      </c>
      <c r="M195" s="26"/>
      <c r="N195" s="12"/>
      <c r="O195" s="12"/>
      <c r="P195" s="12"/>
      <c r="Q195" s="12"/>
      <c r="R195" s="12"/>
      <c r="S195" s="28">
        <v>23255.759999999998</v>
      </c>
      <c r="T195" s="21">
        <f t="shared" si="6"/>
        <v>0</v>
      </c>
      <c r="U195" s="21">
        <f t="shared" si="7"/>
        <v>3255.8063999999995</v>
      </c>
      <c r="V195" s="21">
        <f t="shared" si="8"/>
        <v>3255.8063999999995</v>
      </c>
      <c r="W195" s="21">
        <v>0</v>
      </c>
      <c r="X195" s="27">
        <v>29767.372799999997</v>
      </c>
      <c r="Y195" s="12" t="s">
        <v>38</v>
      </c>
      <c r="Z195" s="12" t="s">
        <v>1482</v>
      </c>
      <c r="AA195" s="12" t="str">
        <f>VLOOKUP(C195,'MASTER SALE PARTY'!$B$4:$E$1000,4,FALSE)</f>
        <v>Local</v>
      </c>
      <c r="AB195" s="26">
        <v>12</v>
      </c>
    </row>
    <row r="196" spans="1:28">
      <c r="A196" s="16">
        <v>43586</v>
      </c>
      <c r="B196" s="12">
        <v>23</v>
      </c>
      <c r="C196" s="23" t="s">
        <v>142</v>
      </c>
      <c r="D196" s="12" t="str">
        <f>VLOOKUP(C196,'MASTER SALE PARTY'!$B$4:$E$1000,2,FALSE)</f>
        <v>27AAACB2484Q1Z8</v>
      </c>
      <c r="E196" s="12" t="s">
        <v>1545</v>
      </c>
      <c r="F196" s="24" t="s">
        <v>260</v>
      </c>
      <c r="G196" s="25">
        <v>43591</v>
      </c>
      <c r="H196" s="12" t="str">
        <f>VLOOKUP(C196,'MASTER SALE PARTY'!$B$4:$E$1000,3,FALSE)</f>
        <v>27-Maharashatra</v>
      </c>
      <c r="I196" s="17">
        <v>0</v>
      </c>
      <c r="J196" s="17" t="s">
        <v>37</v>
      </c>
      <c r="K196" s="26">
        <v>998898</v>
      </c>
      <c r="L196" s="20">
        <f>VLOOKUP(K196,'MASTER SALE HSN'!$A$4:$E$200,5,FALSE)</f>
        <v>18</v>
      </c>
      <c r="M196" s="26"/>
      <c r="N196" s="12"/>
      <c r="O196" s="12"/>
      <c r="P196" s="12"/>
      <c r="Q196" s="12"/>
      <c r="R196" s="12"/>
      <c r="S196" s="28">
        <v>6954.5</v>
      </c>
      <c r="T196" s="21">
        <f t="shared" si="6"/>
        <v>0</v>
      </c>
      <c r="U196" s="21">
        <f t="shared" si="7"/>
        <v>625.90499999999997</v>
      </c>
      <c r="V196" s="21">
        <f t="shared" si="8"/>
        <v>625.90499999999997</v>
      </c>
      <c r="W196" s="21">
        <v>0</v>
      </c>
      <c r="X196" s="27">
        <v>8206.31</v>
      </c>
      <c r="Y196" s="12" t="s">
        <v>38</v>
      </c>
      <c r="Z196" s="12" t="s">
        <v>1482</v>
      </c>
      <c r="AA196" s="12" t="str">
        <f>VLOOKUP(C196,'MASTER SALE PARTY'!$B$4:$E$1000,4,FALSE)</f>
        <v>Local</v>
      </c>
      <c r="AB196" s="26">
        <v>1591</v>
      </c>
    </row>
    <row r="197" spans="1:28">
      <c r="A197" s="16">
        <v>43586</v>
      </c>
      <c r="B197" s="12">
        <v>24</v>
      </c>
      <c r="C197" s="23" t="s">
        <v>142</v>
      </c>
      <c r="D197" s="12" t="str">
        <f>VLOOKUP(C197,'MASTER SALE PARTY'!$B$4:$E$1000,2,FALSE)</f>
        <v>27AAACB2484Q1Z8</v>
      </c>
      <c r="E197" s="12" t="s">
        <v>1545</v>
      </c>
      <c r="F197" s="24" t="s">
        <v>261</v>
      </c>
      <c r="G197" s="25">
        <v>43591</v>
      </c>
      <c r="H197" s="12" t="str">
        <f>VLOOKUP(C197,'MASTER SALE PARTY'!$B$4:$E$1000,3,FALSE)</f>
        <v>27-Maharashatra</v>
      </c>
      <c r="I197" s="17">
        <v>0</v>
      </c>
      <c r="J197" s="17" t="s">
        <v>37</v>
      </c>
      <c r="K197" s="26">
        <v>998898</v>
      </c>
      <c r="L197" s="20">
        <f>VLOOKUP(K197,'MASTER SALE HSN'!$A$4:$E$200,5,FALSE)</f>
        <v>18</v>
      </c>
      <c r="M197" s="26"/>
      <c r="N197" s="12"/>
      <c r="O197" s="12"/>
      <c r="P197" s="12"/>
      <c r="Q197" s="12"/>
      <c r="R197" s="12"/>
      <c r="S197" s="28">
        <v>4680</v>
      </c>
      <c r="T197" s="21">
        <f t="shared" si="6"/>
        <v>0</v>
      </c>
      <c r="U197" s="21">
        <f t="shared" si="7"/>
        <v>421.2</v>
      </c>
      <c r="V197" s="21">
        <f t="shared" si="8"/>
        <v>421.2</v>
      </c>
      <c r="W197" s="21">
        <v>0</v>
      </c>
      <c r="X197" s="27">
        <v>5522.4</v>
      </c>
      <c r="Y197" s="12" t="s">
        <v>38</v>
      </c>
      <c r="Z197" s="12" t="s">
        <v>1482</v>
      </c>
      <c r="AA197" s="12" t="str">
        <f>VLOOKUP(C197,'MASTER SALE PARTY'!$B$4:$E$1000,4,FALSE)</f>
        <v>Local</v>
      </c>
      <c r="AB197" s="26">
        <v>720</v>
      </c>
    </row>
    <row r="198" spans="1:28">
      <c r="A198" s="16">
        <v>43586</v>
      </c>
      <c r="B198" s="12">
        <v>25</v>
      </c>
      <c r="C198" s="23" t="s">
        <v>92</v>
      </c>
      <c r="D198" s="12" t="str">
        <f>VLOOKUP(C198,'MASTER SALE PARTY'!$B$4:$E$1000,2,FALSE)</f>
        <v>27AAACH4211R1ZF</v>
      </c>
      <c r="E198" s="12" t="s">
        <v>1545</v>
      </c>
      <c r="F198" s="24" t="s">
        <v>262</v>
      </c>
      <c r="G198" s="25">
        <v>43591</v>
      </c>
      <c r="H198" s="12" t="str">
        <f>VLOOKUP(C198,'MASTER SALE PARTY'!$B$4:$E$1000,3,FALSE)</f>
        <v>27-Maharashatra</v>
      </c>
      <c r="I198" s="17">
        <v>0</v>
      </c>
      <c r="J198" s="17" t="s">
        <v>37</v>
      </c>
      <c r="K198" s="26">
        <v>85129000</v>
      </c>
      <c r="L198" s="20">
        <f>VLOOKUP(K198,'MASTER SALE HSN'!$A$4:$E$200,5,FALSE)</f>
        <v>18</v>
      </c>
      <c r="M198" s="26"/>
      <c r="N198" s="12"/>
      <c r="O198" s="12"/>
      <c r="P198" s="12"/>
      <c r="Q198" s="12"/>
      <c r="R198" s="12"/>
      <c r="S198" s="28">
        <v>42000</v>
      </c>
      <c r="T198" s="21">
        <f t="shared" si="6"/>
        <v>0</v>
      </c>
      <c r="U198" s="21">
        <f t="shared" si="7"/>
        <v>3780</v>
      </c>
      <c r="V198" s="21">
        <f t="shared" si="8"/>
        <v>3780</v>
      </c>
      <c r="W198" s="21">
        <v>0</v>
      </c>
      <c r="X198" s="27">
        <v>49560</v>
      </c>
      <c r="Y198" s="12" t="s">
        <v>38</v>
      </c>
      <c r="Z198" s="12" t="s">
        <v>1482</v>
      </c>
      <c r="AA198" s="12" t="str">
        <f>VLOOKUP(C198,'MASTER SALE PARTY'!$B$4:$E$1000,4,FALSE)</f>
        <v>Local</v>
      </c>
      <c r="AB198" s="26">
        <v>1680</v>
      </c>
    </row>
    <row r="199" spans="1:28">
      <c r="A199" s="16">
        <v>43586</v>
      </c>
      <c r="B199" s="12">
        <v>26</v>
      </c>
      <c r="C199" s="23" t="s">
        <v>173</v>
      </c>
      <c r="D199" s="12" t="str">
        <f>VLOOKUP(C199,'MASTER SALE PARTY'!$B$4:$E$1000,2,FALSE)</f>
        <v>27AAGCP0139E1ZP</v>
      </c>
      <c r="E199" s="12" t="s">
        <v>1545</v>
      </c>
      <c r="F199" s="24" t="s">
        <v>263</v>
      </c>
      <c r="G199" s="25">
        <v>43591</v>
      </c>
      <c r="H199" s="12" t="str">
        <f>VLOOKUP(C199,'MASTER SALE PARTY'!$B$4:$E$1000,3,FALSE)</f>
        <v>27-Maharashatra</v>
      </c>
      <c r="I199" s="17">
        <v>0</v>
      </c>
      <c r="J199" s="17" t="s">
        <v>37</v>
      </c>
      <c r="K199" s="26">
        <v>87141090</v>
      </c>
      <c r="L199" s="20">
        <f>VLOOKUP(K199,'MASTER SALE HSN'!$A$4:$E$200,5,FALSE)</f>
        <v>28</v>
      </c>
      <c r="M199" s="26"/>
      <c r="N199" s="12"/>
      <c r="O199" s="12"/>
      <c r="P199" s="12"/>
      <c r="Q199" s="12"/>
      <c r="R199" s="12"/>
      <c r="S199" s="28">
        <v>54266.400000000001</v>
      </c>
      <c r="T199" s="21">
        <f t="shared" si="6"/>
        <v>0</v>
      </c>
      <c r="U199" s="21">
        <f t="shared" si="7"/>
        <v>7597.2960000000003</v>
      </c>
      <c r="V199" s="21">
        <f t="shared" si="8"/>
        <v>7597.2960000000003</v>
      </c>
      <c r="W199" s="21">
        <v>0</v>
      </c>
      <c r="X199" s="27">
        <v>69460.991999999998</v>
      </c>
      <c r="Y199" s="12" t="s">
        <v>38</v>
      </c>
      <c r="Z199" s="12" t="s">
        <v>1482</v>
      </c>
      <c r="AA199" s="12" t="str">
        <f>VLOOKUP(C199,'MASTER SALE PARTY'!$B$4:$E$1000,4,FALSE)</f>
        <v>Local</v>
      </c>
      <c r="AB199" s="26">
        <v>720</v>
      </c>
    </row>
    <row r="200" spans="1:28">
      <c r="A200" s="16">
        <v>43586</v>
      </c>
      <c r="B200" s="12">
        <v>27</v>
      </c>
      <c r="C200" s="23" t="s">
        <v>173</v>
      </c>
      <c r="D200" s="12" t="str">
        <f>VLOOKUP(C200,'MASTER SALE PARTY'!$B$4:$E$1000,2,FALSE)</f>
        <v>27AAGCP0139E1ZP</v>
      </c>
      <c r="E200" s="12" t="s">
        <v>1545</v>
      </c>
      <c r="F200" s="24" t="s">
        <v>264</v>
      </c>
      <c r="G200" s="25">
        <v>43591</v>
      </c>
      <c r="H200" s="12" t="str">
        <f>VLOOKUP(C200,'MASTER SALE PARTY'!$B$4:$E$1000,3,FALSE)</f>
        <v>27-Maharashatra</v>
      </c>
      <c r="I200" s="17">
        <v>0</v>
      </c>
      <c r="J200" s="17" t="s">
        <v>37</v>
      </c>
      <c r="K200" s="26">
        <v>87141090</v>
      </c>
      <c r="L200" s="20">
        <f>VLOOKUP(K200,'MASTER SALE HSN'!$A$4:$E$200,5,FALSE)</f>
        <v>28</v>
      </c>
      <c r="M200" s="26"/>
      <c r="N200" s="12"/>
      <c r="O200" s="12"/>
      <c r="P200" s="12"/>
      <c r="Q200" s="12"/>
      <c r="R200" s="12"/>
      <c r="S200" s="28">
        <v>33861.599999999999</v>
      </c>
      <c r="T200" s="21">
        <f t="shared" si="6"/>
        <v>0</v>
      </c>
      <c r="U200" s="21">
        <f t="shared" si="7"/>
        <v>4740.6239999999998</v>
      </c>
      <c r="V200" s="21">
        <f t="shared" si="8"/>
        <v>4740.6239999999998</v>
      </c>
      <c r="W200" s="21">
        <v>0</v>
      </c>
      <c r="X200" s="27">
        <v>43342.847999999998</v>
      </c>
      <c r="Y200" s="12" t="s">
        <v>38</v>
      </c>
      <c r="Z200" s="12" t="s">
        <v>1482</v>
      </c>
      <c r="AA200" s="12" t="str">
        <f>VLOOKUP(C200,'MASTER SALE PARTY'!$B$4:$E$1000,4,FALSE)</f>
        <v>Local</v>
      </c>
      <c r="AB200" s="26">
        <v>720</v>
      </c>
    </row>
    <row r="201" spans="1:28">
      <c r="A201" s="16">
        <v>43586</v>
      </c>
      <c r="B201" s="12">
        <v>28</v>
      </c>
      <c r="C201" s="23" t="s">
        <v>185</v>
      </c>
      <c r="D201" s="12" t="str">
        <f>VLOOKUP(C201,'MASTER SALE PARTY'!$B$4:$E$1000,2,FALSE)</f>
        <v>27AABFP3834C1ZK</v>
      </c>
      <c r="E201" s="12" t="s">
        <v>1545</v>
      </c>
      <c r="F201" s="24" t="s">
        <v>265</v>
      </c>
      <c r="G201" s="25">
        <v>43591</v>
      </c>
      <c r="H201" s="12" t="str">
        <f>VLOOKUP(C201,'MASTER SALE PARTY'!$B$4:$E$1000,3,FALSE)</f>
        <v>27-Maharashatra</v>
      </c>
      <c r="I201" s="17">
        <v>0</v>
      </c>
      <c r="J201" s="17" t="s">
        <v>37</v>
      </c>
      <c r="K201" s="26">
        <v>87141900</v>
      </c>
      <c r="L201" s="20">
        <f>VLOOKUP(K201,'MASTER SALE HSN'!$A$4:$E$200,5,FALSE)</f>
        <v>28</v>
      </c>
      <c r="M201" s="26"/>
      <c r="N201" s="12"/>
      <c r="O201" s="12"/>
      <c r="P201" s="12"/>
      <c r="Q201" s="12"/>
      <c r="R201" s="12"/>
      <c r="S201" s="28">
        <v>12310.4</v>
      </c>
      <c r="T201" s="21">
        <f t="shared" si="6"/>
        <v>0</v>
      </c>
      <c r="U201" s="21">
        <f t="shared" si="7"/>
        <v>1723.4559999999999</v>
      </c>
      <c r="V201" s="21">
        <f t="shared" si="8"/>
        <v>1723.4559999999999</v>
      </c>
      <c r="W201" s="21">
        <v>0</v>
      </c>
      <c r="X201" s="27">
        <v>15757.312</v>
      </c>
      <c r="Y201" s="12" t="s">
        <v>38</v>
      </c>
      <c r="Z201" s="12" t="s">
        <v>1482</v>
      </c>
      <c r="AA201" s="12" t="str">
        <f>VLOOKUP(C201,'MASTER SALE PARTY'!$B$4:$E$1000,4,FALSE)</f>
        <v>Local</v>
      </c>
      <c r="AB201" s="26">
        <v>1000</v>
      </c>
    </row>
    <row r="202" spans="1:28">
      <c r="A202" s="16">
        <v>43586</v>
      </c>
      <c r="B202" s="12">
        <v>29</v>
      </c>
      <c r="C202" s="23" t="s">
        <v>173</v>
      </c>
      <c r="D202" s="12" t="str">
        <f>VLOOKUP(C202,'MASTER SALE PARTY'!$B$4:$E$1000,2,FALSE)</f>
        <v>27AAGCP0139E1ZP</v>
      </c>
      <c r="E202" s="12" t="s">
        <v>1545</v>
      </c>
      <c r="F202" s="24" t="s">
        <v>266</v>
      </c>
      <c r="G202" s="25">
        <v>43592</v>
      </c>
      <c r="H202" s="12" t="str">
        <f>VLOOKUP(C202,'MASTER SALE PARTY'!$B$4:$E$1000,3,FALSE)</f>
        <v>27-Maharashatra</v>
      </c>
      <c r="I202" s="17">
        <v>0</v>
      </c>
      <c r="J202" s="17" t="s">
        <v>37</v>
      </c>
      <c r="K202" s="26">
        <v>87141090</v>
      </c>
      <c r="L202" s="20">
        <f>VLOOKUP(K202,'MASTER SALE HSN'!$A$4:$E$200,5,FALSE)</f>
        <v>28</v>
      </c>
      <c r="M202" s="26"/>
      <c r="N202" s="12"/>
      <c r="O202" s="12"/>
      <c r="P202" s="12"/>
      <c r="Q202" s="12"/>
      <c r="R202" s="12"/>
      <c r="S202" s="28">
        <v>43714.6</v>
      </c>
      <c r="T202" s="21">
        <f t="shared" si="6"/>
        <v>0</v>
      </c>
      <c r="U202" s="21">
        <f t="shared" si="7"/>
        <v>6120.0439999999999</v>
      </c>
      <c r="V202" s="21">
        <f t="shared" si="8"/>
        <v>6120.0439999999999</v>
      </c>
      <c r="W202" s="21">
        <v>0</v>
      </c>
      <c r="X202" s="27">
        <v>55954.688000000002</v>
      </c>
      <c r="Y202" s="12" t="s">
        <v>38</v>
      </c>
      <c r="Z202" s="12" t="s">
        <v>1482</v>
      </c>
      <c r="AA202" s="12" t="str">
        <f>VLOOKUP(C202,'MASTER SALE PARTY'!$B$4:$E$1000,4,FALSE)</f>
        <v>Local</v>
      </c>
      <c r="AB202" s="26">
        <v>580</v>
      </c>
    </row>
    <row r="203" spans="1:28">
      <c r="A203" s="16">
        <v>43586</v>
      </c>
      <c r="B203" s="12">
        <v>30</v>
      </c>
      <c r="C203" s="23" t="s">
        <v>45</v>
      </c>
      <c r="D203" s="12" t="str">
        <f>VLOOKUP(C203,'MASTER SALE PARTY'!$B$4:$E$1000,2,FALSE)</f>
        <v>27AAECM8871A1ZF</v>
      </c>
      <c r="E203" s="12" t="s">
        <v>1545</v>
      </c>
      <c r="F203" s="24" t="s">
        <v>267</v>
      </c>
      <c r="G203" s="25">
        <v>43592</v>
      </c>
      <c r="H203" s="12" t="str">
        <f>VLOOKUP(C203,'MASTER SALE PARTY'!$B$4:$E$1000,3,FALSE)</f>
        <v>27-Maharashatra</v>
      </c>
      <c r="I203" s="17">
        <v>0</v>
      </c>
      <c r="J203" s="17" t="s">
        <v>37</v>
      </c>
      <c r="K203" s="26">
        <v>87089900</v>
      </c>
      <c r="L203" s="20">
        <f>VLOOKUP(K203,'MASTER SALE HSN'!$A$4:$E$200,5,FALSE)</f>
        <v>28</v>
      </c>
      <c r="M203" s="26"/>
      <c r="N203" s="12"/>
      <c r="O203" s="12"/>
      <c r="P203" s="12"/>
      <c r="Q203" s="12"/>
      <c r="R203" s="12"/>
      <c r="S203" s="28">
        <v>23255.759999999998</v>
      </c>
      <c r="T203" s="21">
        <f t="shared" si="6"/>
        <v>0</v>
      </c>
      <c r="U203" s="21">
        <f t="shared" si="7"/>
        <v>3255.8063999999995</v>
      </c>
      <c r="V203" s="21">
        <f t="shared" si="8"/>
        <v>3255.8063999999995</v>
      </c>
      <c r="W203" s="21">
        <v>0</v>
      </c>
      <c r="X203" s="27">
        <v>29767.372799999997</v>
      </c>
      <c r="Y203" s="12" t="s">
        <v>38</v>
      </c>
      <c r="Z203" s="12" t="s">
        <v>1482</v>
      </c>
      <c r="AA203" s="12" t="str">
        <f>VLOOKUP(C203,'MASTER SALE PARTY'!$B$4:$E$1000,4,FALSE)</f>
        <v>Local</v>
      </c>
      <c r="AB203" s="26">
        <v>12</v>
      </c>
    </row>
    <row r="204" spans="1:28">
      <c r="A204" s="16">
        <v>43586</v>
      </c>
      <c r="B204" s="12">
        <v>31</v>
      </c>
      <c r="C204" s="23" t="s">
        <v>45</v>
      </c>
      <c r="D204" s="12" t="str">
        <f>VLOOKUP(C204,'MASTER SALE PARTY'!$B$4:$E$1000,2,FALSE)</f>
        <v>27AAECM8871A1ZF</v>
      </c>
      <c r="E204" s="12" t="s">
        <v>1545</v>
      </c>
      <c r="F204" s="24" t="s">
        <v>268</v>
      </c>
      <c r="G204" s="25">
        <v>43592</v>
      </c>
      <c r="H204" s="12" t="str">
        <f>VLOOKUP(C204,'MASTER SALE PARTY'!$B$4:$E$1000,3,FALSE)</f>
        <v>27-Maharashatra</v>
      </c>
      <c r="I204" s="17">
        <v>0</v>
      </c>
      <c r="J204" s="17" t="s">
        <v>37</v>
      </c>
      <c r="K204" s="26">
        <v>87089900</v>
      </c>
      <c r="L204" s="20">
        <f>VLOOKUP(K204,'MASTER SALE HSN'!$A$4:$E$200,5,FALSE)</f>
        <v>28</v>
      </c>
      <c r="M204" s="26"/>
      <c r="N204" s="12"/>
      <c r="O204" s="12"/>
      <c r="P204" s="12"/>
      <c r="Q204" s="12"/>
      <c r="R204" s="12"/>
      <c r="S204" s="28">
        <v>23255.759999999998</v>
      </c>
      <c r="T204" s="21">
        <f t="shared" ref="T204:T267" si="13">+IF(AA204="oms",S204/100*L204,0)</f>
        <v>0</v>
      </c>
      <c r="U204" s="21">
        <f t="shared" ref="U204:U267" si="14">+IF(AA204="local",S204/100*L204/2,0)</f>
        <v>3255.8063999999995</v>
      </c>
      <c r="V204" s="21">
        <f t="shared" ref="V204:V267" si="15">+IF(AA204="local",S204/100*L204/2,0)</f>
        <v>3255.8063999999995</v>
      </c>
      <c r="W204" s="21">
        <v>0</v>
      </c>
      <c r="X204" s="27">
        <v>29767.372799999997</v>
      </c>
      <c r="Y204" s="12" t="s">
        <v>38</v>
      </c>
      <c r="Z204" s="12" t="s">
        <v>1482</v>
      </c>
      <c r="AA204" s="12" t="str">
        <f>VLOOKUP(C204,'MASTER SALE PARTY'!$B$4:$E$1000,4,FALSE)</f>
        <v>Local</v>
      </c>
      <c r="AB204" s="26">
        <v>12</v>
      </c>
    </row>
    <row r="205" spans="1:28">
      <c r="A205" s="16">
        <v>43586</v>
      </c>
      <c r="B205" s="12">
        <v>32</v>
      </c>
      <c r="C205" s="23" t="s">
        <v>142</v>
      </c>
      <c r="D205" s="12" t="str">
        <f>VLOOKUP(C205,'MASTER SALE PARTY'!$B$4:$E$1000,2,FALSE)</f>
        <v>27AAACB2484Q1Z8</v>
      </c>
      <c r="E205" s="12" t="s">
        <v>1545</v>
      </c>
      <c r="F205" s="24" t="s">
        <v>269</v>
      </c>
      <c r="G205" s="25">
        <v>43592</v>
      </c>
      <c r="H205" s="12" t="str">
        <f>VLOOKUP(C205,'MASTER SALE PARTY'!$B$4:$E$1000,3,FALSE)</f>
        <v>27-Maharashatra</v>
      </c>
      <c r="I205" s="17">
        <v>0</v>
      </c>
      <c r="J205" s="17" t="s">
        <v>37</v>
      </c>
      <c r="K205" s="26">
        <v>998898</v>
      </c>
      <c r="L205" s="20">
        <f>VLOOKUP(K205,'MASTER SALE HSN'!$A$4:$E$200,5,FALSE)</f>
        <v>18</v>
      </c>
      <c r="M205" s="26"/>
      <c r="N205" s="12"/>
      <c r="O205" s="12"/>
      <c r="P205" s="12"/>
      <c r="Q205" s="12"/>
      <c r="R205" s="12"/>
      <c r="S205" s="28">
        <v>5160</v>
      </c>
      <c r="T205" s="21">
        <f t="shared" si="13"/>
        <v>0</v>
      </c>
      <c r="U205" s="21">
        <f t="shared" si="14"/>
        <v>464.40000000000003</v>
      </c>
      <c r="V205" s="21">
        <f t="shared" si="15"/>
        <v>464.40000000000003</v>
      </c>
      <c r="W205" s="21">
        <v>0</v>
      </c>
      <c r="X205" s="27">
        <v>6088.7999999999993</v>
      </c>
      <c r="Y205" s="12" t="s">
        <v>38</v>
      </c>
      <c r="Z205" s="12" t="s">
        <v>1482</v>
      </c>
      <c r="AA205" s="12" t="str">
        <f>VLOOKUP(C205,'MASTER SALE PARTY'!$B$4:$E$1000,4,FALSE)</f>
        <v>Local</v>
      </c>
      <c r="AB205" s="26">
        <v>1230</v>
      </c>
    </row>
    <row r="206" spans="1:28">
      <c r="A206" s="16">
        <v>43586</v>
      </c>
      <c r="B206" s="12">
        <v>33</v>
      </c>
      <c r="C206" s="23" t="s">
        <v>142</v>
      </c>
      <c r="D206" s="12" t="str">
        <f>VLOOKUP(C206,'MASTER SALE PARTY'!$B$4:$E$1000,2,FALSE)</f>
        <v>27AAACB2484Q1Z8</v>
      </c>
      <c r="E206" s="12" t="s">
        <v>1545</v>
      </c>
      <c r="F206" s="24" t="s">
        <v>270</v>
      </c>
      <c r="G206" s="25">
        <v>43592</v>
      </c>
      <c r="H206" s="12" t="str">
        <f>VLOOKUP(C206,'MASTER SALE PARTY'!$B$4:$E$1000,3,FALSE)</f>
        <v>27-Maharashatra</v>
      </c>
      <c r="I206" s="17">
        <v>0</v>
      </c>
      <c r="J206" s="17" t="s">
        <v>37</v>
      </c>
      <c r="K206" s="26">
        <v>998898</v>
      </c>
      <c r="L206" s="20">
        <f>VLOOKUP(K206,'MASTER SALE HSN'!$A$4:$E$200,5,FALSE)</f>
        <v>18</v>
      </c>
      <c r="M206" s="26"/>
      <c r="N206" s="12"/>
      <c r="O206" s="12"/>
      <c r="P206" s="12"/>
      <c r="Q206" s="12"/>
      <c r="R206" s="12"/>
      <c r="S206" s="28">
        <v>4590</v>
      </c>
      <c r="T206" s="21">
        <f t="shared" si="13"/>
        <v>0</v>
      </c>
      <c r="U206" s="21">
        <f t="shared" si="14"/>
        <v>413.09999999999997</v>
      </c>
      <c r="V206" s="21">
        <f t="shared" si="15"/>
        <v>413.09999999999997</v>
      </c>
      <c r="W206" s="21">
        <v>0</v>
      </c>
      <c r="X206" s="27">
        <v>5416.2000000000007</v>
      </c>
      <c r="Y206" s="12" t="s">
        <v>38</v>
      </c>
      <c r="Z206" s="12" t="s">
        <v>1482</v>
      </c>
      <c r="AA206" s="12" t="str">
        <f>VLOOKUP(C206,'MASTER SALE PARTY'!$B$4:$E$1000,4,FALSE)</f>
        <v>Local</v>
      </c>
      <c r="AB206" s="26">
        <v>1080</v>
      </c>
    </row>
    <row r="207" spans="1:28">
      <c r="A207" s="16">
        <v>43586</v>
      </c>
      <c r="B207" s="12">
        <v>34</v>
      </c>
      <c r="C207" s="23" t="s">
        <v>45</v>
      </c>
      <c r="D207" s="12" t="str">
        <f>VLOOKUP(C207,'MASTER SALE PARTY'!$B$4:$E$1000,2,FALSE)</f>
        <v>27AAECM8871A1ZF</v>
      </c>
      <c r="E207" s="12" t="s">
        <v>1545</v>
      </c>
      <c r="F207" s="24" t="s">
        <v>271</v>
      </c>
      <c r="G207" s="25">
        <v>43593</v>
      </c>
      <c r="H207" s="12" t="str">
        <f>VLOOKUP(C207,'MASTER SALE PARTY'!$B$4:$E$1000,3,FALSE)</f>
        <v>27-Maharashatra</v>
      </c>
      <c r="I207" s="17">
        <v>0</v>
      </c>
      <c r="J207" s="17" t="s">
        <v>37</v>
      </c>
      <c r="K207" s="26">
        <v>87089900</v>
      </c>
      <c r="L207" s="20">
        <f>VLOOKUP(K207,'MASTER SALE HSN'!$A$4:$E$200,5,FALSE)</f>
        <v>28</v>
      </c>
      <c r="M207" s="26"/>
      <c r="N207" s="12"/>
      <c r="O207" s="12"/>
      <c r="P207" s="12"/>
      <c r="Q207" s="12"/>
      <c r="R207" s="12"/>
      <c r="S207" s="28">
        <v>21317.78</v>
      </c>
      <c r="T207" s="21">
        <f t="shared" si="13"/>
        <v>0</v>
      </c>
      <c r="U207" s="21">
        <f t="shared" si="14"/>
        <v>2984.4892</v>
      </c>
      <c r="V207" s="21">
        <f t="shared" si="15"/>
        <v>2984.4892</v>
      </c>
      <c r="W207" s="21">
        <v>0</v>
      </c>
      <c r="X207" s="27">
        <v>27286.758399999999</v>
      </c>
      <c r="Y207" s="12" t="s">
        <v>38</v>
      </c>
      <c r="Z207" s="12" t="s">
        <v>1482</v>
      </c>
      <c r="AA207" s="12" t="str">
        <f>VLOOKUP(C207,'MASTER SALE PARTY'!$B$4:$E$1000,4,FALSE)</f>
        <v>Local</v>
      </c>
      <c r="AB207" s="26">
        <v>11</v>
      </c>
    </row>
    <row r="208" spans="1:28">
      <c r="A208" s="16">
        <v>43586</v>
      </c>
      <c r="B208" s="12">
        <v>35</v>
      </c>
      <c r="C208" s="23" t="s">
        <v>64</v>
      </c>
      <c r="D208" s="12" t="str">
        <f>VLOOKUP(C208,'MASTER SALE PARTY'!$B$4:$E$1000,2,FALSE)</f>
        <v>27AAACD4090Q1Z8</v>
      </c>
      <c r="E208" s="12" t="s">
        <v>1545</v>
      </c>
      <c r="F208" s="24" t="s">
        <v>272</v>
      </c>
      <c r="G208" s="25">
        <v>43593</v>
      </c>
      <c r="H208" s="12" t="str">
        <f>VLOOKUP(C208,'MASTER SALE PARTY'!$B$4:$E$1000,3,FALSE)</f>
        <v>27-Maharashatra</v>
      </c>
      <c r="I208" s="17">
        <v>0</v>
      </c>
      <c r="J208" s="17" t="s">
        <v>37</v>
      </c>
      <c r="K208" s="26">
        <v>85129000</v>
      </c>
      <c r="L208" s="20">
        <f>VLOOKUP(K208,'MASTER SALE HSN'!$A$4:$E$200,5,FALSE)</f>
        <v>18</v>
      </c>
      <c r="M208" s="26"/>
      <c r="N208" s="12"/>
      <c r="O208" s="12"/>
      <c r="P208" s="12"/>
      <c r="Q208" s="12"/>
      <c r="R208" s="12"/>
      <c r="S208" s="28">
        <v>65885.399999999994</v>
      </c>
      <c r="T208" s="21">
        <f t="shared" si="13"/>
        <v>0</v>
      </c>
      <c r="U208" s="21">
        <f t="shared" si="14"/>
        <v>5929.6859999999997</v>
      </c>
      <c r="V208" s="21">
        <f t="shared" si="15"/>
        <v>5929.6859999999997</v>
      </c>
      <c r="W208" s="21">
        <v>0</v>
      </c>
      <c r="X208" s="27">
        <v>77744.771999999997</v>
      </c>
      <c r="Y208" s="12" t="s">
        <v>38</v>
      </c>
      <c r="Z208" s="12" t="s">
        <v>1482</v>
      </c>
      <c r="AA208" s="12" t="str">
        <f>VLOOKUP(C208,'MASTER SALE PARTY'!$B$4:$E$1000,4,FALSE)</f>
        <v>Local</v>
      </c>
      <c r="AB208" s="26">
        <v>540</v>
      </c>
    </row>
    <row r="209" spans="1:28">
      <c r="A209" s="16">
        <v>43586</v>
      </c>
      <c r="B209" s="12">
        <v>36</v>
      </c>
      <c r="C209" s="23" t="s">
        <v>45</v>
      </c>
      <c r="D209" s="12" t="str">
        <f>VLOOKUP(C209,'MASTER SALE PARTY'!$B$4:$E$1000,2,FALSE)</f>
        <v>27AAECM8871A1ZF</v>
      </c>
      <c r="E209" s="12" t="s">
        <v>1545</v>
      </c>
      <c r="F209" s="24" t="s">
        <v>273</v>
      </c>
      <c r="G209" s="25">
        <v>43593</v>
      </c>
      <c r="H209" s="12" t="str">
        <f>VLOOKUP(C209,'MASTER SALE PARTY'!$B$4:$E$1000,3,FALSE)</f>
        <v>27-Maharashatra</v>
      </c>
      <c r="I209" s="17">
        <v>0</v>
      </c>
      <c r="J209" s="17" t="s">
        <v>37</v>
      </c>
      <c r="K209" s="26">
        <v>87089900</v>
      </c>
      <c r="L209" s="20">
        <f>VLOOKUP(K209,'MASTER SALE HSN'!$A$4:$E$200,5,FALSE)</f>
        <v>28</v>
      </c>
      <c r="M209" s="26"/>
      <c r="N209" s="12"/>
      <c r="O209" s="12"/>
      <c r="P209" s="12"/>
      <c r="Q209" s="12"/>
      <c r="R209" s="12"/>
      <c r="S209" s="28">
        <v>23255.759999999998</v>
      </c>
      <c r="T209" s="21">
        <f t="shared" si="13"/>
        <v>0</v>
      </c>
      <c r="U209" s="21">
        <f t="shared" si="14"/>
        <v>3255.8063999999995</v>
      </c>
      <c r="V209" s="21">
        <f t="shared" si="15"/>
        <v>3255.8063999999995</v>
      </c>
      <c r="W209" s="21">
        <v>0</v>
      </c>
      <c r="X209" s="27">
        <v>29767.372799999997</v>
      </c>
      <c r="Y209" s="12" t="s">
        <v>38</v>
      </c>
      <c r="Z209" s="12" t="s">
        <v>1482</v>
      </c>
      <c r="AA209" s="12" t="str">
        <f>VLOOKUP(C209,'MASTER SALE PARTY'!$B$4:$E$1000,4,FALSE)</f>
        <v>Local</v>
      </c>
      <c r="AB209" s="26">
        <v>12</v>
      </c>
    </row>
    <row r="210" spans="1:28">
      <c r="A210" s="16">
        <v>43586</v>
      </c>
      <c r="B210" s="12">
        <v>37</v>
      </c>
      <c r="C210" s="23" t="s">
        <v>173</v>
      </c>
      <c r="D210" s="12" t="str">
        <f>VLOOKUP(C210,'MASTER SALE PARTY'!$B$4:$E$1000,2,FALSE)</f>
        <v>27AAGCP0139E1ZP</v>
      </c>
      <c r="E210" s="12" t="s">
        <v>1545</v>
      </c>
      <c r="F210" s="24" t="s">
        <v>274</v>
      </c>
      <c r="G210" s="25">
        <v>43593</v>
      </c>
      <c r="H210" s="12" t="str">
        <f>VLOOKUP(C210,'MASTER SALE PARTY'!$B$4:$E$1000,3,FALSE)</f>
        <v>27-Maharashatra</v>
      </c>
      <c r="I210" s="17">
        <v>0</v>
      </c>
      <c r="J210" s="17" t="s">
        <v>37</v>
      </c>
      <c r="K210" s="26">
        <v>87141090</v>
      </c>
      <c r="L210" s="20">
        <f>VLOOKUP(K210,'MASTER SALE HSN'!$A$4:$E$200,5,FALSE)</f>
        <v>28</v>
      </c>
      <c r="M210" s="26"/>
      <c r="N210" s="12"/>
      <c r="O210" s="12"/>
      <c r="P210" s="12"/>
      <c r="Q210" s="12"/>
      <c r="R210" s="12"/>
      <c r="S210" s="28">
        <v>39505.199999999997</v>
      </c>
      <c r="T210" s="21">
        <f t="shared" si="13"/>
        <v>0</v>
      </c>
      <c r="U210" s="21">
        <f t="shared" si="14"/>
        <v>5530.7279999999992</v>
      </c>
      <c r="V210" s="21">
        <f t="shared" si="15"/>
        <v>5530.7279999999992</v>
      </c>
      <c r="W210" s="21">
        <v>0</v>
      </c>
      <c r="X210" s="27">
        <v>50566.656000000003</v>
      </c>
      <c r="Y210" s="12" t="s">
        <v>38</v>
      </c>
      <c r="Z210" s="12" t="s">
        <v>1482</v>
      </c>
      <c r="AA210" s="12" t="str">
        <f>VLOOKUP(C210,'MASTER SALE PARTY'!$B$4:$E$1000,4,FALSE)</f>
        <v>Local</v>
      </c>
      <c r="AB210" s="26">
        <v>840</v>
      </c>
    </row>
    <row r="211" spans="1:28">
      <c r="A211" s="16">
        <v>43586</v>
      </c>
      <c r="B211" s="12">
        <v>38</v>
      </c>
      <c r="C211" s="23" t="s">
        <v>173</v>
      </c>
      <c r="D211" s="12" t="str">
        <f>VLOOKUP(C211,'MASTER SALE PARTY'!$B$4:$E$1000,2,FALSE)</f>
        <v>27AAGCP0139E1ZP</v>
      </c>
      <c r="E211" s="12" t="s">
        <v>1545</v>
      </c>
      <c r="F211" s="24" t="s">
        <v>275</v>
      </c>
      <c r="G211" s="25">
        <v>43593</v>
      </c>
      <c r="H211" s="12" t="str">
        <f>VLOOKUP(C211,'MASTER SALE PARTY'!$B$4:$E$1000,3,FALSE)</f>
        <v>27-Maharashatra</v>
      </c>
      <c r="I211" s="17">
        <v>0</v>
      </c>
      <c r="J211" s="17" t="s">
        <v>37</v>
      </c>
      <c r="K211" s="26">
        <v>87141090</v>
      </c>
      <c r="L211" s="20">
        <f>VLOOKUP(K211,'MASTER SALE HSN'!$A$4:$E$200,5,FALSE)</f>
        <v>28</v>
      </c>
      <c r="M211" s="26"/>
      <c r="N211" s="12"/>
      <c r="O211" s="12"/>
      <c r="P211" s="12"/>
      <c r="Q211" s="12"/>
      <c r="R211" s="12"/>
      <c r="S211" s="28">
        <v>40699.800000000003</v>
      </c>
      <c r="T211" s="21">
        <f t="shared" si="13"/>
        <v>0</v>
      </c>
      <c r="U211" s="21">
        <f t="shared" si="14"/>
        <v>5697.9720000000007</v>
      </c>
      <c r="V211" s="21">
        <f t="shared" si="15"/>
        <v>5697.9720000000007</v>
      </c>
      <c r="W211" s="21">
        <v>0</v>
      </c>
      <c r="X211" s="27">
        <v>52095.744000000006</v>
      </c>
      <c r="Y211" s="12" t="s">
        <v>38</v>
      </c>
      <c r="Z211" s="12" t="s">
        <v>1482</v>
      </c>
      <c r="AA211" s="12" t="str">
        <f>VLOOKUP(C211,'MASTER SALE PARTY'!$B$4:$E$1000,4,FALSE)</f>
        <v>Local</v>
      </c>
      <c r="AB211" s="26">
        <v>540</v>
      </c>
    </row>
    <row r="212" spans="1:28">
      <c r="A212" s="16">
        <v>43586</v>
      </c>
      <c r="B212" s="12">
        <v>39</v>
      </c>
      <c r="C212" s="23" t="s">
        <v>142</v>
      </c>
      <c r="D212" s="12" t="str">
        <f>VLOOKUP(C212,'MASTER SALE PARTY'!$B$4:$E$1000,2,FALSE)</f>
        <v>27AAACB2484Q1Z8</v>
      </c>
      <c r="E212" s="12" t="s">
        <v>1545</v>
      </c>
      <c r="F212" s="24" t="s">
        <v>276</v>
      </c>
      <c r="G212" s="25">
        <v>43593</v>
      </c>
      <c r="H212" s="12" t="str">
        <f>VLOOKUP(C212,'MASTER SALE PARTY'!$B$4:$E$1000,3,FALSE)</f>
        <v>27-Maharashatra</v>
      </c>
      <c r="I212" s="17">
        <v>0</v>
      </c>
      <c r="J212" s="17" t="s">
        <v>37</v>
      </c>
      <c r="K212" s="26">
        <v>998898</v>
      </c>
      <c r="L212" s="20">
        <f>VLOOKUP(K212,'MASTER SALE HSN'!$A$4:$E$200,5,FALSE)</f>
        <v>18</v>
      </c>
      <c r="M212" s="26"/>
      <c r="N212" s="12"/>
      <c r="O212" s="12"/>
      <c r="P212" s="12"/>
      <c r="Q212" s="12"/>
      <c r="R212" s="12"/>
      <c r="S212" s="28">
        <v>8970</v>
      </c>
      <c r="T212" s="21">
        <f t="shared" si="13"/>
        <v>0</v>
      </c>
      <c r="U212" s="21">
        <f t="shared" si="14"/>
        <v>807.30000000000007</v>
      </c>
      <c r="V212" s="21">
        <f t="shared" si="15"/>
        <v>807.30000000000007</v>
      </c>
      <c r="W212" s="21">
        <v>0</v>
      </c>
      <c r="X212" s="27">
        <v>10584.599999999999</v>
      </c>
      <c r="Y212" s="12" t="s">
        <v>38</v>
      </c>
      <c r="Z212" s="12" t="s">
        <v>1482</v>
      </c>
      <c r="AA212" s="12" t="str">
        <f>VLOOKUP(C212,'MASTER SALE PARTY'!$B$4:$E$1000,4,FALSE)</f>
        <v>Local</v>
      </c>
      <c r="AB212" s="26">
        <v>1380</v>
      </c>
    </row>
    <row r="213" spans="1:28">
      <c r="A213" s="16">
        <v>43586</v>
      </c>
      <c r="B213" s="12">
        <v>40</v>
      </c>
      <c r="C213" s="23" t="s">
        <v>142</v>
      </c>
      <c r="D213" s="12" t="str">
        <f>VLOOKUP(C213,'MASTER SALE PARTY'!$B$4:$E$1000,2,FALSE)</f>
        <v>27AAACB2484Q1Z8</v>
      </c>
      <c r="E213" s="12" t="s">
        <v>1545</v>
      </c>
      <c r="F213" s="24" t="s">
        <v>277</v>
      </c>
      <c r="G213" s="25">
        <v>43593</v>
      </c>
      <c r="H213" s="12" t="str">
        <f>VLOOKUP(C213,'MASTER SALE PARTY'!$B$4:$E$1000,3,FALSE)</f>
        <v>27-Maharashatra</v>
      </c>
      <c r="I213" s="17">
        <v>0</v>
      </c>
      <c r="J213" s="17" t="s">
        <v>37</v>
      </c>
      <c r="K213" s="26">
        <v>998898</v>
      </c>
      <c r="L213" s="20">
        <f>VLOOKUP(K213,'MASTER SALE HSN'!$A$4:$E$200,5,FALSE)</f>
        <v>18</v>
      </c>
      <c r="M213" s="26"/>
      <c r="N213" s="12"/>
      <c r="O213" s="12"/>
      <c r="P213" s="12"/>
      <c r="Q213" s="12"/>
      <c r="R213" s="12"/>
      <c r="S213" s="28">
        <v>5796</v>
      </c>
      <c r="T213" s="21">
        <f t="shared" si="13"/>
        <v>0</v>
      </c>
      <c r="U213" s="21">
        <f t="shared" si="14"/>
        <v>521.64</v>
      </c>
      <c r="V213" s="21">
        <f t="shared" si="15"/>
        <v>521.64</v>
      </c>
      <c r="W213" s="21">
        <v>0</v>
      </c>
      <c r="X213" s="27">
        <v>6839.2800000000007</v>
      </c>
      <c r="Y213" s="12" t="s">
        <v>38</v>
      </c>
      <c r="Z213" s="12" t="s">
        <v>1482</v>
      </c>
      <c r="AA213" s="12" t="str">
        <f>VLOOKUP(C213,'MASTER SALE PARTY'!$B$4:$E$1000,4,FALSE)</f>
        <v>Local</v>
      </c>
      <c r="AB213" s="26">
        <v>840</v>
      </c>
    </row>
    <row r="214" spans="1:28">
      <c r="A214" s="16">
        <v>43586</v>
      </c>
      <c r="B214" s="12">
        <v>41</v>
      </c>
      <c r="C214" s="23" t="s">
        <v>45</v>
      </c>
      <c r="D214" s="12" t="str">
        <f>VLOOKUP(C214,'MASTER SALE PARTY'!$B$4:$E$1000,2,FALSE)</f>
        <v>27AAECM8871A1ZF</v>
      </c>
      <c r="E214" s="12" t="s">
        <v>1545</v>
      </c>
      <c r="F214" s="24" t="s">
        <v>278</v>
      </c>
      <c r="G214" s="25">
        <v>43594</v>
      </c>
      <c r="H214" s="12" t="str">
        <f>VLOOKUP(C214,'MASTER SALE PARTY'!$B$4:$E$1000,3,FALSE)</f>
        <v>27-Maharashatra</v>
      </c>
      <c r="I214" s="17">
        <v>0</v>
      </c>
      <c r="J214" s="17" t="s">
        <v>37</v>
      </c>
      <c r="K214" s="26">
        <v>87089900</v>
      </c>
      <c r="L214" s="20">
        <f>VLOOKUP(K214,'MASTER SALE HSN'!$A$4:$E$200,5,FALSE)</f>
        <v>28</v>
      </c>
      <c r="M214" s="26"/>
      <c r="N214" s="12"/>
      <c r="O214" s="12"/>
      <c r="P214" s="12"/>
      <c r="Q214" s="12"/>
      <c r="R214" s="12"/>
      <c r="S214" s="28">
        <v>23255.759999999998</v>
      </c>
      <c r="T214" s="21">
        <f t="shared" si="13"/>
        <v>0</v>
      </c>
      <c r="U214" s="21">
        <f t="shared" si="14"/>
        <v>3255.8063999999995</v>
      </c>
      <c r="V214" s="21">
        <f t="shared" si="15"/>
        <v>3255.8063999999995</v>
      </c>
      <c r="W214" s="21">
        <v>0</v>
      </c>
      <c r="X214" s="27">
        <v>29767.372799999997</v>
      </c>
      <c r="Y214" s="12" t="s">
        <v>38</v>
      </c>
      <c r="Z214" s="12" t="s">
        <v>1482</v>
      </c>
      <c r="AA214" s="12" t="str">
        <f>VLOOKUP(C214,'MASTER SALE PARTY'!$B$4:$E$1000,4,FALSE)</f>
        <v>Local</v>
      </c>
      <c r="AB214" s="26">
        <v>12</v>
      </c>
    </row>
    <row r="215" spans="1:28">
      <c r="A215" s="16">
        <v>43586</v>
      </c>
      <c r="B215" s="12">
        <v>42</v>
      </c>
      <c r="C215" s="23" t="s">
        <v>45</v>
      </c>
      <c r="D215" s="12" t="str">
        <f>VLOOKUP(C215,'MASTER SALE PARTY'!$B$4:$E$1000,2,FALSE)</f>
        <v>27AAECM8871A1ZF</v>
      </c>
      <c r="E215" s="12" t="s">
        <v>1545</v>
      </c>
      <c r="F215" s="24" t="s">
        <v>279</v>
      </c>
      <c r="G215" s="25">
        <v>43594</v>
      </c>
      <c r="H215" s="12" t="str">
        <f>VLOOKUP(C215,'MASTER SALE PARTY'!$B$4:$E$1000,3,FALSE)</f>
        <v>27-Maharashatra</v>
      </c>
      <c r="I215" s="17">
        <v>0</v>
      </c>
      <c r="J215" s="17" t="s">
        <v>37</v>
      </c>
      <c r="K215" s="26">
        <v>87089900</v>
      </c>
      <c r="L215" s="20">
        <f>VLOOKUP(K215,'MASTER SALE HSN'!$A$4:$E$200,5,FALSE)</f>
        <v>28</v>
      </c>
      <c r="M215" s="26"/>
      <c r="N215" s="12"/>
      <c r="O215" s="12"/>
      <c r="P215" s="12"/>
      <c r="Q215" s="12"/>
      <c r="R215" s="12"/>
      <c r="S215" s="28">
        <v>1937.98</v>
      </c>
      <c r="T215" s="21">
        <f t="shared" si="13"/>
        <v>0</v>
      </c>
      <c r="U215" s="21">
        <f t="shared" si="14"/>
        <v>271.31720000000001</v>
      </c>
      <c r="V215" s="21">
        <f t="shared" si="15"/>
        <v>271.31720000000001</v>
      </c>
      <c r="W215" s="21">
        <v>0</v>
      </c>
      <c r="X215" s="27">
        <v>2480.6143999999999</v>
      </c>
      <c r="Y215" s="12" t="s">
        <v>38</v>
      </c>
      <c r="Z215" s="12" t="s">
        <v>1482</v>
      </c>
      <c r="AA215" s="12" t="str">
        <f>VLOOKUP(C215,'MASTER SALE PARTY'!$B$4:$E$1000,4,FALSE)</f>
        <v>Local</v>
      </c>
      <c r="AB215" s="26">
        <v>12</v>
      </c>
    </row>
    <row r="216" spans="1:28">
      <c r="A216" s="16">
        <v>43586</v>
      </c>
      <c r="B216" s="12">
        <v>43</v>
      </c>
      <c r="C216" s="23" t="s">
        <v>142</v>
      </c>
      <c r="D216" s="12" t="str">
        <f>VLOOKUP(C216,'MASTER SALE PARTY'!$B$4:$E$1000,2,FALSE)</f>
        <v>27AAACB2484Q1Z8</v>
      </c>
      <c r="E216" s="12" t="s">
        <v>1545</v>
      </c>
      <c r="F216" s="24" t="s">
        <v>280</v>
      </c>
      <c r="G216" s="25">
        <v>43594</v>
      </c>
      <c r="H216" s="12" t="str">
        <f>VLOOKUP(C216,'MASTER SALE PARTY'!$B$4:$E$1000,3,FALSE)</f>
        <v>27-Maharashatra</v>
      </c>
      <c r="I216" s="17">
        <v>0</v>
      </c>
      <c r="J216" s="17" t="s">
        <v>37</v>
      </c>
      <c r="K216" s="26">
        <v>998898</v>
      </c>
      <c r="L216" s="20">
        <f>VLOOKUP(K216,'MASTER SALE HSN'!$A$4:$E$200,5,FALSE)</f>
        <v>18</v>
      </c>
      <c r="M216" s="26"/>
      <c r="N216" s="12"/>
      <c r="O216" s="12"/>
      <c r="P216" s="12"/>
      <c r="Q216" s="12"/>
      <c r="R216" s="12"/>
      <c r="S216" s="28">
        <v>4700</v>
      </c>
      <c r="T216" s="21">
        <f t="shared" si="13"/>
        <v>0</v>
      </c>
      <c r="U216" s="21">
        <f t="shared" si="14"/>
        <v>423</v>
      </c>
      <c r="V216" s="21">
        <f t="shared" si="15"/>
        <v>423</v>
      </c>
      <c r="W216" s="21">
        <v>0</v>
      </c>
      <c r="X216" s="27">
        <v>5546</v>
      </c>
      <c r="Y216" s="12" t="s">
        <v>38</v>
      </c>
      <c r="Z216" s="12" t="s">
        <v>1482</v>
      </c>
      <c r="AA216" s="12" t="str">
        <f>VLOOKUP(C216,'MASTER SALE PARTY'!$B$4:$E$1000,4,FALSE)</f>
        <v>Local</v>
      </c>
      <c r="AB216" s="26">
        <v>1000</v>
      </c>
    </row>
    <row r="217" spans="1:28">
      <c r="A217" s="16">
        <v>43586</v>
      </c>
      <c r="B217" s="12">
        <v>44</v>
      </c>
      <c r="C217" s="23" t="s">
        <v>142</v>
      </c>
      <c r="D217" s="12" t="str">
        <f>VLOOKUP(C217,'MASTER SALE PARTY'!$B$4:$E$1000,2,FALSE)</f>
        <v>27AAACB2484Q1Z8</v>
      </c>
      <c r="E217" s="12" t="s">
        <v>1545</v>
      </c>
      <c r="F217" s="24" t="s">
        <v>281</v>
      </c>
      <c r="G217" s="25">
        <v>43594</v>
      </c>
      <c r="H217" s="12" t="str">
        <f>VLOOKUP(C217,'MASTER SALE PARTY'!$B$4:$E$1000,3,FALSE)</f>
        <v>27-Maharashatra</v>
      </c>
      <c r="I217" s="17">
        <v>0</v>
      </c>
      <c r="J217" s="17" t="s">
        <v>37</v>
      </c>
      <c r="K217" s="26">
        <v>998898</v>
      </c>
      <c r="L217" s="20">
        <f>VLOOKUP(K217,'MASTER SALE HSN'!$A$4:$E$200,5,FALSE)</f>
        <v>18</v>
      </c>
      <c r="M217" s="26"/>
      <c r="N217" s="12"/>
      <c r="O217" s="12"/>
      <c r="P217" s="12"/>
      <c r="Q217" s="12"/>
      <c r="R217" s="12"/>
      <c r="S217" s="28">
        <v>7020</v>
      </c>
      <c r="T217" s="21">
        <f t="shared" si="13"/>
        <v>0</v>
      </c>
      <c r="U217" s="21">
        <f t="shared" si="14"/>
        <v>631.80000000000007</v>
      </c>
      <c r="V217" s="21">
        <f t="shared" si="15"/>
        <v>631.80000000000007</v>
      </c>
      <c r="W217" s="21">
        <v>0</v>
      </c>
      <c r="X217" s="27">
        <v>8283.6</v>
      </c>
      <c r="Y217" s="12" t="s">
        <v>38</v>
      </c>
      <c r="Z217" s="12" t="s">
        <v>1482</v>
      </c>
      <c r="AA217" s="12" t="str">
        <f>VLOOKUP(C217,'MASTER SALE PARTY'!$B$4:$E$1000,4,FALSE)</f>
        <v>Local</v>
      </c>
      <c r="AB217" s="26">
        <v>1080</v>
      </c>
    </row>
    <row r="218" spans="1:28">
      <c r="A218" s="16">
        <v>43586</v>
      </c>
      <c r="B218" s="12">
        <v>45</v>
      </c>
      <c r="C218" s="23" t="s">
        <v>45</v>
      </c>
      <c r="D218" s="12" t="str">
        <f>VLOOKUP(C218,'MASTER SALE PARTY'!$B$4:$E$1000,2,FALSE)</f>
        <v>27AAECM8871A1ZF</v>
      </c>
      <c r="E218" s="12" t="s">
        <v>1545</v>
      </c>
      <c r="F218" s="24" t="s">
        <v>282</v>
      </c>
      <c r="G218" s="25">
        <v>43595</v>
      </c>
      <c r="H218" s="12" t="str">
        <f>VLOOKUP(C218,'MASTER SALE PARTY'!$B$4:$E$1000,3,FALSE)</f>
        <v>27-Maharashatra</v>
      </c>
      <c r="I218" s="17">
        <v>0</v>
      </c>
      <c r="J218" s="17" t="s">
        <v>37</v>
      </c>
      <c r="K218" s="26">
        <v>87089900</v>
      </c>
      <c r="L218" s="20">
        <f>VLOOKUP(K218,'MASTER SALE HSN'!$A$4:$E$200,5,FALSE)</f>
        <v>28</v>
      </c>
      <c r="M218" s="26"/>
      <c r="N218" s="12"/>
      <c r="O218" s="12"/>
      <c r="P218" s="12"/>
      <c r="Q218" s="12"/>
      <c r="R218" s="12"/>
      <c r="S218" s="28">
        <v>21317.78</v>
      </c>
      <c r="T218" s="21">
        <f t="shared" si="13"/>
        <v>0</v>
      </c>
      <c r="U218" s="21">
        <f t="shared" si="14"/>
        <v>2984.4892</v>
      </c>
      <c r="V218" s="21">
        <f t="shared" si="15"/>
        <v>2984.4892</v>
      </c>
      <c r="W218" s="21">
        <v>0</v>
      </c>
      <c r="X218" s="27">
        <v>27286.758399999999</v>
      </c>
      <c r="Y218" s="12" t="s">
        <v>38</v>
      </c>
      <c r="Z218" s="12" t="s">
        <v>1482</v>
      </c>
      <c r="AA218" s="12" t="str">
        <f>VLOOKUP(C218,'MASTER SALE PARTY'!$B$4:$E$1000,4,FALSE)</f>
        <v>Local</v>
      </c>
      <c r="AB218" s="26">
        <v>11</v>
      </c>
    </row>
    <row r="219" spans="1:28">
      <c r="A219" s="16">
        <v>43586</v>
      </c>
      <c r="B219" s="12">
        <v>46</v>
      </c>
      <c r="C219" s="23" t="s">
        <v>45</v>
      </c>
      <c r="D219" s="12" t="str">
        <f>VLOOKUP(C219,'MASTER SALE PARTY'!$B$4:$E$1000,2,FALSE)</f>
        <v>27AAECM8871A1ZF</v>
      </c>
      <c r="E219" s="12" t="s">
        <v>1545</v>
      </c>
      <c r="F219" s="24" t="s">
        <v>283</v>
      </c>
      <c r="G219" s="25">
        <v>43595</v>
      </c>
      <c r="H219" s="12" t="str">
        <f>VLOOKUP(C219,'MASTER SALE PARTY'!$B$4:$E$1000,3,FALSE)</f>
        <v>27-Maharashatra</v>
      </c>
      <c r="I219" s="17">
        <v>0</v>
      </c>
      <c r="J219" s="17" t="s">
        <v>37</v>
      </c>
      <c r="K219" s="26">
        <v>87089900</v>
      </c>
      <c r="L219" s="20">
        <f>VLOOKUP(K219,'MASTER SALE HSN'!$A$4:$E$200,5,FALSE)</f>
        <v>28</v>
      </c>
      <c r="M219" s="26"/>
      <c r="N219" s="12"/>
      <c r="O219" s="12"/>
      <c r="P219" s="12"/>
      <c r="Q219" s="12"/>
      <c r="R219" s="12"/>
      <c r="S219" s="28">
        <v>23255.759999999998</v>
      </c>
      <c r="T219" s="21">
        <f t="shared" si="13"/>
        <v>0</v>
      </c>
      <c r="U219" s="21">
        <f t="shared" si="14"/>
        <v>3255.8063999999995</v>
      </c>
      <c r="V219" s="21">
        <f t="shared" si="15"/>
        <v>3255.8063999999995</v>
      </c>
      <c r="W219" s="21">
        <v>0</v>
      </c>
      <c r="X219" s="27">
        <v>29767.372799999997</v>
      </c>
      <c r="Y219" s="12" t="s">
        <v>38</v>
      </c>
      <c r="Z219" s="12" t="s">
        <v>1482</v>
      </c>
      <c r="AA219" s="12" t="str">
        <f>VLOOKUP(C219,'MASTER SALE PARTY'!$B$4:$E$1000,4,FALSE)</f>
        <v>Local</v>
      </c>
      <c r="AB219" s="26">
        <v>12</v>
      </c>
    </row>
    <row r="220" spans="1:28">
      <c r="A220" s="16">
        <v>43586</v>
      </c>
      <c r="B220" s="12">
        <v>47</v>
      </c>
      <c r="C220" s="23" t="s">
        <v>33</v>
      </c>
      <c r="D220" s="12" t="str">
        <f>VLOOKUP(C220,'MASTER SALE PARTY'!$B$4:$E$1000,2,FALSE)</f>
        <v>27AABCM2508F1ZU</v>
      </c>
      <c r="E220" s="12" t="s">
        <v>1545</v>
      </c>
      <c r="F220" s="24" t="s">
        <v>284</v>
      </c>
      <c r="G220" s="25">
        <v>43595</v>
      </c>
      <c r="H220" s="12" t="str">
        <f>VLOOKUP(C220,'MASTER SALE PARTY'!$B$4:$E$1000,3,FALSE)</f>
        <v>27-Maharashatra</v>
      </c>
      <c r="I220" s="17">
        <v>0</v>
      </c>
      <c r="J220" s="17" t="s">
        <v>37</v>
      </c>
      <c r="K220" s="26">
        <v>87141090</v>
      </c>
      <c r="L220" s="20">
        <f>VLOOKUP(K220,'MASTER SALE HSN'!$A$4:$E$200,5,FALSE)</f>
        <v>28</v>
      </c>
      <c r="M220" s="26"/>
      <c r="N220" s="12"/>
      <c r="O220" s="12"/>
      <c r="P220" s="12"/>
      <c r="Q220" s="12"/>
      <c r="R220" s="12"/>
      <c r="S220" s="28">
        <v>26080.5</v>
      </c>
      <c r="T220" s="21">
        <f t="shared" si="13"/>
        <v>0</v>
      </c>
      <c r="U220" s="21">
        <f t="shared" si="14"/>
        <v>3651.27</v>
      </c>
      <c r="V220" s="21">
        <f t="shared" si="15"/>
        <v>3651.27</v>
      </c>
      <c r="W220" s="21">
        <v>0</v>
      </c>
      <c r="X220" s="27">
        <v>33383.040000000001</v>
      </c>
      <c r="Y220" s="12" t="s">
        <v>38</v>
      </c>
      <c r="Z220" s="12" t="s">
        <v>1482</v>
      </c>
      <c r="AA220" s="12" t="str">
        <f>VLOOKUP(C220,'MASTER SALE PARTY'!$B$4:$E$1000,4,FALSE)</f>
        <v>Local</v>
      </c>
      <c r="AB220" s="26">
        <v>522</v>
      </c>
    </row>
    <row r="221" spans="1:28">
      <c r="A221" s="16">
        <v>43586</v>
      </c>
      <c r="B221" s="12">
        <v>48</v>
      </c>
      <c r="C221" s="23" t="s">
        <v>92</v>
      </c>
      <c r="D221" s="12" t="str">
        <f>VLOOKUP(C221,'MASTER SALE PARTY'!$B$4:$E$1000,2,FALSE)</f>
        <v>27AAACH4211R1ZF</v>
      </c>
      <c r="E221" s="12" t="s">
        <v>1545</v>
      </c>
      <c r="F221" s="24" t="s">
        <v>285</v>
      </c>
      <c r="G221" s="25">
        <v>43595</v>
      </c>
      <c r="H221" s="12" t="str">
        <f>VLOOKUP(C221,'MASTER SALE PARTY'!$B$4:$E$1000,3,FALSE)</f>
        <v>27-Maharashatra</v>
      </c>
      <c r="I221" s="17">
        <v>0</v>
      </c>
      <c r="J221" s="17" t="s">
        <v>37</v>
      </c>
      <c r="K221" s="26">
        <v>85129000</v>
      </c>
      <c r="L221" s="20">
        <f>VLOOKUP(K221,'MASTER SALE HSN'!$A$4:$E$200,5,FALSE)</f>
        <v>18</v>
      </c>
      <c r="M221" s="26"/>
      <c r="N221" s="12"/>
      <c r="O221" s="12"/>
      <c r="P221" s="12"/>
      <c r="Q221" s="12"/>
      <c r="R221" s="12"/>
      <c r="S221" s="28">
        <v>48000</v>
      </c>
      <c r="T221" s="21">
        <f t="shared" si="13"/>
        <v>0</v>
      </c>
      <c r="U221" s="21">
        <f t="shared" si="14"/>
        <v>4320</v>
      </c>
      <c r="V221" s="21">
        <f t="shared" si="15"/>
        <v>4320</v>
      </c>
      <c r="W221" s="21">
        <v>0</v>
      </c>
      <c r="X221" s="27">
        <v>56640</v>
      </c>
      <c r="Y221" s="12" t="s">
        <v>38</v>
      </c>
      <c r="Z221" s="12" t="s">
        <v>1482</v>
      </c>
      <c r="AA221" s="12" t="str">
        <f>VLOOKUP(C221,'MASTER SALE PARTY'!$B$4:$E$1000,4,FALSE)</f>
        <v>Local</v>
      </c>
      <c r="AB221" s="26">
        <v>1920</v>
      </c>
    </row>
    <row r="222" spans="1:28">
      <c r="A222" s="16">
        <v>43586</v>
      </c>
      <c r="B222" s="12">
        <v>49</v>
      </c>
      <c r="C222" s="23" t="s">
        <v>45</v>
      </c>
      <c r="D222" s="12" t="str">
        <f>VLOOKUP(C222,'MASTER SALE PARTY'!$B$4:$E$1000,2,FALSE)</f>
        <v>27AAECM8871A1ZF</v>
      </c>
      <c r="E222" s="12" t="s">
        <v>1545</v>
      </c>
      <c r="F222" s="24" t="s">
        <v>286</v>
      </c>
      <c r="G222" s="25">
        <v>43596</v>
      </c>
      <c r="H222" s="12" t="str">
        <f>VLOOKUP(C222,'MASTER SALE PARTY'!$B$4:$E$1000,3,FALSE)</f>
        <v>27-Maharashatra</v>
      </c>
      <c r="I222" s="17">
        <v>0</v>
      </c>
      <c r="J222" s="17" t="s">
        <v>37</v>
      </c>
      <c r="K222" s="26">
        <v>87089900</v>
      </c>
      <c r="L222" s="20">
        <f>VLOOKUP(K222,'MASTER SALE HSN'!$A$4:$E$200,5,FALSE)</f>
        <v>28</v>
      </c>
      <c r="M222" s="26"/>
      <c r="N222" s="12"/>
      <c r="O222" s="12"/>
      <c r="P222" s="12"/>
      <c r="Q222" s="12"/>
      <c r="R222" s="12"/>
      <c r="S222" s="28">
        <v>23255.759999999998</v>
      </c>
      <c r="T222" s="21">
        <f t="shared" si="13"/>
        <v>0</v>
      </c>
      <c r="U222" s="21">
        <f t="shared" si="14"/>
        <v>3255.8063999999995</v>
      </c>
      <c r="V222" s="21">
        <f t="shared" si="15"/>
        <v>3255.8063999999995</v>
      </c>
      <c r="W222" s="21">
        <v>0</v>
      </c>
      <c r="X222" s="27">
        <v>29767.372799999997</v>
      </c>
      <c r="Y222" s="12" t="s">
        <v>38</v>
      </c>
      <c r="Z222" s="12" t="s">
        <v>1482</v>
      </c>
      <c r="AA222" s="12" t="str">
        <f>VLOOKUP(C222,'MASTER SALE PARTY'!$B$4:$E$1000,4,FALSE)</f>
        <v>Local</v>
      </c>
      <c r="AB222" s="26">
        <v>12</v>
      </c>
    </row>
    <row r="223" spans="1:28">
      <c r="A223" s="16">
        <v>43586</v>
      </c>
      <c r="B223" s="12">
        <v>50</v>
      </c>
      <c r="C223" s="23" t="s">
        <v>45</v>
      </c>
      <c r="D223" s="12" t="str">
        <f>VLOOKUP(C223,'MASTER SALE PARTY'!$B$4:$E$1000,2,FALSE)</f>
        <v>27AAECM8871A1ZF</v>
      </c>
      <c r="E223" s="12" t="s">
        <v>1545</v>
      </c>
      <c r="F223" s="24" t="s">
        <v>287</v>
      </c>
      <c r="G223" s="25">
        <v>43596</v>
      </c>
      <c r="H223" s="12" t="str">
        <f>VLOOKUP(C223,'MASTER SALE PARTY'!$B$4:$E$1000,3,FALSE)</f>
        <v>27-Maharashatra</v>
      </c>
      <c r="I223" s="17">
        <v>0</v>
      </c>
      <c r="J223" s="17" t="s">
        <v>37</v>
      </c>
      <c r="K223" s="26">
        <v>87089900</v>
      </c>
      <c r="L223" s="20">
        <f>VLOOKUP(K223,'MASTER SALE HSN'!$A$4:$E$200,5,FALSE)</f>
        <v>28</v>
      </c>
      <c r="M223" s="26"/>
      <c r="N223" s="12"/>
      <c r="O223" s="12"/>
      <c r="P223" s="12"/>
      <c r="Q223" s="12"/>
      <c r="R223" s="12"/>
      <c r="S223" s="28">
        <v>23255.759999999998</v>
      </c>
      <c r="T223" s="21">
        <f t="shared" si="13"/>
        <v>0</v>
      </c>
      <c r="U223" s="21">
        <f t="shared" si="14"/>
        <v>3255.8063999999995</v>
      </c>
      <c r="V223" s="21">
        <f t="shared" si="15"/>
        <v>3255.8063999999995</v>
      </c>
      <c r="W223" s="21">
        <v>0</v>
      </c>
      <c r="X223" s="27">
        <v>29767.372799999997</v>
      </c>
      <c r="Y223" s="12" t="s">
        <v>38</v>
      </c>
      <c r="Z223" s="12" t="s">
        <v>1482</v>
      </c>
      <c r="AA223" s="12" t="str">
        <f>VLOOKUP(C223,'MASTER SALE PARTY'!$B$4:$E$1000,4,FALSE)</f>
        <v>Local</v>
      </c>
      <c r="AB223" s="26">
        <v>12</v>
      </c>
    </row>
    <row r="224" spans="1:28">
      <c r="A224" s="16">
        <v>43586</v>
      </c>
      <c r="B224" s="12">
        <v>51</v>
      </c>
      <c r="C224" s="23" t="s">
        <v>45</v>
      </c>
      <c r="D224" s="12" t="str">
        <f>VLOOKUP(C224,'MASTER SALE PARTY'!$B$4:$E$1000,2,FALSE)</f>
        <v>27AAECM8871A1ZF</v>
      </c>
      <c r="E224" s="12" t="s">
        <v>1545</v>
      </c>
      <c r="F224" s="24" t="s">
        <v>288</v>
      </c>
      <c r="G224" s="25">
        <v>43596</v>
      </c>
      <c r="H224" s="12" t="str">
        <f>VLOOKUP(C224,'MASTER SALE PARTY'!$B$4:$E$1000,3,FALSE)</f>
        <v>27-Maharashatra</v>
      </c>
      <c r="I224" s="17">
        <v>0</v>
      </c>
      <c r="J224" s="17" t="s">
        <v>37</v>
      </c>
      <c r="K224" s="26">
        <v>87089900</v>
      </c>
      <c r="L224" s="20">
        <f>VLOOKUP(K224,'MASTER SALE HSN'!$A$4:$E$200,5,FALSE)</f>
        <v>28</v>
      </c>
      <c r="M224" s="26"/>
      <c r="N224" s="12"/>
      <c r="O224" s="12"/>
      <c r="P224" s="12"/>
      <c r="Q224" s="12"/>
      <c r="R224" s="12"/>
      <c r="S224" s="28">
        <v>23255.759999999998</v>
      </c>
      <c r="T224" s="21">
        <f t="shared" si="13"/>
        <v>0</v>
      </c>
      <c r="U224" s="21">
        <f t="shared" si="14"/>
        <v>3255.8063999999995</v>
      </c>
      <c r="V224" s="21">
        <f t="shared" si="15"/>
        <v>3255.8063999999995</v>
      </c>
      <c r="W224" s="21">
        <v>0</v>
      </c>
      <c r="X224" s="27">
        <v>29767.372799999997</v>
      </c>
      <c r="Y224" s="12" t="s">
        <v>38</v>
      </c>
      <c r="Z224" s="12" t="s">
        <v>1482</v>
      </c>
      <c r="AA224" s="12" t="str">
        <f>VLOOKUP(C224,'MASTER SALE PARTY'!$B$4:$E$1000,4,FALSE)</f>
        <v>Local</v>
      </c>
      <c r="AB224" s="26">
        <v>12</v>
      </c>
    </row>
    <row r="225" spans="1:28">
      <c r="A225" s="16">
        <v>43586</v>
      </c>
      <c r="B225" s="12">
        <v>52</v>
      </c>
      <c r="C225" s="23" t="s">
        <v>64</v>
      </c>
      <c r="D225" s="12" t="str">
        <f>VLOOKUP(C225,'MASTER SALE PARTY'!$B$4:$E$1000,2,FALSE)</f>
        <v>27AAACD4090Q1Z8</v>
      </c>
      <c r="E225" s="12" t="s">
        <v>1545</v>
      </c>
      <c r="F225" s="24" t="s">
        <v>289</v>
      </c>
      <c r="G225" s="25">
        <v>43596</v>
      </c>
      <c r="H225" s="12" t="str">
        <f>VLOOKUP(C225,'MASTER SALE PARTY'!$B$4:$E$1000,3,FALSE)</f>
        <v>27-Maharashatra</v>
      </c>
      <c r="I225" s="17">
        <v>0</v>
      </c>
      <c r="J225" s="17" t="s">
        <v>37</v>
      </c>
      <c r="K225" s="26">
        <v>85129000</v>
      </c>
      <c r="L225" s="20">
        <f>VLOOKUP(K225,'MASTER SALE HSN'!$A$4:$E$200,5,FALSE)</f>
        <v>18</v>
      </c>
      <c r="M225" s="26"/>
      <c r="N225" s="12"/>
      <c r="O225" s="12"/>
      <c r="P225" s="12"/>
      <c r="Q225" s="12"/>
      <c r="R225" s="12"/>
      <c r="S225" s="28">
        <v>76866.3</v>
      </c>
      <c r="T225" s="21">
        <f t="shared" si="13"/>
        <v>0</v>
      </c>
      <c r="U225" s="21">
        <f t="shared" si="14"/>
        <v>6917.9670000000006</v>
      </c>
      <c r="V225" s="21">
        <f t="shared" si="15"/>
        <v>6917.9670000000006</v>
      </c>
      <c r="W225" s="21">
        <v>0</v>
      </c>
      <c r="X225" s="27">
        <v>90702.234000000011</v>
      </c>
      <c r="Y225" s="12" t="s">
        <v>38</v>
      </c>
      <c r="Z225" s="12" t="s">
        <v>1482</v>
      </c>
      <c r="AA225" s="12" t="str">
        <f>VLOOKUP(C225,'MASTER SALE PARTY'!$B$4:$E$1000,4,FALSE)</f>
        <v>Local</v>
      </c>
      <c r="AB225" s="26">
        <v>630</v>
      </c>
    </row>
    <row r="226" spans="1:28">
      <c r="A226" s="16">
        <v>43586</v>
      </c>
      <c r="B226" s="12">
        <v>53</v>
      </c>
      <c r="C226" s="23" t="s">
        <v>173</v>
      </c>
      <c r="D226" s="12" t="str">
        <f>VLOOKUP(C226,'MASTER SALE PARTY'!$B$4:$E$1000,2,FALSE)</f>
        <v>27AAGCP0139E1ZP</v>
      </c>
      <c r="E226" s="12" t="s">
        <v>1545</v>
      </c>
      <c r="F226" s="24" t="s">
        <v>290</v>
      </c>
      <c r="G226" s="25">
        <v>43596</v>
      </c>
      <c r="H226" s="12" t="str">
        <f>VLOOKUP(C226,'MASTER SALE PARTY'!$B$4:$E$1000,3,FALSE)</f>
        <v>27-Maharashatra</v>
      </c>
      <c r="I226" s="17">
        <v>0</v>
      </c>
      <c r="J226" s="17" t="s">
        <v>37</v>
      </c>
      <c r="K226" s="26">
        <v>87141090</v>
      </c>
      <c r="L226" s="20">
        <f>VLOOKUP(K226,'MASTER SALE HSN'!$A$4:$E$200,5,FALSE)</f>
        <v>28</v>
      </c>
      <c r="M226" s="26"/>
      <c r="N226" s="12"/>
      <c r="O226" s="12"/>
      <c r="P226" s="12"/>
      <c r="Q226" s="12"/>
      <c r="R226" s="12"/>
      <c r="S226" s="28">
        <v>33861.599999999999</v>
      </c>
      <c r="T226" s="21">
        <f t="shared" si="13"/>
        <v>0</v>
      </c>
      <c r="U226" s="21">
        <f t="shared" si="14"/>
        <v>4740.6239999999998</v>
      </c>
      <c r="V226" s="21">
        <f t="shared" si="15"/>
        <v>4740.6239999999998</v>
      </c>
      <c r="W226" s="21">
        <v>0</v>
      </c>
      <c r="X226" s="27">
        <v>43342.847999999998</v>
      </c>
      <c r="Y226" s="12" t="s">
        <v>38</v>
      </c>
      <c r="Z226" s="12" t="s">
        <v>1482</v>
      </c>
      <c r="AA226" s="12" t="str">
        <f>VLOOKUP(C226,'MASTER SALE PARTY'!$B$4:$E$1000,4,FALSE)</f>
        <v>Local</v>
      </c>
      <c r="AB226" s="26">
        <v>720</v>
      </c>
    </row>
    <row r="227" spans="1:28">
      <c r="A227" s="16">
        <v>43586</v>
      </c>
      <c r="B227" s="12">
        <v>54</v>
      </c>
      <c r="C227" s="23" t="s">
        <v>142</v>
      </c>
      <c r="D227" s="12" t="str">
        <f>VLOOKUP(C227,'MASTER SALE PARTY'!$B$4:$E$1000,2,FALSE)</f>
        <v>27AAACB2484Q1Z8</v>
      </c>
      <c r="E227" s="12" t="s">
        <v>1545</v>
      </c>
      <c r="F227" s="24" t="s">
        <v>291</v>
      </c>
      <c r="G227" s="25">
        <v>43596</v>
      </c>
      <c r="H227" s="12" t="str">
        <f>VLOOKUP(C227,'MASTER SALE PARTY'!$B$4:$E$1000,3,FALSE)</f>
        <v>27-Maharashatra</v>
      </c>
      <c r="I227" s="17">
        <v>0</v>
      </c>
      <c r="J227" s="17" t="s">
        <v>37</v>
      </c>
      <c r="K227" s="26">
        <v>998898</v>
      </c>
      <c r="L227" s="20">
        <f>VLOOKUP(K227,'MASTER SALE HSN'!$A$4:$E$200,5,FALSE)</f>
        <v>18</v>
      </c>
      <c r="M227" s="26"/>
      <c r="N227" s="12"/>
      <c r="O227" s="12"/>
      <c r="P227" s="12"/>
      <c r="Q227" s="12"/>
      <c r="R227" s="12"/>
      <c r="S227" s="28">
        <v>3105</v>
      </c>
      <c r="T227" s="21">
        <f t="shared" si="13"/>
        <v>0</v>
      </c>
      <c r="U227" s="21">
        <f t="shared" si="14"/>
        <v>279.45</v>
      </c>
      <c r="V227" s="21">
        <f t="shared" si="15"/>
        <v>279.45</v>
      </c>
      <c r="W227" s="21">
        <v>0</v>
      </c>
      <c r="X227" s="27">
        <v>3663.8999999999996</v>
      </c>
      <c r="Y227" s="12" t="s">
        <v>38</v>
      </c>
      <c r="Z227" s="12" t="s">
        <v>1482</v>
      </c>
      <c r="AA227" s="12" t="str">
        <f>VLOOKUP(C227,'MASTER SALE PARTY'!$B$4:$E$1000,4,FALSE)</f>
        <v>Local</v>
      </c>
      <c r="AB227" s="26">
        <v>450</v>
      </c>
    </row>
    <row r="228" spans="1:28">
      <c r="A228" s="16">
        <v>43586</v>
      </c>
      <c r="B228" s="12">
        <v>55</v>
      </c>
      <c r="C228" s="23" t="s">
        <v>142</v>
      </c>
      <c r="D228" s="12" t="str">
        <f>VLOOKUP(C228,'MASTER SALE PARTY'!$B$4:$E$1000,2,FALSE)</f>
        <v>27AAACB2484Q1Z8</v>
      </c>
      <c r="E228" s="12" t="s">
        <v>1545</v>
      </c>
      <c r="F228" s="24" t="s">
        <v>292</v>
      </c>
      <c r="G228" s="25">
        <v>43596</v>
      </c>
      <c r="H228" s="12" t="str">
        <f>VLOOKUP(C228,'MASTER SALE PARTY'!$B$4:$E$1000,3,FALSE)</f>
        <v>27-Maharashatra</v>
      </c>
      <c r="I228" s="17">
        <v>0</v>
      </c>
      <c r="J228" s="17" t="s">
        <v>37</v>
      </c>
      <c r="K228" s="26">
        <v>998898</v>
      </c>
      <c r="L228" s="20">
        <f>VLOOKUP(K228,'MASTER SALE HSN'!$A$4:$E$200,5,FALSE)</f>
        <v>18</v>
      </c>
      <c r="M228" s="26"/>
      <c r="N228" s="12"/>
      <c r="O228" s="12"/>
      <c r="P228" s="12"/>
      <c r="Q228" s="12"/>
      <c r="R228" s="12"/>
      <c r="S228" s="28">
        <v>4680</v>
      </c>
      <c r="T228" s="21">
        <f t="shared" si="13"/>
        <v>0</v>
      </c>
      <c r="U228" s="21">
        <f t="shared" si="14"/>
        <v>421.2</v>
      </c>
      <c r="V228" s="21">
        <f t="shared" si="15"/>
        <v>421.2</v>
      </c>
      <c r="W228" s="21">
        <v>0</v>
      </c>
      <c r="X228" s="27">
        <v>5522.4</v>
      </c>
      <c r="Y228" s="12" t="s">
        <v>38</v>
      </c>
      <c r="Z228" s="12" t="s">
        <v>1482</v>
      </c>
      <c r="AA228" s="12" t="str">
        <f>VLOOKUP(C228,'MASTER SALE PARTY'!$B$4:$E$1000,4,FALSE)</f>
        <v>Local</v>
      </c>
      <c r="AB228" s="26">
        <v>720</v>
      </c>
    </row>
    <row r="229" spans="1:28">
      <c r="A229" s="16">
        <v>43586</v>
      </c>
      <c r="B229" s="12">
        <v>56</v>
      </c>
      <c r="C229" s="23" t="s">
        <v>142</v>
      </c>
      <c r="D229" s="12" t="str">
        <f>VLOOKUP(C229,'MASTER SALE PARTY'!$B$4:$E$1000,2,FALSE)</f>
        <v>27AAACB2484Q1Z8</v>
      </c>
      <c r="E229" s="12" t="s">
        <v>1545</v>
      </c>
      <c r="F229" s="24" t="s">
        <v>293</v>
      </c>
      <c r="G229" s="25">
        <v>43596</v>
      </c>
      <c r="H229" s="12" t="str">
        <f>VLOOKUP(C229,'MASTER SALE PARTY'!$B$4:$E$1000,3,FALSE)</f>
        <v>27-Maharashatra</v>
      </c>
      <c r="I229" s="17">
        <v>0</v>
      </c>
      <c r="J229" s="17" t="s">
        <v>37</v>
      </c>
      <c r="K229" s="26">
        <v>998898</v>
      </c>
      <c r="L229" s="20">
        <f>VLOOKUP(K229,'MASTER SALE HSN'!$A$4:$E$200,5,FALSE)</f>
        <v>18</v>
      </c>
      <c r="M229" s="26"/>
      <c r="N229" s="12"/>
      <c r="O229" s="12"/>
      <c r="P229" s="12"/>
      <c r="Q229" s="12"/>
      <c r="R229" s="12"/>
      <c r="S229" s="28">
        <v>2780</v>
      </c>
      <c r="T229" s="21">
        <f t="shared" si="13"/>
        <v>0</v>
      </c>
      <c r="U229" s="21">
        <f t="shared" si="14"/>
        <v>250.20000000000002</v>
      </c>
      <c r="V229" s="21">
        <f t="shared" si="15"/>
        <v>250.20000000000002</v>
      </c>
      <c r="W229" s="21">
        <v>0</v>
      </c>
      <c r="X229" s="27">
        <v>3280.3999999999996</v>
      </c>
      <c r="Y229" s="12" t="s">
        <v>38</v>
      </c>
      <c r="Z229" s="12" t="s">
        <v>1482</v>
      </c>
      <c r="AA229" s="12" t="str">
        <f>VLOOKUP(C229,'MASTER SALE PARTY'!$B$4:$E$1000,4,FALSE)</f>
        <v>Local</v>
      </c>
      <c r="AB229" s="26">
        <v>1390</v>
      </c>
    </row>
    <row r="230" spans="1:28">
      <c r="A230" s="16">
        <v>43586</v>
      </c>
      <c r="B230" s="12">
        <v>57</v>
      </c>
      <c r="C230" s="23" t="s">
        <v>45</v>
      </c>
      <c r="D230" s="12" t="str">
        <f>VLOOKUP(C230,'MASTER SALE PARTY'!$B$4:$E$1000,2,FALSE)</f>
        <v>27AAECM8871A1ZF</v>
      </c>
      <c r="E230" s="12" t="s">
        <v>1545</v>
      </c>
      <c r="F230" s="24" t="s">
        <v>294</v>
      </c>
      <c r="G230" s="25">
        <v>43598</v>
      </c>
      <c r="H230" s="12" t="str">
        <f>VLOOKUP(C230,'MASTER SALE PARTY'!$B$4:$E$1000,3,FALSE)</f>
        <v>27-Maharashatra</v>
      </c>
      <c r="I230" s="17">
        <v>0</v>
      </c>
      <c r="J230" s="17" t="s">
        <v>37</v>
      </c>
      <c r="K230" s="26">
        <v>87089900</v>
      </c>
      <c r="L230" s="20">
        <f>VLOOKUP(K230,'MASTER SALE HSN'!$A$4:$E$200,5,FALSE)</f>
        <v>28</v>
      </c>
      <c r="M230" s="26"/>
      <c r="N230" s="12"/>
      <c r="O230" s="12"/>
      <c r="P230" s="12"/>
      <c r="Q230" s="12"/>
      <c r="R230" s="12"/>
      <c r="S230" s="28">
        <v>23255.759999999998</v>
      </c>
      <c r="T230" s="21">
        <f t="shared" si="13"/>
        <v>0</v>
      </c>
      <c r="U230" s="21">
        <f t="shared" si="14"/>
        <v>3255.8063999999995</v>
      </c>
      <c r="V230" s="21">
        <f t="shared" si="15"/>
        <v>3255.8063999999995</v>
      </c>
      <c r="W230" s="21">
        <v>0</v>
      </c>
      <c r="X230" s="27">
        <v>29767.372799999997</v>
      </c>
      <c r="Y230" s="12" t="s">
        <v>38</v>
      </c>
      <c r="Z230" s="12" t="s">
        <v>1482</v>
      </c>
      <c r="AA230" s="12" t="str">
        <f>VLOOKUP(C230,'MASTER SALE PARTY'!$B$4:$E$1000,4,FALSE)</f>
        <v>Local</v>
      </c>
      <c r="AB230" s="26">
        <v>12</v>
      </c>
    </row>
    <row r="231" spans="1:28">
      <c r="A231" s="16">
        <v>43586</v>
      </c>
      <c r="B231" s="12">
        <v>58</v>
      </c>
      <c r="C231" s="23" t="s">
        <v>45</v>
      </c>
      <c r="D231" s="12" t="str">
        <f>VLOOKUP(C231,'MASTER SALE PARTY'!$B$4:$E$1000,2,FALSE)</f>
        <v>27AAECM8871A1ZF</v>
      </c>
      <c r="E231" s="12" t="s">
        <v>1545</v>
      </c>
      <c r="F231" s="24" t="s">
        <v>295</v>
      </c>
      <c r="G231" s="25">
        <v>43598</v>
      </c>
      <c r="H231" s="12" t="str">
        <f>VLOOKUP(C231,'MASTER SALE PARTY'!$B$4:$E$1000,3,FALSE)</f>
        <v>27-Maharashatra</v>
      </c>
      <c r="I231" s="17">
        <v>0</v>
      </c>
      <c r="J231" s="17" t="s">
        <v>37</v>
      </c>
      <c r="K231" s="26">
        <v>87089900</v>
      </c>
      <c r="L231" s="20">
        <f>VLOOKUP(K231,'MASTER SALE HSN'!$A$4:$E$200,5,FALSE)</f>
        <v>28</v>
      </c>
      <c r="M231" s="26"/>
      <c r="N231" s="12"/>
      <c r="O231" s="12"/>
      <c r="P231" s="12"/>
      <c r="Q231" s="12"/>
      <c r="R231" s="12"/>
      <c r="S231" s="28">
        <v>23255.759999999998</v>
      </c>
      <c r="T231" s="21">
        <f t="shared" si="13"/>
        <v>0</v>
      </c>
      <c r="U231" s="21">
        <f t="shared" si="14"/>
        <v>3255.8063999999995</v>
      </c>
      <c r="V231" s="21">
        <f t="shared" si="15"/>
        <v>3255.8063999999995</v>
      </c>
      <c r="W231" s="21">
        <v>0</v>
      </c>
      <c r="X231" s="27">
        <v>29767.372799999997</v>
      </c>
      <c r="Y231" s="12" t="s">
        <v>38</v>
      </c>
      <c r="Z231" s="12" t="s">
        <v>1482</v>
      </c>
      <c r="AA231" s="12" t="str">
        <f>VLOOKUP(C231,'MASTER SALE PARTY'!$B$4:$E$1000,4,FALSE)</f>
        <v>Local</v>
      </c>
      <c r="AB231" s="26">
        <v>12</v>
      </c>
    </row>
    <row r="232" spans="1:28">
      <c r="A232" s="16">
        <v>43586</v>
      </c>
      <c r="B232" s="12">
        <v>59</v>
      </c>
      <c r="C232" s="23" t="s">
        <v>142</v>
      </c>
      <c r="D232" s="12" t="str">
        <f>VLOOKUP(C232,'MASTER SALE PARTY'!$B$4:$E$1000,2,FALSE)</f>
        <v>27AAACB2484Q1Z8</v>
      </c>
      <c r="E232" s="12" t="s">
        <v>1545</v>
      </c>
      <c r="F232" s="24" t="s">
        <v>296</v>
      </c>
      <c r="G232" s="25">
        <v>43598</v>
      </c>
      <c r="H232" s="12" t="str">
        <f>VLOOKUP(C232,'MASTER SALE PARTY'!$B$4:$E$1000,3,FALSE)</f>
        <v>27-Maharashatra</v>
      </c>
      <c r="I232" s="17">
        <v>0</v>
      </c>
      <c r="J232" s="17" t="s">
        <v>37</v>
      </c>
      <c r="K232" s="26">
        <v>998898</v>
      </c>
      <c r="L232" s="20">
        <f>VLOOKUP(K232,'MASTER SALE HSN'!$A$4:$E$200,5,FALSE)</f>
        <v>18</v>
      </c>
      <c r="M232" s="26"/>
      <c r="N232" s="12"/>
      <c r="O232" s="12"/>
      <c r="P232" s="12"/>
      <c r="Q232" s="12"/>
      <c r="R232" s="12"/>
      <c r="S232" s="28">
        <v>11955</v>
      </c>
      <c r="T232" s="21">
        <f t="shared" si="13"/>
        <v>0</v>
      </c>
      <c r="U232" s="21">
        <f t="shared" si="14"/>
        <v>1075.95</v>
      </c>
      <c r="V232" s="21">
        <f t="shared" si="15"/>
        <v>1075.95</v>
      </c>
      <c r="W232" s="21">
        <v>0</v>
      </c>
      <c r="X232" s="27">
        <v>14106.900000000001</v>
      </c>
      <c r="Y232" s="12" t="s">
        <v>38</v>
      </c>
      <c r="Z232" s="12" t="s">
        <v>1482</v>
      </c>
      <c r="AA232" s="12" t="str">
        <f>VLOOKUP(C232,'MASTER SALE PARTY'!$B$4:$E$1000,4,FALSE)</f>
        <v>Local</v>
      </c>
      <c r="AB232" s="26">
        <v>3492</v>
      </c>
    </row>
    <row r="233" spans="1:28">
      <c r="A233" s="16">
        <v>43586</v>
      </c>
      <c r="B233" s="12">
        <v>60</v>
      </c>
      <c r="C233" s="23" t="s">
        <v>45</v>
      </c>
      <c r="D233" s="12" t="str">
        <f>VLOOKUP(C233,'MASTER SALE PARTY'!$B$4:$E$1000,2,FALSE)</f>
        <v>27AAECM8871A1ZF</v>
      </c>
      <c r="E233" s="12" t="s">
        <v>1545</v>
      </c>
      <c r="F233" s="24" t="s">
        <v>297</v>
      </c>
      <c r="G233" s="25">
        <v>43598</v>
      </c>
      <c r="H233" s="12" t="str">
        <f>VLOOKUP(C233,'MASTER SALE PARTY'!$B$4:$E$1000,3,FALSE)</f>
        <v>27-Maharashatra</v>
      </c>
      <c r="I233" s="17">
        <v>0</v>
      </c>
      <c r="J233" s="17" t="s">
        <v>37</v>
      </c>
      <c r="K233" s="26">
        <v>87089900</v>
      </c>
      <c r="L233" s="20">
        <f>VLOOKUP(K233,'MASTER SALE HSN'!$A$4:$E$200,5,FALSE)</f>
        <v>28</v>
      </c>
      <c r="M233" s="26"/>
      <c r="N233" s="12"/>
      <c r="O233" s="12"/>
      <c r="P233" s="12"/>
      <c r="Q233" s="12"/>
      <c r="R233" s="12"/>
      <c r="S233" s="28">
        <v>17441.82</v>
      </c>
      <c r="T233" s="21">
        <f t="shared" si="13"/>
        <v>0</v>
      </c>
      <c r="U233" s="21">
        <f t="shared" si="14"/>
        <v>2441.8547999999996</v>
      </c>
      <c r="V233" s="21">
        <f t="shared" si="15"/>
        <v>2441.8547999999996</v>
      </c>
      <c r="W233" s="21">
        <v>0</v>
      </c>
      <c r="X233" s="27">
        <v>22325.529600000002</v>
      </c>
      <c r="Y233" s="12" t="s">
        <v>38</v>
      </c>
      <c r="Z233" s="12" t="s">
        <v>1482</v>
      </c>
      <c r="AA233" s="12" t="str">
        <f>VLOOKUP(C233,'MASTER SALE PARTY'!$B$4:$E$1000,4,FALSE)</f>
        <v>Local</v>
      </c>
      <c r="AB233" s="26">
        <v>9</v>
      </c>
    </row>
    <row r="234" spans="1:28">
      <c r="A234" s="16">
        <v>43586</v>
      </c>
      <c r="B234" s="12">
        <v>61</v>
      </c>
      <c r="C234" s="23" t="s">
        <v>185</v>
      </c>
      <c r="D234" s="12" t="str">
        <f>VLOOKUP(C234,'MASTER SALE PARTY'!$B$4:$E$1000,2,FALSE)</f>
        <v>27AABFP3834C1ZK</v>
      </c>
      <c r="E234" s="12" t="s">
        <v>1545</v>
      </c>
      <c r="F234" s="24" t="s">
        <v>298</v>
      </c>
      <c r="G234" s="25">
        <v>43599</v>
      </c>
      <c r="H234" s="12" t="str">
        <f>VLOOKUP(C234,'MASTER SALE PARTY'!$B$4:$E$1000,3,FALSE)</f>
        <v>27-Maharashatra</v>
      </c>
      <c r="I234" s="17">
        <v>0</v>
      </c>
      <c r="J234" s="17" t="s">
        <v>37</v>
      </c>
      <c r="K234" s="26">
        <v>87141900</v>
      </c>
      <c r="L234" s="20">
        <f>VLOOKUP(K234,'MASTER SALE HSN'!$A$4:$E$200,5,FALSE)</f>
        <v>28</v>
      </c>
      <c r="M234" s="26"/>
      <c r="N234" s="12"/>
      <c r="O234" s="12"/>
      <c r="P234" s="12"/>
      <c r="Q234" s="12"/>
      <c r="R234" s="12"/>
      <c r="S234" s="28">
        <v>11096.6</v>
      </c>
      <c r="T234" s="21">
        <f t="shared" si="13"/>
        <v>0</v>
      </c>
      <c r="U234" s="21">
        <f t="shared" si="14"/>
        <v>1553.5240000000001</v>
      </c>
      <c r="V234" s="21">
        <f t="shared" si="15"/>
        <v>1553.5240000000001</v>
      </c>
      <c r="W234" s="21">
        <v>0</v>
      </c>
      <c r="X234" s="27">
        <v>14203.647999999999</v>
      </c>
      <c r="Y234" s="12" t="s">
        <v>38</v>
      </c>
      <c r="Z234" s="12" t="s">
        <v>1482</v>
      </c>
      <c r="AA234" s="12" t="str">
        <f>VLOOKUP(C234,'MASTER SALE PARTY'!$B$4:$E$1000,4,FALSE)</f>
        <v>Local</v>
      </c>
      <c r="AB234" s="26">
        <v>860</v>
      </c>
    </row>
    <row r="235" spans="1:28">
      <c r="A235" s="16">
        <v>43586</v>
      </c>
      <c r="B235" s="12">
        <v>62</v>
      </c>
      <c r="C235" s="23" t="s">
        <v>142</v>
      </c>
      <c r="D235" s="12" t="str">
        <f>VLOOKUP(C235,'MASTER SALE PARTY'!$B$4:$E$1000,2,FALSE)</f>
        <v>27AAACB2484Q1Z8</v>
      </c>
      <c r="E235" s="12" t="s">
        <v>1545</v>
      </c>
      <c r="F235" s="24" t="s">
        <v>299</v>
      </c>
      <c r="G235" s="25">
        <v>43599</v>
      </c>
      <c r="H235" s="12" t="str">
        <f>VLOOKUP(C235,'MASTER SALE PARTY'!$B$4:$E$1000,3,FALSE)</f>
        <v>27-Maharashatra</v>
      </c>
      <c r="I235" s="17">
        <v>0</v>
      </c>
      <c r="J235" s="17" t="s">
        <v>37</v>
      </c>
      <c r="K235" s="26">
        <v>998898</v>
      </c>
      <c r="L235" s="20">
        <f>VLOOKUP(K235,'MASTER SALE HSN'!$A$4:$E$200,5,FALSE)</f>
        <v>18</v>
      </c>
      <c r="M235" s="26"/>
      <c r="N235" s="12"/>
      <c r="O235" s="12"/>
      <c r="P235" s="12"/>
      <c r="Q235" s="12"/>
      <c r="R235" s="12"/>
      <c r="S235" s="28">
        <v>5460</v>
      </c>
      <c r="T235" s="21">
        <f t="shared" si="13"/>
        <v>0</v>
      </c>
      <c r="U235" s="21">
        <f t="shared" si="14"/>
        <v>491.40000000000003</v>
      </c>
      <c r="V235" s="21">
        <f t="shared" si="15"/>
        <v>491.40000000000003</v>
      </c>
      <c r="W235" s="21">
        <v>0</v>
      </c>
      <c r="X235" s="27">
        <v>6442.7999999999993</v>
      </c>
      <c r="Y235" s="12" t="s">
        <v>38</v>
      </c>
      <c r="Z235" s="12" t="s">
        <v>1482</v>
      </c>
      <c r="AA235" s="12" t="str">
        <f>VLOOKUP(C235,'MASTER SALE PARTY'!$B$4:$E$1000,4,FALSE)</f>
        <v>Local</v>
      </c>
      <c r="AB235" s="26">
        <v>1230</v>
      </c>
    </row>
    <row r="236" spans="1:28">
      <c r="A236" s="16">
        <v>43586</v>
      </c>
      <c r="B236" s="12">
        <v>63</v>
      </c>
      <c r="C236" s="23" t="s">
        <v>142</v>
      </c>
      <c r="D236" s="12" t="str">
        <f>VLOOKUP(C236,'MASTER SALE PARTY'!$B$4:$E$1000,2,FALSE)</f>
        <v>27AAACB2484Q1Z8</v>
      </c>
      <c r="E236" s="12" t="s">
        <v>1545</v>
      </c>
      <c r="F236" s="24" t="s">
        <v>300</v>
      </c>
      <c r="G236" s="25">
        <v>43599</v>
      </c>
      <c r="H236" s="12" t="str">
        <f>VLOOKUP(C236,'MASTER SALE PARTY'!$B$4:$E$1000,3,FALSE)</f>
        <v>27-Maharashatra</v>
      </c>
      <c r="I236" s="17">
        <v>0</v>
      </c>
      <c r="J236" s="17" t="s">
        <v>37</v>
      </c>
      <c r="K236" s="26">
        <v>998898</v>
      </c>
      <c r="L236" s="20">
        <f>VLOOKUP(K236,'MASTER SALE HSN'!$A$4:$E$200,5,FALSE)</f>
        <v>18</v>
      </c>
      <c r="M236" s="26"/>
      <c r="N236" s="12"/>
      <c r="O236" s="12"/>
      <c r="P236" s="12"/>
      <c r="Q236" s="12"/>
      <c r="R236" s="12"/>
      <c r="S236" s="28">
        <v>5460</v>
      </c>
      <c r="T236" s="21">
        <f t="shared" si="13"/>
        <v>0</v>
      </c>
      <c r="U236" s="21">
        <f t="shared" si="14"/>
        <v>491.40000000000003</v>
      </c>
      <c r="V236" s="21">
        <f t="shared" si="15"/>
        <v>491.40000000000003</v>
      </c>
      <c r="W236" s="21">
        <v>0</v>
      </c>
      <c r="X236" s="27">
        <v>6442.7999999999993</v>
      </c>
      <c r="Y236" s="12" t="s">
        <v>38</v>
      </c>
      <c r="Z236" s="12" t="s">
        <v>1482</v>
      </c>
      <c r="AA236" s="12" t="str">
        <f>VLOOKUP(C236,'MASTER SALE PARTY'!$B$4:$E$1000,4,FALSE)</f>
        <v>Local</v>
      </c>
      <c r="AB236" s="26">
        <v>840</v>
      </c>
    </row>
    <row r="237" spans="1:28">
      <c r="A237" s="16">
        <v>43586</v>
      </c>
      <c r="B237" s="12">
        <v>64</v>
      </c>
      <c r="C237" s="23" t="s">
        <v>142</v>
      </c>
      <c r="D237" s="12" t="str">
        <f>VLOOKUP(C237,'MASTER SALE PARTY'!$B$4:$E$1000,2,FALSE)</f>
        <v>27AAACB2484Q1Z8</v>
      </c>
      <c r="E237" s="12" t="s">
        <v>1545</v>
      </c>
      <c r="F237" s="24" t="s">
        <v>301</v>
      </c>
      <c r="G237" s="25">
        <v>43599</v>
      </c>
      <c r="H237" s="12" t="str">
        <f>VLOOKUP(C237,'MASTER SALE PARTY'!$B$4:$E$1000,3,FALSE)</f>
        <v>27-Maharashatra</v>
      </c>
      <c r="I237" s="17">
        <v>0</v>
      </c>
      <c r="J237" s="17" t="s">
        <v>37</v>
      </c>
      <c r="K237" s="26">
        <v>998898</v>
      </c>
      <c r="L237" s="20">
        <f>VLOOKUP(K237,'MASTER SALE HSN'!$A$4:$E$200,5,FALSE)</f>
        <v>18</v>
      </c>
      <c r="M237" s="26"/>
      <c r="N237" s="12"/>
      <c r="O237" s="12"/>
      <c r="P237" s="12"/>
      <c r="Q237" s="12"/>
      <c r="R237" s="12"/>
      <c r="S237" s="28">
        <v>975</v>
      </c>
      <c r="T237" s="21">
        <f t="shared" si="13"/>
        <v>0</v>
      </c>
      <c r="U237" s="21">
        <f t="shared" si="14"/>
        <v>87.75</v>
      </c>
      <c r="V237" s="21">
        <f t="shared" si="15"/>
        <v>87.75</v>
      </c>
      <c r="W237" s="21">
        <v>0</v>
      </c>
      <c r="X237" s="27">
        <v>1150.5</v>
      </c>
      <c r="Y237" s="12" t="s">
        <v>38</v>
      </c>
      <c r="Z237" s="12" t="s">
        <v>1482</v>
      </c>
      <c r="AA237" s="12" t="str">
        <f>VLOOKUP(C237,'MASTER SALE PARTY'!$B$4:$E$1000,4,FALSE)</f>
        <v>Local</v>
      </c>
      <c r="AB237" s="26">
        <v>150</v>
      </c>
    </row>
    <row r="238" spans="1:28">
      <c r="A238" s="16">
        <v>43586</v>
      </c>
      <c r="B238" s="12">
        <v>65</v>
      </c>
      <c r="C238" s="23" t="s">
        <v>173</v>
      </c>
      <c r="D238" s="12" t="str">
        <f>VLOOKUP(C238,'MASTER SALE PARTY'!$B$4:$E$1000,2,FALSE)</f>
        <v>27AAGCP0139E1ZP</v>
      </c>
      <c r="E238" s="12" t="s">
        <v>1545</v>
      </c>
      <c r="F238" s="24" t="s">
        <v>302</v>
      </c>
      <c r="G238" s="25">
        <v>43599</v>
      </c>
      <c r="H238" s="12" t="str">
        <f>VLOOKUP(C238,'MASTER SALE PARTY'!$B$4:$E$1000,3,FALSE)</f>
        <v>27-Maharashatra</v>
      </c>
      <c r="I238" s="17">
        <v>0</v>
      </c>
      <c r="J238" s="17" t="s">
        <v>37</v>
      </c>
      <c r="K238" s="26">
        <v>87141090</v>
      </c>
      <c r="L238" s="20">
        <f>VLOOKUP(K238,'MASTER SALE HSN'!$A$4:$E$200,5,FALSE)</f>
        <v>28</v>
      </c>
      <c r="M238" s="26"/>
      <c r="N238" s="12"/>
      <c r="O238" s="12"/>
      <c r="P238" s="12"/>
      <c r="Q238" s="12"/>
      <c r="R238" s="12"/>
      <c r="S238" s="28">
        <v>15074</v>
      </c>
      <c r="T238" s="21">
        <f t="shared" si="13"/>
        <v>0</v>
      </c>
      <c r="U238" s="21">
        <f t="shared" si="14"/>
        <v>2110.36</v>
      </c>
      <c r="V238" s="21">
        <f t="shared" si="15"/>
        <v>2110.36</v>
      </c>
      <c r="W238" s="21">
        <v>0</v>
      </c>
      <c r="X238" s="27">
        <v>19294.72</v>
      </c>
      <c r="Y238" s="12" t="s">
        <v>38</v>
      </c>
      <c r="Z238" s="12" t="s">
        <v>1482</v>
      </c>
      <c r="AA238" s="12" t="str">
        <f>VLOOKUP(C238,'MASTER SALE PARTY'!$B$4:$E$1000,4,FALSE)</f>
        <v>Local</v>
      </c>
      <c r="AB238" s="26">
        <v>200</v>
      </c>
    </row>
    <row r="239" spans="1:28">
      <c r="A239" s="16">
        <v>43586</v>
      </c>
      <c r="B239" s="12">
        <v>66</v>
      </c>
      <c r="C239" s="23" t="s">
        <v>173</v>
      </c>
      <c r="D239" s="12" t="str">
        <f>VLOOKUP(C239,'MASTER SALE PARTY'!$B$4:$E$1000,2,FALSE)</f>
        <v>27AAGCP0139E1ZP</v>
      </c>
      <c r="E239" s="12" t="s">
        <v>1545</v>
      </c>
      <c r="F239" s="24" t="s">
        <v>303</v>
      </c>
      <c r="G239" s="25">
        <v>43599</v>
      </c>
      <c r="H239" s="12" t="str">
        <f>VLOOKUP(C239,'MASTER SALE PARTY'!$B$4:$E$1000,3,FALSE)</f>
        <v>27-Maharashatra</v>
      </c>
      <c r="I239" s="17">
        <v>0</v>
      </c>
      <c r="J239" s="17" t="s">
        <v>37</v>
      </c>
      <c r="K239" s="26">
        <v>87141090</v>
      </c>
      <c r="L239" s="20">
        <f>VLOOKUP(K239,'MASTER SALE HSN'!$A$4:$E$200,5,FALSE)</f>
        <v>28</v>
      </c>
      <c r="M239" s="26"/>
      <c r="N239" s="12"/>
      <c r="O239" s="12"/>
      <c r="P239" s="12"/>
      <c r="Q239" s="12"/>
      <c r="R239" s="12"/>
      <c r="S239" s="28">
        <v>28218</v>
      </c>
      <c r="T239" s="21">
        <f t="shared" si="13"/>
        <v>0</v>
      </c>
      <c r="U239" s="21">
        <f t="shared" si="14"/>
        <v>3950.52</v>
      </c>
      <c r="V239" s="21">
        <f t="shared" si="15"/>
        <v>3950.52</v>
      </c>
      <c r="W239" s="21">
        <v>0</v>
      </c>
      <c r="X239" s="27">
        <v>36119.040000000001</v>
      </c>
      <c r="Y239" s="12" t="s">
        <v>38</v>
      </c>
      <c r="Z239" s="12" t="s">
        <v>1482</v>
      </c>
      <c r="AA239" s="12" t="str">
        <f>VLOOKUP(C239,'MASTER SALE PARTY'!$B$4:$E$1000,4,FALSE)</f>
        <v>Local</v>
      </c>
      <c r="AB239" s="26">
        <v>600</v>
      </c>
    </row>
    <row r="240" spans="1:28">
      <c r="A240" s="16">
        <v>43586</v>
      </c>
      <c r="B240" s="12">
        <v>67</v>
      </c>
      <c r="C240" s="23" t="s">
        <v>45</v>
      </c>
      <c r="D240" s="12" t="str">
        <f>VLOOKUP(C240,'MASTER SALE PARTY'!$B$4:$E$1000,2,FALSE)</f>
        <v>27AAECM8871A1ZF</v>
      </c>
      <c r="E240" s="12" t="s">
        <v>1545</v>
      </c>
      <c r="F240" s="24" t="s">
        <v>304</v>
      </c>
      <c r="G240" s="25">
        <v>43599</v>
      </c>
      <c r="H240" s="12" t="str">
        <f>VLOOKUP(C240,'MASTER SALE PARTY'!$B$4:$E$1000,3,FALSE)</f>
        <v>27-Maharashatra</v>
      </c>
      <c r="I240" s="17">
        <v>0</v>
      </c>
      <c r="J240" s="17" t="s">
        <v>37</v>
      </c>
      <c r="K240" s="26">
        <v>87089900</v>
      </c>
      <c r="L240" s="20">
        <f>VLOOKUP(K240,'MASTER SALE HSN'!$A$4:$E$200,5,FALSE)</f>
        <v>28</v>
      </c>
      <c r="M240" s="26"/>
      <c r="N240" s="12"/>
      <c r="O240" s="12"/>
      <c r="P240" s="12"/>
      <c r="Q240" s="12"/>
      <c r="R240" s="12"/>
      <c r="S240" s="28">
        <v>23255.759999999998</v>
      </c>
      <c r="T240" s="21">
        <f t="shared" si="13"/>
        <v>0</v>
      </c>
      <c r="U240" s="21">
        <f t="shared" si="14"/>
        <v>3255.8063999999995</v>
      </c>
      <c r="V240" s="21">
        <f t="shared" si="15"/>
        <v>3255.8063999999995</v>
      </c>
      <c r="W240" s="21">
        <v>0</v>
      </c>
      <c r="X240" s="27">
        <v>29767.372799999997</v>
      </c>
      <c r="Y240" s="12" t="s">
        <v>38</v>
      </c>
      <c r="Z240" s="12" t="s">
        <v>1482</v>
      </c>
      <c r="AA240" s="12" t="str">
        <f>VLOOKUP(C240,'MASTER SALE PARTY'!$B$4:$E$1000,4,FALSE)</f>
        <v>Local</v>
      </c>
      <c r="AB240" s="26">
        <v>12</v>
      </c>
    </row>
    <row r="241" spans="1:28">
      <c r="A241" s="16">
        <v>43586</v>
      </c>
      <c r="B241" s="12">
        <v>68</v>
      </c>
      <c r="C241" s="23" t="s">
        <v>45</v>
      </c>
      <c r="D241" s="12" t="str">
        <f>VLOOKUP(C241,'MASTER SALE PARTY'!$B$4:$E$1000,2,FALSE)</f>
        <v>27AAECM8871A1ZF</v>
      </c>
      <c r="E241" s="12" t="s">
        <v>1545</v>
      </c>
      <c r="F241" s="24" t="s">
        <v>305</v>
      </c>
      <c r="G241" s="25">
        <v>43599</v>
      </c>
      <c r="H241" s="12" t="str">
        <f>VLOOKUP(C241,'MASTER SALE PARTY'!$B$4:$E$1000,3,FALSE)</f>
        <v>27-Maharashatra</v>
      </c>
      <c r="I241" s="17">
        <v>0</v>
      </c>
      <c r="J241" s="17" t="s">
        <v>37</v>
      </c>
      <c r="K241" s="26">
        <v>87089900</v>
      </c>
      <c r="L241" s="20">
        <f>VLOOKUP(K241,'MASTER SALE HSN'!$A$4:$E$200,5,FALSE)</f>
        <v>28</v>
      </c>
      <c r="M241" s="26"/>
      <c r="N241" s="12"/>
      <c r="O241" s="12"/>
      <c r="P241" s="12"/>
      <c r="Q241" s="12"/>
      <c r="R241" s="12"/>
      <c r="S241" s="28">
        <v>23255.759999999998</v>
      </c>
      <c r="T241" s="21">
        <f t="shared" si="13"/>
        <v>0</v>
      </c>
      <c r="U241" s="21">
        <f t="shared" si="14"/>
        <v>3255.8063999999995</v>
      </c>
      <c r="V241" s="21">
        <f t="shared" si="15"/>
        <v>3255.8063999999995</v>
      </c>
      <c r="W241" s="21">
        <v>0</v>
      </c>
      <c r="X241" s="27">
        <v>29767.372799999997</v>
      </c>
      <c r="Y241" s="12" t="s">
        <v>38</v>
      </c>
      <c r="Z241" s="12" t="s">
        <v>1482</v>
      </c>
      <c r="AA241" s="12" t="str">
        <f>VLOOKUP(C241,'MASTER SALE PARTY'!$B$4:$E$1000,4,FALSE)</f>
        <v>Local</v>
      </c>
      <c r="AB241" s="26">
        <v>12</v>
      </c>
    </row>
    <row r="242" spans="1:28">
      <c r="A242" s="16">
        <v>43586</v>
      </c>
      <c r="B242" s="12">
        <v>69</v>
      </c>
      <c r="C242" s="23" t="s">
        <v>142</v>
      </c>
      <c r="D242" s="12" t="str">
        <f>VLOOKUP(C242,'MASTER SALE PARTY'!$B$4:$E$1000,2,FALSE)</f>
        <v>27AAACB2484Q1Z8</v>
      </c>
      <c r="E242" s="12" t="s">
        <v>1545</v>
      </c>
      <c r="F242" s="24" t="s">
        <v>306</v>
      </c>
      <c r="G242" s="25">
        <v>43599</v>
      </c>
      <c r="H242" s="12" t="str">
        <f>VLOOKUP(C242,'MASTER SALE PARTY'!$B$4:$E$1000,3,FALSE)</f>
        <v>27-Maharashatra</v>
      </c>
      <c r="I242" s="17">
        <v>0</v>
      </c>
      <c r="J242" s="17" t="s">
        <v>37</v>
      </c>
      <c r="K242" s="26">
        <v>998898</v>
      </c>
      <c r="L242" s="20">
        <f>VLOOKUP(K242,'MASTER SALE HSN'!$A$4:$E$200,5,FALSE)</f>
        <v>18</v>
      </c>
      <c r="M242" s="26"/>
      <c r="N242" s="12"/>
      <c r="O242" s="12"/>
      <c r="P242" s="12"/>
      <c r="Q242" s="12"/>
      <c r="R242" s="12"/>
      <c r="S242" s="28">
        <v>1945</v>
      </c>
      <c r="T242" s="21">
        <f t="shared" si="13"/>
        <v>0</v>
      </c>
      <c r="U242" s="21">
        <f t="shared" si="14"/>
        <v>175.04999999999998</v>
      </c>
      <c r="V242" s="21">
        <f t="shared" si="15"/>
        <v>175.04999999999998</v>
      </c>
      <c r="W242" s="21">
        <v>0</v>
      </c>
      <c r="X242" s="27">
        <v>2295.1000000000004</v>
      </c>
      <c r="Y242" s="12" t="s">
        <v>38</v>
      </c>
      <c r="Z242" s="12" t="s">
        <v>1482</v>
      </c>
      <c r="AA242" s="12" t="str">
        <f>VLOOKUP(C242,'MASTER SALE PARTY'!$B$4:$E$1000,4,FALSE)</f>
        <v>Local</v>
      </c>
      <c r="AB242" s="26">
        <v>332</v>
      </c>
    </row>
    <row r="243" spans="1:28">
      <c r="A243" s="16">
        <v>43586</v>
      </c>
      <c r="B243" s="12">
        <v>70</v>
      </c>
      <c r="C243" s="23" t="s">
        <v>142</v>
      </c>
      <c r="D243" s="12" t="str">
        <f>VLOOKUP(C243,'MASTER SALE PARTY'!$B$4:$E$1000,2,FALSE)</f>
        <v>27AAACB2484Q1Z8</v>
      </c>
      <c r="E243" s="12" t="s">
        <v>1545</v>
      </c>
      <c r="F243" s="24" t="s">
        <v>307</v>
      </c>
      <c r="G243" s="25">
        <v>43599</v>
      </c>
      <c r="H243" s="12" t="str">
        <f>VLOOKUP(C243,'MASTER SALE PARTY'!$B$4:$E$1000,3,FALSE)</f>
        <v>27-Maharashatra</v>
      </c>
      <c r="I243" s="17">
        <v>0</v>
      </c>
      <c r="J243" s="17" t="s">
        <v>37</v>
      </c>
      <c r="K243" s="26">
        <v>998898</v>
      </c>
      <c r="L243" s="20">
        <f>VLOOKUP(K243,'MASTER SALE HSN'!$A$4:$E$200,5,FALSE)</f>
        <v>18</v>
      </c>
      <c r="M243" s="26"/>
      <c r="N243" s="12"/>
      <c r="O243" s="12"/>
      <c r="P243" s="12"/>
      <c r="Q243" s="12"/>
      <c r="R243" s="12"/>
      <c r="S243" s="28">
        <v>780</v>
      </c>
      <c r="T243" s="21">
        <f t="shared" si="13"/>
        <v>0</v>
      </c>
      <c r="U243" s="21">
        <f t="shared" si="14"/>
        <v>70.2</v>
      </c>
      <c r="V243" s="21">
        <f t="shared" si="15"/>
        <v>70.2</v>
      </c>
      <c r="W243" s="21">
        <v>0</v>
      </c>
      <c r="X243" s="27">
        <v>920.40000000000009</v>
      </c>
      <c r="Y243" s="12" t="s">
        <v>38</v>
      </c>
      <c r="Z243" s="12" t="s">
        <v>1482</v>
      </c>
      <c r="AA243" s="12" t="str">
        <f>VLOOKUP(C243,'MASTER SALE PARTY'!$B$4:$E$1000,4,FALSE)</f>
        <v>Local</v>
      </c>
      <c r="AB243" s="26">
        <v>150</v>
      </c>
    </row>
    <row r="244" spans="1:28">
      <c r="A244" s="16">
        <v>43586</v>
      </c>
      <c r="B244" s="12">
        <v>71</v>
      </c>
      <c r="C244" s="23" t="s">
        <v>45</v>
      </c>
      <c r="D244" s="12" t="str">
        <f>VLOOKUP(C244,'MASTER SALE PARTY'!$B$4:$E$1000,2,FALSE)</f>
        <v>27AAECM8871A1ZF</v>
      </c>
      <c r="E244" s="12" t="s">
        <v>1545</v>
      </c>
      <c r="F244" s="24" t="s">
        <v>308</v>
      </c>
      <c r="G244" s="25">
        <v>43600</v>
      </c>
      <c r="H244" s="12" t="str">
        <f>VLOOKUP(C244,'MASTER SALE PARTY'!$B$4:$E$1000,3,FALSE)</f>
        <v>27-Maharashatra</v>
      </c>
      <c r="I244" s="17">
        <v>0</v>
      </c>
      <c r="J244" s="17" t="s">
        <v>37</v>
      </c>
      <c r="K244" s="26">
        <v>87089900</v>
      </c>
      <c r="L244" s="20">
        <f>VLOOKUP(K244,'MASTER SALE HSN'!$A$4:$E$200,5,FALSE)</f>
        <v>28</v>
      </c>
      <c r="M244" s="26"/>
      <c r="N244" s="12"/>
      <c r="O244" s="12"/>
      <c r="P244" s="12"/>
      <c r="Q244" s="12"/>
      <c r="R244" s="12"/>
      <c r="S244" s="28">
        <v>23255.759999999998</v>
      </c>
      <c r="T244" s="21">
        <f t="shared" si="13"/>
        <v>0</v>
      </c>
      <c r="U244" s="21">
        <f t="shared" si="14"/>
        <v>3255.8063999999995</v>
      </c>
      <c r="V244" s="21">
        <f t="shared" si="15"/>
        <v>3255.8063999999995</v>
      </c>
      <c r="W244" s="21">
        <v>0</v>
      </c>
      <c r="X244" s="27">
        <v>29767.372799999997</v>
      </c>
      <c r="Y244" s="12" t="s">
        <v>38</v>
      </c>
      <c r="Z244" s="12" t="s">
        <v>1482</v>
      </c>
      <c r="AA244" s="12" t="str">
        <f>VLOOKUP(C244,'MASTER SALE PARTY'!$B$4:$E$1000,4,FALSE)</f>
        <v>Local</v>
      </c>
      <c r="AB244" s="26">
        <v>12</v>
      </c>
    </row>
    <row r="245" spans="1:28">
      <c r="A245" s="16">
        <v>43586</v>
      </c>
      <c r="B245" s="12">
        <v>72</v>
      </c>
      <c r="C245" s="23" t="s">
        <v>68</v>
      </c>
      <c r="D245" s="12" t="str">
        <f>VLOOKUP(C245,'MASTER SALE PARTY'!$B$4:$E$1000,2,FALSE)</f>
        <v>27AABFJ4217F1ZP</v>
      </c>
      <c r="E245" s="12" t="s">
        <v>1545</v>
      </c>
      <c r="F245" s="24" t="s">
        <v>309</v>
      </c>
      <c r="G245" s="25">
        <v>43600</v>
      </c>
      <c r="H245" s="12" t="str">
        <f>VLOOKUP(C245,'MASTER SALE PARTY'!$B$4:$E$1000,3,FALSE)</f>
        <v>27-Maharashatra</v>
      </c>
      <c r="I245" s="17">
        <v>0</v>
      </c>
      <c r="J245" s="17" t="s">
        <v>37</v>
      </c>
      <c r="K245" s="26">
        <v>998898</v>
      </c>
      <c r="L245" s="20">
        <f>VLOOKUP(K245,'MASTER SALE HSN'!$A$4:$E$200,5,FALSE)</f>
        <v>18</v>
      </c>
      <c r="M245" s="26"/>
      <c r="N245" s="12"/>
      <c r="O245" s="12"/>
      <c r="P245" s="12"/>
      <c r="Q245" s="12"/>
      <c r="R245" s="12"/>
      <c r="S245" s="28">
        <v>9944.9</v>
      </c>
      <c r="T245" s="21">
        <f t="shared" si="13"/>
        <v>0</v>
      </c>
      <c r="U245" s="21">
        <f t="shared" si="14"/>
        <v>895.04099999999994</v>
      </c>
      <c r="V245" s="21">
        <f t="shared" si="15"/>
        <v>895.04099999999994</v>
      </c>
      <c r="W245" s="21">
        <v>0</v>
      </c>
      <c r="X245" s="27">
        <v>11734.981999999998</v>
      </c>
      <c r="Y245" s="12" t="s">
        <v>38</v>
      </c>
      <c r="Z245" s="12" t="s">
        <v>1482</v>
      </c>
      <c r="AA245" s="12" t="str">
        <f>VLOOKUP(C245,'MASTER SALE PARTY'!$B$4:$E$1000,4,FALSE)</f>
        <v>Local</v>
      </c>
      <c r="AB245" s="26">
        <v>35</v>
      </c>
    </row>
    <row r="246" spans="1:28">
      <c r="A246" s="16">
        <v>43586</v>
      </c>
      <c r="B246" s="12">
        <v>73</v>
      </c>
      <c r="C246" s="23" t="s">
        <v>45</v>
      </c>
      <c r="D246" s="12" t="str">
        <f>VLOOKUP(C246,'MASTER SALE PARTY'!$B$4:$E$1000,2,FALSE)</f>
        <v>27AAECM8871A1ZF</v>
      </c>
      <c r="E246" s="12" t="s">
        <v>1545</v>
      </c>
      <c r="F246" s="24" t="s">
        <v>310</v>
      </c>
      <c r="G246" s="25">
        <v>43600</v>
      </c>
      <c r="H246" s="12" t="str">
        <f>VLOOKUP(C246,'MASTER SALE PARTY'!$B$4:$E$1000,3,FALSE)</f>
        <v>27-Maharashatra</v>
      </c>
      <c r="I246" s="17">
        <v>0</v>
      </c>
      <c r="J246" s="17" t="s">
        <v>37</v>
      </c>
      <c r="K246" s="26">
        <v>87089900</v>
      </c>
      <c r="L246" s="20">
        <f>VLOOKUP(K246,'MASTER SALE HSN'!$A$4:$E$200,5,FALSE)</f>
        <v>28</v>
      </c>
      <c r="M246" s="26"/>
      <c r="N246" s="12"/>
      <c r="O246" s="12"/>
      <c r="P246" s="12"/>
      <c r="Q246" s="12"/>
      <c r="R246" s="12"/>
      <c r="S246" s="28">
        <v>23255.759999999998</v>
      </c>
      <c r="T246" s="21">
        <f t="shared" si="13"/>
        <v>0</v>
      </c>
      <c r="U246" s="21">
        <f t="shared" si="14"/>
        <v>3255.8063999999995</v>
      </c>
      <c r="V246" s="21">
        <f t="shared" si="15"/>
        <v>3255.8063999999995</v>
      </c>
      <c r="W246" s="21">
        <v>0</v>
      </c>
      <c r="X246" s="27">
        <v>29767.372799999997</v>
      </c>
      <c r="Y246" s="12" t="s">
        <v>38</v>
      </c>
      <c r="Z246" s="12" t="s">
        <v>1482</v>
      </c>
      <c r="AA246" s="12" t="str">
        <f>VLOOKUP(C246,'MASTER SALE PARTY'!$B$4:$E$1000,4,FALSE)</f>
        <v>Local</v>
      </c>
      <c r="AB246" s="26">
        <v>12</v>
      </c>
    </row>
    <row r="247" spans="1:28">
      <c r="A247" s="16">
        <v>43586</v>
      </c>
      <c r="B247" s="12">
        <v>74</v>
      </c>
      <c r="C247" s="23" t="s">
        <v>173</v>
      </c>
      <c r="D247" s="12" t="str">
        <f>VLOOKUP(C247,'MASTER SALE PARTY'!$B$4:$E$1000,2,FALSE)</f>
        <v>27AAGCP0139E1ZP</v>
      </c>
      <c r="E247" s="12" t="s">
        <v>1545</v>
      </c>
      <c r="F247" s="24" t="s">
        <v>311</v>
      </c>
      <c r="G247" s="25">
        <v>43600</v>
      </c>
      <c r="H247" s="12" t="str">
        <f>VLOOKUP(C247,'MASTER SALE PARTY'!$B$4:$E$1000,3,FALSE)</f>
        <v>27-Maharashatra</v>
      </c>
      <c r="I247" s="17">
        <v>0</v>
      </c>
      <c r="J247" s="17" t="s">
        <v>37</v>
      </c>
      <c r="K247" s="26">
        <v>87141090</v>
      </c>
      <c r="L247" s="20">
        <f>VLOOKUP(K247,'MASTER SALE HSN'!$A$4:$E$200,5,FALSE)</f>
        <v>28</v>
      </c>
      <c r="M247" s="26"/>
      <c r="N247" s="12"/>
      <c r="O247" s="12"/>
      <c r="P247" s="12"/>
      <c r="Q247" s="12"/>
      <c r="R247" s="12"/>
      <c r="S247" s="28">
        <v>33162.800000000003</v>
      </c>
      <c r="T247" s="21">
        <f t="shared" si="13"/>
        <v>0</v>
      </c>
      <c r="U247" s="21">
        <f t="shared" si="14"/>
        <v>4642.7920000000004</v>
      </c>
      <c r="V247" s="21">
        <f t="shared" si="15"/>
        <v>4642.7920000000004</v>
      </c>
      <c r="W247" s="21">
        <v>0</v>
      </c>
      <c r="X247" s="27">
        <v>42448.384000000005</v>
      </c>
      <c r="Y247" s="12" t="s">
        <v>38</v>
      </c>
      <c r="Z247" s="12" t="s">
        <v>1482</v>
      </c>
      <c r="AA247" s="12" t="str">
        <f>VLOOKUP(C247,'MASTER SALE PARTY'!$B$4:$E$1000,4,FALSE)</f>
        <v>Local</v>
      </c>
      <c r="AB247" s="26">
        <v>440</v>
      </c>
    </row>
    <row r="248" spans="1:28">
      <c r="A248" s="16">
        <v>43586</v>
      </c>
      <c r="B248" s="12">
        <v>75</v>
      </c>
      <c r="C248" s="23" t="s">
        <v>185</v>
      </c>
      <c r="D248" s="12" t="str">
        <f>VLOOKUP(C248,'MASTER SALE PARTY'!$B$4:$E$1000,2,FALSE)</f>
        <v>27AABFP3834C1ZK</v>
      </c>
      <c r="E248" s="12" t="s">
        <v>1545</v>
      </c>
      <c r="F248" s="24" t="s">
        <v>312</v>
      </c>
      <c r="G248" s="25">
        <v>43600</v>
      </c>
      <c r="H248" s="12" t="str">
        <f>VLOOKUP(C248,'MASTER SALE PARTY'!$B$4:$E$1000,3,FALSE)</f>
        <v>27-Maharashatra</v>
      </c>
      <c r="I248" s="17">
        <v>0</v>
      </c>
      <c r="J248" s="17" t="s">
        <v>37</v>
      </c>
      <c r="K248" s="26">
        <v>87141900</v>
      </c>
      <c r="L248" s="20">
        <f>VLOOKUP(K248,'MASTER SALE HSN'!$A$4:$E$200,5,FALSE)</f>
        <v>28</v>
      </c>
      <c r="M248" s="26"/>
      <c r="N248" s="12"/>
      <c r="O248" s="12"/>
      <c r="P248" s="12"/>
      <c r="Q248" s="12"/>
      <c r="R248" s="12"/>
      <c r="S248" s="28">
        <v>8880.2999999999993</v>
      </c>
      <c r="T248" s="21">
        <f t="shared" si="13"/>
        <v>0</v>
      </c>
      <c r="U248" s="21">
        <f t="shared" si="14"/>
        <v>1243.242</v>
      </c>
      <c r="V248" s="21">
        <f t="shared" si="15"/>
        <v>1243.242</v>
      </c>
      <c r="W248" s="21">
        <v>0</v>
      </c>
      <c r="X248" s="27">
        <v>11366.784</v>
      </c>
      <c r="Y248" s="12" t="s">
        <v>38</v>
      </c>
      <c r="Z248" s="12" t="s">
        <v>1482</v>
      </c>
      <c r="AA248" s="12" t="str">
        <f>VLOOKUP(C248,'MASTER SALE PARTY'!$B$4:$E$1000,4,FALSE)</f>
        <v>Local</v>
      </c>
      <c r="AB248" s="26">
        <v>710</v>
      </c>
    </row>
    <row r="249" spans="1:28">
      <c r="A249" s="16">
        <v>43586</v>
      </c>
      <c r="B249" s="12">
        <v>76</v>
      </c>
      <c r="C249" s="23" t="s">
        <v>121</v>
      </c>
      <c r="D249" s="12" t="str">
        <f>VLOOKUP(C249,'MASTER SALE PARTY'!$B$4:$E$1000,2,FALSE)</f>
        <v>23AABCE9378F1ZK</v>
      </c>
      <c r="E249" s="12" t="s">
        <v>1545</v>
      </c>
      <c r="F249" s="24" t="s">
        <v>313</v>
      </c>
      <c r="G249" s="25">
        <v>43600</v>
      </c>
      <c r="H249" s="12" t="str">
        <f>VLOOKUP(C249,'MASTER SALE PARTY'!$B$4:$E$1000,3,FALSE)</f>
        <v>23-Madhya Pradesh</v>
      </c>
      <c r="I249" s="17">
        <v>0</v>
      </c>
      <c r="J249" s="17" t="s">
        <v>37</v>
      </c>
      <c r="K249" s="26">
        <v>87081090</v>
      </c>
      <c r="L249" s="20">
        <f>VLOOKUP(K249,'MASTER SALE HSN'!$A$4:$E$200,5,FALSE)</f>
        <v>28</v>
      </c>
      <c r="M249" s="26"/>
      <c r="N249" s="12"/>
      <c r="O249" s="12"/>
      <c r="P249" s="12"/>
      <c r="Q249" s="12"/>
      <c r="R249" s="12"/>
      <c r="S249" s="28">
        <v>68761.600000000006</v>
      </c>
      <c r="T249" s="21">
        <f t="shared" si="13"/>
        <v>19253.248000000003</v>
      </c>
      <c r="U249" s="21">
        <f t="shared" si="14"/>
        <v>0</v>
      </c>
      <c r="V249" s="21">
        <f t="shared" si="15"/>
        <v>0</v>
      </c>
      <c r="W249" s="21">
        <v>0</v>
      </c>
      <c r="X249" s="27">
        <v>88014.848000000013</v>
      </c>
      <c r="Y249" s="12" t="s">
        <v>38</v>
      </c>
      <c r="Z249" s="12" t="s">
        <v>1482</v>
      </c>
      <c r="AA249" s="12" t="str">
        <f>VLOOKUP(C249,'MASTER SALE PARTY'!$B$4:$E$1000,4,FALSE)</f>
        <v>Oms</v>
      </c>
      <c r="AB249" s="26">
        <v>32</v>
      </c>
    </row>
    <row r="250" spans="1:28">
      <c r="A250" s="16">
        <v>43586</v>
      </c>
      <c r="B250" s="12">
        <v>77</v>
      </c>
      <c r="C250" s="23" t="s">
        <v>142</v>
      </c>
      <c r="D250" s="12" t="str">
        <f>VLOOKUP(C250,'MASTER SALE PARTY'!$B$4:$E$1000,2,FALSE)</f>
        <v>27AAACB2484Q1Z8</v>
      </c>
      <c r="E250" s="12" t="s">
        <v>1545</v>
      </c>
      <c r="F250" s="24" t="s">
        <v>314</v>
      </c>
      <c r="G250" s="25">
        <v>43600</v>
      </c>
      <c r="H250" s="12" t="str">
        <f>VLOOKUP(C250,'MASTER SALE PARTY'!$B$4:$E$1000,3,FALSE)</f>
        <v>27-Maharashatra</v>
      </c>
      <c r="I250" s="17">
        <v>0</v>
      </c>
      <c r="J250" s="17" t="s">
        <v>37</v>
      </c>
      <c r="K250" s="26">
        <v>998898</v>
      </c>
      <c r="L250" s="20">
        <f>VLOOKUP(K250,'MASTER SALE HSN'!$A$4:$E$200,5,FALSE)</f>
        <v>18</v>
      </c>
      <c r="M250" s="26"/>
      <c r="N250" s="12"/>
      <c r="O250" s="12"/>
      <c r="P250" s="12"/>
      <c r="Q250" s="12"/>
      <c r="R250" s="12"/>
      <c r="S250" s="28">
        <v>3150</v>
      </c>
      <c r="T250" s="21">
        <f t="shared" si="13"/>
        <v>0</v>
      </c>
      <c r="U250" s="21">
        <f t="shared" si="14"/>
        <v>283.5</v>
      </c>
      <c r="V250" s="21">
        <f t="shared" si="15"/>
        <v>283.5</v>
      </c>
      <c r="W250" s="21">
        <v>0</v>
      </c>
      <c r="X250" s="27">
        <v>3717</v>
      </c>
      <c r="Y250" s="12" t="s">
        <v>38</v>
      </c>
      <c r="Z250" s="12" t="s">
        <v>1482</v>
      </c>
      <c r="AA250" s="12" t="str">
        <f>VLOOKUP(C250,'MASTER SALE PARTY'!$B$4:$E$1000,4,FALSE)</f>
        <v>Local</v>
      </c>
      <c r="AB250" s="26">
        <v>516</v>
      </c>
    </row>
    <row r="251" spans="1:28">
      <c r="A251" s="16">
        <v>43586</v>
      </c>
      <c r="B251" s="12">
        <v>78</v>
      </c>
      <c r="C251" s="23" t="s">
        <v>142</v>
      </c>
      <c r="D251" s="12" t="str">
        <f>VLOOKUP(C251,'MASTER SALE PARTY'!$B$4:$E$1000,2,FALSE)</f>
        <v>27AAACB2484Q1Z8</v>
      </c>
      <c r="E251" s="12" t="s">
        <v>1545</v>
      </c>
      <c r="F251" s="24" t="s">
        <v>315</v>
      </c>
      <c r="G251" s="25">
        <v>43600</v>
      </c>
      <c r="H251" s="12" t="str">
        <f>VLOOKUP(C251,'MASTER SALE PARTY'!$B$4:$E$1000,3,FALSE)</f>
        <v>27-Maharashatra</v>
      </c>
      <c r="I251" s="17">
        <v>0</v>
      </c>
      <c r="J251" s="17" t="s">
        <v>37</v>
      </c>
      <c r="K251" s="26">
        <v>998898</v>
      </c>
      <c r="L251" s="20">
        <f>VLOOKUP(K251,'MASTER SALE HSN'!$A$4:$E$200,5,FALSE)</f>
        <v>18</v>
      </c>
      <c r="M251" s="26"/>
      <c r="N251" s="12"/>
      <c r="O251" s="12"/>
      <c r="P251" s="12"/>
      <c r="Q251" s="12"/>
      <c r="R251" s="12"/>
      <c r="S251" s="28">
        <v>2340</v>
      </c>
      <c r="T251" s="21">
        <f t="shared" si="13"/>
        <v>0</v>
      </c>
      <c r="U251" s="21">
        <f t="shared" si="14"/>
        <v>210.6</v>
      </c>
      <c r="V251" s="21">
        <f t="shared" si="15"/>
        <v>210.6</v>
      </c>
      <c r="W251" s="21">
        <v>0</v>
      </c>
      <c r="X251" s="27">
        <v>2761.2</v>
      </c>
      <c r="Y251" s="12" t="s">
        <v>38</v>
      </c>
      <c r="Z251" s="12" t="s">
        <v>1482</v>
      </c>
      <c r="AA251" s="12" t="str">
        <f>VLOOKUP(C251,'MASTER SALE PARTY'!$B$4:$E$1000,4,FALSE)</f>
        <v>Local</v>
      </c>
      <c r="AB251" s="26">
        <v>360</v>
      </c>
    </row>
    <row r="252" spans="1:28">
      <c r="A252" s="16">
        <v>43586</v>
      </c>
      <c r="B252" s="12">
        <v>79</v>
      </c>
      <c r="C252" s="23" t="s">
        <v>64</v>
      </c>
      <c r="D252" s="12" t="str">
        <f>VLOOKUP(C252,'MASTER SALE PARTY'!$B$4:$E$1000,2,FALSE)</f>
        <v>27AAACD4090Q1Z8</v>
      </c>
      <c r="E252" s="12" t="s">
        <v>1545</v>
      </c>
      <c r="F252" s="24" t="s">
        <v>316</v>
      </c>
      <c r="G252" s="25">
        <v>43600</v>
      </c>
      <c r="H252" s="12" t="str">
        <f>VLOOKUP(C252,'MASTER SALE PARTY'!$B$4:$E$1000,3,FALSE)</f>
        <v>27-Maharashatra</v>
      </c>
      <c r="I252" s="17">
        <v>0</v>
      </c>
      <c r="J252" s="17" t="s">
        <v>37</v>
      </c>
      <c r="K252" s="26">
        <v>85129000</v>
      </c>
      <c r="L252" s="20">
        <f>VLOOKUP(K252,'MASTER SALE HSN'!$A$4:$E$200,5,FALSE)</f>
        <v>18</v>
      </c>
      <c r="M252" s="26"/>
      <c r="N252" s="12"/>
      <c r="O252" s="12"/>
      <c r="P252" s="12"/>
      <c r="Q252" s="12"/>
      <c r="R252" s="12"/>
      <c r="S252" s="28">
        <v>94435.74</v>
      </c>
      <c r="T252" s="21">
        <f t="shared" si="13"/>
        <v>0</v>
      </c>
      <c r="U252" s="21">
        <f t="shared" si="14"/>
        <v>8499.2166000000016</v>
      </c>
      <c r="V252" s="21">
        <f t="shared" si="15"/>
        <v>8499.2166000000016</v>
      </c>
      <c r="W252" s="21">
        <v>0</v>
      </c>
      <c r="X252" s="27">
        <v>111434.1732</v>
      </c>
      <c r="Y252" s="12" t="s">
        <v>38</v>
      </c>
      <c r="Z252" s="12" t="s">
        <v>1482</v>
      </c>
      <c r="AA252" s="12" t="str">
        <f>VLOOKUP(C252,'MASTER SALE PARTY'!$B$4:$E$1000,4,FALSE)</f>
        <v>Local</v>
      </c>
      <c r="AB252" s="26">
        <v>774</v>
      </c>
    </row>
    <row r="253" spans="1:28">
      <c r="A253" s="16">
        <v>43586</v>
      </c>
      <c r="B253" s="12">
        <v>80</v>
      </c>
      <c r="C253" s="23" t="s">
        <v>64</v>
      </c>
      <c r="D253" s="12" t="str">
        <f>VLOOKUP(C253,'MASTER SALE PARTY'!$B$4:$E$1000,2,FALSE)</f>
        <v>27AAACD4090Q1Z8</v>
      </c>
      <c r="E253" s="12" t="s">
        <v>1545</v>
      </c>
      <c r="F253" s="24" t="s">
        <v>317</v>
      </c>
      <c r="G253" s="25">
        <v>43600</v>
      </c>
      <c r="H253" s="12" t="str">
        <f>VLOOKUP(C253,'MASTER SALE PARTY'!$B$4:$E$1000,3,FALSE)</f>
        <v>27-Maharashatra</v>
      </c>
      <c r="I253" s="17">
        <v>0</v>
      </c>
      <c r="J253" s="17" t="s">
        <v>37</v>
      </c>
      <c r="K253" s="26">
        <v>85129000</v>
      </c>
      <c r="L253" s="20">
        <f>VLOOKUP(K253,'MASTER SALE HSN'!$A$4:$E$200,5,FALSE)</f>
        <v>18</v>
      </c>
      <c r="M253" s="26"/>
      <c r="N253" s="12"/>
      <c r="O253" s="12"/>
      <c r="P253" s="12"/>
      <c r="Q253" s="12"/>
      <c r="R253" s="12"/>
      <c r="S253" s="28">
        <v>8715.6</v>
      </c>
      <c r="T253" s="21">
        <f t="shared" si="13"/>
        <v>0</v>
      </c>
      <c r="U253" s="21">
        <f t="shared" si="14"/>
        <v>784.404</v>
      </c>
      <c r="V253" s="21">
        <f t="shared" si="15"/>
        <v>784.404</v>
      </c>
      <c r="W253" s="21">
        <v>0</v>
      </c>
      <c r="X253" s="27">
        <v>10284.408000000001</v>
      </c>
      <c r="Y253" s="12" t="s">
        <v>38</v>
      </c>
      <c r="Z253" s="12" t="s">
        <v>1482</v>
      </c>
      <c r="AA253" s="12" t="str">
        <f>VLOOKUP(C253,'MASTER SALE PARTY'!$B$4:$E$1000,4,FALSE)</f>
        <v>Local</v>
      </c>
      <c r="AB253" s="26">
        <v>135</v>
      </c>
    </row>
    <row r="254" spans="1:28">
      <c r="A254" s="16">
        <v>43586</v>
      </c>
      <c r="B254" s="12">
        <v>81</v>
      </c>
      <c r="C254" s="23" t="s">
        <v>45</v>
      </c>
      <c r="D254" s="12" t="str">
        <f>VLOOKUP(C254,'MASTER SALE PARTY'!$B$4:$E$1000,2,FALSE)</f>
        <v>27AAECM8871A1ZF</v>
      </c>
      <c r="E254" s="12" t="s">
        <v>1545</v>
      </c>
      <c r="F254" s="24" t="s">
        <v>318</v>
      </c>
      <c r="G254" s="25">
        <v>43601</v>
      </c>
      <c r="H254" s="12" t="str">
        <f>VLOOKUP(C254,'MASTER SALE PARTY'!$B$4:$E$1000,3,FALSE)</f>
        <v>27-Maharashatra</v>
      </c>
      <c r="I254" s="17">
        <v>0</v>
      </c>
      <c r="J254" s="17" t="s">
        <v>37</v>
      </c>
      <c r="K254" s="26">
        <v>87089900</v>
      </c>
      <c r="L254" s="20">
        <f>VLOOKUP(K254,'MASTER SALE HSN'!$A$4:$E$200,5,FALSE)</f>
        <v>28</v>
      </c>
      <c r="M254" s="26"/>
      <c r="N254" s="12"/>
      <c r="O254" s="12"/>
      <c r="P254" s="12"/>
      <c r="Q254" s="12"/>
      <c r="R254" s="12"/>
      <c r="S254" s="28">
        <v>23255.759999999998</v>
      </c>
      <c r="T254" s="21">
        <f t="shared" si="13"/>
        <v>0</v>
      </c>
      <c r="U254" s="21">
        <f t="shared" si="14"/>
        <v>3255.8063999999995</v>
      </c>
      <c r="V254" s="21">
        <f t="shared" si="15"/>
        <v>3255.8063999999995</v>
      </c>
      <c r="W254" s="21">
        <v>0</v>
      </c>
      <c r="X254" s="27">
        <v>29767.372799999997</v>
      </c>
      <c r="Y254" s="12" t="s">
        <v>38</v>
      </c>
      <c r="Z254" s="12" t="s">
        <v>1482</v>
      </c>
      <c r="AA254" s="12" t="str">
        <f>VLOOKUP(C254,'MASTER SALE PARTY'!$B$4:$E$1000,4,FALSE)</f>
        <v>Local</v>
      </c>
      <c r="AB254" s="26">
        <v>12</v>
      </c>
    </row>
    <row r="255" spans="1:28">
      <c r="A255" s="16">
        <v>43586</v>
      </c>
      <c r="B255" s="12">
        <v>82</v>
      </c>
      <c r="C255" s="23" t="s">
        <v>45</v>
      </c>
      <c r="D255" s="12" t="str">
        <f>VLOOKUP(C255,'MASTER SALE PARTY'!$B$4:$E$1000,2,FALSE)</f>
        <v>27AAECM8871A1ZF</v>
      </c>
      <c r="E255" s="12" t="s">
        <v>1545</v>
      </c>
      <c r="F255" s="24" t="s">
        <v>319</v>
      </c>
      <c r="G255" s="25">
        <v>43601</v>
      </c>
      <c r="H255" s="12" t="str">
        <f>VLOOKUP(C255,'MASTER SALE PARTY'!$B$4:$E$1000,3,FALSE)</f>
        <v>27-Maharashatra</v>
      </c>
      <c r="I255" s="17">
        <v>0</v>
      </c>
      <c r="J255" s="17" t="s">
        <v>37</v>
      </c>
      <c r="K255" s="26">
        <v>87089900</v>
      </c>
      <c r="L255" s="20">
        <f>VLOOKUP(K255,'MASTER SALE HSN'!$A$4:$E$200,5,FALSE)</f>
        <v>28</v>
      </c>
      <c r="M255" s="26"/>
      <c r="N255" s="12"/>
      <c r="O255" s="12"/>
      <c r="P255" s="12"/>
      <c r="Q255" s="12"/>
      <c r="R255" s="12"/>
      <c r="S255" s="28">
        <v>23255.759999999998</v>
      </c>
      <c r="T255" s="21">
        <f t="shared" si="13"/>
        <v>0</v>
      </c>
      <c r="U255" s="21">
        <f t="shared" si="14"/>
        <v>3255.8063999999995</v>
      </c>
      <c r="V255" s="21">
        <f t="shared" si="15"/>
        <v>3255.8063999999995</v>
      </c>
      <c r="W255" s="21">
        <v>0</v>
      </c>
      <c r="X255" s="27">
        <v>29767.372799999997</v>
      </c>
      <c r="Y255" s="12" t="s">
        <v>38</v>
      </c>
      <c r="Z255" s="12" t="s">
        <v>1482</v>
      </c>
      <c r="AA255" s="12" t="str">
        <f>VLOOKUP(C255,'MASTER SALE PARTY'!$B$4:$E$1000,4,FALSE)</f>
        <v>Local</v>
      </c>
      <c r="AB255" s="26">
        <v>12</v>
      </c>
    </row>
    <row r="256" spans="1:28">
      <c r="A256" s="16">
        <v>43586</v>
      </c>
      <c r="B256" s="12">
        <v>83</v>
      </c>
      <c r="C256" s="23" t="s">
        <v>173</v>
      </c>
      <c r="D256" s="12" t="str">
        <f>VLOOKUP(C256,'MASTER SALE PARTY'!$B$4:$E$1000,2,FALSE)</f>
        <v>27AAGCP0139E1ZP</v>
      </c>
      <c r="E256" s="12" t="s">
        <v>1545</v>
      </c>
      <c r="F256" s="24" t="s">
        <v>320</v>
      </c>
      <c r="G256" s="25">
        <v>43601</v>
      </c>
      <c r="H256" s="12" t="str">
        <f>VLOOKUP(C256,'MASTER SALE PARTY'!$B$4:$E$1000,3,FALSE)</f>
        <v>27-Maharashatra</v>
      </c>
      <c r="I256" s="17">
        <v>0</v>
      </c>
      <c r="J256" s="17" t="s">
        <v>37</v>
      </c>
      <c r="K256" s="26">
        <v>87141090</v>
      </c>
      <c r="L256" s="20">
        <f>VLOOKUP(K256,'MASTER SALE HSN'!$A$4:$E$200,5,FALSE)</f>
        <v>28</v>
      </c>
      <c r="M256" s="26"/>
      <c r="N256" s="12"/>
      <c r="O256" s="12"/>
      <c r="P256" s="12"/>
      <c r="Q256" s="12"/>
      <c r="R256" s="12"/>
      <c r="S256" s="28">
        <v>42327</v>
      </c>
      <c r="T256" s="21">
        <f t="shared" si="13"/>
        <v>0</v>
      </c>
      <c r="U256" s="21">
        <f t="shared" si="14"/>
        <v>5925.78</v>
      </c>
      <c r="V256" s="21">
        <f t="shared" si="15"/>
        <v>5925.78</v>
      </c>
      <c r="W256" s="21">
        <v>0</v>
      </c>
      <c r="X256" s="27">
        <v>54178.559999999998</v>
      </c>
      <c r="Y256" s="12" t="s">
        <v>38</v>
      </c>
      <c r="Z256" s="12" t="s">
        <v>1482</v>
      </c>
      <c r="AA256" s="12" t="str">
        <f>VLOOKUP(C256,'MASTER SALE PARTY'!$B$4:$E$1000,4,FALSE)</f>
        <v>Local</v>
      </c>
      <c r="AB256" s="26">
        <v>900</v>
      </c>
    </row>
    <row r="257" spans="1:28">
      <c r="A257" s="16">
        <v>43586</v>
      </c>
      <c r="B257" s="12">
        <v>84</v>
      </c>
      <c r="C257" s="23" t="s">
        <v>142</v>
      </c>
      <c r="D257" s="12" t="str">
        <f>VLOOKUP(C257,'MASTER SALE PARTY'!$B$4:$E$1000,2,FALSE)</f>
        <v>27AAACB2484Q1Z8</v>
      </c>
      <c r="E257" s="12" t="s">
        <v>1545</v>
      </c>
      <c r="F257" s="24" t="s">
        <v>321</v>
      </c>
      <c r="G257" s="25">
        <v>43601</v>
      </c>
      <c r="H257" s="12" t="str">
        <f>VLOOKUP(C257,'MASTER SALE PARTY'!$B$4:$E$1000,3,FALSE)</f>
        <v>27-Maharashatra</v>
      </c>
      <c r="I257" s="17">
        <v>0</v>
      </c>
      <c r="J257" s="17" t="s">
        <v>37</v>
      </c>
      <c r="K257" s="26">
        <v>998898</v>
      </c>
      <c r="L257" s="20">
        <f>VLOOKUP(K257,'MASTER SALE HSN'!$A$4:$E$200,5,FALSE)</f>
        <v>18</v>
      </c>
      <c r="M257" s="26"/>
      <c r="N257" s="12"/>
      <c r="O257" s="12"/>
      <c r="P257" s="12"/>
      <c r="Q257" s="12"/>
      <c r="R257" s="12"/>
      <c r="S257" s="28">
        <v>6015</v>
      </c>
      <c r="T257" s="21">
        <f t="shared" si="13"/>
        <v>0</v>
      </c>
      <c r="U257" s="21">
        <f t="shared" si="14"/>
        <v>541.35</v>
      </c>
      <c r="V257" s="21">
        <f t="shared" si="15"/>
        <v>541.35</v>
      </c>
      <c r="W257" s="21">
        <v>0</v>
      </c>
      <c r="X257" s="27">
        <v>7097.7000000000007</v>
      </c>
      <c r="Y257" s="12" t="s">
        <v>38</v>
      </c>
      <c r="Z257" s="12" t="s">
        <v>1482</v>
      </c>
      <c r="AA257" s="12" t="str">
        <f>VLOOKUP(C257,'MASTER SALE PARTY'!$B$4:$E$1000,4,FALSE)</f>
        <v>Local</v>
      </c>
      <c r="AB257" s="26">
        <v>1170</v>
      </c>
    </row>
    <row r="258" spans="1:28">
      <c r="A258" s="16">
        <v>43586</v>
      </c>
      <c r="B258" s="12">
        <v>85</v>
      </c>
      <c r="C258" s="23" t="s">
        <v>142</v>
      </c>
      <c r="D258" s="12" t="str">
        <f>VLOOKUP(C258,'MASTER SALE PARTY'!$B$4:$E$1000,2,FALSE)</f>
        <v>27AAACB2484Q1Z8</v>
      </c>
      <c r="E258" s="12" t="s">
        <v>1545</v>
      </c>
      <c r="F258" s="24" t="s">
        <v>322</v>
      </c>
      <c r="G258" s="25">
        <v>43601</v>
      </c>
      <c r="H258" s="12" t="str">
        <f>VLOOKUP(C258,'MASTER SALE PARTY'!$B$4:$E$1000,3,FALSE)</f>
        <v>27-Maharashatra</v>
      </c>
      <c r="I258" s="17">
        <v>0</v>
      </c>
      <c r="J258" s="17" t="s">
        <v>37</v>
      </c>
      <c r="K258" s="26">
        <v>998898</v>
      </c>
      <c r="L258" s="20">
        <f>VLOOKUP(K258,'MASTER SALE HSN'!$A$4:$E$200,5,FALSE)</f>
        <v>18</v>
      </c>
      <c r="M258" s="26"/>
      <c r="N258" s="12"/>
      <c r="O258" s="12"/>
      <c r="P258" s="12"/>
      <c r="Q258" s="12"/>
      <c r="R258" s="12"/>
      <c r="S258" s="28">
        <v>3510</v>
      </c>
      <c r="T258" s="21">
        <f t="shared" si="13"/>
        <v>0</v>
      </c>
      <c r="U258" s="21">
        <f t="shared" si="14"/>
        <v>315.90000000000003</v>
      </c>
      <c r="V258" s="21">
        <f t="shared" si="15"/>
        <v>315.90000000000003</v>
      </c>
      <c r="W258" s="21">
        <v>0</v>
      </c>
      <c r="X258" s="27">
        <v>4141.8</v>
      </c>
      <c r="Y258" s="12" t="s">
        <v>38</v>
      </c>
      <c r="Z258" s="12" t="s">
        <v>1482</v>
      </c>
      <c r="AA258" s="12" t="str">
        <f>VLOOKUP(C258,'MASTER SALE PARTY'!$B$4:$E$1000,4,FALSE)</f>
        <v>Local</v>
      </c>
      <c r="AB258" s="26">
        <v>540</v>
      </c>
    </row>
    <row r="259" spans="1:28">
      <c r="A259" s="16">
        <v>43586</v>
      </c>
      <c r="B259" s="12">
        <v>86</v>
      </c>
      <c r="C259" s="23" t="s">
        <v>142</v>
      </c>
      <c r="D259" s="12" t="str">
        <f>VLOOKUP(C259,'MASTER SALE PARTY'!$B$4:$E$1000,2,FALSE)</f>
        <v>27AAACB2484Q1Z8</v>
      </c>
      <c r="E259" s="12" t="s">
        <v>1545</v>
      </c>
      <c r="F259" s="24" t="s">
        <v>323</v>
      </c>
      <c r="G259" s="25">
        <v>43601</v>
      </c>
      <c r="H259" s="12" t="str">
        <f>VLOOKUP(C259,'MASTER SALE PARTY'!$B$4:$E$1000,3,FALSE)</f>
        <v>27-Maharashatra</v>
      </c>
      <c r="I259" s="17">
        <v>0</v>
      </c>
      <c r="J259" s="17" t="s">
        <v>37</v>
      </c>
      <c r="K259" s="26">
        <v>998898</v>
      </c>
      <c r="L259" s="20">
        <f>VLOOKUP(K259,'MASTER SALE HSN'!$A$4:$E$200,5,FALSE)</f>
        <v>18</v>
      </c>
      <c r="M259" s="26"/>
      <c r="N259" s="12"/>
      <c r="O259" s="12"/>
      <c r="P259" s="12"/>
      <c r="Q259" s="12"/>
      <c r="R259" s="12"/>
      <c r="S259" s="28">
        <v>460</v>
      </c>
      <c r="T259" s="21">
        <f t="shared" si="13"/>
        <v>0</v>
      </c>
      <c r="U259" s="21">
        <f t="shared" si="14"/>
        <v>41.4</v>
      </c>
      <c r="V259" s="21">
        <f t="shared" si="15"/>
        <v>41.4</v>
      </c>
      <c r="W259" s="21">
        <v>0</v>
      </c>
      <c r="X259" s="27">
        <v>542.79999999999995</v>
      </c>
      <c r="Y259" s="12" t="s">
        <v>38</v>
      </c>
      <c r="Z259" s="12" t="s">
        <v>1482</v>
      </c>
      <c r="AA259" s="12" t="str">
        <f>VLOOKUP(C259,'MASTER SALE PARTY'!$B$4:$E$1000,4,FALSE)</f>
        <v>Local</v>
      </c>
      <c r="AB259" s="26">
        <v>92</v>
      </c>
    </row>
    <row r="260" spans="1:28">
      <c r="A260" s="16">
        <v>43586</v>
      </c>
      <c r="B260" s="12">
        <v>87</v>
      </c>
      <c r="C260" s="23" t="s">
        <v>45</v>
      </c>
      <c r="D260" s="12" t="str">
        <f>VLOOKUP(C260,'MASTER SALE PARTY'!$B$4:$E$1000,2,FALSE)</f>
        <v>27AAECM8871A1ZF</v>
      </c>
      <c r="E260" s="12" t="s">
        <v>1545</v>
      </c>
      <c r="F260" s="24" t="s">
        <v>324</v>
      </c>
      <c r="G260" s="25">
        <v>43602</v>
      </c>
      <c r="H260" s="12" t="str">
        <f>VLOOKUP(C260,'MASTER SALE PARTY'!$B$4:$E$1000,3,FALSE)</f>
        <v>27-Maharashatra</v>
      </c>
      <c r="I260" s="17">
        <v>0</v>
      </c>
      <c r="J260" s="17" t="s">
        <v>37</v>
      </c>
      <c r="K260" s="26">
        <v>87089900</v>
      </c>
      <c r="L260" s="20">
        <f>VLOOKUP(K260,'MASTER SALE HSN'!$A$4:$E$200,5,FALSE)</f>
        <v>28</v>
      </c>
      <c r="M260" s="26"/>
      <c r="N260" s="12"/>
      <c r="O260" s="12"/>
      <c r="P260" s="12"/>
      <c r="Q260" s="12"/>
      <c r="R260" s="12"/>
      <c r="S260" s="28">
        <v>23255.759999999998</v>
      </c>
      <c r="T260" s="21">
        <f t="shared" si="13"/>
        <v>0</v>
      </c>
      <c r="U260" s="21">
        <f t="shared" si="14"/>
        <v>3255.8063999999995</v>
      </c>
      <c r="V260" s="21">
        <f t="shared" si="15"/>
        <v>3255.8063999999995</v>
      </c>
      <c r="W260" s="21">
        <v>0</v>
      </c>
      <c r="X260" s="27">
        <v>29767.372799999997</v>
      </c>
      <c r="Y260" s="12" t="s">
        <v>38</v>
      </c>
      <c r="Z260" s="12" t="s">
        <v>1482</v>
      </c>
      <c r="AA260" s="12" t="str">
        <f>VLOOKUP(C260,'MASTER SALE PARTY'!$B$4:$E$1000,4,FALSE)</f>
        <v>Local</v>
      </c>
      <c r="AB260" s="26">
        <v>12</v>
      </c>
    </row>
    <row r="261" spans="1:28">
      <c r="A261" s="16">
        <v>43586</v>
      </c>
      <c r="B261" s="12">
        <v>88</v>
      </c>
      <c r="C261" s="23" t="s">
        <v>45</v>
      </c>
      <c r="D261" s="12" t="str">
        <f>VLOOKUP(C261,'MASTER SALE PARTY'!$B$4:$E$1000,2,FALSE)</f>
        <v>27AAECM8871A1ZF</v>
      </c>
      <c r="E261" s="12" t="s">
        <v>1545</v>
      </c>
      <c r="F261" s="24" t="s">
        <v>325</v>
      </c>
      <c r="G261" s="25">
        <v>43602</v>
      </c>
      <c r="H261" s="12" t="str">
        <f>VLOOKUP(C261,'MASTER SALE PARTY'!$B$4:$E$1000,3,FALSE)</f>
        <v>27-Maharashatra</v>
      </c>
      <c r="I261" s="17">
        <v>0</v>
      </c>
      <c r="J261" s="17" t="s">
        <v>37</v>
      </c>
      <c r="K261" s="26">
        <v>87089900</v>
      </c>
      <c r="L261" s="20">
        <f>VLOOKUP(K261,'MASTER SALE HSN'!$A$4:$E$200,5,FALSE)</f>
        <v>28</v>
      </c>
      <c r="M261" s="26"/>
      <c r="N261" s="12"/>
      <c r="O261" s="12"/>
      <c r="P261" s="12"/>
      <c r="Q261" s="12"/>
      <c r="R261" s="12"/>
      <c r="S261" s="28">
        <v>23255.759999999998</v>
      </c>
      <c r="T261" s="21">
        <f t="shared" si="13"/>
        <v>0</v>
      </c>
      <c r="U261" s="21">
        <f t="shared" si="14"/>
        <v>3255.8063999999995</v>
      </c>
      <c r="V261" s="21">
        <f t="shared" si="15"/>
        <v>3255.8063999999995</v>
      </c>
      <c r="W261" s="21">
        <v>0</v>
      </c>
      <c r="X261" s="27">
        <v>29767.372799999997</v>
      </c>
      <c r="Y261" s="12" t="s">
        <v>38</v>
      </c>
      <c r="Z261" s="12" t="s">
        <v>1482</v>
      </c>
      <c r="AA261" s="12" t="str">
        <f>VLOOKUP(C261,'MASTER SALE PARTY'!$B$4:$E$1000,4,FALSE)</f>
        <v>Local</v>
      </c>
      <c r="AB261" s="26">
        <v>12</v>
      </c>
    </row>
    <row r="262" spans="1:28">
      <c r="A262" s="16">
        <v>43586</v>
      </c>
      <c r="B262" s="12">
        <v>89</v>
      </c>
      <c r="C262" s="23" t="s">
        <v>142</v>
      </c>
      <c r="D262" s="12" t="str">
        <f>VLOOKUP(C262,'MASTER SALE PARTY'!$B$4:$E$1000,2,FALSE)</f>
        <v>27AAACB2484Q1Z8</v>
      </c>
      <c r="E262" s="12" t="s">
        <v>1545</v>
      </c>
      <c r="F262" s="24" t="s">
        <v>326</v>
      </c>
      <c r="G262" s="25">
        <v>43602</v>
      </c>
      <c r="H262" s="12" t="str">
        <f>VLOOKUP(C262,'MASTER SALE PARTY'!$B$4:$E$1000,3,FALSE)</f>
        <v>27-Maharashatra</v>
      </c>
      <c r="I262" s="17">
        <v>0</v>
      </c>
      <c r="J262" s="17" t="s">
        <v>37</v>
      </c>
      <c r="K262" s="26">
        <v>998898</v>
      </c>
      <c r="L262" s="20">
        <f>VLOOKUP(K262,'MASTER SALE HSN'!$A$4:$E$200,5,FALSE)</f>
        <v>18</v>
      </c>
      <c r="M262" s="26"/>
      <c r="N262" s="12"/>
      <c r="O262" s="12"/>
      <c r="P262" s="12"/>
      <c r="Q262" s="12"/>
      <c r="R262" s="12"/>
      <c r="S262" s="28">
        <v>2650</v>
      </c>
      <c r="T262" s="21">
        <f t="shared" si="13"/>
        <v>0</v>
      </c>
      <c r="U262" s="21">
        <f t="shared" si="14"/>
        <v>238.5</v>
      </c>
      <c r="V262" s="21">
        <f t="shared" si="15"/>
        <v>238.5</v>
      </c>
      <c r="W262" s="21">
        <v>0</v>
      </c>
      <c r="X262" s="27">
        <v>3127</v>
      </c>
      <c r="Y262" s="12" t="s">
        <v>38</v>
      </c>
      <c r="Z262" s="12" t="s">
        <v>1482</v>
      </c>
      <c r="AA262" s="12" t="str">
        <f>VLOOKUP(C262,'MASTER SALE PARTY'!$B$4:$E$1000,4,FALSE)</f>
        <v>Local</v>
      </c>
      <c r="AB262" s="26">
        <v>590</v>
      </c>
    </row>
    <row r="263" spans="1:28">
      <c r="A263" s="16">
        <v>43586</v>
      </c>
      <c r="B263" s="12">
        <v>90</v>
      </c>
      <c r="C263" s="23" t="s">
        <v>142</v>
      </c>
      <c r="D263" s="12" t="str">
        <f>VLOOKUP(C263,'MASTER SALE PARTY'!$B$4:$E$1000,2,FALSE)</f>
        <v>27AAACB2484Q1Z8</v>
      </c>
      <c r="E263" s="12" t="s">
        <v>1545</v>
      </c>
      <c r="F263" s="24" t="s">
        <v>327</v>
      </c>
      <c r="G263" s="25">
        <v>43602</v>
      </c>
      <c r="H263" s="12" t="str">
        <f>VLOOKUP(C263,'MASTER SALE PARTY'!$B$4:$E$1000,3,FALSE)</f>
        <v>27-Maharashatra</v>
      </c>
      <c r="I263" s="17">
        <v>0</v>
      </c>
      <c r="J263" s="17" t="s">
        <v>37</v>
      </c>
      <c r="K263" s="26">
        <v>998898</v>
      </c>
      <c r="L263" s="20">
        <f>VLOOKUP(K263,'MASTER SALE HSN'!$A$4:$E$200,5,FALSE)</f>
        <v>18</v>
      </c>
      <c r="M263" s="26"/>
      <c r="N263" s="12"/>
      <c r="O263" s="12"/>
      <c r="P263" s="12"/>
      <c r="Q263" s="12"/>
      <c r="R263" s="12"/>
      <c r="S263" s="28">
        <v>780</v>
      </c>
      <c r="T263" s="21">
        <f t="shared" si="13"/>
        <v>0</v>
      </c>
      <c r="U263" s="21">
        <f t="shared" si="14"/>
        <v>70.2</v>
      </c>
      <c r="V263" s="21">
        <f t="shared" si="15"/>
        <v>70.2</v>
      </c>
      <c r="W263" s="21">
        <v>0</v>
      </c>
      <c r="X263" s="27">
        <v>920.40000000000009</v>
      </c>
      <c r="Y263" s="12" t="s">
        <v>38</v>
      </c>
      <c r="Z263" s="12" t="s">
        <v>1482</v>
      </c>
      <c r="AA263" s="12" t="str">
        <f>VLOOKUP(C263,'MASTER SALE PARTY'!$B$4:$E$1000,4,FALSE)</f>
        <v>Local</v>
      </c>
      <c r="AB263" s="26">
        <v>120</v>
      </c>
    </row>
    <row r="264" spans="1:28">
      <c r="A264" s="16">
        <v>43586</v>
      </c>
      <c r="B264" s="12">
        <v>91</v>
      </c>
      <c r="C264" s="23" t="s">
        <v>142</v>
      </c>
      <c r="D264" s="12" t="str">
        <f>VLOOKUP(C264,'MASTER SALE PARTY'!$B$4:$E$1000,2,FALSE)</f>
        <v>27AAACB2484Q1Z8</v>
      </c>
      <c r="E264" s="12" t="s">
        <v>1545</v>
      </c>
      <c r="F264" s="24" t="s">
        <v>328</v>
      </c>
      <c r="G264" s="25">
        <v>43602</v>
      </c>
      <c r="H264" s="12" t="str">
        <f>VLOOKUP(C264,'MASTER SALE PARTY'!$B$4:$E$1000,3,FALSE)</f>
        <v>27-Maharashatra</v>
      </c>
      <c r="I264" s="17">
        <v>0</v>
      </c>
      <c r="J264" s="17" t="s">
        <v>37</v>
      </c>
      <c r="K264" s="26">
        <v>998898</v>
      </c>
      <c r="L264" s="20">
        <f>VLOOKUP(K264,'MASTER SALE HSN'!$A$4:$E$200,5,FALSE)</f>
        <v>18</v>
      </c>
      <c r="M264" s="26"/>
      <c r="N264" s="12"/>
      <c r="O264" s="12"/>
      <c r="P264" s="12"/>
      <c r="Q264" s="12"/>
      <c r="R264" s="12"/>
      <c r="S264" s="28">
        <v>565</v>
      </c>
      <c r="T264" s="21">
        <f t="shared" si="13"/>
        <v>0</v>
      </c>
      <c r="U264" s="21">
        <f t="shared" si="14"/>
        <v>50.85</v>
      </c>
      <c r="V264" s="21">
        <f t="shared" si="15"/>
        <v>50.85</v>
      </c>
      <c r="W264" s="21">
        <v>0</v>
      </c>
      <c r="X264" s="27">
        <v>666.7</v>
      </c>
      <c r="Y264" s="12" t="s">
        <v>38</v>
      </c>
      <c r="Z264" s="12" t="s">
        <v>1482</v>
      </c>
      <c r="AA264" s="12" t="str">
        <f>VLOOKUP(C264,'MASTER SALE PARTY'!$B$4:$E$1000,4,FALSE)</f>
        <v>Local</v>
      </c>
      <c r="AB264" s="26">
        <v>113</v>
      </c>
    </row>
    <row r="265" spans="1:28">
      <c r="A265" s="16">
        <v>43586</v>
      </c>
      <c r="B265" s="12">
        <v>92</v>
      </c>
      <c r="C265" s="23" t="s">
        <v>142</v>
      </c>
      <c r="D265" s="12" t="str">
        <f>VLOOKUP(C265,'MASTER SALE PARTY'!$B$4:$E$1000,2,FALSE)</f>
        <v>27AAACB2484Q1Z8</v>
      </c>
      <c r="E265" s="12" t="s">
        <v>1545</v>
      </c>
      <c r="F265" s="24" t="s">
        <v>329</v>
      </c>
      <c r="G265" s="25">
        <v>43602</v>
      </c>
      <c r="H265" s="12" t="str">
        <f>VLOOKUP(C265,'MASTER SALE PARTY'!$B$4:$E$1000,3,FALSE)</f>
        <v>27-Maharashatra</v>
      </c>
      <c r="I265" s="17">
        <v>0</v>
      </c>
      <c r="J265" s="17" t="s">
        <v>37</v>
      </c>
      <c r="K265" s="26">
        <v>998898</v>
      </c>
      <c r="L265" s="20">
        <f>VLOOKUP(K265,'MASTER SALE HSN'!$A$4:$E$200,5,FALSE)</f>
        <v>18</v>
      </c>
      <c r="M265" s="26"/>
      <c r="N265" s="12"/>
      <c r="O265" s="12"/>
      <c r="P265" s="12"/>
      <c r="Q265" s="12"/>
      <c r="R265" s="12"/>
      <c r="S265" s="28">
        <v>1560</v>
      </c>
      <c r="T265" s="21">
        <f t="shared" si="13"/>
        <v>0</v>
      </c>
      <c r="U265" s="21">
        <f t="shared" si="14"/>
        <v>140.4</v>
      </c>
      <c r="V265" s="21">
        <f t="shared" si="15"/>
        <v>140.4</v>
      </c>
      <c r="W265" s="21">
        <v>0</v>
      </c>
      <c r="X265" s="27">
        <v>1840.8000000000002</v>
      </c>
      <c r="Y265" s="12" t="s">
        <v>38</v>
      </c>
      <c r="Z265" s="12" t="s">
        <v>1482</v>
      </c>
      <c r="AA265" s="12" t="str">
        <f>VLOOKUP(C265,'MASTER SALE PARTY'!$B$4:$E$1000,4,FALSE)</f>
        <v>Local</v>
      </c>
      <c r="AB265" s="26">
        <v>240</v>
      </c>
    </row>
    <row r="266" spans="1:28">
      <c r="A266" s="16">
        <v>43586</v>
      </c>
      <c r="B266" s="12">
        <v>93</v>
      </c>
      <c r="C266" s="23" t="s">
        <v>142</v>
      </c>
      <c r="D266" s="12" t="str">
        <f>VLOOKUP(C266,'MASTER SALE PARTY'!$B$4:$E$1000,2,FALSE)</f>
        <v>27AAACB2484Q1Z8</v>
      </c>
      <c r="E266" s="12" t="s">
        <v>1545</v>
      </c>
      <c r="F266" s="24" t="s">
        <v>330</v>
      </c>
      <c r="G266" s="25">
        <v>43602</v>
      </c>
      <c r="H266" s="12" t="str">
        <f>VLOOKUP(C266,'MASTER SALE PARTY'!$B$4:$E$1000,3,FALSE)</f>
        <v>27-Maharashatra</v>
      </c>
      <c r="I266" s="17">
        <v>0</v>
      </c>
      <c r="J266" s="17" t="s">
        <v>37</v>
      </c>
      <c r="K266" s="26">
        <v>998898</v>
      </c>
      <c r="L266" s="20">
        <f>VLOOKUP(K266,'MASTER SALE HSN'!$A$4:$E$200,5,FALSE)</f>
        <v>18</v>
      </c>
      <c r="M266" s="26"/>
      <c r="N266" s="12"/>
      <c r="O266" s="12"/>
      <c r="P266" s="12"/>
      <c r="Q266" s="12"/>
      <c r="R266" s="12"/>
      <c r="S266" s="28">
        <v>3280</v>
      </c>
      <c r="T266" s="21">
        <f t="shared" si="13"/>
        <v>0</v>
      </c>
      <c r="U266" s="21">
        <f t="shared" si="14"/>
        <v>295.2</v>
      </c>
      <c r="V266" s="21">
        <f t="shared" si="15"/>
        <v>295.2</v>
      </c>
      <c r="W266" s="21">
        <v>0</v>
      </c>
      <c r="X266" s="27">
        <v>3870.3999999999996</v>
      </c>
      <c r="Y266" s="12" t="s">
        <v>38</v>
      </c>
      <c r="Z266" s="12" t="s">
        <v>1482</v>
      </c>
      <c r="AA266" s="12" t="str">
        <f>VLOOKUP(C266,'MASTER SALE PARTY'!$B$4:$E$1000,4,FALSE)</f>
        <v>Local</v>
      </c>
      <c r="AB266" s="26">
        <v>776</v>
      </c>
    </row>
    <row r="267" spans="1:28">
      <c r="A267" s="16">
        <v>43586</v>
      </c>
      <c r="B267" s="12">
        <v>94</v>
      </c>
      <c r="C267" s="23" t="s">
        <v>185</v>
      </c>
      <c r="D267" s="12" t="str">
        <f>VLOOKUP(C267,'MASTER SALE PARTY'!$B$4:$E$1000,2,FALSE)</f>
        <v>27AABFP3834C1ZK</v>
      </c>
      <c r="E267" s="12" t="s">
        <v>1545</v>
      </c>
      <c r="F267" s="24" t="s">
        <v>331</v>
      </c>
      <c r="G267" s="25">
        <v>43603</v>
      </c>
      <c r="H267" s="12" t="str">
        <f>VLOOKUP(C267,'MASTER SALE PARTY'!$B$4:$E$1000,3,FALSE)</f>
        <v>27-Maharashatra</v>
      </c>
      <c r="I267" s="17">
        <v>0</v>
      </c>
      <c r="J267" s="17" t="s">
        <v>37</v>
      </c>
      <c r="K267" s="26">
        <v>87141900</v>
      </c>
      <c r="L267" s="20">
        <f>VLOOKUP(K267,'MASTER SALE HSN'!$A$4:$E$200,5,FALSE)</f>
        <v>28</v>
      </c>
      <c r="M267" s="26"/>
      <c r="N267" s="12"/>
      <c r="O267" s="12"/>
      <c r="P267" s="12"/>
      <c r="Q267" s="12"/>
      <c r="R267" s="12"/>
      <c r="S267" s="28">
        <v>7482</v>
      </c>
      <c r="T267" s="21">
        <f t="shared" si="13"/>
        <v>0</v>
      </c>
      <c r="U267" s="21">
        <f t="shared" si="14"/>
        <v>1047.48</v>
      </c>
      <c r="V267" s="21">
        <f t="shared" si="15"/>
        <v>1047.48</v>
      </c>
      <c r="W267" s="21">
        <v>0</v>
      </c>
      <c r="X267" s="27">
        <v>9576.9599999999991</v>
      </c>
      <c r="Y267" s="12" t="s">
        <v>38</v>
      </c>
      <c r="Z267" s="12" t="s">
        <v>1482</v>
      </c>
      <c r="AA267" s="12" t="str">
        <f>VLOOKUP(C267,'MASTER SALE PARTY'!$B$4:$E$1000,4,FALSE)</f>
        <v>Local</v>
      </c>
      <c r="AB267" s="26">
        <v>600</v>
      </c>
    </row>
    <row r="268" spans="1:28">
      <c r="A268" s="16">
        <v>43586</v>
      </c>
      <c r="B268" s="12">
        <v>95</v>
      </c>
      <c r="C268" s="23" t="s">
        <v>64</v>
      </c>
      <c r="D268" s="12" t="str">
        <f>VLOOKUP(C268,'MASTER SALE PARTY'!$B$4:$E$1000,2,FALSE)</f>
        <v>27AAACD4090Q1Z8</v>
      </c>
      <c r="E268" s="12" t="s">
        <v>1545</v>
      </c>
      <c r="F268" s="24" t="s">
        <v>332</v>
      </c>
      <c r="G268" s="25">
        <v>43603</v>
      </c>
      <c r="H268" s="12" t="str">
        <f>VLOOKUP(C268,'MASTER SALE PARTY'!$B$4:$E$1000,3,FALSE)</f>
        <v>27-Maharashatra</v>
      </c>
      <c r="I268" s="17">
        <v>0</v>
      </c>
      <c r="J268" s="17" t="s">
        <v>37</v>
      </c>
      <c r="K268" s="26">
        <v>85129000</v>
      </c>
      <c r="L268" s="20">
        <f>VLOOKUP(K268,'MASTER SALE HSN'!$A$4:$E$200,5,FALSE)</f>
        <v>18</v>
      </c>
      <c r="M268" s="26"/>
      <c r="N268" s="12"/>
      <c r="O268" s="12"/>
      <c r="P268" s="12"/>
      <c r="Q268" s="12"/>
      <c r="R268" s="12"/>
      <c r="S268" s="28">
        <v>80648.61</v>
      </c>
      <c r="T268" s="21">
        <f t="shared" ref="T268:T331" si="16">+IF(AA268="oms",S268/100*L268,0)</f>
        <v>0</v>
      </c>
      <c r="U268" s="21">
        <f t="shared" ref="U268:U331" si="17">+IF(AA268="local",S268/100*L268/2,0)</f>
        <v>7258.3748999999998</v>
      </c>
      <c r="V268" s="21">
        <f t="shared" ref="V268:V331" si="18">+IF(AA268="local",S268/100*L268/2,0)</f>
        <v>7258.3748999999998</v>
      </c>
      <c r="W268" s="21">
        <v>0</v>
      </c>
      <c r="X268" s="27">
        <v>95165.359799999991</v>
      </c>
      <c r="Y268" s="12" t="s">
        <v>38</v>
      </c>
      <c r="Z268" s="12" t="s">
        <v>1482</v>
      </c>
      <c r="AA268" s="12" t="str">
        <f>VLOOKUP(C268,'MASTER SALE PARTY'!$B$4:$E$1000,4,FALSE)</f>
        <v>Local</v>
      </c>
      <c r="AB268" s="26">
        <v>661</v>
      </c>
    </row>
    <row r="269" spans="1:28">
      <c r="A269" s="16">
        <v>43586</v>
      </c>
      <c r="B269" s="12">
        <v>96</v>
      </c>
      <c r="C269" s="23" t="s">
        <v>64</v>
      </c>
      <c r="D269" s="12" t="str">
        <f>VLOOKUP(C269,'MASTER SALE PARTY'!$B$4:$E$1000,2,FALSE)</f>
        <v>27AAACD4090Q1Z8</v>
      </c>
      <c r="E269" s="12" t="s">
        <v>1545</v>
      </c>
      <c r="F269" s="24" t="s">
        <v>333</v>
      </c>
      <c r="G269" s="25">
        <v>43603</v>
      </c>
      <c r="H269" s="12" t="str">
        <f>VLOOKUP(C269,'MASTER SALE PARTY'!$B$4:$E$1000,3,FALSE)</f>
        <v>27-Maharashatra</v>
      </c>
      <c r="I269" s="17">
        <v>0</v>
      </c>
      <c r="J269" s="17" t="s">
        <v>37</v>
      </c>
      <c r="K269" s="26">
        <v>85129000</v>
      </c>
      <c r="L269" s="20">
        <f>VLOOKUP(K269,'MASTER SALE HSN'!$A$4:$E$200,5,FALSE)</f>
        <v>18</v>
      </c>
      <c r="M269" s="26"/>
      <c r="N269" s="12"/>
      <c r="O269" s="12"/>
      <c r="P269" s="12"/>
      <c r="Q269" s="12"/>
      <c r="R269" s="12"/>
      <c r="S269" s="28">
        <v>22014.959999999999</v>
      </c>
      <c r="T269" s="21">
        <f t="shared" si="16"/>
        <v>0</v>
      </c>
      <c r="U269" s="21">
        <f t="shared" si="17"/>
        <v>1981.3463999999999</v>
      </c>
      <c r="V269" s="21">
        <f t="shared" si="18"/>
        <v>1981.3463999999999</v>
      </c>
      <c r="W269" s="21">
        <v>0</v>
      </c>
      <c r="X269" s="27">
        <v>25977.652799999996</v>
      </c>
      <c r="Y269" s="12" t="s">
        <v>38</v>
      </c>
      <c r="Z269" s="12" t="s">
        <v>1482</v>
      </c>
      <c r="AA269" s="12" t="str">
        <f>VLOOKUP(C269,'MASTER SALE PARTY'!$B$4:$E$1000,4,FALSE)</f>
        <v>Local</v>
      </c>
      <c r="AB269" s="26">
        <v>341</v>
      </c>
    </row>
    <row r="270" spans="1:28">
      <c r="A270" s="16">
        <v>43586</v>
      </c>
      <c r="B270" s="12">
        <v>97</v>
      </c>
      <c r="C270" s="23" t="s">
        <v>142</v>
      </c>
      <c r="D270" s="12" t="str">
        <f>VLOOKUP(C270,'MASTER SALE PARTY'!$B$4:$E$1000,2,FALSE)</f>
        <v>27AAACB2484Q1Z8</v>
      </c>
      <c r="E270" s="12" t="s">
        <v>1545</v>
      </c>
      <c r="F270" s="24" t="s">
        <v>334</v>
      </c>
      <c r="G270" s="25">
        <v>43604</v>
      </c>
      <c r="H270" s="12" t="str">
        <f>VLOOKUP(C270,'MASTER SALE PARTY'!$B$4:$E$1000,3,FALSE)</f>
        <v>27-Maharashatra</v>
      </c>
      <c r="I270" s="17">
        <v>0</v>
      </c>
      <c r="J270" s="17" t="s">
        <v>37</v>
      </c>
      <c r="K270" s="26">
        <v>998898</v>
      </c>
      <c r="L270" s="20">
        <f>VLOOKUP(K270,'MASTER SALE HSN'!$A$4:$E$200,5,FALSE)</f>
        <v>18</v>
      </c>
      <c r="M270" s="26"/>
      <c r="N270" s="12"/>
      <c r="O270" s="12"/>
      <c r="P270" s="12"/>
      <c r="Q270" s="12"/>
      <c r="R270" s="12"/>
      <c r="S270" s="28">
        <v>2340</v>
      </c>
      <c r="T270" s="21">
        <f t="shared" si="16"/>
        <v>0</v>
      </c>
      <c r="U270" s="21">
        <f t="shared" si="17"/>
        <v>210.6</v>
      </c>
      <c r="V270" s="21">
        <f t="shared" si="18"/>
        <v>210.6</v>
      </c>
      <c r="W270" s="21">
        <v>0</v>
      </c>
      <c r="X270" s="27">
        <v>2761.2</v>
      </c>
      <c r="Y270" s="12" t="s">
        <v>38</v>
      </c>
      <c r="Z270" s="12" t="s">
        <v>1482</v>
      </c>
      <c r="AA270" s="12" t="str">
        <f>VLOOKUP(C270,'MASTER SALE PARTY'!$B$4:$E$1000,4,FALSE)</f>
        <v>Local</v>
      </c>
      <c r="AB270" s="26">
        <v>360</v>
      </c>
    </row>
    <row r="271" spans="1:28">
      <c r="A271" s="16">
        <v>43586</v>
      </c>
      <c r="B271" s="12">
        <v>98</v>
      </c>
      <c r="C271" s="23" t="s">
        <v>142</v>
      </c>
      <c r="D271" s="12" t="str">
        <f>VLOOKUP(C271,'MASTER SALE PARTY'!$B$4:$E$1000,2,FALSE)</f>
        <v>27AAACB2484Q1Z8</v>
      </c>
      <c r="E271" s="12" t="s">
        <v>1545</v>
      </c>
      <c r="F271" s="24" t="s">
        <v>335</v>
      </c>
      <c r="G271" s="25">
        <v>43604</v>
      </c>
      <c r="H271" s="12" t="str">
        <f>VLOOKUP(C271,'MASTER SALE PARTY'!$B$4:$E$1000,3,FALSE)</f>
        <v>27-Maharashatra</v>
      </c>
      <c r="I271" s="17">
        <v>0</v>
      </c>
      <c r="J271" s="17" t="s">
        <v>37</v>
      </c>
      <c r="K271" s="26">
        <v>998898</v>
      </c>
      <c r="L271" s="20">
        <f>VLOOKUP(K271,'MASTER SALE HSN'!$A$4:$E$200,5,FALSE)</f>
        <v>18</v>
      </c>
      <c r="M271" s="26"/>
      <c r="N271" s="12"/>
      <c r="O271" s="12"/>
      <c r="P271" s="12"/>
      <c r="Q271" s="12"/>
      <c r="R271" s="12"/>
      <c r="S271" s="28">
        <v>4615</v>
      </c>
      <c r="T271" s="21">
        <f t="shared" si="16"/>
        <v>0</v>
      </c>
      <c r="U271" s="21">
        <f t="shared" si="17"/>
        <v>415.34999999999997</v>
      </c>
      <c r="V271" s="21">
        <f t="shared" si="18"/>
        <v>415.34999999999997</v>
      </c>
      <c r="W271" s="21">
        <v>0</v>
      </c>
      <c r="X271" s="27">
        <v>5445.7000000000007</v>
      </c>
      <c r="Y271" s="12" t="s">
        <v>38</v>
      </c>
      <c r="Z271" s="12" t="s">
        <v>1482</v>
      </c>
      <c r="AA271" s="12" t="str">
        <f>VLOOKUP(C271,'MASTER SALE PARTY'!$B$4:$E$1000,4,FALSE)</f>
        <v>Local</v>
      </c>
      <c r="AB271" s="26">
        <v>1106</v>
      </c>
    </row>
    <row r="272" spans="1:28">
      <c r="A272" s="16">
        <v>43586</v>
      </c>
      <c r="B272" s="12">
        <v>99</v>
      </c>
      <c r="C272" s="23" t="s">
        <v>45</v>
      </c>
      <c r="D272" s="12" t="str">
        <f>VLOOKUP(C272,'MASTER SALE PARTY'!$B$4:$E$1000,2,FALSE)</f>
        <v>27AAECM8871A1ZF</v>
      </c>
      <c r="E272" s="12" t="s">
        <v>1545</v>
      </c>
      <c r="F272" s="24" t="s">
        <v>336</v>
      </c>
      <c r="G272" s="25">
        <v>43605</v>
      </c>
      <c r="H272" s="12" t="str">
        <f>VLOOKUP(C272,'MASTER SALE PARTY'!$B$4:$E$1000,3,FALSE)</f>
        <v>27-Maharashatra</v>
      </c>
      <c r="I272" s="17">
        <v>0</v>
      </c>
      <c r="J272" s="17" t="s">
        <v>37</v>
      </c>
      <c r="K272" s="26">
        <v>87089900</v>
      </c>
      <c r="L272" s="20">
        <f>VLOOKUP(K272,'MASTER SALE HSN'!$A$4:$E$200,5,FALSE)</f>
        <v>28</v>
      </c>
      <c r="M272" s="26"/>
      <c r="N272" s="12"/>
      <c r="O272" s="12"/>
      <c r="P272" s="12"/>
      <c r="Q272" s="12"/>
      <c r="R272" s="12"/>
      <c r="S272" s="28">
        <v>23255.759999999998</v>
      </c>
      <c r="T272" s="21">
        <f t="shared" si="16"/>
        <v>0</v>
      </c>
      <c r="U272" s="21">
        <f t="shared" si="17"/>
        <v>3255.8063999999995</v>
      </c>
      <c r="V272" s="21">
        <f t="shared" si="18"/>
        <v>3255.8063999999995</v>
      </c>
      <c r="W272" s="21">
        <v>0</v>
      </c>
      <c r="X272" s="27">
        <v>29767.372799999997</v>
      </c>
      <c r="Y272" s="12" t="s">
        <v>38</v>
      </c>
      <c r="Z272" s="12" t="s">
        <v>1482</v>
      </c>
      <c r="AA272" s="12" t="str">
        <f>VLOOKUP(C272,'MASTER SALE PARTY'!$B$4:$E$1000,4,FALSE)</f>
        <v>Local</v>
      </c>
      <c r="AB272" s="26">
        <v>12</v>
      </c>
    </row>
    <row r="273" spans="1:28">
      <c r="A273" s="16">
        <v>43586</v>
      </c>
      <c r="B273" s="12">
        <v>100</v>
      </c>
      <c r="C273" s="23" t="s">
        <v>45</v>
      </c>
      <c r="D273" s="12" t="str">
        <f>VLOOKUP(C273,'MASTER SALE PARTY'!$B$4:$E$1000,2,FALSE)</f>
        <v>27AAECM8871A1ZF</v>
      </c>
      <c r="E273" s="12" t="s">
        <v>1545</v>
      </c>
      <c r="F273" s="24" t="s">
        <v>337</v>
      </c>
      <c r="G273" s="25">
        <v>43605</v>
      </c>
      <c r="H273" s="12" t="str">
        <f>VLOOKUP(C273,'MASTER SALE PARTY'!$B$4:$E$1000,3,FALSE)</f>
        <v>27-Maharashatra</v>
      </c>
      <c r="I273" s="17">
        <v>0</v>
      </c>
      <c r="J273" s="17" t="s">
        <v>37</v>
      </c>
      <c r="K273" s="26">
        <v>87089900</v>
      </c>
      <c r="L273" s="20">
        <f>VLOOKUP(K273,'MASTER SALE HSN'!$A$4:$E$200,5,FALSE)</f>
        <v>28</v>
      </c>
      <c r="M273" s="26"/>
      <c r="N273" s="12"/>
      <c r="O273" s="12"/>
      <c r="P273" s="12"/>
      <c r="Q273" s="12"/>
      <c r="R273" s="12"/>
      <c r="S273" s="28">
        <v>23255.759999999998</v>
      </c>
      <c r="T273" s="21">
        <f t="shared" si="16"/>
        <v>0</v>
      </c>
      <c r="U273" s="21">
        <f t="shared" si="17"/>
        <v>3255.8063999999995</v>
      </c>
      <c r="V273" s="21">
        <f t="shared" si="18"/>
        <v>3255.8063999999995</v>
      </c>
      <c r="W273" s="21">
        <v>0</v>
      </c>
      <c r="X273" s="27">
        <v>29767.372799999997</v>
      </c>
      <c r="Y273" s="12" t="s">
        <v>38</v>
      </c>
      <c r="Z273" s="12" t="s">
        <v>1482</v>
      </c>
      <c r="AA273" s="12" t="str">
        <f>VLOOKUP(C273,'MASTER SALE PARTY'!$B$4:$E$1000,4,FALSE)</f>
        <v>Local</v>
      </c>
      <c r="AB273" s="26">
        <v>12</v>
      </c>
    </row>
    <row r="274" spans="1:28">
      <c r="A274" s="16">
        <v>43586</v>
      </c>
      <c r="B274" s="12">
        <v>101</v>
      </c>
      <c r="C274" s="23" t="s">
        <v>59</v>
      </c>
      <c r="D274" s="12" t="str">
        <f>VLOOKUP(C274,'MASTER SALE PARTY'!$B$4:$E$1000,2,FALSE)</f>
        <v>27AAACT1848E1ZH</v>
      </c>
      <c r="E274" s="12" t="s">
        <v>1545</v>
      </c>
      <c r="F274" s="24" t="s">
        <v>338</v>
      </c>
      <c r="G274" s="25">
        <v>43605</v>
      </c>
      <c r="H274" s="12" t="str">
        <f>VLOOKUP(C274,'MASTER SALE PARTY'!$B$4:$E$1000,3,FALSE)</f>
        <v>27-Maharashatra</v>
      </c>
      <c r="I274" s="17">
        <v>0</v>
      </c>
      <c r="J274" s="17" t="s">
        <v>37</v>
      </c>
      <c r="K274" s="26">
        <v>87089900</v>
      </c>
      <c r="L274" s="20">
        <f>VLOOKUP(K274,'MASTER SALE HSN'!$A$4:$E$200,5,FALSE)</f>
        <v>28</v>
      </c>
      <c r="M274" s="26"/>
      <c r="N274" s="12"/>
      <c r="O274" s="12"/>
      <c r="P274" s="12"/>
      <c r="Q274" s="12"/>
      <c r="R274" s="12"/>
      <c r="S274" s="28">
        <v>28762.560000000001</v>
      </c>
      <c r="T274" s="21">
        <f t="shared" si="16"/>
        <v>0</v>
      </c>
      <c r="U274" s="21">
        <f t="shared" si="17"/>
        <v>4026.7584000000002</v>
      </c>
      <c r="V274" s="21">
        <f t="shared" si="18"/>
        <v>4026.7584000000002</v>
      </c>
      <c r="W274" s="21">
        <v>0</v>
      </c>
      <c r="X274" s="27">
        <v>36816.076800000003</v>
      </c>
      <c r="Y274" s="12" t="s">
        <v>38</v>
      </c>
      <c r="Z274" s="12" t="s">
        <v>1482</v>
      </c>
      <c r="AA274" s="12" t="str">
        <f>VLOOKUP(C274,'MASTER SALE PARTY'!$B$4:$E$1000,4,FALSE)</f>
        <v>Local</v>
      </c>
      <c r="AB274" s="26">
        <v>60</v>
      </c>
    </row>
    <row r="275" spans="1:28">
      <c r="A275" s="16">
        <v>43586</v>
      </c>
      <c r="B275" s="12">
        <v>102</v>
      </c>
      <c r="C275" s="23" t="s">
        <v>185</v>
      </c>
      <c r="D275" s="12" t="str">
        <f>VLOOKUP(C275,'MASTER SALE PARTY'!$B$4:$E$1000,2,FALSE)</f>
        <v>27AABFP3834C1ZK</v>
      </c>
      <c r="E275" s="12" t="s">
        <v>1545</v>
      </c>
      <c r="F275" s="24" t="s">
        <v>339</v>
      </c>
      <c r="G275" s="25">
        <v>43605</v>
      </c>
      <c r="H275" s="12" t="str">
        <f>VLOOKUP(C275,'MASTER SALE PARTY'!$B$4:$E$1000,3,FALSE)</f>
        <v>27-Maharashatra</v>
      </c>
      <c r="I275" s="17">
        <v>0</v>
      </c>
      <c r="J275" s="17" t="s">
        <v>37</v>
      </c>
      <c r="K275" s="26">
        <v>87141900</v>
      </c>
      <c r="L275" s="20">
        <f>VLOOKUP(K275,'MASTER SALE HSN'!$A$4:$E$200,5,FALSE)</f>
        <v>28</v>
      </c>
      <c r="M275" s="26"/>
      <c r="N275" s="12"/>
      <c r="O275" s="12"/>
      <c r="P275" s="12"/>
      <c r="Q275" s="12"/>
      <c r="R275" s="12"/>
      <c r="S275" s="28">
        <v>7482</v>
      </c>
      <c r="T275" s="21">
        <f t="shared" si="16"/>
        <v>0</v>
      </c>
      <c r="U275" s="21">
        <f t="shared" si="17"/>
        <v>1047.48</v>
      </c>
      <c r="V275" s="21">
        <f t="shared" si="18"/>
        <v>1047.48</v>
      </c>
      <c r="W275" s="21">
        <v>0</v>
      </c>
      <c r="X275" s="27">
        <v>9576.9599999999991</v>
      </c>
      <c r="Y275" s="12" t="s">
        <v>38</v>
      </c>
      <c r="Z275" s="12" t="s">
        <v>1482</v>
      </c>
      <c r="AA275" s="12" t="str">
        <f>VLOOKUP(C275,'MASTER SALE PARTY'!$B$4:$E$1000,4,FALSE)</f>
        <v>Local</v>
      </c>
      <c r="AB275" s="26">
        <v>600</v>
      </c>
    </row>
    <row r="276" spans="1:28">
      <c r="A276" s="16">
        <v>43586</v>
      </c>
      <c r="B276" s="12">
        <v>103</v>
      </c>
      <c r="C276" s="23" t="s">
        <v>142</v>
      </c>
      <c r="D276" s="12" t="str">
        <f>VLOOKUP(C276,'MASTER SALE PARTY'!$B$4:$E$1000,2,FALSE)</f>
        <v>27AAACB2484Q1Z8</v>
      </c>
      <c r="E276" s="12" t="s">
        <v>1545</v>
      </c>
      <c r="F276" s="24" t="s">
        <v>340</v>
      </c>
      <c r="G276" s="25">
        <v>43605</v>
      </c>
      <c r="H276" s="12" t="str">
        <f>VLOOKUP(C276,'MASTER SALE PARTY'!$B$4:$E$1000,3,FALSE)</f>
        <v>27-Maharashatra</v>
      </c>
      <c r="I276" s="17">
        <v>0</v>
      </c>
      <c r="J276" s="17" t="s">
        <v>37</v>
      </c>
      <c r="K276" s="26">
        <v>998898</v>
      </c>
      <c r="L276" s="20">
        <f>VLOOKUP(K276,'MASTER SALE HSN'!$A$4:$E$200,5,FALSE)</f>
        <v>18</v>
      </c>
      <c r="M276" s="26"/>
      <c r="N276" s="12"/>
      <c r="O276" s="12"/>
      <c r="P276" s="12"/>
      <c r="Q276" s="12"/>
      <c r="R276" s="12"/>
      <c r="S276" s="28">
        <v>630</v>
      </c>
      <c r="T276" s="21">
        <f t="shared" si="16"/>
        <v>0</v>
      </c>
      <c r="U276" s="21">
        <f t="shared" si="17"/>
        <v>56.699999999999996</v>
      </c>
      <c r="V276" s="21">
        <f t="shared" si="18"/>
        <v>56.699999999999996</v>
      </c>
      <c r="W276" s="21">
        <v>0</v>
      </c>
      <c r="X276" s="27">
        <v>743.40000000000009</v>
      </c>
      <c r="Y276" s="12" t="s">
        <v>38</v>
      </c>
      <c r="Z276" s="12" t="s">
        <v>1482</v>
      </c>
      <c r="AA276" s="12" t="str">
        <f>VLOOKUP(C276,'MASTER SALE PARTY'!$B$4:$E$1000,4,FALSE)</f>
        <v>Local</v>
      </c>
      <c r="AB276" s="26">
        <v>126</v>
      </c>
    </row>
    <row r="277" spans="1:28">
      <c r="A277" s="16">
        <v>43586</v>
      </c>
      <c r="B277" s="12">
        <v>104</v>
      </c>
      <c r="C277" s="23" t="s">
        <v>142</v>
      </c>
      <c r="D277" s="12" t="str">
        <f>VLOOKUP(C277,'MASTER SALE PARTY'!$B$4:$E$1000,2,FALSE)</f>
        <v>27AAACB2484Q1Z8</v>
      </c>
      <c r="E277" s="12" t="s">
        <v>1545</v>
      </c>
      <c r="F277" s="24" t="s">
        <v>341</v>
      </c>
      <c r="G277" s="25">
        <v>43605</v>
      </c>
      <c r="H277" s="12" t="str">
        <f>VLOOKUP(C277,'MASTER SALE PARTY'!$B$4:$E$1000,3,FALSE)</f>
        <v>27-Maharashatra</v>
      </c>
      <c r="I277" s="17">
        <v>0</v>
      </c>
      <c r="J277" s="17" t="s">
        <v>37</v>
      </c>
      <c r="K277" s="26">
        <v>998898</v>
      </c>
      <c r="L277" s="20">
        <f>VLOOKUP(K277,'MASTER SALE HSN'!$A$4:$E$200,5,FALSE)</f>
        <v>18</v>
      </c>
      <c r="M277" s="26"/>
      <c r="N277" s="12"/>
      <c r="O277" s="12"/>
      <c r="P277" s="12"/>
      <c r="Q277" s="12"/>
      <c r="R277" s="12"/>
      <c r="S277" s="28">
        <v>3157</v>
      </c>
      <c r="T277" s="21">
        <f t="shared" si="16"/>
        <v>0</v>
      </c>
      <c r="U277" s="21">
        <f t="shared" si="17"/>
        <v>284.13</v>
      </c>
      <c r="V277" s="21">
        <f t="shared" si="18"/>
        <v>284.13</v>
      </c>
      <c r="W277" s="21">
        <v>0</v>
      </c>
      <c r="X277" s="27">
        <v>3725.26</v>
      </c>
      <c r="Y277" s="12" t="s">
        <v>38</v>
      </c>
      <c r="Z277" s="12" t="s">
        <v>1482</v>
      </c>
      <c r="AA277" s="12" t="str">
        <f>VLOOKUP(C277,'MASTER SALE PARTY'!$B$4:$E$1000,4,FALSE)</f>
        <v>Local</v>
      </c>
      <c r="AB277" s="26">
        <v>728</v>
      </c>
    </row>
    <row r="278" spans="1:28">
      <c r="A278" s="16">
        <v>43586</v>
      </c>
      <c r="B278" s="12">
        <v>105</v>
      </c>
      <c r="C278" s="23" t="s">
        <v>142</v>
      </c>
      <c r="D278" s="12" t="str">
        <f>VLOOKUP(C278,'MASTER SALE PARTY'!$B$4:$E$1000,2,FALSE)</f>
        <v>27AAACB2484Q1Z8</v>
      </c>
      <c r="E278" s="12" t="s">
        <v>1545</v>
      </c>
      <c r="F278" s="24" t="s">
        <v>342</v>
      </c>
      <c r="G278" s="25">
        <v>43605</v>
      </c>
      <c r="H278" s="12" t="str">
        <f>VLOOKUP(C278,'MASTER SALE PARTY'!$B$4:$E$1000,3,FALSE)</f>
        <v>27-Maharashatra</v>
      </c>
      <c r="I278" s="17">
        <v>0</v>
      </c>
      <c r="J278" s="17" t="s">
        <v>37</v>
      </c>
      <c r="K278" s="26">
        <v>998898</v>
      </c>
      <c r="L278" s="20">
        <f>VLOOKUP(K278,'MASTER SALE HSN'!$A$4:$E$200,5,FALSE)</f>
        <v>18</v>
      </c>
      <c r="M278" s="26"/>
      <c r="N278" s="12"/>
      <c r="O278" s="12"/>
      <c r="P278" s="12"/>
      <c r="Q278" s="12"/>
      <c r="R278" s="12"/>
      <c r="S278" s="28">
        <v>1035</v>
      </c>
      <c r="T278" s="21">
        <f t="shared" si="16"/>
        <v>0</v>
      </c>
      <c r="U278" s="21">
        <f t="shared" si="17"/>
        <v>93.149999999999991</v>
      </c>
      <c r="V278" s="21">
        <f t="shared" si="18"/>
        <v>93.149999999999991</v>
      </c>
      <c r="W278" s="21">
        <v>0</v>
      </c>
      <c r="X278" s="27">
        <v>1221.3000000000002</v>
      </c>
      <c r="Y278" s="12" t="s">
        <v>38</v>
      </c>
      <c r="Z278" s="12" t="s">
        <v>1482</v>
      </c>
      <c r="AA278" s="12" t="str">
        <f>VLOOKUP(C278,'MASTER SALE PARTY'!$B$4:$E$1000,4,FALSE)</f>
        <v>Local</v>
      </c>
      <c r="AB278" s="26">
        <v>150</v>
      </c>
    </row>
    <row r="279" spans="1:28">
      <c r="A279" s="16">
        <v>43586</v>
      </c>
      <c r="B279" s="12">
        <v>106</v>
      </c>
      <c r="C279" s="23" t="s">
        <v>142</v>
      </c>
      <c r="D279" s="12" t="str">
        <f>VLOOKUP(C279,'MASTER SALE PARTY'!$B$4:$E$1000,2,FALSE)</f>
        <v>27AAACB2484Q1Z8</v>
      </c>
      <c r="E279" s="12" t="s">
        <v>1545</v>
      </c>
      <c r="F279" s="24" t="s">
        <v>343</v>
      </c>
      <c r="G279" s="25">
        <v>43605</v>
      </c>
      <c r="H279" s="12" t="str">
        <f>VLOOKUP(C279,'MASTER SALE PARTY'!$B$4:$E$1000,3,FALSE)</f>
        <v>27-Maharashatra</v>
      </c>
      <c r="I279" s="17">
        <v>0</v>
      </c>
      <c r="J279" s="17" t="s">
        <v>37</v>
      </c>
      <c r="K279" s="26">
        <v>998898</v>
      </c>
      <c r="L279" s="20">
        <f>VLOOKUP(K279,'MASTER SALE HSN'!$A$4:$E$200,5,FALSE)</f>
        <v>18</v>
      </c>
      <c r="M279" s="26"/>
      <c r="N279" s="12"/>
      <c r="O279" s="12"/>
      <c r="P279" s="12"/>
      <c r="Q279" s="12"/>
      <c r="R279" s="12"/>
      <c r="S279" s="28">
        <v>1560</v>
      </c>
      <c r="T279" s="21">
        <f t="shared" si="16"/>
        <v>0</v>
      </c>
      <c r="U279" s="21">
        <f t="shared" si="17"/>
        <v>140.4</v>
      </c>
      <c r="V279" s="21">
        <f t="shared" si="18"/>
        <v>140.4</v>
      </c>
      <c r="W279" s="21">
        <v>0</v>
      </c>
      <c r="X279" s="27">
        <v>1840.8000000000002</v>
      </c>
      <c r="Y279" s="12" t="s">
        <v>38</v>
      </c>
      <c r="Z279" s="12" t="s">
        <v>1482</v>
      </c>
      <c r="AA279" s="12" t="str">
        <f>VLOOKUP(C279,'MASTER SALE PARTY'!$B$4:$E$1000,4,FALSE)</f>
        <v>Local</v>
      </c>
      <c r="AB279" s="26">
        <v>240</v>
      </c>
    </row>
    <row r="280" spans="1:28">
      <c r="A280" s="16">
        <v>43586</v>
      </c>
      <c r="B280" s="12">
        <v>107</v>
      </c>
      <c r="C280" s="23" t="s">
        <v>45</v>
      </c>
      <c r="D280" s="12" t="str">
        <f>VLOOKUP(C280,'MASTER SALE PARTY'!$B$4:$E$1000,2,FALSE)</f>
        <v>27AAECM8871A1ZF</v>
      </c>
      <c r="E280" s="12" t="s">
        <v>1545</v>
      </c>
      <c r="F280" s="24" t="s">
        <v>344</v>
      </c>
      <c r="G280" s="25">
        <v>43606</v>
      </c>
      <c r="H280" s="12" t="str">
        <f>VLOOKUP(C280,'MASTER SALE PARTY'!$B$4:$E$1000,3,FALSE)</f>
        <v>27-Maharashatra</v>
      </c>
      <c r="I280" s="17">
        <v>0</v>
      </c>
      <c r="J280" s="17" t="s">
        <v>37</v>
      </c>
      <c r="K280" s="26">
        <v>87089900</v>
      </c>
      <c r="L280" s="20">
        <f>VLOOKUP(K280,'MASTER SALE HSN'!$A$4:$E$200,5,FALSE)</f>
        <v>28</v>
      </c>
      <c r="M280" s="26"/>
      <c r="N280" s="12"/>
      <c r="O280" s="12"/>
      <c r="P280" s="12"/>
      <c r="Q280" s="12"/>
      <c r="R280" s="12"/>
      <c r="S280" s="28">
        <v>23255.759999999998</v>
      </c>
      <c r="T280" s="21">
        <f t="shared" si="16"/>
        <v>0</v>
      </c>
      <c r="U280" s="21">
        <f t="shared" si="17"/>
        <v>3255.8063999999995</v>
      </c>
      <c r="V280" s="21">
        <f t="shared" si="18"/>
        <v>3255.8063999999995</v>
      </c>
      <c r="W280" s="21">
        <v>0</v>
      </c>
      <c r="X280" s="27">
        <v>29767.372799999997</v>
      </c>
      <c r="Y280" s="12" t="s">
        <v>38</v>
      </c>
      <c r="Z280" s="12" t="s">
        <v>1482</v>
      </c>
      <c r="AA280" s="12" t="str">
        <f>VLOOKUP(C280,'MASTER SALE PARTY'!$B$4:$E$1000,4,FALSE)</f>
        <v>Local</v>
      </c>
      <c r="AB280" s="26">
        <v>12</v>
      </c>
    </row>
    <row r="281" spans="1:28">
      <c r="A281" s="16">
        <v>43586</v>
      </c>
      <c r="B281" s="12">
        <v>108</v>
      </c>
      <c r="C281" s="23" t="s">
        <v>45</v>
      </c>
      <c r="D281" s="12" t="str">
        <f>VLOOKUP(C281,'MASTER SALE PARTY'!$B$4:$E$1000,2,FALSE)</f>
        <v>27AAECM8871A1ZF</v>
      </c>
      <c r="E281" s="12" t="s">
        <v>1545</v>
      </c>
      <c r="F281" s="24" t="s">
        <v>345</v>
      </c>
      <c r="G281" s="25">
        <v>43606</v>
      </c>
      <c r="H281" s="12" t="str">
        <f>VLOOKUP(C281,'MASTER SALE PARTY'!$B$4:$E$1000,3,FALSE)</f>
        <v>27-Maharashatra</v>
      </c>
      <c r="I281" s="17">
        <v>0</v>
      </c>
      <c r="J281" s="17" t="s">
        <v>37</v>
      </c>
      <c r="K281" s="26">
        <v>87089900</v>
      </c>
      <c r="L281" s="20">
        <f>VLOOKUP(K281,'MASTER SALE HSN'!$A$4:$E$200,5,FALSE)</f>
        <v>28</v>
      </c>
      <c r="M281" s="26"/>
      <c r="N281" s="12"/>
      <c r="O281" s="12"/>
      <c r="P281" s="12"/>
      <c r="Q281" s="12"/>
      <c r="R281" s="12"/>
      <c r="S281" s="28">
        <v>23255.759999999998</v>
      </c>
      <c r="T281" s="21">
        <f t="shared" si="16"/>
        <v>0</v>
      </c>
      <c r="U281" s="21">
        <f t="shared" si="17"/>
        <v>3255.8063999999995</v>
      </c>
      <c r="V281" s="21">
        <f t="shared" si="18"/>
        <v>3255.8063999999995</v>
      </c>
      <c r="W281" s="21">
        <v>0</v>
      </c>
      <c r="X281" s="27">
        <v>29767.372799999997</v>
      </c>
      <c r="Y281" s="12" t="s">
        <v>38</v>
      </c>
      <c r="Z281" s="12" t="s">
        <v>1482</v>
      </c>
      <c r="AA281" s="12" t="str">
        <f>VLOOKUP(C281,'MASTER SALE PARTY'!$B$4:$E$1000,4,FALSE)</f>
        <v>Local</v>
      </c>
      <c r="AB281" s="26">
        <v>12</v>
      </c>
    </row>
    <row r="282" spans="1:28">
      <c r="A282" s="16">
        <v>43586</v>
      </c>
      <c r="B282" s="12">
        <v>109</v>
      </c>
      <c r="C282" s="23" t="s">
        <v>185</v>
      </c>
      <c r="D282" s="12" t="str">
        <f>VLOOKUP(C282,'MASTER SALE PARTY'!$B$4:$E$1000,2,FALSE)</f>
        <v>27AABFP3834C1ZK</v>
      </c>
      <c r="E282" s="12" t="s">
        <v>1545</v>
      </c>
      <c r="F282" s="24" t="s">
        <v>346</v>
      </c>
      <c r="G282" s="25">
        <v>43606</v>
      </c>
      <c r="H282" s="12" t="str">
        <f>VLOOKUP(C282,'MASTER SALE PARTY'!$B$4:$E$1000,3,FALSE)</f>
        <v>27-Maharashatra</v>
      </c>
      <c r="I282" s="17">
        <v>0</v>
      </c>
      <c r="J282" s="17" t="s">
        <v>37</v>
      </c>
      <c r="K282" s="26">
        <v>87141900</v>
      </c>
      <c r="L282" s="20">
        <f>VLOOKUP(K282,'MASTER SALE HSN'!$A$4:$E$200,5,FALSE)</f>
        <v>28</v>
      </c>
      <c r="M282" s="26"/>
      <c r="N282" s="12"/>
      <c r="O282" s="12"/>
      <c r="P282" s="12"/>
      <c r="Q282" s="12"/>
      <c r="R282" s="12"/>
      <c r="S282" s="28">
        <v>5516.76</v>
      </c>
      <c r="T282" s="21">
        <f t="shared" si="16"/>
        <v>0</v>
      </c>
      <c r="U282" s="21">
        <f t="shared" si="17"/>
        <v>772.34640000000002</v>
      </c>
      <c r="V282" s="21">
        <f t="shared" si="18"/>
        <v>772.34640000000002</v>
      </c>
      <c r="W282" s="21">
        <v>0</v>
      </c>
      <c r="X282" s="27">
        <v>7061.4528000000009</v>
      </c>
      <c r="Y282" s="12" t="s">
        <v>38</v>
      </c>
      <c r="Z282" s="12" t="s">
        <v>1482</v>
      </c>
      <c r="AA282" s="12" t="str">
        <f>VLOOKUP(C282,'MASTER SALE PARTY'!$B$4:$E$1000,4,FALSE)</f>
        <v>Local</v>
      </c>
      <c r="AB282" s="26">
        <v>468</v>
      </c>
    </row>
    <row r="283" spans="1:28">
      <c r="A283" s="16">
        <v>43586</v>
      </c>
      <c r="B283" s="12">
        <v>110</v>
      </c>
      <c r="C283" s="23" t="s">
        <v>173</v>
      </c>
      <c r="D283" s="12" t="str">
        <f>VLOOKUP(C283,'MASTER SALE PARTY'!$B$4:$E$1000,2,FALSE)</f>
        <v>27AAGCP0139E1ZP</v>
      </c>
      <c r="E283" s="12" t="s">
        <v>1545</v>
      </c>
      <c r="F283" s="24" t="s">
        <v>347</v>
      </c>
      <c r="G283" s="25">
        <v>43606</v>
      </c>
      <c r="H283" s="12" t="str">
        <f>VLOOKUP(C283,'MASTER SALE PARTY'!$B$4:$E$1000,3,FALSE)</f>
        <v>27-Maharashatra</v>
      </c>
      <c r="I283" s="17">
        <v>0</v>
      </c>
      <c r="J283" s="17" t="s">
        <v>37</v>
      </c>
      <c r="K283" s="26">
        <v>87141090</v>
      </c>
      <c r="L283" s="20">
        <f>VLOOKUP(K283,'MASTER SALE HSN'!$A$4:$E$200,5,FALSE)</f>
        <v>28</v>
      </c>
      <c r="M283" s="26"/>
      <c r="N283" s="12"/>
      <c r="O283" s="12"/>
      <c r="P283" s="12"/>
      <c r="Q283" s="12"/>
      <c r="R283" s="12"/>
      <c r="S283" s="28">
        <v>30148</v>
      </c>
      <c r="T283" s="21">
        <f t="shared" si="16"/>
        <v>0</v>
      </c>
      <c r="U283" s="21">
        <f t="shared" si="17"/>
        <v>4220.72</v>
      </c>
      <c r="V283" s="21">
        <f t="shared" si="18"/>
        <v>4220.72</v>
      </c>
      <c r="W283" s="21">
        <v>0</v>
      </c>
      <c r="X283" s="27">
        <v>38589.440000000002</v>
      </c>
      <c r="Y283" s="12" t="s">
        <v>38</v>
      </c>
      <c r="Z283" s="12" t="s">
        <v>1482</v>
      </c>
      <c r="AA283" s="12" t="str">
        <f>VLOOKUP(C283,'MASTER SALE PARTY'!$B$4:$E$1000,4,FALSE)</f>
        <v>Local</v>
      </c>
      <c r="AB283" s="26">
        <v>400</v>
      </c>
    </row>
    <row r="284" spans="1:28">
      <c r="A284" s="16">
        <v>43586</v>
      </c>
      <c r="B284" s="12">
        <v>111</v>
      </c>
      <c r="C284" s="23" t="s">
        <v>89</v>
      </c>
      <c r="D284" s="12" t="str">
        <f>VLOOKUP(C284,'MASTER SALE PARTY'!$B$4:$E$1000,2,FALSE)</f>
        <v>27AACCA4196J1ZG</v>
      </c>
      <c r="E284" s="12" t="s">
        <v>1545</v>
      </c>
      <c r="F284" s="24" t="s">
        <v>348</v>
      </c>
      <c r="G284" s="25">
        <v>43606</v>
      </c>
      <c r="H284" s="12" t="str">
        <f>VLOOKUP(C284,'MASTER SALE PARTY'!$B$4:$E$1000,3,FALSE)</f>
        <v>27-Maharashatra</v>
      </c>
      <c r="I284" s="17">
        <v>0</v>
      </c>
      <c r="J284" s="17" t="s">
        <v>37</v>
      </c>
      <c r="K284" s="26">
        <v>998898</v>
      </c>
      <c r="L284" s="20">
        <f>VLOOKUP(K284,'MASTER SALE HSN'!$A$4:$E$200,5,FALSE)</f>
        <v>18</v>
      </c>
      <c r="M284" s="26"/>
      <c r="N284" s="12"/>
      <c r="O284" s="12"/>
      <c r="P284" s="12"/>
      <c r="Q284" s="12"/>
      <c r="R284" s="12"/>
      <c r="S284" s="28">
        <v>3288</v>
      </c>
      <c r="T284" s="21">
        <f t="shared" si="16"/>
        <v>0</v>
      </c>
      <c r="U284" s="21">
        <f t="shared" si="17"/>
        <v>295.92</v>
      </c>
      <c r="V284" s="21">
        <f t="shared" si="18"/>
        <v>295.92</v>
      </c>
      <c r="W284" s="21">
        <v>0</v>
      </c>
      <c r="X284" s="27">
        <v>3879.84</v>
      </c>
      <c r="Y284" s="12" t="s">
        <v>38</v>
      </c>
      <c r="Z284" s="12" t="s">
        <v>1482</v>
      </c>
      <c r="AA284" s="12" t="str">
        <f>VLOOKUP(C284,'MASTER SALE PARTY'!$B$4:$E$1000,4,FALSE)</f>
        <v>Local</v>
      </c>
      <c r="AB284" s="26">
        <v>400</v>
      </c>
    </row>
    <row r="285" spans="1:28">
      <c r="A285" s="16">
        <v>43586</v>
      </c>
      <c r="B285" s="12">
        <v>112</v>
      </c>
      <c r="C285" s="23" t="s">
        <v>173</v>
      </c>
      <c r="D285" s="12" t="str">
        <f>VLOOKUP(C285,'MASTER SALE PARTY'!$B$4:$E$1000,2,FALSE)</f>
        <v>27AAGCP0139E1ZP</v>
      </c>
      <c r="E285" s="12" t="s">
        <v>1545</v>
      </c>
      <c r="F285" s="24" t="s">
        <v>349</v>
      </c>
      <c r="G285" s="25">
        <v>43606</v>
      </c>
      <c r="H285" s="12" t="str">
        <f>VLOOKUP(C285,'MASTER SALE PARTY'!$B$4:$E$1000,3,FALSE)</f>
        <v>27-Maharashatra</v>
      </c>
      <c r="I285" s="17">
        <v>0</v>
      </c>
      <c r="J285" s="17" t="s">
        <v>37</v>
      </c>
      <c r="K285" s="26">
        <v>87141090</v>
      </c>
      <c r="L285" s="20">
        <f>VLOOKUP(K285,'MASTER SALE HSN'!$A$4:$E$200,5,FALSE)</f>
        <v>28</v>
      </c>
      <c r="M285" s="26"/>
      <c r="N285" s="12"/>
      <c r="O285" s="12"/>
      <c r="P285" s="12"/>
      <c r="Q285" s="12"/>
      <c r="R285" s="12"/>
      <c r="S285" s="28">
        <v>16930.8</v>
      </c>
      <c r="T285" s="21">
        <f t="shared" si="16"/>
        <v>0</v>
      </c>
      <c r="U285" s="21">
        <f t="shared" si="17"/>
        <v>2370.3119999999999</v>
      </c>
      <c r="V285" s="21">
        <f t="shared" si="18"/>
        <v>2370.3119999999999</v>
      </c>
      <c r="W285" s="21">
        <v>0</v>
      </c>
      <c r="X285" s="27">
        <v>21671.423999999999</v>
      </c>
      <c r="Y285" s="12" t="s">
        <v>38</v>
      </c>
      <c r="Z285" s="12" t="s">
        <v>1482</v>
      </c>
      <c r="AA285" s="12" t="str">
        <f>VLOOKUP(C285,'MASTER SALE PARTY'!$B$4:$E$1000,4,FALSE)</f>
        <v>Local</v>
      </c>
      <c r="AB285" s="26">
        <v>360</v>
      </c>
    </row>
    <row r="286" spans="1:28">
      <c r="A286" s="16">
        <v>43586</v>
      </c>
      <c r="B286" s="12">
        <v>113</v>
      </c>
      <c r="C286" s="23" t="s">
        <v>45</v>
      </c>
      <c r="D286" s="12" t="str">
        <f>VLOOKUP(C286,'MASTER SALE PARTY'!$B$4:$E$1000,2,FALSE)</f>
        <v>27AAECM8871A1ZF</v>
      </c>
      <c r="E286" s="12" t="s">
        <v>1545</v>
      </c>
      <c r="F286" s="24" t="s">
        <v>350</v>
      </c>
      <c r="G286" s="25">
        <v>43606</v>
      </c>
      <c r="H286" s="12" t="str">
        <f>VLOOKUP(C286,'MASTER SALE PARTY'!$B$4:$E$1000,3,FALSE)</f>
        <v>27-Maharashatra</v>
      </c>
      <c r="I286" s="17">
        <v>0</v>
      </c>
      <c r="J286" s="17" t="s">
        <v>37</v>
      </c>
      <c r="K286" s="26">
        <v>87089900</v>
      </c>
      <c r="L286" s="20">
        <f>VLOOKUP(K286,'MASTER SALE HSN'!$A$4:$E$200,5,FALSE)</f>
        <v>28</v>
      </c>
      <c r="M286" s="26"/>
      <c r="N286" s="12"/>
      <c r="O286" s="12"/>
      <c r="P286" s="12"/>
      <c r="Q286" s="12"/>
      <c r="R286" s="12"/>
      <c r="S286" s="28">
        <v>23255.759999999998</v>
      </c>
      <c r="T286" s="21">
        <f t="shared" si="16"/>
        <v>0</v>
      </c>
      <c r="U286" s="21">
        <f t="shared" si="17"/>
        <v>3255.8063999999995</v>
      </c>
      <c r="V286" s="21">
        <f t="shared" si="18"/>
        <v>3255.8063999999995</v>
      </c>
      <c r="W286" s="21">
        <v>0</v>
      </c>
      <c r="X286" s="27">
        <v>29767.372799999997</v>
      </c>
      <c r="Y286" s="12" t="s">
        <v>38</v>
      </c>
      <c r="Z286" s="12" t="s">
        <v>1482</v>
      </c>
      <c r="AA286" s="12" t="str">
        <f>VLOOKUP(C286,'MASTER SALE PARTY'!$B$4:$E$1000,4,FALSE)</f>
        <v>Local</v>
      </c>
      <c r="AB286" s="26">
        <v>12</v>
      </c>
    </row>
    <row r="287" spans="1:28">
      <c r="A287" s="16">
        <v>43586</v>
      </c>
      <c r="B287" s="12">
        <v>114</v>
      </c>
      <c r="C287" s="23" t="s">
        <v>92</v>
      </c>
      <c r="D287" s="12" t="str">
        <f>VLOOKUP(C287,'MASTER SALE PARTY'!$B$4:$E$1000,2,FALSE)</f>
        <v>27AAACH4211R1ZF</v>
      </c>
      <c r="E287" s="12" t="s">
        <v>1545</v>
      </c>
      <c r="F287" s="24" t="s">
        <v>351</v>
      </c>
      <c r="G287" s="25">
        <v>43606</v>
      </c>
      <c r="H287" s="12" t="str">
        <f>VLOOKUP(C287,'MASTER SALE PARTY'!$B$4:$E$1000,3,FALSE)</f>
        <v>27-Maharashatra</v>
      </c>
      <c r="I287" s="17">
        <v>0</v>
      </c>
      <c r="J287" s="17" t="s">
        <v>37</v>
      </c>
      <c r="K287" s="26">
        <v>85129000</v>
      </c>
      <c r="L287" s="20">
        <f>VLOOKUP(K287,'MASTER SALE HSN'!$A$4:$E$200,5,FALSE)</f>
        <v>18</v>
      </c>
      <c r="M287" s="26"/>
      <c r="N287" s="12"/>
      <c r="O287" s="12"/>
      <c r="P287" s="12"/>
      <c r="Q287" s="12"/>
      <c r="R287" s="12"/>
      <c r="S287" s="28">
        <v>30000</v>
      </c>
      <c r="T287" s="21">
        <f t="shared" si="16"/>
        <v>0</v>
      </c>
      <c r="U287" s="21">
        <f t="shared" si="17"/>
        <v>2700</v>
      </c>
      <c r="V287" s="21">
        <f t="shared" si="18"/>
        <v>2700</v>
      </c>
      <c r="W287" s="21">
        <v>0</v>
      </c>
      <c r="X287" s="27">
        <v>35400</v>
      </c>
      <c r="Y287" s="12" t="s">
        <v>38</v>
      </c>
      <c r="Z287" s="12" t="s">
        <v>1482</v>
      </c>
      <c r="AA287" s="12" t="str">
        <f>VLOOKUP(C287,'MASTER SALE PARTY'!$B$4:$E$1000,4,FALSE)</f>
        <v>Local</v>
      </c>
      <c r="AB287" s="26">
        <v>1200</v>
      </c>
    </row>
    <row r="288" spans="1:28">
      <c r="A288" s="16">
        <v>43586</v>
      </c>
      <c r="B288" s="12">
        <v>115</v>
      </c>
      <c r="C288" s="23" t="s">
        <v>142</v>
      </c>
      <c r="D288" s="12" t="str">
        <f>VLOOKUP(C288,'MASTER SALE PARTY'!$B$4:$E$1000,2,FALSE)</f>
        <v>27AAACB2484Q1Z8</v>
      </c>
      <c r="E288" s="12" t="s">
        <v>1545</v>
      </c>
      <c r="F288" s="24" t="s">
        <v>352</v>
      </c>
      <c r="G288" s="25">
        <v>43606</v>
      </c>
      <c r="H288" s="12" t="str">
        <f>VLOOKUP(C288,'MASTER SALE PARTY'!$B$4:$E$1000,3,FALSE)</f>
        <v>27-Maharashatra</v>
      </c>
      <c r="I288" s="17">
        <v>0</v>
      </c>
      <c r="J288" s="17" t="s">
        <v>37</v>
      </c>
      <c r="K288" s="26">
        <v>998898</v>
      </c>
      <c r="L288" s="20">
        <f>VLOOKUP(K288,'MASTER SALE HSN'!$A$4:$E$200,5,FALSE)</f>
        <v>18</v>
      </c>
      <c r="M288" s="26"/>
      <c r="N288" s="12"/>
      <c r="O288" s="12"/>
      <c r="P288" s="12"/>
      <c r="Q288" s="12"/>
      <c r="R288" s="12"/>
      <c r="S288" s="28">
        <v>2446</v>
      </c>
      <c r="T288" s="21">
        <f t="shared" si="16"/>
        <v>0</v>
      </c>
      <c r="U288" s="21">
        <f t="shared" si="17"/>
        <v>220.14000000000001</v>
      </c>
      <c r="V288" s="21">
        <f t="shared" si="18"/>
        <v>220.14000000000001</v>
      </c>
      <c r="W288" s="21">
        <v>0</v>
      </c>
      <c r="X288" s="27">
        <v>2886.2799999999997</v>
      </c>
      <c r="Y288" s="12" t="s">
        <v>38</v>
      </c>
      <c r="Z288" s="12" t="s">
        <v>1482</v>
      </c>
      <c r="AA288" s="12" t="str">
        <f>VLOOKUP(C288,'MASTER SALE PARTY'!$B$4:$E$1000,4,FALSE)</f>
        <v>Local</v>
      </c>
      <c r="AB288" s="26">
        <v>548</v>
      </c>
    </row>
    <row r="289" spans="1:28">
      <c r="A289" s="16">
        <v>43586</v>
      </c>
      <c r="B289" s="12">
        <v>116</v>
      </c>
      <c r="C289" s="23" t="s">
        <v>45</v>
      </c>
      <c r="D289" s="12" t="str">
        <f>VLOOKUP(C289,'MASTER SALE PARTY'!$B$4:$E$1000,2,FALSE)</f>
        <v>27AAECM8871A1ZF</v>
      </c>
      <c r="E289" s="12" t="s">
        <v>1545</v>
      </c>
      <c r="F289" s="24" t="s">
        <v>353</v>
      </c>
      <c r="G289" s="25">
        <v>43607</v>
      </c>
      <c r="H289" s="12" t="str">
        <f>VLOOKUP(C289,'MASTER SALE PARTY'!$B$4:$E$1000,3,FALSE)</f>
        <v>27-Maharashatra</v>
      </c>
      <c r="I289" s="17">
        <v>0</v>
      </c>
      <c r="J289" s="17" t="s">
        <v>37</v>
      </c>
      <c r="K289" s="26">
        <v>87089900</v>
      </c>
      <c r="L289" s="20">
        <f>VLOOKUP(K289,'MASTER SALE HSN'!$A$4:$E$200,5,FALSE)</f>
        <v>28</v>
      </c>
      <c r="M289" s="26"/>
      <c r="N289" s="12"/>
      <c r="O289" s="12"/>
      <c r="P289" s="12"/>
      <c r="Q289" s="12"/>
      <c r="R289" s="12"/>
      <c r="S289" s="28">
        <v>23255.759999999998</v>
      </c>
      <c r="T289" s="21">
        <f t="shared" si="16"/>
        <v>0</v>
      </c>
      <c r="U289" s="21">
        <f t="shared" si="17"/>
        <v>3255.8063999999995</v>
      </c>
      <c r="V289" s="21">
        <f t="shared" si="18"/>
        <v>3255.8063999999995</v>
      </c>
      <c r="W289" s="21">
        <v>0</v>
      </c>
      <c r="X289" s="27">
        <v>29767.372799999997</v>
      </c>
      <c r="Y289" s="12" t="s">
        <v>38</v>
      </c>
      <c r="Z289" s="12" t="s">
        <v>1482</v>
      </c>
      <c r="AA289" s="12" t="str">
        <f>VLOOKUP(C289,'MASTER SALE PARTY'!$B$4:$E$1000,4,FALSE)</f>
        <v>Local</v>
      </c>
      <c r="AB289" s="26">
        <v>12</v>
      </c>
    </row>
    <row r="290" spans="1:28">
      <c r="A290" s="16">
        <v>43586</v>
      </c>
      <c r="B290" s="12">
        <v>117</v>
      </c>
      <c r="C290" s="23" t="s">
        <v>45</v>
      </c>
      <c r="D290" s="12" t="str">
        <f>VLOOKUP(C290,'MASTER SALE PARTY'!$B$4:$E$1000,2,FALSE)</f>
        <v>27AAECM8871A1ZF</v>
      </c>
      <c r="E290" s="12" t="s">
        <v>1545</v>
      </c>
      <c r="F290" s="24" t="s">
        <v>354</v>
      </c>
      <c r="G290" s="25">
        <v>43607</v>
      </c>
      <c r="H290" s="12" t="str">
        <f>VLOOKUP(C290,'MASTER SALE PARTY'!$B$4:$E$1000,3,FALSE)</f>
        <v>27-Maharashatra</v>
      </c>
      <c r="I290" s="17">
        <v>0</v>
      </c>
      <c r="J290" s="17" t="s">
        <v>37</v>
      </c>
      <c r="K290" s="26">
        <v>87089900</v>
      </c>
      <c r="L290" s="20">
        <f>VLOOKUP(K290,'MASTER SALE HSN'!$A$4:$E$200,5,FALSE)</f>
        <v>28</v>
      </c>
      <c r="M290" s="26"/>
      <c r="N290" s="12"/>
      <c r="O290" s="12"/>
      <c r="P290" s="12"/>
      <c r="Q290" s="12"/>
      <c r="R290" s="12"/>
      <c r="S290" s="28">
        <v>23255.759999999998</v>
      </c>
      <c r="T290" s="21">
        <f t="shared" si="16"/>
        <v>0</v>
      </c>
      <c r="U290" s="21">
        <f t="shared" si="17"/>
        <v>3255.8063999999995</v>
      </c>
      <c r="V290" s="21">
        <f t="shared" si="18"/>
        <v>3255.8063999999995</v>
      </c>
      <c r="W290" s="21">
        <v>0</v>
      </c>
      <c r="X290" s="27">
        <v>29767.372799999997</v>
      </c>
      <c r="Y290" s="12" t="s">
        <v>38</v>
      </c>
      <c r="Z290" s="12" t="s">
        <v>1482</v>
      </c>
      <c r="AA290" s="12" t="str">
        <f>VLOOKUP(C290,'MASTER SALE PARTY'!$B$4:$E$1000,4,FALSE)</f>
        <v>Local</v>
      </c>
      <c r="AB290" s="26">
        <v>12</v>
      </c>
    </row>
    <row r="291" spans="1:28">
      <c r="A291" s="16">
        <v>43586</v>
      </c>
      <c r="B291" s="12">
        <v>118</v>
      </c>
      <c r="C291" s="23" t="s">
        <v>45</v>
      </c>
      <c r="D291" s="12" t="str">
        <f>VLOOKUP(C291,'MASTER SALE PARTY'!$B$4:$E$1000,2,FALSE)</f>
        <v>27AAECM8871A1ZF</v>
      </c>
      <c r="E291" s="12" t="s">
        <v>1545</v>
      </c>
      <c r="F291" s="24" t="s">
        <v>355</v>
      </c>
      <c r="G291" s="25">
        <v>43607</v>
      </c>
      <c r="H291" s="12" t="str">
        <f>VLOOKUP(C291,'MASTER SALE PARTY'!$B$4:$E$1000,3,FALSE)</f>
        <v>27-Maharashatra</v>
      </c>
      <c r="I291" s="17">
        <v>0</v>
      </c>
      <c r="J291" s="17" t="s">
        <v>37</v>
      </c>
      <c r="K291" s="26">
        <v>87089900</v>
      </c>
      <c r="L291" s="20">
        <f>VLOOKUP(K291,'MASTER SALE HSN'!$A$4:$E$200,5,FALSE)</f>
        <v>28</v>
      </c>
      <c r="M291" s="26"/>
      <c r="N291" s="12"/>
      <c r="O291" s="12"/>
      <c r="P291" s="12"/>
      <c r="Q291" s="12"/>
      <c r="R291" s="12"/>
      <c r="S291" s="28">
        <v>23255.759999999998</v>
      </c>
      <c r="T291" s="21">
        <f t="shared" si="16"/>
        <v>0</v>
      </c>
      <c r="U291" s="21">
        <f t="shared" si="17"/>
        <v>3255.8063999999995</v>
      </c>
      <c r="V291" s="21">
        <f t="shared" si="18"/>
        <v>3255.8063999999995</v>
      </c>
      <c r="W291" s="21">
        <v>0</v>
      </c>
      <c r="X291" s="27">
        <v>29767.372799999997</v>
      </c>
      <c r="Y291" s="12" t="s">
        <v>38</v>
      </c>
      <c r="Z291" s="12" t="s">
        <v>1482</v>
      </c>
      <c r="AA291" s="12" t="str">
        <f>VLOOKUP(C291,'MASTER SALE PARTY'!$B$4:$E$1000,4,FALSE)</f>
        <v>Local</v>
      </c>
      <c r="AB291" s="26">
        <v>12</v>
      </c>
    </row>
    <row r="292" spans="1:28">
      <c r="A292" s="16">
        <v>43586</v>
      </c>
      <c r="B292" s="12">
        <v>119</v>
      </c>
      <c r="C292" s="23" t="s">
        <v>64</v>
      </c>
      <c r="D292" s="12" t="str">
        <f>VLOOKUP(C292,'MASTER SALE PARTY'!$B$4:$E$1000,2,FALSE)</f>
        <v>27AAACD4090Q1Z8</v>
      </c>
      <c r="E292" s="12" t="s">
        <v>1545</v>
      </c>
      <c r="F292" s="24" t="s">
        <v>356</v>
      </c>
      <c r="G292" s="25">
        <v>43607</v>
      </c>
      <c r="H292" s="12" t="str">
        <f>VLOOKUP(C292,'MASTER SALE PARTY'!$B$4:$E$1000,3,FALSE)</f>
        <v>27-Maharashatra</v>
      </c>
      <c r="I292" s="17">
        <v>0</v>
      </c>
      <c r="J292" s="17" t="s">
        <v>37</v>
      </c>
      <c r="K292" s="26">
        <v>85129000</v>
      </c>
      <c r="L292" s="20">
        <f>VLOOKUP(K292,'MASTER SALE HSN'!$A$4:$E$200,5,FALSE)</f>
        <v>18</v>
      </c>
      <c r="M292" s="26"/>
      <c r="N292" s="12"/>
      <c r="O292" s="12"/>
      <c r="P292" s="12"/>
      <c r="Q292" s="12"/>
      <c r="R292" s="12"/>
      <c r="S292" s="28">
        <v>57100.68</v>
      </c>
      <c r="T292" s="21">
        <f t="shared" si="16"/>
        <v>0</v>
      </c>
      <c r="U292" s="21">
        <f t="shared" si="17"/>
        <v>5139.0612000000001</v>
      </c>
      <c r="V292" s="21">
        <f t="shared" si="18"/>
        <v>5139.0612000000001</v>
      </c>
      <c r="W292" s="21">
        <v>0</v>
      </c>
      <c r="X292" s="27">
        <v>67378.8024</v>
      </c>
      <c r="Y292" s="12" t="s">
        <v>38</v>
      </c>
      <c r="Z292" s="12" t="s">
        <v>1482</v>
      </c>
      <c r="AA292" s="12" t="str">
        <f>VLOOKUP(C292,'MASTER SALE PARTY'!$B$4:$E$1000,4,FALSE)</f>
        <v>Local</v>
      </c>
      <c r="AB292" s="26">
        <v>468</v>
      </c>
    </row>
    <row r="293" spans="1:28">
      <c r="A293" s="16">
        <v>43586</v>
      </c>
      <c r="B293" s="12">
        <v>120</v>
      </c>
      <c r="C293" s="23" t="s">
        <v>64</v>
      </c>
      <c r="D293" s="12" t="str">
        <f>VLOOKUP(C293,'MASTER SALE PARTY'!$B$4:$E$1000,2,FALSE)</f>
        <v>27AAACD4090Q1Z8</v>
      </c>
      <c r="E293" s="12" t="s">
        <v>1545</v>
      </c>
      <c r="F293" s="24" t="s">
        <v>357</v>
      </c>
      <c r="G293" s="25">
        <v>43607</v>
      </c>
      <c r="H293" s="12" t="str">
        <f>VLOOKUP(C293,'MASTER SALE PARTY'!$B$4:$E$1000,3,FALSE)</f>
        <v>27-Maharashatra</v>
      </c>
      <c r="I293" s="17">
        <v>0</v>
      </c>
      <c r="J293" s="17" t="s">
        <v>37</v>
      </c>
      <c r="K293" s="26">
        <v>85129000</v>
      </c>
      <c r="L293" s="20">
        <f>VLOOKUP(K293,'MASTER SALE HSN'!$A$4:$E$200,5,FALSE)</f>
        <v>18</v>
      </c>
      <c r="M293" s="26"/>
      <c r="N293" s="12"/>
      <c r="O293" s="12"/>
      <c r="P293" s="12"/>
      <c r="Q293" s="12"/>
      <c r="R293" s="12"/>
      <c r="S293" s="28">
        <v>15688.08</v>
      </c>
      <c r="T293" s="21">
        <f t="shared" si="16"/>
        <v>0</v>
      </c>
      <c r="U293" s="21">
        <f t="shared" si="17"/>
        <v>1411.9271999999999</v>
      </c>
      <c r="V293" s="21">
        <f t="shared" si="18"/>
        <v>1411.9271999999999</v>
      </c>
      <c r="W293" s="21">
        <v>0</v>
      </c>
      <c r="X293" s="27">
        <v>18511.934399999998</v>
      </c>
      <c r="Y293" s="12" t="s">
        <v>38</v>
      </c>
      <c r="Z293" s="12" t="s">
        <v>1482</v>
      </c>
      <c r="AA293" s="12" t="str">
        <f>VLOOKUP(C293,'MASTER SALE PARTY'!$B$4:$E$1000,4,FALSE)</f>
        <v>Local</v>
      </c>
      <c r="AB293" s="26">
        <v>243</v>
      </c>
    </row>
    <row r="294" spans="1:28">
      <c r="A294" s="16">
        <v>43586</v>
      </c>
      <c r="B294" s="12">
        <v>121</v>
      </c>
      <c r="C294" s="23" t="s">
        <v>173</v>
      </c>
      <c r="D294" s="12" t="str">
        <f>VLOOKUP(C294,'MASTER SALE PARTY'!$B$4:$E$1000,2,FALSE)</f>
        <v>27AAGCP0139E1ZP</v>
      </c>
      <c r="E294" s="12" t="s">
        <v>1545</v>
      </c>
      <c r="F294" s="24" t="s">
        <v>358</v>
      </c>
      <c r="G294" s="25">
        <v>43607</v>
      </c>
      <c r="H294" s="12" t="str">
        <f>VLOOKUP(C294,'MASTER SALE PARTY'!$B$4:$E$1000,3,FALSE)</f>
        <v>27-Maharashatra</v>
      </c>
      <c r="I294" s="17">
        <v>0</v>
      </c>
      <c r="J294" s="17" t="s">
        <v>37</v>
      </c>
      <c r="K294" s="26">
        <v>87141090</v>
      </c>
      <c r="L294" s="20">
        <f>VLOOKUP(K294,'MASTER SALE HSN'!$A$4:$E$200,5,FALSE)</f>
        <v>28</v>
      </c>
      <c r="M294" s="26"/>
      <c r="N294" s="12"/>
      <c r="O294" s="12"/>
      <c r="P294" s="12"/>
      <c r="Q294" s="12"/>
      <c r="R294" s="12"/>
      <c r="S294" s="28">
        <v>22611</v>
      </c>
      <c r="T294" s="21">
        <f t="shared" si="16"/>
        <v>0</v>
      </c>
      <c r="U294" s="21">
        <f t="shared" si="17"/>
        <v>3165.54</v>
      </c>
      <c r="V294" s="21">
        <f t="shared" si="18"/>
        <v>3165.54</v>
      </c>
      <c r="W294" s="21">
        <v>0</v>
      </c>
      <c r="X294" s="27">
        <v>28942.080000000002</v>
      </c>
      <c r="Y294" s="12" t="s">
        <v>38</v>
      </c>
      <c r="Z294" s="12" t="s">
        <v>1482</v>
      </c>
      <c r="AA294" s="12" t="str">
        <f>VLOOKUP(C294,'MASTER SALE PARTY'!$B$4:$E$1000,4,FALSE)</f>
        <v>Local</v>
      </c>
      <c r="AB294" s="26">
        <v>300</v>
      </c>
    </row>
    <row r="295" spans="1:28">
      <c r="A295" s="16">
        <v>43586</v>
      </c>
      <c r="B295" s="12">
        <v>122</v>
      </c>
      <c r="C295" s="23" t="s">
        <v>92</v>
      </c>
      <c r="D295" s="12" t="str">
        <f>VLOOKUP(C295,'MASTER SALE PARTY'!$B$4:$E$1000,2,FALSE)</f>
        <v>27AAACH4211R1ZF</v>
      </c>
      <c r="E295" s="12" t="s">
        <v>1545</v>
      </c>
      <c r="F295" s="24" t="s">
        <v>359</v>
      </c>
      <c r="G295" s="25">
        <v>43607</v>
      </c>
      <c r="H295" s="12" t="str">
        <f>VLOOKUP(C295,'MASTER SALE PARTY'!$B$4:$E$1000,3,FALSE)</f>
        <v>27-Maharashatra</v>
      </c>
      <c r="I295" s="17">
        <v>0</v>
      </c>
      <c r="J295" s="17" t="s">
        <v>37</v>
      </c>
      <c r="K295" s="26">
        <v>85129000</v>
      </c>
      <c r="L295" s="20">
        <f>VLOOKUP(K295,'MASTER SALE HSN'!$A$4:$E$200,5,FALSE)</f>
        <v>18</v>
      </c>
      <c r="M295" s="26"/>
      <c r="N295" s="12"/>
      <c r="O295" s="12"/>
      <c r="P295" s="12"/>
      <c r="Q295" s="12"/>
      <c r="R295" s="12"/>
      <c r="S295" s="28">
        <v>18000</v>
      </c>
      <c r="T295" s="21">
        <f t="shared" si="16"/>
        <v>0</v>
      </c>
      <c r="U295" s="21">
        <f t="shared" si="17"/>
        <v>1620</v>
      </c>
      <c r="V295" s="21">
        <f t="shared" si="18"/>
        <v>1620</v>
      </c>
      <c r="W295" s="21">
        <v>0</v>
      </c>
      <c r="X295" s="27">
        <v>21240</v>
      </c>
      <c r="Y295" s="12" t="s">
        <v>38</v>
      </c>
      <c r="Z295" s="12" t="s">
        <v>1482</v>
      </c>
      <c r="AA295" s="12" t="str">
        <f>VLOOKUP(C295,'MASTER SALE PARTY'!$B$4:$E$1000,4,FALSE)</f>
        <v>Local</v>
      </c>
      <c r="AB295" s="26">
        <v>720</v>
      </c>
    </row>
    <row r="296" spans="1:28">
      <c r="A296" s="16">
        <v>43586</v>
      </c>
      <c r="B296" s="12">
        <v>123</v>
      </c>
      <c r="C296" s="23" t="s">
        <v>142</v>
      </c>
      <c r="D296" s="12" t="str">
        <f>VLOOKUP(C296,'MASTER SALE PARTY'!$B$4:$E$1000,2,FALSE)</f>
        <v>27AAACB2484Q1Z8</v>
      </c>
      <c r="E296" s="12" t="s">
        <v>1545</v>
      </c>
      <c r="F296" s="24" t="s">
        <v>360</v>
      </c>
      <c r="G296" s="25">
        <v>43607</v>
      </c>
      <c r="H296" s="12" t="str">
        <f>VLOOKUP(C296,'MASTER SALE PARTY'!$B$4:$E$1000,3,FALSE)</f>
        <v>27-Maharashatra</v>
      </c>
      <c r="I296" s="17">
        <v>0</v>
      </c>
      <c r="J296" s="17" t="s">
        <v>37</v>
      </c>
      <c r="K296" s="26">
        <v>998898</v>
      </c>
      <c r="L296" s="20">
        <f>VLOOKUP(K296,'MASTER SALE HSN'!$A$4:$E$200,5,FALSE)</f>
        <v>18</v>
      </c>
      <c r="M296" s="26"/>
      <c r="N296" s="12"/>
      <c r="O296" s="12"/>
      <c r="P296" s="12"/>
      <c r="Q296" s="12"/>
      <c r="R296" s="12"/>
      <c r="S296" s="28">
        <v>2430</v>
      </c>
      <c r="T296" s="21">
        <f t="shared" si="16"/>
        <v>0</v>
      </c>
      <c r="U296" s="21">
        <f t="shared" si="17"/>
        <v>218.70000000000002</v>
      </c>
      <c r="V296" s="21">
        <f t="shared" si="18"/>
        <v>218.70000000000002</v>
      </c>
      <c r="W296" s="21">
        <v>0</v>
      </c>
      <c r="X296" s="27">
        <v>2867.3999999999996</v>
      </c>
      <c r="Y296" s="12" t="s">
        <v>38</v>
      </c>
      <c r="Z296" s="12" t="s">
        <v>1482</v>
      </c>
      <c r="AA296" s="12" t="str">
        <f>VLOOKUP(C296,'MASTER SALE PARTY'!$B$4:$E$1000,4,FALSE)</f>
        <v>Local</v>
      </c>
      <c r="AB296" s="26">
        <v>480</v>
      </c>
    </row>
    <row r="297" spans="1:28">
      <c r="A297" s="16">
        <v>43586</v>
      </c>
      <c r="B297" s="12">
        <v>124</v>
      </c>
      <c r="C297" s="23" t="s">
        <v>142</v>
      </c>
      <c r="D297" s="12" t="str">
        <f>VLOOKUP(C297,'MASTER SALE PARTY'!$B$4:$E$1000,2,FALSE)</f>
        <v>27AAACB2484Q1Z8</v>
      </c>
      <c r="E297" s="12" t="s">
        <v>1545</v>
      </c>
      <c r="F297" s="24" t="s">
        <v>361</v>
      </c>
      <c r="G297" s="25">
        <v>43607</v>
      </c>
      <c r="H297" s="12" t="str">
        <f>VLOOKUP(C297,'MASTER SALE PARTY'!$B$4:$E$1000,3,FALSE)</f>
        <v>27-Maharashatra</v>
      </c>
      <c r="I297" s="17">
        <v>0</v>
      </c>
      <c r="J297" s="17" t="s">
        <v>37</v>
      </c>
      <c r="K297" s="26">
        <v>998898</v>
      </c>
      <c r="L297" s="20">
        <f>VLOOKUP(K297,'MASTER SALE HSN'!$A$4:$E$200,5,FALSE)</f>
        <v>18</v>
      </c>
      <c r="M297" s="26"/>
      <c r="N297" s="12"/>
      <c r="O297" s="12"/>
      <c r="P297" s="12"/>
      <c r="Q297" s="12"/>
      <c r="R297" s="12"/>
      <c r="S297" s="28">
        <v>1560</v>
      </c>
      <c r="T297" s="21">
        <f t="shared" si="16"/>
        <v>0</v>
      </c>
      <c r="U297" s="21">
        <f t="shared" si="17"/>
        <v>140.4</v>
      </c>
      <c r="V297" s="21">
        <f t="shared" si="18"/>
        <v>140.4</v>
      </c>
      <c r="W297" s="21">
        <v>0</v>
      </c>
      <c r="X297" s="27">
        <v>1840.8000000000002</v>
      </c>
      <c r="Y297" s="12" t="s">
        <v>38</v>
      </c>
      <c r="Z297" s="12" t="s">
        <v>1482</v>
      </c>
      <c r="AA297" s="12" t="str">
        <f>VLOOKUP(C297,'MASTER SALE PARTY'!$B$4:$E$1000,4,FALSE)</f>
        <v>Local</v>
      </c>
      <c r="AB297" s="26">
        <v>240</v>
      </c>
    </row>
    <row r="298" spans="1:28">
      <c r="A298" s="16">
        <v>43586</v>
      </c>
      <c r="B298" s="12">
        <v>125</v>
      </c>
      <c r="C298" s="23" t="s">
        <v>142</v>
      </c>
      <c r="D298" s="12" t="str">
        <f>VLOOKUP(C298,'MASTER SALE PARTY'!$B$4:$E$1000,2,FALSE)</f>
        <v>27AAACB2484Q1Z8</v>
      </c>
      <c r="E298" s="12" t="s">
        <v>1545</v>
      </c>
      <c r="F298" s="24" t="s">
        <v>362</v>
      </c>
      <c r="G298" s="25">
        <v>43607</v>
      </c>
      <c r="H298" s="12" t="str">
        <f>VLOOKUP(C298,'MASTER SALE PARTY'!$B$4:$E$1000,3,FALSE)</f>
        <v>27-Maharashatra</v>
      </c>
      <c r="I298" s="17">
        <v>0</v>
      </c>
      <c r="J298" s="17" t="s">
        <v>37</v>
      </c>
      <c r="K298" s="26">
        <v>998898</v>
      </c>
      <c r="L298" s="20">
        <f>VLOOKUP(K298,'MASTER SALE HSN'!$A$4:$E$200,5,FALSE)</f>
        <v>18</v>
      </c>
      <c r="M298" s="26"/>
      <c r="N298" s="12"/>
      <c r="O298" s="12"/>
      <c r="P298" s="12"/>
      <c r="Q298" s="12"/>
      <c r="R298" s="12"/>
      <c r="S298" s="28">
        <v>43000</v>
      </c>
      <c r="T298" s="21">
        <f t="shared" si="16"/>
        <v>0</v>
      </c>
      <c r="U298" s="21">
        <f t="shared" si="17"/>
        <v>3870</v>
      </c>
      <c r="V298" s="21">
        <f t="shared" si="18"/>
        <v>3870</v>
      </c>
      <c r="W298" s="21">
        <v>0</v>
      </c>
      <c r="X298" s="27">
        <v>50740</v>
      </c>
      <c r="Y298" s="12" t="s">
        <v>38</v>
      </c>
      <c r="Z298" s="12" t="s">
        <v>1482</v>
      </c>
      <c r="AA298" s="12" t="str">
        <f>VLOOKUP(C298,'MASTER SALE PARTY'!$B$4:$E$1000,4,FALSE)</f>
        <v>Local</v>
      </c>
      <c r="AB298" s="26">
        <v>500</v>
      </c>
    </row>
    <row r="299" spans="1:28">
      <c r="A299" s="16">
        <v>43586</v>
      </c>
      <c r="B299" s="12">
        <v>126</v>
      </c>
      <c r="C299" s="23" t="s">
        <v>92</v>
      </c>
      <c r="D299" s="12" t="str">
        <f>VLOOKUP(C299,'MASTER SALE PARTY'!$B$4:$E$1000,2,FALSE)</f>
        <v>27AAACH4211R1ZF</v>
      </c>
      <c r="E299" s="12" t="s">
        <v>1545</v>
      </c>
      <c r="F299" s="24" t="s">
        <v>363</v>
      </c>
      <c r="G299" s="25">
        <v>43608</v>
      </c>
      <c r="H299" s="12" t="str">
        <f>VLOOKUP(C299,'MASTER SALE PARTY'!$B$4:$E$1000,3,FALSE)</f>
        <v>27-Maharashatra</v>
      </c>
      <c r="I299" s="17">
        <v>0</v>
      </c>
      <c r="J299" s="17" t="s">
        <v>37</v>
      </c>
      <c r="K299" s="26">
        <v>85129000</v>
      </c>
      <c r="L299" s="20">
        <f>VLOOKUP(K299,'MASTER SALE HSN'!$A$4:$E$200,5,FALSE)</f>
        <v>18</v>
      </c>
      <c r="M299" s="26"/>
      <c r="N299" s="12"/>
      <c r="O299" s="12"/>
      <c r="P299" s="12"/>
      <c r="Q299" s="12"/>
      <c r="R299" s="12"/>
      <c r="S299" s="28">
        <v>30000</v>
      </c>
      <c r="T299" s="21">
        <f t="shared" si="16"/>
        <v>0</v>
      </c>
      <c r="U299" s="21">
        <f t="shared" si="17"/>
        <v>2700</v>
      </c>
      <c r="V299" s="21">
        <f t="shared" si="18"/>
        <v>2700</v>
      </c>
      <c r="W299" s="21">
        <v>0</v>
      </c>
      <c r="X299" s="27">
        <v>35400</v>
      </c>
      <c r="Y299" s="12" t="s">
        <v>38</v>
      </c>
      <c r="Z299" s="12" t="s">
        <v>1482</v>
      </c>
      <c r="AA299" s="12" t="str">
        <f>VLOOKUP(C299,'MASTER SALE PARTY'!$B$4:$E$1000,4,FALSE)</f>
        <v>Local</v>
      </c>
      <c r="AB299" s="26">
        <v>1200</v>
      </c>
    </row>
    <row r="300" spans="1:28">
      <c r="A300" s="16">
        <v>43586</v>
      </c>
      <c r="B300" s="12">
        <v>127</v>
      </c>
      <c r="C300" s="23" t="s">
        <v>173</v>
      </c>
      <c r="D300" s="12" t="str">
        <f>VLOOKUP(C300,'MASTER SALE PARTY'!$B$4:$E$1000,2,FALSE)</f>
        <v>27AAGCP0139E1ZP</v>
      </c>
      <c r="E300" s="12" t="s">
        <v>1545</v>
      </c>
      <c r="F300" s="24" t="s">
        <v>364</v>
      </c>
      <c r="G300" s="25">
        <v>43608</v>
      </c>
      <c r="H300" s="12" t="str">
        <f>VLOOKUP(C300,'MASTER SALE PARTY'!$B$4:$E$1000,3,FALSE)</f>
        <v>27-Maharashatra</v>
      </c>
      <c r="I300" s="17">
        <v>0</v>
      </c>
      <c r="J300" s="17" t="s">
        <v>37</v>
      </c>
      <c r="K300" s="26">
        <v>87141090</v>
      </c>
      <c r="L300" s="20">
        <f>VLOOKUP(K300,'MASTER SALE HSN'!$A$4:$E$200,5,FALSE)</f>
        <v>28</v>
      </c>
      <c r="M300" s="26"/>
      <c r="N300" s="12"/>
      <c r="O300" s="12"/>
      <c r="P300" s="12"/>
      <c r="Q300" s="12"/>
      <c r="R300" s="12"/>
      <c r="S300" s="28">
        <v>22611</v>
      </c>
      <c r="T300" s="21">
        <f t="shared" si="16"/>
        <v>0</v>
      </c>
      <c r="U300" s="21">
        <f t="shared" si="17"/>
        <v>3165.54</v>
      </c>
      <c r="V300" s="21">
        <f t="shared" si="18"/>
        <v>3165.54</v>
      </c>
      <c r="W300" s="21">
        <v>0</v>
      </c>
      <c r="X300" s="27">
        <v>28942.080000000002</v>
      </c>
      <c r="Y300" s="12" t="s">
        <v>38</v>
      </c>
      <c r="Z300" s="12" t="s">
        <v>1482</v>
      </c>
      <c r="AA300" s="12" t="str">
        <f>VLOOKUP(C300,'MASTER SALE PARTY'!$B$4:$E$1000,4,FALSE)</f>
        <v>Local</v>
      </c>
      <c r="AB300" s="26">
        <v>300</v>
      </c>
    </row>
    <row r="301" spans="1:28">
      <c r="A301" s="16">
        <v>43586</v>
      </c>
      <c r="B301" s="12">
        <v>128</v>
      </c>
      <c r="C301" s="23" t="s">
        <v>142</v>
      </c>
      <c r="D301" s="12" t="str">
        <f>VLOOKUP(C301,'MASTER SALE PARTY'!$B$4:$E$1000,2,FALSE)</f>
        <v>27AAACB2484Q1Z8</v>
      </c>
      <c r="E301" s="12" t="s">
        <v>1545</v>
      </c>
      <c r="F301" s="24" t="s">
        <v>365</v>
      </c>
      <c r="G301" s="25">
        <v>43608</v>
      </c>
      <c r="H301" s="12" t="str">
        <f>VLOOKUP(C301,'MASTER SALE PARTY'!$B$4:$E$1000,3,FALSE)</f>
        <v>27-Maharashatra</v>
      </c>
      <c r="I301" s="17">
        <v>0</v>
      </c>
      <c r="J301" s="17" t="s">
        <v>37</v>
      </c>
      <c r="K301" s="26">
        <v>998898</v>
      </c>
      <c r="L301" s="20">
        <f>VLOOKUP(K301,'MASTER SALE HSN'!$A$4:$E$200,5,FALSE)</f>
        <v>18</v>
      </c>
      <c r="M301" s="26"/>
      <c r="N301" s="12"/>
      <c r="O301" s="12"/>
      <c r="P301" s="12"/>
      <c r="Q301" s="12"/>
      <c r="R301" s="12"/>
      <c r="S301" s="28">
        <v>1070</v>
      </c>
      <c r="T301" s="21">
        <f t="shared" si="16"/>
        <v>0</v>
      </c>
      <c r="U301" s="21">
        <f t="shared" si="17"/>
        <v>96.3</v>
      </c>
      <c r="V301" s="21">
        <f t="shared" si="18"/>
        <v>96.3</v>
      </c>
      <c r="W301" s="21">
        <v>0</v>
      </c>
      <c r="X301" s="27">
        <v>1262.5999999999999</v>
      </c>
      <c r="Y301" s="12" t="s">
        <v>38</v>
      </c>
      <c r="Z301" s="12" t="s">
        <v>1482</v>
      </c>
      <c r="AA301" s="12" t="str">
        <f>VLOOKUP(C301,'MASTER SALE PARTY'!$B$4:$E$1000,4,FALSE)</f>
        <v>Local</v>
      </c>
      <c r="AB301" s="26">
        <v>214</v>
      </c>
    </row>
    <row r="302" spans="1:28">
      <c r="A302" s="16">
        <v>43586</v>
      </c>
      <c r="B302" s="12">
        <v>129</v>
      </c>
      <c r="C302" s="23" t="s">
        <v>142</v>
      </c>
      <c r="D302" s="12" t="str">
        <f>VLOOKUP(C302,'MASTER SALE PARTY'!$B$4:$E$1000,2,FALSE)</f>
        <v>27AAACB2484Q1Z8</v>
      </c>
      <c r="E302" s="12" t="s">
        <v>1545</v>
      </c>
      <c r="F302" s="24" t="s">
        <v>366</v>
      </c>
      <c r="G302" s="25">
        <v>43608</v>
      </c>
      <c r="H302" s="12" t="str">
        <f>VLOOKUP(C302,'MASTER SALE PARTY'!$B$4:$E$1000,3,FALSE)</f>
        <v>27-Maharashatra</v>
      </c>
      <c r="I302" s="17">
        <v>0</v>
      </c>
      <c r="J302" s="17" t="s">
        <v>37</v>
      </c>
      <c r="K302" s="26">
        <v>998898</v>
      </c>
      <c r="L302" s="20">
        <f>VLOOKUP(K302,'MASTER SALE HSN'!$A$4:$E$200,5,FALSE)</f>
        <v>18</v>
      </c>
      <c r="M302" s="26"/>
      <c r="N302" s="12"/>
      <c r="O302" s="12"/>
      <c r="P302" s="12"/>
      <c r="Q302" s="12"/>
      <c r="R302" s="12"/>
      <c r="S302" s="28">
        <v>1050</v>
      </c>
      <c r="T302" s="21">
        <f t="shared" si="16"/>
        <v>0</v>
      </c>
      <c r="U302" s="21">
        <f t="shared" si="17"/>
        <v>94.5</v>
      </c>
      <c r="V302" s="21">
        <f t="shared" si="18"/>
        <v>94.5</v>
      </c>
      <c r="W302" s="21">
        <v>0</v>
      </c>
      <c r="X302" s="27">
        <v>1239</v>
      </c>
      <c r="Y302" s="12" t="s">
        <v>38</v>
      </c>
      <c r="Z302" s="12" t="s">
        <v>1482</v>
      </c>
      <c r="AA302" s="12" t="str">
        <f>VLOOKUP(C302,'MASTER SALE PARTY'!$B$4:$E$1000,4,FALSE)</f>
        <v>Local</v>
      </c>
      <c r="AB302" s="26">
        <v>210</v>
      </c>
    </row>
    <row r="303" spans="1:28">
      <c r="A303" s="16">
        <v>43586</v>
      </c>
      <c r="B303" s="12">
        <v>130</v>
      </c>
      <c r="C303" s="23" t="s">
        <v>142</v>
      </c>
      <c r="D303" s="12" t="str">
        <f>VLOOKUP(C303,'MASTER SALE PARTY'!$B$4:$E$1000,2,FALSE)</f>
        <v>27AAACB2484Q1Z8</v>
      </c>
      <c r="E303" s="12" t="s">
        <v>1545</v>
      </c>
      <c r="F303" s="24" t="s">
        <v>367</v>
      </c>
      <c r="G303" s="25">
        <v>43608</v>
      </c>
      <c r="H303" s="12" t="str">
        <f>VLOOKUP(C303,'MASTER SALE PARTY'!$B$4:$E$1000,3,FALSE)</f>
        <v>27-Maharashatra</v>
      </c>
      <c r="I303" s="17">
        <v>0</v>
      </c>
      <c r="J303" s="17" t="s">
        <v>37</v>
      </c>
      <c r="K303" s="26">
        <v>998898</v>
      </c>
      <c r="L303" s="20">
        <f>VLOOKUP(K303,'MASTER SALE HSN'!$A$4:$E$200,5,FALSE)</f>
        <v>18</v>
      </c>
      <c r="M303" s="26"/>
      <c r="N303" s="12"/>
      <c r="O303" s="12"/>
      <c r="P303" s="12"/>
      <c r="Q303" s="12"/>
      <c r="R303" s="12"/>
      <c r="S303" s="28">
        <v>3300</v>
      </c>
      <c r="T303" s="21">
        <f t="shared" si="16"/>
        <v>0</v>
      </c>
      <c r="U303" s="21">
        <f t="shared" si="17"/>
        <v>297</v>
      </c>
      <c r="V303" s="21">
        <f t="shared" si="18"/>
        <v>297</v>
      </c>
      <c r="W303" s="21">
        <v>0</v>
      </c>
      <c r="X303" s="27">
        <v>3894</v>
      </c>
      <c r="Y303" s="12" t="s">
        <v>38</v>
      </c>
      <c r="Z303" s="12" t="s">
        <v>1482</v>
      </c>
      <c r="AA303" s="12" t="str">
        <f>VLOOKUP(C303,'MASTER SALE PARTY'!$B$4:$E$1000,4,FALSE)</f>
        <v>Local</v>
      </c>
      <c r="AB303" s="26">
        <v>660</v>
      </c>
    </row>
    <row r="304" spans="1:28">
      <c r="A304" s="16">
        <v>43586</v>
      </c>
      <c r="B304" s="12">
        <v>131</v>
      </c>
      <c r="C304" s="23" t="s">
        <v>142</v>
      </c>
      <c r="D304" s="12" t="str">
        <f>VLOOKUP(C304,'MASTER SALE PARTY'!$B$4:$E$1000,2,FALSE)</f>
        <v>27AAACB2484Q1Z8</v>
      </c>
      <c r="E304" s="12" t="s">
        <v>1545</v>
      </c>
      <c r="F304" s="24" t="s">
        <v>368</v>
      </c>
      <c r="G304" s="25">
        <v>43608</v>
      </c>
      <c r="H304" s="12" t="str">
        <f>VLOOKUP(C304,'MASTER SALE PARTY'!$B$4:$E$1000,3,FALSE)</f>
        <v>27-Maharashatra</v>
      </c>
      <c r="I304" s="17">
        <v>0</v>
      </c>
      <c r="J304" s="17" t="s">
        <v>37</v>
      </c>
      <c r="K304" s="26">
        <v>998898</v>
      </c>
      <c r="L304" s="20">
        <f>VLOOKUP(K304,'MASTER SALE HSN'!$A$4:$E$200,5,FALSE)</f>
        <v>18</v>
      </c>
      <c r="M304" s="26"/>
      <c r="N304" s="12"/>
      <c r="O304" s="12"/>
      <c r="P304" s="12"/>
      <c r="Q304" s="12"/>
      <c r="R304" s="12"/>
      <c r="S304" s="28">
        <v>2700</v>
      </c>
      <c r="T304" s="21">
        <f t="shared" si="16"/>
        <v>0</v>
      </c>
      <c r="U304" s="21">
        <f t="shared" si="17"/>
        <v>243</v>
      </c>
      <c r="V304" s="21">
        <f t="shared" si="18"/>
        <v>243</v>
      </c>
      <c r="W304" s="21">
        <v>0</v>
      </c>
      <c r="X304" s="27">
        <v>3186</v>
      </c>
      <c r="Y304" s="12" t="s">
        <v>38</v>
      </c>
      <c r="Z304" s="12" t="s">
        <v>1482</v>
      </c>
      <c r="AA304" s="12" t="str">
        <f>VLOOKUP(C304,'MASTER SALE PARTY'!$B$4:$E$1000,4,FALSE)</f>
        <v>Local</v>
      </c>
      <c r="AB304" s="26">
        <v>540</v>
      </c>
    </row>
    <row r="305" spans="1:28">
      <c r="A305" s="16">
        <v>43586</v>
      </c>
      <c r="B305" s="12">
        <v>132</v>
      </c>
      <c r="C305" s="23" t="s">
        <v>142</v>
      </c>
      <c r="D305" s="12" t="str">
        <f>VLOOKUP(C305,'MASTER SALE PARTY'!$B$4:$E$1000,2,FALSE)</f>
        <v>27AAACB2484Q1Z8</v>
      </c>
      <c r="E305" s="12" t="s">
        <v>1545</v>
      </c>
      <c r="F305" s="24" t="s">
        <v>369</v>
      </c>
      <c r="G305" s="25">
        <v>43608</v>
      </c>
      <c r="H305" s="12" t="str">
        <f>VLOOKUP(C305,'MASTER SALE PARTY'!$B$4:$E$1000,3,FALSE)</f>
        <v>27-Maharashatra</v>
      </c>
      <c r="I305" s="17">
        <v>0</v>
      </c>
      <c r="J305" s="17" t="s">
        <v>37</v>
      </c>
      <c r="K305" s="26">
        <v>998898</v>
      </c>
      <c r="L305" s="20">
        <f>VLOOKUP(K305,'MASTER SALE HSN'!$A$4:$E$200,5,FALSE)</f>
        <v>18</v>
      </c>
      <c r="M305" s="26"/>
      <c r="N305" s="12"/>
      <c r="O305" s="12"/>
      <c r="P305" s="12"/>
      <c r="Q305" s="12"/>
      <c r="R305" s="12"/>
      <c r="S305" s="28">
        <v>2640</v>
      </c>
      <c r="T305" s="21">
        <f t="shared" si="16"/>
        <v>0</v>
      </c>
      <c r="U305" s="21">
        <f t="shared" si="17"/>
        <v>237.6</v>
      </c>
      <c r="V305" s="21">
        <f t="shared" si="18"/>
        <v>237.6</v>
      </c>
      <c r="W305" s="21">
        <v>0</v>
      </c>
      <c r="X305" s="27">
        <v>3115.2</v>
      </c>
      <c r="Y305" s="12" t="s">
        <v>38</v>
      </c>
      <c r="Z305" s="12" t="s">
        <v>1482</v>
      </c>
      <c r="AA305" s="12" t="str">
        <f>VLOOKUP(C305,'MASTER SALE PARTY'!$B$4:$E$1000,4,FALSE)</f>
        <v>Local</v>
      </c>
      <c r="AB305" s="26">
        <v>528</v>
      </c>
    </row>
    <row r="306" spans="1:28">
      <c r="A306" s="16">
        <v>43586</v>
      </c>
      <c r="B306" s="12">
        <v>133</v>
      </c>
      <c r="C306" s="23" t="s">
        <v>142</v>
      </c>
      <c r="D306" s="12" t="str">
        <f>VLOOKUP(C306,'MASTER SALE PARTY'!$B$4:$E$1000,2,FALSE)</f>
        <v>27AAACB2484Q1Z8</v>
      </c>
      <c r="E306" s="12" t="s">
        <v>1545</v>
      </c>
      <c r="F306" s="24" t="s">
        <v>370</v>
      </c>
      <c r="G306" s="25">
        <v>43608</v>
      </c>
      <c r="H306" s="12" t="str">
        <f>VLOOKUP(C306,'MASTER SALE PARTY'!$B$4:$E$1000,3,FALSE)</f>
        <v>27-Maharashatra</v>
      </c>
      <c r="I306" s="17">
        <v>0</v>
      </c>
      <c r="J306" s="17" t="s">
        <v>37</v>
      </c>
      <c r="K306" s="26">
        <v>998898</v>
      </c>
      <c r="L306" s="20">
        <f>VLOOKUP(K306,'MASTER SALE HSN'!$A$4:$E$200,5,FALSE)</f>
        <v>18</v>
      </c>
      <c r="M306" s="26"/>
      <c r="N306" s="12"/>
      <c r="O306" s="12"/>
      <c r="P306" s="12"/>
      <c r="Q306" s="12"/>
      <c r="R306" s="12"/>
      <c r="S306" s="28">
        <v>710</v>
      </c>
      <c r="T306" s="21">
        <f t="shared" si="16"/>
        <v>0</v>
      </c>
      <c r="U306" s="21">
        <f t="shared" si="17"/>
        <v>63.9</v>
      </c>
      <c r="V306" s="21">
        <f t="shared" si="18"/>
        <v>63.9</v>
      </c>
      <c r="W306" s="21">
        <v>0</v>
      </c>
      <c r="X306" s="27">
        <v>837.8</v>
      </c>
      <c r="Y306" s="12" t="s">
        <v>38</v>
      </c>
      <c r="Z306" s="12" t="s">
        <v>1482</v>
      </c>
      <c r="AA306" s="12" t="str">
        <f>VLOOKUP(C306,'MASTER SALE PARTY'!$B$4:$E$1000,4,FALSE)</f>
        <v>Local</v>
      </c>
      <c r="AB306" s="26">
        <v>142</v>
      </c>
    </row>
    <row r="307" spans="1:28">
      <c r="A307" s="16">
        <v>43586</v>
      </c>
      <c r="B307" s="12">
        <v>134</v>
      </c>
      <c r="C307" s="23" t="s">
        <v>142</v>
      </c>
      <c r="D307" s="12" t="str">
        <f>VLOOKUP(C307,'MASTER SALE PARTY'!$B$4:$E$1000,2,FALSE)</f>
        <v>27AAACB2484Q1Z8</v>
      </c>
      <c r="E307" s="12" t="s">
        <v>1545</v>
      </c>
      <c r="F307" s="24" t="s">
        <v>371</v>
      </c>
      <c r="G307" s="25">
        <v>43608</v>
      </c>
      <c r="H307" s="12" t="str">
        <f>VLOOKUP(C307,'MASTER SALE PARTY'!$B$4:$E$1000,3,FALSE)</f>
        <v>27-Maharashatra</v>
      </c>
      <c r="I307" s="17">
        <v>0</v>
      </c>
      <c r="J307" s="17" t="s">
        <v>37</v>
      </c>
      <c r="K307" s="26">
        <v>998898</v>
      </c>
      <c r="L307" s="20">
        <f>VLOOKUP(K307,'MASTER SALE HSN'!$A$4:$E$200,5,FALSE)</f>
        <v>18</v>
      </c>
      <c r="M307" s="26"/>
      <c r="N307" s="12"/>
      <c r="O307" s="12"/>
      <c r="P307" s="12"/>
      <c r="Q307" s="12"/>
      <c r="R307" s="12"/>
      <c r="S307" s="28">
        <v>2340</v>
      </c>
      <c r="T307" s="21">
        <f t="shared" si="16"/>
        <v>0</v>
      </c>
      <c r="U307" s="21">
        <f t="shared" si="17"/>
        <v>210.6</v>
      </c>
      <c r="V307" s="21">
        <f t="shared" si="18"/>
        <v>210.6</v>
      </c>
      <c r="W307" s="21">
        <v>0</v>
      </c>
      <c r="X307" s="27">
        <v>2761.2</v>
      </c>
      <c r="Y307" s="12" t="s">
        <v>38</v>
      </c>
      <c r="Z307" s="12" t="s">
        <v>1482</v>
      </c>
      <c r="AA307" s="12" t="str">
        <f>VLOOKUP(C307,'MASTER SALE PARTY'!$B$4:$E$1000,4,FALSE)</f>
        <v>Local</v>
      </c>
      <c r="AB307" s="26">
        <v>360</v>
      </c>
    </row>
    <row r="308" spans="1:28">
      <c r="A308" s="16">
        <v>43586</v>
      </c>
      <c r="B308" s="12">
        <v>135</v>
      </c>
      <c r="C308" s="23" t="s">
        <v>142</v>
      </c>
      <c r="D308" s="12" t="str">
        <f>VLOOKUP(C308,'MASTER SALE PARTY'!$B$4:$E$1000,2,FALSE)</f>
        <v>27AAACB2484Q1Z8</v>
      </c>
      <c r="E308" s="12" t="s">
        <v>1545</v>
      </c>
      <c r="F308" s="24" t="s">
        <v>372</v>
      </c>
      <c r="G308" s="25">
        <v>43608</v>
      </c>
      <c r="H308" s="12" t="str">
        <f>VLOOKUP(C308,'MASTER SALE PARTY'!$B$4:$E$1000,3,FALSE)</f>
        <v>27-Maharashatra</v>
      </c>
      <c r="I308" s="17">
        <v>0</v>
      </c>
      <c r="J308" s="17" t="s">
        <v>37</v>
      </c>
      <c r="K308" s="26">
        <v>998898</v>
      </c>
      <c r="L308" s="20">
        <f>VLOOKUP(K308,'MASTER SALE HSN'!$A$4:$E$200,5,FALSE)</f>
        <v>18</v>
      </c>
      <c r="M308" s="26"/>
      <c r="N308" s="12"/>
      <c r="O308" s="12"/>
      <c r="P308" s="12"/>
      <c r="Q308" s="12"/>
      <c r="R308" s="12"/>
      <c r="S308" s="28">
        <v>3330</v>
      </c>
      <c r="T308" s="21">
        <f t="shared" si="16"/>
        <v>0</v>
      </c>
      <c r="U308" s="21">
        <f t="shared" si="17"/>
        <v>299.7</v>
      </c>
      <c r="V308" s="21">
        <f t="shared" si="18"/>
        <v>299.7</v>
      </c>
      <c r="W308" s="21">
        <v>0</v>
      </c>
      <c r="X308" s="27">
        <v>3929.3999999999996</v>
      </c>
      <c r="Y308" s="12" t="s">
        <v>38</v>
      </c>
      <c r="Z308" s="12" t="s">
        <v>1482</v>
      </c>
      <c r="AA308" s="12" t="str">
        <f>VLOOKUP(C308,'MASTER SALE PARTY'!$B$4:$E$1000,4,FALSE)</f>
        <v>Local</v>
      </c>
      <c r="AB308" s="26">
        <v>930</v>
      </c>
    </row>
    <row r="309" spans="1:28">
      <c r="A309" s="16">
        <v>43586</v>
      </c>
      <c r="B309" s="12">
        <v>136</v>
      </c>
      <c r="C309" s="23" t="s">
        <v>142</v>
      </c>
      <c r="D309" s="12" t="str">
        <f>VLOOKUP(C309,'MASTER SALE PARTY'!$B$4:$E$1000,2,FALSE)</f>
        <v>27AAACB2484Q1Z8</v>
      </c>
      <c r="E309" s="12" t="s">
        <v>1545</v>
      </c>
      <c r="F309" s="24" t="s">
        <v>373</v>
      </c>
      <c r="G309" s="25">
        <v>43608</v>
      </c>
      <c r="H309" s="12" t="str">
        <f>VLOOKUP(C309,'MASTER SALE PARTY'!$B$4:$E$1000,3,FALSE)</f>
        <v>27-Maharashatra</v>
      </c>
      <c r="I309" s="17">
        <v>0</v>
      </c>
      <c r="J309" s="17" t="s">
        <v>37</v>
      </c>
      <c r="K309" s="26">
        <v>998898</v>
      </c>
      <c r="L309" s="20">
        <f>VLOOKUP(K309,'MASTER SALE HSN'!$A$4:$E$200,5,FALSE)</f>
        <v>18</v>
      </c>
      <c r="M309" s="26"/>
      <c r="N309" s="12"/>
      <c r="O309" s="12"/>
      <c r="P309" s="12"/>
      <c r="Q309" s="12"/>
      <c r="R309" s="12"/>
      <c r="S309" s="28">
        <v>1462.5</v>
      </c>
      <c r="T309" s="21">
        <f t="shared" si="16"/>
        <v>0</v>
      </c>
      <c r="U309" s="21">
        <f t="shared" si="17"/>
        <v>131.625</v>
      </c>
      <c r="V309" s="21">
        <f t="shared" si="18"/>
        <v>131.625</v>
      </c>
      <c r="W309" s="21">
        <v>0</v>
      </c>
      <c r="X309" s="27">
        <v>1725.75</v>
      </c>
      <c r="Y309" s="12" t="s">
        <v>38</v>
      </c>
      <c r="Z309" s="12" t="s">
        <v>1482</v>
      </c>
      <c r="AA309" s="12" t="str">
        <f>VLOOKUP(C309,'MASTER SALE PARTY'!$B$4:$E$1000,4,FALSE)</f>
        <v>Local</v>
      </c>
      <c r="AB309" s="26">
        <v>225</v>
      </c>
    </row>
    <row r="310" spans="1:28">
      <c r="A310" s="16">
        <v>43586</v>
      </c>
      <c r="B310" s="12">
        <v>137</v>
      </c>
      <c r="C310" s="23" t="s">
        <v>64</v>
      </c>
      <c r="D310" s="12" t="str">
        <f>VLOOKUP(C310,'MASTER SALE PARTY'!$B$4:$E$1000,2,FALSE)</f>
        <v>27AAACD4090Q1Z8</v>
      </c>
      <c r="E310" s="12" t="s">
        <v>1545</v>
      </c>
      <c r="F310" s="24" t="s">
        <v>374</v>
      </c>
      <c r="G310" s="25">
        <v>43608</v>
      </c>
      <c r="H310" s="12" t="str">
        <f>VLOOKUP(C310,'MASTER SALE PARTY'!$B$4:$E$1000,3,FALSE)</f>
        <v>27-Maharashatra</v>
      </c>
      <c r="I310" s="17">
        <v>0</v>
      </c>
      <c r="J310" s="17" t="s">
        <v>37</v>
      </c>
      <c r="K310" s="26">
        <v>85129000</v>
      </c>
      <c r="L310" s="20">
        <f>VLOOKUP(K310,'MASTER SALE HSN'!$A$4:$E$200,5,FALSE)</f>
        <v>18</v>
      </c>
      <c r="M310" s="26"/>
      <c r="N310" s="12"/>
      <c r="O310" s="12"/>
      <c r="P310" s="12"/>
      <c r="Q310" s="12"/>
      <c r="R310" s="12"/>
      <c r="S310" s="28">
        <v>26354.16</v>
      </c>
      <c r="T310" s="21">
        <f t="shared" si="16"/>
        <v>0</v>
      </c>
      <c r="U310" s="21">
        <f t="shared" si="17"/>
        <v>2371.8744000000002</v>
      </c>
      <c r="V310" s="21">
        <f t="shared" si="18"/>
        <v>2371.8744000000002</v>
      </c>
      <c r="W310" s="21">
        <v>0</v>
      </c>
      <c r="X310" s="27">
        <v>31097.908800000001</v>
      </c>
      <c r="Y310" s="12" t="s">
        <v>38</v>
      </c>
      <c r="Z310" s="12" t="s">
        <v>1482</v>
      </c>
      <c r="AA310" s="12" t="str">
        <f>VLOOKUP(C310,'MASTER SALE PARTY'!$B$4:$E$1000,4,FALSE)</f>
        <v>Local</v>
      </c>
      <c r="AB310" s="26">
        <v>216</v>
      </c>
    </row>
    <row r="311" spans="1:28">
      <c r="A311" s="16">
        <v>43586</v>
      </c>
      <c r="B311" s="12">
        <v>138</v>
      </c>
      <c r="C311" s="23" t="s">
        <v>64</v>
      </c>
      <c r="D311" s="12" t="str">
        <f>VLOOKUP(C311,'MASTER SALE PARTY'!$B$4:$E$1000,2,FALSE)</f>
        <v>27AAACD4090Q1Z8</v>
      </c>
      <c r="E311" s="12" t="s">
        <v>1545</v>
      </c>
      <c r="F311" s="24" t="s">
        <v>375</v>
      </c>
      <c r="G311" s="25">
        <v>43608</v>
      </c>
      <c r="H311" s="12" t="str">
        <f>VLOOKUP(C311,'MASTER SALE PARTY'!$B$4:$E$1000,3,FALSE)</f>
        <v>27-Maharashatra</v>
      </c>
      <c r="I311" s="17">
        <v>0</v>
      </c>
      <c r="J311" s="17" t="s">
        <v>37</v>
      </c>
      <c r="K311" s="26">
        <v>85129000</v>
      </c>
      <c r="L311" s="20">
        <f>VLOOKUP(K311,'MASTER SALE HSN'!$A$4:$E$200,5,FALSE)</f>
        <v>18</v>
      </c>
      <c r="M311" s="26"/>
      <c r="N311" s="12"/>
      <c r="O311" s="12"/>
      <c r="P311" s="12"/>
      <c r="Q311" s="12"/>
      <c r="R311" s="12"/>
      <c r="S311" s="28">
        <v>2905.2</v>
      </c>
      <c r="T311" s="21">
        <f t="shared" si="16"/>
        <v>0</v>
      </c>
      <c r="U311" s="21">
        <f t="shared" si="17"/>
        <v>261.46800000000002</v>
      </c>
      <c r="V311" s="21">
        <f t="shared" si="18"/>
        <v>261.46800000000002</v>
      </c>
      <c r="W311" s="21">
        <v>0</v>
      </c>
      <c r="X311" s="27">
        <v>3428.1359999999995</v>
      </c>
      <c r="Y311" s="12" t="s">
        <v>38</v>
      </c>
      <c r="Z311" s="12" t="s">
        <v>1482</v>
      </c>
      <c r="AA311" s="12" t="str">
        <f>VLOOKUP(C311,'MASTER SALE PARTY'!$B$4:$E$1000,4,FALSE)</f>
        <v>Local</v>
      </c>
      <c r="AB311" s="26">
        <v>45</v>
      </c>
    </row>
    <row r="312" spans="1:28">
      <c r="A312" s="16">
        <v>43586</v>
      </c>
      <c r="B312" s="12">
        <v>139</v>
      </c>
      <c r="C312" s="23" t="s">
        <v>92</v>
      </c>
      <c r="D312" s="12" t="str">
        <f>VLOOKUP(C312,'MASTER SALE PARTY'!$B$4:$E$1000,2,FALSE)</f>
        <v>27AAACH4211R1ZF</v>
      </c>
      <c r="E312" s="12" t="s">
        <v>1545</v>
      </c>
      <c r="F312" s="24" t="s">
        <v>376</v>
      </c>
      <c r="G312" s="25">
        <v>43608</v>
      </c>
      <c r="H312" s="12" t="str">
        <f>VLOOKUP(C312,'MASTER SALE PARTY'!$B$4:$E$1000,3,FALSE)</f>
        <v>27-Maharashatra</v>
      </c>
      <c r="I312" s="17">
        <v>0</v>
      </c>
      <c r="J312" s="17" t="s">
        <v>37</v>
      </c>
      <c r="K312" s="26">
        <v>85129000</v>
      </c>
      <c r="L312" s="20">
        <f>VLOOKUP(K312,'MASTER SALE HSN'!$A$4:$E$200,5,FALSE)</f>
        <v>18</v>
      </c>
      <c r="M312" s="26"/>
      <c r="N312" s="12"/>
      <c r="O312" s="12"/>
      <c r="P312" s="12"/>
      <c r="Q312" s="12"/>
      <c r="R312" s="12"/>
      <c r="S312" s="28">
        <v>30000</v>
      </c>
      <c r="T312" s="21">
        <f t="shared" si="16"/>
        <v>0</v>
      </c>
      <c r="U312" s="21">
        <f t="shared" si="17"/>
        <v>2700</v>
      </c>
      <c r="V312" s="21">
        <f t="shared" si="18"/>
        <v>2700</v>
      </c>
      <c r="W312" s="21">
        <v>0</v>
      </c>
      <c r="X312" s="27">
        <v>35400</v>
      </c>
      <c r="Y312" s="12" t="s">
        <v>38</v>
      </c>
      <c r="Z312" s="12" t="s">
        <v>1482</v>
      </c>
      <c r="AA312" s="12" t="str">
        <f>VLOOKUP(C312,'MASTER SALE PARTY'!$B$4:$E$1000,4,FALSE)</f>
        <v>Local</v>
      </c>
      <c r="AB312" s="26">
        <v>1200</v>
      </c>
    </row>
    <row r="313" spans="1:28">
      <c r="A313" s="16">
        <v>43586</v>
      </c>
      <c r="B313" s="12">
        <v>140</v>
      </c>
      <c r="C313" s="23" t="s">
        <v>110</v>
      </c>
      <c r="D313" s="12" t="str">
        <f>VLOOKUP(C313,'MASTER SALE PARTY'!$B$4:$E$1000,2,FALSE)</f>
        <v>27BBVPS2447C1ZA</v>
      </c>
      <c r="E313" s="12" t="s">
        <v>1545</v>
      </c>
      <c r="F313" s="24" t="s">
        <v>377</v>
      </c>
      <c r="G313" s="25">
        <v>43609</v>
      </c>
      <c r="H313" s="12" t="str">
        <f>VLOOKUP(C313,'MASTER SALE PARTY'!$B$4:$E$1000,3,FALSE)</f>
        <v>27-Maharashatra</v>
      </c>
      <c r="I313" s="17">
        <v>0</v>
      </c>
      <c r="J313" s="17" t="s">
        <v>37</v>
      </c>
      <c r="K313" s="26">
        <v>998898</v>
      </c>
      <c r="L313" s="20">
        <f>VLOOKUP(K313,'MASTER SALE HSN'!$A$4:$E$200,5,FALSE)</f>
        <v>18</v>
      </c>
      <c r="M313" s="26"/>
      <c r="N313" s="12"/>
      <c r="O313" s="12"/>
      <c r="P313" s="12"/>
      <c r="Q313" s="12"/>
      <c r="R313" s="12"/>
      <c r="S313" s="28">
        <v>5475</v>
      </c>
      <c r="T313" s="21">
        <f t="shared" si="16"/>
        <v>0</v>
      </c>
      <c r="U313" s="21">
        <f t="shared" si="17"/>
        <v>492.75</v>
      </c>
      <c r="V313" s="21">
        <f t="shared" si="18"/>
        <v>492.75</v>
      </c>
      <c r="W313" s="21">
        <v>0</v>
      </c>
      <c r="X313" s="27">
        <v>6460.5</v>
      </c>
      <c r="Y313" s="12" t="s">
        <v>38</v>
      </c>
      <c r="Z313" s="12" t="s">
        <v>1482</v>
      </c>
      <c r="AA313" s="12" t="str">
        <f>VLOOKUP(C313,'MASTER SALE PARTY'!$B$4:$E$1000,4,FALSE)</f>
        <v>Local</v>
      </c>
      <c r="AB313" s="26">
        <v>365</v>
      </c>
    </row>
    <row r="314" spans="1:28">
      <c r="A314" s="16">
        <v>43586</v>
      </c>
      <c r="B314" s="12">
        <v>141</v>
      </c>
      <c r="C314" s="23" t="s">
        <v>185</v>
      </c>
      <c r="D314" s="12" t="str">
        <f>VLOOKUP(C314,'MASTER SALE PARTY'!$B$4:$E$1000,2,FALSE)</f>
        <v>27AABFP3834C1ZK</v>
      </c>
      <c r="E314" s="12" t="s">
        <v>1545</v>
      </c>
      <c r="F314" s="24" t="s">
        <v>378</v>
      </c>
      <c r="G314" s="25">
        <v>43609</v>
      </c>
      <c r="H314" s="12" t="str">
        <f>VLOOKUP(C314,'MASTER SALE PARTY'!$B$4:$E$1000,3,FALSE)</f>
        <v>27-Maharashatra</v>
      </c>
      <c r="I314" s="17">
        <v>0</v>
      </c>
      <c r="J314" s="17" t="s">
        <v>37</v>
      </c>
      <c r="K314" s="26">
        <v>87141900</v>
      </c>
      <c r="L314" s="20">
        <f>VLOOKUP(K314,'MASTER SALE HSN'!$A$4:$E$200,5,FALSE)</f>
        <v>28</v>
      </c>
      <c r="M314" s="26"/>
      <c r="N314" s="12"/>
      <c r="O314" s="12"/>
      <c r="P314" s="12"/>
      <c r="Q314" s="12"/>
      <c r="R314" s="12"/>
      <c r="S314" s="28">
        <v>8729</v>
      </c>
      <c r="T314" s="21">
        <f t="shared" si="16"/>
        <v>0</v>
      </c>
      <c r="U314" s="21">
        <f t="shared" si="17"/>
        <v>1222.0600000000002</v>
      </c>
      <c r="V314" s="21">
        <f t="shared" si="18"/>
        <v>1222.0600000000002</v>
      </c>
      <c r="W314" s="21">
        <v>0</v>
      </c>
      <c r="X314" s="27">
        <v>11173.119999999999</v>
      </c>
      <c r="Y314" s="12" t="s">
        <v>38</v>
      </c>
      <c r="Z314" s="12" t="s">
        <v>1482</v>
      </c>
      <c r="AA314" s="12" t="str">
        <f>VLOOKUP(C314,'MASTER SALE PARTY'!$B$4:$E$1000,4,FALSE)</f>
        <v>Local</v>
      </c>
      <c r="AB314" s="26">
        <v>700</v>
      </c>
    </row>
    <row r="315" spans="1:28">
      <c r="A315" s="16">
        <v>43586</v>
      </c>
      <c r="B315" s="12">
        <v>142</v>
      </c>
      <c r="C315" s="23" t="s">
        <v>92</v>
      </c>
      <c r="D315" s="12" t="str">
        <f>VLOOKUP(C315,'MASTER SALE PARTY'!$B$4:$E$1000,2,FALSE)</f>
        <v>27AAACH4211R1ZF</v>
      </c>
      <c r="E315" s="12" t="s">
        <v>1545</v>
      </c>
      <c r="F315" s="24" t="s">
        <v>379</v>
      </c>
      <c r="G315" s="25">
        <v>43609</v>
      </c>
      <c r="H315" s="12" t="str">
        <f>VLOOKUP(C315,'MASTER SALE PARTY'!$B$4:$E$1000,3,FALSE)</f>
        <v>27-Maharashatra</v>
      </c>
      <c r="I315" s="17">
        <v>0</v>
      </c>
      <c r="J315" s="17" t="s">
        <v>37</v>
      </c>
      <c r="K315" s="26">
        <v>85129000</v>
      </c>
      <c r="L315" s="20">
        <f>VLOOKUP(K315,'MASTER SALE HSN'!$A$4:$E$200,5,FALSE)</f>
        <v>18</v>
      </c>
      <c r="M315" s="26"/>
      <c r="N315" s="12"/>
      <c r="O315" s="12"/>
      <c r="P315" s="12"/>
      <c r="Q315" s="12"/>
      <c r="R315" s="12"/>
      <c r="S315" s="28">
        <v>60000</v>
      </c>
      <c r="T315" s="21">
        <f t="shared" si="16"/>
        <v>0</v>
      </c>
      <c r="U315" s="21">
        <f t="shared" si="17"/>
        <v>5400</v>
      </c>
      <c r="V315" s="21">
        <f t="shared" si="18"/>
        <v>5400</v>
      </c>
      <c r="W315" s="21">
        <v>0</v>
      </c>
      <c r="X315" s="27">
        <v>70800</v>
      </c>
      <c r="Y315" s="12" t="s">
        <v>38</v>
      </c>
      <c r="Z315" s="12" t="s">
        <v>1482</v>
      </c>
      <c r="AA315" s="12" t="str">
        <f>VLOOKUP(C315,'MASTER SALE PARTY'!$B$4:$E$1000,4,FALSE)</f>
        <v>Local</v>
      </c>
      <c r="AB315" s="26">
        <v>2400</v>
      </c>
    </row>
    <row r="316" spans="1:28">
      <c r="A316" s="16">
        <v>43586</v>
      </c>
      <c r="B316" s="12">
        <v>143</v>
      </c>
      <c r="C316" s="23" t="s">
        <v>173</v>
      </c>
      <c r="D316" s="12" t="str">
        <f>VLOOKUP(C316,'MASTER SALE PARTY'!$B$4:$E$1000,2,FALSE)</f>
        <v>27AAGCP0139E1ZP</v>
      </c>
      <c r="E316" s="12" t="s">
        <v>1545</v>
      </c>
      <c r="F316" s="24" t="s">
        <v>380</v>
      </c>
      <c r="G316" s="25">
        <v>43609</v>
      </c>
      <c r="H316" s="12" t="str">
        <f>VLOOKUP(C316,'MASTER SALE PARTY'!$B$4:$E$1000,3,FALSE)</f>
        <v>27-Maharashatra</v>
      </c>
      <c r="I316" s="17">
        <v>0</v>
      </c>
      <c r="J316" s="17" t="s">
        <v>37</v>
      </c>
      <c r="K316" s="26">
        <v>87141090</v>
      </c>
      <c r="L316" s="20">
        <f>VLOOKUP(K316,'MASTER SALE HSN'!$A$4:$E$200,5,FALSE)</f>
        <v>28</v>
      </c>
      <c r="M316" s="26"/>
      <c r="N316" s="12"/>
      <c r="O316" s="12"/>
      <c r="P316" s="12"/>
      <c r="Q316" s="12"/>
      <c r="R316" s="12"/>
      <c r="S316" s="28">
        <v>42327</v>
      </c>
      <c r="T316" s="21">
        <f t="shared" si="16"/>
        <v>0</v>
      </c>
      <c r="U316" s="21">
        <f t="shared" si="17"/>
        <v>5925.78</v>
      </c>
      <c r="V316" s="21">
        <f t="shared" si="18"/>
        <v>5925.78</v>
      </c>
      <c r="W316" s="21">
        <v>0</v>
      </c>
      <c r="X316" s="27">
        <v>54178.559999999998</v>
      </c>
      <c r="Y316" s="12" t="s">
        <v>38</v>
      </c>
      <c r="Z316" s="12" t="s">
        <v>1482</v>
      </c>
      <c r="AA316" s="12" t="str">
        <f>VLOOKUP(C316,'MASTER SALE PARTY'!$B$4:$E$1000,4,FALSE)</f>
        <v>Local</v>
      </c>
      <c r="AB316" s="26">
        <v>900</v>
      </c>
    </row>
    <row r="317" spans="1:28">
      <c r="A317" s="16">
        <v>43586</v>
      </c>
      <c r="B317" s="12">
        <v>144</v>
      </c>
      <c r="C317" s="23" t="s">
        <v>173</v>
      </c>
      <c r="D317" s="12" t="str">
        <f>VLOOKUP(C317,'MASTER SALE PARTY'!$B$4:$E$1000,2,FALSE)</f>
        <v>27AAGCP0139E1ZP</v>
      </c>
      <c r="E317" s="12" t="s">
        <v>1545</v>
      </c>
      <c r="F317" s="24" t="s">
        <v>381</v>
      </c>
      <c r="G317" s="25">
        <v>43609</v>
      </c>
      <c r="H317" s="12" t="str">
        <f>VLOOKUP(C317,'MASTER SALE PARTY'!$B$4:$E$1000,3,FALSE)</f>
        <v>27-Maharashatra</v>
      </c>
      <c r="I317" s="17">
        <v>0</v>
      </c>
      <c r="J317" s="17" t="s">
        <v>37</v>
      </c>
      <c r="K317" s="26">
        <v>87141090</v>
      </c>
      <c r="L317" s="20">
        <f>VLOOKUP(K317,'MASTER SALE HSN'!$A$4:$E$200,5,FALSE)</f>
        <v>28</v>
      </c>
      <c r="M317" s="26"/>
      <c r="N317" s="12"/>
      <c r="O317" s="12"/>
      <c r="P317" s="12"/>
      <c r="Q317" s="12"/>
      <c r="R317" s="12"/>
      <c r="S317" s="28">
        <v>13566.6</v>
      </c>
      <c r="T317" s="21">
        <f t="shared" si="16"/>
        <v>0</v>
      </c>
      <c r="U317" s="21">
        <f t="shared" si="17"/>
        <v>1899.3240000000001</v>
      </c>
      <c r="V317" s="21">
        <f t="shared" si="18"/>
        <v>1899.3240000000001</v>
      </c>
      <c r="W317" s="21">
        <v>0</v>
      </c>
      <c r="X317" s="27">
        <v>17365.248</v>
      </c>
      <c r="Y317" s="12" t="s">
        <v>38</v>
      </c>
      <c r="Z317" s="12" t="s">
        <v>1482</v>
      </c>
      <c r="AA317" s="12" t="str">
        <f>VLOOKUP(C317,'MASTER SALE PARTY'!$B$4:$E$1000,4,FALSE)</f>
        <v>Local</v>
      </c>
      <c r="AB317" s="26">
        <v>180</v>
      </c>
    </row>
    <row r="318" spans="1:28">
      <c r="A318" s="16">
        <v>43586</v>
      </c>
      <c r="B318" s="12">
        <v>145</v>
      </c>
      <c r="C318" s="23" t="s">
        <v>45</v>
      </c>
      <c r="D318" s="12" t="str">
        <f>VLOOKUP(C318,'MASTER SALE PARTY'!$B$4:$E$1000,2,FALSE)</f>
        <v>27AAECM8871A1ZF</v>
      </c>
      <c r="E318" s="12" t="s">
        <v>1545</v>
      </c>
      <c r="F318" s="24" t="s">
        <v>382</v>
      </c>
      <c r="G318" s="25">
        <v>43609</v>
      </c>
      <c r="H318" s="12" t="str">
        <f>VLOOKUP(C318,'MASTER SALE PARTY'!$B$4:$E$1000,3,FALSE)</f>
        <v>27-Maharashatra</v>
      </c>
      <c r="I318" s="17">
        <v>0</v>
      </c>
      <c r="J318" s="17" t="s">
        <v>37</v>
      </c>
      <c r="K318" s="26">
        <v>87089900</v>
      </c>
      <c r="L318" s="20">
        <f>VLOOKUP(K318,'MASTER SALE HSN'!$A$4:$E$200,5,FALSE)</f>
        <v>28</v>
      </c>
      <c r="M318" s="26"/>
      <c r="N318" s="12"/>
      <c r="O318" s="12"/>
      <c r="P318" s="12"/>
      <c r="Q318" s="12"/>
      <c r="R318" s="12"/>
      <c r="S318" s="28">
        <v>23255.759999999998</v>
      </c>
      <c r="T318" s="21">
        <f t="shared" si="16"/>
        <v>0</v>
      </c>
      <c r="U318" s="21">
        <f t="shared" si="17"/>
        <v>3255.8063999999995</v>
      </c>
      <c r="V318" s="21">
        <f t="shared" si="18"/>
        <v>3255.8063999999995</v>
      </c>
      <c r="W318" s="21">
        <v>0</v>
      </c>
      <c r="X318" s="27">
        <v>29767.372799999997</v>
      </c>
      <c r="Y318" s="12" t="s">
        <v>38</v>
      </c>
      <c r="Z318" s="12" t="s">
        <v>1482</v>
      </c>
      <c r="AA318" s="12" t="str">
        <f>VLOOKUP(C318,'MASTER SALE PARTY'!$B$4:$E$1000,4,FALSE)</f>
        <v>Local</v>
      </c>
      <c r="AB318" s="26">
        <v>12</v>
      </c>
    </row>
    <row r="319" spans="1:28">
      <c r="A319" s="16">
        <v>43586</v>
      </c>
      <c r="B319" s="12">
        <v>146</v>
      </c>
      <c r="C319" s="23" t="s">
        <v>45</v>
      </c>
      <c r="D319" s="12" t="str">
        <f>VLOOKUP(C319,'MASTER SALE PARTY'!$B$4:$E$1000,2,FALSE)</f>
        <v>27AAECM8871A1ZF</v>
      </c>
      <c r="E319" s="12" t="s">
        <v>1545</v>
      </c>
      <c r="F319" s="24" t="s">
        <v>383</v>
      </c>
      <c r="G319" s="25">
        <v>43610</v>
      </c>
      <c r="H319" s="12" t="str">
        <f>VLOOKUP(C319,'MASTER SALE PARTY'!$B$4:$E$1000,3,FALSE)</f>
        <v>27-Maharashatra</v>
      </c>
      <c r="I319" s="17">
        <v>0</v>
      </c>
      <c r="J319" s="17" t="s">
        <v>37</v>
      </c>
      <c r="K319" s="26">
        <v>87089900</v>
      </c>
      <c r="L319" s="20">
        <f>VLOOKUP(K319,'MASTER SALE HSN'!$A$4:$E$200,5,FALSE)</f>
        <v>28</v>
      </c>
      <c r="M319" s="26"/>
      <c r="N319" s="12"/>
      <c r="O319" s="12"/>
      <c r="P319" s="12"/>
      <c r="Q319" s="12"/>
      <c r="R319" s="12"/>
      <c r="S319" s="28">
        <v>23255.759999999998</v>
      </c>
      <c r="T319" s="21">
        <f t="shared" si="16"/>
        <v>0</v>
      </c>
      <c r="U319" s="21">
        <f t="shared" si="17"/>
        <v>3255.8063999999995</v>
      </c>
      <c r="V319" s="21">
        <f t="shared" si="18"/>
        <v>3255.8063999999995</v>
      </c>
      <c r="W319" s="21">
        <v>0</v>
      </c>
      <c r="X319" s="27">
        <v>29767.372799999997</v>
      </c>
      <c r="Y319" s="12" t="s">
        <v>38</v>
      </c>
      <c r="Z319" s="12" t="s">
        <v>1482</v>
      </c>
      <c r="AA319" s="12" t="str">
        <f>VLOOKUP(C319,'MASTER SALE PARTY'!$B$4:$E$1000,4,FALSE)</f>
        <v>Local</v>
      </c>
      <c r="AB319" s="26">
        <v>12</v>
      </c>
    </row>
    <row r="320" spans="1:28">
      <c r="A320" s="16">
        <v>43586</v>
      </c>
      <c r="B320" s="12">
        <v>147</v>
      </c>
      <c r="C320" s="23" t="s">
        <v>59</v>
      </c>
      <c r="D320" s="12" t="str">
        <f>VLOOKUP(C320,'MASTER SALE PARTY'!$B$4:$E$1000,2,FALSE)</f>
        <v>27AAACT1848E1ZH</v>
      </c>
      <c r="E320" s="12" t="s">
        <v>1545</v>
      </c>
      <c r="F320" s="24" t="s">
        <v>384</v>
      </c>
      <c r="G320" s="25">
        <v>43610</v>
      </c>
      <c r="H320" s="12" t="str">
        <f>VLOOKUP(C320,'MASTER SALE PARTY'!$B$4:$E$1000,3,FALSE)</f>
        <v>27-Maharashatra</v>
      </c>
      <c r="I320" s="17">
        <v>0</v>
      </c>
      <c r="J320" s="17" t="s">
        <v>37</v>
      </c>
      <c r="K320" s="26">
        <v>87089900</v>
      </c>
      <c r="L320" s="20">
        <f>VLOOKUP(K320,'MASTER SALE HSN'!$A$4:$E$200,5,FALSE)</f>
        <v>28</v>
      </c>
      <c r="M320" s="26"/>
      <c r="N320" s="12"/>
      <c r="O320" s="12"/>
      <c r="P320" s="12"/>
      <c r="Q320" s="12"/>
      <c r="R320" s="12"/>
      <c r="S320" s="28">
        <v>38849.65</v>
      </c>
      <c r="T320" s="21">
        <f t="shared" si="16"/>
        <v>0</v>
      </c>
      <c r="U320" s="21">
        <f t="shared" si="17"/>
        <v>5438.951</v>
      </c>
      <c r="V320" s="21">
        <f t="shared" si="18"/>
        <v>5438.951</v>
      </c>
      <c r="W320" s="21">
        <v>0</v>
      </c>
      <c r="X320" s="27">
        <v>49727.552000000003</v>
      </c>
      <c r="Y320" s="12" t="s">
        <v>38</v>
      </c>
      <c r="Z320" s="12" t="s">
        <v>1482</v>
      </c>
      <c r="AA320" s="12" t="str">
        <f>VLOOKUP(C320,'MASTER SALE PARTY'!$B$4:$E$1000,4,FALSE)</f>
        <v>Local</v>
      </c>
      <c r="AB320" s="26">
        <v>315</v>
      </c>
    </row>
    <row r="321" spans="1:28">
      <c r="A321" s="16">
        <v>43586</v>
      </c>
      <c r="B321" s="12">
        <v>148</v>
      </c>
      <c r="C321" s="23" t="s">
        <v>45</v>
      </c>
      <c r="D321" s="12" t="str">
        <f>VLOOKUP(C321,'MASTER SALE PARTY'!$B$4:$E$1000,2,FALSE)</f>
        <v>27AAECM8871A1ZF</v>
      </c>
      <c r="E321" s="12" t="s">
        <v>1545</v>
      </c>
      <c r="F321" s="24" t="s">
        <v>385</v>
      </c>
      <c r="G321" s="25">
        <v>43610</v>
      </c>
      <c r="H321" s="12" t="str">
        <f>VLOOKUP(C321,'MASTER SALE PARTY'!$B$4:$E$1000,3,FALSE)</f>
        <v>27-Maharashatra</v>
      </c>
      <c r="I321" s="17">
        <v>0</v>
      </c>
      <c r="J321" s="17" t="s">
        <v>37</v>
      </c>
      <c r="K321" s="26">
        <v>87089900</v>
      </c>
      <c r="L321" s="20">
        <f>VLOOKUP(K321,'MASTER SALE HSN'!$A$4:$E$200,5,FALSE)</f>
        <v>28</v>
      </c>
      <c r="M321" s="26"/>
      <c r="N321" s="12"/>
      <c r="O321" s="12"/>
      <c r="P321" s="12"/>
      <c r="Q321" s="12"/>
      <c r="R321" s="12"/>
      <c r="S321" s="28">
        <v>23255.759999999998</v>
      </c>
      <c r="T321" s="21">
        <f t="shared" si="16"/>
        <v>0</v>
      </c>
      <c r="U321" s="21">
        <f t="shared" si="17"/>
        <v>3255.8063999999995</v>
      </c>
      <c r="V321" s="21">
        <f t="shared" si="18"/>
        <v>3255.8063999999995</v>
      </c>
      <c r="W321" s="21">
        <v>0</v>
      </c>
      <c r="X321" s="27">
        <v>29767.372799999997</v>
      </c>
      <c r="Y321" s="12" t="s">
        <v>38</v>
      </c>
      <c r="Z321" s="12" t="s">
        <v>1482</v>
      </c>
      <c r="AA321" s="12" t="str">
        <f>VLOOKUP(C321,'MASTER SALE PARTY'!$B$4:$E$1000,4,FALSE)</f>
        <v>Local</v>
      </c>
      <c r="AB321" s="26">
        <v>12</v>
      </c>
    </row>
    <row r="322" spans="1:28">
      <c r="A322" s="16">
        <v>43586</v>
      </c>
      <c r="B322" s="12">
        <v>149</v>
      </c>
      <c r="C322" s="23" t="s">
        <v>185</v>
      </c>
      <c r="D322" s="12" t="str">
        <f>VLOOKUP(C322,'MASTER SALE PARTY'!$B$4:$E$1000,2,FALSE)</f>
        <v>27AABFP3834C1ZK</v>
      </c>
      <c r="E322" s="12" t="s">
        <v>1545</v>
      </c>
      <c r="F322" s="24" t="s">
        <v>386</v>
      </c>
      <c r="G322" s="25">
        <v>43610</v>
      </c>
      <c r="H322" s="12" t="str">
        <f>VLOOKUP(C322,'MASTER SALE PARTY'!$B$4:$E$1000,3,FALSE)</f>
        <v>27-Maharashatra</v>
      </c>
      <c r="I322" s="17">
        <v>0</v>
      </c>
      <c r="J322" s="17" t="s">
        <v>37</v>
      </c>
      <c r="K322" s="26">
        <v>87141900</v>
      </c>
      <c r="L322" s="20">
        <f>VLOOKUP(K322,'MASTER SALE HSN'!$A$4:$E$200,5,FALSE)</f>
        <v>28</v>
      </c>
      <c r="M322" s="26"/>
      <c r="N322" s="12"/>
      <c r="O322" s="12"/>
      <c r="P322" s="12"/>
      <c r="Q322" s="12"/>
      <c r="R322" s="12"/>
      <c r="S322" s="28">
        <v>11071.7</v>
      </c>
      <c r="T322" s="21">
        <f t="shared" si="16"/>
        <v>0</v>
      </c>
      <c r="U322" s="21">
        <f t="shared" si="17"/>
        <v>1550.0380000000002</v>
      </c>
      <c r="V322" s="21">
        <f t="shared" si="18"/>
        <v>1550.0380000000002</v>
      </c>
      <c r="W322" s="21">
        <v>0</v>
      </c>
      <c r="X322" s="27">
        <v>14171.776000000002</v>
      </c>
      <c r="Y322" s="12" t="s">
        <v>38</v>
      </c>
      <c r="Z322" s="12" t="s">
        <v>1482</v>
      </c>
      <c r="AA322" s="12" t="str">
        <f>VLOOKUP(C322,'MASTER SALE PARTY'!$B$4:$E$1000,4,FALSE)</f>
        <v>Local</v>
      </c>
      <c r="AB322" s="26">
        <v>890</v>
      </c>
    </row>
    <row r="323" spans="1:28">
      <c r="A323" s="16">
        <v>43586</v>
      </c>
      <c r="B323" s="12">
        <v>150</v>
      </c>
      <c r="C323" s="23" t="s">
        <v>45</v>
      </c>
      <c r="D323" s="12" t="str">
        <f>VLOOKUP(C323,'MASTER SALE PARTY'!$B$4:$E$1000,2,FALSE)</f>
        <v>27AAECM8871A1ZF</v>
      </c>
      <c r="E323" s="12" t="s">
        <v>1545</v>
      </c>
      <c r="F323" s="24" t="s">
        <v>387</v>
      </c>
      <c r="G323" s="25">
        <v>43610</v>
      </c>
      <c r="H323" s="12" t="str">
        <f>VLOOKUP(C323,'MASTER SALE PARTY'!$B$4:$E$1000,3,FALSE)</f>
        <v>27-Maharashatra</v>
      </c>
      <c r="I323" s="17">
        <v>0</v>
      </c>
      <c r="J323" s="17" t="s">
        <v>37</v>
      </c>
      <c r="K323" s="26">
        <v>87089900</v>
      </c>
      <c r="L323" s="20">
        <f>VLOOKUP(K323,'MASTER SALE HSN'!$A$4:$E$200,5,FALSE)</f>
        <v>28</v>
      </c>
      <c r="M323" s="26"/>
      <c r="N323" s="12"/>
      <c r="O323" s="12"/>
      <c r="P323" s="12"/>
      <c r="Q323" s="12"/>
      <c r="R323" s="12"/>
      <c r="S323" s="28">
        <v>23255.759999999998</v>
      </c>
      <c r="T323" s="21">
        <f t="shared" si="16"/>
        <v>0</v>
      </c>
      <c r="U323" s="21">
        <f t="shared" si="17"/>
        <v>3255.8063999999995</v>
      </c>
      <c r="V323" s="21">
        <f t="shared" si="18"/>
        <v>3255.8063999999995</v>
      </c>
      <c r="W323" s="21">
        <v>0</v>
      </c>
      <c r="X323" s="27">
        <v>29767.372799999997</v>
      </c>
      <c r="Y323" s="12" t="s">
        <v>38</v>
      </c>
      <c r="Z323" s="12" t="s">
        <v>1482</v>
      </c>
      <c r="AA323" s="12" t="str">
        <f>VLOOKUP(C323,'MASTER SALE PARTY'!$B$4:$E$1000,4,FALSE)</f>
        <v>Local</v>
      </c>
      <c r="AB323" s="26">
        <v>12</v>
      </c>
    </row>
    <row r="324" spans="1:28">
      <c r="A324" s="16">
        <v>43586</v>
      </c>
      <c r="B324" s="12">
        <v>151</v>
      </c>
      <c r="C324" s="23" t="s">
        <v>64</v>
      </c>
      <c r="D324" s="12" t="str">
        <f>VLOOKUP(C324,'MASTER SALE PARTY'!$B$4:$E$1000,2,FALSE)</f>
        <v>27AAACD4090Q1Z8</v>
      </c>
      <c r="E324" s="12" t="s">
        <v>1545</v>
      </c>
      <c r="F324" s="24" t="s">
        <v>388</v>
      </c>
      <c r="G324" s="25">
        <v>43610</v>
      </c>
      <c r="H324" s="12" t="str">
        <f>VLOOKUP(C324,'MASTER SALE PARTY'!$B$4:$E$1000,3,FALSE)</f>
        <v>27-Maharashatra</v>
      </c>
      <c r="I324" s="17">
        <v>0</v>
      </c>
      <c r="J324" s="17" t="s">
        <v>37</v>
      </c>
      <c r="K324" s="26">
        <v>85129000</v>
      </c>
      <c r="L324" s="20">
        <f>VLOOKUP(K324,'MASTER SALE HSN'!$A$4:$E$200,5,FALSE)</f>
        <v>18</v>
      </c>
      <c r="M324" s="26"/>
      <c r="N324" s="12"/>
      <c r="O324" s="12"/>
      <c r="P324" s="12"/>
      <c r="Q324" s="12"/>
      <c r="R324" s="12"/>
      <c r="S324" s="28">
        <v>47461.89</v>
      </c>
      <c r="T324" s="21">
        <f t="shared" si="16"/>
        <v>0</v>
      </c>
      <c r="U324" s="21">
        <f t="shared" si="17"/>
        <v>4271.5700999999999</v>
      </c>
      <c r="V324" s="21">
        <f t="shared" si="18"/>
        <v>4271.5700999999999</v>
      </c>
      <c r="W324" s="21">
        <v>0</v>
      </c>
      <c r="X324" s="27">
        <v>56005.030199999994</v>
      </c>
      <c r="Y324" s="12" t="s">
        <v>38</v>
      </c>
      <c r="Z324" s="12" t="s">
        <v>1482</v>
      </c>
      <c r="AA324" s="12" t="str">
        <f>VLOOKUP(C324,'MASTER SALE PARTY'!$B$4:$E$1000,4,FALSE)</f>
        <v>Local</v>
      </c>
      <c r="AB324" s="26">
        <v>389</v>
      </c>
    </row>
    <row r="325" spans="1:28">
      <c r="A325" s="16">
        <v>43586</v>
      </c>
      <c r="B325" s="12">
        <v>152</v>
      </c>
      <c r="C325" s="23" t="s">
        <v>92</v>
      </c>
      <c r="D325" s="12" t="str">
        <f>VLOOKUP(C325,'MASTER SALE PARTY'!$B$4:$E$1000,2,FALSE)</f>
        <v>27AAACH4211R1ZF</v>
      </c>
      <c r="E325" s="12" t="s">
        <v>1545</v>
      </c>
      <c r="F325" s="24" t="s">
        <v>389</v>
      </c>
      <c r="G325" s="25">
        <v>43610</v>
      </c>
      <c r="H325" s="12" t="str">
        <f>VLOOKUP(C325,'MASTER SALE PARTY'!$B$4:$E$1000,3,FALSE)</f>
        <v>27-Maharashatra</v>
      </c>
      <c r="I325" s="17">
        <v>0</v>
      </c>
      <c r="J325" s="17" t="s">
        <v>37</v>
      </c>
      <c r="K325" s="26">
        <v>85129000</v>
      </c>
      <c r="L325" s="20">
        <f>VLOOKUP(K325,'MASTER SALE HSN'!$A$4:$E$200,5,FALSE)</f>
        <v>18</v>
      </c>
      <c r="M325" s="26"/>
      <c r="N325" s="12"/>
      <c r="O325" s="12"/>
      <c r="P325" s="12"/>
      <c r="Q325" s="12"/>
      <c r="R325" s="12"/>
      <c r="S325" s="28">
        <v>60000</v>
      </c>
      <c r="T325" s="21">
        <f t="shared" si="16"/>
        <v>0</v>
      </c>
      <c r="U325" s="21">
        <f t="shared" si="17"/>
        <v>5400</v>
      </c>
      <c r="V325" s="21">
        <f t="shared" si="18"/>
        <v>5400</v>
      </c>
      <c r="W325" s="21">
        <v>0</v>
      </c>
      <c r="X325" s="27">
        <v>70800</v>
      </c>
      <c r="Y325" s="12" t="s">
        <v>38</v>
      </c>
      <c r="Z325" s="12" t="s">
        <v>1482</v>
      </c>
      <c r="AA325" s="12" t="str">
        <f>VLOOKUP(C325,'MASTER SALE PARTY'!$B$4:$E$1000,4,FALSE)</f>
        <v>Local</v>
      </c>
      <c r="AB325" s="26">
        <v>2400</v>
      </c>
    </row>
    <row r="326" spans="1:28">
      <c r="A326" s="16">
        <v>43586</v>
      </c>
      <c r="B326" s="12">
        <v>153</v>
      </c>
      <c r="C326" s="23" t="s">
        <v>92</v>
      </c>
      <c r="D326" s="12" t="str">
        <f>VLOOKUP(C326,'MASTER SALE PARTY'!$B$4:$E$1000,2,FALSE)</f>
        <v>27AAACH4211R1ZF</v>
      </c>
      <c r="E326" s="12" t="s">
        <v>1545</v>
      </c>
      <c r="F326" s="24" t="s">
        <v>390</v>
      </c>
      <c r="G326" s="25">
        <v>43610</v>
      </c>
      <c r="H326" s="12" t="str">
        <f>VLOOKUP(C326,'MASTER SALE PARTY'!$B$4:$E$1000,3,FALSE)</f>
        <v>27-Maharashatra</v>
      </c>
      <c r="I326" s="17">
        <v>0</v>
      </c>
      <c r="J326" s="17" t="s">
        <v>37</v>
      </c>
      <c r="K326" s="26">
        <v>85129000</v>
      </c>
      <c r="L326" s="20">
        <f>VLOOKUP(K326,'MASTER SALE HSN'!$A$4:$E$200,5,FALSE)</f>
        <v>18</v>
      </c>
      <c r="M326" s="26"/>
      <c r="N326" s="12"/>
      <c r="O326" s="12"/>
      <c r="P326" s="12"/>
      <c r="Q326" s="12"/>
      <c r="R326" s="12"/>
      <c r="S326" s="28">
        <v>54000</v>
      </c>
      <c r="T326" s="21">
        <f t="shared" si="16"/>
        <v>0</v>
      </c>
      <c r="U326" s="21">
        <f t="shared" si="17"/>
        <v>4860</v>
      </c>
      <c r="V326" s="21">
        <f t="shared" si="18"/>
        <v>4860</v>
      </c>
      <c r="W326" s="21">
        <v>0</v>
      </c>
      <c r="X326" s="27">
        <v>63720</v>
      </c>
      <c r="Y326" s="12" t="s">
        <v>38</v>
      </c>
      <c r="Z326" s="12" t="s">
        <v>1482</v>
      </c>
      <c r="AA326" s="12" t="str">
        <f>VLOOKUP(C326,'MASTER SALE PARTY'!$B$4:$E$1000,4,FALSE)</f>
        <v>Local</v>
      </c>
      <c r="AB326" s="26">
        <v>2160</v>
      </c>
    </row>
    <row r="327" spans="1:28">
      <c r="A327" s="16">
        <v>43586</v>
      </c>
      <c r="B327" s="12">
        <v>154</v>
      </c>
      <c r="C327" s="23" t="s">
        <v>92</v>
      </c>
      <c r="D327" s="12" t="str">
        <f>VLOOKUP(C327,'MASTER SALE PARTY'!$B$4:$E$1000,2,FALSE)</f>
        <v>27AAACH4211R1ZF</v>
      </c>
      <c r="E327" s="12" t="s">
        <v>1545</v>
      </c>
      <c r="F327" s="24" t="s">
        <v>391</v>
      </c>
      <c r="G327" s="25">
        <v>43610</v>
      </c>
      <c r="H327" s="12" t="str">
        <f>VLOOKUP(C327,'MASTER SALE PARTY'!$B$4:$E$1000,3,FALSE)</f>
        <v>27-Maharashatra</v>
      </c>
      <c r="I327" s="17">
        <v>0</v>
      </c>
      <c r="J327" s="17" t="s">
        <v>37</v>
      </c>
      <c r="K327" s="26">
        <v>85129000</v>
      </c>
      <c r="L327" s="20">
        <f>VLOOKUP(K327,'MASTER SALE HSN'!$A$4:$E$200,5,FALSE)</f>
        <v>18</v>
      </c>
      <c r="M327" s="26"/>
      <c r="N327" s="12"/>
      <c r="O327" s="12"/>
      <c r="P327" s="12"/>
      <c r="Q327" s="12"/>
      <c r="R327" s="12"/>
      <c r="S327" s="28">
        <v>54000</v>
      </c>
      <c r="T327" s="21">
        <f t="shared" si="16"/>
        <v>0</v>
      </c>
      <c r="U327" s="21">
        <f t="shared" si="17"/>
        <v>4860</v>
      </c>
      <c r="V327" s="21">
        <f t="shared" si="18"/>
        <v>4860</v>
      </c>
      <c r="W327" s="21">
        <v>0</v>
      </c>
      <c r="X327" s="27">
        <v>63720</v>
      </c>
      <c r="Y327" s="12" t="s">
        <v>38</v>
      </c>
      <c r="Z327" s="12" t="s">
        <v>1482</v>
      </c>
      <c r="AA327" s="12" t="str">
        <f>VLOOKUP(C327,'MASTER SALE PARTY'!$B$4:$E$1000,4,FALSE)</f>
        <v>Local</v>
      </c>
      <c r="AB327" s="26">
        <v>2160</v>
      </c>
    </row>
    <row r="328" spans="1:28">
      <c r="A328" s="16">
        <v>43586</v>
      </c>
      <c r="B328" s="12">
        <v>155</v>
      </c>
      <c r="C328" s="23" t="s">
        <v>92</v>
      </c>
      <c r="D328" s="12" t="str">
        <f>VLOOKUP(C328,'MASTER SALE PARTY'!$B$4:$E$1000,2,FALSE)</f>
        <v>27AAACH4211R1ZF</v>
      </c>
      <c r="E328" s="12" t="s">
        <v>1545</v>
      </c>
      <c r="F328" s="24" t="s">
        <v>392</v>
      </c>
      <c r="G328" s="25">
        <v>43610</v>
      </c>
      <c r="H328" s="12" t="str">
        <f>VLOOKUP(C328,'MASTER SALE PARTY'!$B$4:$E$1000,3,FALSE)</f>
        <v>27-Maharashatra</v>
      </c>
      <c r="I328" s="17">
        <v>0</v>
      </c>
      <c r="J328" s="17" t="s">
        <v>37</v>
      </c>
      <c r="K328" s="26">
        <v>85129000</v>
      </c>
      <c r="L328" s="20">
        <f>VLOOKUP(K328,'MASTER SALE HSN'!$A$4:$E$200,5,FALSE)</f>
        <v>18</v>
      </c>
      <c r="M328" s="26"/>
      <c r="N328" s="12"/>
      <c r="O328" s="12"/>
      <c r="P328" s="12"/>
      <c r="Q328" s="12"/>
      <c r="R328" s="12"/>
      <c r="S328" s="28">
        <v>54000</v>
      </c>
      <c r="T328" s="21">
        <f t="shared" si="16"/>
        <v>0</v>
      </c>
      <c r="U328" s="21">
        <f t="shared" si="17"/>
        <v>4860</v>
      </c>
      <c r="V328" s="21">
        <f t="shared" si="18"/>
        <v>4860</v>
      </c>
      <c r="W328" s="21">
        <v>0</v>
      </c>
      <c r="X328" s="27">
        <v>63720</v>
      </c>
      <c r="Y328" s="12" t="s">
        <v>38</v>
      </c>
      <c r="Z328" s="12" t="s">
        <v>1482</v>
      </c>
      <c r="AA328" s="12" t="str">
        <f>VLOOKUP(C328,'MASTER SALE PARTY'!$B$4:$E$1000,4,FALSE)</f>
        <v>Local</v>
      </c>
      <c r="AB328" s="26">
        <v>2160</v>
      </c>
    </row>
    <row r="329" spans="1:28">
      <c r="A329" s="16">
        <v>43586</v>
      </c>
      <c r="B329" s="12">
        <v>156</v>
      </c>
      <c r="C329" s="23" t="s">
        <v>64</v>
      </c>
      <c r="D329" s="12" t="str">
        <f>VLOOKUP(C329,'MASTER SALE PARTY'!$B$4:$E$1000,2,FALSE)</f>
        <v>27AAACD4090Q1Z8</v>
      </c>
      <c r="E329" s="12" t="s">
        <v>1545</v>
      </c>
      <c r="F329" s="24" t="s">
        <v>393</v>
      </c>
      <c r="G329" s="25">
        <v>43612</v>
      </c>
      <c r="H329" s="12" t="str">
        <f>VLOOKUP(C329,'MASTER SALE PARTY'!$B$4:$E$1000,3,FALSE)</f>
        <v>27-Maharashatra</v>
      </c>
      <c r="I329" s="17">
        <v>0</v>
      </c>
      <c r="J329" s="17" t="s">
        <v>37</v>
      </c>
      <c r="K329" s="26">
        <v>85129000</v>
      </c>
      <c r="L329" s="20">
        <f>VLOOKUP(K329,'MASTER SALE HSN'!$A$4:$E$200,5,FALSE)</f>
        <v>18</v>
      </c>
      <c r="M329" s="26"/>
      <c r="N329" s="12"/>
      <c r="O329" s="12"/>
      <c r="P329" s="12"/>
      <c r="Q329" s="12"/>
      <c r="R329" s="12"/>
      <c r="S329" s="28">
        <v>87847.2</v>
      </c>
      <c r="T329" s="21">
        <f t="shared" si="16"/>
        <v>0</v>
      </c>
      <c r="U329" s="21">
        <f t="shared" si="17"/>
        <v>7906.2479999999996</v>
      </c>
      <c r="V329" s="21">
        <f t="shared" si="18"/>
        <v>7906.2479999999996</v>
      </c>
      <c r="W329" s="21">
        <v>0</v>
      </c>
      <c r="X329" s="27">
        <v>103659.696</v>
      </c>
      <c r="Y329" s="12" t="s">
        <v>38</v>
      </c>
      <c r="Z329" s="12" t="s">
        <v>1482</v>
      </c>
      <c r="AA329" s="12" t="str">
        <f>VLOOKUP(C329,'MASTER SALE PARTY'!$B$4:$E$1000,4,FALSE)</f>
        <v>Local</v>
      </c>
      <c r="AB329" s="26">
        <v>720</v>
      </c>
    </row>
    <row r="330" spans="1:28">
      <c r="A330" s="16">
        <v>43586</v>
      </c>
      <c r="B330" s="12">
        <v>157</v>
      </c>
      <c r="C330" s="23" t="s">
        <v>45</v>
      </c>
      <c r="D330" s="12" t="str">
        <f>VLOOKUP(C330,'MASTER SALE PARTY'!$B$4:$E$1000,2,FALSE)</f>
        <v>27AAECM8871A1ZF</v>
      </c>
      <c r="E330" s="12" t="s">
        <v>1545</v>
      </c>
      <c r="F330" s="24" t="s">
        <v>394</v>
      </c>
      <c r="G330" s="25">
        <v>43612</v>
      </c>
      <c r="H330" s="12" t="str">
        <f>VLOOKUP(C330,'MASTER SALE PARTY'!$B$4:$E$1000,3,FALSE)</f>
        <v>27-Maharashatra</v>
      </c>
      <c r="I330" s="17">
        <v>0</v>
      </c>
      <c r="J330" s="17" t="s">
        <v>37</v>
      </c>
      <c r="K330" s="26">
        <v>87089900</v>
      </c>
      <c r="L330" s="20">
        <f>VLOOKUP(K330,'MASTER SALE HSN'!$A$4:$E$200,5,FALSE)</f>
        <v>28</v>
      </c>
      <c r="M330" s="26"/>
      <c r="N330" s="12"/>
      <c r="O330" s="12"/>
      <c r="P330" s="12"/>
      <c r="Q330" s="12"/>
      <c r="R330" s="12"/>
      <c r="S330" s="28">
        <v>23255.759999999998</v>
      </c>
      <c r="T330" s="21">
        <f t="shared" si="16"/>
        <v>0</v>
      </c>
      <c r="U330" s="21">
        <f t="shared" si="17"/>
        <v>3255.8063999999995</v>
      </c>
      <c r="V330" s="21">
        <f t="shared" si="18"/>
        <v>3255.8063999999995</v>
      </c>
      <c r="W330" s="21">
        <v>0</v>
      </c>
      <c r="X330" s="27">
        <v>29767.372799999997</v>
      </c>
      <c r="Y330" s="12" t="s">
        <v>38</v>
      </c>
      <c r="Z330" s="12" t="s">
        <v>1482</v>
      </c>
      <c r="AA330" s="12" t="str">
        <f>VLOOKUP(C330,'MASTER SALE PARTY'!$B$4:$E$1000,4,FALSE)</f>
        <v>Local</v>
      </c>
      <c r="AB330" s="26">
        <v>12</v>
      </c>
    </row>
    <row r="331" spans="1:28">
      <c r="A331" s="16">
        <v>43586</v>
      </c>
      <c r="B331" s="12">
        <v>158</v>
      </c>
      <c r="C331" s="23" t="s">
        <v>45</v>
      </c>
      <c r="D331" s="12" t="str">
        <f>VLOOKUP(C331,'MASTER SALE PARTY'!$B$4:$E$1000,2,FALSE)</f>
        <v>27AAECM8871A1ZF</v>
      </c>
      <c r="E331" s="12" t="s">
        <v>1545</v>
      </c>
      <c r="F331" s="24" t="s">
        <v>395</v>
      </c>
      <c r="G331" s="25">
        <v>43612</v>
      </c>
      <c r="H331" s="12" t="str">
        <f>VLOOKUP(C331,'MASTER SALE PARTY'!$B$4:$E$1000,3,FALSE)</f>
        <v>27-Maharashatra</v>
      </c>
      <c r="I331" s="17">
        <v>0</v>
      </c>
      <c r="J331" s="17" t="s">
        <v>37</v>
      </c>
      <c r="K331" s="26">
        <v>87089900</v>
      </c>
      <c r="L331" s="20">
        <f>VLOOKUP(K331,'MASTER SALE HSN'!$A$4:$E$200,5,FALSE)</f>
        <v>28</v>
      </c>
      <c r="M331" s="26"/>
      <c r="N331" s="12"/>
      <c r="O331" s="12"/>
      <c r="P331" s="12"/>
      <c r="Q331" s="12"/>
      <c r="R331" s="12"/>
      <c r="S331" s="28">
        <v>23255.759999999998</v>
      </c>
      <c r="T331" s="21">
        <f t="shared" si="16"/>
        <v>0</v>
      </c>
      <c r="U331" s="21">
        <f t="shared" si="17"/>
        <v>3255.8063999999995</v>
      </c>
      <c r="V331" s="21">
        <f t="shared" si="18"/>
        <v>3255.8063999999995</v>
      </c>
      <c r="W331" s="21">
        <v>0</v>
      </c>
      <c r="X331" s="27">
        <v>29767.372799999997</v>
      </c>
      <c r="Y331" s="12" t="s">
        <v>38</v>
      </c>
      <c r="Z331" s="12" t="s">
        <v>1482</v>
      </c>
      <c r="AA331" s="12" t="str">
        <f>VLOOKUP(C331,'MASTER SALE PARTY'!$B$4:$E$1000,4,FALSE)</f>
        <v>Local</v>
      </c>
      <c r="AB331" s="26">
        <v>12</v>
      </c>
    </row>
    <row r="332" spans="1:28">
      <c r="A332" s="16">
        <v>43586</v>
      </c>
      <c r="B332" s="12">
        <v>159</v>
      </c>
      <c r="C332" s="23" t="s">
        <v>173</v>
      </c>
      <c r="D332" s="12" t="str">
        <f>VLOOKUP(C332,'MASTER SALE PARTY'!$B$4:$E$1000,2,FALSE)</f>
        <v>27AAGCP0139E1ZP</v>
      </c>
      <c r="E332" s="12" t="s">
        <v>1545</v>
      </c>
      <c r="F332" s="24" t="s">
        <v>396</v>
      </c>
      <c r="G332" s="25">
        <v>43612</v>
      </c>
      <c r="H332" s="12" t="str">
        <f>VLOOKUP(C332,'MASTER SALE PARTY'!$B$4:$E$1000,3,FALSE)</f>
        <v>27-Maharashatra</v>
      </c>
      <c r="I332" s="17">
        <v>0</v>
      </c>
      <c r="J332" s="17" t="s">
        <v>37</v>
      </c>
      <c r="K332" s="26">
        <v>87141090</v>
      </c>
      <c r="L332" s="20">
        <f>VLOOKUP(K332,'MASTER SALE HSN'!$A$4:$E$200,5,FALSE)</f>
        <v>28</v>
      </c>
      <c r="M332" s="26"/>
      <c r="N332" s="12"/>
      <c r="O332" s="12"/>
      <c r="P332" s="12"/>
      <c r="Q332" s="12"/>
      <c r="R332" s="12"/>
      <c r="S332" s="28">
        <v>28640.6</v>
      </c>
      <c r="T332" s="21">
        <f t="shared" ref="T332:T398" si="19">+IF(AA332="oms",S332/100*L332,0)</f>
        <v>0</v>
      </c>
      <c r="U332" s="21">
        <f t="shared" ref="U332:U398" si="20">+IF(AA332="local",S332/100*L332/2,0)</f>
        <v>4009.6840000000002</v>
      </c>
      <c r="V332" s="21">
        <f t="shared" ref="V332:V398" si="21">+IF(AA332="local",S332/100*L332/2,0)</f>
        <v>4009.6840000000002</v>
      </c>
      <c r="W332" s="21">
        <v>0</v>
      </c>
      <c r="X332" s="27">
        <v>36659.968000000001</v>
      </c>
      <c r="Y332" s="12" t="s">
        <v>38</v>
      </c>
      <c r="Z332" s="12" t="s">
        <v>1482</v>
      </c>
      <c r="AA332" s="12" t="str">
        <f>VLOOKUP(C332,'MASTER SALE PARTY'!$B$4:$E$1000,4,FALSE)</f>
        <v>Local</v>
      </c>
      <c r="AB332" s="26">
        <v>380</v>
      </c>
    </row>
    <row r="333" spans="1:28">
      <c r="A333" s="16">
        <v>43586</v>
      </c>
      <c r="B333" s="12">
        <v>160</v>
      </c>
      <c r="C333" s="23" t="s">
        <v>173</v>
      </c>
      <c r="D333" s="12" t="str">
        <f>VLOOKUP(C333,'MASTER SALE PARTY'!$B$4:$E$1000,2,FALSE)</f>
        <v>27AAGCP0139E1ZP</v>
      </c>
      <c r="E333" s="12" t="s">
        <v>1545</v>
      </c>
      <c r="F333" s="24" t="s">
        <v>397</v>
      </c>
      <c r="G333" s="25">
        <v>43612</v>
      </c>
      <c r="H333" s="12" t="str">
        <f>VLOOKUP(C333,'MASTER SALE PARTY'!$B$4:$E$1000,3,FALSE)</f>
        <v>27-Maharashatra</v>
      </c>
      <c r="I333" s="17">
        <v>0</v>
      </c>
      <c r="J333" s="17" t="s">
        <v>37</v>
      </c>
      <c r="K333" s="26">
        <v>87141090</v>
      </c>
      <c r="L333" s="20">
        <f>VLOOKUP(K333,'MASTER SALE HSN'!$A$4:$E$200,5,FALSE)</f>
        <v>28</v>
      </c>
      <c r="M333" s="26"/>
      <c r="N333" s="12"/>
      <c r="O333" s="12"/>
      <c r="P333" s="12"/>
      <c r="Q333" s="12"/>
      <c r="R333" s="12"/>
      <c r="S333" s="28">
        <v>28218</v>
      </c>
      <c r="T333" s="21">
        <f t="shared" si="19"/>
        <v>0</v>
      </c>
      <c r="U333" s="21">
        <f t="shared" si="20"/>
        <v>3950.52</v>
      </c>
      <c r="V333" s="21">
        <f t="shared" si="21"/>
        <v>3950.52</v>
      </c>
      <c r="W333" s="21">
        <v>0</v>
      </c>
      <c r="X333" s="27">
        <v>36119.040000000001</v>
      </c>
      <c r="Y333" s="12" t="s">
        <v>38</v>
      </c>
      <c r="Z333" s="12" t="s">
        <v>1482</v>
      </c>
      <c r="AA333" s="12" t="str">
        <f>VLOOKUP(C333,'MASTER SALE PARTY'!$B$4:$E$1000,4,FALSE)</f>
        <v>Local</v>
      </c>
      <c r="AB333" s="26">
        <v>600</v>
      </c>
    </row>
    <row r="334" spans="1:28">
      <c r="A334" s="16">
        <v>43586</v>
      </c>
      <c r="B334" s="12">
        <v>161</v>
      </c>
      <c r="C334" s="23" t="s">
        <v>185</v>
      </c>
      <c r="D334" s="12" t="str">
        <f>VLOOKUP(C334,'MASTER SALE PARTY'!$B$4:$E$1000,2,FALSE)</f>
        <v>27AABFP3834C1ZK</v>
      </c>
      <c r="E334" s="12" t="s">
        <v>1545</v>
      </c>
      <c r="F334" s="24" t="s">
        <v>398</v>
      </c>
      <c r="G334" s="25">
        <v>43613</v>
      </c>
      <c r="H334" s="12" t="str">
        <f>VLOOKUP(C334,'MASTER SALE PARTY'!$B$4:$E$1000,3,FALSE)</f>
        <v>27-Maharashatra</v>
      </c>
      <c r="I334" s="17">
        <v>0</v>
      </c>
      <c r="J334" s="17" t="s">
        <v>37</v>
      </c>
      <c r="K334" s="26">
        <v>87141900</v>
      </c>
      <c r="L334" s="20">
        <f>VLOOKUP(K334,'MASTER SALE HSN'!$A$4:$E$200,5,FALSE)</f>
        <v>28</v>
      </c>
      <c r="M334" s="26"/>
      <c r="N334" s="12"/>
      <c r="O334" s="12"/>
      <c r="P334" s="12"/>
      <c r="Q334" s="12"/>
      <c r="R334" s="12"/>
      <c r="S334" s="28">
        <v>15364.7</v>
      </c>
      <c r="T334" s="21">
        <f t="shared" si="19"/>
        <v>0</v>
      </c>
      <c r="U334" s="21">
        <f t="shared" si="20"/>
        <v>2151.0580000000004</v>
      </c>
      <c r="V334" s="21">
        <f t="shared" si="21"/>
        <v>2151.0580000000004</v>
      </c>
      <c r="W334" s="21">
        <v>0</v>
      </c>
      <c r="X334" s="27">
        <v>19666.816000000003</v>
      </c>
      <c r="Y334" s="12" t="s">
        <v>38</v>
      </c>
      <c r="Z334" s="12" t="s">
        <v>1482</v>
      </c>
      <c r="AA334" s="12" t="str">
        <f>VLOOKUP(C334,'MASTER SALE PARTY'!$B$4:$E$1000,4,FALSE)</f>
        <v>Local</v>
      </c>
      <c r="AB334" s="26">
        <v>1230</v>
      </c>
    </row>
    <row r="335" spans="1:28">
      <c r="A335" s="16">
        <v>43586</v>
      </c>
      <c r="B335" s="12">
        <v>162</v>
      </c>
      <c r="C335" s="23" t="s">
        <v>45</v>
      </c>
      <c r="D335" s="12" t="str">
        <f>VLOOKUP(C335,'MASTER SALE PARTY'!$B$4:$E$1000,2,FALSE)</f>
        <v>27AAECM8871A1ZF</v>
      </c>
      <c r="E335" s="12" t="s">
        <v>1545</v>
      </c>
      <c r="F335" s="24" t="s">
        <v>399</v>
      </c>
      <c r="G335" s="25">
        <v>43613</v>
      </c>
      <c r="H335" s="12" t="str">
        <f>VLOOKUP(C335,'MASTER SALE PARTY'!$B$4:$E$1000,3,FALSE)</f>
        <v>27-Maharashatra</v>
      </c>
      <c r="I335" s="17">
        <v>0</v>
      </c>
      <c r="J335" s="17" t="s">
        <v>37</v>
      </c>
      <c r="K335" s="26">
        <v>87089900</v>
      </c>
      <c r="L335" s="20">
        <f>VLOOKUP(K335,'MASTER SALE HSN'!$A$4:$E$200,5,FALSE)</f>
        <v>28</v>
      </c>
      <c r="M335" s="26"/>
      <c r="N335" s="12"/>
      <c r="O335" s="12"/>
      <c r="P335" s="12"/>
      <c r="Q335" s="12"/>
      <c r="R335" s="12"/>
      <c r="S335" s="28">
        <v>23255.759999999998</v>
      </c>
      <c r="T335" s="21">
        <f t="shared" si="19"/>
        <v>0</v>
      </c>
      <c r="U335" s="21">
        <f t="shared" si="20"/>
        <v>3255.8063999999995</v>
      </c>
      <c r="V335" s="21">
        <f t="shared" si="21"/>
        <v>3255.8063999999995</v>
      </c>
      <c r="W335" s="21">
        <v>0</v>
      </c>
      <c r="X335" s="27">
        <v>29767.372799999997</v>
      </c>
      <c r="Y335" s="12" t="s">
        <v>38</v>
      </c>
      <c r="Z335" s="12" t="s">
        <v>1482</v>
      </c>
      <c r="AA335" s="12" t="str">
        <f>VLOOKUP(C335,'MASTER SALE PARTY'!$B$4:$E$1000,4,FALSE)</f>
        <v>Local</v>
      </c>
      <c r="AB335" s="26">
        <v>12</v>
      </c>
    </row>
    <row r="336" spans="1:28">
      <c r="A336" s="16">
        <v>43586</v>
      </c>
      <c r="B336" s="12">
        <v>163</v>
      </c>
      <c r="C336" s="23" t="s">
        <v>45</v>
      </c>
      <c r="D336" s="12" t="str">
        <f>VLOOKUP(C336,'MASTER SALE PARTY'!$B$4:$E$1000,2,FALSE)</f>
        <v>27AAECM8871A1ZF</v>
      </c>
      <c r="E336" s="12" t="s">
        <v>1545</v>
      </c>
      <c r="F336" s="24" t="s">
        <v>400</v>
      </c>
      <c r="G336" s="25">
        <v>43613</v>
      </c>
      <c r="H336" s="12" t="str">
        <f>VLOOKUP(C336,'MASTER SALE PARTY'!$B$4:$E$1000,3,FALSE)</f>
        <v>27-Maharashatra</v>
      </c>
      <c r="I336" s="17">
        <v>0</v>
      </c>
      <c r="J336" s="17" t="s">
        <v>37</v>
      </c>
      <c r="K336" s="26">
        <v>87089900</v>
      </c>
      <c r="L336" s="20">
        <f>VLOOKUP(K336,'MASTER SALE HSN'!$A$4:$E$200,5,FALSE)</f>
        <v>28</v>
      </c>
      <c r="M336" s="26"/>
      <c r="N336" s="12"/>
      <c r="O336" s="12"/>
      <c r="P336" s="12"/>
      <c r="Q336" s="12"/>
      <c r="R336" s="12"/>
      <c r="S336" s="28">
        <v>23255.759999999998</v>
      </c>
      <c r="T336" s="21">
        <f t="shared" si="19"/>
        <v>0</v>
      </c>
      <c r="U336" s="21">
        <f t="shared" si="20"/>
        <v>3255.8063999999995</v>
      </c>
      <c r="V336" s="21">
        <f t="shared" si="21"/>
        <v>3255.8063999999995</v>
      </c>
      <c r="W336" s="21">
        <v>0</v>
      </c>
      <c r="X336" s="27">
        <v>29767.372799999997</v>
      </c>
      <c r="Y336" s="12" t="s">
        <v>38</v>
      </c>
      <c r="Z336" s="12" t="s">
        <v>1482</v>
      </c>
      <c r="AA336" s="12" t="str">
        <f>VLOOKUP(C336,'MASTER SALE PARTY'!$B$4:$E$1000,4,FALSE)</f>
        <v>Local</v>
      </c>
      <c r="AB336" s="26">
        <v>12</v>
      </c>
    </row>
    <row r="337" spans="1:28">
      <c r="A337" s="16">
        <v>43586</v>
      </c>
      <c r="B337" s="12">
        <v>164</v>
      </c>
      <c r="C337" s="23" t="s">
        <v>173</v>
      </c>
      <c r="D337" s="12" t="str">
        <f>VLOOKUP(C337,'MASTER SALE PARTY'!$B$4:$E$1000,2,FALSE)</f>
        <v>27AAGCP0139E1ZP</v>
      </c>
      <c r="E337" s="12" t="s">
        <v>1545</v>
      </c>
      <c r="F337" s="24" t="s">
        <v>401</v>
      </c>
      <c r="G337" s="25">
        <v>43613</v>
      </c>
      <c r="H337" s="12" t="str">
        <f>VLOOKUP(C337,'MASTER SALE PARTY'!$B$4:$E$1000,3,FALSE)</f>
        <v>27-Maharashatra</v>
      </c>
      <c r="I337" s="17">
        <v>0</v>
      </c>
      <c r="J337" s="17" t="s">
        <v>37</v>
      </c>
      <c r="K337" s="26">
        <v>87141090</v>
      </c>
      <c r="L337" s="20">
        <f>VLOOKUP(K337,'MASTER SALE HSN'!$A$4:$E$200,5,FALSE)</f>
        <v>28</v>
      </c>
      <c r="M337" s="26"/>
      <c r="N337" s="12"/>
      <c r="O337" s="12"/>
      <c r="P337" s="12"/>
      <c r="Q337" s="12"/>
      <c r="R337" s="12"/>
      <c r="S337" s="28">
        <v>75370</v>
      </c>
      <c r="T337" s="21">
        <f t="shared" si="19"/>
        <v>0</v>
      </c>
      <c r="U337" s="21">
        <f t="shared" si="20"/>
        <v>10551.800000000001</v>
      </c>
      <c r="V337" s="21">
        <f t="shared" si="21"/>
        <v>10551.800000000001</v>
      </c>
      <c r="W337" s="21">
        <v>0</v>
      </c>
      <c r="X337" s="27">
        <v>96473.600000000006</v>
      </c>
      <c r="Y337" s="12" t="s">
        <v>38</v>
      </c>
      <c r="Z337" s="12" t="s">
        <v>1482</v>
      </c>
      <c r="AA337" s="12" t="str">
        <f>VLOOKUP(C337,'MASTER SALE PARTY'!$B$4:$E$1000,4,FALSE)</f>
        <v>Local</v>
      </c>
      <c r="AB337" s="26">
        <v>1000</v>
      </c>
    </row>
    <row r="338" spans="1:28">
      <c r="A338" s="16">
        <v>43586</v>
      </c>
      <c r="B338" s="12">
        <v>165</v>
      </c>
      <c r="C338" s="23" t="s">
        <v>173</v>
      </c>
      <c r="D338" s="12" t="str">
        <f>VLOOKUP(C338,'MASTER SALE PARTY'!$B$4:$E$1000,2,FALSE)</f>
        <v>27AAGCP0139E1ZP</v>
      </c>
      <c r="E338" s="12" t="s">
        <v>1545</v>
      </c>
      <c r="F338" s="24" t="s">
        <v>402</v>
      </c>
      <c r="G338" s="25">
        <v>43613</v>
      </c>
      <c r="H338" s="12" t="str">
        <f>VLOOKUP(C338,'MASTER SALE PARTY'!$B$4:$E$1000,3,FALSE)</f>
        <v>27-Maharashatra</v>
      </c>
      <c r="I338" s="17">
        <v>0</v>
      </c>
      <c r="J338" s="17" t="s">
        <v>37</v>
      </c>
      <c r="K338" s="26">
        <v>87141090</v>
      </c>
      <c r="L338" s="20">
        <f>VLOOKUP(K338,'MASTER SALE HSN'!$A$4:$E$200,5,FALSE)</f>
        <v>28</v>
      </c>
      <c r="M338" s="26"/>
      <c r="N338" s="12"/>
      <c r="O338" s="12"/>
      <c r="P338" s="12"/>
      <c r="Q338" s="12"/>
      <c r="R338" s="12"/>
      <c r="S338" s="28">
        <v>5643.6</v>
      </c>
      <c r="T338" s="21">
        <f t="shared" si="19"/>
        <v>0</v>
      </c>
      <c r="U338" s="21">
        <f t="shared" si="20"/>
        <v>790.10400000000004</v>
      </c>
      <c r="V338" s="21">
        <f t="shared" si="21"/>
        <v>790.10400000000004</v>
      </c>
      <c r="W338" s="21">
        <v>0</v>
      </c>
      <c r="X338" s="27">
        <v>7223.8080000000009</v>
      </c>
      <c r="Y338" s="12" t="s">
        <v>38</v>
      </c>
      <c r="Z338" s="12" t="s">
        <v>1482</v>
      </c>
      <c r="AA338" s="12" t="str">
        <f>VLOOKUP(C338,'MASTER SALE PARTY'!$B$4:$E$1000,4,FALSE)</f>
        <v>Local</v>
      </c>
      <c r="AB338" s="26">
        <v>120</v>
      </c>
    </row>
    <row r="339" spans="1:28">
      <c r="A339" s="16">
        <v>43586</v>
      </c>
      <c r="B339" s="12">
        <v>166</v>
      </c>
      <c r="C339" s="23" t="s">
        <v>121</v>
      </c>
      <c r="D339" s="12" t="str">
        <f>VLOOKUP(C339,'MASTER SALE PARTY'!$B$4:$E$1000,2,FALSE)</f>
        <v>23AABCE9378F1ZK</v>
      </c>
      <c r="E339" s="12" t="s">
        <v>1545</v>
      </c>
      <c r="F339" s="24" t="s">
        <v>403</v>
      </c>
      <c r="G339" s="25">
        <v>43613</v>
      </c>
      <c r="H339" s="12" t="str">
        <f>VLOOKUP(C339,'MASTER SALE PARTY'!$B$4:$E$1000,3,FALSE)</f>
        <v>23-Madhya Pradesh</v>
      </c>
      <c r="I339" s="17">
        <v>0</v>
      </c>
      <c r="J339" s="17" t="s">
        <v>37</v>
      </c>
      <c r="K339" s="26">
        <v>87081090</v>
      </c>
      <c r="L339" s="20">
        <f>VLOOKUP(K339,'MASTER SALE HSN'!$A$4:$E$200,5,FALSE)</f>
        <v>28</v>
      </c>
      <c r="M339" s="26"/>
      <c r="N339" s="12"/>
      <c r="O339" s="12"/>
      <c r="P339" s="12"/>
      <c r="Q339" s="12"/>
      <c r="R339" s="12"/>
      <c r="S339" s="28">
        <v>9388.2000000000007</v>
      </c>
      <c r="T339" s="21">
        <f t="shared" si="19"/>
        <v>2628.6959999999999</v>
      </c>
      <c r="U339" s="21">
        <f t="shared" si="20"/>
        <v>0</v>
      </c>
      <c r="V339" s="21">
        <f t="shared" si="21"/>
        <v>0</v>
      </c>
      <c r="W339" s="21">
        <v>0</v>
      </c>
      <c r="X339" s="27">
        <v>12016.896000000001</v>
      </c>
      <c r="Y339" s="12" t="s">
        <v>38</v>
      </c>
      <c r="Z339" s="12" t="s">
        <v>1482</v>
      </c>
      <c r="AA339" s="12" t="str">
        <f>VLOOKUP(C339,'MASTER SALE PARTY'!$B$4:$E$1000,4,FALSE)</f>
        <v>Oms</v>
      </c>
      <c r="AB339" s="26">
        <v>10</v>
      </c>
    </row>
    <row r="340" spans="1:28">
      <c r="A340" s="16">
        <v>43586</v>
      </c>
      <c r="B340" s="12">
        <v>167</v>
      </c>
      <c r="C340" s="23" t="s">
        <v>121</v>
      </c>
      <c r="D340" s="12" t="str">
        <f>VLOOKUP(C340,'MASTER SALE PARTY'!$B$4:$E$1000,2,FALSE)</f>
        <v>23AABCE9378F1ZK</v>
      </c>
      <c r="E340" s="12" t="s">
        <v>1545</v>
      </c>
      <c r="F340" s="24" t="s">
        <v>404</v>
      </c>
      <c r="G340" s="25">
        <v>43613</v>
      </c>
      <c r="H340" s="12" t="str">
        <f>VLOOKUP(C340,'MASTER SALE PARTY'!$B$4:$E$1000,3,FALSE)</f>
        <v>23-Madhya Pradesh</v>
      </c>
      <c r="I340" s="17">
        <v>0</v>
      </c>
      <c r="J340" s="17" t="s">
        <v>37</v>
      </c>
      <c r="K340" s="26">
        <v>87081090</v>
      </c>
      <c r="L340" s="20">
        <f>VLOOKUP(K340,'MASTER SALE HSN'!$A$4:$E$200,5,FALSE)</f>
        <v>28</v>
      </c>
      <c r="M340" s="26"/>
      <c r="N340" s="12"/>
      <c r="O340" s="12"/>
      <c r="P340" s="12"/>
      <c r="Q340" s="12"/>
      <c r="R340" s="12"/>
      <c r="S340" s="28">
        <v>38068</v>
      </c>
      <c r="T340" s="21">
        <f t="shared" si="19"/>
        <v>10659.04</v>
      </c>
      <c r="U340" s="21">
        <f t="shared" si="20"/>
        <v>0</v>
      </c>
      <c r="V340" s="21">
        <f t="shared" si="21"/>
        <v>0</v>
      </c>
      <c r="W340" s="21">
        <v>0</v>
      </c>
      <c r="X340" s="27">
        <v>48727.040000000001</v>
      </c>
      <c r="Y340" s="12" t="s">
        <v>38</v>
      </c>
      <c r="Z340" s="12" t="s">
        <v>1482</v>
      </c>
      <c r="AA340" s="12" t="str">
        <f>VLOOKUP(C340,'MASTER SALE PARTY'!$B$4:$E$1000,4,FALSE)</f>
        <v>Oms</v>
      </c>
      <c r="AB340" s="26">
        <v>20</v>
      </c>
    </row>
    <row r="341" spans="1:28">
      <c r="A341" s="16">
        <v>43586</v>
      </c>
      <c r="B341" s="12">
        <v>168</v>
      </c>
      <c r="C341" s="23" t="s">
        <v>121</v>
      </c>
      <c r="D341" s="12" t="str">
        <f>VLOOKUP(C341,'MASTER SALE PARTY'!$B$4:$E$1000,2,FALSE)</f>
        <v>23AABCE9378F1ZK</v>
      </c>
      <c r="E341" s="12" t="s">
        <v>1545</v>
      </c>
      <c r="F341" s="24" t="s">
        <v>405</v>
      </c>
      <c r="G341" s="25">
        <v>43613</v>
      </c>
      <c r="H341" s="12" t="str">
        <f>VLOOKUP(C341,'MASTER SALE PARTY'!$B$4:$E$1000,3,FALSE)</f>
        <v>23-Madhya Pradesh</v>
      </c>
      <c r="I341" s="17">
        <v>0</v>
      </c>
      <c r="J341" s="17" t="s">
        <v>37</v>
      </c>
      <c r="K341" s="26">
        <v>87081090</v>
      </c>
      <c r="L341" s="20">
        <f>VLOOKUP(K341,'MASTER SALE HSN'!$A$4:$E$200,5,FALSE)</f>
        <v>28</v>
      </c>
      <c r="M341" s="26"/>
      <c r="N341" s="12"/>
      <c r="O341" s="12"/>
      <c r="P341" s="12"/>
      <c r="Q341" s="12"/>
      <c r="R341" s="12"/>
      <c r="S341" s="28">
        <v>12951</v>
      </c>
      <c r="T341" s="21">
        <f t="shared" si="19"/>
        <v>3626.2799999999997</v>
      </c>
      <c r="U341" s="21">
        <f t="shared" si="20"/>
        <v>0</v>
      </c>
      <c r="V341" s="21">
        <f t="shared" si="21"/>
        <v>0</v>
      </c>
      <c r="W341" s="21">
        <v>0</v>
      </c>
      <c r="X341" s="27">
        <v>16577.28</v>
      </c>
      <c r="Y341" s="12" t="s">
        <v>38</v>
      </c>
      <c r="Z341" s="12" t="s">
        <v>1482</v>
      </c>
      <c r="AA341" s="12" t="str">
        <f>VLOOKUP(C341,'MASTER SALE PARTY'!$B$4:$E$1000,4,FALSE)</f>
        <v>Oms</v>
      </c>
      <c r="AB341" s="26">
        <v>10</v>
      </c>
    </row>
    <row r="342" spans="1:28">
      <c r="A342" s="16">
        <v>43586</v>
      </c>
      <c r="B342" s="12">
        <v>169</v>
      </c>
      <c r="C342" s="23" t="s">
        <v>121</v>
      </c>
      <c r="D342" s="12" t="str">
        <f>VLOOKUP(C342,'MASTER SALE PARTY'!$B$4:$E$1000,2,FALSE)</f>
        <v>23AABCE9378F1ZK</v>
      </c>
      <c r="E342" s="12" t="s">
        <v>1545</v>
      </c>
      <c r="F342" s="24" t="s">
        <v>406</v>
      </c>
      <c r="G342" s="25">
        <v>43613</v>
      </c>
      <c r="H342" s="12" t="str">
        <f>VLOOKUP(C342,'MASTER SALE PARTY'!$B$4:$E$1000,3,FALSE)</f>
        <v>23-Madhya Pradesh</v>
      </c>
      <c r="I342" s="17">
        <v>0</v>
      </c>
      <c r="J342" s="17" t="s">
        <v>37</v>
      </c>
      <c r="K342" s="26">
        <v>87081090</v>
      </c>
      <c r="L342" s="20">
        <f>VLOOKUP(K342,'MASTER SALE HSN'!$A$4:$E$200,5,FALSE)</f>
        <v>28</v>
      </c>
      <c r="M342" s="26"/>
      <c r="N342" s="12"/>
      <c r="O342" s="12"/>
      <c r="P342" s="12"/>
      <c r="Q342" s="12"/>
      <c r="R342" s="12"/>
      <c r="S342" s="28">
        <v>2030.87</v>
      </c>
      <c r="T342" s="21">
        <f t="shared" si="19"/>
        <v>568.64359999999999</v>
      </c>
      <c r="U342" s="21">
        <f t="shared" si="20"/>
        <v>0</v>
      </c>
      <c r="V342" s="21">
        <f t="shared" si="21"/>
        <v>0</v>
      </c>
      <c r="W342" s="21">
        <v>0</v>
      </c>
      <c r="X342" s="27">
        <v>2599.5135999999998</v>
      </c>
      <c r="Y342" s="12" t="s">
        <v>38</v>
      </c>
      <c r="Z342" s="12" t="s">
        <v>1482</v>
      </c>
      <c r="AA342" s="12" t="str">
        <f>VLOOKUP(C342,'MASTER SALE PARTY'!$B$4:$E$1000,4,FALSE)</f>
        <v>Oms</v>
      </c>
      <c r="AB342" s="26">
        <v>1</v>
      </c>
    </row>
    <row r="343" spans="1:28">
      <c r="A343" s="16">
        <v>43586</v>
      </c>
      <c r="B343" s="12">
        <v>170</v>
      </c>
      <c r="C343" s="23" t="s">
        <v>185</v>
      </c>
      <c r="D343" s="12" t="str">
        <f>VLOOKUP(C343,'MASTER SALE PARTY'!$B$4:$E$1000,2,FALSE)</f>
        <v>27AABFP3834C1ZK</v>
      </c>
      <c r="E343" s="12" t="s">
        <v>1545</v>
      </c>
      <c r="F343" s="24" t="s">
        <v>407</v>
      </c>
      <c r="G343" s="25">
        <v>43614</v>
      </c>
      <c r="H343" s="12" t="str">
        <f>VLOOKUP(C343,'MASTER SALE PARTY'!$B$4:$E$1000,3,FALSE)</f>
        <v>27-Maharashatra</v>
      </c>
      <c r="I343" s="17">
        <v>0</v>
      </c>
      <c r="J343" s="17" t="s">
        <v>37</v>
      </c>
      <c r="K343" s="26">
        <v>87141900</v>
      </c>
      <c r="L343" s="20">
        <f>VLOOKUP(K343,'MASTER SALE HSN'!$A$4:$E$200,5,FALSE)</f>
        <v>28</v>
      </c>
      <c r="M343" s="26"/>
      <c r="N343" s="12"/>
      <c r="O343" s="12"/>
      <c r="P343" s="12"/>
      <c r="Q343" s="12"/>
      <c r="R343" s="12"/>
      <c r="S343" s="28">
        <v>7482</v>
      </c>
      <c r="T343" s="21">
        <f t="shared" si="19"/>
        <v>0</v>
      </c>
      <c r="U343" s="21">
        <f t="shared" si="20"/>
        <v>1047.48</v>
      </c>
      <c r="V343" s="21">
        <f t="shared" si="21"/>
        <v>1047.48</v>
      </c>
      <c r="W343" s="21">
        <v>0</v>
      </c>
      <c r="X343" s="27">
        <v>9576.9599999999991</v>
      </c>
      <c r="Y343" s="12" t="s">
        <v>38</v>
      </c>
      <c r="Z343" s="12" t="s">
        <v>1482</v>
      </c>
      <c r="AA343" s="12" t="str">
        <f>VLOOKUP(C343,'MASTER SALE PARTY'!$B$4:$E$1000,4,FALSE)</f>
        <v>Local</v>
      </c>
      <c r="AB343" s="26">
        <v>600</v>
      </c>
    </row>
    <row r="344" spans="1:28">
      <c r="A344" s="16">
        <v>43586</v>
      </c>
      <c r="B344" s="12">
        <v>171</v>
      </c>
      <c r="C344" s="23" t="s">
        <v>45</v>
      </c>
      <c r="D344" s="12" t="str">
        <f>VLOOKUP(C344,'MASTER SALE PARTY'!$B$4:$E$1000,2,FALSE)</f>
        <v>27AAECM8871A1ZF</v>
      </c>
      <c r="E344" s="12" t="s">
        <v>1545</v>
      </c>
      <c r="F344" s="24" t="s">
        <v>408</v>
      </c>
      <c r="G344" s="25">
        <v>43614</v>
      </c>
      <c r="H344" s="12" t="str">
        <f>VLOOKUP(C344,'MASTER SALE PARTY'!$B$4:$E$1000,3,FALSE)</f>
        <v>27-Maharashatra</v>
      </c>
      <c r="I344" s="17">
        <v>0</v>
      </c>
      <c r="J344" s="17" t="s">
        <v>37</v>
      </c>
      <c r="K344" s="26">
        <v>87089900</v>
      </c>
      <c r="L344" s="20">
        <f>VLOOKUP(K344,'MASTER SALE HSN'!$A$4:$E$200,5,FALSE)</f>
        <v>28</v>
      </c>
      <c r="M344" s="26"/>
      <c r="N344" s="12"/>
      <c r="O344" s="12"/>
      <c r="P344" s="12"/>
      <c r="Q344" s="12"/>
      <c r="R344" s="12"/>
      <c r="S344" s="28">
        <v>23255.759999999998</v>
      </c>
      <c r="T344" s="21">
        <f t="shared" si="19"/>
        <v>0</v>
      </c>
      <c r="U344" s="21">
        <f t="shared" si="20"/>
        <v>3255.8063999999995</v>
      </c>
      <c r="V344" s="21">
        <f t="shared" si="21"/>
        <v>3255.8063999999995</v>
      </c>
      <c r="W344" s="21">
        <v>0</v>
      </c>
      <c r="X344" s="27">
        <v>29767.372799999997</v>
      </c>
      <c r="Y344" s="12" t="s">
        <v>38</v>
      </c>
      <c r="Z344" s="12" t="s">
        <v>1482</v>
      </c>
      <c r="AA344" s="12" t="str">
        <f>VLOOKUP(C344,'MASTER SALE PARTY'!$B$4:$E$1000,4,FALSE)</f>
        <v>Local</v>
      </c>
      <c r="AB344" s="26">
        <v>12</v>
      </c>
    </row>
    <row r="345" spans="1:28">
      <c r="A345" s="16">
        <v>43586</v>
      </c>
      <c r="B345" s="12">
        <v>172</v>
      </c>
      <c r="C345" s="23" t="s">
        <v>173</v>
      </c>
      <c r="D345" s="12" t="str">
        <f>VLOOKUP(C345,'MASTER SALE PARTY'!$B$4:$E$1000,2,FALSE)</f>
        <v>27AAGCP0139E1ZP</v>
      </c>
      <c r="E345" s="12" t="s">
        <v>1545</v>
      </c>
      <c r="F345" s="24" t="s">
        <v>409</v>
      </c>
      <c r="G345" s="25">
        <v>43614</v>
      </c>
      <c r="H345" s="12" t="str">
        <f>VLOOKUP(C345,'MASTER SALE PARTY'!$B$4:$E$1000,3,FALSE)</f>
        <v>27-Maharashatra</v>
      </c>
      <c r="I345" s="17">
        <v>0</v>
      </c>
      <c r="J345" s="17" t="s">
        <v>37</v>
      </c>
      <c r="K345" s="26">
        <v>87141090</v>
      </c>
      <c r="L345" s="20">
        <f>VLOOKUP(K345,'MASTER SALE HSN'!$A$4:$E$200,5,FALSE)</f>
        <v>28</v>
      </c>
      <c r="M345" s="26"/>
      <c r="N345" s="12"/>
      <c r="O345" s="12"/>
      <c r="P345" s="12"/>
      <c r="Q345" s="12"/>
      <c r="R345" s="12"/>
      <c r="S345" s="28">
        <v>45222</v>
      </c>
      <c r="T345" s="21">
        <f t="shared" si="19"/>
        <v>0</v>
      </c>
      <c r="U345" s="21">
        <f t="shared" si="20"/>
        <v>6331.08</v>
      </c>
      <c r="V345" s="21">
        <f t="shared" si="21"/>
        <v>6331.08</v>
      </c>
      <c r="W345" s="21">
        <v>0</v>
      </c>
      <c r="X345" s="27">
        <v>57884.160000000003</v>
      </c>
      <c r="Y345" s="12" t="s">
        <v>38</v>
      </c>
      <c r="Z345" s="12" t="s">
        <v>1482</v>
      </c>
      <c r="AA345" s="12" t="str">
        <f>VLOOKUP(C345,'MASTER SALE PARTY'!$B$4:$E$1000,4,FALSE)</f>
        <v>Local</v>
      </c>
      <c r="AB345" s="26">
        <v>600</v>
      </c>
    </row>
    <row r="346" spans="1:28">
      <c r="A346" s="16">
        <v>43586</v>
      </c>
      <c r="B346" s="12">
        <v>173</v>
      </c>
      <c r="C346" s="23" t="s">
        <v>92</v>
      </c>
      <c r="D346" s="12" t="str">
        <f>VLOOKUP(C346,'MASTER SALE PARTY'!$B$4:$E$1000,2,FALSE)</f>
        <v>27AAACH4211R1ZF</v>
      </c>
      <c r="E346" s="12" t="s">
        <v>1545</v>
      </c>
      <c r="F346" s="24" t="s">
        <v>410</v>
      </c>
      <c r="G346" s="25">
        <v>43615</v>
      </c>
      <c r="H346" s="12" t="str">
        <f>VLOOKUP(C346,'MASTER SALE PARTY'!$B$4:$E$1000,3,FALSE)</f>
        <v>27-Maharashatra</v>
      </c>
      <c r="I346" s="17">
        <v>0</v>
      </c>
      <c r="J346" s="17" t="s">
        <v>37</v>
      </c>
      <c r="K346" s="26">
        <v>85129000</v>
      </c>
      <c r="L346" s="20">
        <f>VLOOKUP(K346,'MASTER SALE HSN'!$A$4:$E$200,5,FALSE)</f>
        <v>18</v>
      </c>
      <c r="M346" s="26"/>
      <c r="N346" s="12"/>
      <c r="O346" s="12"/>
      <c r="P346" s="12"/>
      <c r="Q346" s="12"/>
      <c r="R346" s="12"/>
      <c r="S346" s="28">
        <v>90000</v>
      </c>
      <c r="T346" s="21">
        <f t="shared" si="19"/>
        <v>0</v>
      </c>
      <c r="U346" s="21">
        <f t="shared" si="20"/>
        <v>8100</v>
      </c>
      <c r="V346" s="21">
        <f t="shared" si="21"/>
        <v>8100</v>
      </c>
      <c r="W346" s="21">
        <v>0</v>
      </c>
      <c r="X346" s="27">
        <v>106200</v>
      </c>
      <c r="Y346" s="12" t="s">
        <v>38</v>
      </c>
      <c r="Z346" s="12" t="s">
        <v>1482</v>
      </c>
      <c r="AA346" s="12" t="str">
        <f>VLOOKUP(C346,'MASTER SALE PARTY'!$B$4:$E$1000,4,FALSE)</f>
        <v>Local</v>
      </c>
      <c r="AB346" s="26">
        <v>3600</v>
      </c>
    </row>
    <row r="347" spans="1:28">
      <c r="A347" s="16">
        <v>43586</v>
      </c>
      <c r="B347" s="12">
        <v>174</v>
      </c>
      <c r="C347" s="23" t="s">
        <v>64</v>
      </c>
      <c r="D347" s="12" t="str">
        <f>VLOOKUP(C347,'MASTER SALE PARTY'!$B$4:$E$1000,2,FALSE)</f>
        <v>27AAACD4090Q1Z8</v>
      </c>
      <c r="E347" s="12" t="s">
        <v>1545</v>
      </c>
      <c r="F347" s="24" t="s">
        <v>411</v>
      </c>
      <c r="G347" s="25">
        <v>43615</v>
      </c>
      <c r="H347" s="12" t="str">
        <f>VLOOKUP(C347,'MASTER SALE PARTY'!$B$4:$E$1000,3,FALSE)</f>
        <v>27-Maharashatra</v>
      </c>
      <c r="I347" s="17">
        <v>0</v>
      </c>
      <c r="J347" s="17" t="s">
        <v>37</v>
      </c>
      <c r="K347" s="26">
        <v>85129000</v>
      </c>
      <c r="L347" s="20">
        <f>VLOOKUP(K347,'MASTER SALE HSN'!$A$4:$E$200,5,FALSE)</f>
        <v>18</v>
      </c>
      <c r="M347" s="26"/>
      <c r="N347" s="12"/>
      <c r="O347" s="12"/>
      <c r="P347" s="12"/>
      <c r="Q347" s="12"/>
      <c r="R347" s="12"/>
      <c r="S347" s="28">
        <v>87847.2</v>
      </c>
      <c r="T347" s="21">
        <f t="shared" si="19"/>
        <v>0</v>
      </c>
      <c r="U347" s="21">
        <f t="shared" si="20"/>
        <v>7906.2479999999996</v>
      </c>
      <c r="V347" s="21">
        <f t="shared" si="21"/>
        <v>7906.2479999999996</v>
      </c>
      <c r="W347" s="21">
        <v>0</v>
      </c>
      <c r="X347" s="27">
        <v>103659.696</v>
      </c>
      <c r="Y347" s="12" t="s">
        <v>38</v>
      </c>
      <c r="Z347" s="12" t="s">
        <v>1482</v>
      </c>
      <c r="AA347" s="12" t="str">
        <f>VLOOKUP(C347,'MASTER SALE PARTY'!$B$4:$E$1000,4,FALSE)</f>
        <v>Local</v>
      </c>
      <c r="AB347" s="26">
        <v>720</v>
      </c>
    </row>
    <row r="348" spans="1:28">
      <c r="A348" s="16">
        <v>43586</v>
      </c>
      <c r="B348" s="12">
        <v>175</v>
      </c>
      <c r="C348" s="23" t="s">
        <v>64</v>
      </c>
      <c r="D348" s="12" t="str">
        <f>VLOOKUP(C348,'MASTER SALE PARTY'!$B$4:$E$1000,2,FALSE)</f>
        <v>27AAACD4090Q1Z8</v>
      </c>
      <c r="E348" s="12" t="s">
        <v>1545</v>
      </c>
      <c r="F348" s="24" t="s">
        <v>412</v>
      </c>
      <c r="G348" s="25">
        <v>43615</v>
      </c>
      <c r="H348" s="12" t="str">
        <f>VLOOKUP(C348,'MASTER SALE PARTY'!$B$4:$E$1000,3,FALSE)</f>
        <v>27-Maharashatra</v>
      </c>
      <c r="I348" s="17">
        <v>0</v>
      </c>
      <c r="J348" s="17" t="s">
        <v>37</v>
      </c>
      <c r="K348" s="26">
        <v>85129000</v>
      </c>
      <c r="L348" s="20">
        <f>VLOOKUP(K348,'MASTER SALE HSN'!$A$4:$E$200,5,FALSE)</f>
        <v>18</v>
      </c>
      <c r="M348" s="26"/>
      <c r="N348" s="12"/>
      <c r="O348" s="12"/>
      <c r="P348" s="12"/>
      <c r="Q348" s="12"/>
      <c r="R348" s="12"/>
      <c r="S348" s="28">
        <v>18916.080000000002</v>
      </c>
      <c r="T348" s="21">
        <f t="shared" si="19"/>
        <v>0</v>
      </c>
      <c r="U348" s="21">
        <f t="shared" si="20"/>
        <v>1702.4472000000003</v>
      </c>
      <c r="V348" s="21">
        <f t="shared" si="21"/>
        <v>1702.4472000000003</v>
      </c>
      <c r="W348" s="21">
        <v>0</v>
      </c>
      <c r="X348" s="27">
        <v>22320.974399999999</v>
      </c>
      <c r="Y348" s="12" t="s">
        <v>38</v>
      </c>
      <c r="Z348" s="12" t="s">
        <v>1482</v>
      </c>
      <c r="AA348" s="12" t="str">
        <f>VLOOKUP(C348,'MASTER SALE PARTY'!$B$4:$E$1000,4,FALSE)</f>
        <v>Local</v>
      </c>
      <c r="AB348" s="26">
        <v>293</v>
      </c>
    </row>
    <row r="349" spans="1:28">
      <c r="A349" s="16">
        <v>43586</v>
      </c>
      <c r="B349" s="12">
        <v>176</v>
      </c>
      <c r="C349" s="23" t="s">
        <v>45</v>
      </c>
      <c r="D349" s="12" t="str">
        <f>VLOOKUP(C349,'MASTER SALE PARTY'!$B$4:$E$1000,2,FALSE)</f>
        <v>27AAECM8871A1ZF</v>
      </c>
      <c r="E349" s="12" t="s">
        <v>1545</v>
      </c>
      <c r="F349" s="24" t="s">
        <v>413</v>
      </c>
      <c r="G349" s="25">
        <v>43615</v>
      </c>
      <c r="H349" s="12" t="str">
        <f>VLOOKUP(C349,'MASTER SALE PARTY'!$B$4:$E$1000,3,FALSE)</f>
        <v>27-Maharashatra</v>
      </c>
      <c r="I349" s="17">
        <v>0</v>
      </c>
      <c r="J349" s="17" t="s">
        <v>37</v>
      </c>
      <c r="K349" s="26">
        <v>87089900</v>
      </c>
      <c r="L349" s="20">
        <f>VLOOKUP(K349,'MASTER SALE HSN'!$A$4:$E$200,5,FALSE)</f>
        <v>28</v>
      </c>
      <c r="M349" s="26"/>
      <c r="N349" s="12"/>
      <c r="O349" s="12"/>
      <c r="P349" s="12"/>
      <c r="Q349" s="12"/>
      <c r="R349" s="12"/>
      <c r="S349" s="28">
        <v>23255.759999999998</v>
      </c>
      <c r="T349" s="21">
        <f t="shared" si="19"/>
        <v>0</v>
      </c>
      <c r="U349" s="21">
        <f t="shared" si="20"/>
        <v>3255.8063999999995</v>
      </c>
      <c r="V349" s="21">
        <f t="shared" si="21"/>
        <v>3255.8063999999995</v>
      </c>
      <c r="W349" s="21">
        <v>0</v>
      </c>
      <c r="X349" s="27">
        <v>29767.372799999997</v>
      </c>
      <c r="Y349" s="12" t="s">
        <v>38</v>
      </c>
      <c r="Z349" s="12" t="s">
        <v>1482</v>
      </c>
      <c r="AA349" s="12" t="str">
        <f>VLOOKUP(C349,'MASTER SALE PARTY'!$B$4:$E$1000,4,FALSE)</f>
        <v>Local</v>
      </c>
      <c r="AB349" s="26">
        <v>12</v>
      </c>
    </row>
    <row r="350" spans="1:28">
      <c r="A350" s="16">
        <v>43586</v>
      </c>
      <c r="B350" s="12">
        <v>177</v>
      </c>
      <c r="C350" s="23" t="s">
        <v>185</v>
      </c>
      <c r="D350" s="12" t="str">
        <f>VLOOKUP(C350,'MASTER SALE PARTY'!$B$4:$E$1000,2,FALSE)</f>
        <v>27AABFP3834C1ZK</v>
      </c>
      <c r="E350" s="12" t="s">
        <v>1545</v>
      </c>
      <c r="F350" s="24" t="s">
        <v>414</v>
      </c>
      <c r="G350" s="25">
        <v>43615</v>
      </c>
      <c r="H350" s="12" t="str">
        <f>VLOOKUP(C350,'MASTER SALE PARTY'!$B$4:$E$1000,3,FALSE)</f>
        <v>27-Maharashatra</v>
      </c>
      <c r="I350" s="17">
        <v>0</v>
      </c>
      <c r="J350" s="17" t="s">
        <v>37</v>
      </c>
      <c r="K350" s="26">
        <v>87141900</v>
      </c>
      <c r="L350" s="20">
        <f>VLOOKUP(K350,'MASTER SALE HSN'!$A$4:$E$200,5,FALSE)</f>
        <v>28</v>
      </c>
      <c r="M350" s="26"/>
      <c r="N350" s="12"/>
      <c r="O350" s="12"/>
      <c r="P350" s="12"/>
      <c r="Q350" s="12"/>
      <c r="R350" s="12"/>
      <c r="S350" s="28">
        <v>12923.9</v>
      </c>
      <c r="T350" s="21">
        <f t="shared" si="19"/>
        <v>0</v>
      </c>
      <c r="U350" s="21">
        <f t="shared" si="20"/>
        <v>1809.346</v>
      </c>
      <c r="V350" s="21">
        <f t="shared" si="21"/>
        <v>1809.346</v>
      </c>
      <c r="W350" s="21">
        <v>0</v>
      </c>
      <c r="X350" s="27">
        <v>16542.592000000001</v>
      </c>
      <c r="Y350" s="12" t="s">
        <v>38</v>
      </c>
      <c r="Z350" s="12" t="s">
        <v>1482</v>
      </c>
      <c r="AA350" s="12" t="str">
        <f>VLOOKUP(C350,'MASTER SALE PARTY'!$B$4:$E$1000,4,FALSE)</f>
        <v>Local</v>
      </c>
      <c r="AB350" s="26">
        <v>1030</v>
      </c>
    </row>
    <row r="351" spans="1:28">
      <c r="A351" s="16">
        <v>43586</v>
      </c>
      <c r="B351" s="12">
        <v>178</v>
      </c>
      <c r="C351" s="23" t="s">
        <v>59</v>
      </c>
      <c r="D351" s="12" t="str">
        <f>VLOOKUP(C351,'MASTER SALE PARTY'!$B$4:$E$1000,2,FALSE)</f>
        <v>27AAACT1848E1ZH</v>
      </c>
      <c r="E351" s="12" t="s">
        <v>1545</v>
      </c>
      <c r="F351" s="24" t="s">
        <v>415</v>
      </c>
      <c r="G351" s="25">
        <v>43615</v>
      </c>
      <c r="H351" s="12" t="str">
        <f>VLOOKUP(C351,'MASTER SALE PARTY'!$B$4:$E$1000,3,FALSE)</f>
        <v>27-Maharashatra</v>
      </c>
      <c r="I351" s="17">
        <v>0</v>
      </c>
      <c r="J351" s="17" t="s">
        <v>37</v>
      </c>
      <c r="K351" s="26">
        <v>87089900</v>
      </c>
      <c r="L351" s="20">
        <f>VLOOKUP(K351,'MASTER SALE HSN'!$A$4:$E$200,5,FALSE)</f>
        <v>28</v>
      </c>
      <c r="M351" s="26"/>
      <c r="N351" s="12"/>
      <c r="O351" s="12"/>
      <c r="P351" s="12"/>
      <c r="Q351" s="12"/>
      <c r="R351" s="12"/>
      <c r="S351" s="28">
        <v>57536</v>
      </c>
      <c r="T351" s="21">
        <f t="shared" si="19"/>
        <v>0</v>
      </c>
      <c r="U351" s="21">
        <f t="shared" si="20"/>
        <v>8055.04</v>
      </c>
      <c r="V351" s="21">
        <f t="shared" si="21"/>
        <v>8055.04</v>
      </c>
      <c r="W351" s="21">
        <v>0</v>
      </c>
      <c r="X351" s="27">
        <v>73646.079999999987</v>
      </c>
      <c r="Y351" s="12" t="s">
        <v>38</v>
      </c>
      <c r="Z351" s="12" t="s">
        <v>1482</v>
      </c>
      <c r="AA351" s="12" t="str">
        <f>VLOOKUP(C351,'MASTER SALE PARTY'!$B$4:$E$1000,4,FALSE)</f>
        <v>Local</v>
      </c>
      <c r="AB351" s="26">
        <v>80</v>
      </c>
    </row>
    <row r="352" spans="1:28">
      <c r="A352" s="16">
        <v>43586</v>
      </c>
      <c r="B352" s="12">
        <v>179</v>
      </c>
      <c r="C352" s="23" t="s">
        <v>142</v>
      </c>
      <c r="D352" s="12" t="str">
        <f>VLOOKUP(C352,'MASTER SALE PARTY'!$B$4:$E$1000,2,FALSE)</f>
        <v>27AAACB2484Q1Z8</v>
      </c>
      <c r="E352" s="12" t="s">
        <v>1545</v>
      </c>
      <c r="F352" s="24" t="s">
        <v>416</v>
      </c>
      <c r="G352" s="25">
        <v>43616</v>
      </c>
      <c r="H352" s="12" t="str">
        <f>VLOOKUP(C352,'MASTER SALE PARTY'!$B$4:$E$1000,3,FALSE)</f>
        <v>27-Maharashatra</v>
      </c>
      <c r="I352" s="17">
        <v>0</v>
      </c>
      <c r="J352" s="17" t="s">
        <v>37</v>
      </c>
      <c r="K352" s="26">
        <v>998898</v>
      </c>
      <c r="L352" s="20">
        <f>VLOOKUP(K352,'MASTER SALE HSN'!$A$4:$E$200,5,FALSE)</f>
        <v>18</v>
      </c>
      <c r="M352" s="26"/>
      <c r="N352" s="12"/>
      <c r="O352" s="12"/>
      <c r="P352" s="12"/>
      <c r="Q352" s="12"/>
      <c r="R352" s="12"/>
      <c r="S352" s="28">
        <v>1950</v>
      </c>
      <c r="T352" s="21">
        <f t="shared" si="19"/>
        <v>0</v>
      </c>
      <c r="U352" s="21">
        <f t="shared" si="20"/>
        <v>175.5</v>
      </c>
      <c r="V352" s="21">
        <f t="shared" si="21"/>
        <v>175.5</v>
      </c>
      <c r="W352" s="21">
        <v>0</v>
      </c>
      <c r="X352" s="27">
        <v>2301</v>
      </c>
      <c r="Y352" s="12" t="s">
        <v>38</v>
      </c>
      <c r="Z352" s="12" t="s">
        <v>1482</v>
      </c>
      <c r="AA352" s="12" t="str">
        <f>VLOOKUP(C352,'MASTER SALE PARTY'!$B$4:$E$1000,4,FALSE)</f>
        <v>Local</v>
      </c>
      <c r="AB352" s="26">
        <v>300</v>
      </c>
    </row>
    <row r="353" spans="1:28">
      <c r="A353" s="16">
        <v>43586</v>
      </c>
      <c r="B353" s="12">
        <v>180</v>
      </c>
      <c r="C353" s="23" t="s">
        <v>173</v>
      </c>
      <c r="D353" s="12" t="str">
        <f>VLOOKUP(C353,'MASTER SALE PARTY'!$B$4:$E$1000,2,FALSE)</f>
        <v>27AAGCP0139E1ZP</v>
      </c>
      <c r="E353" s="12" t="s">
        <v>1545</v>
      </c>
      <c r="F353" s="24" t="s">
        <v>417</v>
      </c>
      <c r="G353" s="25">
        <v>43616</v>
      </c>
      <c r="H353" s="12" t="str">
        <f>VLOOKUP(C353,'MASTER SALE PARTY'!$B$4:$E$1000,3,FALSE)</f>
        <v>27-Maharashatra</v>
      </c>
      <c r="I353" s="17">
        <v>0</v>
      </c>
      <c r="J353" s="17" t="s">
        <v>37</v>
      </c>
      <c r="K353" s="26">
        <v>87141090</v>
      </c>
      <c r="L353" s="20">
        <f>VLOOKUP(K353,'MASTER SALE HSN'!$A$4:$E$200,5,FALSE)</f>
        <v>28</v>
      </c>
      <c r="M353" s="26"/>
      <c r="N353" s="12"/>
      <c r="O353" s="12"/>
      <c r="P353" s="12"/>
      <c r="Q353" s="12"/>
      <c r="R353" s="12"/>
      <c r="S353" s="28">
        <v>54266.400000000001</v>
      </c>
      <c r="T353" s="21">
        <f t="shared" si="19"/>
        <v>0</v>
      </c>
      <c r="U353" s="21">
        <f t="shared" si="20"/>
        <v>7597.2960000000003</v>
      </c>
      <c r="V353" s="21">
        <f t="shared" si="21"/>
        <v>7597.2960000000003</v>
      </c>
      <c r="W353" s="21">
        <v>0</v>
      </c>
      <c r="X353" s="27">
        <v>69460.991999999998</v>
      </c>
      <c r="Y353" s="12" t="s">
        <v>38</v>
      </c>
      <c r="Z353" s="12" t="s">
        <v>1482</v>
      </c>
      <c r="AA353" s="12" t="str">
        <f>VLOOKUP(C353,'MASTER SALE PARTY'!$B$4:$E$1000,4,FALSE)</f>
        <v>Local</v>
      </c>
      <c r="AB353" s="26">
        <v>720</v>
      </c>
    </row>
    <row r="354" spans="1:28">
      <c r="A354" s="16">
        <v>43586</v>
      </c>
      <c r="B354" s="12">
        <v>181</v>
      </c>
      <c r="C354" s="23" t="s">
        <v>173</v>
      </c>
      <c r="D354" s="12" t="str">
        <f>VLOOKUP(C354,'MASTER SALE PARTY'!$B$4:$E$1000,2,FALSE)</f>
        <v>27AAGCP0139E1ZP</v>
      </c>
      <c r="E354" s="12" t="s">
        <v>1545</v>
      </c>
      <c r="F354" s="24" t="s">
        <v>418</v>
      </c>
      <c r="G354" s="25">
        <v>43616</v>
      </c>
      <c r="H354" s="12" t="str">
        <f>VLOOKUP(C354,'MASTER SALE PARTY'!$B$4:$E$1000,3,FALSE)</f>
        <v>27-Maharashatra</v>
      </c>
      <c r="I354" s="17">
        <v>0</v>
      </c>
      <c r="J354" s="17" t="s">
        <v>37</v>
      </c>
      <c r="K354" s="26">
        <v>87141090</v>
      </c>
      <c r="L354" s="20">
        <f>VLOOKUP(K354,'MASTER SALE HSN'!$A$4:$E$200,5,FALSE)</f>
        <v>28</v>
      </c>
      <c r="M354" s="26"/>
      <c r="N354" s="12"/>
      <c r="O354" s="12"/>
      <c r="P354" s="12"/>
      <c r="Q354" s="12"/>
      <c r="R354" s="12"/>
      <c r="S354" s="28">
        <v>36683.4</v>
      </c>
      <c r="T354" s="21">
        <f t="shared" si="19"/>
        <v>0</v>
      </c>
      <c r="U354" s="21">
        <f t="shared" si="20"/>
        <v>5135.6760000000004</v>
      </c>
      <c r="V354" s="21">
        <f t="shared" si="21"/>
        <v>5135.6760000000004</v>
      </c>
      <c r="W354" s="21">
        <v>0</v>
      </c>
      <c r="X354" s="27">
        <v>46954.752</v>
      </c>
      <c r="Y354" s="12" t="s">
        <v>38</v>
      </c>
      <c r="Z354" s="12" t="s">
        <v>1482</v>
      </c>
      <c r="AA354" s="12" t="str">
        <f>VLOOKUP(C354,'MASTER SALE PARTY'!$B$4:$E$1000,4,FALSE)</f>
        <v>Local</v>
      </c>
      <c r="AB354" s="26">
        <v>780</v>
      </c>
    </row>
    <row r="355" spans="1:28">
      <c r="A355" s="16">
        <v>43586</v>
      </c>
      <c r="B355" s="12">
        <v>182</v>
      </c>
      <c r="C355" s="23" t="s">
        <v>59</v>
      </c>
      <c r="D355" s="12" t="str">
        <f>VLOOKUP(C355,'MASTER SALE PARTY'!$B$4:$E$1000,2,FALSE)</f>
        <v>27AAACT1848E1ZH</v>
      </c>
      <c r="E355" s="12" t="s">
        <v>1545</v>
      </c>
      <c r="F355" s="24" t="s">
        <v>419</v>
      </c>
      <c r="G355" s="25">
        <v>43616</v>
      </c>
      <c r="H355" s="12" t="str">
        <f>VLOOKUP(C355,'MASTER SALE PARTY'!$B$4:$E$1000,3,FALSE)</f>
        <v>27-Maharashatra</v>
      </c>
      <c r="I355" s="17">
        <v>0</v>
      </c>
      <c r="J355" s="17" t="s">
        <v>37</v>
      </c>
      <c r="K355" s="26">
        <v>87089900</v>
      </c>
      <c r="L355" s="20">
        <f>VLOOKUP(K355,'MASTER SALE HSN'!$A$4:$E$200,5,FALSE)</f>
        <v>28</v>
      </c>
      <c r="M355" s="26"/>
      <c r="N355" s="12"/>
      <c r="O355" s="12"/>
      <c r="P355" s="12"/>
      <c r="Q355" s="12"/>
      <c r="R355" s="12"/>
      <c r="S355" s="28">
        <v>1680</v>
      </c>
      <c r="T355" s="21">
        <f t="shared" si="19"/>
        <v>0</v>
      </c>
      <c r="U355" s="21">
        <f t="shared" si="20"/>
        <v>235.20000000000002</v>
      </c>
      <c r="V355" s="21">
        <f t="shared" si="21"/>
        <v>235.20000000000002</v>
      </c>
      <c r="W355" s="21">
        <v>0</v>
      </c>
      <c r="X355" s="27">
        <v>2150.4</v>
      </c>
      <c r="Y355" s="12" t="s">
        <v>38</v>
      </c>
      <c r="Z355" s="12" t="s">
        <v>1482</v>
      </c>
      <c r="AA355" s="12" t="str">
        <f>VLOOKUP(C355,'MASTER SALE PARTY'!$B$4:$E$1000,4,FALSE)</f>
        <v>Local</v>
      </c>
      <c r="AB355" s="26">
        <v>24</v>
      </c>
    </row>
    <row r="356" spans="1:28">
      <c r="A356" s="16">
        <v>43586</v>
      </c>
      <c r="B356" s="12">
        <v>183</v>
      </c>
      <c r="C356" s="23" t="s">
        <v>185</v>
      </c>
      <c r="D356" s="12" t="str">
        <f>VLOOKUP(C356,'MASTER SALE PARTY'!$B$4:$E$1000,2,FALSE)</f>
        <v>27AABFP3834C1ZK</v>
      </c>
      <c r="E356" s="12" t="s">
        <v>1545</v>
      </c>
      <c r="F356" s="24" t="s">
        <v>420</v>
      </c>
      <c r="G356" s="25">
        <v>43616</v>
      </c>
      <c r="H356" s="12" t="str">
        <f>VLOOKUP(C356,'MASTER SALE PARTY'!$B$4:$E$1000,3,FALSE)</f>
        <v>27-Maharashatra</v>
      </c>
      <c r="I356" s="17">
        <v>0</v>
      </c>
      <c r="J356" s="17" t="s">
        <v>37</v>
      </c>
      <c r="K356" s="26">
        <v>87141900</v>
      </c>
      <c r="L356" s="20">
        <f>VLOOKUP(K356,'MASTER SALE HSN'!$A$4:$E$200,5,FALSE)</f>
        <v>28</v>
      </c>
      <c r="M356" s="26"/>
      <c r="N356" s="12"/>
      <c r="O356" s="12"/>
      <c r="P356" s="12"/>
      <c r="Q356" s="12"/>
      <c r="R356" s="12"/>
      <c r="S356" s="28">
        <v>7064.92</v>
      </c>
      <c r="T356" s="21">
        <f t="shared" si="19"/>
        <v>0</v>
      </c>
      <c r="U356" s="21">
        <f t="shared" si="20"/>
        <v>989.08880000000011</v>
      </c>
      <c r="V356" s="21">
        <f t="shared" si="21"/>
        <v>989.08880000000011</v>
      </c>
      <c r="W356" s="21">
        <v>0</v>
      </c>
      <c r="X356" s="27">
        <v>9043.097600000001</v>
      </c>
      <c r="Y356" s="12" t="s">
        <v>38</v>
      </c>
      <c r="Z356" s="12" t="s">
        <v>1482</v>
      </c>
      <c r="AA356" s="12" t="str">
        <f>VLOOKUP(C356,'MASTER SALE PARTY'!$B$4:$E$1000,4,FALSE)</f>
        <v>Local</v>
      </c>
      <c r="AB356" s="26">
        <v>500</v>
      </c>
    </row>
    <row r="357" spans="1:28">
      <c r="A357" s="16">
        <v>43586</v>
      </c>
      <c r="B357" s="12"/>
      <c r="C357" s="23" t="s">
        <v>33</v>
      </c>
      <c r="D357" s="12" t="s">
        <v>34</v>
      </c>
      <c r="E357" s="12" t="s">
        <v>1544</v>
      </c>
      <c r="F357" s="301">
        <v>1</v>
      </c>
      <c r="G357" s="25">
        <v>43599</v>
      </c>
      <c r="H357" s="12" t="str">
        <f>VLOOKUP(C357,'MASTER SALE PARTY'!$B$4:$E$1000,3,FALSE)</f>
        <v>27-Maharashatra</v>
      </c>
      <c r="I357" s="17"/>
      <c r="J357" s="17"/>
      <c r="K357" s="26">
        <v>87081090</v>
      </c>
      <c r="L357" s="20">
        <f>VLOOKUP(K357,'MASTER SALE HSN'!$A$4:$E$200,5,FALSE)</f>
        <v>28</v>
      </c>
      <c r="M357" s="26"/>
      <c r="N357" s="12"/>
      <c r="O357" s="12"/>
      <c r="P357" s="12"/>
      <c r="Q357" s="12"/>
      <c r="R357" s="12"/>
      <c r="S357" s="28">
        <v>-25079</v>
      </c>
      <c r="T357" s="21">
        <f t="shared" ref="T357:T358" si="22">+IF(AA357="oms",S357/100*L357,0)</f>
        <v>0</v>
      </c>
      <c r="U357" s="21">
        <f t="shared" ref="U357:U358" si="23">+IF(AA357="local",S357/100*L357/2,0)</f>
        <v>-3511.06</v>
      </c>
      <c r="V357" s="21">
        <f t="shared" ref="V357:V358" si="24">+IF(AA357="local",S357/100*L357/2,0)</f>
        <v>-3511.06</v>
      </c>
      <c r="W357" s="21">
        <v>0</v>
      </c>
      <c r="X357" s="27">
        <f>+W357+V357+U357+T357+S357</f>
        <v>-32101.119999999999</v>
      </c>
      <c r="Y357" s="12" t="s">
        <v>38</v>
      </c>
      <c r="Z357" s="12" t="s">
        <v>1482</v>
      </c>
      <c r="AA357" s="12" t="str">
        <f>VLOOKUP(C357,'MASTER SALE PARTY'!$B$4:$E$1000,4,FALSE)</f>
        <v>Local</v>
      </c>
      <c r="AB357" s="26">
        <v>500</v>
      </c>
    </row>
    <row r="358" spans="1:28">
      <c r="A358" s="16">
        <v>43586</v>
      </c>
      <c r="B358" s="12"/>
      <c r="C358" s="23" t="s">
        <v>173</v>
      </c>
      <c r="D358" s="12" t="str">
        <f>VLOOKUP(C358,'[1]MASTER SALE PARTY &amp; HSN '!$B$9:$D$503,2,FALSE)</f>
        <v>27AAGCP0139E1ZP</v>
      </c>
      <c r="E358" s="12" t="s">
        <v>1544</v>
      </c>
      <c r="F358" s="24" t="s">
        <v>1751</v>
      </c>
      <c r="G358" s="25">
        <v>43614</v>
      </c>
      <c r="H358" s="12" t="str">
        <f>VLOOKUP(C358,'MASTER SALE PARTY'!$B$4:$E$1000,3,FALSE)</f>
        <v>27-Maharashatra</v>
      </c>
      <c r="I358" s="17"/>
      <c r="J358" s="17"/>
      <c r="K358" s="26">
        <v>87141090</v>
      </c>
      <c r="L358" s="20">
        <f>VLOOKUP(K358,'MASTER SALE HSN'!$A$4:$E$200,5,FALSE)</f>
        <v>28</v>
      </c>
      <c r="M358" s="26"/>
      <c r="N358" s="12"/>
      <c r="O358" s="12"/>
      <c r="P358" s="12"/>
      <c r="Q358" s="12"/>
      <c r="R358" s="12"/>
      <c r="S358" s="28">
        <v>-301.48</v>
      </c>
      <c r="T358" s="21">
        <f t="shared" si="22"/>
        <v>0</v>
      </c>
      <c r="U358" s="21">
        <f t="shared" si="23"/>
        <v>-42.2072</v>
      </c>
      <c r="V358" s="21">
        <f t="shared" si="24"/>
        <v>-42.2072</v>
      </c>
      <c r="W358" s="21">
        <v>0</v>
      </c>
      <c r="X358" s="27">
        <f>+W358+V358+U358+T358+S358</f>
        <v>-385.89440000000002</v>
      </c>
      <c r="Y358" s="12" t="s">
        <v>38</v>
      </c>
      <c r="Z358" s="12" t="s">
        <v>1482</v>
      </c>
      <c r="AA358" s="12" t="str">
        <f>VLOOKUP(C358,'MASTER SALE PARTY'!$B$4:$E$1000,4,FALSE)</f>
        <v>Local</v>
      </c>
      <c r="AB358" s="26">
        <v>500</v>
      </c>
    </row>
    <row r="359" spans="1:28" ht="12">
      <c r="A359" s="16"/>
      <c r="B359" s="12"/>
      <c r="C359" s="50"/>
      <c r="D359" s="41"/>
      <c r="E359" s="12"/>
      <c r="F359" s="24"/>
      <c r="G359" s="25"/>
      <c r="H359" s="12"/>
      <c r="I359" s="17"/>
      <c r="J359" s="17"/>
      <c r="K359" s="26"/>
      <c r="L359" s="20"/>
      <c r="M359" s="26"/>
      <c r="N359" s="12"/>
      <c r="O359" s="12"/>
      <c r="P359" s="12"/>
      <c r="Q359" s="12"/>
      <c r="R359" s="12"/>
      <c r="S359" s="28"/>
      <c r="T359" s="21"/>
      <c r="U359" s="21"/>
      <c r="V359" s="21"/>
      <c r="W359" s="21"/>
      <c r="X359" s="27"/>
      <c r="Y359" s="12" t="s">
        <v>38</v>
      </c>
      <c r="Z359" s="12"/>
      <c r="AA359" s="12"/>
      <c r="AB359" s="26"/>
    </row>
    <row r="360" spans="1:28">
      <c r="A360" s="16"/>
      <c r="B360" s="12"/>
      <c r="C360" s="23"/>
      <c r="D360" s="12"/>
      <c r="E360" s="12"/>
      <c r="F360" s="24"/>
      <c r="G360" s="25"/>
      <c r="H360" s="12"/>
      <c r="I360" s="17"/>
      <c r="J360" s="17"/>
      <c r="K360" s="26"/>
      <c r="L360" s="20"/>
      <c r="M360" s="26"/>
      <c r="N360" s="12"/>
      <c r="O360" s="12"/>
      <c r="P360" s="12"/>
      <c r="Q360" s="12"/>
      <c r="R360" s="12"/>
      <c r="S360" s="28"/>
      <c r="T360" s="21"/>
      <c r="U360" s="21"/>
      <c r="V360" s="21"/>
      <c r="W360" s="21"/>
      <c r="X360" s="27"/>
      <c r="Y360" s="12" t="s">
        <v>38</v>
      </c>
      <c r="Z360" s="12"/>
      <c r="AA360" s="12"/>
      <c r="AB360" s="26"/>
    </row>
    <row r="361" spans="1:28">
      <c r="A361" s="16">
        <v>43617</v>
      </c>
      <c r="B361" s="12">
        <v>1</v>
      </c>
      <c r="C361" s="23" t="s">
        <v>64</v>
      </c>
      <c r="D361" s="12" t="str">
        <f>VLOOKUP(C361,'MASTER SALE PARTY'!$B$4:$E$1000,2,FALSE)</f>
        <v>27AAACD4090Q1Z8</v>
      </c>
      <c r="E361" s="12" t="s">
        <v>1545</v>
      </c>
      <c r="F361" s="24" t="s">
        <v>421</v>
      </c>
      <c r="G361" s="25">
        <v>43617</v>
      </c>
      <c r="H361" s="12" t="str">
        <f>VLOOKUP(C361,'MASTER SALE PARTY'!$B$4:$E$1000,3,FALSE)</f>
        <v>27-Maharashatra</v>
      </c>
      <c r="I361" s="17">
        <v>0</v>
      </c>
      <c r="J361" s="17" t="s">
        <v>37</v>
      </c>
      <c r="K361" s="26">
        <v>85129000</v>
      </c>
      <c r="L361" s="20">
        <f>VLOOKUP(K361,'MASTER SALE HSN'!$A$4:$E$200,5,FALSE)</f>
        <v>18</v>
      </c>
      <c r="M361" s="26"/>
      <c r="N361" s="12"/>
      <c r="O361" s="12"/>
      <c r="P361" s="12"/>
      <c r="Q361" s="12"/>
      <c r="R361" s="12"/>
      <c r="S361" s="28">
        <v>39531.24</v>
      </c>
      <c r="T361" s="21">
        <f t="shared" si="19"/>
        <v>0</v>
      </c>
      <c r="U361" s="21">
        <f t="shared" si="20"/>
        <v>3557.8115999999995</v>
      </c>
      <c r="V361" s="21">
        <f t="shared" si="21"/>
        <v>3557.8115999999995</v>
      </c>
      <c r="W361" s="21">
        <v>0</v>
      </c>
      <c r="X361" s="27">
        <v>46646.8632</v>
      </c>
      <c r="Y361" s="12" t="s">
        <v>38</v>
      </c>
      <c r="Z361" s="12" t="s">
        <v>1482</v>
      </c>
      <c r="AA361" s="12" t="str">
        <f>VLOOKUP(C361,'MASTER SALE PARTY'!$B$4:$E$1000,4,FALSE)</f>
        <v>Local</v>
      </c>
      <c r="AB361" s="26">
        <v>324</v>
      </c>
    </row>
    <row r="362" spans="1:28">
      <c r="A362" s="16">
        <v>43617</v>
      </c>
      <c r="B362" s="12">
        <v>2</v>
      </c>
      <c r="C362" s="23" t="s">
        <v>185</v>
      </c>
      <c r="D362" s="12" t="str">
        <f>VLOOKUP(C362,'MASTER SALE PARTY'!$B$4:$E$1000,2,FALSE)</f>
        <v>27AABFP3834C1ZK</v>
      </c>
      <c r="E362" s="12" t="s">
        <v>1545</v>
      </c>
      <c r="F362" s="24" t="s">
        <v>422</v>
      </c>
      <c r="G362" s="25">
        <v>43617</v>
      </c>
      <c r="H362" s="12" t="str">
        <f>VLOOKUP(C362,'MASTER SALE PARTY'!$B$4:$E$1000,3,FALSE)</f>
        <v>27-Maharashatra</v>
      </c>
      <c r="I362" s="17">
        <v>0</v>
      </c>
      <c r="J362" s="17" t="s">
        <v>37</v>
      </c>
      <c r="K362" s="26">
        <v>87141900</v>
      </c>
      <c r="L362" s="20">
        <f>VLOOKUP(K362,'MASTER SALE HSN'!$A$4:$E$200,5,FALSE)</f>
        <v>28</v>
      </c>
      <c r="M362" s="26"/>
      <c r="N362" s="12"/>
      <c r="O362" s="12"/>
      <c r="P362" s="12"/>
      <c r="Q362" s="12"/>
      <c r="R362" s="12"/>
      <c r="S362" s="28">
        <v>12470</v>
      </c>
      <c r="T362" s="21">
        <f t="shared" si="19"/>
        <v>0</v>
      </c>
      <c r="U362" s="21">
        <f t="shared" si="20"/>
        <v>1745.8</v>
      </c>
      <c r="V362" s="21">
        <f t="shared" si="21"/>
        <v>1745.8</v>
      </c>
      <c r="W362" s="21">
        <v>0</v>
      </c>
      <c r="X362" s="27">
        <v>15961.599999999999</v>
      </c>
      <c r="Y362" s="12" t="s">
        <v>38</v>
      </c>
      <c r="Z362" s="12" t="s">
        <v>1482</v>
      </c>
      <c r="AA362" s="12" t="str">
        <f>VLOOKUP(C362,'MASTER SALE PARTY'!$B$4:$E$1000,4,FALSE)</f>
        <v>Local</v>
      </c>
      <c r="AB362" s="26">
        <v>1000</v>
      </c>
    </row>
    <row r="363" spans="1:28">
      <c r="A363" s="16">
        <v>43617</v>
      </c>
      <c r="B363" s="12">
        <v>3</v>
      </c>
      <c r="C363" s="23" t="s">
        <v>121</v>
      </c>
      <c r="D363" s="12" t="str">
        <f>VLOOKUP(C363,'MASTER SALE PARTY'!$B$4:$E$1000,2,FALSE)</f>
        <v>23AABCE9378F1ZK</v>
      </c>
      <c r="E363" s="12" t="s">
        <v>1545</v>
      </c>
      <c r="F363" s="24" t="s">
        <v>423</v>
      </c>
      <c r="G363" s="25">
        <v>43617</v>
      </c>
      <c r="H363" s="12" t="str">
        <f>VLOOKUP(C363,'MASTER SALE PARTY'!$B$4:$E$1000,3,FALSE)</f>
        <v>23-Madhya Pradesh</v>
      </c>
      <c r="I363" s="17">
        <v>0</v>
      </c>
      <c r="J363" s="17" t="s">
        <v>37</v>
      </c>
      <c r="K363" s="26">
        <v>87081090</v>
      </c>
      <c r="L363" s="20">
        <f>VLOOKUP(K363,'MASTER SALE HSN'!$A$4:$E$200,5,FALSE)</f>
        <v>28</v>
      </c>
      <c r="M363" s="26"/>
      <c r="N363" s="12"/>
      <c r="O363" s="12"/>
      <c r="P363" s="12"/>
      <c r="Q363" s="12"/>
      <c r="R363" s="12"/>
      <c r="S363" s="28">
        <v>18193.5</v>
      </c>
      <c r="T363" s="21">
        <f t="shared" si="19"/>
        <v>5094.18</v>
      </c>
      <c r="U363" s="21">
        <f t="shared" si="20"/>
        <v>0</v>
      </c>
      <c r="V363" s="21">
        <f t="shared" si="21"/>
        <v>0</v>
      </c>
      <c r="W363" s="21">
        <v>0</v>
      </c>
      <c r="X363" s="27">
        <v>23287.68</v>
      </c>
      <c r="Y363" s="12" t="s">
        <v>38</v>
      </c>
      <c r="Z363" s="12" t="s">
        <v>1482</v>
      </c>
      <c r="AA363" s="12" t="str">
        <f>VLOOKUP(C363,'MASTER SALE PARTY'!$B$4:$E$1000,4,FALSE)</f>
        <v>Oms</v>
      </c>
      <c r="AB363" s="26">
        <v>9</v>
      </c>
    </row>
    <row r="364" spans="1:28">
      <c r="A364" s="16">
        <v>43617</v>
      </c>
      <c r="B364" s="12">
        <v>4</v>
      </c>
      <c r="C364" s="23" t="s">
        <v>59</v>
      </c>
      <c r="D364" s="12" t="str">
        <f>VLOOKUP(C364,'MASTER SALE PARTY'!$B$4:$E$1000,2,FALSE)</f>
        <v>27AAACT1848E1ZH</v>
      </c>
      <c r="E364" s="12" t="s">
        <v>1545</v>
      </c>
      <c r="F364" s="24" t="s">
        <v>424</v>
      </c>
      <c r="G364" s="25">
        <v>43619</v>
      </c>
      <c r="H364" s="12" t="str">
        <f>VLOOKUP(C364,'MASTER SALE PARTY'!$B$4:$E$1000,3,FALSE)</f>
        <v>27-Maharashatra</v>
      </c>
      <c r="I364" s="17">
        <v>0</v>
      </c>
      <c r="J364" s="17" t="s">
        <v>37</v>
      </c>
      <c r="K364" s="26">
        <v>87089900</v>
      </c>
      <c r="L364" s="20">
        <f>VLOOKUP(K364,'MASTER SALE HSN'!$A$4:$E$200,5,FALSE)</f>
        <v>28</v>
      </c>
      <c r="M364" s="26"/>
      <c r="N364" s="12"/>
      <c r="O364" s="12"/>
      <c r="P364" s="12"/>
      <c r="Q364" s="12"/>
      <c r="R364" s="12"/>
      <c r="S364" s="28">
        <v>8578.32</v>
      </c>
      <c r="T364" s="21">
        <f t="shared" si="19"/>
        <v>0</v>
      </c>
      <c r="U364" s="21">
        <f t="shared" si="20"/>
        <v>1200.9648</v>
      </c>
      <c r="V364" s="21">
        <f t="shared" si="21"/>
        <v>1200.9648</v>
      </c>
      <c r="W364" s="21">
        <v>0</v>
      </c>
      <c r="X364" s="27">
        <v>10980.239599999999</v>
      </c>
      <c r="Y364" s="12" t="s">
        <v>38</v>
      </c>
      <c r="Z364" s="12" t="s">
        <v>1482</v>
      </c>
      <c r="AA364" s="12" t="str">
        <f>VLOOKUP(C364,'MASTER SALE PARTY'!$B$4:$E$1000,4,FALSE)</f>
        <v>Local</v>
      </c>
      <c r="AB364" s="26">
        <v>24</v>
      </c>
    </row>
    <row r="365" spans="1:28">
      <c r="A365" s="16">
        <v>43617</v>
      </c>
      <c r="B365" s="12">
        <v>5</v>
      </c>
      <c r="C365" s="23" t="s">
        <v>185</v>
      </c>
      <c r="D365" s="12" t="str">
        <f>VLOOKUP(C365,'MASTER SALE PARTY'!$B$4:$E$1000,2,FALSE)</f>
        <v>27AABFP3834C1ZK</v>
      </c>
      <c r="E365" s="12" t="s">
        <v>1545</v>
      </c>
      <c r="F365" s="24" t="s">
        <v>425</v>
      </c>
      <c r="G365" s="25">
        <v>43619</v>
      </c>
      <c r="H365" s="12" t="str">
        <f>VLOOKUP(C365,'MASTER SALE PARTY'!$B$4:$E$1000,3,FALSE)</f>
        <v>27-Maharashatra</v>
      </c>
      <c r="I365" s="17">
        <v>0</v>
      </c>
      <c r="J365" s="17" t="s">
        <v>37</v>
      </c>
      <c r="K365" s="26">
        <v>87141900</v>
      </c>
      <c r="L365" s="20">
        <f>VLOOKUP(K365,'MASTER SALE HSN'!$A$4:$E$200,5,FALSE)</f>
        <v>28</v>
      </c>
      <c r="M365" s="26"/>
      <c r="N365" s="12"/>
      <c r="O365" s="12"/>
      <c r="P365" s="12"/>
      <c r="Q365" s="12"/>
      <c r="R365" s="12"/>
      <c r="S365" s="28">
        <v>6235</v>
      </c>
      <c r="T365" s="21">
        <f t="shared" si="19"/>
        <v>0</v>
      </c>
      <c r="U365" s="21">
        <f t="shared" si="20"/>
        <v>872.9</v>
      </c>
      <c r="V365" s="21">
        <f t="shared" si="21"/>
        <v>872.9</v>
      </c>
      <c r="W365" s="21">
        <v>0</v>
      </c>
      <c r="X365" s="27">
        <v>7980.7999999999993</v>
      </c>
      <c r="Y365" s="12" t="s">
        <v>38</v>
      </c>
      <c r="Z365" s="12" t="s">
        <v>1482</v>
      </c>
      <c r="AA365" s="12" t="str">
        <f>VLOOKUP(C365,'MASTER SALE PARTY'!$B$4:$E$1000,4,FALSE)</f>
        <v>Local</v>
      </c>
      <c r="AB365" s="26">
        <v>500</v>
      </c>
    </row>
    <row r="366" spans="1:28">
      <c r="A366" s="16">
        <v>43617</v>
      </c>
      <c r="B366" s="12">
        <v>6</v>
      </c>
      <c r="C366" s="23" t="s">
        <v>142</v>
      </c>
      <c r="D366" s="12" t="str">
        <f>VLOOKUP(C366,'MASTER SALE PARTY'!$B$4:$E$1000,2,FALSE)</f>
        <v>27AAACB2484Q1Z8</v>
      </c>
      <c r="E366" s="12" t="s">
        <v>1545</v>
      </c>
      <c r="F366" s="24" t="s">
        <v>426</v>
      </c>
      <c r="G366" s="25">
        <v>43619</v>
      </c>
      <c r="H366" s="12" t="str">
        <f>VLOOKUP(C366,'MASTER SALE PARTY'!$B$4:$E$1000,3,FALSE)</f>
        <v>27-Maharashatra</v>
      </c>
      <c r="I366" s="17">
        <v>0</v>
      </c>
      <c r="J366" s="17" t="s">
        <v>37</v>
      </c>
      <c r="K366" s="26">
        <v>998898</v>
      </c>
      <c r="L366" s="20">
        <f>VLOOKUP(K366,'MASTER SALE HSN'!$A$4:$E$200,5,FALSE)</f>
        <v>18</v>
      </c>
      <c r="M366" s="26"/>
      <c r="N366" s="12"/>
      <c r="O366" s="12"/>
      <c r="P366" s="12"/>
      <c r="Q366" s="12"/>
      <c r="R366" s="12"/>
      <c r="S366" s="28">
        <v>74166</v>
      </c>
      <c r="T366" s="21">
        <f t="shared" si="19"/>
        <v>0</v>
      </c>
      <c r="U366" s="21">
        <f t="shared" si="20"/>
        <v>6674.94</v>
      </c>
      <c r="V366" s="21">
        <f t="shared" si="21"/>
        <v>6674.94</v>
      </c>
      <c r="W366" s="21">
        <v>0</v>
      </c>
      <c r="X366" s="27">
        <v>87515.88</v>
      </c>
      <c r="Y366" s="12" t="s">
        <v>38</v>
      </c>
      <c r="Z366" s="12" t="s">
        <v>1482</v>
      </c>
      <c r="AA366" s="12" t="str">
        <f>VLOOKUP(C366,'MASTER SALE PARTY'!$B$4:$E$1000,4,FALSE)</f>
        <v>Local</v>
      </c>
      <c r="AB366" s="26">
        <v>867</v>
      </c>
    </row>
    <row r="367" spans="1:28">
      <c r="A367" s="16">
        <v>43617</v>
      </c>
      <c r="B367" s="12">
        <v>7</v>
      </c>
      <c r="C367" s="23" t="s">
        <v>142</v>
      </c>
      <c r="D367" s="12" t="str">
        <f>VLOOKUP(C367,'MASTER SALE PARTY'!$B$4:$E$1000,2,FALSE)</f>
        <v>27AAACB2484Q1Z8</v>
      </c>
      <c r="E367" s="12" t="s">
        <v>1545</v>
      </c>
      <c r="F367" s="24" t="s">
        <v>427</v>
      </c>
      <c r="G367" s="25">
        <v>43619</v>
      </c>
      <c r="H367" s="12" t="str">
        <f>VLOOKUP(C367,'MASTER SALE PARTY'!$B$4:$E$1000,3,FALSE)</f>
        <v>27-Maharashatra</v>
      </c>
      <c r="I367" s="17">
        <v>0</v>
      </c>
      <c r="J367" s="17" t="s">
        <v>37</v>
      </c>
      <c r="K367" s="26">
        <v>998898</v>
      </c>
      <c r="L367" s="20">
        <f>VLOOKUP(K367,'MASTER SALE HSN'!$A$4:$E$200,5,FALSE)</f>
        <v>18</v>
      </c>
      <c r="M367" s="26"/>
      <c r="N367" s="12"/>
      <c r="O367" s="12"/>
      <c r="P367" s="12"/>
      <c r="Q367" s="12"/>
      <c r="R367" s="12"/>
      <c r="S367" s="28">
        <v>1540</v>
      </c>
      <c r="T367" s="21">
        <f t="shared" si="19"/>
        <v>0</v>
      </c>
      <c r="U367" s="21">
        <f t="shared" si="20"/>
        <v>138.6</v>
      </c>
      <c r="V367" s="21">
        <f t="shared" si="21"/>
        <v>138.6</v>
      </c>
      <c r="W367" s="21">
        <v>0</v>
      </c>
      <c r="X367" s="27">
        <v>1817.1999999999998</v>
      </c>
      <c r="Y367" s="12" t="s">
        <v>38</v>
      </c>
      <c r="Z367" s="12" t="s">
        <v>1482</v>
      </c>
      <c r="AA367" s="12" t="str">
        <f>VLOOKUP(C367,'MASTER SALE PARTY'!$B$4:$E$1000,4,FALSE)</f>
        <v>Local</v>
      </c>
      <c r="AB367" s="26">
        <v>308</v>
      </c>
    </row>
    <row r="368" spans="1:28">
      <c r="A368" s="16">
        <v>43617</v>
      </c>
      <c r="B368" s="12">
        <v>8</v>
      </c>
      <c r="C368" s="23" t="s">
        <v>142</v>
      </c>
      <c r="D368" s="12" t="str">
        <f>VLOOKUP(C368,'MASTER SALE PARTY'!$B$4:$E$1000,2,FALSE)</f>
        <v>27AAACB2484Q1Z8</v>
      </c>
      <c r="E368" s="12" t="s">
        <v>1545</v>
      </c>
      <c r="F368" s="24" t="s">
        <v>428</v>
      </c>
      <c r="G368" s="25">
        <v>43619</v>
      </c>
      <c r="H368" s="12" t="str">
        <f>VLOOKUP(C368,'MASTER SALE PARTY'!$B$4:$E$1000,3,FALSE)</f>
        <v>27-Maharashatra</v>
      </c>
      <c r="I368" s="17">
        <v>0</v>
      </c>
      <c r="J368" s="17" t="s">
        <v>37</v>
      </c>
      <c r="K368" s="26">
        <v>998898</v>
      </c>
      <c r="L368" s="20">
        <f>VLOOKUP(K368,'MASTER SALE HSN'!$A$4:$E$200,5,FALSE)</f>
        <v>18</v>
      </c>
      <c r="M368" s="26"/>
      <c r="N368" s="12"/>
      <c r="O368" s="12"/>
      <c r="P368" s="12"/>
      <c r="Q368" s="12"/>
      <c r="R368" s="12"/>
      <c r="S368" s="28">
        <v>10560</v>
      </c>
      <c r="T368" s="21">
        <f t="shared" si="19"/>
        <v>0</v>
      </c>
      <c r="U368" s="21">
        <f t="shared" si="20"/>
        <v>950.4</v>
      </c>
      <c r="V368" s="21">
        <f t="shared" si="21"/>
        <v>950.4</v>
      </c>
      <c r="W368" s="21">
        <v>0</v>
      </c>
      <c r="X368" s="27">
        <v>12460.8</v>
      </c>
      <c r="Y368" s="12" t="s">
        <v>38</v>
      </c>
      <c r="Z368" s="12" t="s">
        <v>1482</v>
      </c>
      <c r="AA368" s="12" t="str">
        <f>VLOOKUP(C368,'MASTER SALE PARTY'!$B$4:$E$1000,4,FALSE)</f>
        <v>Local</v>
      </c>
      <c r="AB368" s="26">
        <v>2292</v>
      </c>
    </row>
    <row r="369" spans="1:28">
      <c r="A369" s="16">
        <v>43617</v>
      </c>
      <c r="B369" s="12">
        <v>9</v>
      </c>
      <c r="C369" s="23" t="s">
        <v>142</v>
      </c>
      <c r="D369" s="12" t="str">
        <f>VLOOKUP(C369,'MASTER SALE PARTY'!$B$4:$E$1000,2,FALSE)</f>
        <v>27AAACB2484Q1Z8</v>
      </c>
      <c r="E369" s="12" t="s">
        <v>1545</v>
      </c>
      <c r="F369" s="24" t="s">
        <v>429</v>
      </c>
      <c r="G369" s="25">
        <v>43619</v>
      </c>
      <c r="H369" s="12" t="str">
        <f>VLOOKUP(C369,'MASTER SALE PARTY'!$B$4:$E$1000,3,FALSE)</f>
        <v>27-Maharashatra</v>
      </c>
      <c r="I369" s="17">
        <v>0</v>
      </c>
      <c r="J369" s="17" t="s">
        <v>37</v>
      </c>
      <c r="K369" s="26">
        <v>998898</v>
      </c>
      <c r="L369" s="20">
        <f>VLOOKUP(K369,'MASTER SALE HSN'!$A$4:$E$200,5,FALSE)</f>
        <v>18</v>
      </c>
      <c r="M369" s="26"/>
      <c r="N369" s="12"/>
      <c r="O369" s="12"/>
      <c r="P369" s="12"/>
      <c r="Q369" s="12"/>
      <c r="R369" s="12"/>
      <c r="S369" s="28">
        <v>1780</v>
      </c>
      <c r="T369" s="21">
        <f t="shared" si="19"/>
        <v>0</v>
      </c>
      <c r="U369" s="21">
        <f t="shared" si="20"/>
        <v>160.20000000000002</v>
      </c>
      <c r="V369" s="21">
        <f t="shared" si="21"/>
        <v>160.20000000000002</v>
      </c>
      <c r="W369" s="21">
        <v>0</v>
      </c>
      <c r="X369" s="27">
        <v>2100.4</v>
      </c>
      <c r="Y369" s="12" t="s">
        <v>38</v>
      </c>
      <c r="Z369" s="12" t="s">
        <v>1482</v>
      </c>
      <c r="AA369" s="12" t="str">
        <f>VLOOKUP(C369,'MASTER SALE PARTY'!$B$4:$E$1000,4,FALSE)</f>
        <v>Local</v>
      </c>
      <c r="AB369" s="26">
        <v>356</v>
      </c>
    </row>
    <row r="370" spans="1:28">
      <c r="A370" s="16">
        <v>43617</v>
      </c>
      <c r="B370" s="12">
        <v>10</v>
      </c>
      <c r="C370" s="23" t="s">
        <v>142</v>
      </c>
      <c r="D370" s="12" t="str">
        <f>VLOOKUP(C370,'MASTER SALE PARTY'!$B$4:$E$1000,2,FALSE)</f>
        <v>27AAACB2484Q1Z8</v>
      </c>
      <c r="E370" s="12" t="s">
        <v>1545</v>
      </c>
      <c r="F370" s="24" t="s">
        <v>430</v>
      </c>
      <c r="G370" s="25">
        <v>43619</v>
      </c>
      <c r="H370" s="12" t="str">
        <f>VLOOKUP(C370,'MASTER SALE PARTY'!$B$4:$E$1000,3,FALSE)</f>
        <v>27-Maharashatra</v>
      </c>
      <c r="I370" s="17">
        <v>0</v>
      </c>
      <c r="J370" s="17" t="s">
        <v>37</v>
      </c>
      <c r="K370" s="26">
        <v>998898</v>
      </c>
      <c r="L370" s="20">
        <f>VLOOKUP(K370,'MASTER SALE HSN'!$A$4:$E$200,5,FALSE)</f>
        <v>18</v>
      </c>
      <c r="M370" s="26"/>
      <c r="N370" s="12"/>
      <c r="O370" s="12"/>
      <c r="P370" s="12"/>
      <c r="Q370" s="12"/>
      <c r="R370" s="12"/>
      <c r="S370" s="28">
        <v>10795</v>
      </c>
      <c r="T370" s="21">
        <f t="shared" si="19"/>
        <v>0</v>
      </c>
      <c r="U370" s="21">
        <f t="shared" si="20"/>
        <v>971.55000000000007</v>
      </c>
      <c r="V370" s="21">
        <f t="shared" si="21"/>
        <v>971.55000000000007</v>
      </c>
      <c r="W370" s="21">
        <v>0</v>
      </c>
      <c r="X370" s="27">
        <v>12738.099999999999</v>
      </c>
      <c r="Y370" s="12" t="s">
        <v>38</v>
      </c>
      <c r="Z370" s="12" t="s">
        <v>1482</v>
      </c>
      <c r="AA370" s="12" t="str">
        <f>VLOOKUP(C370,'MASTER SALE PARTY'!$B$4:$E$1000,4,FALSE)</f>
        <v>Local</v>
      </c>
      <c r="AB370" s="26">
        <v>2012</v>
      </c>
    </row>
    <row r="371" spans="1:28">
      <c r="A371" s="16">
        <v>43617</v>
      </c>
      <c r="B371" s="12">
        <v>11</v>
      </c>
      <c r="C371" s="23" t="s">
        <v>173</v>
      </c>
      <c r="D371" s="12" t="str">
        <f>VLOOKUP(C371,'MASTER SALE PARTY'!$B$4:$E$1000,2,FALSE)</f>
        <v>27AAGCP0139E1ZP</v>
      </c>
      <c r="E371" s="12" t="s">
        <v>1545</v>
      </c>
      <c r="F371" s="24" t="s">
        <v>431</v>
      </c>
      <c r="G371" s="25">
        <v>43619</v>
      </c>
      <c r="H371" s="12" t="str">
        <f>VLOOKUP(C371,'MASTER SALE PARTY'!$B$4:$E$1000,3,FALSE)</f>
        <v>27-Maharashatra</v>
      </c>
      <c r="I371" s="17">
        <v>0</v>
      </c>
      <c r="J371" s="17" t="s">
        <v>37</v>
      </c>
      <c r="K371" s="26">
        <v>87141090</v>
      </c>
      <c r="L371" s="20">
        <f>VLOOKUP(K371,'MASTER SALE HSN'!$A$4:$E$200,5,FALSE)</f>
        <v>28</v>
      </c>
      <c r="M371" s="26"/>
      <c r="N371" s="12"/>
      <c r="O371" s="12"/>
      <c r="P371" s="12"/>
      <c r="Q371" s="12"/>
      <c r="R371" s="12"/>
      <c r="S371" s="28">
        <v>73862.600000000006</v>
      </c>
      <c r="T371" s="21">
        <f t="shared" si="19"/>
        <v>0</v>
      </c>
      <c r="U371" s="21">
        <f t="shared" si="20"/>
        <v>10340.764000000001</v>
      </c>
      <c r="V371" s="21">
        <f t="shared" si="21"/>
        <v>10340.764000000001</v>
      </c>
      <c r="W371" s="21">
        <v>0</v>
      </c>
      <c r="X371" s="27">
        <v>94544.118000000002</v>
      </c>
      <c r="Y371" s="12" t="s">
        <v>38</v>
      </c>
      <c r="Z371" s="12" t="s">
        <v>1482</v>
      </c>
      <c r="AA371" s="12" t="str">
        <f>VLOOKUP(C371,'MASTER SALE PARTY'!$B$4:$E$1000,4,FALSE)</f>
        <v>Local</v>
      </c>
      <c r="AB371" s="26">
        <v>980</v>
      </c>
    </row>
    <row r="372" spans="1:28">
      <c r="A372" s="16">
        <v>43617</v>
      </c>
      <c r="B372" s="12">
        <v>12</v>
      </c>
      <c r="C372" s="23" t="s">
        <v>173</v>
      </c>
      <c r="D372" s="12" t="str">
        <f>VLOOKUP(C372,'MASTER SALE PARTY'!$B$4:$E$1000,2,FALSE)</f>
        <v>27AAGCP0139E1ZP</v>
      </c>
      <c r="E372" s="12" t="s">
        <v>1545</v>
      </c>
      <c r="F372" s="24" t="s">
        <v>432</v>
      </c>
      <c r="G372" s="25">
        <v>43619</v>
      </c>
      <c r="H372" s="12" t="str">
        <f>VLOOKUP(C372,'MASTER SALE PARTY'!$B$4:$E$1000,3,FALSE)</f>
        <v>27-Maharashatra</v>
      </c>
      <c r="I372" s="17">
        <v>0</v>
      </c>
      <c r="J372" s="17" t="s">
        <v>37</v>
      </c>
      <c r="K372" s="26">
        <v>87141090</v>
      </c>
      <c r="L372" s="20">
        <f>VLOOKUP(K372,'MASTER SALE HSN'!$A$4:$E$200,5,FALSE)</f>
        <v>28</v>
      </c>
      <c r="M372" s="26"/>
      <c r="N372" s="12"/>
      <c r="O372" s="12"/>
      <c r="P372" s="12"/>
      <c r="Q372" s="12"/>
      <c r="R372" s="12"/>
      <c r="S372" s="28">
        <v>50792.4</v>
      </c>
      <c r="T372" s="21">
        <f t="shared" si="19"/>
        <v>0</v>
      </c>
      <c r="U372" s="21">
        <f t="shared" si="20"/>
        <v>7110.9360000000006</v>
      </c>
      <c r="V372" s="21">
        <f t="shared" si="21"/>
        <v>7110.9360000000006</v>
      </c>
      <c r="W372" s="21">
        <v>0</v>
      </c>
      <c r="X372" s="27">
        <v>65014.282000000007</v>
      </c>
      <c r="Y372" s="12" t="s">
        <v>38</v>
      </c>
      <c r="Z372" s="12" t="s">
        <v>1482</v>
      </c>
      <c r="AA372" s="12" t="str">
        <f>VLOOKUP(C372,'MASTER SALE PARTY'!$B$4:$E$1000,4,FALSE)</f>
        <v>Local</v>
      </c>
      <c r="AB372" s="26">
        <v>1080</v>
      </c>
    </row>
    <row r="373" spans="1:28">
      <c r="A373" s="16">
        <v>43617</v>
      </c>
      <c r="B373" s="12">
        <v>13</v>
      </c>
      <c r="C373" s="23" t="s">
        <v>121</v>
      </c>
      <c r="D373" s="12" t="str">
        <f>VLOOKUP(C373,'MASTER SALE PARTY'!$B$4:$E$1000,2,FALSE)</f>
        <v>23AABCE9378F1ZK</v>
      </c>
      <c r="E373" s="12" t="s">
        <v>1545</v>
      </c>
      <c r="F373" s="24" t="s">
        <v>433</v>
      </c>
      <c r="G373" s="25">
        <v>43619</v>
      </c>
      <c r="H373" s="12" t="str">
        <f>VLOOKUP(C373,'MASTER SALE PARTY'!$B$4:$E$1000,3,FALSE)</f>
        <v>23-Madhya Pradesh</v>
      </c>
      <c r="I373" s="17">
        <v>0</v>
      </c>
      <c r="J373" s="17" t="s">
        <v>37</v>
      </c>
      <c r="K373" s="26">
        <v>87081090</v>
      </c>
      <c r="L373" s="20">
        <f>VLOOKUP(K373,'MASTER SALE HSN'!$A$4:$E$200,5,FALSE)</f>
        <v>28</v>
      </c>
      <c r="M373" s="26"/>
      <c r="N373" s="12"/>
      <c r="O373" s="12"/>
      <c r="P373" s="12"/>
      <c r="Q373" s="12"/>
      <c r="R373" s="12"/>
      <c r="S373" s="28">
        <v>2021.5</v>
      </c>
      <c r="T373" s="21">
        <f t="shared" si="19"/>
        <v>566.02</v>
      </c>
      <c r="U373" s="21">
        <f t="shared" si="20"/>
        <v>0</v>
      </c>
      <c r="V373" s="21">
        <f t="shared" si="21"/>
        <v>0</v>
      </c>
      <c r="W373" s="21">
        <v>0</v>
      </c>
      <c r="X373" s="27">
        <v>2587.52</v>
      </c>
      <c r="Y373" s="12" t="s">
        <v>38</v>
      </c>
      <c r="Z373" s="12" t="s">
        <v>1482</v>
      </c>
      <c r="AA373" s="12" t="str">
        <f>VLOOKUP(C373,'MASTER SALE PARTY'!$B$4:$E$1000,4,FALSE)</f>
        <v>Oms</v>
      </c>
      <c r="AB373" s="26">
        <v>1</v>
      </c>
    </row>
    <row r="374" spans="1:28">
      <c r="A374" s="16">
        <v>43617</v>
      </c>
      <c r="B374" s="12">
        <v>14</v>
      </c>
      <c r="C374" s="23" t="s">
        <v>121</v>
      </c>
      <c r="D374" s="12" t="str">
        <f>VLOOKUP(C374,'MASTER SALE PARTY'!$B$4:$E$1000,2,FALSE)</f>
        <v>23AABCE9378F1ZK</v>
      </c>
      <c r="E374" s="12" t="s">
        <v>1545</v>
      </c>
      <c r="F374" s="24" t="s">
        <v>434</v>
      </c>
      <c r="G374" s="25">
        <v>43619</v>
      </c>
      <c r="H374" s="12" t="str">
        <f>VLOOKUP(C374,'MASTER SALE PARTY'!$B$4:$E$1000,3,FALSE)</f>
        <v>23-Madhya Pradesh</v>
      </c>
      <c r="I374" s="17">
        <v>0</v>
      </c>
      <c r="J374" s="17" t="s">
        <v>37</v>
      </c>
      <c r="K374" s="26">
        <v>87081090</v>
      </c>
      <c r="L374" s="20">
        <f>VLOOKUP(K374,'MASTER SALE HSN'!$A$4:$E$200,5,FALSE)</f>
        <v>28</v>
      </c>
      <c r="M374" s="26"/>
      <c r="N374" s="12"/>
      <c r="O374" s="12"/>
      <c r="P374" s="12"/>
      <c r="Q374" s="12"/>
      <c r="R374" s="12"/>
      <c r="S374" s="28">
        <v>64490.58</v>
      </c>
      <c r="T374" s="21">
        <f t="shared" si="19"/>
        <v>18057.362399999998</v>
      </c>
      <c r="U374" s="21">
        <f t="shared" si="20"/>
        <v>0</v>
      </c>
      <c r="V374" s="21">
        <f t="shared" si="21"/>
        <v>0</v>
      </c>
      <c r="W374" s="21">
        <v>0</v>
      </c>
      <c r="X374" s="27">
        <v>82547.9424</v>
      </c>
      <c r="Y374" s="12" t="s">
        <v>38</v>
      </c>
      <c r="Z374" s="12" t="s">
        <v>1482</v>
      </c>
      <c r="AA374" s="12" t="str">
        <f>VLOOKUP(C374,'MASTER SALE PARTY'!$B$4:$E$1000,4,FALSE)</f>
        <v>Oms</v>
      </c>
      <c r="AB374" s="26">
        <v>198</v>
      </c>
    </row>
    <row r="375" spans="1:28">
      <c r="A375" s="16">
        <v>43617</v>
      </c>
      <c r="B375" s="12">
        <v>15</v>
      </c>
      <c r="C375" s="23" t="s">
        <v>121</v>
      </c>
      <c r="D375" s="12" t="str">
        <f>VLOOKUP(C375,'MASTER SALE PARTY'!$B$4:$E$1000,2,FALSE)</f>
        <v>23AABCE9378F1ZK</v>
      </c>
      <c r="E375" s="12" t="s">
        <v>1545</v>
      </c>
      <c r="F375" s="24" t="s">
        <v>435</v>
      </c>
      <c r="G375" s="25">
        <v>43619</v>
      </c>
      <c r="H375" s="12" t="str">
        <f>VLOOKUP(C375,'MASTER SALE PARTY'!$B$4:$E$1000,3,FALSE)</f>
        <v>23-Madhya Pradesh</v>
      </c>
      <c r="I375" s="17">
        <v>0</v>
      </c>
      <c r="J375" s="17" t="s">
        <v>37</v>
      </c>
      <c r="K375" s="26">
        <v>87081090</v>
      </c>
      <c r="L375" s="20">
        <f>VLOOKUP(K375,'MASTER SALE HSN'!$A$4:$E$200,5,FALSE)</f>
        <v>28</v>
      </c>
      <c r="M375" s="26"/>
      <c r="N375" s="12"/>
      <c r="O375" s="12"/>
      <c r="P375" s="12"/>
      <c r="Q375" s="12"/>
      <c r="R375" s="12"/>
      <c r="S375" s="28">
        <v>27557.46</v>
      </c>
      <c r="T375" s="21">
        <f t="shared" si="19"/>
        <v>7716.0887999999995</v>
      </c>
      <c r="U375" s="21">
        <f t="shared" si="20"/>
        <v>0</v>
      </c>
      <c r="V375" s="21">
        <f t="shared" si="21"/>
        <v>0</v>
      </c>
      <c r="W375" s="21">
        <v>0</v>
      </c>
      <c r="X375" s="27">
        <v>35273.548799999997</v>
      </c>
      <c r="Y375" s="12" t="s">
        <v>38</v>
      </c>
      <c r="Z375" s="12" t="s">
        <v>1482</v>
      </c>
      <c r="AA375" s="12" t="str">
        <f>VLOOKUP(C375,'MASTER SALE PARTY'!$B$4:$E$1000,4,FALSE)</f>
        <v>Oms</v>
      </c>
      <c r="AB375" s="26">
        <v>14</v>
      </c>
    </row>
    <row r="376" spans="1:28">
      <c r="A376" s="16">
        <v>43617</v>
      </c>
      <c r="B376" s="12">
        <v>16</v>
      </c>
      <c r="C376" s="23" t="s">
        <v>121</v>
      </c>
      <c r="D376" s="12" t="str">
        <f>VLOOKUP(C376,'MASTER SALE PARTY'!$B$4:$E$1000,2,FALSE)</f>
        <v>23AABCE9378F1ZK</v>
      </c>
      <c r="E376" s="12" t="s">
        <v>1545</v>
      </c>
      <c r="F376" s="24" t="s">
        <v>436</v>
      </c>
      <c r="G376" s="25">
        <v>43619</v>
      </c>
      <c r="H376" s="12" t="str">
        <f>VLOOKUP(C376,'MASTER SALE PARTY'!$B$4:$E$1000,3,FALSE)</f>
        <v>23-Madhya Pradesh</v>
      </c>
      <c r="I376" s="17">
        <v>0</v>
      </c>
      <c r="J376" s="17" t="s">
        <v>37</v>
      </c>
      <c r="K376" s="26">
        <v>87081090</v>
      </c>
      <c r="L376" s="20">
        <f>VLOOKUP(K376,'MASTER SALE HSN'!$A$4:$E$200,5,FALSE)</f>
        <v>28</v>
      </c>
      <c r="M376" s="26"/>
      <c r="N376" s="12"/>
      <c r="O376" s="12"/>
      <c r="P376" s="12"/>
      <c r="Q376" s="12"/>
      <c r="R376" s="12"/>
      <c r="S376" s="28">
        <v>8449.3799999999992</v>
      </c>
      <c r="T376" s="21">
        <f t="shared" si="19"/>
        <v>2365.8263999999999</v>
      </c>
      <c r="U376" s="21">
        <f t="shared" si="20"/>
        <v>0</v>
      </c>
      <c r="V376" s="21">
        <f t="shared" si="21"/>
        <v>0</v>
      </c>
      <c r="W376" s="21">
        <v>0</v>
      </c>
      <c r="X376" s="27">
        <v>10815.206399999999</v>
      </c>
      <c r="Y376" s="12" t="s">
        <v>38</v>
      </c>
      <c r="Z376" s="12" t="s">
        <v>1482</v>
      </c>
      <c r="AA376" s="12" t="str">
        <f>VLOOKUP(C376,'MASTER SALE PARTY'!$B$4:$E$1000,4,FALSE)</f>
        <v>Oms</v>
      </c>
      <c r="AB376" s="26">
        <v>9</v>
      </c>
    </row>
    <row r="377" spans="1:28">
      <c r="A377" s="16">
        <v>43617</v>
      </c>
      <c r="B377" s="12">
        <v>17</v>
      </c>
      <c r="C377" s="23" t="s">
        <v>121</v>
      </c>
      <c r="D377" s="12" t="str">
        <f>VLOOKUP(C377,'MASTER SALE PARTY'!$B$4:$E$1000,2,FALSE)</f>
        <v>23AABCE9378F1ZK</v>
      </c>
      <c r="E377" s="12" t="s">
        <v>1545</v>
      </c>
      <c r="F377" s="24" t="s">
        <v>437</v>
      </c>
      <c r="G377" s="25">
        <v>43619</v>
      </c>
      <c r="H377" s="12" t="str">
        <f>VLOOKUP(C377,'MASTER SALE PARTY'!$B$4:$E$1000,3,FALSE)</f>
        <v>23-Madhya Pradesh</v>
      </c>
      <c r="I377" s="17">
        <v>0</v>
      </c>
      <c r="J377" s="17" t="s">
        <v>37</v>
      </c>
      <c r="K377" s="26">
        <v>87081090</v>
      </c>
      <c r="L377" s="20">
        <f>VLOOKUP(K377,'MASTER SALE HSN'!$A$4:$E$200,5,FALSE)</f>
        <v>28</v>
      </c>
      <c r="M377" s="26"/>
      <c r="N377" s="12"/>
      <c r="O377" s="12"/>
      <c r="P377" s="12"/>
      <c r="Q377" s="12"/>
      <c r="R377" s="12"/>
      <c r="S377" s="28">
        <v>64464</v>
      </c>
      <c r="T377" s="21">
        <f t="shared" si="19"/>
        <v>18049.919999999998</v>
      </c>
      <c r="U377" s="21">
        <f t="shared" si="20"/>
        <v>0</v>
      </c>
      <c r="V377" s="21">
        <f t="shared" si="21"/>
        <v>0</v>
      </c>
      <c r="W377" s="21">
        <v>0</v>
      </c>
      <c r="X377" s="27">
        <v>82513.919999999998</v>
      </c>
      <c r="Y377" s="12" t="s">
        <v>38</v>
      </c>
      <c r="Z377" s="12" t="s">
        <v>1482</v>
      </c>
      <c r="AA377" s="12" t="str">
        <f>VLOOKUP(C377,'MASTER SALE PARTY'!$B$4:$E$1000,4,FALSE)</f>
        <v>Oms</v>
      </c>
      <c r="AB377" s="26">
        <v>30</v>
      </c>
    </row>
    <row r="378" spans="1:28">
      <c r="A378" s="16">
        <v>43617</v>
      </c>
      <c r="B378" s="12">
        <v>18</v>
      </c>
      <c r="C378" s="23" t="s">
        <v>185</v>
      </c>
      <c r="D378" s="12" t="str">
        <f>VLOOKUP(C378,'MASTER SALE PARTY'!$B$4:$E$1000,2,FALSE)</f>
        <v>27AABFP3834C1ZK</v>
      </c>
      <c r="E378" s="12" t="s">
        <v>1545</v>
      </c>
      <c r="F378" s="24" t="s">
        <v>438</v>
      </c>
      <c r="G378" s="25">
        <v>43619</v>
      </c>
      <c r="H378" s="12" t="str">
        <f>VLOOKUP(C378,'MASTER SALE PARTY'!$B$4:$E$1000,3,FALSE)</f>
        <v>27-Maharashatra</v>
      </c>
      <c r="I378" s="17">
        <v>0</v>
      </c>
      <c r="J378" s="17" t="s">
        <v>37</v>
      </c>
      <c r="K378" s="26">
        <v>87141900</v>
      </c>
      <c r="L378" s="20">
        <f>VLOOKUP(K378,'MASTER SALE HSN'!$A$4:$E$200,5,FALSE)</f>
        <v>28</v>
      </c>
      <c r="M378" s="26"/>
      <c r="N378" s="12"/>
      <c r="O378" s="12"/>
      <c r="P378" s="12"/>
      <c r="Q378" s="12"/>
      <c r="R378" s="12"/>
      <c r="S378" s="28">
        <v>2943</v>
      </c>
      <c r="T378" s="21">
        <f t="shared" si="19"/>
        <v>0</v>
      </c>
      <c r="U378" s="21">
        <f t="shared" si="20"/>
        <v>412.02</v>
      </c>
      <c r="V378" s="21">
        <f t="shared" si="21"/>
        <v>412.02</v>
      </c>
      <c r="W378" s="21">
        <v>0</v>
      </c>
      <c r="X378" s="27">
        <v>3767.04</v>
      </c>
      <c r="Y378" s="12" t="s">
        <v>38</v>
      </c>
      <c r="Z378" s="12" t="s">
        <v>1482</v>
      </c>
      <c r="AA378" s="12" t="str">
        <f>VLOOKUP(C378,'MASTER SALE PARTY'!$B$4:$E$1000,4,FALSE)</f>
        <v>Local</v>
      </c>
      <c r="AB378" s="26">
        <v>300</v>
      </c>
    </row>
    <row r="379" spans="1:28">
      <c r="A379" s="16">
        <v>43617</v>
      </c>
      <c r="B379" s="12">
        <v>19</v>
      </c>
      <c r="C379" s="23" t="s">
        <v>45</v>
      </c>
      <c r="D379" s="12" t="str">
        <f>VLOOKUP(C379,'MASTER SALE PARTY'!$B$4:$E$1000,2,FALSE)</f>
        <v>27AAECM8871A1ZF</v>
      </c>
      <c r="E379" s="12" t="s">
        <v>1545</v>
      </c>
      <c r="F379" s="24" t="s">
        <v>439</v>
      </c>
      <c r="G379" s="25">
        <v>43620</v>
      </c>
      <c r="H379" s="12" t="str">
        <f>VLOOKUP(C379,'MASTER SALE PARTY'!$B$4:$E$1000,3,FALSE)</f>
        <v>27-Maharashatra</v>
      </c>
      <c r="I379" s="17">
        <v>0</v>
      </c>
      <c r="J379" s="17" t="s">
        <v>37</v>
      </c>
      <c r="K379" s="26">
        <v>87089900</v>
      </c>
      <c r="L379" s="20">
        <f>VLOOKUP(K379,'MASTER SALE HSN'!$A$4:$E$200,5,FALSE)</f>
        <v>28</v>
      </c>
      <c r="M379" s="26"/>
      <c r="N379" s="12"/>
      <c r="O379" s="12"/>
      <c r="P379" s="12"/>
      <c r="Q379" s="12"/>
      <c r="R379" s="12"/>
      <c r="S379" s="28">
        <v>23255.759999999998</v>
      </c>
      <c r="T379" s="21">
        <f t="shared" si="19"/>
        <v>0</v>
      </c>
      <c r="U379" s="21">
        <f t="shared" si="20"/>
        <v>3255.8063999999995</v>
      </c>
      <c r="V379" s="21">
        <f t="shared" si="21"/>
        <v>3255.8063999999995</v>
      </c>
      <c r="W379" s="21">
        <v>0</v>
      </c>
      <c r="X379" s="27">
        <v>29767.382799999996</v>
      </c>
      <c r="Y379" s="12" t="s">
        <v>38</v>
      </c>
      <c r="Z379" s="12" t="s">
        <v>1482</v>
      </c>
      <c r="AA379" s="12" t="str">
        <f>VLOOKUP(C379,'MASTER SALE PARTY'!$B$4:$E$1000,4,FALSE)</f>
        <v>Local</v>
      </c>
      <c r="AB379" s="26">
        <v>12</v>
      </c>
    </row>
    <row r="380" spans="1:28">
      <c r="A380" s="16">
        <v>43617</v>
      </c>
      <c r="B380" s="12">
        <v>20</v>
      </c>
      <c r="C380" s="23" t="s">
        <v>185</v>
      </c>
      <c r="D380" s="12" t="str">
        <f>VLOOKUP(C380,'MASTER SALE PARTY'!$B$4:$E$1000,2,FALSE)</f>
        <v>27AABFP3834C1ZK</v>
      </c>
      <c r="E380" s="12" t="s">
        <v>1545</v>
      </c>
      <c r="F380" s="24" t="s">
        <v>440</v>
      </c>
      <c r="G380" s="25">
        <v>43620</v>
      </c>
      <c r="H380" s="12" t="str">
        <f>VLOOKUP(C380,'MASTER SALE PARTY'!$B$4:$E$1000,3,FALSE)</f>
        <v>27-Maharashatra</v>
      </c>
      <c r="I380" s="17">
        <v>0</v>
      </c>
      <c r="J380" s="17" t="s">
        <v>37</v>
      </c>
      <c r="K380" s="26">
        <v>87141900</v>
      </c>
      <c r="L380" s="20">
        <f>VLOOKUP(K380,'MASTER SALE HSN'!$A$4:$E$200,5,FALSE)</f>
        <v>28</v>
      </c>
      <c r="M380" s="26"/>
      <c r="N380" s="12"/>
      <c r="O380" s="12"/>
      <c r="P380" s="12"/>
      <c r="Q380" s="12"/>
      <c r="R380" s="12"/>
      <c r="S380" s="28">
        <v>6767</v>
      </c>
      <c r="T380" s="21">
        <f t="shared" si="19"/>
        <v>0</v>
      </c>
      <c r="U380" s="21">
        <f t="shared" si="20"/>
        <v>947.38</v>
      </c>
      <c r="V380" s="21">
        <f t="shared" si="21"/>
        <v>947.38</v>
      </c>
      <c r="W380" s="21">
        <v>0</v>
      </c>
      <c r="X380" s="27">
        <v>8661.76</v>
      </c>
      <c r="Y380" s="12" t="s">
        <v>38</v>
      </c>
      <c r="Z380" s="12" t="s">
        <v>1482</v>
      </c>
      <c r="AA380" s="12" t="str">
        <f>VLOOKUP(C380,'MASTER SALE PARTY'!$B$4:$E$1000,4,FALSE)</f>
        <v>Local</v>
      </c>
      <c r="AB380" s="26">
        <v>500</v>
      </c>
    </row>
    <row r="381" spans="1:28">
      <c r="A381" s="16">
        <v>43617</v>
      </c>
      <c r="B381" s="12">
        <v>21</v>
      </c>
      <c r="C381" s="23" t="s">
        <v>185</v>
      </c>
      <c r="D381" s="12" t="str">
        <f>VLOOKUP(C381,'MASTER SALE PARTY'!$B$4:$E$1000,2,FALSE)</f>
        <v>27AABFP3834C1ZK</v>
      </c>
      <c r="E381" s="12" t="s">
        <v>1545</v>
      </c>
      <c r="F381" s="24" t="s">
        <v>441</v>
      </c>
      <c r="G381" s="25">
        <v>43620</v>
      </c>
      <c r="H381" s="12" t="str">
        <f>VLOOKUP(C381,'MASTER SALE PARTY'!$B$4:$E$1000,3,FALSE)</f>
        <v>27-Maharashatra</v>
      </c>
      <c r="I381" s="17">
        <v>0</v>
      </c>
      <c r="J381" s="17" t="s">
        <v>37</v>
      </c>
      <c r="K381" s="26">
        <v>87141900</v>
      </c>
      <c r="L381" s="20">
        <f>VLOOKUP(K381,'MASTER SALE HSN'!$A$4:$E$200,5,FALSE)</f>
        <v>28</v>
      </c>
      <c r="M381" s="26"/>
      <c r="N381" s="12"/>
      <c r="O381" s="12"/>
      <c r="P381" s="12"/>
      <c r="Q381" s="12"/>
      <c r="R381" s="12"/>
      <c r="S381" s="28">
        <v>15818.6</v>
      </c>
      <c r="T381" s="21">
        <f t="shared" si="19"/>
        <v>0</v>
      </c>
      <c r="U381" s="21">
        <f t="shared" si="20"/>
        <v>2214.6040000000003</v>
      </c>
      <c r="V381" s="21">
        <f t="shared" si="21"/>
        <v>2214.6040000000003</v>
      </c>
      <c r="W381" s="21">
        <v>0</v>
      </c>
      <c r="X381" s="27">
        <v>20247.798000000003</v>
      </c>
      <c r="Y381" s="12" t="s">
        <v>38</v>
      </c>
      <c r="Z381" s="12" t="s">
        <v>1482</v>
      </c>
      <c r="AA381" s="12" t="str">
        <f>VLOOKUP(C381,'MASTER SALE PARTY'!$B$4:$E$1000,4,FALSE)</f>
        <v>Local</v>
      </c>
      <c r="AB381" s="26">
        <v>1260</v>
      </c>
    </row>
    <row r="382" spans="1:28">
      <c r="A382" s="16">
        <v>43617</v>
      </c>
      <c r="B382" s="12">
        <v>22</v>
      </c>
      <c r="C382" s="23" t="s">
        <v>92</v>
      </c>
      <c r="D382" s="12" t="str">
        <f>VLOOKUP(C382,'MASTER SALE PARTY'!$B$4:$E$1000,2,FALSE)</f>
        <v>27AAACH4211R1ZF</v>
      </c>
      <c r="E382" s="12" t="s">
        <v>1545</v>
      </c>
      <c r="F382" s="24" t="s">
        <v>442</v>
      </c>
      <c r="G382" s="25">
        <v>43620</v>
      </c>
      <c r="H382" s="12" t="str">
        <f>VLOOKUP(C382,'MASTER SALE PARTY'!$B$4:$E$1000,3,FALSE)</f>
        <v>27-Maharashatra</v>
      </c>
      <c r="I382" s="17">
        <v>0</v>
      </c>
      <c r="J382" s="17" t="s">
        <v>37</v>
      </c>
      <c r="K382" s="26">
        <v>85129000</v>
      </c>
      <c r="L382" s="20">
        <f>VLOOKUP(K382,'MASTER SALE HSN'!$A$4:$E$200,5,FALSE)</f>
        <v>18</v>
      </c>
      <c r="M382" s="26"/>
      <c r="N382" s="12"/>
      <c r="O382" s="12"/>
      <c r="P382" s="12"/>
      <c r="Q382" s="12"/>
      <c r="R382" s="12"/>
      <c r="S382" s="28">
        <v>54000</v>
      </c>
      <c r="T382" s="21">
        <f t="shared" si="19"/>
        <v>0</v>
      </c>
      <c r="U382" s="21">
        <f t="shared" si="20"/>
        <v>4860</v>
      </c>
      <c r="V382" s="21">
        <f t="shared" si="21"/>
        <v>4860</v>
      </c>
      <c r="W382" s="21">
        <v>0</v>
      </c>
      <c r="X382" s="27">
        <v>63720</v>
      </c>
      <c r="Y382" s="12" t="s">
        <v>38</v>
      </c>
      <c r="Z382" s="12" t="s">
        <v>1482</v>
      </c>
      <c r="AA382" s="12" t="str">
        <f>VLOOKUP(C382,'MASTER SALE PARTY'!$B$4:$E$1000,4,FALSE)</f>
        <v>Local</v>
      </c>
      <c r="AB382" s="26">
        <v>2160</v>
      </c>
    </row>
    <row r="383" spans="1:28">
      <c r="A383" s="16">
        <v>43617</v>
      </c>
      <c r="B383" s="12">
        <v>23</v>
      </c>
      <c r="C383" s="23" t="s">
        <v>185</v>
      </c>
      <c r="D383" s="12" t="str">
        <f>VLOOKUP(C383,'MASTER SALE PARTY'!$B$4:$E$1000,2,FALSE)</f>
        <v>27AABFP3834C1ZK</v>
      </c>
      <c r="E383" s="12" t="s">
        <v>1545</v>
      </c>
      <c r="F383" s="24" t="s">
        <v>443</v>
      </c>
      <c r="G383" s="25">
        <v>43621</v>
      </c>
      <c r="H383" s="12" t="str">
        <f>VLOOKUP(C383,'MASTER SALE PARTY'!$B$4:$E$1000,3,FALSE)</f>
        <v>27-Maharashatra</v>
      </c>
      <c r="I383" s="17">
        <v>0</v>
      </c>
      <c r="J383" s="17" t="s">
        <v>37</v>
      </c>
      <c r="K383" s="26">
        <v>87141900</v>
      </c>
      <c r="L383" s="20">
        <f>VLOOKUP(K383,'MASTER SALE HSN'!$A$4:$E$200,5,FALSE)</f>
        <v>28</v>
      </c>
      <c r="M383" s="26"/>
      <c r="N383" s="12"/>
      <c r="O383" s="12"/>
      <c r="P383" s="12"/>
      <c r="Q383" s="12"/>
      <c r="R383" s="12"/>
      <c r="S383" s="28">
        <v>13983</v>
      </c>
      <c r="T383" s="21">
        <f t="shared" si="19"/>
        <v>0</v>
      </c>
      <c r="U383" s="21">
        <f t="shared" si="20"/>
        <v>1957.6200000000001</v>
      </c>
      <c r="V383" s="21">
        <f t="shared" si="21"/>
        <v>1957.6200000000001</v>
      </c>
      <c r="W383" s="21">
        <v>0</v>
      </c>
      <c r="X383" s="27">
        <v>17898.240000000002</v>
      </c>
      <c r="Y383" s="12" t="s">
        <v>38</v>
      </c>
      <c r="Z383" s="12" t="s">
        <v>1482</v>
      </c>
      <c r="AA383" s="12" t="str">
        <f>VLOOKUP(C383,'MASTER SALE PARTY'!$B$4:$E$1000,4,FALSE)</f>
        <v>Local</v>
      </c>
      <c r="AB383" s="26">
        <v>1100</v>
      </c>
    </row>
    <row r="384" spans="1:28">
      <c r="A384" s="16">
        <v>43617</v>
      </c>
      <c r="B384" s="12">
        <v>24</v>
      </c>
      <c r="C384" s="23" t="s">
        <v>142</v>
      </c>
      <c r="D384" s="12" t="str">
        <f>VLOOKUP(C384,'MASTER SALE PARTY'!$B$4:$E$1000,2,FALSE)</f>
        <v>27AAACB2484Q1Z8</v>
      </c>
      <c r="E384" s="12" t="s">
        <v>1545</v>
      </c>
      <c r="F384" s="24" t="s">
        <v>444</v>
      </c>
      <c r="G384" s="25">
        <v>43621</v>
      </c>
      <c r="H384" s="12" t="str">
        <f>VLOOKUP(C384,'MASTER SALE PARTY'!$B$4:$E$1000,3,FALSE)</f>
        <v>27-Maharashatra</v>
      </c>
      <c r="I384" s="17">
        <v>0</v>
      </c>
      <c r="J384" s="17" t="s">
        <v>37</v>
      </c>
      <c r="K384" s="26">
        <v>998898</v>
      </c>
      <c r="L384" s="20">
        <f>VLOOKUP(K384,'MASTER SALE HSN'!$A$4:$E$200,5,FALSE)</f>
        <v>18</v>
      </c>
      <c r="M384" s="26"/>
      <c r="N384" s="12"/>
      <c r="O384" s="12"/>
      <c r="P384" s="12"/>
      <c r="Q384" s="12"/>
      <c r="R384" s="12"/>
      <c r="S384" s="28">
        <v>26815</v>
      </c>
      <c r="T384" s="21">
        <f t="shared" si="19"/>
        <v>0</v>
      </c>
      <c r="U384" s="21">
        <f t="shared" si="20"/>
        <v>2413.35</v>
      </c>
      <c r="V384" s="21">
        <f t="shared" si="21"/>
        <v>2413.35</v>
      </c>
      <c r="W384" s="21">
        <v>0</v>
      </c>
      <c r="X384" s="27">
        <v>31641.699999999997</v>
      </c>
      <c r="Y384" s="12" t="s">
        <v>38</v>
      </c>
      <c r="Z384" s="12" t="s">
        <v>1482</v>
      </c>
      <c r="AA384" s="12" t="str">
        <f>VLOOKUP(C384,'MASTER SALE PARTY'!$B$4:$E$1000,4,FALSE)</f>
        <v>Local</v>
      </c>
      <c r="AB384" s="26">
        <v>5276</v>
      </c>
    </row>
    <row r="385" spans="1:28">
      <c r="A385" s="16">
        <v>43617</v>
      </c>
      <c r="B385" s="12">
        <v>25</v>
      </c>
      <c r="C385" s="23" t="s">
        <v>142</v>
      </c>
      <c r="D385" s="12" t="str">
        <f>VLOOKUP(C385,'MASTER SALE PARTY'!$B$4:$E$1000,2,FALSE)</f>
        <v>27AAACB2484Q1Z8</v>
      </c>
      <c r="E385" s="12" t="s">
        <v>1545</v>
      </c>
      <c r="F385" s="24" t="s">
        <v>445</v>
      </c>
      <c r="G385" s="25">
        <v>43621</v>
      </c>
      <c r="H385" s="12" t="str">
        <f>VLOOKUP(C385,'MASTER SALE PARTY'!$B$4:$E$1000,3,FALSE)</f>
        <v>27-Maharashatra</v>
      </c>
      <c r="I385" s="17">
        <v>0</v>
      </c>
      <c r="J385" s="17" t="s">
        <v>37</v>
      </c>
      <c r="K385" s="26">
        <v>998898</v>
      </c>
      <c r="L385" s="20">
        <f>VLOOKUP(K385,'MASTER SALE HSN'!$A$4:$E$200,5,FALSE)</f>
        <v>18</v>
      </c>
      <c r="M385" s="26"/>
      <c r="N385" s="12"/>
      <c r="O385" s="12"/>
      <c r="P385" s="12"/>
      <c r="Q385" s="12"/>
      <c r="R385" s="12"/>
      <c r="S385" s="28">
        <v>44360</v>
      </c>
      <c r="T385" s="21">
        <f t="shared" si="19"/>
        <v>0</v>
      </c>
      <c r="U385" s="21">
        <f t="shared" si="20"/>
        <v>3992.4</v>
      </c>
      <c r="V385" s="21">
        <f t="shared" si="21"/>
        <v>3992.4</v>
      </c>
      <c r="W385" s="21">
        <v>0</v>
      </c>
      <c r="X385" s="27">
        <v>52344.800000000003</v>
      </c>
      <c r="Y385" s="12" t="s">
        <v>38</v>
      </c>
      <c r="Z385" s="12" t="s">
        <v>1482</v>
      </c>
      <c r="AA385" s="12" t="str">
        <f>VLOOKUP(C385,'MASTER SALE PARTY'!$B$4:$E$1000,4,FALSE)</f>
        <v>Local</v>
      </c>
      <c r="AB385" s="26">
        <v>520</v>
      </c>
    </row>
    <row r="386" spans="1:28">
      <c r="A386" s="16">
        <v>43617</v>
      </c>
      <c r="B386" s="12">
        <v>26</v>
      </c>
      <c r="C386" s="23" t="s">
        <v>45</v>
      </c>
      <c r="D386" s="12" t="str">
        <f>VLOOKUP(C386,'MASTER SALE PARTY'!$B$4:$E$1000,2,FALSE)</f>
        <v>27AAECM8871A1ZF</v>
      </c>
      <c r="E386" s="12" t="s">
        <v>1545</v>
      </c>
      <c r="F386" s="24" t="s">
        <v>446</v>
      </c>
      <c r="G386" s="25">
        <v>43621</v>
      </c>
      <c r="H386" s="12" t="str">
        <f>VLOOKUP(C386,'MASTER SALE PARTY'!$B$4:$E$1000,3,FALSE)</f>
        <v>27-Maharashatra</v>
      </c>
      <c r="I386" s="17">
        <v>0</v>
      </c>
      <c r="J386" s="17" t="s">
        <v>37</v>
      </c>
      <c r="K386" s="26">
        <v>87089900</v>
      </c>
      <c r="L386" s="20">
        <f>VLOOKUP(K386,'MASTER SALE HSN'!$A$4:$E$200,5,FALSE)</f>
        <v>28</v>
      </c>
      <c r="M386" s="26"/>
      <c r="N386" s="12"/>
      <c r="O386" s="12"/>
      <c r="P386" s="12"/>
      <c r="Q386" s="12"/>
      <c r="R386" s="12"/>
      <c r="S386" s="28">
        <v>23255.759999999998</v>
      </c>
      <c r="T386" s="21">
        <f t="shared" si="19"/>
        <v>0</v>
      </c>
      <c r="U386" s="21">
        <f t="shared" si="20"/>
        <v>3255.8063999999995</v>
      </c>
      <c r="V386" s="21">
        <f t="shared" si="21"/>
        <v>3255.8063999999995</v>
      </c>
      <c r="W386" s="21">
        <v>0</v>
      </c>
      <c r="X386" s="27">
        <v>29767.382799999996</v>
      </c>
      <c r="Y386" s="12" t="s">
        <v>38</v>
      </c>
      <c r="Z386" s="12" t="s">
        <v>1482</v>
      </c>
      <c r="AA386" s="12" t="str">
        <f>VLOOKUP(C386,'MASTER SALE PARTY'!$B$4:$E$1000,4,FALSE)</f>
        <v>Local</v>
      </c>
      <c r="AB386" s="26">
        <v>12</v>
      </c>
    </row>
    <row r="387" spans="1:28">
      <c r="A387" s="16">
        <v>43617</v>
      </c>
      <c r="B387" s="12">
        <v>27</v>
      </c>
      <c r="C387" s="23" t="s">
        <v>45</v>
      </c>
      <c r="D387" s="12" t="str">
        <f>VLOOKUP(C387,'MASTER SALE PARTY'!$B$4:$E$1000,2,FALSE)</f>
        <v>27AAECM8871A1ZF</v>
      </c>
      <c r="E387" s="12" t="s">
        <v>1545</v>
      </c>
      <c r="F387" s="24" t="s">
        <v>447</v>
      </c>
      <c r="G387" s="25">
        <v>43621</v>
      </c>
      <c r="H387" s="12" t="str">
        <f>VLOOKUP(C387,'MASTER SALE PARTY'!$B$4:$E$1000,3,FALSE)</f>
        <v>27-Maharashatra</v>
      </c>
      <c r="I387" s="17">
        <v>0</v>
      </c>
      <c r="J387" s="17" t="s">
        <v>37</v>
      </c>
      <c r="K387" s="26">
        <v>87089900</v>
      </c>
      <c r="L387" s="20">
        <f>VLOOKUP(K387,'MASTER SALE HSN'!$A$4:$E$200,5,FALSE)</f>
        <v>28</v>
      </c>
      <c r="M387" s="26"/>
      <c r="N387" s="12"/>
      <c r="O387" s="12"/>
      <c r="P387" s="12"/>
      <c r="Q387" s="12"/>
      <c r="R387" s="12"/>
      <c r="S387" s="28">
        <v>23255.759999999998</v>
      </c>
      <c r="T387" s="21">
        <f t="shared" si="19"/>
        <v>0</v>
      </c>
      <c r="U387" s="21">
        <f t="shared" si="20"/>
        <v>3255.8063999999995</v>
      </c>
      <c r="V387" s="21">
        <f t="shared" si="21"/>
        <v>3255.8063999999995</v>
      </c>
      <c r="W387" s="21">
        <v>0</v>
      </c>
      <c r="X387" s="27">
        <v>29767.382799999996</v>
      </c>
      <c r="Y387" s="12" t="s">
        <v>38</v>
      </c>
      <c r="Z387" s="12" t="s">
        <v>1482</v>
      </c>
      <c r="AA387" s="12" t="str">
        <f>VLOOKUP(C387,'MASTER SALE PARTY'!$B$4:$E$1000,4,FALSE)</f>
        <v>Local</v>
      </c>
      <c r="AB387" s="26">
        <v>12</v>
      </c>
    </row>
    <row r="388" spans="1:28">
      <c r="A388" s="16">
        <v>43617</v>
      </c>
      <c r="B388" s="12">
        <v>28</v>
      </c>
      <c r="C388" s="23" t="s">
        <v>45</v>
      </c>
      <c r="D388" s="12" t="str">
        <f>VLOOKUP(C388,'MASTER SALE PARTY'!$B$4:$E$1000,2,FALSE)</f>
        <v>27AAECM8871A1ZF</v>
      </c>
      <c r="E388" s="12" t="s">
        <v>1545</v>
      </c>
      <c r="F388" s="24" t="s">
        <v>448</v>
      </c>
      <c r="G388" s="25">
        <v>43621</v>
      </c>
      <c r="H388" s="12" t="str">
        <f>VLOOKUP(C388,'MASTER SALE PARTY'!$B$4:$E$1000,3,FALSE)</f>
        <v>27-Maharashatra</v>
      </c>
      <c r="I388" s="17">
        <v>0</v>
      </c>
      <c r="J388" s="17" t="s">
        <v>37</v>
      </c>
      <c r="K388" s="26">
        <v>87089900</v>
      </c>
      <c r="L388" s="20">
        <f>VLOOKUP(K388,'MASTER SALE HSN'!$A$4:$E$200,5,FALSE)</f>
        <v>28</v>
      </c>
      <c r="M388" s="26"/>
      <c r="N388" s="12"/>
      <c r="O388" s="12"/>
      <c r="P388" s="12"/>
      <c r="Q388" s="12"/>
      <c r="R388" s="12"/>
      <c r="S388" s="28">
        <v>23255.759999999998</v>
      </c>
      <c r="T388" s="21">
        <f t="shared" si="19"/>
        <v>0</v>
      </c>
      <c r="U388" s="21">
        <f t="shared" si="20"/>
        <v>3255.8063999999995</v>
      </c>
      <c r="V388" s="21">
        <f t="shared" si="21"/>
        <v>3255.8063999999995</v>
      </c>
      <c r="W388" s="21">
        <v>0</v>
      </c>
      <c r="X388" s="27">
        <v>29767.382799999996</v>
      </c>
      <c r="Y388" s="12" t="s">
        <v>38</v>
      </c>
      <c r="Z388" s="12" t="s">
        <v>1482</v>
      </c>
      <c r="AA388" s="12" t="str">
        <f>VLOOKUP(C388,'MASTER SALE PARTY'!$B$4:$E$1000,4,FALSE)</f>
        <v>Local</v>
      </c>
      <c r="AB388" s="26">
        <v>12</v>
      </c>
    </row>
    <row r="389" spans="1:28">
      <c r="A389" s="16">
        <v>43617</v>
      </c>
      <c r="B389" s="12">
        <v>29</v>
      </c>
      <c r="C389" s="23" t="s">
        <v>173</v>
      </c>
      <c r="D389" s="12" t="str">
        <f>VLOOKUP(C389,'MASTER SALE PARTY'!$B$4:$E$1000,2,FALSE)</f>
        <v>27AAGCP0139E1ZP</v>
      </c>
      <c r="E389" s="12" t="s">
        <v>1545</v>
      </c>
      <c r="F389" s="24" t="s">
        <v>449</v>
      </c>
      <c r="G389" s="25">
        <v>43621</v>
      </c>
      <c r="H389" s="12" t="str">
        <f>VLOOKUP(C389,'MASTER SALE PARTY'!$B$4:$E$1000,3,FALSE)</f>
        <v>27-Maharashatra</v>
      </c>
      <c r="I389" s="17">
        <v>0</v>
      </c>
      <c r="J389" s="17" t="s">
        <v>37</v>
      </c>
      <c r="K389" s="26">
        <v>87141090</v>
      </c>
      <c r="L389" s="20">
        <f>VLOOKUP(K389,'MASTER SALE HSN'!$A$4:$E$200,5,FALSE)</f>
        <v>28</v>
      </c>
      <c r="M389" s="26"/>
      <c r="N389" s="12"/>
      <c r="O389" s="12"/>
      <c r="P389" s="12"/>
      <c r="Q389" s="12"/>
      <c r="R389" s="12"/>
      <c r="S389" s="28">
        <v>28218</v>
      </c>
      <c r="T389" s="21">
        <f t="shared" si="19"/>
        <v>0</v>
      </c>
      <c r="U389" s="21">
        <f t="shared" si="20"/>
        <v>3950.52</v>
      </c>
      <c r="V389" s="21">
        <f t="shared" si="21"/>
        <v>3950.52</v>
      </c>
      <c r="W389" s="21">
        <v>0</v>
      </c>
      <c r="X389" s="27">
        <v>36119.040000000001</v>
      </c>
      <c r="Y389" s="12" t="s">
        <v>38</v>
      </c>
      <c r="Z389" s="12" t="s">
        <v>1482</v>
      </c>
      <c r="AA389" s="12" t="str">
        <f>VLOOKUP(C389,'MASTER SALE PARTY'!$B$4:$E$1000,4,FALSE)</f>
        <v>Local</v>
      </c>
      <c r="AB389" s="26">
        <v>600</v>
      </c>
    </row>
    <row r="390" spans="1:28">
      <c r="A390" s="16">
        <v>43617</v>
      </c>
      <c r="B390" s="12">
        <v>30</v>
      </c>
      <c r="C390" s="23" t="s">
        <v>45</v>
      </c>
      <c r="D390" s="12" t="str">
        <f>VLOOKUP(C390,'MASTER SALE PARTY'!$B$4:$E$1000,2,FALSE)</f>
        <v>27AAECM8871A1ZF</v>
      </c>
      <c r="E390" s="12" t="s">
        <v>1545</v>
      </c>
      <c r="F390" s="24" t="s">
        <v>450</v>
      </c>
      <c r="G390" s="25">
        <v>43621</v>
      </c>
      <c r="H390" s="12" t="str">
        <f>VLOOKUP(C390,'MASTER SALE PARTY'!$B$4:$E$1000,3,FALSE)</f>
        <v>27-Maharashatra</v>
      </c>
      <c r="I390" s="17">
        <v>0</v>
      </c>
      <c r="J390" s="17" t="s">
        <v>37</v>
      </c>
      <c r="K390" s="26">
        <v>87089900</v>
      </c>
      <c r="L390" s="20">
        <f>VLOOKUP(K390,'MASTER SALE HSN'!$A$4:$E$200,5,FALSE)</f>
        <v>28</v>
      </c>
      <c r="M390" s="26"/>
      <c r="N390" s="12"/>
      <c r="O390" s="12"/>
      <c r="P390" s="12"/>
      <c r="Q390" s="12"/>
      <c r="R390" s="12"/>
      <c r="S390" s="28">
        <v>23255.759999999998</v>
      </c>
      <c r="T390" s="21">
        <f t="shared" si="19"/>
        <v>0</v>
      </c>
      <c r="U390" s="21">
        <f t="shared" si="20"/>
        <v>3255.8063999999995</v>
      </c>
      <c r="V390" s="21">
        <f t="shared" si="21"/>
        <v>3255.8063999999995</v>
      </c>
      <c r="W390" s="21">
        <v>0</v>
      </c>
      <c r="X390" s="27">
        <v>29767.382799999996</v>
      </c>
      <c r="Y390" s="12" t="s">
        <v>38</v>
      </c>
      <c r="Z390" s="12" t="s">
        <v>1482</v>
      </c>
      <c r="AA390" s="12" t="str">
        <f>VLOOKUP(C390,'MASTER SALE PARTY'!$B$4:$E$1000,4,FALSE)</f>
        <v>Local</v>
      </c>
      <c r="AB390" s="26">
        <v>12</v>
      </c>
    </row>
    <row r="391" spans="1:28">
      <c r="A391" s="16">
        <v>43617</v>
      </c>
      <c r="B391" s="12">
        <v>31</v>
      </c>
      <c r="C391" s="23" t="s">
        <v>185</v>
      </c>
      <c r="D391" s="12" t="str">
        <f>VLOOKUP(C391,'MASTER SALE PARTY'!$B$4:$E$1000,2,FALSE)</f>
        <v>27AABFP3834C1ZK</v>
      </c>
      <c r="E391" s="12" t="s">
        <v>1545</v>
      </c>
      <c r="F391" s="24" t="s">
        <v>451</v>
      </c>
      <c r="G391" s="25">
        <v>43621</v>
      </c>
      <c r="H391" s="12" t="str">
        <f>VLOOKUP(C391,'MASTER SALE PARTY'!$B$4:$E$1000,3,FALSE)</f>
        <v>27-Maharashatra</v>
      </c>
      <c r="I391" s="17">
        <v>0</v>
      </c>
      <c r="J391" s="17" t="s">
        <v>37</v>
      </c>
      <c r="K391" s="26">
        <v>87141900</v>
      </c>
      <c r="L391" s="20">
        <f>VLOOKUP(K391,'MASTER SALE HSN'!$A$4:$E$200,5,FALSE)</f>
        <v>28</v>
      </c>
      <c r="M391" s="26"/>
      <c r="N391" s="12"/>
      <c r="O391" s="12"/>
      <c r="P391" s="12"/>
      <c r="Q391" s="12"/>
      <c r="R391" s="12"/>
      <c r="S391" s="28">
        <v>12379.22</v>
      </c>
      <c r="T391" s="21">
        <f t="shared" si="19"/>
        <v>0</v>
      </c>
      <c r="U391" s="21">
        <f t="shared" si="20"/>
        <v>1733.0907999999999</v>
      </c>
      <c r="V391" s="21">
        <f t="shared" si="21"/>
        <v>1733.0907999999999</v>
      </c>
      <c r="W391" s="21">
        <v>0</v>
      </c>
      <c r="X391" s="27">
        <v>15845.401599999999</v>
      </c>
      <c r="Y391" s="12" t="s">
        <v>38</v>
      </c>
      <c r="Z391" s="12" t="s">
        <v>1482</v>
      </c>
      <c r="AA391" s="12" t="str">
        <f>VLOOKUP(C391,'MASTER SALE PARTY'!$B$4:$E$1000,4,FALSE)</f>
        <v>Local</v>
      </c>
      <c r="AB391" s="26">
        <v>994</v>
      </c>
    </row>
    <row r="392" spans="1:28">
      <c r="A392" s="16">
        <v>43617</v>
      </c>
      <c r="B392" s="12">
        <v>32</v>
      </c>
      <c r="C392" s="23" t="s">
        <v>64</v>
      </c>
      <c r="D392" s="12" t="str">
        <f>VLOOKUP(C392,'MASTER SALE PARTY'!$B$4:$E$1000,2,FALSE)</f>
        <v>27AAACD4090Q1Z8</v>
      </c>
      <c r="E392" s="12" t="s">
        <v>1545</v>
      </c>
      <c r="F392" s="24" t="s">
        <v>452</v>
      </c>
      <c r="G392" s="25">
        <v>43622</v>
      </c>
      <c r="H392" s="12" t="str">
        <f>VLOOKUP(C392,'MASTER SALE PARTY'!$B$4:$E$1000,3,FALSE)</f>
        <v>27-Maharashatra</v>
      </c>
      <c r="I392" s="17">
        <v>0</v>
      </c>
      <c r="J392" s="17" t="s">
        <v>37</v>
      </c>
      <c r="K392" s="26">
        <v>85129000</v>
      </c>
      <c r="L392" s="20">
        <f>VLOOKUP(K392,'MASTER SALE HSN'!$A$4:$E$200,5,FALSE)</f>
        <v>18</v>
      </c>
      <c r="M392" s="26"/>
      <c r="N392" s="12"/>
      <c r="O392" s="12"/>
      <c r="P392" s="12"/>
      <c r="Q392" s="12"/>
      <c r="R392" s="12"/>
      <c r="S392" s="28">
        <v>65885.399999999994</v>
      </c>
      <c r="T392" s="21">
        <f t="shared" si="19"/>
        <v>0</v>
      </c>
      <c r="U392" s="21">
        <f t="shared" si="20"/>
        <v>5929.6859999999997</v>
      </c>
      <c r="V392" s="21">
        <f t="shared" si="21"/>
        <v>5929.6859999999997</v>
      </c>
      <c r="W392" s="21">
        <v>0</v>
      </c>
      <c r="X392" s="27">
        <v>77744.781999999992</v>
      </c>
      <c r="Y392" s="12" t="s">
        <v>38</v>
      </c>
      <c r="Z392" s="12" t="s">
        <v>1482</v>
      </c>
      <c r="AA392" s="12" t="str">
        <f>VLOOKUP(C392,'MASTER SALE PARTY'!$B$4:$E$1000,4,FALSE)</f>
        <v>Local</v>
      </c>
      <c r="AB392" s="26">
        <v>540</v>
      </c>
    </row>
    <row r="393" spans="1:28">
      <c r="A393" s="16">
        <v>43617</v>
      </c>
      <c r="B393" s="12">
        <v>33</v>
      </c>
      <c r="C393" s="23" t="s">
        <v>45</v>
      </c>
      <c r="D393" s="12" t="str">
        <f>VLOOKUP(C393,'MASTER SALE PARTY'!$B$4:$E$1000,2,FALSE)</f>
        <v>27AAECM8871A1ZF</v>
      </c>
      <c r="E393" s="12" t="s">
        <v>1545</v>
      </c>
      <c r="F393" s="24" t="s">
        <v>453</v>
      </c>
      <c r="G393" s="25">
        <v>43622</v>
      </c>
      <c r="H393" s="12" t="str">
        <f>VLOOKUP(C393,'MASTER SALE PARTY'!$B$4:$E$1000,3,FALSE)</f>
        <v>27-Maharashatra</v>
      </c>
      <c r="I393" s="17">
        <v>0</v>
      </c>
      <c r="J393" s="17" t="s">
        <v>37</v>
      </c>
      <c r="K393" s="26">
        <v>87089900</v>
      </c>
      <c r="L393" s="20">
        <f>VLOOKUP(K393,'MASTER SALE HSN'!$A$4:$E$200,5,FALSE)</f>
        <v>28</v>
      </c>
      <c r="M393" s="26"/>
      <c r="N393" s="12"/>
      <c r="O393" s="12"/>
      <c r="P393" s="12"/>
      <c r="Q393" s="12"/>
      <c r="R393" s="12"/>
      <c r="S393" s="28">
        <v>23255.759999999998</v>
      </c>
      <c r="T393" s="21">
        <f t="shared" si="19"/>
        <v>0</v>
      </c>
      <c r="U393" s="21">
        <f t="shared" si="20"/>
        <v>3255.8063999999995</v>
      </c>
      <c r="V393" s="21">
        <f t="shared" si="21"/>
        <v>3255.8063999999995</v>
      </c>
      <c r="W393" s="21">
        <v>0</v>
      </c>
      <c r="X393" s="27">
        <v>29767.382799999996</v>
      </c>
      <c r="Y393" s="12" t="s">
        <v>38</v>
      </c>
      <c r="Z393" s="12" t="s">
        <v>1482</v>
      </c>
      <c r="AA393" s="12" t="str">
        <f>VLOOKUP(C393,'MASTER SALE PARTY'!$B$4:$E$1000,4,FALSE)</f>
        <v>Local</v>
      </c>
      <c r="AB393" s="26">
        <v>12</v>
      </c>
    </row>
    <row r="394" spans="1:28">
      <c r="A394" s="16">
        <v>43617</v>
      </c>
      <c r="B394" s="12">
        <v>34</v>
      </c>
      <c r="C394" s="23" t="s">
        <v>142</v>
      </c>
      <c r="D394" s="12" t="str">
        <f>VLOOKUP(C394,'MASTER SALE PARTY'!$B$4:$E$1000,2,FALSE)</f>
        <v>27AAACB2484Q1Z8</v>
      </c>
      <c r="E394" s="12" t="s">
        <v>1545</v>
      </c>
      <c r="F394" s="24" t="s">
        <v>454</v>
      </c>
      <c r="G394" s="25">
        <v>43622</v>
      </c>
      <c r="H394" s="12" t="str">
        <f>VLOOKUP(C394,'MASTER SALE PARTY'!$B$4:$E$1000,3,FALSE)</f>
        <v>27-Maharashatra</v>
      </c>
      <c r="I394" s="17">
        <v>0</v>
      </c>
      <c r="J394" s="17" t="s">
        <v>37</v>
      </c>
      <c r="K394" s="26">
        <v>998898</v>
      </c>
      <c r="L394" s="20">
        <f>VLOOKUP(K394,'MASTER SALE HSN'!$A$4:$E$200,5,FALSE)</f>
        <v>18</v>
      </c>
      <c r="M394" s="26"/>
      <c r="N394" s="12"/>
      <c r="O394" s="12"/>
      <c r="P394" s="12"/>
      <c r="Q394" s="12"/>
      <c r="R394" s="12"/>
      <c r="S394" s="28">
        <v>2165</v>
      </c>
      <c r="T394" s="21">
        <f t="shared" si="19"/>
        <v>0</v>
      </c>
      <c r="U394" s="21">
        <f t="shared" si="20"/>
        <v>194.85</v>
      </c>
      <c r="V394" s="21">
        <f t="shared" si="21"/>
        <v>194.85</v>
      </c>
      <c r="W394" s="21">
        <v>0</v>
      </c>
      <c r="X394" s="27">
        <v>2554.6999999999998</v>
      </c>
      <c r="Y394" s="12" t="s">
        <v>38</v>
      </c>
      <c r="Z394" s="12" t="s">
        <v>1482</v>
      </c>
      <c r="AA394" s="12" t="str">
        <f>VLOOKUP(C394,'MASTER SALE PARTY'!$B$4:$E$1000,4,FALSE)</f>
        <v>Local</v>
      </c>
      <c r="AB394" s="26">
        <v>433</v>
      </c>
    </row>
    <row r="395" spans="1:28">
      <c r="A395" s="16">
        <v>43617</v>
      </c>
      <c r="B395" s="12">
        <v>35</v>
      </c>
      <c r="C395" s="23" t="s">
        <v>142</v>
      </c>
      <c r="D395" s="12" t="str">
        <f>VLOOKUP(C395,'MASTER SALE PARTY'!$B$4:$E$1000,2,FALSE)</f>
        <v>27AAACB2484Q1Z8</v>
      </c>
      <c r="E395" s="12" t="s">
        <v>1545</v>
      </c>
      <c r="F395" s="24" t="s">
        <v>455</v>
      </c>
      <c r="G395" s="25">
        <v>43622</v>
      </c>
      <c r="H395" s="12" t="str">
        <f>VLOOKUP(C395,'MASTER SALE PARTY'!$B$4:$E$1000,3,FALSE)</f>
        <v>27-Maharashatra</v>
      </c>
      <c r="I395" s="17">
        <v>0</v>
      </c>
      <c r="J395" s="17" t="s">
        <v>37</v>
      </c>
      <c r="K395" s="26">
        <v>998898</v>
      </c>
      <c r="L395" s="20">
        <f>VLOOKUP(K395,'MASTER SALE HSN'!$A$4:$E$200,5,FALSE)</f>
        <v>18</v>
      </c>
      <c r="M395" s="26"/>
      <c r="N395" s="12"/>
      <c r="O395" s="12"/>
      <c r="P395" s="12"/>
      <c r="Q395" s="12"/>
      <c r="R395" s="12"/>
      <c r="S395" s="28">
        <v>40398</v>
      </c>
      <c r="T395" s="21">
        <f t="shared" si="19"/>
        <v>0</v>
      </c>
      <c r="U395" s="21">
        <f t="shared" si="20"/>
        <v>3635.82</v>
      </c>
      <c r="V395" s="21">
        <f t="shared" si="21"/>
        <v>3635.82</v>
      </c>
      <c r="W395" s="21">
        <v>0</v>
      </c>
      <c r="X395" s="27">
        <v>47669.64</v>
      </c>
      <c r="Y395" s="12" t="s">
        <v>38</v>
      </c>
      <c r="Z395" s="12" t="s">
        <v>1482</v>
      </c>
      <c r="AA395" s="12" t="str">
        <f>VLOOKUP(C395,'MASTER SALE PARTY'!$B$4:$E$1000,4,FALSE)</f>
        <v>Local</v>
      </c>
      <c r="AB395" s="26">
        <v>471</v>
      </c>
    </row>
    <row r="396" spans="1:28">
      <c r="A396" s="16">
        <v>43617</v>
      </c>
      <c r="B396" s="12">
        <v>36</v>
      </c>
      <c r="C396" s="23" t="s">
        <v>45</v>
      </c>
      <c r="D396" s="12" t="str">
        <f>VLOOKUP(C396,'MASTER SALE PARTY'!$B$4:$E$1000,2,FALSE)</f>
        <v>27AAECM8871A1ZF</v>
      </c>
      <c r="E396" s="12" t="s">
        <v>1545</v>
      </c>
      <c r="F396" s="24" t="s">
        <v>456</v>
      </c>
      <c r="G396" s="25">
        <v>43622</v>
      </c>
      <c r="H396" s="12" t="str">
        <f>VLOOKUP(C396,'MASTER SALE PARTY'!$B$4:$E$1000,3,FALSE)</f>
        <v>27-Maharashatra</v>
      </c>
      <c r="I396" s="17">
        <v>0</v>
      </c>
      <c r="J396" s="17" t="s">
        <v>37</v>
      </c>
      <c r="K396" s="26">
        <v>87089900</v>
      </c>
      <c r="L396" s="20">
        <f>VLOOKUP(K396,'MASTER SALE HSN'!$A$4:$E$200,5,FALSE)</f>
        <v>28</v>
      </c>
      <c r="M396" s="26"/>
      <c r="N396" s="12"/>
      <c r="O396" s="12"/>
      <c r="P396" s="12"/>
      <c r="Q396" s="12"/>
      <c r="R396" s="12"/>
      <c r="S396" s="28">
        <v>23255.759999999998</v>
      </c>
      <c r="T396" s="21">
        <f t="shared" si="19"/>
        <v>0</v>
      </c>
      <c r="U396" s="21">
        <f t="shared" si="20"/>
        <v>3255.8063999999995</v>
      </c>
      <c r="V396" s="21">
        <f t="shared" si="21"/>
        <v>3255.8063999999995</v>
      </c>
      <c r="W396" s="21">
        <v>0</v>
      </c>
      <c r="X396" s="27">
        <v>29767.382799999996</v>
      </c>
      <c r="Y396" s="12" t="s">
        <v>38</v>
      </c>
      <c r="Z396" s="12" t="s">
        <v>1482</v>
      </c>
      <c r="AA396" s="12" t="str">
        <f>VLOOKUP(C396,'MASTER SALE PARTY'!$B$4:$E$1000,4,FALSE)</f>
        <v>Local</v>
      </c>
      <c r="AB396" s="26">
        <v>12</v>
      </c>
    </row>
    <row r="397" spans="1:28">
      <c r="A397" s="16">
        <v>43617</v>
      </c>
      <c r="B397" s="12">
        <v>37</v>
      </c>
      <c r="C397" s="23" t="s">
        <v>173</v>
      </c>
      <c r="D397" s="12" t="str">
        <f>VLOOKUP(C397,'MASTER SALE PARTY'!$B$4:$E$1000,2,FALSE)</f>
        <v>27AAGCP0139E1ZP</v>
      </c>
      <c r="E397" s="12" t="s">
        <v>1545</v>
      </c>
      <c r="F397" s="24" t="s">
        <v>457</v>
      </c>
      <c r="G397" s="25">
        <v>43622</v>
      </c>
      <c r="H397" s="12" t="str">
        <f>VLOOKUP(C397,'MASTER SALE PARTY'!$B$4:$E$1000,3,FALSE)</f>
        <v>27-Maharashatra</v>
      </c>
      <c r="I397" s="17">
        <v>0</v>
      </c>
      <c r="J397" s="17" t="s">
        <v>37</v>
      </c>
      <c r="K397" s="26">
        <v>87141090</v>
      </c>
      <c r="L397" s="20">
        <f>VLOOKUP(K397,'MASTER SALE HSN'!$A$4:$E$200,5,FALSE)</f>
        <v>28</v>
      </c>
      <c r="M397" s="26"/>
      <c r="N397" s="12"/>
      <c r="O397" s="12"/>
      <c r="P397" s="12"/>
      <c r="Q397" s="12"/>
      <c r="R397" s="12"/>
      <c r="S397" s="28">
        <v>33162.800000000003</v>
      </c>
      <c r="T397" s="21">
        <f t="shared" si="19"/>
        <v>0</v>
      </c>
      <c r="U397" s="21">
        <f t="shared" si="20"/>
        <v>4642.7920000000004</v>
      </c>
      <c r="V397" s="21">
        <f t="shared" si="21"/>
        <v>4642.7920000000004</v>
      </c>
      <c r="W397" s="21">
        <v>0</v>
      </c>
      <c r="X397" s="27">
        <v>42448.384000000005</v>
      </c>
      <c r="Y397" s="12" t="s">
        <v>38</v>
      </c>
      <c r="Z397" s="12" t="s">
        <v>1482</v>
      </c>
      <c r="AA397" s="12" t="str">
        <f>VLOOKUP(C397,'MASTER SALE PARTY'!$B$4:$E$1000,4,FALSE)</f>
        <v>Local</v>
      </c>
      <c r="AB397" s="26">
        <v>440</v>
      </c>
    </row>
    <row r="398" spans="1:28">
      <c r="A398" s="16">
        <v>43617</v>
      </c>
      <c r="B398" s="12">
        <v>38</v>
      </c>
      <c r="C398" s="23" t="s">
        <v>110</v>
      </c>
      <c r="D398" s="12" t="str">
        <f>VLOOKUP(C398,'MASTER SALE PARTY'!$B$4:$E$1000,2,FALSE)</f>
        <v>27BBVPS2447C1ZA</v>
      </c>
      <c r="E398" s="12" t="s">
        <v>1545</v>
      </c>
      <c r="F398" s="24" t="s">
        <v>458</v>
      </c>
      <c r="G398" s="25">
        <v>43622</v>
      </c>
      <c r="H398" s="12" t="str">
        <f>VLOOKUP(C398,'MASTER SALE PARTY'!$B$4:$E$1000,3,FALSE)</f>
        <v>27-Maharashatra</v>
      </c>
      <c r="I398" s="17">
        <v>0</v>
      </c>
      <c r="J398" s="17" t="s">
        <v>37</v>
      </c>
      <c r="K398" s="26">
        <v>998898</v>
      </c>
      <c r="L398" s="20">
        <f>VLOOKUP(K398,'MASTER SALE HSN'!$A$4:$E$200,5,FALSE)</f>
        <v>18</v>
      </c>
      <c r="M398" s="26"/>
      <c r="N398" s="12"/>
      <c r="O398" s="12"/>
      <c r="P398" s="12"/>
      <c r="Q398" s="12"/>
      <c r="R398" s="12"/>
      <c r="S398" s="28">
        <v>4800</v>
      </c>
      <c r="T398" s="21">
        <f t="shared" si="19"/>
        <v>0</v>
      </c>
      <c r="U398" s="21">
        <f t="shared" si="20"/>
        <v>432</v>
      </c>
      <c r="V398" s="21">
        <f t="shared" si="21"/>
        <v>432</v>
      </c>
      <c r="W398" s="21">
        <v>0</v>
      </c>
      <c r="X398" s="27">
        <v>5664</v>
      </c>
      <c r="Y398" s="12" t="s">
        <v>38</v>
      </c>
      <c r="Z398" s="12" t="s">
        <v>1482</v>
      </c>
      <c r="AA398" s="12" t="str">
        <f>VLOOKUP(C398,'MASTER SALE PARTY'!$B$4:$E$1000,4,FALSE)</f>
        <v>Local</v>
      </c>
      <c r="AB398" s="26">
        <v>320</v>
      </c>
    </row>
    <row r="399" spans="1:28">
      <c r="A399" s="16">
        <v>43617</v>
      </c>
      <c r="B399" s="12">
        <v>39</v>
      </c>
      <c r="C399" s="23" t="s">
        <v>92</v>
      </c>
      <c r="D399" s="12" t="str">
        <f>VLOOKUP(C399,'MASTER SALE PARTY'!$B$4:$E$1000,2,FALSE)</f>
        <v>27AAACH4211R1ZF</v>
      </c>
      <c r="E399" s="12" t="s">
        <v>1545</v>
      </c>
      <c r="F399" s="24" t="s">
        <v>459</v>
      </c>
      <c r="G399" s="25">
        <v>43622</v>
      </c>
      <c r="H399" s="12" t="str">
        <f>VLOOKUP(C399,'MASTER SALE PARTY'!$B$4:$E$1000,3,FALSE)</f>
        <v>27-Maharashatra</v>
      </c>
      <c r="I399" s="17">
        <v>0</v>
      </c>
      <c r="J399" s="17" t="s">
        <v>37</v>
      </c>
      <c r="K399" s="26">
        <v>85129000</v>
      </c>
      <c r="L399" s="20">
        <f>VLOOKUP(K399,'MASTER SALE HSN'!$A$4:$E$200,5,FALSE)</f>
        <v>18</v>
      </c>
      <c r="M399" s="26"/>
      <c r="N399" s="12"/>
      <c r="O399" s="12"/>
      <c r="P399" s="12"/>
      <c r="Q399" s="12"/>
      <c r="R399" s="12"/>
      <c r="S399" s="28">
        <v>36000</v>
      </c>
      <c r="T399" s="21">
        <f t="shared" ref="T399:T462" si="25">+IF(AA399="oms",S399/100*L399,0)</f>
        <v>0</v>
      </c>
      <c r="U399" s="21">
        <f t="shared" ref="U399:U462" si="26">+IF(AA399="local",S399/100*L399/2,0)</f>
        <v>3240</v>
      </c>
      <c r="V399" s="21">
        <f t="shared" ref="V399:V462" si="27">+IF(AA399="local",S399/100*L399/2,0)</f>
        <v>3240</v>
      </c>
      <c r="W399" s="21">
        <v>0</v>
      </c>
      <c r="X399" s="27">
        <v>42480</v>
      </c>
      <c r="Y399" s="12" t="s">
        <v>38</v>
      </c>
      <c r="Z399" s="12" t="s">
        <v>1482</v>
      </c>
      <c r="AA399" s="12" t="str">
        <f>VLOOKUP(C399,'MASTER SALE PARTY'!$B$4:$E$1000,4,FALSE)</f>
        <v>Local</v>
      </c>
      <c r="AB399" s="26">
        <v>1440</v>
      </c>
    </row>
    <row r="400" spans="1:28">
      <c r="A400" s="16">
        <v>43617</v>
      </c>
      <c r="B400" s="12">
        <v>40</v>
      </c>
      <c r="C400" s="23" t="s">
        <v>185</v>
      </c>
      <c r="D400" s="12" t="str">
        <f>VLOOKUP(C400,'MASTER SALE PARTY'!$B$4:$E$1000,2,FALSE)</f>
        <v>27AABFP3834C1ZK</v>
      </c>
      <c r="E400" s="12" t="s">
        <v>1545</v>
      </c>
      <c r="F400" s="24" t="s">
        <v>460</v>
      </c>
      <c r="G400" s="25">
        <v>43623</v>
      </c>
      <c r="H400" s="12" t="str">
        <f>VLOOKUP(C400,'MASTER SALE PARTY'!$B$4:$E$1000,3,FALSE)</f>
        <v>27-Maharashatra</v>
      </c>
      <c r="I400" s="17">
        <v>0</v>
      </c>
      <c r="J400" s="17" t="s">
        <v>37</v>
      </c>
      <c r="K400" s="26">
        <v>87141900</v>
      </c>
      <c r="L400" s="20">
        <f>VLOOKUP(K400,'MASTER SALE HSN'!$A$4:$E$200,5,FALSE)</f>
        <v>28</v>
      </c>
      <c r="M400" s="26"/>
      <c r="N400" s="12"/>
      <c r="O400" s="12"/>
      <c r="P400" s="12"/>
      <c r="Q400" s="12"/>
      <c r="R400" s="12"/>
      <c r="S400" s="28">
        <v>11406</v>
      </c>
      <c r="T400" s="21">
        <f t="shared" si="25"/>
        <v>0</v>
      </c>
      <c r="U400" s="21">
        <f t="shared" si="26"/>
        <v>1596.8400000000001</v>
      </c>
      <c r="V400" s="21">
        <f t="shared" si="27"/>
        <v>1596.8400000000001</v>
      </c>
      <c r="W400" s="21">
        <v>0</v>
      </c>
      <c r="X400" s="27">
        <v>14599.68</v>
      </c>
      <c r="Y400" s="12" t="s">
        <v>38</v>
      </c>
      <c r="Z400" s="12" t="s">
        <v>1482</v>
      </c>
      <c r="AA400" s="12" t="str">
        <f>VLOOKUP(C400,'MASTER SALE PARTY'!$B$4:$E$1000,4,FALSE)</f>
        <v>Local</v>
      </c>
      <c r="AB400" s="26">
        <v>1000</v>
      </c>
    </row>
    <row r="401" spans="1:28">
      <c r="A401" s="16">
        <v>43617</v>
      </c>
      <c r="B401" s="12">
        <v>41</v>
      </c>
      <c r="C401" s="23" t="s">
        <v>45</v>
      </c>
      <c r="D401" s="12" t="str">
        <f>VLOOKUP(C401,'MASTER SALE PARTY'!$B$4:$E$1000,2,FALSE)</f>
        <v>27AAECM8871A1ZF</v>
      </c>
      <c r="E401" s="12" t="s">
        <v>1545</v>
      </c>
      <c r="F401" s="24" t="s">
        <v>461</v>
      </c>
      <c r="G401" s="25">
        <v>43624</v>
      </c>
      <c r="H401" s="12" t="str">
        <f>VLOOKUP(C401,'MASTER SALE PARTY'!$B$4:$E$1000,3,FALSE)</f>
        <v>27-Maharashatra</v>
      </c>
      <c r="I401" s="17">
        <v>0</v>
      </c>
      <c r="J401" s="17" t="s">
        <v>37</v>
      </c>
      <c r="K401" s="26">
        <v>87089900</v>
      </c>
      <c r="L401" s="20">
        <f>VLOOKUP(K401,'MASTER SALE HSN'!$A$4:$E$200,5,FALSE)</f>
        <v>28</v>
      </c>
      <c r="M401" s="26"/>
      <c r="N401" s="12"/>
      <c r="O401" s="12"/>
      <c r="P401" s="12"/>
      <c r="Q401" s="12"/>
      <c r="R401" s="12"/>
      <c r="S401" s="28">
        <v>23255.759999999998</v>
      </c>
      <c r="T401" s="21">
        <f t="shared" si="25"/>
        <v>0</v>
      </c>
      <c r="U401" s="21">
        <f t="shared" si="26"/>
        <v>3255.8063999999995</v>
      </c>
      <c r="V401" s="21">
        <f t="shared" si="27"/>
        <v>3255.8063999999995</v>
      </c>
      <c r="W401" s="21">
        <v>0</v>
      </c>
      <c r="X401" s="27">
        <v>29767.382799999996</v>
      </c>
      <c r="Y401" s="12" t="s">
        <v>38</v>
      </c>
      <c r="Z401" s="12" t="s">
        <v>1482</v>
      </c>
      <c r="AA401" s="12" t="str">
        <f>VLOOKUP(C401,'MASTER SALE PARTY'!$B$4:$E$1000,4,FALSE)</f>
        <v>Local</v>
      </c>
      <c r="AB401" s="26">
        <v>12</v>
      </c>
    </row>
    <row r="402" spans="1:28">
      <c r="A402" s="16">
        <v>43617</v>
      </c>
      <c r="B402" s="12">
        <v>42</v>
      </c>
      <c r="C402" s="23" t="s">
        <v>185</v>
      </c>
      <c r="D402" s="12" t="str">
        <f>VLOOKUP(C402,'MASTER SALE PARTY'!$B$4:$E$1000,2,FALSE)</f>
        <v>27AABFP3834C1ZK</v>
      </c>
      <c r="E402" s="12" t="s">
        <v>1545</v>
      </c>
      <c r="F402" s="24" t="s">
        <v>462</v>
      </c>
      <c r="G402" s="25">
        <v>43624</v>
      </c>
      <c r="H402" s="12" t="str">
        <f>VLOOKUP(C402,'MASTER SALE PARTY'!$B$4:$E$1000,3,FALSE)</f>
        <v>27-Maharashatra</v>
      </c>
      <c r="I402" s="17">
        <v>0</v>
      </c>
      <c r="J402" s="17" t="s">
        <v>37</v>
      </c>
      <c r="K402" s="26">
        <v>87141900</v>
      </c>
      <c r="L402" s="20">
        <f>VLOOKUP(K402,'MASTER SALE HSN'!$A$4:$E$200,5,FALSE)</f>
        <v>28</v>
      </c>
      <c r="M402" s="26"/>
      <c r="N402" s="12"/>
      <c r="O402" s="12"/>
      <c r="P402" s="12"/>
      <c r="Q402" s="12"/>
      <c r="R402" s="12"/>
      <c r="S402" s="28">
        <v>10824.19</v>
      </c>
      <c r="T402" s="21">
        <f t="shared" si="25"/>
        <v>0</v>
      </c>
      <c r="U402" s="21">
        <f t="shared" si="26"/>
        <v>1515.3866</v>
      </c>
      <c r="V402" s="21">
        <f t="shared" si="27"/>
        <v>1515.3866</v>
      </c>
      <c r="W402" s="21">
        <v>0</v>
      </c>
      <c r="X402" s="27">
        <v>13854.9732</v>
      </c>
      <c r="Y402" s="12" t="s">
        <v>38</v>
      </c>
      <c r="Z402" s="12" t="s">
        <v>1482</v>
      </c>
      <c r="AA402" s="12" t="str">
        <f>VLOOKUP(C402,'MASTER SALE PARTY'!$B$4:$E$1000,4,FALSE)</f>
        <v>Local</v>
      </c>
      <c r="AB402" s="26">
        <v>919</v>
      </c>
    </row>
    <row r="403" spans="1:28">
      <c r="A403" s="16">
        <v>43617</v>
      </c>
      <c r="B403" s="12">
        <v>43</v>
      </c>
      <c r="C403" s="23" t="s">
        <v>185</v>
      </c>
      <c r="D403" s="12" t="str">
        <f>VLOOKUP(C403,'MASTER SALE PARTY'!$B$4:$E$1000,2,FALSE)</f>
        <v>27AABFP3834C1ZK</v>
      </c>
      <c r="E403" s="12" t="s">
        <v>1545</v>
      </c>
      <c r="F403" s="24" t="s">
        <v>463</v>
      </c>
      <c r="G403" s="25">
        <v>43624</v>
      </c>
      <c r="H403" s="12" t="str">
        <f>VLOOKUP(C403,'MASTER SALE PARTY'!$B$4:$E$1000,3,FALSE)</f>
        <v>27-Maharashatra</v>
      </c>
      <c r="I403" s="17">
        <v>0</v>
      </c>
      <c r="J403" s="17" t="s">
        <v>37</v>
      </c>
      <c r="K403" s="26">
        <v>87141900</v>
      </c>
      <c r="L403" s="20">
        <f>VLOOKUP(K403,'MASTER SALE HSN'!$A$4:$E$200,5,FALSE)</f>
        <v>28</v>
      </c>
      <c r="M403" s="26"/>
      <c r="N403" s="12"/>
      <c r="O403" s="12"/>
      <c r="P403" s="12"/>
      <c r="Q403" s="12"/>
      <c r="R403" s="12"/>
      <c r="S403" s="28">
        <v>2683.41</v>
      </c>
      <c r="T403" s="21">
        <f t="shared" si="25"/>
        <v>0</v>
      </c>
      <c r="U403" s="21">
        <f t="shared" si="26"/>
        <v>375.67739999999998</v>
      </c>
      <c r="V403" s="21">
        <f t="shared" si="27"/>
        <v>375.67739999999998</v>
      </c>
      <c r="W403" s="21">
        <v>0</v>
      </c>
      <c r="X403" s="27">
        <v>3434.7748000000001</v>
      </c>
      <c r="Y403" s="12" t="s">
        <v>38</v>
      </c>
      <c r="Z403" s="12" t="s">
        <v>1482</v>
      </c>
      <c r="AA403" s="12" t="str">
        <f>VLOOKUP(C403,'MASTER SALE PARTY'!$B$4:$E$1000,4,FALSE)</f>
        <v>Local</v>
      </c>
      <c r="AB403" s="26">
        <v>241</v>
      </c>
    </row>
    <row r="404" spans="1:28">
      <c r="A404" s="16">
        <v>43617</v>
      </c>
      <c r="B404" s="12">
        <v>44</v>
      </c>
      <c r="C404" s="23" t="s">
        <v>173</v>
      </c>
      <c r="D404" s="12" t="str">
        <f>VLOOKUP(C404,'MASTER SALE PARTY'!$B$4:$E$1000,2,FALSE)</f>
        <v>27AAGCP0139E1ZP</v>
      </c>
      <c r="E404" s="12" t="s">
        <v>1545</v>
      </c>
      <c r="F404" s="24" t="s">
        <v>464</v>
      </c>
      <c r="G404" s="25">
        <v>43624</v>
      </c>
      <c r="H404" s="12" t="str">
        <f>VLOOKUP(C404,'MASTER SALE PARTY'!$B$4:$E$1000,3,FALSE)</f>
        <v>27-Maharashatra</v>
      </c>
      <c r="I404" s="17">
        <v>0</v>
      </c>
      <c r="J404" s="17" t="s">
        <v>37</v>
      </c>
      <c r="K404" s="26">
        <v>87141090</v>
      </c>
      <c r="L404" s="20">
        <f>VLOOKUP(K404,'MASTER SALE HSN'!$A$4:$E$200,5,FALSE)</f>
        <v>28</v>
      </c>
      <c r="M404" s="26"/>
      <c r="N404" s="12"/>
      <c r="O404" s="12"/>
      <c r="P404" s="12"/>
      <c r="Q404" s="12"/>
      <c r="R404" s="12"/>
      <c r="S404" s="28">
        <v>301.48</v>
      </c>
      <c r="T404" s="21">
        <f t="shared" si="25"/>
        <v>0</v>
      </c>
      <c r="U404" s="21">
        <f t="shared" si="26"/>
        <v>42.2072</v>
      </c>
      <c r="V404" s="21">
        <f t="shared" si="27"/>
        <v>42.2072</v>
      </c>
      <c r="W404" s="21">
        <v>0</v>
      </c>
      <c r="X404" s="27">
        <v>385.90440000000001</v>
      </c>
      <c r="Y404" s="12" t="s">
        <v>38</v>
      </c>
      <c r="Z404" s="12" t="s">
        <v>1482</v>
      </c>
      <c r="AA404" s="12" t="str">
        <f>VLOOKUP(C404,'MASTER SALE PARTY'!$B$4:$E$1000,4,FALSE)</f>
        <v>Local</v>
      </c>
      <c r="AB404" s="26">
        <v>4</v>
      </c>
    </row>
    <row r="405" spans="1:28">
      <c r="A405" s="16">
        <v>43617</v>
      </c>
      <c r="B405" s="12">
        <v>45</v>
      </c>
      <c r="C405" s="23" t="s">
        <v>173</v>
      </c>
      <c r="D405" s="12" t="str">
        <f>VLOOKUP(C405,'MASTER SALE PARTY'!$B$4:$E$1000,2,FALSE)</f>
        <v>27AAGCP0139E1ZP</v>
      </c>
      <c r="E405" s="12" t="s">
        <v>1545</v>
      </c>
      <c r="F405" s="24" t="s">
        <v>465</v>
      </c>
      <c r="G405" s="25">
        <v>43624</v>
      </c>
      <c r="H405" s="12" t="str">
        <f>VLOOKUP(C405,'MASTER SALE PARTY'!$B$4:$E$1000,3,FALSE)</f>
        <v>27-Maharashatra</v>
      </c>
      <c r="I405" s="17">
        <v>0</v>
      </c>
      <c r="J405" s="17" t="s">
        <v>37</v>
      </c>
      <c r="K405" s="26">
        <v>87141090</v>
      </c>
      <c r="L405" s="20">
        <f>VLOOKUP(K405,'MASTER SALE HSN'!$A$4:$E$200,5,FALSE)</f>
        <v>28</v>
      </c>
      <c r="M405" s="26"/>
      <c r="N405" s="12"/>
      <c r="O405" s="12"/>
      <c r="P405" s="12"/>
      <c r="Q405" s="12"/>
      <c r="R405" s="12"/>
      <c r="S405" s="28">
        <v>37383.519999999997</v>
      </c>
      <c r="T405" s="21">
        <f t="shared" si="25"/>
        <v>0</v>
      </c>
      <c r="U405" s="21">
        <f t="shared" si="26"/>
        <v>5233.6927999999998</v>
      </c>
      <c r="V405" s="21">
        <f t="shared" si="27"/>
        <v>5233.6927999999998</v>
      </c>
      <c r="W405" s="21">
        <v>0</v>
      </c>
      <c r="X405" s="27">
        <v>47850.895599999989</v>
      </c>
      <c r="Y405" s="12" t="s">
        <v>38</v>
      </c>
      <c r="Z405" s="12" t="s">
        <v>1482</v>
      </c>
      <c r="AA405" s="12" t="str">
        <f>VLOOKUP(C405,'MASTER SALE PARTY'!$B$4:$E$1000,4,FALSE)</f>
        <v>Local</v>
      </c>
      <c r="AB405" s="26">
        <v>496</v>
      </c>
    </row>
    <row r="406" spans="1:28">
      <c r="A406" s="16">
        <v>43617</v>
      </c>
      <c r="B406" s="12">
        <v>46</v>
      </c>
      <c r="C406" s="23" t="s">
        <v>173</v>
      </c>
      <c r="D406" s="12" t="str">
        <f>VLOOKUP(C406,'MASTER SALE PARTY'!$B$4:$E$1000,2,FALSE)</f>
        <v>27AAGCP0139E1ZP</v>
      </c>
      <c r="E406" s="12" t="s">
        <v>1545</v>
      </c>
      <c r="F406" s="24" t="s">
        <v>466</v>
      </c>
      <c r="G406" s="25">
        <v>43624</v>
      </c>
      <c r="H406" s="12" t="str">
        <f>VLOOKUP(C406,'MASTER SALE PARTY'!$B$4:$E$1000,3,FALSE)</f>
        <v>27-Maharashatra</v>
      </c>
      <c r="I406" s="17">
        <v>0</v>
      </c>
      <c r="J406" s="17" t="s">
        <v>37</v>
      </c>
      <c r="K406" s="26">
        <v>87141090</v>
      </c>
      <c r="L406" s="20">
        <f>VLOOKUP(K406,'MASTER SALE HSN'!$A$4:$E$200,5,FALSE)</f>
        <v>28</v>
      </c>
      <c r="M406" s="26"/>
      <c r="N406" s="12"/>
      <c r="O406" s="12"/>
      <c r="P406" s="12"/>
      <c r="Q406" s="12"/>
      <c r="R406" s="12"/>
      <c r="S406" s="28">
        <v>47970.6</v>
      </c>
      <c r="T406" s="21">
        <f t="shared" si="25"/>
        <v>0</v>
      </c>
      <c r="U406" s="21">
        <f t="shared" si="26"/>
        <v>6715.8839999999991</v>
      </c>
      <c r="V406" s="21">
        <f t="shared" si="27"/>
        <v>6715.8839999999991</v>
      </c>
      <c r="W406" s="21">
        <v>0</v>
      </c>
      <c r="X406" s="27">
        <v>61402.357999999993</v>
      </c>
      <c r="Y406" s="12" t="s">
        <v>38</v>
      </c>
      <c r="Z406" s="12" t="s">
        <v>1482</v>
      </c>
      <c r="AA406" s="12" t="str">
        <f>VLOOKUP(C406,'MASTER SALE PARTY'!$B$4:$E$1000,4,FALSE)</f>
        <v>Local</v>
      </c>
      <c r="AB406" s="26">
        <v>1020</v>
      </c>
    </row>
    <row r="407" spans="1:28">
      <c r="A407" s="16">
        <v>43617</v>
      </c>
      <c r="B407" s="12">
        <v>47</v>
      </c>
      <c r="C407" s="23" t="s">
        <v>64</v>
      </c>
      <c r="D407" s="12" t="str">
        <f>VLOOKUP(C407,'MASTER SALE PARTY'!$B$4:$E$1000,2,FALSE)</f>
        <v>27AAACD4090Q1Z8</v>
      </c>
      <c r="E407" s="12" t="s">
        <v>1545</v>
      </c>
      <c r="F407" s="24" t="s">
        <v>467</v>
      </c>
      <c r="G407" s="25">
        <v>43624</v>
      </c>
      <c r="H407" s="12" t="str">
        <f>VLOOKUP(C407,'MASTER SALE PARTY'!$B$4:$E$1000,3,FALSE)</f>
        <v>27-Maharashatra</v>
      </c>
      <c r="I407" s="17">
        <v>0</v>
      </c>
      <c r="J407" s="17" t="s">
        <v>37</v>
      </c>
      <c r="K407" s="26">
        <v>85129000</v>
      </c>
      <c r="L407" s="20">
        <f>VLOOKUP(K407,'MASTER SALE HSN'!$A$4:$E$200,5,FALSE)</f>
        <v>18</v>
      </c>
      <c r="M407" s="26"/>
      <c r="N407" s="12"/>
      <c r="O407" s="12"/>
      <c r="P407" s="12"/>
      <c r="Q407" s="12"/>
      <c r="R407" s="12"/>
      <c r="S407" s="28">
        <v>85651.02</v>
      </c>
      <c r="T407" s="21">
        <f t="shared" si="25"/>
        <v>0</v>
      </c>
      <c r="U407" s="21">
        <f t="shared" si="26"/>
        <v>7708.5918000000001</v>
      </c>
      <c r="V407" s="21">
        <f t="shared" si="27"/>
        <v>7708.5918000000001</v>
      </c>
      <c r="W407" s="21">
        <v>0</v>
      </c>
      <c r="X407" s="27">
        <v>101068.20359999999</v>
      </c>
      <c r="Y407" s="12" t="s">
        <v>38</v>
      </c>
      <c r="Z407" s="12" t="s">
        <v>1482</v>
      </c>
      <c r="AA407" s="12" t="str">
        <f>VLOOKUP(C407,'MASTER SALE PARTY'!$B$4:$E$1000,4,FALSE)</f>
        <v>Local</v>
      </c>
      <c r="AB407" s="26">
        <v>702</v>
      </c>
    </row>
    <row r="408" spans="1:28">
      <c r="A408" s="16">
        <v>43617</v>
      </c>
      <c r="B408" s="12">
        <v>48</v>
      </c>
      <c r="C408" s="23" t="s">
        <v>185</v>
      </c>
      <c r="D408" s="12" t="str">
        <f>VLOOKUP(C408,'MASTER SALE PARTY'!$B$4:$E$1000,2,FALSE)</f>
        <v>27AABFP3834C1ZK</v>
      </c>
      <c r="E408" s="12" t="s">
        <v>1545</v>
      </c>
      <c r="F408" s="24" t="s">
        <v>468</v>
      </c>
      <c r="G408" s="25">
        <v>43625</v>
      </c>
      <c r="H408" s="12" t="str">
        <f>VLOOKUP(C408,'MASTER SALE PARTY'!$B$4:$E$1000,3,FALSE)</f>
        <v>27-Maharashatra</v>
      </c>
      <c r="I408" s="17">
        <v>0</v>
      </c>
      <c r="J408" s="17" t="s">
        <v>37</v>
      </c>
      <c r="K408" s="26">
        <v>87141900</v>
      </c>
      <c r="L408" s="20">
        <f>VLOOKUP(K408,'MASTER SALE HSN'!$A$4:$E$200,5,FALSE)</f>
        <v>28</v>
      </c>
      <c r="M408" s="26"/>
      <c r="N408" s="12"/>
      <c r="O408" s="12"/>
      <c r="P408" s="12"/>
      <c r="Q408" s="12"/>
      <c r="R408" s="12"/>
      <c r="S408" s="28">
        <v>19871.02</v>
      </c>
      <c r="T408" s="21">
        <f t="shared" si="25"/>
        <v>0</v>
      </c>
      <c r="U408" s="21">
        <f t="shared" si="26"/>
        <v>2781.9428000000003</v>
      </c>
      <c r="V408" s="21">
        <f t="shared" si="27"/>
        <v>2781.9428000000003</v>
      </c>
      <c r="W408" s="21">
        <v>0</v>
      </c>
      <c r="X408" s="27">
        <v>25434.895600000003</v>
      </c>
      <c r="Y408" s="12" t="s">
        <v>38</v>
      </c>
      <c r="Z408" s="12" t="s">
        <v>1482</v>
      </c>
      <c r="AA408" s="12" t="str">
        <f>VLOOKUP(C408,'MASTER SALE PARTY'!$B$4:$E$1000,4,FALSE)</f>
        <v>Local</v>
      </c>
      <c r="AB408" s="26">
        <v>1454</v>
      </c>
    </row>
    <row r="409" spans="1:28">
      <c r="A409" s="16">
        <v>43617</v>
      </c>
      <c r="B409" s="12">
        <v>49</v>
      </c>
      <c r="C409" s="23" t="s">
        <v>45</v>
      </c>
      <c r="D409" s="12" t="str">
        <f>VLOOKUP(C409,'MASTER SALE PARTY'!$B$4:$E$1000,2,FALSE)</f>
        <v>27AAECM8871A1ZF</v>
      </c>
      <c r="E409" s="12" t="s">
        <v>1545</v>
      </c>
      <c r="F409" s="24" t="s">
        <v>469</v>
      </c>
      <c r="G409" s="25">
        <v>43626</v>
      </c>
      <c r="H409" s="12" t="str">
        <f>VLOOKUP(C409,'MASTER SALE PARTY'!$B$4:$E$1000,3,FALSE)</f>
        <v>27-Maharashatra</v>
      </c>
      <c r="I409" s="17">
        <v>0</v>
      </c>
      <c r="J409" s="17" t="s">
        <v>37</v>
      </c>
      <c r="K409" s="26">
        <v>87089900</v>
      </c>
      <c r="L409" s="20">
        <f>VLOOKUP(K409,'MASTER SALE HSN'!$A$4:$E$200,5,FALSE)</f>
        <v>28</v>
      </c>
      <c r="M409" s="26"/>
      <c r="N409" s="12"/>
      <c r="O409" s="12"/>
      <c r="P409" s="12"/>
      <c r="Q409" s="12"/>
      <c r="R409" s="12"/>
      <c r="S409" s="28">
        <v>23255.759999999998</v>
      </c>
      <c r="T409" s="21">
        <f t="shared" si="25"/>
        <v>0</v>
      </c>
      <c r="U409" s="21">
        <f t="shared" si="26"/>
        <v>3255.8063999999995</v>
      </c>
      <c r="V409" s="21">
        <f t="shared" si="27"/>
        <v>3255.8063999999995</v>
      </c>
      <c r="W409" s="21">
        <v>0</v>
      </c>
      <c r="X409" s="27">
        <v>29767.382799999996</v>
      </c>
      <c r="Y409" s="12" t="s">
        <v>38</v>
      </c>
      <c r="Z409" s="12" t="s">
        <v>1482</v>
      </c>
      <c r="AA409" s="12" t="str">
        <f>VLOOKUP(C409,'MASTER SALE PARTY'!$B$4:$E$1000,4,FALSE)</f>
        <v>Local</v>
      </c>
      <c r="AB409" s="26">
        <v>12</v>
      </c>
    </row>
    <row r="410" spans="1:28">
      <c r="A410" s="16">
        <v>43617</v>
      </c>
      <c r="B410" s="12">
        <v>50</v>
      </c>
      <c r="C410" s="23" t="s">
        <v>59</v>
      </c>
      <c r="D410" s="12" t="str">
        <f>VLOOKUP(C410,'MASTER SALE PARTY'!$B$4:$E$1000,2,FALSE)</f>
        <v>27AAACT1848E1ZH</v>
      </c>
      <c r="E410" s="12" t="s">
        <v>1545</v>
      </c>
      <c r="F410" s="24" t="s">
        <v>470</v>
      </c>
      <c r="G410" s="25">
        <v>43626</v>
      </c>
      <c r="H410" s="12" t="str">
        <f>VLOOKUP(C410,'MASTER SALE PARTY'!$B$4:$E$1000,3,FALSE)</f>
        <v>27-Maharashatra</v>
      </c>
      <c r="I410" s="17">
        <v>0</v>
      </c>
      <c r="J410" s="17" t="s">
        <v>37</v>
      </c>
      <c r="K410" s="26">
        <v>87089900</v>
      </c>
      <c r="L410" s="20">
        <f>VLOOKUP(K410,'MASTER SALE HSN'!$A$4:$E$200,5,FALSE)</f>
        <v>28</v>
      </c>
      <c r="M410" s="26"/>
      <c r="N410" s="12"/>
      <c r="O410" s="12"/>
      <c r="P410" s="12"/>
      <c r="Q410" s="12"/>
      <c r="R410" s="12"/>
      <c r="S410" s="28">
        <v>90619.199999999997</v>
      </c>
      <c r="T410" s="21">
        <f t="shared" si="25"/>
        <v>0</v>
      </c>
      <c r="U410" s="21">
        <f t="shared" si="26"/>
        <v>12686.688</v>
      </c>
      <c r="V410" s="21">
        <f t="shared" si="27"/>
        <v>12686.688</v>
      </c>
      <c r="W410" s="21">
        <v>0</v>
      </c>
      <c r="X410" s="27">
        <v>115992.57599999999</v>
      </c>
      <c r="Y410" s="12" t="s">
        <v>38</v>
      </c>
      <c r="Z410" s="12" t="s">
        <v>1482</v>
      </c>
      <c r="AA410" s="12" t="str">
        <f>VLOOKUP(C410,'MASTER SALE PARTY'!$B$4:$E$1000,4,FALSE)</f>
        <v>Local</v>
      </c>
      <c r="AB410" s="26">
        <v>126</v>
      </c>
    </row>
    <row r="411" spans="1:28">
      <c r="A411" s="16">
        <v>43617</v>
      </c>
      <c r="B411" s="12">
        <v>51</v>
      </c>
      <c r="C411" s="23" t="s">
        <v>92</v>
      </c>
      <c r="D411" s="12" t="str">
        <f>VLOOKUP(C411,'MASTER SALE PARTY'!$B$4:$E$1000,2,FALSE)</f>
        <v>27AAACH4211R1ZF</v>
      </c>
      <c r="E411" s="12" t="s">
        <v>1545</v>
      </c>
      <c r="F411" s="24" t="s">
        <v>471</v>
      </c>
      <c r="G411" s="25">
        <v>43626</v>
      </c>
      <c r="H411" s="12" t="str">
        <f>VLOOKUP(C411,'MASTER SALE PARTY'!$B$4:$E$1000,3,FALSE)</f>
        <v>27-Maharashatra</v>
      </c>
      <c r="I411" s="17">
        <v>0</v>
      </c>
      <c r="J411" s="17" t="s">
        <v>37</v>
      </c>
      <c r="K411" s="26">
        <v>85129000</v>
      </c>
      <c r="L411" s="20">
        <f>VLOOKUP(K411,'MASTER SALE HSN'!$A$4:$E$200,5,FALSE)</f>
        <v>18</v>
      </c>
      <c r="M411" s="26"/>
      <c r="N411" s="12"/>
      <c r="O411" s="12"/>
      <c r="P411" s="12"/>
      <c r="Q411" s="12"/>
      <c r="R411" s="12"/>
      <c r="S411" s="28">
        <v>30000</v>
      </c>
      <c r="T411" s="21">
        <f t="shared" si="25"/>
        <v>0</v>
      </c>
      <c r="U411" s="21">
        <f t="shared" si="26"/>
        <v>2700</v>
      </c>
      <c r="V411" s="21">
        <f t="shared" si="27"/>
        <v>2700</v>
      </c>
      <c r="W411" s="21">
        <v>0</v>
      </c>
      <c r="X411" s="27">
        <v>35400</v>
      </c>
      <c r="Y411" s="12" t="s">
        <v>38</v>
      </c>
      <c r="Z411" s="12" t="s">
        <v>1482</v>
      </c>
      <c r="AA411" s="12" t="str">
        <f>VLOOKUP(C411,'MASTER SALE PARTY'!$B$4:$E$1000,4,FALSE)</f>
        <v>Local</v>
      </c>
      <c r="AB411" s="26">
        <v>1200</v>
      </c>
    </row>
    <row r="412" spans="1:28">
      <c r="A412" s="16">
        <v>43617</v>
      </c>
      <c r="B412" s="12">
        <v>52</v>
      </c>
      <c r="C412" s="23" t="s">
        <v>92</v>
      </c>
      <c r="D412" s="12" t="str">
        <f>VLOOKUP(C412,'MASTER SALE PARTY'!$B$4:$E$1000,2,FALSE)</f>
        <v>27AAACH4211R1ZF</v>
      </c>
      <c r="E412" s="12" t="s">
        <v>1545</v>
      </c>
      <c r="F412" s="24" t="s">
        <v>472</v>
      </c>
      <c r="G412" s="25">
        <v>43626</v>
      </c>
      <c r="H412" s="12" t="str">
        <f>VLOOKUP(C412,'MASTER SALE PARTY'!$B$4:$E$1000,3,FALSE)</f>
        <v>27-Maharashatra</v>
      </c>
      <c r="I412" s="17">
        <v>0</v>
      </c>
      <c r="J412" s="17" t="s">
        <v>37</v>
      </c>
      <c r="K412" s="26">
        <v>85129000</v>
      </c>
      <c r="L412" s="20">
        <f>VLOOKUP(K412,'MASTER SALE HSN'!$A$4:$E$200,5,FALSE)</f>
        <v>18</v>
      </c>
      <c r="M412" s="26"/>
      <c r="N412" s="12"/>
      <c r="O412" s="12"/>
      <c r="P412" s="12"/>
      <c r="Q412" s="12"/>
      <c r="R412" s="12"/>
      <c r="S412" s="28">
        <v>30000</v>
      </c>
      <c r="T412" s="21">
        <f t="shared" si="25"/>
        <v>0</v>
      </c>
      <c r="U412" s="21">
        <f t="shared" si="26"/>
        <v>2700</v>
      </c>
      <c r="V412" s="21">
        <f t="shared" si="27"/>
        <v>2700</v>
      </c>
      <c r="W412" s="21">
        <v>0</v>
      </c>
      <c r="X412" s="27">
        <v>35400</v>
      </c>
      <c r="Y412" s="12" t="s">
        <v>38</v>
      </c>
      <c r="Z412" s="12" t="s">
        <v>1482</v>
      </c>
      <c r="AA412" s="12" t="str">
        <f>VLOOKUP(C412,'MASTER SALE PARTY'!$B$4:$E$1000,4,FALSE)</f>
        <v>Local</v>
      </c>
      <c r="AB412" s="26">
        <v>1200</v>
      </c>
    </row>
    <row r="413" spans="1:28">
      <c r="A413" s="16">
        <v>43617</v>
      </c>
      <c r="B413" s="12">
        <v>53</v>
      </c>
      <c r="C413" s="23" t="s">
        <v>185</v>
      </c>
      <c r="D413" s="12" t="str">
        <f>VLOOKUP(C413,'MASTER SALE PARTY'!$B$4:$E$1000,2,FALSE)</f>
        <v>27AABFP3834C1ZK</v>
      </c>
      <c r="E413" s="12" t="s">
        <v>1545</v>
      </c>
      <c r="F413" s="24" t="s">
        <v>473</v>
      </c>
      <c r="G413" s="25">
        <v>43626</v>
      </c>
      <c r="H413" s="12" t="str">
        <f>VLOOKUP(C413,'MASTER SALE PARTY'!$B$4:$E$1000,3,FALSE)</f>
        <v>27-Maharashatra</v>
      </c>
      <c r="I413" s="17">
        <v>0</v>
      </c>
      <c r="J413" s="17" t="s">
        <v>37</v>
      </c>
      <c r="K413" s="26">
        <v>87141900</v>
      </c>
      <c r="L413" s="20">
        <f>VLOOKUP(K413,'MASTER SALE HSN'!$A$4:$E$200,5,FALSE)</f>
        <v>28</v>
      </c>
      <c r="M413" s="26"/>
      <c r="N413" s="12"/>
      <c r="O413" s="12"/>
      <c r="P413" s="12"/>
      <c r="Q413" s="12"/>
      <c r="R413" s="12"/>
      <c r="S413" s="28">
        <v>16254.4</v>
      </c>
      <c r="T413" s="21">
        <f t="shared" si="25"/>
        <v>0</v>
      </c>
      <c r="U413" s="21">
        <f t="shared" si="26"/>
        <v>2275.616</v>
      </c>
      <c r="V413" s="21">
        <f t="shared" si="27"/>
        <v>2275.616</v>
      </c>
      <c r="W413" s="21">
        <v>0</v>
      </c>
      <c r="X413" s="27">
        <v>20805.621999999999</v>
      </c>
      <c r="Y413" s="12" t="s">
        <v>38</v>
      </c>
      <c r="Z413" s="12" t="s">
        <v>1482</v>
      </c>
      <c r="AA413" s="12" t="str">
        <f>VLOOKUP(C413,'MASTER SALE PARTY'!$B$4:$E$1000,4,FALSE)</f>
        <v>Local</v>
      </c>
      <c r="AB413" s="26">
        <v>1440</v>
      </c>
    </row>
    <row r="414" spans="1:28">
      <c r="A414" s="16">
        <v>43617</v>
      </c>
      <c r="B414" s="12">
        <v>54</v>
      </c>
      <c r="C414" s="23" t="s">
        <v>89</v>
      </c>
      <c r="D414" s="12" t="str">
        <f>VLOOKUP(C414,'MASTER SALE PARTY'!$B$4:$E$1000,2,FALSE)</f>
        <v>27AACCA4196J1ZG</v>
      </c>
      <c r="E414" s="12" t="s">
        <v>1545</v>
      </c>
      <c r="F414" s="24" t="s">
        <v>474</v>
      </c>
      <c r="G414" s="25">
        <v>43627</v>
      </c>
      <c r="H414" s="12" t="str">
        <f>VLOOKUP(C414,'MASTER SALE PARTY'!$B$4:$E$1000,3,FALSE)</f>
        <v>27-Maharashatra</v>
      </c>
      <c r="I414" s="17">
        <v>0</v>
      </c>
      <c r="J414" s="17" t="s">
        <v>37</v>
      </c>
      <c r="K414" s="26">
        <v>998898</v>
      </c>
      <c r="L414" s="20">
        <f>VLOOKUP(K414,'MASTER SALE HSN'!$A$4:$E$200,5,FALSE)</f>
        <v>18</v>
      </c>
      <c r="M414" s="26"/>
      <c r="N414" s="12"/>
      <c r="O414" s="12"/>
      <c r="P414" s="12"/>
      <c r="Q414" s="12"/>
      <c r="R414" s="12"/>
      <c r="S414" s="28">
        <v>2877</v>
      </c>
      <c r="T414" s="21">
        <f t="shared" si="25"/>
        <v>0</v>
      </c>
      <c r="U414" s="21">
        <f t="shared" si="26"/>
        <v>258.93</v>
      </c>
      <c r="V414" s="21">
        <f t="shared" si="27"/>
        <v>258.93</v>
      </c>
      <c r="W414" s="21">
        <v>0</v>
      </c>
      <c r="X414" s="27">
        <v>3394.8599999999997</v>
      </c>
      <c r="Y414" s="12" t="s">
        <v>38</v>
      </c>
      <c r="Z414" s="12" t="s">
        <v>1482</v>
      </c>
      <c r="AA414" s="12" t="str">
        <f>VLOOKUP(C414,'MASTER SALE PARTY'!$B$4:$E$1000,4,FALSE)</f>
        <v>Local</v>
      </c>
      <c r="AB414" s="26">
        <v>350</v>
      </c>
    </row>
    <row r="415" spans="1:28">
      <c r="A415" s="16">
        <v>43617</v>
      </c>
      <c r="B415" s="12">
        <v>55</v>
      </c>
      <c r="C415" s="23" t="s">
        <v>59</v>
      </c>
      <c r="D415" s="12" t="str">
        <f>VLOOKUP(C415,'MASTER SALE PARTY'!$B$4:$E$1000,2,FALSE)</f>
        <v>27AAACT1848E1ZH</v>
      </c>
      <c r="E415" s="12" t="s">
        <v>1545</v>
      </c>
      <c r="F415" s="24" t="s">
        <v>475</v>
      </c>
      <c r="G415" s="25">
        <v>43627</v>
      </c>
      <c r="H415" s="12" t="str">
        <f>VLOOKUP(C415,'MASTER SALE PARTY'!$B$4:$E$1000,3,FALSE)</f>
        <v>27-Maharashatra</v>
      </c>
      <c r="I415" s="17">
        <v>0</v>
      </c>
      <c r="J415" s="17" t="s">
        <v>37</v>
      </c>
      <c r="K415" s="26">
        <v>87089900</v>
      </c>
      <c r="L415" s="20">
        <f>VLOOKUP(K415,'MASTER SALE HSN'!$A$4:$E$200,5,FALSE)</f>
        <v>28</v>
      </c>
      <c r="M415" s="26"/>
      <c r="N415" s="12"/>
      <c r="O415" s="12"/>
      <c r="P415" s="12"/>
      <c r="Q415" s="12"/>
      <c r="R415" s="12"/>
      <c r="S415" s="28">
        <v>25586.26</v>
      </c>
      <c r="T415" s="21">
        <f t="shared" si="25"/>
        <v>0</v>
      </c>
      <c r="U415" s="21">
        <f t="shared" si="26"/>
        <v>3582.0763999999999</v>
      </c>
      <c r="V415" s="21">
        <f t="shared" si="27"/>
        <v>3582.0763999999999</v>
      </c>
      <c r="W415" s="21">
        <v>0</v>
      </c>
      <c r="X415" s="27">
        <v>32750.422799999997</v>
      </c>
      <c r="Y415" s="12" t="s">
        <v>38</v>
      </c>
      <c r="Z415" s="12" t="s">
        <v>1482</v>
      </c>
      <c r="AA415" s="12" t="str">
        <f>VLOOKUP(C415,'MASTER SALE PARTY'!$B$4:$E$1000,4,FALSE)</f>
        <v>Local</v>
      </c>
      <c r="AB415" s="26">
        <v>282</v>
      </c>
    </row>
    <row r="416" spans="1:28">
      <c r="A416" s="16">
        <v>43617</v>
      </c>
      <c r="B416" s="12">
        <v>56</v>
      </c>
      <c r="C416" s="23" t="s">
        <v>173</v>
      </c>
      <c r="D416" s="12" t="str">
        <f>VLOOKUP(C416,'MASTER SALE PARTY'!$B$4:$E$1000,2,FALSE)</f>
        <v>27AAGCP0139E1ZP</v>
      </c>
      <c r="E416" s="12" t="s">
        <v>1545</v>
      </c>
      <c r="F416" s="24" t="s">
        <v>476</v>
      </c>
      <c r="G416" s="25">
        <v>43627</v>
      </c>
      <c r="H416" s="12" t="str">
        <f>VLOOKUP(C416,'MASTER SALE PARTY'!$B$4:$E$1000,3,FALSE)</f>
        <v>27-Maharashatra</v>
      </c>
      <c r="I416" s="17">
        <v>0</v>
      </c>
      <c r="J416" s="17" t="s">
        <v>37</v>
      </c>
      <c r="K416" s="26">
        <v>87141090</v>
      </c>
      <c r="L416" s="20">
        <f>VLOOKUP(K416,'MASTER SALE HSN'!$A$4:$E$200,5,FALSE)</f>
        <v>28</v>
      </c>
      <c r="M416" s="26"/>
      <c r="N416" s="12"/>
      <c r="O416" s="12"/>
      <c r="P416" s="12"/>
      <c r="Q416" s="12"/>
      <c r="R416" s="12"/>
      <c r="S416" s="28">
        <v>75370</v>
      </c>
      <c r="T416" s="21">
        <f t="shared" si="25"/>
        <v>0</v>
      </c>
      <c r="U416" s="21">
        <f t="shared" si="26"/>
        <v>10551.800000000001</v>
      </c>
      <c r="V416" s="21">
        <f t="shared" si="27"/>
        <v>10551.800000000001</v>
      </c>
      <c r="W416" s="21">
        <v>0</v>
      </c>
      <c r="X416" s="27">
        <v>96473.600000000006</v>
      </c>
      <c r="Y416" s="12" t="s">
        <v>38</v>
      </c>
      <c r="Z416" s="12" t="s">
        <v>1482</v>
      </c>
      <c r="AA416" s="12" t="str">
        <f>VLOOKUP(C416,'MASTER SALE PARTY'!$B$4:$E$1000,4,FALSE)</f>
        <v>Local</v>
      </c>
      <c r="AB416" s="26">
        <v>1000</v>
      </c>
    </row>
    <row r="417" spans="1:28">
      <c r="A417" s="16">
        <v>43617</v>
      </c>
      <c r="B417" s="12">
        <v>57</v>
      </c>
      <c r="C417" s="23" t="s">
        <v>173</v>
      </c>
      <c r="D417" s="12" t="str">
        <f>VLOOKUP(C417,'MASTER SALE PARTY'!$B$4:$E$1000,2,FALSE)</f>
        <v>27AAGCP0139E1ZP</v>
      </c>
      <c r="E417" s="12" t="s">
        <v>1545</v>
      </c>
      <c r="F417" s="24" t="s">
        <v>477</v>
      </c>
      <c r="G417" s="25">
        <v>43627</v>
      </c>
      <c r="H417" s="12" t="str">
        <f>VLOOKUP(C417,'MASTER SALE PARTY'!$B$4:$E$1000,3,FALSE)</f>
        <v>27-Maharashatra</v>
      </c>
      <c r="I417" s="17">
        <v>0</v>
      </c>
      <c r="J417" s="17" t="s">
        <v>37</v>
      </c>
      <c r="K417" s="26">
        <v>87141090</v>
      </c>
      <c r="L417" s="20">
        <f>VLOOKUP(K417,'MASTER SALE HSN'!$A$4:$E$200,5,FALSE)</f>
        <v>28</v>
      </c>
      <c r="M417" s="26"/>
      <c r="N417" s="12"/>
      <c r="O417" s="12"/>
      <c r="P417" s="12"/>
      <c r="Q417" s="12"/>
      <c r="R417" s="12"/>
      <c r="S417" s="28">
        <v>19752.599999999999</v>
      </c>
      <c r="T417" s="21">
        <f t="shared" si="25"/>
        <v>0</v>
      </c>
      <c r="U417" s="21">
        <f t="shared" si="26"/>
        <v>2765.3639999999996</v>
      </c>
      <c r="V417" s="21">
        <f t="shared" si="27"/>
        <v>2765.3639999999996</v>
      </c>
      <c r="W417" s="21">
        <v>0</v>
      </c>
      <c r="X417" s="27">
        <v>25283.318000000003</v>
      </c>
      <c r="Y417" s="12" t="s">
        <v>38</v>
      </c>
      <c r="Z417" s="12" t="s">
        <v>1482</v>
      </c>
      <c r="AA417" s="12" t="str">
        <f>VLOOKUP(C417,'MASTER SALE PARTY'!$B$4:$E$1000,4,FALSE)</f>
        <v>Local</v>
      </c>
      <c r="AB417" s="26">
        <v>420</v>
      </c>
    </row>
    <row r="418" spans="1:28">
      <c r="A418" s="16">
        <v>43617</v>
      </c>
      <c r="B418" s="12">
        <v>58</v>
      </c>
      <c r="C418" s="23" t="s">
        <v>121</v>
      </c>
      <c r="D418" s="12" t="str">
        <f>VLOOKUP(C418,'MASTER SALE PARTY'!$B$4:$E$1000,2,FALSE)</f>
        <v>23AABCE9378F1ZK</v>
      </c>
      <c r="E418" s="12" t="s">
        <v>1545</v>
      </c>
      <c r="F418" s="24" t="s">
        <v>478</v>
      </c>
      <c r="G418" s="25">
        <v>43627</v>
      </c>
      <c r="H418" s="12" t="str">
        <f>VLOOKUP(C418,'MASTER SALE PARTY'!$B$4:$E$1000,3,FALSE)</f>
        <v>23-Madhya Pradesh</v>
      </c>
      <c r="I418" s="17">
        <v>0</v>
      </c>
      <c r="J418" s="17" t="s">
        <v>37</v>
      </c>
      <c r="K418" s="26">
        <v>87081090</v>
      </c>
      <c r="L418" s="20">
        <f>VLOOKUP(K418,'MASTER SALE HSN'!$A$4:$E$200,5,FALSE)</f>
        <v>28</v>
      </c>
      <c r="M418" s="26"/>
      <c r="N418" s="12"/>
      <c r="O418" s="12"/>
      <c r="P418" s="12"/>
      <c r="Q418" s="12"/>
      <c r="R418" s="12"/>
      <c r="S418" s="28">
        <v>20215</v>
      </c>
      <c r="T418" s="21">
        <f t="shared" si="25"/>
        <v>5660.2</v>
      </c>
      <c r="U418" s="21">
        <f t="shared" si="26"/>
        <v>0</v>
      </c>
      <c r="V418" s="21">
        <f t="shared" si="27"/>
        <v>0</v>
      </c>
      <c r="W418" s="21">
        <v>0</v>
      </c>
      <c r="X418" s="27">
        <v>25875.200000000001</v>
      </c>
      <c r="Y418" s="12" t="s">
        <v>38</v>
      </c>
      <c r="Z418" s="12" t="s">
        <v>1482</v>
      </c>
      <c r="AA418" s="12" t="str">
        <f>VLOOKUP(C418,'MASTER SALE PARTY'!$B$4:$E$1000,4,FALSE)</f>
        <v>Oms</v>
      </c>
      <c r="AB418" s="26">
        <v>10</v>
      </c>
    </row>
    <row r="419" spans="1:28">
      <c r="A419" s="16">
        <v>43617</v>
      </c>
      <c r="B419" s="12">
        <v>59</v>
      </c>
      <c r="C419" s="23" t="s">
        <v>121</v>
      </c>
      <c r="D419" s="12" t="str">
        <f>VLOOKUP(C419,'MASTER SALE PARTY'!$B$4:$E$1000,2,FALSE)</f>
        <v>23AABCE9378F1ZK</v>
      </c>
      <c r="E419" s="12" t="s">
        <v>1545</v>
      </c>
      <c r="F419" s="24" t="s">
        <v>479</v>
      </c>
      <c r="G419" s="25">
        <v>43627</v>
      </c>
      <c r="H419" s="12" t="str">
        <f>VLOOKUP(C419,'MASTER SALE PARTY'!$B$4:$E$1000,3,FALSE)</f>
        <v>23-Madhya Pradesh</v>
      </c>
      <c r="I419" s="17">
        <v>0</v>
      </c>
      <c r="J419" s="17" t="s">
        <v>37</v>
      </c>
      <c r="K419" s="26">
        <v>87081090</v>
      </c>
      <c r="L419" s="20">
        <f>VLOOKUP(K419,'MASTER SALE HSN'!$A$4:$E$200,5,FALSE)</f>
        <v>28</v>
      </c>
      <c r="M419" s="26"/>
      <c r="N419" s="12"/>
      <c r="O419" s="12"/>
      <c r="P419" s="12"/>
      <c r="Q419" s="12"/>
      <c r="R419" s="12"/>
      <c r="S419" s="28">
        <v>53720</v>
      </c>
      <c r="T419" s="21">
        <f t="shared" si="25"/>
        <v>15041.600000000002</v>
      </c>
      <c r="U419" s="21">
        <f t="shared" si="26"/>
        <v>0</v>
      </c>
      <c r="V419" s="21">
        <f t="shared" si="27"/>
        <v>0</v>
      </c>
      <c r="W419" s="21">
        <v>0</v>
      </c>
      <c r="X419" s="27">
        <v>68761.600000000006</v>
      </c>
      <c r="Y419" s="12" t="s">
        <v>38</v>
      </c>
      <c r="Z419" s="12" t="s">
        <v>1482</v>
      </c>
      <c r="AA419" s="12" t="str">
        <f>VLOOKUP(C419,'MASTER SALE PARTY'!$B$4:$E$1000,4,FALSE)</f>
        <v>Oms</v>
      </c>
      <c r="AB419" s="26">
        <v>25</v>
      </c>
    </row>
    <row r="420" spans="1:28">
      <c r="A420" s="16">
        <v>43617</v>
      </c>
      <c r="B420" s="12">
        <v>60</v>
      </c>
      <c r="C420" s="23" t="s">
        <v>121</v>
      </c>
      <c r="D420" s="12" t="str">
        <f>VLOOKUP(C420,'MASTER SALE PARTY'!$B$4:$E$1000,2,FALSE)</f>
        <v>23AABCE9378F1ZK</v>
      </c>
      <c r="E420" s="12" t="s">
        <v>1545</v>
      </c>
      <c r="F420" s="24" t="s">
        <v>480</v>
      </c>
      <c r="G420" s="25">
        <v>43627</v>
      </c>
      <c r="H420" s="12" t="str">
        <f>VLOOKUP(C420,'MASTER SALE PARTY'!$B$4:$E$1000,3,FALSE)</f>
        <v>23-Madhya Pradesh</v>
      </c>
      <c r="I420" s="17">
        <v>0</v>
      </c>
      <c r="J420" s="17" t="s">
        <v>37</v>
      </c>
      <c r="K420" s="26">
        <v>87081090</v>
      </c>
      <c r="L420" s="20">
        <f>VLOOKUP(K420,'MASTER SALE HSN'!$A$4:$E$200,5,FALSE)</f>
        <v>28</v>
      </c>
      <c r="M420" s="26"/>
      <c r="N420" s="12"/>
      <c r="O420" s="12"/>
      <c r="P420" s="12"/>
      <c r="Q420" s="12"/>
      <c r="R420" s="12"/>
      <c r="S420" s="28">
        <v>65142</v>
      </c>
      <c r="T420" s="21">
        <f t="shared" si="25"/>
        <v>18239.759999999998</v>
      </c>
      <c r="U420" s="21">
        <f t="shared" si="26"/>
        <v>0</v>
      </c>
      <c r="V420" s="21">
        <f t="shared" si="27"/>
        <v>0</v>
      </c>
      <c r="W420" s="21">
        <v>0</v>
      </c>
      <c r="X420" s="27">
        <v>83381.759999999995</v>
      </c>
      <c r="Y420" s="12" t="s">
        <v>38</v>
      </c>
      <c r="Z420" s="12" t="s">
        <v>1482</v>
      </c>
      <c r="AA420" s="12" t="str">
        <f>VLOOKUP(C420,'MASTER SALE PARTY'!$B$4:$E$1000,4,FALSE)</f>
        <v>Oms</v>
      </c>
      <c r="AB420" s="26">
        <v>200</v>
      </c>
    </row>
    <row r="421" spans="1:28">
      <c r="A421" s="16">
        <v>43617</v>
      </c>
      <c r="B421" s="12">
        <v>61</v>
      </c>
      <c r="C421" s="23" t="s">
        <v>121</v>
      </c>
      <c r="D421" s="12" t="str">
        <f>VLOOKUP(C421,'MASTER SALE PARTY'!$B$4:$E$1000,2,FALSE)</f>
        <v>23AABCE9378F1ZK</v>
      </c>
      <c r="E421" s="12" t="s">
        <v>1545</v>
      </c>
      <c r="F421" s="24" t="s">
        <v>481</v>
      </c>
      <c r="G421" s="25">
        <v>43627</v>
      </c>
      <c r="H421" s="12" t="str">
        <f>VLOOKUP(C421,'MASTER SALE PARTY'!$B$4:$E$1000,3,FALSE)</f>
        <v>23-Madhya Pradesh</v>
      </c>
      <c r="I421" s="17">
        <v>0</v>
      </c>
      <c r="J421" s="17" t="s">
        <v>37</v>
      </c>
      <c r="K421" s="26">
        <v>87081090</v>
      </c>
      <c r="L421" s="20">
        <f>VLOOKUP(K421,'MASTER SALE HSN'!$A$4:$E$200,5,FALSE)</f>
        <v>28</v>
      </c>
      <c r="M421" s="26"/>
      <c r="N421" s="12"/>
      <c r="O421" s="12"/>
      <c r="P421" s="12"/>
      <c r="Q421" s="12"/>
      <c r="R421" s="12"/>
      <c r="S421" s="28">
        <v>6092.61</v>
      </c>
      <c r="T421" s="21">
        <f t="shared" si="25"/>
        <v>1705.9307999999999</v>
      </c>
      <c r="U421" s="21">
        <f t="shared" si="26"/>
        <v>0</v>
      </c>
      <c r="V421" s="21">
        <f t="shared" si="27"/>
        <v>0</v>
      </c>
      <c r="W421" s="21">
        <v>0</v>
      </c>
      <c r="X421" s="27">
        <v>7798.5407999999998</v>
      </c>
      <c r="Y421" s="12" t="s">
        <v>38</v>
      </c>
      <c r="Z421" s="12" t="s">
        <v>1482</v>
      </c>
      <c r="AA421" s="12" t="str">
        <f>VLOOKUP(C421,'MASTER SALE PARTY'!$B$4:$E$1000,4,FALSE)</f>
        <v>Oms</v>
      </c>
      <c r="AB421" s="26">
        <v>3</v>
      </c>
    </row>
    <row r="422" spans="1:28">
      <c r="A422" s="16">
        <v>43617</v>
      </c>
      <c r="B422" s="12">
        <v>62</v>
      </c>
      <c r="C422" s="23" t="s">
        <v>121</v>
      </c>
      <c r="D422" s="12" t="str">
        <f>VLOOKUP(C422,'MASTER SALE PARTY'!$B$4:$E$1000,2,FALSE)</f>
        <v>23AABCE9378F1ZK</v>
      </c>
      <c r="E422" s="12" t="s">
        <v>1545</v>
      </c>
      <c r="F422" s="24" t="s">
        <v>482</v>
      </c>
      <c r="G422" s="25">
        <v>43627</v>
      </c>
      <c r="H422" s="12" t="str">
        <f>VLOOKUP(C422,'MASTER SALE PARTY'!$B$4:$E$1000,3,FALSE)</f>
        <v>23-Madhya Pradesh</v>
      </c>
      <c r="I422" s="17">
        <v>0</v>
      </c>
      <c r="J422" s="17" t="s">
        <v>37</v>
      </c>
      <c r="K422" s="26">
        <v>87081090</v>
      </c>
      <c r="L422" s="20">
        <f>VLOOKUP(K422,'MASTER SALE HSN'!$A$4:$E$200,5,FALSE)</f>
        <v>28</v>
      </c>
      <c r="M422" s="26"/>
      <c r="N422" s="12"/>
      <c r="O422" s="12"/>
      <c r="P422" s="12"/>
      <c r="Q422" s="12"/>
      <c r="R422" s="12"/>
      <c r="S422" s="28">
        <v>4367.2</v>
      </c>
      <c r="T422" s="21">
        <f t="shared" si="25"/>
        <v>1222.8159999999998</v>
      </c>
      <c r="U422" s="21">
        <f t="shared" si="26"/>
        <v>0</v>
      </c>
      <c r="V422" s="21">
        <f t="shared" si="27"/>
        <v>0</v>
      </c>
      <c r="W422" s="21">
        <v>0</v>
      </c>
      <c r="X422" s="27">
        <v>5590.0159999999996</v>
      </c>
      <c r="Y422" s="12" t="s">
        <v>38</v>
      </c>
      <c r="Z422" s="12" t="s">
        <v>1482</v>
      </c>
      <c r="AA422" s="12" t="str">
        <f>VLOOKUP(C422,'MASTER SALE PARTY'!$B$4:$E$1000,4,FALSE)</f>
        <v>Oms</v>
      </c>
      <c r="AB422" s="26">
        <v>4</v>
      </c>
    </row>
    <row r="423" spans="1:28">
      <c r="A423" s="16">
        <v>43617</v>
      </c>
      <c r="B423" s="12">
        <v>63</v>
      </c>
      <c r="C423" s="23" t="s">
        <v>121</v>
      </c>
      <c r="D423" s="12" t="str">
        <f>VLOOKUP(C423,'MASTER SALE PARTY'!$B$4:$E$1000,2,FALSE)</f>
        <v>23AABCE9378F1ZK</v>
      </c>
      <c r="E423" s="12" t="s">
        <v>1545</v>
      </c>
      <c r="F423" s="24" t="s">
        <v>483</v>
      </c>
      <c r="G423" s="25">
        <v>43627</v>
      </c>
      <c r="H423" s="12" t="str">
        <f>VLOOKUP(C423,'MASTER SALE PARTY'!$B$4:$E$1000,3,FALSE)</f>
        <v>23-Madhya Pradesh</v>
      </c>
      <c r="I423" s="17">
        <v>0</v>
      </c>
      <c r="J423" s="17" t="s">
        <v>37</v>
      </c>
      <c r="K423" s="26">
        <v>87081090</v>
      </c>
      <c r="L423" s="20">
        <f>VLOOKUP(K423,'MASTER SALE HSN'!$A$4:$E$200,5,FALSE)</f>
        <v>28</v>
      </c>
      <c r="M423" s="26"/>
      <c r="N423" s="12"/>
      <c r="O423" s="12"/>
      <c r="P423" s="12"/>
      <c r="Q423" s="12"/>
      <c r="R423" s="12"/>
      <c r="S423" s="28">
        <v>27557.46</v>
      </c>
      <c r="T423" s="21">
        <f t="shared" si="25"/>
        <v>7716.0887999999995</v>
      </c>
      <c r="U423" s="21">
        <f t="shared" si="26"/>
        <v>0</v>
      </c>
      <c r="V423" s="21">
        <f t="shared" si="27"/>
        <v>0</v>
      </c>
      <c r="W423" s="21">
        <v>0</v>
      </c>
      <c r="X423" s="27">
        <v>35273.548799999997</v>
      </c>
      <c r="Y423" s="12" t="s">
        <v>38</v>
      </c>
      <c r="Z423" s="12" t="s">
        <v>1482</v>
      </c>
      <c r="AA423" s="12" t="str">
        <f>VLOOKUP(C423,'MASTER SALE PARTY'!$B$4:$E$1000,4,FALSE)</f>
        <v>Oms</v>
      </c>
      <c r="AB423" s="26">
        <v>14</v>
      </c>
    </row>
    <row r="424" spans="1:28">
      <c r="A424" s="16">
        <v>43617</v>
      </c>
      <c r="B424" s="12">
        <v>64</v>
      </c>
      <c r="C424" s="23" t="s">
        <v>92</v>
      </c>
      <c r="D424" s="12" t="str">
        <f>VLOOKUP(C424,'MASTER SALE PARTY'!$B$4:$E$1000,2,FALSE)</f>
        <v>27AAACH4211R1ZF</v>
      </c>
      <c r="E424" s="12" t="s">
        <v>1545</v>
      </c>
      <c r="F424" s="24" t="s">
        <v>484</v>
      </c>
      <c r="G424" s="25">
        <v>43627</v>
      </c>
      <c r="H424" s="12" t="str">
        <f>VLOOKUP(C424,'MASTER SALE PARTY'!$B$4:$E$1000,3,FALSE)</f>
        <v>27-Maharashatra</v>
      </c>
      <c r="I424" s="17">
        <v>0</v>
      </c>
      <c r="J424" s="17" t="s">
        <v>37</v>
      </c>
      <c r="K424" s="26">
        <v>85129000</v>
      </c>
      <c r="L424" s="20">
        <f>VLOOKUP(K424,'MASTER SALE HSN'!$A$4:$E$200,5,FALSE)</f>
        <v>18</v>
      </c>
      <c r="M424" s="26"/>
      <c r="N424" s="12"/>
      <c r="O424" s="12"/>
      <c r="P424" s="12"/>
      <c r="Q424" s="12"/>
      <c r="R424" s="12"/>
      <c r="S424" s="28">
        <v>102000</v>
      </c>
      <c r="T424" s="21">
        <f t="shared" si="25"/>
        <v>0</v>
      </c>
      <c r="U424" s="21">
        <f t="shared" si="26"/>
        <v>9180</v>
      </c>
      <c r="V424" s="21">
        <f t="shared" si="27"/>
        <v>9180</v>
      </c>
      <c r="W424" s="21">
        <v>0</v>
      </c>
      <c r="X424" s="27">
        <v>120360</v>
      </c>
      <c r="Y424" s="12" t="s">
        <v>38</v>
      </c>
      <c r="Z424" s="12" t="s">
        <v>1482</v>
      </c>
      <c r="AA424" s="12" t="str">
        <f>VLOOKUP(C424,'MASTER SALE PARTY'!$B$4:$E$1000,4,FALSE)</f>
        <v>Local</v>
      </c>
      <c r="AB424" s="26">
        <v>4080</v>
      </c>
    </row>
    <row r="425" spans="1:28">
      <c r="A425" s="16">
        <v>43617</v>
      </c>
      <c r="B425" s="12">
        <v>65</v>
      </c>
      <c r="C425" s="23" t="s">
        <v>185</v>
      </c>
      <c r="D425" s="12" t="str">
        <f>VLOOKUP(C425,'MASTER SALE PARTY'!$B$4:$E$1000,2,FALSE)</f>
        <v>27AABFP3834C1ZK</v>
      </c>
      <c r="E425" s="12" t="s">
        <v>1545</v>
      </c>
      <c r="F425" s="24" t="s">
        <v>485</v>
      </c>
      <c r="G425" s="25">
        <v>43627</v>
      </c>
      <c r="H425" s="12" t="str">
        <f>VLOOKUP(C425,'MASTER SALE PARTY'!$B$4:$E$1000,3,FALSE)</f>
        <v>27-Maharashatra</v>
      </c>
      <c r="I425" s="17">
        <v>0</v>
      </c>
      <c r="J425" s="17" t="s">
        <v>37</v>
      </c>
      <c r="K425" s="26">
        <v>87141900</v>
      </c>
      <c r="L425" s="20">
        <f>VLOOKUP(K425,'MASTER SALE HSN'!$A$4:$E$200,5,FALSE)</f>
        <v>28</v>
      </c>
      <c r="M425" s="26"/>
      <c r="N425" s="12"/>
      <c r="O425" s="12"/>
      <c r="P425" s="12"/>
      <c r="Q425" s="12"/>
      <c r="R425" s="12"/>
      <c r="S425" s="28">
        <v>23066.85</v>
      </c>
      <c r="T425" s="21">
        <f t="shared" si="25"/>
        <v>0</v>
      </c>
      <c r="U425" s="21">
        <f t="shared" si="26"/>
        <v>3229.3589999999999</v>
      </c>
      <c r="V425" s="21">
        <f t="shared" si="27"/>
        <v>3229.3589999999999</v>
      </c>
      <c r="W425" s="21">
        <v>0</v>
      </c>
      <c r="X425" s="27">
        <v>29525.567999999999</v>
      </c>
      <c r="Y425" s="12" t="s">
        <v>38</v>
      </c>
      <c r="Z425" s="12" t="s">
        <v>1482</v>
      </c>
      <c r="AA425" s="12" t="str">
        <f>VLOOKUP(C425,'MASTER SALE PARTY'!$B$4:$E$1000,4,FALSE)</f>
        <v>Local</v>
      </c>
      <c r="AB425" s="26">
        <v>1725</v>
      </c>
    </row>
    <row r="426" spans="1:28">
      <c r="A426" s="16">
        <v>43617</v>
      </c>
      <c r="B426" s="12">
        <v>66</v>
      </c>
      <c r="C426" s="23" t="s">
        <v>64</v>
      </c>
      <c r="D426" s="12" t="str">
        <f>VLOOKUP(C426,'MASTER SALE PARTY'!$B$4:$E$1000,2,FALSE)</f>
        <v>27AAACD4090Q1Z8</v>
      </c>
      <c r="E426" s="12" t="s">
        <v>1545</v>
      </c>
      <c r="F426" s="24" t="s">
        <v>486</v>
      </c>
      <c r="G426" s="25">
        <v>43627</v>
      </c>
      <c r="H426" s="12" t="str">
        <f>VLOOKUP(C426,'MASTER SALE PARTY'!$B$4:$E$1000,3,FALSE)</f>
        <v>27-Maharashatra</v>
      </c>
      <c r="I426" s="17">
        <v>0</v>
      </c>
      <c r="J426" s="17" t="s">
        <v>37</v>
      </c>
      <c r="K426" s="26">
        <v>85129000</v>
      </c>
      <c r="L426" s="20">
        <f>VLOOKUP(K426,'MASTER SALE HSN'!$A$4:$E$200,5,FALSE)</f>
        <v>18</v>
      </c>
      <c r="M426" s="26"/>
      <c r="N426" s="12"/>
      <c r="O426" s="12"/>
      <c r="P426" s="12"/>
      <c r="Q426" s="12"/>
      <c r="R426" s="12"/>
      <c r="S426" s="28">
        <v>90043.38</v>
      </c>
      <c r="T426" s="21">
        <f t="shared" si="25"/>
        <v>0</v>
      </c>
      <c r="U426" s="21">
        <f t="shared" si="26"/>
        <v>8103.9041999999999</v>
      </c>
      <c r="V426" s="21">
        <f t="shared" si="27"/>
        <v>8103.9041999999999</v>
      </c>
      <c r="W426" s="21">
        <v>0</v>
      </c>
      <c r="X426" s="27">
        <v>106251.17840000002</v>
      </c>
      <c r="Y426" s="12" t="s">
        <v>38</v>
      </c>
      <c r="Z426" s="12" t="s">
        <v>1482</v>
      </c>
      <c r="AA426" s="12" t="str">
        <f>VLOOKUP(C426,'MASTER SALE PARTY'!$B$4:$E$1000,4,FALSE)</f>
        <v>Local</v>
      </c>
      <c r="AB426" s="26">
        <v>738</v>
      </c>
    </row>
    <row r="427" spans="1:28">
      <c r="A427" s="16">
        <v>43617</v>
      </c>
      <c r="B427" s="12">
        <v>67</v>
      </c>
      <c r="C427" s="23" t="s">
        <v>45</v>
      </c>
      <c r="D427" s="12" t="str">
        <f>VLOOKUP(C427,'MASTER SALE PARTY'!$B$4:$E$1000,2,FALSE)</f>
        <v>27AAECM8871A1ZF</v>
      </c>
      <c r="E427" s="12" t="s">
        <v>1545</v>
      </c>
      <c r="F427" s="24" t="s">
        <v>487</v>
      </c>
      <c r="G427" s="25">
        <v>43628</v>
      </c>
      <c r="H427" s="12" t="str">
        <f>VLOOKUP(C427,'MASTER SALE PARTY'!$B$4:$E$1000,3,FALSE)</f>
        <v>27-Maharashatra</v>
      </c>
      <c r="I427" s="17">
        <v>0</v>
      </c>
      <c r="J427" s="17" t="s">
        <v>37</v>
      </c>
      <c r="K427" s="26">
        <v>87089900</v>
      </c>
      <c r="L427" s="20">
        <f>VLOOKUP(K427,'MASTER SALE HSN'!$A$4:$E$200,5,FALSE)</f>
        <v>28</v>
      </c>
      <c r="M427" s="26"/>
      <c r="N427" s="12"/>
      <c r="O427" s="12"/>
      <c r="P427" s="12"/>
      <c r="Q427" s="12"/>
      <c r="R427" s="12"/>
      <c r="S427" s="28">
        <v>23255.759999999998</v>
      </c>
      <c r="T427" s="21">
        <f t="shared" si="25"/>
        <v>0</v>
      </c>
      <c r="U427" s="21">
        <f t="shared" si="26"/>
        <v>3255.8063999999995</v>
      </c>
      <c r="V427" s="21">
        <f t="shared" si="27"/>
        <v>3255.8063999999995</v>
      </c>
      <c r="W427" s="21">
        <v>0</v>
      </c>
      <c r="X427" s="27">
        <v>29767.382799999996</v>
      </c>
      <c r="Y427" s="12" t="s">
        <v>38</v>
      </c>
      <c r="Z427" s="12" t="s">
        <v>1482</v>
      </c>
      <c r="AA427" s="12" t="str">
        <f>VLOOKUP(C427,'MASTER SALE PARTY'!$B$4:$E$1000,4,FALSE)</f>
        <v>Local</v>
      </c>
      <c r="AB427" s="26">
        <v>12</v>
      </c>
    </row>
    <row r="428" spans="1:28">
      <c r="A428" s="16">
        <v>43617</v>
      </c>
      <c r="B428" s="12">
        <v>68</v>
      </c>
      <c r="C428" s="23" t="s">
        <v>185</v>
      </c>
      <c r="D428" s="12" t="str">
        <f>VLOOKUP(C428,'MASTER SALE PARTY'!$B$4:$E$1000,2,FALSE)</f>
        <v>27AABFP3834C1ZK</v>
      </c>
      <c r="E428" s="12" t="s">
        <v>1545</v>
      </c>
      <c r="F428" s="24" t="s">
        <v>488</v>
      </c>
      <c r="G428" s="25">
        <v>43628</v>
      </c>
      <c r="H428" s="12" t="str">
        <f>VLOOKUP(C428,'MASTER SALE PARTY'!$B$4:$E$1000,3,FALSE)</f>
        <v>27-Maharashatra</v>
      </c>
      <c r="I428" s="17">
        <v>0</v>
      </c>
      <c r="J428" s="17" t="s">
        <v>37</v>
      </c>
      <c r="K428" s="26">
        <v>87141900</v>
      </c>
      <c r="L428" s="20">
        <f>VLOOKUP(K428,'MASTER SALE HSN'!$A$4:$E$200,5,FALSE)</f>
        <v>28</v>
      </c>
      <c r="M428" s="26"/>
      <c r="N428" s="12"/>
      <c r="O428" s="12"/>
      <c r="P428" s="12"/>
      <c r="Q428" s="12"/>
      <c r="R428" s="12"/>
      <c r="S428" s="28">
        <v>10858.9</v>
      </c>
      <c r="T428" s="21">
        <f t="shared" si="25"/>
        <v>0</v>
      </c>
      <c r="U428" s="21">
        <f t="shared" si="26"/>
        <v>1520.2460000000001</v>
      </c>
      <c r="V428" s="21">
        <f t="shared" si="27"/>
        <v>1520.2460000000001</v>
      </c>
      <c r="W428" s="21">
        <v>0</v>
      </c>
      <c r="X428" s="27">
        <v>13899.402</v>
      </c>
      <c r="Y428" s="12" t="s">
        <v>38</v>
      </c>
      <c r="Z428" s="12" t="s">
        <v>1482</v>
      </c>
      <c r="AA428" s="12" t="str">
        <f>VLOOKUP(C428,'MASTER SALE PARTY'!$B$4:$E$1000,4,FALSE)</f>
        <v>Local</v>
      </c>
      <c r="AB428" s="26">
        <v>890</v>
      </c>
    </row>
    <row r="429" spans="1:28">
      <c r="A429" s="16">
        <v>43617</v>
      </c>
      <c r="B429" s="12">
        <v>69</v>
      </c>
      <c r="C429" s="23" t="s">
        <v>142</v>
      </c>
      <c r="D429" s="12" t="str">
        <f>VLOOKUP(C429,'MASTER SALE PARTY'!$B$4:$E$1000,2,FALSE)</f>
        <v>27AAACB2484Q1Z8</v>
      </c>
      <c r="E429" s="12" t="s">
        <v>1545</v>
      </c>
      <c r="F429" s="24" t="s">
        <v>489</v>
      </c>
      <c r="G429" s="25">
        <v>43628</v>
      </c>
      <c r="H429" s="12" t="str">
        <f>VLOOKUP(C429,'MASTER SALE PARTY'!$B$4:$E$1000,3,FALSE)</f>
        <v>27-Maharashatra</v>
      </c>
      <c r="I429" s="17">
        <v>0</v>
      </c>
      <c r="J429" s="17" t="s">
        <v>37</v>
      </c>
      <c r="K429" s="26">
        <v>998898</v>
      </c>
      <c r="L429" s="20">
        <f>VLOOKUP(K429,'MASTER SALE HSN'!$A$4:$E$200,5,FALSE)</f>
        <v>18</v>
      </c>
      <c r="M429" s="26"/>
      <c r="N429" s="12"/>
      <c r="O429" s="12"/>
      <c r="P429" s="12"/>
      <c r="Q429" s="12"/>
      <c r="R429" s="12"/>
      <c r="S429" s="28">
        <v>4251</v>
      </c>
      <c r="T429" s="21">
        <f t="shared" si="25"/>
        <v>0</v>
      </c>
      <c r="U429" s="21">
        <f t="shared" si="26"/>
        <v>382.59</v>
      </c>
      <c r="V429" s="21">
        <f t="shared" si="27"/>
        <v>382.59</v>
      </c>
      <c r="W429" s="21">
        <v>0</v>
      </c>
      <c r="X429" s="27">
        <v>5016.18</v>
      </c>
      <c r="Y429" s="12" t="s">
        <v>38</v>
      </c>
      <c r="Z429" s="12" t="s">
        <v>1482</v>
      </c>
      <c r="AA429" s="12" t="str">
        <f>VLOOKUP(C429,'MASTER SALE PARTY'!$B$4:$E$1000,4,FALSE)</f>
        <v>Local</v>
      </c>
      <c r="AB429" s="26">
        <v>654</v>
      </c>
    </row>
    <row r="430" spans="1:28">
      <c r="A430" s="16">
        <v>43617</v>
      </c>
      <c r="B430" s="12">
        <v>70</v>
      </c>
      <c r="C430" s="23" t="s">
        <v>142</v>
      </c>
      <c r="D430" s="12" t="str">
        <f>VLOOKUP(C430,'MASTER SALE PARTY'!$B$4:$E$1000,2,FALSE)</f>
        <v>27AAACB2484Q1Z8</v>
      </c>
      <c r="E430" s="12" t="s">
        <v>1545</v>
      </c>
      <c r="F430" s="24" t="s">
        <v>490</v>
      </c>
      <c r="G430" s="25">
        <v>43628</v>
      </c>
      <c r="H430" s="12" t="str">
        <f>VLOOKUP(C430,'MASTER SALE PARTY'!$B$4:$E$1000,3,FALSE)</f>
        <v>27-Maharashatra</v>
      </c>
      <c r="I430" s="17">
        <v>0</v>
      </c>
      <c r="J430" s="17" t="s">
        <v>37</v>
      </c>
      <c r="K430" s="26">
        <v>998898</v>
      </c>
      <c r="L430" s="20">
        <f>VLOOKUP(K430,'MASTER SALE HSN'!$A$4:$E$200,5,FALSE)</f>
        <v>18</v>
      </c>
      <c r="M430" s="26"/>
      <c r="N430" s="12"/>
      <c r="O430" s="12"/>
      <c r="P430" s="12"/>
      <c r="Q430" s="12"/>
      <c r="R430" s="12"/>
      <c r="S430" s="28">
        <v>7235</v>
      </c>
      <c r="T430" s="21">
        <f t="shared" si="25"/>
        <v>0</v>
      </c>
      <c r="U430" s="21">
        <f t="shared" si="26"/>
        <v>651.15</v>
      </c>
      <c r="V430" s="21">
        <f t="shared" si="27"/>
        <v>651.15</v>
      </c>
      <c r="W430" s="21">
        <v>0</v>
      </c>
      <c r="X430" s="27">
        <v>8537.2999999999993</v>
      </c>
      <c r="Y430" s="12" t="s">
        <v>38</v>
      </c>
      <c r="Z430" s="12" t="s">
        <v>1482</v>
      </c>
      <c r="AA430" s="12" t="str">
        <f>VLOOKUP(C430,'MASTER SALE PARTY'!$B$4:$E$1000,4,FALSE)</f>
        <v>Local</v>
      </c>
      <c r="AB430" s="26">
        <v>1780</v>
      </c>
    </row>
    <row r="431" spans="1:28">
      <c r="A431" s="16">
        <v>43617</v>
      </c>
      <c r="B431" s="12">
        <v>71</v>
      </c>
      <c r="C431" s="23" t="s">
        <v>185</v>
      </c>
      <c r="D431" s="12" t="str">
        <f>VLOOKUP(C431,'MASTER SALE PARTY'!$B$4:$E$1000,2,FALSE)</f>
        <v>27AABFP3834C1ZK</v>
      </c>
      <c r="E431" s="12" t="s">
        <v>1545</v>
      </c>
      <c r="F431" s="24" t="s">
        <v>491</v>
      </c>
      <c r="G431" s="25">
        <v>43628</v>
      </c>
      <c r="H431" s="12" t="str">
        <f>VLOOKUP(C431,'MASTER SALE PARTY'!$B$4:$E$1000,3,FALSE)</f>
        <v>27-Maharashatra</v>
      </c>
      <c r="I431" s="17">
        <v>0</v>
      </c>
      <c r="J431" s="17" t="s">
        <v>37</v>
      </c>
      <c r="K431" s="26">
        <v>87141900</v>
      </c>
      <c r="L431" s="20">
        <f>VLOOKUP(K431,'MASTER SALE HSN'!$A$4:$E$200,5,FALSE)</f>
        <v>28</v>
      </c>
      <c r="M431" s="26"/>
      <c r="N431" s="12"/>
      <c r="O431" s="12"/>
      <c r="P431" s="12"/>
      <c r="Q431" s="12"/>
      <c r="R431" s="12"/>
      <c r="S431" s="28">
        <v>8487.9</v>
      </c>
      <c r="T431" s="21">
        <f t="shared" si="25"/>
        <v>0</v>
      </c>
      <c r="U431" s="21">
        <f t="shared" si="26"/>
        <v>1188.3059999999998</v>
      </c>
      <c r="V431" s="21">
        <f t="shared" si="27"/>
        <v>1188.3059999999998</v>
      </c>
      <c r="W431" s="21">
        <v>0</v>
      </c>
      <c r="X431" s="27">
        <v>10864.502</v>
      </c>
      <c r="Y431" s="12" t="s">
        <v>38</v>
      </c>
      <c r="Z431" s="12" t="s">
        <v>1482</v>
      </c>
      <c r="AA431" s="12" t="str">
        <f>VLOOKUP(C431,'MASTER SALE PARTY'!$B$4:$E$1000,4,FALSE)</f>
        <v>Local</v>
      </c>
      <c r="AB431" s="26">
        <v>670</v>
      </c>
    </row>
    <row r="432" spans="1:28">
      <c r="A432" s="16">
        <v>43617</v>
      </c>
      <c r="B432" s="12">
        <v>72</v>
      </c>
      <c r="C432" s="23" t="s">
        <v>142</v>
      </c>
      <c r="D432" s="12" t="str">
        <f>VLOOKUP(C432,'MASTER SALE PARTY'!$B$4:$E$1000,2,FALSE)</f>
        <v>27AAACB2484Q1Z8</v>
      </c>
      <c r="E432" s="12" t="s">
        <v>1545</v>
      </c>
      <c r="F432" s="24" t="s">
        <v>492</v>
      </c>
      <c r="G432" s="25">
        <v>43628</v>
      </c>
      <c r="H432" s="12" t="str">
        <f>VLOOKUP(C432,'MASTER SALE PARTY'!$B$4:$E$1000,3,FALSE)</f>
        <v>27-Maharashatra</v>
      </c>
      <c r="I432" s="17">
        <v>0</v>
      </c>
      <c r="J432" s="17" t="s">
        <v>37</v>
      </c>
      <c r="K432" s="26">
        <v>998898</v>
      </c>
      <c r="L432" s="20">
        <f>VLOOKUP(K432,'MASTER SALE HSN'!$A$4:$E$200,5,FALSE)</f>
        <v>18</v>
      </c>
      <c r="M432" s="26"/>
      <c r="N432" s="12"/>
      <c r="O432" s="12"/>
      <c r="P432" s="12"/>
      <c r="Q432" s="12"/>
      <c r="R432" s="12"/>
      <c r="S432" s="28">
        <v>6000</v>
      </c>
      <c r="T432" s="21">
        <f t="shared" si="25"/>
        <v>0</v>
      </c>
      <c r="U432" s="21">
        <f t="shared" si="26"/>
        <v>540</v>
      </c>
      <c r="V432" s="21">
        <f t="shared" si="27"/>
        <v>540</v>
      </c>
      <c r="W432" s="21">
        <v>0</v>
      </c>
      <c r="X432" s="27">
        <v>7080</v>
      </c>
      <c r="Y432" s="12" t="s">
        <v>38</v>
      </c>
      <c r="Z432" s="12" t="s">
        <v>1482</v>
      </c>
      <c r="AA432" s="12" t="str">
        <f>VLOOKUP(C432,'MASTER SALE PARTY'!$B$4:$E$1000,4,FALSE)</f>
        <v>Local</v>
      </c>
      <c r="AB432" s="26">
        <v>1200</v>
      </c>
    </row>
    <row r="433" spans="1:28">
      <c r="A433" s="16">
        <v>43617</v>
      </c>
      <c r="B433" s="12">
        <v>73</v>
      </c>
      <c r="C433" s="23" t="s">
        <v>185</v>
      </c>
      <c r="D433" s="12" t="str">
        <f>VLOOKUP(C433,'MASTER SALE PARTY'!$B$4:$E$1000,2,FALSE)</f>
        <v>27AABFP3834C1ZK</v>
      </c>
      <c r="E433" s="12" t="s">
        <v>1545</v>
      </c>
      <c r="F433" s="24" t="s">
        <v>493</v>
      </c>
      <c r="G433" s="25">
        <v>43629</v>
      </c>
      <c r="H433" s="12" t="str">
        <f>VLOOKUP(C433,'MASTER SALE PARTY'!$B$4:$E$1000,3,FALSE)</f>
        <v>27-Maharashatra</v>
      </c>
      <c r="I433" s="17">
        <v>0</v>
      </c>
      <c r="J433" s="17" t="s">
        <v>37</v>
      </c>
      <c r="K433" s="26">
        <v>87141900</v>
      </c>
      <c r="L433" s="20">
        <f>VLOOKUP(K433,'MASTER SALE HSN'!$A$4:$E$200,5,FALSE)</f>
        <v>28</v>
      </c>
      <c r="M433" s="26"/>
      <c r="N433" s="12"/>
      <c r="O433" s="12"/>
      <c r="P433" s="12"/>
      <c r="Q433" s="12"/>
      <c r="R433" s="12"/>
      <c r="S433" s="28">
        <v>7482</v>
      </c>
      <c r="T433" s="21">
        <f t="shared" si="25"/>
        <v>0</v>
      </c>
      <c r="U433" s="21">
        <f t="shared" si="26"/>
        <v>1047.48</v>
      </c>
      <c r="V433" s="21">
        <f t="shared" si="27"/>
        <v>1047.48</v>
      </c>
      <c r="W433" s="21">
        <v>0</v>
      </c>
      <c r="X433" s="27">
        <v>9576.9599999999991</v>
      </c>
      <c r="Y433" s="12" t="s">
        <v>38</v>
      </c>
      <c r="Z433" s="12" t="s">
        <v>1482</v>
      </c>
      <c r="AA433" s="12" t="str">
        <f>VLOOKUP(C433,'MASTER SALE PARTY'!$B$4:$E$1000,4,FALSE)</f>
        <v>Local</v>
      </c>
      <c r="AB433" s="26">
        <v>600</v>
      </c>
    </row>
    <row r="434" spans="1:28">
      <c r="A434" s="16">
        <v>43617</v>
      </c>
      <c r="B434" s="12">
        <v>74</v>
      </c>
      <c r="C434" s="23" t="s">
        <v>173</v>
      </c>
      <c r="D434" s="12" t="str">
        <f>VLOOKUP(C434,'MASTER SALE PARTY'!$B$4:$E$1000,2,FALSE)</f>
        <v>27AAGCP0139E1ZP</v>
      </c>
      <c r="E434" s="12" t="s">
        <v>1545</v>
      </c>
      <c r="F434" s="24" t="s">
        <v>494</v>
      </c>
      <c r="G434" s="25">
        <v>43629</v>
      </c>
      <c r="H434" s="12" t="str">
        <f>VLOOKUP(C434,'MASTER SALE PARTY'!$B$4:$E$1000,3,FALSE)</f>
        <v>27-Maharashatra</v>
      </c>
      <c r="I434" s="17">
        <v>0</v>
      </c>
      <c r="J434" s="17" t="s">
        <v>37</v>
      </c>
      <c r="K434" s="26">
        <v>87141090</v>
      </c>
      <c r="L434" s="20">
        <f>VLOOKUP(K434,'MASTER SALE HSN'!$A$4:$E$200,5,FALSE)</f>
        <v>28</v>
      </c>
      <c r="M434" s="26"/>
      <c r="N434" s="12"/>
      <c r="O434" s="12"/>
      <c r="P434" s="12"/>
      <c r="Q434" s="12"/>
      <c r="R434" s="12"/>
      <c r="S434" s="28">
        <v>46729.4</v>
      </c>
      <c r="T434" s="21">
        <f t="shared" si="25"/>
        <v>0</v>
      </c>
      <c r="U434" s="21">
        <f t="shared" si="26"/>
        <v>6542.1160000000009</v>
      </c>
      <c r="V434" s="21">
        <f t="shared" si="27"/>
        <v>6542.1160000000009</v>
      </c>
      <c r="W434" s="21">
        <v>0</v>
      </c>
      <c r="X434" s="27">
        <v>59813.642000000007</v>
      </c>
      <c r="Y434" s="12" t="s">
        <v>38</v>
      </c>
      <c r="Z434" s="12" t="s">
        <v>1482</v>
      </c>
      <c r="AA434" s="12" t="str">
        <f>VLOOKUP(C434,'MASTER SALE PARTY'!$B$4:$E$1000,4,FALSE)</f>
        <v>Local</v>
      </c>
      <c r="AB434" s="26">
        <v>620</v>
      </c>
    </row>
    <row r="435" spans="1:28">
      <c r="A435" s="16">
        <v>43617</v>
      </c>
      <c r="B435" s="12">
        <v>75</v>
      </c>
      <c r="C435" s="23" t="s">
        <v>173</v>
      </c>
      <c r="D435" s="12" t="str">
        <f>VLOOKUP(C435,'MASTER SALE PARTY'!$B$4:$E$1000,2,FALSE)</f>
        <v>27AAGCP0139E1ZP</v>
      </c>
      <c r="E435" s="12" t="s">
        <v>1545</v>
      </c>
      <c r="F435" s="24" t="s">
        <v>495</v>
      </c>
      <c r="G435" s="25">
        <v>43629</v>
      </c>
      <c r="H435" s="12" t="str">
        <f>VLOOKUP(C435,'MASTER SALE PARTY'!$B$4:$E$1000,3,FALSE)</f>
        <v>27-Maharashatra</v>
      </c>
      <c r="I435" s="17">
        <v>0</v>
      </c>
      <c r="J435" s="17" t="s">
        <v>37</v>
      </c>
      <c r="K435" s="26">
        <v>87141090</v>
      </c>
      <c r="L435" s="20">
        <f>VLOOKUP(K435,'MASTER SALE HSN'!$A$4:$E$200,5,FALSE)</f>
        <v>28</v>
      </c>
      <c r="M435" s="26"/>
      <c r="N435" s="12"/>
      <c r="O435" s="12"/>
      <c r="P435" s="12"/>
      <c r="Q435" s="12"/>
      <c r="R435" s="12"/>
      <c r="S435" s="28">
        <v>45148.800000000003</v>
      </c>
      <c r="T435" s="21">
        <f t="shared" si="25"/>
        <v>0</v>
      </c>
      <c r="U435" s="21">
        <f t="shared" si="26"/>
        <v>6320.8320000000003</v>
      </c>
      <c r="V435" s="21">
        <f t="shared" si="27"/>
        <v>6320.8320000000003</v>
      </c>
      <c r="W435" s="21">
        <v>0</v>
      </c>
      <c r="X435" s="27">
        <v>57790.464000000007</v>
      </c>
      <c r="Y435" s="12" t="s">
        <v>38</v>
      </c>
      <c r="Z435" s="12" t="s">
        <v>1482</v>
      </c>
      <c r="AA435" s="12" t="str">
        <f>VLOOKUP(C435,'MASTER SALE PARTY'!$B$4:$E$1000,4,FALSE)</f>
        <v>Local</v>
      </c>
      <c r="AB435" s="26">
        <v>960</v>
      </c>
    </row>
    <row r="436" spans="1:28">
      <c r="A436" s="16">
        <v>43617</v>
      </c>
      <c r="B436" s="12">
        <v>76</v>
      </c>
      <c r="C436" s="23" t="s">
        <v>496</v>
      </c>
      <c r="D436" s="12" t="str">
        <f>VLOOKUP(C436,'MASTER SALE PARTY'!$B$4:$E$1000,2,FALSE)</f>
        <v>27AAACV2420J1ZI</v>
      </c>
      <c r="E436" s="12" t="s">
        <v>1545</v>
      </c>
      <c r="F436" s="24" t="s">
        <v>498</v>
      </c>
      <c r="G436" s="25">
        <v>43629</v>
      </c>
      <c r="H436" s="12" t="str">
        <f>VLOOKUP(C436,'MASTER SALE PARTY'!$B$4:$E$1000,3,FALSE)</f>
        <v>27-Maharashatra</v>
      </c>
      <c r="I436" s="17">
        <v>0</v>
      </c>
      <c r="J436" s="17" t="s">
        <v>37</v>
      </c>
      <c r="K436" s="26">
        <v>87142090</v>
      </c>
      <c r="L436" s="20">
        <f>VLOOKUP(K436,'MASTER SALE HSN'!$A$4:$E$200,5,FALSE)</f>
        <v>28</v>
      </c>
      <c r="M436" s="26"/>
      <c r="N436" s="12"/>
      <c r="O436" s="12"/>
      <c r="P436" s="12"/>
      <c r="Q436" s="12"/>
      <c r="R436" s="12"/>
      <c r="S436" s="28">
        <v>27594.083999999999</v>
      </c>
      <c r="T436" s="21">
        <f t="shared" si="25"/>
        <v>0</v>
      </c>
      <c r="U436" s="21">
        <f t="shared" si="26"/>
        <v>3863.1717599999997</v>
      </c>
      <c r="V436" s="21">
        <f t="shared" si="27"/>
        <v>3863.1717599999997</v>
      </c>
      <c r="W436" s="21">
        <v>0</v>
      </c>
      <c r="X436" s="27">
        <v>35320.417519999995</v>
      </c>
      <c r="Y436" s="12" t="s">
        <v>38</v>
      </c>
      <c r="Z436" s="12" t="s">
        <v>1482</v>
      </c>
      <c r="AA436" s="12" t="str">
        <f>VLOOKUP(C436,'MASTER SALE PARTY'!$B$4:$E$1000,4,FALSE)</f>
        <v>Local</v>
      </c>
      <c r="AB436" s="26">
        <v>626</v>
      </c>
    </row>
    <row r="437" spans="1:28">
      <c r="A437" s="16">
        <v>43617</v>
      </c>
      <c r="B437" s="12">
        <v>77</v>
      </c>
      <c r="C437" s="23" t="s">
        <v>185</v>
      </c>
      <c r="D437" s="12" t="str">
        <f>VLOOKUP(C437,'MASTER SALE PARTY'!$B$4:$E$1000,2,FALSE)</f>
        <v>27AABFP3834C1ZK</v>
      </c>
      <c r="E437" s="12" t="s">
        <v>1545</v>
      </c>
      <c r="F437" s="24" t="s">
        <v>499</v>
      </c>
      <c r="G437" s="25">
        <v>43629</v>
      </c>
      <c r="H437" s="12" t="str">
        <f>VLOOKUP(C437,'MASTER SALE PARTY'!$B$4:$E$1000,3,FALSE)</f>
        <v>27-Maharashatra</v>
      </c>
      <c r="I437" s="17">
        <v>0</v>
      </c>
      <c r="J437" s="17" t="s">
        <v>37</v>
      </c>
      <c r="K437" s="26">
        <v>87141900</v>
      </c>
      <c r="L437" s="20">
        <f>VLOOKUP(K437,'MASTER SALE HSN'!$A$4:$E$200,5,FALSE)</f>
        <v>28</v>
      </c>
      <c r="M437" s="26"/>
      <c r="N437" s="12"/>
      <c r="O437" s="12"/>
      <c r="P437" s="12"/>
      <c r="Q437" s="12"/>
      <c r="R437" s="12"/>
      <c r="S437" s="28">
        <v>5184.2</v>
      </c>
      <c r="T437" s="21">
        <f t="shared" si="25"/>
        <v>0</v>
      </c>
      <c r="U437" s="21">
        <f t="shared" si="26"/>
        <v>725.78800000000001</v>
      </c>
      <c r="V437" s="21">
        <f t="shared" si="27"/>
        <v>725.78800000000001</v>
      </c>
      <c r="W437" s="21">
        <v>0</v>
      </c>
      <c r="X437" s="27">
        <v>6635.7759999999998</v>
      </c>
      <c r="Y437" s="12" t="s">
        <v>38</v>
      </c>
      <c r="Z437" s="12" t="s">
        <v>1482</v>
      </c>
      <c r="AA437" s="12" t="str">
        <f>VLOOKUP(C437,'MASTER SALE PARTY'!$B$4:$E$1000,4,FALSE)</f>
        <v>Local</v>
      </c>
      <c r="AB437" s="26">
        <v>420</v>
      </c>
    </row>
    <row r="438" spans="1:28">
      <c r="A438" s="16">
        <v>43617</v>
      </c>
      <c r="B438" s="12">
        <v>78</v>
      </c>
      <c r="C438" s="23" t="s">
        <v>185</v>
      </c>
      <c r="D438" s="12" t="str">
        <f>VLOOKUP(C438,'MASTER SALE PARTY'!$B$4:$E$1000,2,FALSE)</f>
        <v>27AABFP3834C1ZK</v>
      </c>
      <c r="E438" s="12" t="s">
        <v>1545</v>
      </c>
      <c r="F438" s="24" t="s">
        <v>500</v>
      </c>
      <c r="G438" s="25">
        <v>43630</v>
      </c>
      <c r="H438" s="12" t="str">
        <f>VLOOKUP(C438,'MASTER SALE PARTY'!$B$4:$E$1000,3,FALSE)</f>
        <v>27-Maharashatra</v>
      </c>
      <c r="I438" s="17">
        <v>0</v>
      </c>
      <c r="J438" s="17" t="s">
        <v>37</v>
      </c>
      <c r="K438" s="26">
        <v>87141900</v>
      </c>
      <c r="L438" s="20">
        <f>VLOOKUP(K438,'MASTER SALE HSN'!$A$4:$E$200,5,FALSE)</f>
        <v>28</v>
      </c>
      <c r="M438" s="26"/>
      <c r="N438" s="12"/>
      <c r="O438" s="12"/>
      <c r="P438" s="12"/>
      <c r="Q438" s="12"/>
      <c r="R438" s="12"/>
      <c r="S438" s="28">
        <v>15232.19</v>
      </c>
      <c r="T438" s="21">
        <f t="shared" si="25"/>
        <v>0</v>
      </c>
      <c r="U438" s="21">
        <f t="shared" si="26"/>
        <v>2132.5066000000002</v>
      </c>
      <c r="V438" s="21">
        <f t="shared" si="27"/>
        <v>2132.5066000000002</v>
      </c>
      <c r="W438" s="21">
        <v>0</v>
      </c>
      <c r="X438" s="27">
        <v>19497.213199999998</v>
      </c>
      <c r="Y438" s="12" t="s">
        <v>38</v>
      </c>
      <c r="Z438" s="12" t="s">
        <v>1482</v>
      </c>
      <c r="AA438" s="12" t="str">
        <f>VLOOKUP(C438,'MASTER SALE PARTY'!$B$4:$E$1000,4,FALSE)</f>
        <v>Local</v>
      </c>
      <c r="AB438" s="26">
        <v>1223</v>
      </c>
    </row>
    <row r="439" spans="1:28">
      <c r="A439" s="16">
        <v>43617</v>
      </c>
      <c r="B439" s="12">
        <v>79</v>
      </c>
      <c r="C439" s="23" t="s">
        <v>64</v>
      </c>
      <c r="D439" s="12" t="str">
        <f>VLOOKUP(C439,'MASTER SALE PARTY'!$B$4:$E$1000,2,FALSE)</f>
        <v>27AAACD4090Q1Z8</v>
      </c>
      <c r="E439" s="12" t="s">
        <v>1545</v>
      </c>
      <c r="F439" s="24" t="s">
        <v>501</v>
      </c>
      <c r="G439" s="25">
        <v>43630</v>
      </c>
      <c r="H439" s="12" t="str">
        <f>VLOOKUP(C439,'MASTER SALE PARTY'!$B$4:$E$1000,3,FALSE)</f>
        <v>27-Maharashatra</v>
      </c>
      <c r="I439" s="17">
        <v>0</v>
      </c>
      <c r="J439" s="17" t="s">
        <v>37</v>
      </c>
      <c r="K439" s="26">
        <v>85129000</v>
      </c>
      <c r="L439" s="20">
        <f>VLOOKUP(K439,'MASTER SALE HSN'!$A$4:$E$200,5,FALSE)</f>
        <v>18</v>
      </c>
      <c r="M439" s="26"/>
      <c r="N439" s="12"/>
      <c r="O439" s="12"/>
      <c r="P439" s="12"/>
      <c r="Q439" s="12"/>
      <c r="R439" s="12"/>
      <c r="S439" s="28">
        <v>72473.94</v>
      </c>
      <c r="T439" s="21">
        <f t="shared" si="25"/>
        <v>0</v>
      </c>
      <c r="U439" s="21">
        <f t="shared" si="26"/>
        <v>6522.6546000000008</v>
      </c>
      <c r="V439" s="21">
        <f t="shared" si="27"/>
        <v>6522.6546000000008</v>
      </c>
      <c r="W439" s="21">
        <v>0</v>
      </c>
      <c r="X439" s="27">
        <v>85519.239199999996</v>
      </c>
      <c r="Y439" s="12" t="s">
        <v>38</v>
      </c>
      <c r="Z439" s="12" t="s">
        <v>1482</v>
      </c>
      <c r="AA439" s="12" t="str">
        <f>VLOOKUP(C439,'MASTER SALE PARTY'!$B$4:$E$1000,4,FALSE)</f>
        <v>Local</v>
      </c>
      <c r="AB439" s="26">
        <v>594</v>
      </c>
    </row>
    <row r="440" spans="1:28">
      <c r="A440" s="16">
        <v>43617</v>
      </c>
      <c r="B440" s="12">
        <v>80</v>
      </c>
      <c r="C440" s="23" t="s">
        <v>185</v>
      </c>
      <c r="D440" s="12" t="str">
        <f>VLOOKUP(C440,'MASTER SALE PARTY'!$B$4:$E$1000,2,FALSE)</f>
        <v>27AABFP3834C1ZK</v>
      </c>
      <c r="E440" s="12" t="s">
        <v>1545</v>
      </c>
      <c r="F440" s="24" t="s">
        <v>502</v>
      </c>
      <c r="G440" s="25">
        <v>43630</v>
      </c>
      <c r="H440" s="12" t="str">
        <f>VLOOKUP(C440,'MASTER SALE PARTY'!$B$4:$E$1000,3,FALSE)</f>
        <v>27-Maharashatra</v>
      </c>
      <c r="I440" s="17">
        <v>0</v>
      </c>
      <c r="J440" s="17" t="s">
        <v>37</v>
      </c>
      <c r="K440" s="26">
        <v>87141900</v>
      </c>
      <c r="L440" s="20">
        <f>VLOOKUP(K440,'MASTER SALE HSN'!$A$4:$E$200,5,FALSE)</f>
        <v>28</v>
      </c>
      <c r="M440" s="26"/>
      <c r="N440" s="12"/>
      <c r="O440" s="12"/>
      <c r="P440" s="12"/>
      <c r="Q440" s="12"/>
      <c r="R440" s="12"/>
      <c r="S440" s="28">
        <v>10163.9</v>
      </c>
      <c r="T440" s="21">
        <f t="shared" si="25"/>
        <v>0</v>
      </c>
      <c r="U440" s="21">
        <f t="shared" si="26"/>
        <v>1422.9459999999999</v>
      </c>
      <c r="V440" s="21">
        <f t="shared" si="27"/>
        <v>1422.9459999999999</v>
      </c>
      <c r="W440" s="21">
        <v>0</v>
      </c>
      <c r="X440" s="27">
        <v>13009.802</v>
      </c>
      <c r="Y440" s="12" t="s">
        <v>38</v>
      </c>
      <c r="Z440" s="12" t="s">
        <v>1482</v>
      </c>
      <c r="AA440" s="12" t="str">
        <f>VLOOKUP(C440,'MASTER SALE PARTY'!$B$4:$E$1000,4,FALSE)</f>
        <v>Local</v>
      </c>
      <c r="AB440" s="26">
        <v>830</v>
      </c>
    </row>
    <row r="441" spans="1:28">
      <c r="A441" s="16">
        <v>43617</v>
      </c>
      <c r="B441" s="12">
        <v>81</v>
      </c>
      <c r="C441" s="23" t="s">
        <v>68</v>
      </c>
      <c r="D441" s="12" t="str">
        <f>VLOOKUP(C441,'MASTER SALE PARTY'!$B$4:$E$1000,2,FALSE)</f>
        <v>27AABFJ4217F1ZP</v>
      </c>
      <c r="E441" s="12" t="s">
        <v>1545</v>
      </c>
      <c r="F441" s="24" t="s">
        <v>503</v>
      </c>
      <c r="G441" s="25">
        <v>43631</v>
      </c>
      <c r="H441" s="12" t="str">
        <f>VLOOKUP(C441,'MASTER SALE PARTY'!$B$4:$E$1000,3,FALSE)</f>
        <v>27-Maharashatra</v>
      </c>
      <c r="I441" s="17">
        <v>0</v>
      </c>
      <c r="J441" s="17" t="s">
        <v>37</v>
      </c>
      <c r="K441" s="26">
        <v>998898</v>
      </c>
      <c r="L441" s="20">
        <f>VLOOKUP(K441,'MASTER SALE HSN'!$A$4:$E$200,5,FALSE)</f>
        <v>18</v>
      </c>
      <c r="M441" s="26"/>
      <c r="N441" s="12"/>
      <c r="O441" s="12"/>
      <c r="P441" s="12"/>
      <c r="Q441" s="12"/>
      <c r="R441" s="12"/>
      <c r="S441" s="28">
        <v>8524.2000000000007</v>
      </c>
      <c r="T441" s="21">
        <f t="shared" si="25"/>
        <v>0</v>
      </c>
      <c r="U441" s="21">
        <f t="shared" si="26"/>
        <v>767.178</v>
      </c>
      <c r="V441" s="21">
        <f t="shared" si="27"/>
        <v>767.178</v>
      </c>
      <c r="W441" s="21">
        <v>0</v>
      </c>
      <c r="X441" s="27">
        <v>10058.556</v>
      </c>
      <c r="Y441" s="12" t="s">
        <v>38</v>
      </c>
      <c r="Z441" s="12" t="s">
        <v>1482</v>
      </c>
      <c r="AA441" s="12" t="str">
        <f>VLOOKUP(C441,'MASTER SALE PARTY'!$B$4:$E$1000,4,FALSE)</f>
        <v>Local</v>
      </c>
      <c r="AB441" s="26">
        <v>30</v>
      </c>
    </row>
    <row r="442" spans="1:28">
      <c r="A442" s="16">
        <v>43617</v>
      </c>
      <c r="B442" s="12">
        <v>82</v>
      </c>
      <c r="C442" s="23" t="s">
        <v>185</v>
      </c>
      <c r="D442" s="12" t="str">
        <f>VLOOKUP(C442,'MASTER SALE PARTY'!$B$4:$E$1000,2,FALSE)</f>
        <v>27AABFP3834C1ZK</v>
      </c>
      <c r="E442" s="12" t="s">
        <v>1545</v>
      </c>
      <c r="F442" s="24" t="s">
        <v>504</v>
      </c>
      <c r="G442" s="25">
        <v>43631</v>
      </c>
      <c r="H442" s="12" t="str">
        <f>VLOOKUP(C442,'MASTER SALE PARTY'!$B$4:$E$1000,3,FALSE)</f>
        <v>27-Maharashatra</v>
      </c>
      <c r="I442" s="17">
        <v>0</v>
      </c>
      <c r="J442" s="17" t="s">
        <v>37</v>
      </c>
      <c r="K442" s="26">
        <v>87141900</v>
      </c>
      <c r="L442" s="20">
        <f>VLOOKUP(K442,'MASTER SALE HSN'!$A$4:$E$200,5,FALSE)</f>
        <v>28</v>
      </c>
      <c r="M442" s="26"/>
      <c r="N442" s="12"/>
      <c r="O442" s="12"/>
      <c r="P442" s="12"/>
      <c r="Q442" s="12"/>
      <c r="R442" s="12"/>
      <c r="S442" s="28">
        <v>7181.06</v>
      </c>
      <c r="T442" s="21">
        <f t="shared" si="25"/>
        <v>0</v>
      </c>
      <c r="U442" s="21">
        <f t="shared" si="26"/>
        <v>1005.3484000000001</v>
      </c>
      <c r="V442" s="21">
        <f t="shared" si="27"/>
        <v>1005.3484000000001</v>
      </c>
      <c r="W442" s="21">
        <v>0</v>
      </c>
      <c r="X442" s="27">
        <v>9191.756800000001</v>
      </c>
      <c r="Y442" s="12" t="s">
        <v>38</v>
      </c>
      <c r="Z442" s="12" t="s">
        <v>1482</v>
      </c>
      <c r="AA442" s="12" t="str">
        <f>VLOOKUP(C442,'MASTER SALE PARTY'!$B$4:$E$1000,4,FALSE)</f>
        <v>Local</v>
      </c>
      <c r="AB442" s="26">
        <v>578</v>
      </c>
    </row>
    <row r="443" spans="1:28">
      <c r="A443" s="16">
        <v>43617</v>
      </c>
      <c r="B443" s="12">
        <v>83</v>
      </c>
      <c r="C443" s="23" t="s">
        <v>45</v>
      </c>
      <c r="D443" s="12" t="str">
        <f>VLOOKUP(C443,'MASTER SALE PARTY'!$B$4:$E$1000,2,FALSE)</f>
        <v>27AAECM8871A1ZF</v>
      </c>
      <c r="E443" s="12" t="s">
        <v>1545</v>
      </c>
      <c r="F443" s="24" t="s">
        <v>505</v>
      </c>
      <c r="G443" s="25">
        <v>43631</v>
      </c>
      <c r="H443" s="12" t="str">
        <f>VLOOKUP(C443,'MASTER SALE PARTY'!$B$4:$E$1000,3,FALSE)</f>
        <v>27-Maharashatra</v>
      </c>
      <c r="I443" s="17">
        <v>0</v>
      </c>
      <c r="J443" s="17" t="s">
        <v>37</v>
      </c>
      <c r="K443" s="26">
        <v>87089900</v>
      </c>
      <c r="L443" s="20">
        <f>VLOOKUP(K443,'MASTER SALE HSN'!$A$4:$E$200,5,FALSE)</f>
        <v>28</v>
      </c>
      <c r="M443" s="26"/>
      <c r="N443" s="12"/>
      <c r="O443" s="12"/>
      <c r="P443" s="12"/>
      <c r="Q443" s="12"/>
      <c r="R443" s="12"/>
      <c r="S443" s="28">
        <v>23255.759999999998</v>
      </c>
      <c r="T443" s="21">
        <f t="shared" si="25"/>
        <v>0</v>
      </c>
      <c r="U443" s="21">
        <f t="shared" si="26"/>
        <v>3255.8063999999995</v>
      </c>
      <c r="V443" s="21">
        <f t="shared" si="27"/>
        <v>3255.8063999999995</v>
      </c>
      <c r="W443" s="21">
        <v>0</v>
      </c>
      <c r="X443" s="27">
        <v>29767.382799999996</v>
      </c>
      <c r="Y443" s="12" t="s">
        <v>38</v>
      </c>
      <c r="Z443" s="12" t="s">
        <v>1482</v>
      </c>
      <c r="AA443" s="12" t="str">
        <f>VLOOKUP(C443,'MASTER SALE PARTY'!$B$4:$E$1000,4,FALSE)</f>
        <v>Local</v>
      </c>
      <c r="AB443" s="26">
        <v>12</v>
      </c>
    </row>
    <row r="444" spans="1:28">
      <c r="A444" s="16">
        <v>43617</v>
      </c>
      <c r="B444" s="12">
        <v>84</v>
      </c>
      <c r="C444" s="23" t="s">
        <v>173</v>
      </c>
      <c r="D444" s="12" t="str">
        <f>VLOOKUP(C444,'MASTER SALE PARTY'!$B$4:$E$1000,2,FALSE)</f>
        <v>27AAGCP0139E1ZP</v>
      </c>
      <c r="E444" s="12" t="s">
        <v>1545</v>
      </c>
      <c r="F444" s="24" t="s">
        <v>506</v>
      </c>
      <c r="G444" s="25">
        <v>43631</v>
      </c>
      <c r="H444" s="12" t="str">
        <f>VLOOKUP(C444,'MASTER SALE PARTY'!$B$4:$E$1000,3,FALSE)</f>
        <v>27-Maharashatra</v>
      </c>
      <c r="I444" s="17">
        <v>0</v>
      </c>
      <c r="J444" s="17" t="s">
        <v>37</v>
      </c>
      <c r="K444" s="26">
        <v>87141090</v>
      </c>
      <c r="L444" s="20">
        <f>VLOOKUP(K444,'MASTER SALE HSN'!$A$4:$E$200,5,FALSE)</f>
        <v>28</v>
      </c>
      <c r="M444" s="26"/>
      <c r="N444" s="12"/>
      <c r="O444" s="12"/>
      <c r="P444" s="12"/>
      <c r="Q444" s="12"/>
      <c r="R444" s="12"/>
      <c r="S444" s="28">
        <v>60296</v>
      </c>
      <c r="T444" s="21">
        <f t="shared" si="25"/>
        <v>0</v>
      </c>
      <c r="U444" s="21">
        <f t="shared" si="26"/>
        <v>8441.44</v>
      </c>
      <c r="V444" s="21">
        <f t="shared" si="27"/>
        <v>8441.44</v>
      </c>
      <c r="W444" s="21">
        <v>0</v>
      </c>
      <c r="X444" s="27">
        <v>77178.880000000005</v>
      </c>
      <c r="Y444" s="12" t="s">
        <v>38</v>
      </c>
      <c r="Z444" s="12" t="s">
        <v>1482</v>
      </c>
      <c r="AA444" s="12" t="str">
        <f>VLOOKUP(C444,'MASTER SALE PARTY'!$B$4:$E$1000,4,FALSE)</f>
        <v>Local</v>
      </c>
      <c r="AB444" s="26">
        <v>800</v>
      </c>
    </row>
    <row r="445" spans="1:28">
      <c r="A445" s="16">
        <v>43617</v>
      </c>
      <c r="B445" s="12">
        <v>85</v>
      </c>
      <c r="C445" s="23" t="s">
        <v>173</v>
      </c>
      <c r="D445" s="12" t="str">
        <f>VLOOKUP(C445,'MASTER SALE PARTY'!$B$4:$E$1000,2,FALSE)</f>
        <v>27AAGCP0139E1ZP</v>
      </c>
      <c r="E445" s="12" t="s">
        <v>1545</v>
      </c>
      <c r="F445" s="24" t="s">
        <v>507</v>
      </c>
      <c r="G445" s="25">
        <v>43631</v>
      </c>
      <c r="H445" s="12" t="str">
        <f>VLOOKUP(C445,'MASTER SALE PARTY'!$B$4:$E$1000,3,FALSE)</f>
        <v>27-Maharashatra</v>
      </c>
      <c r="I445" s="17">
        <v>0</v>
      </c>
      <c r="J445" s="17" t="s">
        <v>37</v>
      </c>
      <c r="K445" s="26">
        <v>87141090</v>
      </c>
      <c r="L445" s="20">
        <f>VLOOKUP(K445,'MASTER SALE HSN'!$A$4:$E$200,5,FALSE)</f>
        <v>28</v>
      </c>
      <c r="M445" s="26"/>
      <c r="N445" s="12"/>
      <c r="O445" s="12"/>
      <c r="P445" s="12"/>
      <c r="Q445" s="12"/>
      <c r="R445" s="12"/>
      <c r="S445" s="28">
        <v>25255.11</v>
      </c>
      <c r="T445" s="21">
        <f t="shared" si="25"/>
        <v>0</v>
      </c>
      <c r="U445" s="21">
        <f t="shared" si="26"/>
        <v>3535.7154</v>
      </c>
      <c r="V445" s="21">
        <f t="shared" si="27"/>
        <v>3535.7154</v>
      </c>
      <c r="W445" s="21">
        <v>0</v>
      </c>
      <c r="X445" s="27">
        <v>32326.550800000001</v>
      </c>
      <c r="Y445" s="12" t="s">
        <v>38</v>
      </c>
      <c r="Z445" s="12" t="s">
        <v>1482</v>
      </c>
      <c r="AA445" s="12" t="str">
        <f>VLOOKUP(C445,'MASTER SALE PARTY'!$B$4:$E$1000,4,FALSE)</f>
        <v>Local</v>
      </c>
      <c r="AB445" s="26">
        <v>537</v>
      </c>
    </row>
    <row r="446" spans="1:28">
      <c r="A446" s="16">
        <v>43617</v>
      </c>
      <c r="B446" s="12">
        <v>86</v>
      </c>
      <c r="C446" s="23" t="s">
        <v>45</v>
      </c>
      <c r="D446" s="12" t="str">
        <f>VLOOKUP(C446,'MASTER SALE PARTY'!$B$4:$E$1000,2,FALSE)</f>
        <v>27AAECM8871A1ZF</v>
      </c>
      <c r="E446" s="12" t="s">
        <v>1545</v>
      </c>
      <c r="F446" s="24" t="s">
        <v>508</v>
      </c>
      <c r="G446" s="25">
        <v>43631</v>
      </c>
      <c r="H446" s="12" t="str">
        <f>VLOOKUP(C446,'MASTER SALE PARTY'!$B$4:$E$1000,3,FALSE)</f>
        <v>27-Maharashatra</v>
      </c>
      <c r="I446" s="17">
        <v>0</v>
      </c>
      <c r="J446" s="17" t="s">
        <v>37</v>
      </c>
      <c r="K446" s="26">
        <v>87089900</v>
      </c>
      <c r="L446" s="20">
        <f>VLOOKUP(K446,'MASTER SALE HSN'!$A$4:$E$200,5,FALSE)</f>
        <v>28</v>
      </c>
      <c r="M446" s="26"/>
      <c r="N446" s="12"/>
      <c r="O446" s="12"/>
      <c r="P446" s="12"/>
      <c r="Q446" s="12"/>
      <c r="R446" s="12"/>
      <c r="S446" s="28">
        <v>23255.759999999998</v>
      </c>
      <c r="T446" s="21">
        <f t="shared" si="25"/>
        <v>0</v>
      </c>
      <c r="U446" s="21">
        <f t="shared" si="26"/>
        <v>3255.8063999999995</v>
      </c>
      <c r="V446" s="21">
        <f t="shared" si="27"/>
        <v>3255.8063999999995</v>
      </c>
      <c r="W446" s="21">
        <v>0</v>
      </c>
      <c r="X446" s="27">
        <v>29767.382799999996</v>
      </c>
      <c r="Y446" s="12" t="s">
        <v>38</v>
      </c>
      <c r="Z446" s="12" t="s">
        <v>1482</v>
      </c>
      <c r="AA446" s="12" t="str">
        <f>VLOOKUP(C446,'MASTER SALE PARTY'!$B$4:$E$1000,4,FALSE)</f>
        <v>Local</v>
      </c>
      <c r="AB446" s="26">
        <v>12</v>
      </c>
    </row>
    <row r="447" spans="1:28">
      <c r="A447" s="16">
        <v>43617</v>
      </c>
      <c r="B447" s="12">
        <v>87</v>
      </c>
      <c r="C447" s="23" t="s">
        <v>64</v>
      </c>
      <c r="D447" s="12" t="str">
        <f>VLOOKUP(C447,'MASTER SALE PARTY'!$B$4:$E$1000,2,FALSE)</f>
        <v>27AAACD4090Q1Z8</v>
      </c>
      <c r="E447" s="12" t="s">
        <v>1545</v>
      </c>
      <c r="F447" s="24" t="s">
        <v>509</v>
      </c>
      <c r="G447" s="25">
        <v>43631</v>
      </c>
      <c r="H447" s="12" t="str">
        <f>VLOOKUP(C447,'MASTER SALE PARTY'!$B$4:$E$1000,3,FALSE)</f>
        <v>27-Maharashatra</v>
      </c>
      <c r="I447" s="17">
        <v>0</v>
      </c>
      <c r="J447" s="17" t="s">
        <v>37</v>
      </c>
      <c r="K447" s="26">
        <v>85129000</v>
      </c>
      <c r="L447" s="20">
        <f>VLOOKUP(K447,'MASTER SALE HSN'!$A$4:$E$200,5,FALSE)</f>
        <v>18</v>
      </c>
      <c r="M447" s="26"/>
      <c r="N447" s="12"/>
      <c r="O447" s="12"/>
      <c r="P447" s="12"/>
      <c r="Q447" s="12"/>
      <c r="R447" s="12"/>
      <c r="S447" s="28">
        <v>63689.22</v>
      </c>
      <c r="T447" s="21">
        <f t="shared" si="25"/>
        <v>0</v>
      </c>
      <c r="U447" s="21">
        <f t="shared" si="26"/>
        <v>5732.0298000000003</v>
      </c>
      <c r="V447" s="21">
        <f t="shared" si="27"/>
        <v>5732.0298000000003</v>
      </c>
      <c r="W447" s="21">
        <v>0</v>
      </c>
      <c r="X447" s="27">
        <v>75153.279600000009</v>
      </c>
      <c r="Y447" s="12" t="s">
        <v>38</v>
      </c>
      <c r="Z447" s="12" t="s">
        <v>1482</v>
      </c>
      <c r="AA447" s="12" t="str">
        <f>VLOOKUP(C447,'MASTER SALE PARTY'!$B$4:$E$1000,4,FALSE)</f>
        <v>Local</v>
      </c>
      <c r="AB447" s="26">
        <v>522</v>
      </c>
    </row>
    <row r="448" spans="1:28">
      <c r="A448" s="16">
        <v>43617</v>
      </c>
      <c r="B448" s="12">
        <v>88</v>
      </c>
      <c r="C448" s="23" t="s">
        <v>185</v>
      </c>
      <c r="D448" s="12" t="str">
        <f>VLOOKUP(C448,'MASTER SALE PARTY'!$B$4:$E$1000,2,FALSE)</f>
        <v>27AABFP3834C1ZK</v>
      </c>
      <c r="E448" s="12" t="s">
        <v>1545</v>
      </c>
      <c r="F448" s="24" t="s">
        <v>510</v>
      </c>
      <c r="G448" s="25">
        <v>43631</v>
      </c>
      <c r="H448" s="12" t="str">
        <f>VLOOKUP(C448,'MASTER SALE PARTY'!$B$4:$E$1000,3,FALSE)</f>
        <v>27-Maharashatra</v>
      </c>
      <c r="I448" s="17">
        <v>0</v>
      </c>
      <c r="J448" s="17" t="s">
        <v>37</v>
      </c>
      <c r="K448" s="26">
        <v>87141900</v>
      </c>
      <c r="L448" s="20">
        <f>VLOOKUP(K448,'MASTER SALE HSN'!$A$4:$E$200,5,FALSE)</f>
        <v>28</v>
      </c>
      <c r="M448" s="26"/>
      <c r="N448" s="12"/>
      <c r="O448" s="12"/>
      <c r="P448" s="12"/>
      <c r="Q448" s="12"/>
      <c r="R448" s="12"/>
      <c r="S448" s="28">
        <v>22688.080000000002</v>
      </c>
      <c r="T448" s="21">
        <f t="shared" si="25"/>
        <v>0</v>
      </c>
      <c r="U448" s="21">
        <f t="shared" si="26"/>
        <v>3176.3312000000005</v>
      </c>
      <c r="V448" s="21">
        <f t="shared" si="27"/>
        <v>3176.3312000000005</v>
      </c>
      <c r="W448" s="21">
        <v>0</v>
      </c>
      <c r="X448" s="27">
        <v>29040.742400000003</v>
      </c>
      <c r="Y448" s="12" t="s">
        <v>38</v>
      </c>
      <c r="Z448" s="12" t="s">
        <v>1482</v>
      </c>
      <c r="AA448" s="12" t="str">
        <f>VLOOKUP(C448,'MASTER SALE PARTY'!$B$4:$E$1000,4,FALSE)</f>
        <v>Local</v>
      </c>
      <c r="AB448" s="26">
        <v>1816</v>
      </c>
    </row>
    <row r="449" spans="1:28">
      <c r="A449" s="16">
        <v>43617</v>
      </c>
      <c r="B449" s="12">
        <v>89</v>
      </c>
      <c r="C449" s="23" t="s">
        <v>185</v>
      </c>
      <c r="D449" s="12" t="str">
        <f>VLOOKUP(C449,'MASTER SALE PARTY'!$B$4:$E$1000,2,FALSE)</f>
        <v>27AABFP3834C1ZK</v>
      </c>
      <c r="E449" s="12" t="s">
        <v>1545</v>
      </c>
      <c r="F449" s="24" t="s">
        <v>511</v>
      </c>
      <c r="G449" s="25">
        <v>43632</v>
      </c>
      <c r="H449" s="12" t="str">
        <f>VLOOKUP(C449,'MASTER SALE PARTY'!$B$4:$E$1000,3,FALSE)</f>
        <v>27-Maharashatra</v>
      </c>
      <c r="I449" s="17">
        <v>0</v>
      </c>
      <c r="J449" s="17" t="s">
        <v>37</v>
      </c>
      <c r="K449" s="26">
        <v>87141900</v>
      </c>
      <c r="L449" s="20">
        <f>VLOOKUP(K449,'MASTER SALE HSN'!$A$4:$E$200,5,FALSE)</f>
        <v>28</v>
      </c>
      <c r="M449" s="26"/>
      <c r="N449" s="12"/>
      <c r="O449" s="12"/>
      <c r="P449" s="12"/>
      <c r="Q449" s="12"/>
      <c r="R449" s="12"/>
      <c r="S449" s="28">
        <v>20397.599999999999</v>
      </c>
      <c r="T449" s="21">
        <f t="shared" si="25"/>
        <v>0</v>
      </c>
      <c r="U449" s="21">
        <f t="shared" si="26"/>
        <v>2855.6639999999998</v>
      </c>
      <c r="V449" s="21">
        <f t="shared" si="27"/>
        <v>2855.6639999999998</v>
      </c>
      <c r="W449" s="21">
        <v>0</v>
      </c>
      <c r="X449" s="27">
        <v>26108.918000000001</v>
      </c>
      <c r="Y449" s="12" t="s">
        <v>38</v>
      </c>
      <c r="Z449" s="12" t="s">
        <v>1482</v>
      </c>
      <c r="AA449" s="12" t="str">
        <f>VLOOKUP(C449,'MASTER SALE PARTY'!$B$4:$E$1000,4,FALSE)</f>
        <v>Local</v>
      </c>
      <c r="AB449" s="26">
        <v>1640</v>
      </c>
    </row>
    <row r="450" spans="1:28">
      <c r="A450" s="16">
        <v>43617</v>
      </c>
      <c r="B450" s="12">
        <v>90</v>
      </c>
      <c r="C450" s="23" t="s">
        <v>92</v>
      </c>
      <c r="D450" s="12" t="str">
        <f>VLOOKUP(C450,'MASTER SALE PARTY'!$B$4:$E$1000,2,FALSE)</f>
        <v>27AAACH4211R1ZF</v>
      </c>
      <c r="E450" s="12" t="s">
        <v>1545</v>
      </c>
      <c r="F450" s="24" t="s">
        <v>512</v>
      </c>
      <c r="G450" s="25">
        <v>43633</v>
      </c>
      <c r="H450" s="12" t="str">
        <f>VLOOKUP(C450,'MASTER SALE PARTY'!$B$4:$E$1000,3,FALSE)</f>
        <v>27-Maharashatra</v>
      </c>
      <c r="I450" s="17">
        <v>0</v>
      </c>
      <c r="J450" s="17" t="s">
        <v>37</v>
      </c>
      <c r="K450" s="26">
        <v>85129000</v>
      </c>
      <c r="L450" s="20">
        <f>VLOOKUP(K450,'MASTER SALE HSN'!$A$4:$E$200,5,FALSE)</f>
        <v>18</v>
      </c>
      <c r="M450" s="26"/>
      <c r="N450" s="12"/>
      <c r="O450" s="12"/>
      <c r="P450" s="12"/>
      <c r="Q450" s="12"/>
      <c r="R450" s="12"/>
      <c r="S450" s="28">
        <v>84000</v>
      </c>
      <c r="T450" s="21">
        <f t="shared" si="25"/>
        <v>0</v>
      </c>
      <c r="U450" s="21">
        <f t="shared" si="26"/>
        <v>7560</v>
      </c>
      <c r="V450" s="21">
        <f t="shared" si="27"/>
        <v>7560</v>
      </c>
      <c r="W450" s="21">
        <v>0</v>
      </c>
      <c r="X450" s="27">
        <v>99120</v>
      </c>
      <c r="Y450" s="12" t="s">
        <v>38</v>
      </c>
      <c r="Z450" s="12" t="s">
        <v>1482</v>
      </c>
      <c r="AA450" s="12" t="str">
        <f>VLOOKUP(C450,'MASTER SALE PARTY'!$B$4:$E$1000,4,FALSE)</f>
        <v>Local</v>
      </c>
      <c r="AB450" s="26">
        <v>3360</v>
      </c>
    </row>
    <row r="451" spans="1:28">
      <c r="A451" s="16">
        <v>43617</v>
      </c>
      <c r="B451" s="12">
        <v>91</v>
      </c>
      <c r="C451" s="23" t="s">
        <v>45</v>
      </c>
      <c r="D451" s="12" t="str">
        <f>VLOOKUP(C451,'MASTER SALE PARTY'!$B$4:$E$1000,2,FALSE)</f>
        <v>27AAECM8871A1ZF</v>
      </c>
      <c r="E451" s="12" t="s">
        <v>1545</v>
      </c>
      <c r="F451" s="24" t="s">
        <v>513</v>
      </c>
      <c r="G451" s="25">
        <v>43633</v>
      </c>
      <c r="H451" s="12" t="str">
        <f>VLOOKUP(C451,'MASTER SALE PARTY'!$B$4:$E$1000,3,FALSE)</f>
        <v>27-Maharashatra</v>
      </c>
      <c r="I451" s="17">
        <v>0</v>
      </c>
      <c r="J451" s="17" t="s">
        <v>37</v>
      </c>
      <c r="K451" s="26">
        <v>87089900</v>
      </c>
      <c r="L451" s="20">
        <f>VLOOKUP(K451,'MASTER SALE HSN'!$A$4:$E$200,5,FALSE)</f>
        <v>28</v>
      </c>
      <c r="M451" s="26"/>
      <c r="N451" s="12"/>
      <c r="O451" s="12"/>
      <c r="P451" s="12"/>
      <c r="Q451" s="12"/>
      <c r="R451" s="12"/>
      <c r="S451" s="28">
        <v>23255.759999999998</v>
      </c>
      <c r="T451" s="21">
        <f t="shared" si="25"/>
        <v>0</v>
      </c>
      <c r="U451" s="21">
        <f t="shared" si="26"/>
        <v>3255.8063999999995</v>
      </c>
      <c r="V451" s="21">
        <f t="shared" si="27"/>
        <v>3255.8063999999995</v>
      </c>
      <c r="W451" s="21">
        <v>0</v>
      </c>
      <c r="X451" s="27">
        <v>29767.382799999996</v>
      </c>
      <c r="Y451" s="12" t="s">
        <v>38</v>
      </c>
      <c r="Z451" s="12" t="s">
        <v>1482</v>
      </c>
      <c r="AA451" s="12" t="str">
        <f>VLOOKUP(C451,'MASTER SALE PARTY'!$B$4:$E$1000,4,FALSE)</f>
        <v>Local</v>
      </c>
      <c r="AB451" s="26">
        <v>12</v>
      </c>
    </row>
    <row r="452" spans="1:28">
      <c r="A452" s="16">
        <v>43617</v>
      </c>
      <c r="B452" s="12">
        <v>92</v>
      </c>
      <c r="C452" s="23" t="s">
        <v>45</v>
      </c>
      <c r="D452" s="12" t="str">
        <f>VLOOKUP(C452,'MASTER SALE PARTY'!$B$4:$E$1000,2,FALSE)</f>
        <v>27AAECM8871A1ZF</v>
      </c>
      <c r="E452" s="12" t="s">
        <v>1545</v>
      </c>
      <c r="F452" s="24" t="s">
        <v>514</v>
      </c>
      <c r="G452" s="25">
        <v>43633</v>
      </c>
      <c r="H452" s="12" t="str">
        <f>VLOOKUP(C452,'MASTER SALE PARTY'!$B$4:$E$1000,3,FALSE)</f>
        <v>27-Maharashatra</v>
      </c>
      <c r="I452" s="17">
        <v>0</v>
      </c>
      <c r="J452" s="17" t="s">
        <v>37</v>
      </c>
      <c r="K452" s="26">
        <v>87089900</v>
      </c>
      <c r="L452" s="20">
        <f>VLOOKUP(K452,'MASTER SALE HSN'!$A$4:$E$200,5,FALSE)</f>
        <v>28</v>
      </c>
      <c r="M452" s="26"/>
      <c r="N452" s="12"/>
      <c r="O452" s="12"/>
      <c r="P452" s="12"/>
      <c r="Q452" s="12"/>
      <c r="R452" s="12"/>
      <c r="S452" s="28">
        <v>23255.759999999998</v>
      </c>
      <c r="T452" s="21">
        <f t="shared" si="25"/>
        <v>0</v>
      </c>
      <c r="U452" s="21">
        <f t="shared" si="26"/>
        <v>3255.8063999999995</v>
      </c>
      <c r="V452" s="21">
        <f t="shared" si="27"/>
        <v>3255.8063999999995</v>
      </c>
      <c r="W452" s="21">
        <v>0</v>
      </c>
      <c r="X452" s="27">
        <v>29767.382799999996</v>
      </c>
      <c r="Y452" s="12" t="s">
        <v>38</v>
      </c>
      <c r="Z452" s="12" t="s">
        <v>1482</v>
      </c>
      <c r="AA452" s="12" t="str">
        <f>VLOOKUP(C452,'MASTER SALE PARTY'!$B$4:$E$1000,4,FALSE)</f>
        <v>Local</v>
      </c>
      <c r="AB452" s="26">
        <v>12</v>
      </c>
    </row>
    <row r="453" spans="1:28">
      <c r="A453" s="16">
        <v>43617</v>
      </c>
      <c r="B453" s="12">
        <v>93</v>
      </c>
      <c r="C453" s="23" t="s">
        <v>185</v>
      </c>
      <c r="D453" s="12" t="str">
        <f>VLOOKUP(C453,'MASTER SALE PARTY'!$B$4:$E$1000,2,FALSE)</f>
        <v>27AABFP3834C1ZK</v>
      </c>
      <c r="E453" s="12" t="s">
        <v>1545</v>
      </c>
      <c r="F453" s="24" t="s">
        <v>515</v>
      </c>
      <c r="G453" s="25">
        <v>43633</v>
      </c>
      <c r="H453" s="12" t="str">
        <f>VLOOKUP(C453,'MASTER SALE PARTY'!$B$4:$E$1000,3,FALSE)</f>
        <v>27-Maharashatra</v>
      </c>
      <c r="I453" s="17">
        <v>0</v>
      </c>
      <c r="J453" s="17" t="s">
        <v>37</v>
      </c>
      <c r="K453" s="26">
        <v>87141900</v>
      </c>
      <c r="L453" s="20">
        <f>VLOOKUP(K453,'MASTER SALE HSN'!$A$4:$E$200,5,FALSE)</f>
        <v>28</v>
      </c>
      <c r="M453" s="26"/>
      <c r="N453" s="12"/>
      <c r="O453" s="12"/>
      <c r="P453" s="12"/>
      <c r="Q453" s="12"/>
      <c r="R453" s="12"/>
      <c r="S453" s="28">
        <v>12470</v>
      </c>
      <c r="T453" s="21">
        <f t="shared" si="25"/>
        <v>0</v>
      </c>
      <c r="U453" s="21">
        <f t="shared" si="26"/>
        <v>1745.8</v>
      </c>
      <c r="V453" s="21">
        <f t="shared" si="27"/>
        <v>1745.8</v>
      </c>
      <c r="W453" s="21">
        <v>0</v>
      </c>
      <c r="X453" s="27">
        <v>15961.599999999999</v>
      </c>
      <c r="Y453" s="12" t="s">
        <v>38</v>
      </c>
      <c r="Z453" s="12" t="s">
        <v>1482</v>
      </c>
      <c r="AA453" s="12" t="str">
        <f>VLOOKUP(C453,'MASTER SALE PARTY'!$B$4:$E$1000,4,FALSE)</f>
        <v>Local</v>
      </c>
      <c r="AB453" s="26">
        <v>1000</v>
      </c>
    </row>
    <row r="454" spans="1:28">
      <c r="A454" s="16">
        <v>43617</v>
      </c>
      <c r="B454" s="12">
        <v>94</v>
      </c>
      <c r="C454" s="23" t="s">
        <v>516</v>
      </c>
      <c r="D454" s="12" t="str">
        <f>VLOOKUP(C454,'MASTER SALE PARTY'!$B$4:$E$1000,2,FALSE)</f>
        <v>23AAACB7112P2ZQ</v>
      </c>
      <c r="E454" s="12" t="s">
        <v>1545</v>
      </c>
      <c r="F454" s="24" t="s">
        <v>518</v>
      </c>
      <c r="G454" s="25">
        <v>43633</v>
      </c>
      <c r="H454" s="12" t="str">
        <f>VLOOKUP(C454,'MASTER SALE PARTY'!$B$4:$E$1000,3,FALSE)</f>
        <v>23-Madhya Pradesh</v>
      </c>
      <c r="I454" s="17">
        <v>0</v>
      </c>
      <c r="J454" s="17" t="s">
        <v>37</v>
      </c>
      <c r="K454" s="26">
        <v>87081090</v>
      </c>
      <c r="L454" s="20">
        <f>VLOOKUP(K454,'MASTER SALE HSN'!$A$4:$E$200,5,FALSE)</f>
        <v>28</v>
      </c>
      <c r="M454" s="26"/>
      <c r="N454" s="12"/>
      <c r="O454" s="12"/>
      <c r="P454" s="12"/>
      <c r="Q454" s="12"/>
      <c r="R454" s="12"/>
      <c r="S454" s="28">
        <v>34551</v>
      </c>
      <c r="T454" s="21">
        <f t="shared" si="25"/>
        <v>9674.2799999999988</v>
      </c>
      <c r="U454" s="21">
        <f t="shared" si="26"/>
        <v>0</v>
      </c>
      <c r="V454" s="21">
        <f t="shared" si="27"/>
        <v>0</v>
      </c>
      <c r="W454" s="21">
        <v>0</v>
      </c>
      <c r="X454" s="27">
        <v>44225.279999999999</v>
      </c>
      <c r="Y454" s="12" t="s">
        <v>38</v>
      </c>
      <c r="Z454" s="12" t="s">
        <v>1482</v>
      </c>
      <c r="AA454" s="12" t="str">
        <f>VLOOKUP(C454,'MASTER SALE PARTY'!$B$4:$E$1000,4,FALSE)</f>
        <v>Oms</v>
      </c>
      <c r="AB454" s="26">
        <v>100</v>
      </c>
    </row>
    <row r="455" spans="1:28">
      <c r="A455" s="16">
        <v>43617</v>
      </c>
      <c r="B455" s="12">
        <v>95</v>
      </c>
      <c r="C455" s="23" t="s">
        <v>142</v>
      </c>
      <c r="D455" s="12" t="str">
        <f>VLOOKUP(C455,'MASTER SALE PARTY'!$B$4:$E$1000,2,FALSE)</f>
        <v>27AAACB2484Q1Z8</v>
      </c>
      <c r="E455" s="12" t="s">
        <v>1545</v>
      </c>
      <c r="F455" s="24" t="s">
        <v>519</v>
      </c>
      <c r="G455" s="25">
        <v>43633</v>
      </c>
      <c r="H455" s="12" t="str">
        <f>VLOOKUP(C455,'MASTER SALE PARTY'!$B$4:$E$1000,3,FALSE)</f>
        <v>27-Maharashatra</v>
      </c>
      <c r="I455" s="17">
        <v>0</v>
      </c>
      <c r="J455" s="17" t="s">
        <v>37</v>
      </c>
      <c r="K455" s="26">
        <v>998898</v>
      </c>
      <c r="L455" s="20">
        <f>VLOOKUP(K455,'MASTER SALE HSN'!$A$4:$E$200,5,FALSE)</f>
        <v>18</v>
      </c>
      <c r="M455" s="26"/>
      <c r="N455" s="12"/>
      <c r="O455" s="12"/>
      <c r="P455" s="12"/>
      <c r="Q455" s="12"/>
      <c r="R455" s="12"/>
      <c r="S455" s="28">
        <v>70134</v>
      </c>
      <c r="T455" s="21">
        <f t="shared" si="25"/>
        <v>0</v>
      </c>
      <c r="U455" s="21">
        <f t="shared" si="26"/>
        <v>6312.06</v>
      </c>
      <c r="V455" s="21">
        <f t="shared" si="27"/>
        <v>6312.06</v>
      </c>
      <c r="W455" s="21">
        <v>0</v>
      </c>
      <c r="X455" s="27">
        <v>82758.12</v>
      </c>
      <c r="Y455" s="12" t="s">
        <v>38</v>
      </c>
      <c r="Z455" s="12" t="s">
        <v>1482</v>
      </c>
      <c r="AA455" s="12" t="str">
        <f>VLOOKUP(C455,'MASTER SALE PARTY'!$B$4:$E$1000,4,FALSE)</f>
        <v>Local</v>
      </c>
      <c r="AB455" s="26">
        <v>813</v>
      </c>
    </row>
    <row r="456" spans="1:28">
      <c r="A456" s="16">
        <v>43617</v>
      </c>
      <c r="B456" s="12">
        <v>96</v>
      </c>
      <c r="C456" s="23" t="s">
        <v>185</v>
      </c>
      <c r="D456" s="12" t="str">
        <f>VLOOKUP(C456,'MASTER SALE PARTY'!$B$4:$E$1000,2,FALSE)</f>
        <v>27AABFP3834C1ZK</v>
      </c>
      <c r="E456" s="12" t="s">
        <v>1545</v>
      </c>
      <c r="F456" s="24" t="s">
        <v>520</v>
      </c>
      <c r="G456" s="25">
        <v>43633</v>
      </c>
      <c r="H456" s="12" t="str">
        <f>VLOOKUP(C456,'MASTER SALE PARTY'!$B$4:$E$1000,3,FALSE)</f>
        <v>27-Maharashatra</v>
      </c>
      <c r="I456" s="17">
        <v>0</v>
      </c>
      <c r="J456" s="17" t="s">
        <v>37</v>
      </c>
      <c r="K456" s="26">
        <v>87141900</v>
      </c>
      <c r="L456" s="20">
        <f>VLOOKUP(K456,'MASTER SALE HSN'!$A$4:$E$200,5,FALSE)</f>
        <v>28</v>
      </c>
      <c r="M456" s="26"/>
      <c r="N456" s="12"/>
      <c r="O456" s="12"/>
      <c r="P456" s="12"/>
      <c r="Q456" s="12"/>
      <c r="R456" s="12"/>
      <c r="S456" s="28">
        <v>21465</v>
      </c>
      <c r="T456" s="21">
        <f t="shared" si="25"/>
        <v>0</v>
      </c>
      <c r="U456" s="21">
        <f t="shared" si="26"/>
        <v>3005.1</v>
      </c>
      <c r="V456" s="21">
        <f t="shared" si="27"/>
        <v>3005.1</v>
      </c>
      <c r="W456" s="21">
        <v>0</v>
      </c>
      <c r="X456" s="27">
        <v>27475.199999999997</v>
      </c>
      <c r="Y456" s="12" t="s">
        <v>38</v>
      </c>
      <c r="Z456" s="12" t="s">
        <v>1482</v>
      </c>
      <c r="AA456" s="12" t="str">
        <f>VLOOKUP(C456,'MASTER SALE PARTY'!$B$4:$E$1000,4,FALSE)</f>
        <v>Local</v>
      </c>
      <c r="AB456" s="26">
        <v>1700</v>
      </c>
    </row>
    <row r="457" spans="1:28">
      <c r="A457" s="16">
        <v>43617</v>
      </c>
      <c r="B457" s="12">
        <v>97</v>
      </c>
      <c r="C457" s="23" t="s">
        <v>45</v>
      </c>
      <c r="D457" s="12" t="str">
        <f>VLOOKUP(C457,'MASTER SALE PARTY'!$B$4:$E$1000,2,FALSE)</f>
        <v>27AAECM8871A1ZF</v>
      </c>
      <c r="E457" s="12" t="s">
        <v>1545</v>
      </c>
      <c r="F457" s="24" t="s">
        <v>521</v>
      </c>
      <c r="G457" s="25">
        <v>43634</v>
      </c>
      <c r="H457" s="12" t="str">
        <f>VLOOKUP(C457,'MASTER SALE PARTY'!$B$4:$E$1000,3,FALSE)</f>
        <v>27-Maharashatra</v>
      </c>
      <c r="I457" s="17">
        <v>0</v>
      </c>
      <c r="J457" s="17" t="s">
        <v>37</v>
      </c>
      <c r="K457" s="26">
        <v>87089900</v>
      </c>
      <c r="L457" s="20">
        <f>VLOOKUP(K457,'MASTER SALE HSN'!$A$4:$E$200,5,FALSE)</f>
        <v>28</v>
      </c>
      <c r="M457" s="26"/>
      <c r="N457" s="12"/>
      <c r="O457" s="12"/>
      <c r="P457" s="12"/>
      <c r="Q457" s="12"/>
      <c r="R457" s="12"/>
      <c r="S457" s="28">
        <v>23255.759999999998</v>
      </c>
      <c r="T457" s="21">
        <f t="shared" si="25"/>
        <v>0</v>
      </c>
      <c r="U457" s="21">
        <f t="shared" si="26"/>
        <v>3255.8063999999995</v>
      </c>
      <c r="V457" s="21">
        <f t="shared" si="27"/>
        <v>3255.8063999999995</v>
      </c>
      <c r="W457" s="21">
        <v>0</v>
      </c>
      <c r="X457" s="27">
        <v>29767.382799999996</v>
      </c>
      <c r="Y457" s="12" t="s">
        <v>38</v>
      </c>
      <c r="Z457" s="12" t="s">
        <v>1482</v>
      </c>
      <c r="AA457" s="12" t="str">
        <f>VLOOKUP(C457,'MASTER SALE PARTY'!$B$4:$E$1000,4,FALSE)</f>
        <v>Local</v>
      </c>
      <c r="AB457" s="26">
        <v>12</v>
      </c>
    </row>
    <row r="458" spans="1:28">
      <c r="A458" s="16">
        <v>43617</v>
      </c>
      <c r="B458" s="12">
        <v>98</v>
      </c>
      <c r="C458" s="23" t="s">
        <v>45</v>
      </c>
      <c r="D458" s="12" t="str">
        <f>VLOOKUP(C458,'MASTER SALE PARTY'!$B$4:$E$1000,2,FALSE)</f>
        <v>27AAECM8871A1ZF</v>
      </c>
      <c r="E458" s="12" t="s">
        <v>1545</v>
      </c>
      <c r="F458" s="24" t="s">
        <v>522</v>
      </c>
      <c r="G458" s="25">
        <v>43634</v>
      </c>
      <c r="H458" s="12" t="str">
        <f>VLOOKUP(C458,'MASTER SALE PARTY'!$B$4:$E$1000,3,FALSE)</f>
        <v>27-Maharashatra</v>
      </c>
      <c r="I458" s="17">
        <v>0</v>
      </c>
      <c r="J458" s="17" t="s">
        <v>37</v>
      </c>
      <c r="K458" s="26">
        <v>87089900</v>
      </c>
      <c r="L458" s="20">
        <f>VLOOKUP(K458,'MASTER SALE HSN'!$A$4:$E$200,5,FALSE)</f>
        <v>28</v>
      </c>
      <c r="M458" s="26"/>
      <c r="N458" s="12"/>
      <c r="O458" s="12"/>
      <c r="P458" s="12"/>
      <c r="Q458" s="12"/>
      <c r="R458" s="12"/>
      <c r="S458" s="28">
        <v>23255.759999999998</v>
      </c>
      <c r="T458" s="21">
        <f t="shared" si="25"/>
        <v>0</v>
      </c>
      <c r="U458" s="21">
        <f t="shared" si="26"/>
        <v>3255.8063999999995</v>
      </c>
      <c r="V458" s="21">
        <f t="shared" si="27"/>
        <v>3255.8063999999995</v>
      </c>
      <c r="W458" s="21">
        <v>0</v>
      </c>
      <c r="X458" s="27">
        <v>29767.382799999996</v>
      </c>
      <c r="Y458" s="12" t="s">
        <v>38</v>
      </c>
      <c r="Z458" s="12" t="s">
        <v>1482</v>
      </c>
      <c r="AA458" s="12" t="str">
        <f>VLOOKUP(C458,'MASTER SALE PARTY'!$B$4:$E$1000,4,FALSE)</f>
        <v>Local</v>
      </c>
      <c r="AB458" s="26">
        <v>12</v>
      </c>
    </row>
    <row r="459" spans="1:28">
      <c r="A459" s="16">
        <v>43617</v>
      </c>
      <c r="B459" s="12">
        <v>99</v>
      </c>
      <c r="C459" s="23" t="s">
        <v>45</v>
      </c>
      <c r="D459" s="12" t="str">
        <f>VLOOKUP(C459,'MASTER SALE PARTY'!$B$4:$E$1000,2,FALSE)</f>
        <v>27AAECM8871A1ZF</v>
      </c>
      <c r="E459" s="12" t="s">
        <v>1545</v>
      </c>
      <c r="F459" s="24" t="s">
        <v>523</v>
      </c>
      <c r="G459" s="25">
        <v>43634</v>
      </c>
      <c r="H459" s="12" t="str">
        <f>VLOOKUP(C459,'MASTER SALE PARTY'!$B$4:$E$1000,3,FALSE)</f>
        <v>27-Maharashatra</v>
      </c>
      <c r="I459" s="17">
        <v>0</v>
      </c>
      <c r="J459" s="17" t="s">
        <v>37</v>
      </c>
      <c r="K459" s="26">
        <v>87089900</v>
      </c>
      <c r="L459" s="20">
        <f>VLOOKUP(K459,'MASTER SALE HSN'!$A$4:$E$200,5,FALSE)</f>
        <v>28</v>
      </c>
      <c r="M459" s="26"/>
      <c r="N459" s="12"/>
      <c r="O459" s="12"/>
      <c r="P459" s="12"/>
      <c r="Q459" s="12"/>
      <c r="R459" s="12"/>
      <c r="S459" s="28">
        <v>23255.759999999998</v>
      </c>
      <c r="T459" s="21">
        <f t="shared" si="25"/>
        <v>0</v>
      </c>
      <c r="U459" s="21">
        <f t="shared" si="26"/>
        <v>3255.8063999999995</v>
      </c>
      <c r="V459" s="21">
        <f t="shared" si="27"/>
        <v>3255.8063999999995</v>
      </c>
      <c r="W459" s="21">
        <v>0</v>
      </c>
      <c r="X459" s="27">
        <v>29767.382799999996</v>
      </c>
      <c r="Y459" s="12" t="s">
        <v>38</v>
      </c>
      <c r="Z459" s="12" t="s">
        <v>1482</v>
      </c>
      <c r="AA459" s="12" t="str">
        <f>VLOOKUP(C459,'MASTER SALE PARTY'!$B$4:$E$1000,4,FALSE)</f>
        <v>Local</v>
      </c>
      <c r="AB459" s="26">
        <v>12</v>
      </c>
    </row>
    <row r="460" spans="1:28">
      <c r="A460" s="16">
        <v>43617</v>
      </c>
      <c r="B460" s="12">
        <v>100</v>
      </c>
      <c r="C460" s="23" t="s">
        <v>64</v>
      </c>
      <c r="D460" s="12" t="str">
        <f>VLOOKUP(C460,'MASTER SALE PARTY'!$B$4:$E$1000,2,FALSE)</f>
        <v>27AAACD4090Q1Z8</v>
      </c>
      <c r="E460" s="12" t="s">
        <v>1545</v>
      </c>
      <c r="F460" s="24" t="s">
        <v>524</v>
      </c>
      <c r="G460" s="25">
        <v>43634</v>
      </c>
      <c r="H460" s="12" t="str">
        <f>VLOOKUP(C460,'MASTER SALE PARTY'!$B$4:$E$1000,3,FALSE)</f>
        <v>27-Maharashatra</v>
      </c>
      <c r="I460" s="17">
        <v>0</v>
      </c>
      <c r="J460" s="17" t="s">
        <v>37</v>
      </c>
      <c r="K460" s="26">
        <v>85129000</v>
      </c>
      <c r="L460" s="20">
        <f>VLOOKUP(K460,'MASTER SALE HSN'!$A$4:$E$200,5,FALSE)</f>
        <v>18</v>
      </c>
      <c r="M460" s="26"/>
      <c r="N460" s="12"/>
      <c r="O460" s="12"/>
      <c r="P460" s="12"/>
      <c r="Q460" s="12"/>
      <c r="R460" s="12"/>
      <c r="S460" s="28">
        <v>63445.2</v>
      </c>
      <c r="T460" s="21">
        <f t="shared" si="25"/>
        <v>0</v>
      </c>
      <c r="U460" s="21">
        <f t="shared" si="26"/>
        <v>5710.0680000000002</v>
      </c>
      <c r="V460" s="21">
        <f t="shared" si="27"/>
        <v>5710.0680000000002</v>
      </c>
      <c r="W460" s="21">
        <v>0</v>
      </c>
      <c r="X460" s="27">
        <v>74865.335999999996</v>
      </c>
      <c r="Y460" s="12" t="s">
        <v>38</v>
      </c>
      <c r="Z460" s="12" t="s">
        <v>1482</v>
      </c>
      <c r="AA460" s="12" t="str">
        <f>VLOOKUP(C460,'MASTER SALE PARTY'!$B$4:$E$1000,4,FALSE)</f>
        <v>Local</v>
      </c>
      <c r="AB460" s="26">
        <v>520</v>
      </c>
    </row>
    <row r="461" spans="1:28">
      <c r="A461" s="16">
        <v>43617</v>
      </c>
      <c r="B461" s="12">
        <v>101</v>
      </c>
      <c r="C461" s="23" t="s">
        <v>173</v>
      </c>
      <c r="D461" s="12" t="str">
        <f>VLOOKUP(C461,'MASTER SALE PARTY'!$B$4:$E$1000,2,FALSE)</f>
        <v>27AAGCP0139E1ZP</v>
      </c>
      <c r="E461" s="12" t="s">
        <v>1545</v>
      </c>
      <c r="F461" s="24" t="s">
        <v>525</v>
      </c>
      <c r="G461" s="25">
        <v>43634</v>
      </c>
      <c r="H461" s="12" t="str">
        <f>VLOOKUP(C461,'MASTER SALE PARTY'!$B$4:$E$1000,3,FALSE)</f>
        <v>27-Maharashatra</v>
      </c>
      <c r="I461" s="17">
        <v>0</v>
      </c>
      <c r="J461" s="17" t="s">
        <v>37</v>
      </c>
      <c r="K461" s="26">
        <v>87141090</v>
      </c>
      <c r="L461" s="20">
        <f>VLOOKUP(K461,'MASTER SALE HSN'!$A$4:$E$200,5,FALSE)</f>
        <v>28</v>
      </c>
      <c r="M461" s="26"/>
      <c r="N461" s="12"/>
      <c r="O461" s="12"/>
      <c r="P461" s="12"/>
      <c r="Q461" s="12"/>
      <c r="R461" s="12"/>
      <c r="S461" s="28">
        <v>30148</v>
      </c>
      <c r="T461" s="21">
        <f t="shared" si="25"/>
        <v>0</v>
      </c>
      <c r="U461" s="21">
        <f t="shared" si="26"/>
        <v>4220.72</v>
      </c>
      <c r="V461" s="21">
        <f t="shared" si="27"/>
        <v>4220.72</v>
      </c>
      <c r="W461" s="21">
        <v>0</v>
      </c>
      <c r="X461" s="27">
        <v>38589.440000000002</v>
      </c>
      <c r="Y461" s="12" t="s">
        <v>38</v>
      </c>
      <c r="Z461" s="12" t="s">
        <v>1482</v>
      </c>
      <c r="AA461" s="12" t="str">
        <f>VLOOKUP(C461,'MASTER SALE PARTY'!$B$4:$E$1000,4,FALSE)</f>
        <v>Local</v>
      </c>
      <c r="AB461" s="26">
        <v>400</v>
      </c>
    </row>
    <row r="462" spans="1:28">
      <c r="A462" s="16">
        <v>43617</v>
      </c>
      <c r="B462" s="12">
        <v>102</v>
      </c>
      <c r="C462" s="23" t="s">
        <v>121</v>
      </c>
      <c r="D462" s="12" t="str">
        <f>VLOOKUP(C462,'MASTER SALE PARTY'!$B$4:$E$1000,2,FALSE)</f>
        <v>23AABCE9378F1ZK</v>
      </c>
      <c r="E462" s="12" t="s">
        <v>1545</v>
      </c>
      <c r="F462" s="24" t="s">
        <v>526</v>
      </c>
      <c r="G462" s="25">
        <v>43634</v>
      </c>
      <c r="H462" s="12" t="str">
        <f>VLOOKUP(C462,'MASTER SALE PARTY'!$B$4:$E$1000,3,FALSE)</f>
        <v>23-Madhya Pradesh</v>
      </c>
      <c r="I462" s="17">
        <v>0</v>
      </c>
      <c r="J462" s="17" t="s">
        <v>37</v>
      </c>
      <c r="K462" s="26">
        <v>87081090</v>
      </c>
      <c r="L462" s="20">
        <f>VLOOKUP(K462,'MASTER SALE HSN'!$A$4:$E$200,5,FALSE)</f>
        <v>28</v>
      </c>
      <c r="M462" s="26"/>
      <c r="N462" s="12"/>
      <c r="O462" s="12"/>
      <c r="P462" s="12"/>
      <c r="Q462" s="12"/>
      <c r="R462" s="12"/>
      <c r="S462" s="28">
        <v>34380.800000000003</v>
      </c>
      <c r="T462" s="21">
        <f t="shared" si="25"/>
        <v>9626.6240000000016</v>
      </c>
      <c r="U462" s="21">
        <f t="shared" si="26"/>
        <v>0</v>
      </c>
      <c r="V462" s="21">
        <f t="shared" si="27"/>
        <v>0</v>
      </c>
      <c r="W462" s="21">
        <v>0</v>
      </c>
      <c r="X462" s="27">
        <v>44007.424000000006</v>
      </c>
      <c r="Y462" s="12" t="s">
        <v>38</v>
      </c>
      <c r="Z462" s="12" t="s">
        <v>1482</v>
      </c>
      <c r="AA462" s="12" t="str">
        <f>VLOOKUP(C462,'MASTER SALE PARTY'!$B$4:$E$1000,4,FALSE)</f>
        <v>Oms</v>
      </c>
      <c r="AB462" s="26">
        <v>16</v>
      </c>
    </row>
    <row r="463" spans="1:28">
      <c r="A463" s="16">
        <v>43617</v>
      </c>
      <c r="B463" s="12">
        <v>103</v>
      </c>
      <c r="C463" s="23" t="s">
        <v>121</v>
      </c>
      <c r="D463" s="12" t="str">
        <f>VLOOKUP(C463,'MASTER SALE PARTY'!$B$4:$E$1000,2,FALSE)</f>
        <v>23AABCE9378F1ZK</v>
      </c>
      <c r="E463" s="12" t="s">
        <v>1545</v>
      </c>
      <c r="F463" s="24" t="s">
        <v>527</v>
      </c>
      <c r="G463" s="25">
        <v>43634</v>
      </c>
      <c r="H463" s="12" t="str">
        <f>VLOOKUP(C463,'MASTER SALE PARTY'!$B$4:$E$1000,3,FALSE)</f>
        <v>23-Madhya Pradesh</v>
      </c>
      <c r="I463" s="17">
        <v>0</v>
      </c>
      <c r="J463" s="17" t="s">
        <v>37</v>
      </c>
      <c r="K463" s="26">
        <v>87081090</v>
      </c>
      <c r="L463" s="20">
        <f>VLOOKUP(K463,'MASTER SALE HSN'!$A$4:$E$200,5,FALSE)</f>
        <v>28</v>
      </c>
      <c r="M463" s="26"/>
      <c r="N463" s="12"/>
      <c r="O463" s="12"/>
      <c r="P463" s="12"/>
      <c r="Q463" s="12"/>
      <c r="R463" s="12"/>
      <c r="S463" s="28">
        <v>16246.96</v>
      </c>
      <c r="T463" s="21">
        <f t="shared" ref="T463:T526" si="28">+IF(AA463="oms",S463/100*L463,0)</f>
        <v>4549.1487999999999</v>
      </c>
      <c r="U463" s="21">
        <f t="shared" ref="U463:U526" si="29">+IF(AA463="local",S463/100*L463/2,0)</f>
        <v>0</v>
      </c>
      <c r="V463" s="21">
        <f t="shared" ref="V463:V526" si="30">+IF(AA463="local",S463/100*L463/2,0)</f>
        <v>0</v>
      </c>
      <c r="W463" s="21">
        <v>0</v>
      </c>
      <c r="X463" s="27">
        <v>20796.108799999998</v>
      </c>
      <c r="Y463" s="12" t="s">
        <v>38</v>
      </c>
      <c r="Z463" s="12" t="s">
        <v>1482</v>
      </c>
      <c r="AA463" s="12" t="str">
        <f>VLOOKUP(C463,'MASTER SALE PARTY'!$B$4:$E$1000,4,FALSE)</f>
        <v>Oms</v>
      </c>
      <c r="AB463" s="26">
        <v>8</v>
      </c>
    </row>
    <row r="464" spans="1:28">
      <c r="A464" s="16">
        <v>43617</v>
      </c>
      <c r="B464" s="12">
        <v>104</v>
      </c>
      <c r="C464" s="23" t="s">
        <v>121</v>
      </c>
      <c r="D464" s="12" t="str">
        <f>VLOOKUP(C464,'MASTER SALE PARTY'!$B$4:$E$1000,2,FALSE)</f>
        <v>23AABCE9378F1ZK</v>
      </c>
      <c r="E464" s="12" t="s">
        <v>1545</v>
      </c>
      <c r="F464" s="24" t="s">
        <v>528</v>
      </c>
      <c r="G464" s="25">
        <v>43634</v>
      </c>
      <c r="H464" s="12" t="str">
        <f>VLOOKUP(C464,'MASTER SALE PARTY'!$B$4:$E$1000,3,FALSE)</f>
        <v>23-Madhya Pradesh</v>
      </c>
      <c r="I464" s="17">
        <v>0</v>
      </c>
      <c r="J464" s="17" t="s">
        <v>37</v>
      </c>
      <c r="K464" s="26">
        <v>87081090</v>
      </c>
      <c r="L464" s="20">
        <f>VLOOKUP(K464,'MASTER SALE HSN'!$A$4:$E$200,5,FALSE)</f>
        <v>28</v>
      </c>
      <c r="M464" s="26"/>
      <c r="N464" s="12"/>
      <c r="O464" s="12"/>
      <c r="P464" s="12"/>
      <c r="Q464" s="12"/>
      <c r="R464" s="12"/>
      <c r="S464" s="28">
        <v>22339.57</v>
      </c>
      <c r="T464" s="21">
        <f t="shared" si="28"/>
        <v>6255.0796</v>
      </c>
      <c r="U464" s="21">
        <f t="shared" si="29"/>
        <v>0</v>
      </c>
      <c r="V464" s="21">
        <f t="shared" si="30"/>
        <v>0</v>
      </c>
      <c r="W464" s="21">
        <v>0</v>
      </c>
      <c r="X464" s="27">
        <v>28594.649600000001</v>
      </c>
      <c r="Y464" s="12" t="s">
        <v>38</v>
      </c>
      <c r="Z464" s="12" t="s">
        <v>1482</v>
      </c>
      <c r="AA464" s="12" t="str">
        <f>VLOOKUP(C464,'MASTER SALE PARTY'!$B$4:$E$1000,4,FALSE)</f>
        <v>Oms</v>
      </c>
      <c r="AB464" s="26">
        <v>11</v>
      </c>
    </row>
    <row r="465" spans="1:28">
      <c r="A465" s="16">
        <v>43617</v>
      </c>
      <c r="B465" s="12">
        <v>105</v>
      </c>
      <c r="C465" s="23" t="s">
        <v>121</v>
      </c>
      <c r="D465" s="12" t="str">
        <f>VLOOKUP(C465,'MASTER SALE PARTY'!$B$4:$E$1000,2,FALSE)</f>
        <v>23AABCE9378F1ZK</v>
      </c>
      <c r="E465" s="12" t="s">
        <v>1545</v>
      </c>
      <c r="F465" s="24" t="s">
        <v>529</v>
      </c>
      <c r="G465" s="25">
        <v>43634</v>
      </c>
      <c r="H465" s="12" t="str">
        <f>VLOOKUP(C465,'MASTER SALE PARTY'!$B$4:$E$1000,3,FALSE)</f>
        <v>23-Madhya Pradesh</v>
      </c>
      <c r="I465" s="17">
        <v>0</v>
      </c>
      <c r="J465" s="17" t="s">
        <v>37</v>
      </c>
      <c r="K465" s="26">
        <v>87081090</v>
      </c>
      <c r="L465" s="20">
        <f>VLOOKUP(K465,'MASTER SALE HSN'!$A$4:$E$200,5,FALSE)</f>
        <v>28</v>
      </c>
      <c r="M465" s="26"/>
      <c r="N465" s="12"/>
      <c r="O465" s="12"/>
      <c r="P465" s="12"/>
      <c r="Q465" s="12"/>
      <c r="R465" s="12"/>
      <c r="S465" s="28">
        <v>26286.959999999999</v>
      </c>
      <c r="T465" s="21">
        <f t="shared" si="28"/>
        <v>7360.3487999999998</v>
      </c>
      <c r="U465" s="21">
        <f t="shared" si="29"/>
        <v>0</v>
      </c>
      <c r="V465" s="21">
        <f t="shared" si="30"/>
        <v>0</v>
      </c>
      <c r="W465" s="21">
        <v>0</v>
      </c>
      <c r="X465" s="27">
        <v>33647.308799999999</v>
      </c>
      <c r="Y465" s="12" t="s">
        <v>38</v>
      </c>
      <c r="Z465" s="12" t="s">
        <v>1482</v>
      </c>
      <c r="AA465" s="12" t="str">
        <f>VLOOKUP(C465,'MASTER SALE PARTY'!$B$4:$E$1000,4,FALSE)</f>
        <v>Oms</v>
      </c>
      <c r="AB465" s="26">
        <v>28</v>
      </c>
    </row>
    <row r="466" spans="1:28">
      <c r="A466" s="16">
        <v>43617</v>
      </c>
      <c r="B466" s="12">
        <v>106</v>
      </c>
      <c r="C466" s="23" t="s">
        <v>121</v>
      </c>
      <c r="D466" s="12" t="str">
        <f>VLOOKUP(C466,'MASTER SALE PARTY'!$B$4:$E$1000,2,FALSE)</f>
        <v>23AABCE9378F1ZK</v>
      </c>
      <c r="E466" s="12" t="s">
        <v>1545</v>
      </c>
      <c r="F466" s="24" t="s">
        <v>530</v>
      </c>
      <c r="G466" s="25">
        <v>43634</v>
      </c>
      <c r="H466" s="12" t="str">
        <f>VLOOKUP(C466,'MASTER SALE PARTY'!$B$4:$E$1000,3,FALSE)</f>
        <v>23-Madhya Pradesh</v>
      </c>
      <c r="I466" s="17">
        <v>0</v>
      </c>
      <c r="J466" s="17" t="s">
        <v>37</v>
      </c>
      <c r="K466" s="26">
        <v>87081090</v>
      </c>
      <c r="L466" s="20">
        <f>VLOOKUP(K466,'MASTER SALE HSN'!$A$4:$E$200,5,FALSE)</f>
        <v>28</v>
      </c>
      <c r="M466" s="26"/>
      <c r="N466" s="12"/>
      <c r="O466" s="12"/>
      <c r="P466" s="12"/>
      <c r="Q466" s="12"/>
      <c r="R466" s="12"/>
      <c r="S466" s="28">
        <v>8734.4</v>
      </c>
      <c r="T466" s="21">
        <f t="shared" si="28"/>
        <v>2445.6319999999996</v>
      </c>
      <c r="U466" s="21">
        <f t="shared" si="29"/>
        <v>0</v>
      </c>
      <c r="V466" s="21">
        <f t="shared" si="30"/>
        <v>0</v>
      </c>
      <c r="W466" s="21">
        <v>0</v>
      </c>
      <c r="X466" s="27">
        <v>11180.031999999999</v>
      </c>
      <c r="Y466" s="12" t="s">
        <v>38</v>
      </c>
      <c r="Z466" s="12" t="s">
        <v>1482</v>
      </c>
      <c r="AA466" s="12" t="str">
        <f>VLOOKUP(C466,'MASTER SALE PARTY'!$B$4:$E$1000,4,FALSE)</f>
        <v>Oms</v>
      </c>
      <c r="AB466" s="26">
        <v>8</v>
      </c>
    </row>
    <row r="467" spans="1:28">
      <c r="A467" s="16">
        <v>43617</v>
      </c>
      <c r="B467" s="12">
        <v>107</v>
      </c>
      <c r="C467" s="23" t="s">
        <v>185</v>
      </c>
      <c r="D467" s="12" t="str">
        <f>VLOOKUP(C467,'MASTER SALE PARTY'!$B$4:$E$1000,2,FALSE)</f>
        <v>27AABFP3834C1ZK</v>
      </c>
      <c r="E467" s="12" t="s">
        <v>1545</v>
      </c>
      <c r="F467" s="24" t="s">
        <v>531</v>
      </c>
      <c r="G467" s="25">
        <v>43634</v>
      </c>
      <c r="H467" s="12" t="str">
        <f>VLOOKUP(C467,'MASTER SALE PARTY'!$B$4:$E$1000,3,FALSE)</f>
        <v>27-Maharashatra</v>
      </c>
      <c r="I467" s="17">
        <v>0</v>
      </c>
      <c r="J467" s="17" t="s">
        <v>37</v>
      </c>
      <c r="K467" s="26">
        <v>87141900</v>
      </c>
      <c r="L467" s="20">
        <f>VLOOKUP(K467,'MASTER SALE HSN'!$A$4:$E$200,5,FALSE)</f>
        <v>28</v>
      </c>
      <c r="M467" s="26"/>
      <c r="N467" s="12"/>
      <c r="O467" s="12"/>
      <c r="P467" s="12"/>
      <c r="Q467" s="12"/>
      <c r="R467" s="12"/>
      <c r="S467" s="28">
        <v>15848.22</v>
      </c>
      <c r="T467" s="21">
        <f t="shared" si="28"/>
        <v>0</v>
      </c>
      <c r="U467" s="21">
        <f t="shared" si="29"/>
        <v>2218.7508000000003</v>
      </c>
      <c r="V467" s="21">
        <f t="shared" si="30"/>
        <v>2218.7508000000003</v>
      </c>
      <c r="W467" s="21">
        <v>0</v>
      </c>
      <c r="X467" s="27">
        <v>20285.721600000001</v>
      </c>
      <c r="Y467" s="12" t="s">
        <v>38</v>
      </c>
      <c r="Z467" s="12" t="s">
        <v>1482</v>
      </c>
      <c r="AA467" s="12" t="str">
        <f>VLOOKUP(C467,'MASTER SALE PARTY'!$B$4:$E$1000,4,FALSE)</f>
        <v>Local</v>
      </c>
      <c r="AB467" s="26">
        <v>1282</v>
      </c>
    </row>
    <row r="468" spans="1:28">
      <c r="A468" s="16">
        <v>43617</v>
      </c>
      <c r="B468" s="12">
        <v>108</v>
      </c>
      <c r="C468" s="23" t="s">
        <v>185</v>
      </c>
      <c r="D468" s="12" t="str">
        <f>VLOOKUP(C468,'MASTER SALE PARTY'!$B$4:$E$1000,2,FALSE)</f>
        <v>27AABFP3834C1ZK</v>
      </c>
      <c r="E468" s="12" t="s">
        <v>1545</v>
      </c>
      <c r="F468" s="24" t="s">
        <v>532</v>
      </c>
      <c r="G468" s="25">
        <v>43634</v>
      </c>
      <c r="H468" s="12" t="str">
        <f>VLOOKUP(C468,'MASTER SALE PARTY'!$B$4:$E$1000,3,FALSE)</f>
        <v>27-Maharashatra</v>
      </c>
      <c r="I468" s="17">
        <v>0</v>
      </c>
      <c r="J468" s="17" t="s">
        <v>37</v>
      </c>
      <c r="K468" s="26">
        <v>87141900</v>
      </c>
      <c r="L468" s="20">
        <f>VLOOKUP(K468,'MASTER SALE HSN'!$A$4:$E$200,5,FALSE)</f>
        <v>28</v>
      </c>
      <c r="M468" s="26"/>
      <c r="N468" s="12"/>
      <c r="O468" s="12"/>
      <c r="P468" s="12"/>
      <c r="Q468" s="12"/>
      <c r="R468" s="12"/>
      <c r="S468" s="28">
        <v>7918.62</v>
      </c>
      <c r="T468" s="21">
        <f t="shared" si="28"/>
        <v>0</v>
      </c>
      <c r="U468" s="21">
        <f t="shared" si="29"/>
        <v>1108.6068</v>
      </c>
      <c r="V468" s="21">
        <f t="shared" si="30"/>
        <v>1108.6068</v>
      </c>
      <c r="W468" s="21">
        <v>0</v>
      </c>
      <c r="X468" s="27">
        <v>10135.8436</v>
      </c>
      <c r="Y468" s="12" t="s">
        <v>38</v>
      </c>
      <c r="Z468" s="12" t="s">
        <v>1482</v>
      </c>
      <c r="AA468" s="12" t="str">
        <f>VLOOKUP(C468,'MASTER SALE PARTY'!$B$4:$E$1000,4,FALSE)</f>
        <v>Local</v>
      </c>
      <c r="AB468" s="26">
        <v>638</v>
      </c>
    </row>
    <row r="469" spans="1:28">
      <c r="A469" s="16">
        <v>43617</v>
      </c>
      <c r="B469" s="12">
        <v>109</v>
      </c>
      <c r="C469" s="23" t="s">
        <v>92</v>
      </c>
      <c r="D469" s="12" t="str">
        <f>VLOOKUP(C469,'MASTER SALE PARTY'!$B$4:$E$1000,2,FALSE)</f>
        <v>27AAACH4211R1ZF</v>
      </c>
      <c r="E469" s="12" t="s">
        <v>1545</v>
      </c>
      <c r="F469" s="24" t="s">
        <v>533</v>
      </c>
      <c r="G469" s="25">
        <v>43635</v>
      </c>
      <c r="H469" s="12" t="str">
        <f>VLOOKUP(C469,'MASTER SALE PARTY'!$B$4:$E$1000,3,FALSE)</f>
        <v>27-Maharashatra</v>
      </c>
      <c r="I469" s="17">
        <v>0</v>
      </c>
      <c r="J469" s="17" t="s">
        <v>37</v>
      </c>
      <c r="K469" s="26">
        <v>85129000</v>
      </c>
      <c r="L469" s="20">
        <f>VLOOKUP(K469,'MASTER SALE HSN'!$A$4:$E$200,5,FALSE)</f>
        <v>18</v>
      </c>
      <c r="M469" s="26"/>
      <c r="N469" s="12"/>
      <c r="O469" s="12"/>
      <c r="P469" s="12"/>
      <c r="Q469" s="12"/>
      <c r="R469" s="12"/>
      <c r="S469" s="28">
        <v>66000</v>
      </c>
      <c r="T469" s="21">
        <f t="shared" si="28"/>
        <v>0</v>
      </c>
      <c r="U469" s="21">
        <f t="shared" si="29"/>
        <v>5940</v>
      </c>
      <c r="V469" s="21">
        <f t="shared" si="30"/>
        <v>5940</v>
      </c>
      <c r="W469" s="21">
        <v>0</v>
      </c>
      <c r="X469" s="27">
        <v>77880</v>
      </c>
      <c r="Y469" s="12" t="s">
        <v>38</v>
      </c>
      <c r="Z469" s="12" t="s">
        <v>1482</v>
      </c>
      <c r="AA469" s="12" t="str">
        <f>VLOOKUP(C469,'MASTER SALE PARTY'!$B$4:$E$1000,4,FALSE)</f>
        <v>Local</v>
      </c>
      <c r="AB469" s="26">
        <v>2640</v>
      </c>
    </row>
    <row r="470" spans="1:28">
      <c r="A470" s="16">
        <v>43617</v>
      </c>
      <c r="B470" s="12">
        <v>110</v>
      </c>
      <c r="C470" s="23" t="s">
        <v>173</v>
      </c>
      <c r="D470" s="12" t="str">
        <f>VLOOKUP(C470,'MASTER SALE PARTY'!$B$4:$E$1000,2,FALSE)</f>
        <v>27AAGCP0139E1ZP</v>
      </c>
      <c r="E470" s="12" t="s">
        <v>1545</v>
      </c>
      <c r="F470" s="24" t="s">
        <v>534</v>
      </c>
      <c r="G470" s="25">
        <v>43635</v>
      </c>
      <c r="H470" s="12" t="str">
        <f>VLOOKUP(C470,'MASTER SALE PARTY'!$B$4:$E$1000,3,FALSE)</f>
        <v>27-Maharashatra</v>
      </c>
      <c r="I470" s="17">
        <v>0</v>
      </c>
      <c r="J470" s="17" t="s">
        <v>37</v>
      </c>
      <c r="K470" s="26">
        <v>87141090</v>
      </c>
      <c r="L470" s="20">
        <f>VLOOKUP(K470,'MASTER SALE HSN'!$A$4:$E$200,5,FALSE)</f>
        <v>28</v>
      </c>
      <c r="M470" s="26"/>
      <c r="N470" s="12"/>
      <c r="O470" s="12"/>
      <c r="P470" s="12"/>
      <c r="Q470" s="12"/>
      <c r="R470" s="12"/>
      <c r="S470" s="28">
        <v>56436</v>
      </c>
      <c r="T470" s="21">
        <f t="shared" si="28"/>
        <v>0</v>
      </c>
      <c r="U470" s="21">
        <f t="shared" si="29"/>
        <v>7901.04</v>
      </c>
      <c r="V470" s="21">
        <f t="shared" si="30"/>
        <v>7901.04</v>
      </c>
      <c r="W470" s="21">
        <v>0</v>
      </c>
      <c r="X470" s="27">
        <v>72238.080000000002</v>
      </c>
      <c r="Y470" s="12" t="s">
        <v>38</v>
      </c>
      <c r="Z470" s="12" t="s">
        <v>1482</v>
      </c>
      <c r="AA470" s="12" t="str">
        <f>VLOOKUP(C470,'MASTER SALE PARTY'!$B$4:$E$1000,4,FALSE)</f>
        <v>Local</v>
      </c>
      <c r="AB470" s="26">
        <v>1200</v>
      </c>
    </row>
    <row r="471" spans="1:28">
      <c r="A471" s="16">
        <v>43617</v>
      </c>
      <c r="B471" s="12">
        <v>111</v>
      </c>
      <c r="C471" s="23" t="s">
        <v>185</v>
      </c>
      <c r="D471" s="12" t="str">
        <f>VLOOKUP(C471,'MASTER SALE PARTY'!$B$4:$E$1000,2,FALSE)</f>
        <v>27AABFP3834C1ZK</v>
      </c>
      <c r="E471" s="12" t="s">
        <v>1545</v>
      </c>
      <c r="F471" s="24" t="s">
        <v>535</v>
      </c>
      <c r="G471" s="25">
        <v>43635</v>
      </c>
      <c r="H471" s="12" t="str">
        <f>VLOOKUP(C471,'MASTER SALE PARTY'!$B$4:$E$1000,3,FALSE)</f>
        <v>27-Maharashatra</v>
      </c>
      <c r="I471" s="17">
        <v>0</v>
      </c>
      <c r="J471" s="17" t="s">
        <v>37</v>
      </c>
      <c r="K471" s="26">
        <v>87141900</v>
      </c>
      <c r="L471" s="20">
        <f>VLOOKUP(K471,'MASTER SALE HSN'!$A$4:$E$200,5,FALSE)</f>
        <v>28</v>
      </c>
      <c r="M471" s="26"/>
      <c r="N471" s="12"/>
      <c r="O471" s="12"/>
      <c r="P471" s="12"/>
      <c r="Q471" s="12"/>
      <c r="R471" s="12"/>
      <c r="S471" s="28">
        <v>14241.46</v>
      </c>
      <c r="T471" s="21">
        <f t="shared" si="28"/>
        <v>0</v>
      </c>
      <c r="U471" s="21">
        <f t="shared" si="29"/>
        <v>1993.8043999999998</v>
      </c>
      <c r="V471" s="21">
        <f t="shared" si="30"/>
        <v>1993.8043999999998</v>
      </c>
      <c r="W471" s="21">
        <v>0</v>
      </c>
      <c r="X471" s="27">
        <v>18229.078799999996</v>
      </c>
      <c r="Y471" s="12" t="s">
        <v>38</v>
      </c>
      <c r="Z471" s="12" t="s">
        <v>1482</v>
      </c>
      <c r="AA471" s="12" t="str">
        <f>VLOOKUP(C471,'MASTER SALE PARTY'!$B$4:$E$1000,4,FALSE)</f>
        <v>Local</v>
      </c>
      <c r="AB471" s="26">
        <v>1186</v>
      </c>
    </row>
    <row r="472" spans="1:28">
      <c r="A472" s="16">
        <v>43617</v>
      </c>
      <c r="B472" s="12">
        <v>112</v>
      </c>
      <c r="C472" s="23" t="s">
        <v>185</v>
      </c>
      <c r="D472" s="12" t="str">
        <f>VLOOKUP(C472,'MASTER SALE PARTY'!$B$4:$E$1000,2,FALSE)</f>
        <v>27AABFP3834C1ZK</v>
      </c>
      <c r="E472" s="12" t="s">
        <v>1545</v>
      </c>
      <c r="F472" s="24" t="s">
        <v>536</v>
      </c>
      <c r="G472" s="25">
        <v>43635</v>
      </c>
      <c r="H472" s="12" t="str">
        <f>VLOOKUP(C472,'MASTER SALE PARTY'!$B$4:$E$1000,3,FALSE)</f>
        <v>27-Maharashatra</v>
      </c>
      <c r="I472" s="17">
        <v>0</v>
      </c>
      <c r="J472" s="17" t="s">
        <v>37</v>
      </c>
      <c r="K472" s="26">
        <v>87141900</v>
      </c>
      <c r="L472" s="20">
        <f>VLOOKUP(K472,'MASTER SALE HSN'!$A$4:$E$200,5,FALSE)</f>
        <v>28</v>
      </c>
      <c r="M472" s="26"/>
      <c r="N472" s="12"/>
      <c r="O472" s="12"/>
      <c r="P472" s="12"/>
      <c r="Q472" s="12"/>
      <c r="R472" s="12"/>
      <c r="S472" s="28">
        <v>13463.45</v>
      </c>
      <c r="T472" s="21">
        <f t="shared" si="28"/>
        <v>0</v>
      </c>
      <c r="U472" s="21">
        <f t="shared" si="29"/>
        <v>1884.883</v>
      </c>
      <c r="V472" s="21">
        <f t="shared" si="30"/>
        <v>1884.883</v>
      </c>
      <c r="W472" s="21">
        <v>0</v>
      </c>
      <c r="X472" s="27">
        <v>17233.225999999999</v>
      </c>
      <c r="Y472" s="12" t="s">
        <v>38</v>
      </c>
      <c r="Z472" s="12" t="s">
        <v>1482</v>
      </c>
      <c r="AA472" s="12" t="str">
        <f>VLOOKUP(C472,'MASTER SALE PARTY'!$B$4:$E$1000,4,FALSE)</f>
        <v>Local</v>
      </c>
      <c r="AB472" s="26">
        <v>1085</v>
      </c>
    </row>
    <row r="473" spans="1:28">
      <c r="A473" s="16">
        <v>43617</v>
      </c>
      <c r="B473" s="12">
        <v>113</v>
      </c>
      <c r="C473" s="23" t="s">
        <v>110</v>
      </c>
      <c r="D473" s="12" t="str">
        <f>VLOOKUP(C473,'MASTER SALE PARTY'!$B$4:$E$1000,2,FALSE)</f>
        <v>27BBVPS2447C1ZA</v>
      </c>
      <c r="E473" s="12" t="s">
        <v>1545</v>
      </c>
      <c r="F473" s="24" t="s">
        <v>537</v>
      </c>
      <c r="G473" s="25">
        <v>43636</v>
      </c>
      <c r="H473" s="12" t="str">
        <f>VLOOKUP(C473,'MASTER SALE PARTY'!$B$4:$E$1000,3,FALSE)</f>
        <v>27-Maharashatra</v>
      </c>
      <c r="I473" s="17">
        <v>0</v>
      </c>
      <c r="J473" s="17" t="s">
        <v>37</v>
      </c>
      <c r="K473" s="26">
        <v>998898</v>
      </c>
      <c r="L473" s="20">
        <f>VLOOKUP(K473,'MASTER SALE HSN'!$A$4:$E$200,5,FALSE)</f>
        <v>18</v>
      </c>
      <c r="M473" s="26"/>
      <c r="N473" s="12"/>
      <c r="O473" s="12"/>
      <c r="P473" s="12"/>
      <c r="Q473" s="12"/>
      <c r="R473" s="12"/>
      <c r="S473" s="28">
        <v>5250</v>
      </c>
      <c r="T473" s="21">
        <f t="shared" si="28"/>
        <v>0</v>
      </c>
      <c r="U473" s="21">
        <f t="shared" si="29"/>
        <v>472.5</v>
      </c>
      <c r="V473" s="21">
        <f t="shared" si="30"/>
        <v>472.5</v>
      </c>
      <c r="W473" s="21">
        <v>0</v>
      </c>
      <c r="X473" s="27">
        <v>6195</v>
      </c>
      <c r="Y473" s="12" t="s">
        <v>38</v>
      </c>
      <c r="Z473" s="12" t="s">
        <v>1482</v>
      </c>
      <c r="AA473" s="12" t="str">
        <f>VLOOKUP(C473,'MASTER SALE PARTY'!$B$4:$E$1000,4,FALSE)</f>
        <v>Local</v>
      </c>
      <c r="AB473" s="26">
        <v>350</v>
      </c>
    </row>
    <row r="474" spans="1:28">
      <c r="A474" s="16">
        <v>43617</v>
      </c>
      <c r="B474" s="12">
        <v>114</v>
      </c>
      <c r="C474" s="23" t="s">
        <v>142</v>
      </c>
      <c r="D474" s="12" t="str">
        <f>VLOOKUP(C474,'MASTER SALE PARTY'!$B$4:$E$1000,2,FALSE)</f>
        <v>27AAACB2484Q1Z8</v>
      </c>
      <c r="E474" s="12" t="s">
        <v>1545</v>
      </c>
      <c r="F474" s="24" t="s">
        <v>538</v>
      </c>
      <c r="G474" s="25">
        <v>43636</v>
      </c>
      <c r="H474" s="12" t="str">
        <f>VLOOKUP(C474,'MASTER SALE PARTY'!$B$4:$E$1000,3,FALSE)</f>
        <v>27-Maharashatra</v>
      </c>
      <c r="I474" s="17">
        <v>0</v>
      </c>
      <c r="J474" s="17" t="s">
        <v>37</v>
      </c>
      <c r="K474" s="26">
        <v>998898</v>
      </c>
      <c r="L474" s="20">
        <f>VLOOKUP(K474,'MASTER SALE HSN'!$A$4:$E$200,5,FALSE)</f>
        <v>18</v>
      </c>
      <c r="M474" s="26"/>
      <c r="N474" s="12"/>
      <c r="O474" s="12"/>
      <c r="P474" s="12"/>
      <c r="Q474" s="12"/>
      <c r="R474" s="12"/>
      <c r="S474" s="28">
        <v>5945</v>
      </c>
      <c r="T474" s="21">
        <f t="shared" si="28"/>
        <v>0</v>
      </c>
      <c r="U474" s="21">
        <f t="shared" si="29"/>
        <v>535.05000000000007</v>
      </c>
      <c r="V474" s="21">
        <f t="shared" si="30"/>
        <v>535.05000000000007</v>
      </c>
      <c r="W474" s="21">
        <v>0</v>
      </c>
      <c r="X474" s="27">
        <v>7015.1</v>
      </c>
      <c r="Y474" s="12" t="s">
        <v>38</v>
      </c>
      <c r="Z474" s="12" t="s">
        <v>1482</v>
      </c>
      <c r="AA474" s="12" t="str">
        <f>VLOOKUP(C474,'MASTER SALE PARTY'!$B$4:$E$1000,4,FALSE)</f>
        <v>Local</v>
      </c>
      <c r="AB474" s="26">
        <v>1099</v>
      </c>
    </row>
    <row r="475" spans="1:28">
      <c r="A475" s="16">
        <v>43617</v>
      </c>
      <c r="B475" s="12">
        <v>115</v>
      </c>
      <c r="C475" s="23" t="s">
        <v>45</v>
      </c>
      <c r="D475" s="12" t="str">
        <f>VLOOKUP(C475,'MASTER SALE PARTY'!$B$4:$E$1000,2,FALSE)</f>
        <v>27AAECM8871A1ZF</v>
      </c>
      <c r="E475" s="12" t="s">
        <v>1545</v>
      </c>
      <c r="F475" s="24" t="s">
        <v>539</v>
      </c>
      <c r="G475" s="25">
        <v>43636</v>
      </c>
      <c r="H475" s="12" t="str">
        <f>VLOOKUP(C475,'MASTER SALE PARTY'!$B$4:$E$1000,3,FALSE)</f>
        <v>27-Maharashatra</v>
      </c>
      <c r="I475" s="17">
        <v>0</v>
      </c>
      <c r="J475" s="17" t="s">
        <v>37</v>
      </c>
      <c r="K475" s="26">
        <v>87089900</v>
      </c>
      <c r="L475" s="20">
        <f>VLOOKUP(K475,'MASTER SALE HSN'!$A$4:$E$200,5,FALSE)</f>
        <v>28</v>
      </c>
      <c r="M475" s="26"/>
      <c r="N475" s="12"/>
      <c r="O475" s="12"/>
      <c r="P475" s="12"/>
      <c r="Q475" s="12"/>
      <c r="R475" s="12"/>
      <c r="S475" s="28">
        <v>23255.759999999998</v>
      </c>
      <c r="T475" s="21">
        <f t="shared" si="28"/>
        <v>0</v>
      </c>
      <c r="U475" s="21">
        <f t="shared" si="29"/>
        <v>3255.8063999999995</v>
      </c>
      <c r="V475" s="21">
        <f t="shared" si="30"/>
        <v>3255.8063999999995</v>
      </c>
      <c r="W475" s="21">
        <v>0</v>
      </c>
      <c r="X475" s="27">
        <v>29767.382799999996</v>
      </c>
      <c r="Y475" s="12" t="s">
        <v>38</v>
      </c>
      <c r="Z475" s="12" t="s">
        <v>1482</v>
      </c>
      <c r="AA475" s="12" t="str">
        <f>VLOOKUP(C475,'MASTER SALE PARTY'!$B$4:$E$1000,4,FALSE)</f>
        <v>Local</v>
      </c>
      <c r="AB475" s="26">
        <v>12</v>
      </c>
    </row>
    <row r="476" spans="1:28">
      <c r="A476" s="16">
        <v>43617</v>
      </c>
      <c r="B476" s="12">
        <v>116</v>
      </c>
      <c r="C476" s="23" t="s">
        <v>64</v>
      </c>
      <c r="D476" s="12" t="str">
        <f>VLOOKUP(C476,'MASTER SALE PARTY'!$B$4:$E$1000,2,FALSE)</f>
        <v>27AAACD4090Q1Z8</v>
      </c>
      <c r="E476" s="12" t="s">
        <v>1545</v>
      </c>
      <c r="F476" s="24" t="s">
        <v>540</v>
      </c>
      <c r="G476" s="25">
        <v>43636</v>
      </c>
      <c r="H476" s="12" t="str">
        <f>VLOOKUP(C476,'MASTER SALE PARTY'!$B$4:$E$1000,3,FALSE)</f>
        <v>27-Maharashatra</v>
      </c>
      <c r="I476" s="17">
        <v>0</v>
      </c>
      <c r="J476" s="17" t="s">
        <v>37</v>
      </c>
      <c r="K476" s="26">
        <v>85129000</v>
      </c>
      <c r="L476" s="20">
        <f>VLOOKUP(K476,'MASTER SALE HSN'!$A$4:$E$200,5,FALSE)</f>
        <v>18</v>
      </c>
      <c r="M476" s="26"/>
      <c r="N476" s="12"/>
      <c r="O476" s="12"/>
      <c r="P476" s="12"/>
      <c r="Q476" s="12"/>
      <c r="R476" s="12"/>
      <c r="S476" s="28">
        <v>59296.86</v>
      </c>
      <c r="T476" s="21">
        <f t="shared" si="28"/>
        <v>0</v>
      </c>
      <c r="U476" s="21">
        <f t="shared" si="29"/>
        <v>5336.7174000000005</v>
      </c>
      <c r="V476" s="21">
        <f t="shared" si="30"/>
        <v>5336.7174000000005</v>
      </c>
      <c r="W476" s="21">
        <v>0</v>
      </c>
      <c r="X476" s="27">
        <v>69970.304799999998</v>
      </c>
      <c r="Y476" s="12" t="s">
        <v>38</v>
      </c>
      <c r="Z476" s="12" t="s">
        <v>1482</v>
      </c>
      <c r="AA476" s="12" t="str">
        <f>VLOOKUP(C476,'MASTER SALE PARTY'!$B$4:$E$1000,4,FALSE)</f>
        <v>Local</v>
      </c>
      <c r="AB476" s="26">
        <v>486</v>
      </c>
    </row>
    <row r="477" spans="1:28">
      <c r="A477" s="16">
        <v>43617</v>
      </c>
      <c r="B477" s="12">
        <v>117</v>
      </c>
      <c r="C477" s="23" t="s">
        <v>45</v>
      </c>
      <c r="D477" s="12" t="str">
        <f>VLOOKUP(C477,'MASTER SALE PARTY'!$B$4:$E$1000,2,FALSE)</f>
        <v>27AAECM8871A1ZF</v>
      </c>
      <c r="E477" s="12" t="s">
        <v>1545</v>
      </c>
      <c r="F477" s="24" t="s">
        <v>541</v>
      </c>
      <c r="G477" s="25">
        <v>43636</v>
      </c>
      <c r="H477" s="12" t="str">
        <f>VLOOKUP(C477,'MASTER SALE PARTY'!$B$4:$E$1000,3,FALSE)</f>
        <v>27-Maharashatra</v>
      </c>
      <c r="I477" s="17">
        <v>0</v>
      </c>
      <c r="J477" s="17" t="s">
        <v>37</v>
      </c>
      <c r="K477" s="26">
        <v>87089900</v>
      </c>
      <c r="L477" s="20">
        <f>VLOOKUP(K477,'MASTER SALE HSN'!$A$4:$E$200,5,FALSE)</f>
        <v>28</v>
      </c>
      <c r="M477" s="26"/>
      <c r="N477" s="12"/>
      <c r="O477" s="12"/>
      <c r="P477" s="12"/>
      <c r="Q477" s="12"/>
      <c r="R477" s="12"/>
      <c r="S477" s="28">
        <v>23255.759999999998</v>
      </c>
      <c r="T477" s="21">
        <f t="shared" si="28"/>
        <v>0</v>
      </c>
      <c r="U477" s="21">
        <f t="shared" si="29"/>
        <v>3255.8063999999995</v>
      </c>
      <c r="V477" s="21">
        <f t="shared" si="30"/>
        <v>3255.8063999999995</v>
      </c>
      <c r="W477" s="21">
        <v>0</v>
      </c>
      <c r="X477" s="27">
        <v>29767.382799999996</v>
      </c>
      <c r="Y477" s="12" t="s">
        <v>38</v>
      </c>
      <c r="Z477" s="12" t="s">
        <v>1482</v>
      </c>
      <c r="AA477" s="12" t="str">
        <f>VLOOKUP(C477,'MASTER SALE PARTY'!$B$4:$E$1000,4,FALSE)</f>
        <v>Local</v>
      </c>
      <c r="AB477" s="26">
        <v>12</v>
      </c>
    </row>
    <row r="478" spans="1:28">
      <c r="A478" s="16">
        <v>43617</v>
      </c>
      <c r="B478" s="12">
        <v>118</v>
      </c>
      <c r="C478" s="23" t="s">
        <v>185</v>
      </c>
      <c r="D478" s="12" t="str">
        <f>VLOOKUP(C478,'MASTER SALE PARTY'!$B$4:$E$1000,2,FALSE)</f>
        <v>27AABFP3834C1ZK</v>
      </c>
      <c r="E478" s="12" t="s">
        <v>1545</v>
      </c>
      <c r="F478" s="24" t="s">
        <v>542</v>
      </c>
      <c r="G478" s="25">
        <v>43636</v>
      </c>
      <c r="H478" s="12" t="str">
        <f>VLOOKUP(C478,'MASTER SALE PARTY'!$B$4:$E$1000,3,FALSE)</f>
        <v>27-Maharashatra</v>
      </c>
      <c r="I478" s="17">
        <v>0</v>
      </c>
      <c r="J478" s="17" t="s">
        <v>37</v>
      </c>
      <c r="K478" s="26">
        <v>87141900</v>
      </c>
      <c r="L478" s="20">
        <f>VLOOKUP(K478,'MASTER SALE HSN'!$A$4:$E$200,5,FALSE)</f>
        <v>28</v>
      </c>
      <c r="M478" s="26"/>
      <c r="N478" s="12"/>
      <c r="O478" s="12"/>
      <c r="P478" s="12"/>
      <c r="Q478" s="12"/>
      <c r="R478" s="12"/>
      <c r="S478" s="28">
        <v>25993.14</v>
      </c>
      <c r="T478" s="21">
        <f t="shared" si="28"/>
        <v>0</v>
      </c>
      <c r="U478" s="21">
        <f t="shared" si="29"/>
        <v>3639.0396000000001</v>
      </c>
      <c r="V478" s="21">
        <f t="shared" si="30"/>
        <v>3639.0396000000001</v>
      </c>
      <c r="W478" s="21">
        <v>0</v>
      </c>
      <c r="X478" s="27">
        <v>33271.2192</v>
      </c>
      <c r="Y478" s="12" t="s">
        <v>38</v>
      </c>
      <c r="Z478" s="12" t="s">
        <v>1482</v>
      </c>
      <c r="AA478" s="12" t="str">
        <f>VLOOKUP(C478,'MASTER SALE PARTY'!$B$4:$E$1000,4,FALSE)</f>
        <v>Local</v>
      </c>
      <c r="AB478" s="26">
        <v>1085</v>
      </c>
    </row>
    <row r="479" spans="1:28">
      <c r="A479" s="16">
        <v>43617</v>
      </c>
      <c r="B479" s="12">
        <v>119</v>
      </c>
      <c r="C479" s="23" t="s">
        <v>185</v>
      </c>
      <c r="D479" s="12" t="str">
        <f>VLOOKUP(C479,'MASTER SALE PARTY'!$B$4:$E$1000,2,FALSE)</f>
        <v>27AABFP3834C1ZK</v>
      </c>
      <c r="E479" s="12" t="s">
        <v>1545</v>
      </c>
      <c r="F479" s="24" t="s">
        <v>543</v>
      </c>
      <c r="G479" s="25">
        <v>43636</v>
      </c>
      <c r="H479" s="12" t="str">
        <f>VLOOKUP(C479,'MASTER SALE PARTY'!$B$4:$E$1000,3,FALSE)</f>
        <v>27-Maharashatra</v>
      </c>
      <c r="I479" s="17">
        <v>0</v>
      </c>
      <c r="J479" s="17" t="s">
        <v>37</v>
      </c>
      <c r="K479" s="26">
        <v>87141900</v>
      </c>
      <c r="L479" s="20">
        <f>VLOOKUP(K479,'MASTER SALE HSN'!$A$4:$E$200,5,FALSE)</f>
        <v>28</v>
      </c>
      <c r="M479" s="26"/>
      <c r="N479" s="12"/>
      <c r="O479" s="12"/>
      <c r="P479" s="12"/>
      <c r="Q479" s="12"/>
      <c r="R479" s="12"/>
      <c r="S479" s="28">
        <v>21100.9</v>
      </c>
      <c r="T479" s="21">
        <f t="shared" si="28"/>
        <v>0</v>
      </c>
      <c r="U479" s="21">
        <f t="shared" si="29"/>
        <v>2954.1260000000002</v>
      </c>
      <c r="V479" s="21">
        <f t="shared" si="30"/>
        <v>2954.1260000000002</v>
      </c>
      <c r="W479" s="21">
        <v>0</v>
      </c>
      <c r="X479" s="27">
        <v>27009.162</v>
      </c>
      <c r="Y479" s="12" t="s">
        <v>38</v>
      </c>
      <c r="Z479" s="12" t="s">
        <v>1482</v>
      </c>
      <c r="AA479" s="12" t="str">
        <f>VLOOKUP(C479,'MASTER SALE PARTY'!$B$4:$E$1000,4,FALSE)</f>
        <v>Local</v>
      </c>
      <c r="AB479" s="26">
        <v>1690</v>
      </c>
    </row>
    <row r="480" spans="1:28">
      <c r="A480" s="16">
        <v>43617</v>
      </c>
      <c r="B480" s="12">
        <v>120</v>
      </c>
      <c r="C480" s="23" t="s">
        <v>142</v>
      </c>
      <c r="D480" s="12" t="str">
        <f>VLOOKUP(C480,'MASTER SALE PARTY'!$B$4:$E$1000,2,FALSE)</f>
        <v>27AAACB2484Q1Z8</v>
      </c>
      <c r="E480" s="12" t="s">
        <v>1545</v>
      </c>
      <c r="F480" s="24" t="s">
        <v>544</v>
      </c>
      <c r="G480" s="25">
        <v>43636</v>
      </c>
      <c r="H480" s="12" t="str">
        <f>VLOOKUP(C480,'MASTER SALE PARTY'!$B$4:$E$1000,3,FALSE)</f>
        <v>27-Maharashatra</v>
      </c>
      <c r="I480" s="17">
        <v>0</v>
      </c>
      <c r="J480" s="17" t="s">
        <v>37</v>
      </c>
      <c r="K480" s="26">
        <v>998898</v>
      </c>
      <c r="L480" s="20">
        <f>VLOOKUP(K480,'MASTER SALE HSN'!$A$4:$E$200,5,FALSE)</f>
        <v>18</v>
      </c>
      <c r="M480" s="26"/>
      <c r="N480" s="12"/>
      <c r="O480" s="12"/>
      <c r="P480" s="12"/>
      <c r="Q480" s="12"/>
      <c r="R480" s="12"/>
      <c r="S480" s="28">
        <v>68152</v>
      </c>
      <c r="T480" s="21">
        <f t="shared" si="28"/>
        <v>0</v>
      </c>
      <c r="U480" s="21">
        <f t="shared" si="29"/>
        <v>6133.68</v>
      </c>
      <c r="V480" s="21">
        <f t="shared" si="30"/>
        <v>6133.68</v>
      </c>
      <c r="W480" s="21">
        <v>0</v>
      </c>
      <c r="X480" s="27">
        <v>80419.359999999986</v>
      </c>
      <c r="Y480" s="12" t="s">
        <v>38</v>
      </c>
      <c r="Z480" s="12" t="s">
        <v>1482</v>
      </c>
      <c r="AA480" s="12" t="str">
        <f>VLOOKUP(C480,'MASTER SALE PARTY'!$B$4:$E$1000,4,FALSE)</f>
        <v>Local</v>
      </c>
      <c r="AB480" s="26">
        <v>764</v>
      </c>
    </row>
    <row r="481" spans="1:28">
      <c r="A481" s="16">
        <v>43617</v>
      </c>
      <c r="B481" s="12">
        <v>121</v>
      </c>
      <c r="C481" s="23" t="s">
        <v>142</v>
      </c>
      <c r="D481" s="12" t="str">
        <f>VLOOKUP(C481,'MASTER SALE PARTY'!$B$4:$E$1000,2,FALSE)</f>
        <v>27AAACB2484Q1Z8</v>
      </c>
      <c r="E481" s="12" t="s">
        <v>1545</v>
      </c>
      <c r="F481" s="24" t="s">
        <v>545</v>
      </c>
      <c r="G481" s="25">
        <v>43636</v>
      </c>
      <c r="H481" s="12" t="str">
        <f>VLOOKUP(C481,'MASTER SALE PARTY'!$B$4:$E$1000,3,FALSE)</f>
        <v>27-Maharashatra</v>
      </c>
      <c r="I481" s="17">
        <v>0</v>
      </c>
      <c r="J481" s="17" t="s">
        <v>37</v>
      </c>
      <c r="K481" s="26">
        <v>998898</v>
      </c>
      <c r="L481" s="20">
        <f>VLOOKUP(K481,'MASTER SALE HSN'!$A$4:$E$200,5,FALSE)</f>
        <v>18</v>
      </c>
      <c r="M481" s="26"/>
      <c r="N481" s="12"/>
      <c r="O481" s="12"/>
      <c r="P481" s="12"/>
      <c r="Q481" s="12"/>
      <c r="R481" s="12"/>
      <c r="S481" s="28">
        <v>1700</v>
      </c>
      <c r="T481" s="21">
        <f t="shared" si="28"/>
        <v>0</v>
      </c>
      <c r="U481" s="21">
        <f t="shared" si="29"/>
        <v>153</v>
      </c>
      <c r="V481" s="21">
        <f t="shared" si="30"/>
        <v>153</v>
      </c>
      <c r="W481" s="21">
        <v>0</v>
      </c>
      <c r="X481" s="27">
        <v>2006</v>
      </c>
      <c r="Y481" s="12" t="s">
        <v>38</v>
      </c>
      <c r="Z481" s="12" t="s">
        <v>1482</v>
      </c>
      <c r="AA481" s="12" t="str">
        <f>VLOOKUP(C481,'MASTER SALE PARTY'!$B$4:$E$1000,4,FALSE)</f>
        <v>Local</v>
      </c>
      <c r="AB481" s="26">
        <v>340</v>
      </c>
    </row>
    <row r="482" spans="1:28">
      <c r="A482" s="16">
        <v>43617</v>
      </c>
      <c r="B482" s="12">
        <v>122</v>
      </c>
      <c r="C482" s="23" t="s">
        <v>59</v>
      </c>
      <c r="D482" s="12" t="str">
        <f>VLOOKUP(C482,'MASTER SALE PARTY'!$B$4:$E$1000,2,FALSE)</f>
        <v>27AAACT1848E1ZH</v>
      </c>
      <c r="E482" s="12" t="s">
        <v>1545</v>
      </c>
      <c r="F482" s="24" t="s">
        <v>546</v>
      </c>
      <c r="G482" s="25">
        <v>43637</v>
      </c>
      <c r="H482" s="12" t="str">
        <f>VLOOKUP(C482,'MASTER SALE PARTY'!$B$4:$E$1000,3,FALSE)</f>
        <v>27-Maharashatra</v>
      </c>
      <c r="I482" s="17">
        <v>0</v>
      </c>
      <c r="J482" s="17" t="s">
        <v>37</v>
      </c>
      <c r="K482" s="26">
        <v>87089900</v>
      </c>
      <c r="L482" s="20">
        <f>VLOOKUP(K482,'MASTER SALE HSN'!$A$4:$E$200,5,FALSE)</f>
        <v>28</v>
      </c>
      <c r="M482" s="26"/>
      <c r="N482" s="12"/>
      <c r="O482" s="12"/>
      <c r="P482" s="12"/>
      <c r="Q482" s="12"/>
      <c r="R482" s="12"/>
      <c r="S482" s="28">
        <v>41729.379999999997</v>
      </c>
      <c r="T482" s="21">
        <f t="shared" si="28"/>
        <v>0</v>
      </c>
      <c r="U482" s="21">
        <f t="shared" si="29"/>
        <v>5842.1131999999998</v>
      </c>
      <c r="V482" s="21">
        <f t="shared" si="30"/>
        <v>5842.1131999999998</v>
      </c>
      <c r="W482" s="21">
        <v>0</v>
      </c>
      <c r="X482" s="27">
        <v>53413.596399999995</v>
      </c>
      <c r="Y482" s="12" t="s">
        <v>38</v>
      </c>
      <c r="Z482" s="12" t="s">
        <v>1482</v>
      </c>
      <c r="AA482" s="12" t="str">
        <f>VLOOKUP(C482,'MASTER SALE PARTY'!$B$4:$E$1000,4,FALSE)</f>
        <v>Local</v>
      </c>
      <c r="AB482" s="26">
        <v>70</v>
      </c>
    </row>
    <row r="483" spans="1:28">
      <c r="A483" s="16">
        <v>43617</v>
      </c>
      <c r="B483" s="12">
        <v>123</v>
      </c>
      <c r="C483" s="23" t="s">
        <v>45</v>
      </c>
      <c r="D483" s="12" t="str">
        <f>VLOOKUP(C483,'MASTER SALE PARTY'!$B$4:$E$1000,2,FALSE)</f>
        <v>27AAECM8871A1ZF</v>
      </c>
      <c r="E483" s="12" t="s">
        <v>1545</v>
      </c>
      <c r="F483" s="24" t="s">
        <v>547</v>
      </c>
      <c r="G483" s="25">
        <v>43637</v>
      </c>
      <c r="H483" s="12" t="str">
        <f>VLOOKUP(C483,'MASTER SALE PARTY'!$B$4:$E$1000,3,FALSE)</f>
        <v>27-Maharashatra</v>
      </c>
      <c r="I483" s="17">
        <v>0</v>
      </c>
      <c r="J483" s="17" t="s">
        <v>37</v>
      </c>
      <c r="K483" s="26">
        <v>87089900</v>
      </c>
      <c r="L483" s="20">
        <f>VLOOKUP(K483,'MASTER SALE HSN'!$A$4:$E$200,5,FALSE)</f>
        <v>28</v>
      </c>
      <c r="M483" s="26"/>
      <c r="N483" s="12"/>
      <c r="O483" s="12"/>
      <c r="P483" s="12"/>
      <c r="Q483" s="12"/>
      <c r="R483" s="12"/>
      <c r="S483" s="28">
        <v>23508.6</v>
      </c>
      <c r="T483" s="21">
        <f t="shared" si="28"/>
        <v>0</v>
      </c>
      <c r="U483" s="21">
        <f t="shared" si="29"/>
        <v>3291.2039999999997</v>
      </c>
      <c r="V483" s="21">
        <f t="shared" si="30"/>
        <v>3291.2039999999997</v>
      </c>
      <c r="W483" s="21">
        <v>0</v>
      </c>
      <c r="X483" s="27">
        <v>30091.017999999993</v>
      </c>
      <c r="Y483" s="12" t="s">
        <v>38</v>
      </c>
      <c r="Z483" s="12" t="s">
        <v>1482</v>
      </c>
      <c r="AA483" s="12" t="str">
        <f>VLOOKUP(C483,'MASTER SALE PARTY'!$B$4:$E$1000,4,FALSE)</f>
        <v>Local</v>
      </c>
      <c r="AB483" s="26">
        <v>12</v>
      </c>
    </row>
    <row r="484" spans="1:28">
      <c r="A484" s="16">
        <v>43617</v>
      </c>
      <c r="B484" s="12">
        <v>124</v>
      </c>
      <c r="C484" s="23" t="s">
        <v>45</v>
      </c>
      <c r="D484" s="12" t="str">
        <f>VLOOKUP(C484,'MASTER SALE PARTY'!$B$4:$E$1000,2,FALSE)</f>
        <v>27AAECM8871A1ZF</v>
      </c>
      <c r="E484" s="12" t="s">
        <v>1545</v>
      </c>
      <c r="F484" s="24" t="s">
        <v>548</v>
      </c>
      <c r="G484" s="25">
        <v>43637</v>
      </c>
      <c r="H484" s="12" t="str">
        <f>VLOOKUP(C484,'MASTER SALE PARTY'!$B$4:$E$1000,3,FALSE)</f>
        <v>27-Maharashatra</v>
      </c>
      <c r="I484" s="17">
        <v>0</v>
      </c>
      <c r="J484" s="17" t="s">
        <v>37</v>
      </c>
      <c r="K484" s="26">
        <v>87089900</v>
      </c>
      <c r="L484" s="20">
        <f>VLOOKUP(K484,'MASTER SALE HSN'!$A$4:$E$200,5,FALSE)</f>
        <v>28</v>
      </c>
      <c r="M484" s="26"/>
      <c r="N484" s="12"/>
      <c r="O484" s="12"/>
      <c r="P484" s="12"/>
      <c r="Q484" s="12"/>
      <c r="R484" s="12"/>
      <c r="S484" s="28">
        <v>23255.759999999998</v>
      </c>
      <c r="T484" s="21">
        <f t="shared" si="28"/>
        <v>0</v>
      </c>
      <c r="U484" s="21">
        <f t="shared" si="29"/>
        <v>3255.8063999999995</v>
      </c>
      <c r="V484" s="21">
        <f t="shared" si="30"/>
        <v>3255.8063999999995</v>
      </c>
      <c r="W484" s="21">
        <v>0</v>
      </c>
      <c r="X484" s="27">
        <v>29767.382799999996</v>
      </c>
      <c r="Y484" s="12" t="s">
        <v>38</v>
      </c>
      <c r="Z484" s="12" t="s">
        <v>1482</v>
      </c>
      <c r="AA484" s="12" t="str">
        <f>VLOOKUP(C484,'MASTER SALE PARTY'!$B$4:$E$1000,4,FALSE)</f>
        <v>Local</v>
      </c>
      <c r="AB484" s="26">
        <v>12</v>
      </c>
    </row>
    <row r="485" spans="1:28">
      <c r="A485" s="16">
        <v>43617</v>
      </c>
      <c r="B485" s="12">
        <v>125</v>
      </c>
      <c r="C485" s="23" t="s">
        <v>185</v>
      </c>
      <c r="D485" s="12" t="str">
        <f>VLOOKUP(C485,'MASTER SALE PARTY'!$B$4:$E$1000,2,FALSE)</f>
        <v>27AABFP3834C1ZK</v>
      </c>
      <c r="E485" s="12" t="s">
        <v>1545</v>
      </c>
      <c r="F485" s="24" t="s">
        <v>549</v>
      </c>
      <c r="G485" s="25">
        <v>43637</v>
      </c>
      <c r="H485" s="12" t="str">
        <f>VLOOKUP(C485,'MASTER SALE PARTY'!$B$4:$E$1000,3,FALSE)</f>
        <v>27-Maharashatra</v>
      </c>
      <c r="I485" s="17">
        <v>0</v>
      </c>
      <c r="J485" s="17" t="s">
        <v>37</v>
      </c>
      <c r="K485" s="26">
        <v>87141900</v>
      </c>
      <c r="L485" s="20">
        <f>VLOOKUP(K485,'MASTER SALE HSN'!$A$4:$E$200,5,FALSE)</f>
        <v>28</v>
      </c>
      <c r="M485" s="26"/>
      <c r="N485" s="12"/>
      <c r="O485" s="12"/>
      <c r="P485" s="12"/>
      <c r="Q485" s="12"/>
      <c r="R485" s="12"/>
      <c r="S485" s="28">
        <v>35218.6</v>
      </c>
      <c r="T485" s="21">
        <f t="shared" si="28"/>
        <v>0</v>
      </c>
      <c r="U485" s="21">
        <f t="shared" si="29"/>
        <v>4930.6039999999994</v>
      </c>
      <c r="V485" s="21">
        <f t="shared" si="30"/>
        <v>4930.6039999999994</v>
      </c>
      <c r="W485" s="21">
        <v>0</v>
      </c>
      <c r="X485" s="27">
        <v>45079.797999999995</v>
      </c>
      <c r="Y485" s="12" t="s">
        <v>38</v>
      </c>
      <c r="Z485" s="12" t="s">
        <v>1482</v>
      </c>
      <c r="AA485" s="12" t="str">
        <f>VLOOKUP(C485,'MASTER SALE PARTY'!$B$4:$E$1000,4,FALSE)</f>
        <v>Local</v>
      </c>
      <c r="AB485" s="26">
        <v>2820</v>
      </c>
    </row>
    <row r="486" spans="1:28">
      <c r="A486" s="16">
        <v>43617</v>
      </c>
      <c r="B486" s="12">
        <v>126</v>
      </c>
      <c r="C486" s="23" t="s">
        <v>64</v>
      </c>
      <c r="D486" s="12" t="str">
        <f>VLOOKUP(C486,'MASTER SALE PARTY'!$B$4:$E$1000,2,FALSE)</f>
        <v>27AAACD4090Q1Z8</v>
      </c>
      <c r="E486" s="12" t="s">
        <v>1545</v>
      </c>
      <c r="F486" s="24" t="s">
        <v>550</v>
      </c>
      <c r="G486" s="25">
        <v>43637</v>
      </c>
      <c r="H486" s="12" t="str">
        <f>VLOOKUP(C486,'MASTER SALE PARTY'!$B$4:$E$1000,3,FALSE)</f>
        <v>27-Maharashatra</v>
      </c>
      <c r="I486" s="17">
        <v>0</v>
      </c>
      <c r="J486" s="17" t="s">
        <v>37</v>
      </c>
      <c r="K486" s="26">
        <v>85129000</v>
      </c>
      <c r="L486" s="20">
        <f>VLOOKUP(K486,'MASTER SALE HSN'!$A$4:$E$200,5,FALSE)</f>
        <v>18</v>
      </c>
      <c r="M486" s="26"/>
      <c r="N486" s="12"/>
      <c r="O486" s="12"/>
      <c r="P486" s="12"/>
      <c r="Q486" s="12"/>
      <c r="R486" s="12"/>
      <c r="S486" s="28">
        <v>73328.009999999995</v>
      </c>
      <c r="T486" s="21">
        <f t="shared" si="28"/>
        <v>0</v>
      </c>
      <c r="U486" s="21">
        <f t="shared" si="29"/>
        <v>6599.5208999999995</v>
      </c>
      <c r="V486" s="21">
        <f t="shared" si="30"/>
        <v>6599.5208999999995</v>
      </c>
      <c r="W486" s="21">
        <v>0</v>
      </c>
      <c r="X486" s="27">
        <v>86527.051800000001</v>
      </c>
      <c r="Y486" s="12" t="s">
        <v>38</v>
      </c>
      <c r="Z486" s="12" t="s">
        <v>1482</v>
      </c>
      <c r="AA486" s="12" t="str">
        <f>VLOOKUP(C486,'MASTER SALE PARTY'!$B$4:$E$1000,4,FALSE)</f>
        <v>Local</v>
      </c>
      <c r="AB486" s="26">
        <v>601</v>
      </c>
    </row>
    <row r="487" spans="1:28">
      <c r="A487" s="16">
        <v>43617</v>
      </c>
      <c r="B487" s="12">
        <v>127</v>
      </c>
      <c r="C487" s="23" t="s">
        <v>142</v>
      </c>
      <c r="D487" s="12" t="str">
        <f>VLOOKUP(C487,'MASTER SALE PARTY'!$B$4:$E$1000,2,FALSE)</f>
        <v>27AAACB2484Q1Z8</v>
      </c>
      <c r="E487" s="12" t="s">
        <v>1545</v>
      </c>
      <c r="F487" s="24" t="s">
        <v>551</v>
      </c>
      <c r="G487" s="25">
        <v>43637</v>
      </c>
      <c r="H487" s="12" t="str">
        <f>VLOOKUP(C487,'MASTER SALE PARTY'!$B$4:$E$1000,3,FALSE)</f>
        <v>27-Maharashatra</v>
      </c>
      <c r="I487" s="17">
        <v>0</v>
      </c>
      <c r="J487" s="17" t="s">
        <v>37</v>
      </c>
      <c r="K487" s="26">
        <v>998898</v>
      </c>
      <c r="L487" s="20">
        <f>VLOOKUP(K487,'MASTER SALE HSN'!$A$4:$E$200,5,FALSE)</f>
        <v>18</v>
      </c>
      <c r="M487" s="26"/>
      <c r="N487" s="12"/>
      <c r="O487" s="12"/>
      <c r="P487" s="12"/>
      <c r="Q487" s="12"/>
      <c r="R487" s="12"/>
      <c r="S487" s="28">
        <v>10480</v>
      </c>
      <c r="T487" s="21">
        <f t="shared" si="28"/>
        <v>0</v>
      </c>
      <c r="U487" s="21">
        <f t="shared" si="29"/>
        <v>943.19999999999993</v>
      </c>
      <c r="V487" s="21">
        <f t="shared" si="30"/>
        <v>943.19999999999993</v>
      </c>
      <c r="W487" s="21">
        <v>0</v>
      </c>
      <c r="X487" s="27">
        <v>12366.400000000001</v>
      </c>
      <c r="Y487" s="12" t="s">
        <v>38</v>
      </c>
      <c r="Z487" s="12" t="s">
        <v>1482</v>
      </c>
      <c r="AA487" s="12" t="str">
        <f>VLOOKUP(C487,'MASTER SALE PARTY'!$B$4:$E$1000,4,FALSE)</f>
        <v>Local</v>
      </c>
      <c r="AB487" s="26">
        <v>1640</v>
      </c>
    </row>
    <row r="488" spans="1:28">
      <c r="A488" s="16">
        <v>43617</v>
      </c>
      <c r="B488" s="12">
        <v>128</v>
      </c>
      <c r="C488" s="23" t="s">
        <v>92</v>
      </c>
      <c r="D488" s="12" t="str">
        <f>VLOOKUP(C488,'MASTER SALE PARTY'!$B$4:$E$1000,2,FALSE)</f>
        <v>27AAACH4211R1ZF</v>
      </c>
      <c r="E488" s="12" t="s">
        <v>1545</v>
      </c>
      <c r="F488" s="24" t="s">
        <v>552</v>
      </c>
      <c r="G488" s="25">
        <v>43637</v>
      </c>
      <c r="H488" s="12" t="str">
        <f>VLOOKUP(C488,'MASTER SALE PARTY'!$B$4:$E$1000,3,FALSE)</f>
        <v>27-Maharashatra</v>
      </c>
      <c r="I488" s="17">
        <v>0</v>
      </c>
      <c r="J488" s="17" t="s">
        <v>37</v>
      </c>
      <c r="K488" s="26">
        <v>85129000</v>
      </c>
      <c r="L488" s="20">
        <f>VLOOKUP(K488,'MASTER SALE HSN'!$A$4:$E$200,5,FALSE)</f>
        <v>18</v>
      </c>
      <c r="M488" s="26"/>
      <c r="N488" s="12"/>
      <c r="O488" s="12"/>
      <c r="P488" s="12"/>
      <c r="Q488" s="12"/>
      <c r="R488" s="12"/>
      <c r="S488" s="28">
        <v>18000</v>
      </c>
      <c r="T488" s="21">
        <f t="shared" si="28"/>
        <v>0</v>
      </c>
      <c r="U488" s="21">
        <f t="shared" si="29"/>
        <v>1620</v>
      </c>
      <c r="V488" s="21">
        <f t="shared" si="30"/>
        <v>1620</v>
      </c>
      <c r="W488" s="21">
        <v>0</v>
      </c>
      <c r="X488" s="27">
        <v>21240</v>
      </c>
      <c r="Y488" s="12" t="s">
        <v>38</v>
      </c>
      <c r="Z488" s="12" t="s">
        <v>1482</v>
      </c>
      <c r="AA488" s="12" t="str">
        <f>VLOOKUP(C488,'MASTER SALE PARTY'!$B$4:$E$1000,4,FALSE)</f>
        <v>Local</v>
      </c>
      <c r="AB488" s="26">
        <v>720</v>
      </c>
    </row>
    <row r="489" spans="1:28">
      <c r="A489" s="16">
        <v>43617</v>
      </c>
      <c r="B489" s="12">
        <v>129</v>
      </c>
      <c r="C489" s="23" t="s">
        <v>92</v>
      </c>
      <c r="D489" s="12" t="str">
        <f>VLOOKUP(C489,'MASTER SALE PARTY'!$B$4:$E$1000,2,FALSE)</f>
        <v>27AAACH4211R1ZF</v>
      </c>
      <c r="E489" s="12" t="s">
        <v>1545</v>
      </c>
      <c r="F489" s="24" t="s">
        <v>553</v>
      </c>
      <c r="G489" s="25">
        <v>43638</v>
      </c>
      <c r="H489" s="12" t="str">
        <f>VLOOKUP(C489,'MASTER SALE PARTY'!$B$4:$E$1000,3,FALSE)</f>
        <v>27-Maharashatra</v>
      </c>
      <c r="I489" s="17">
        <v>0</v>
      </c>
      <c r="J489" s="17" t="s">
        <v>37</v>
      </c>
      <c r="K489" s="26">
        <v>85129000</v>
      </c>
      <c r="L489" s="20">
        <f>VLOOKUP(K489,'MASTER SALE HSN'!$A$4:$E$200,5,FALSE)</f>
        <v>18</v>
      </c>
      <c r="M489" s="26"/>
      <c r="N489" s="12"/>
      <c r="O489" s="12"/>
      <c r="P489" s="12"/>
      <c r="Q489" s="12"/>
      <c r="R489" s="12"/>
      <c r="S489" s="28">
        <v>36000</v>
      </c>
      <c r="T489" s="21">
        <f t="shared" si="28"/>
        <v>0</v>
      </c>
      <c r="U489" s="21">
        <f t="shared" si="29"/>
        <v>3240</v>
      </c>
      <c r="V489" s="21">
        <f t="shared" si="30"/>
        <v>3240</v>
      </c>
      <c r="W489" s="21">
        <v>0</v>
      </c>
      <c r="X489" s="27">
        <v>42480</v>
      </c>
      <c r="Y489" s="12" t="s">
        <v>38</v>
      </c>
      <c r="Z489" s="12" t="s">
        <v>1482</v>
      </c>
      <c r="AA489" s="12" t="str">
        <f>VLOOKUP(C489,'MASTER SALE PARTY'!$B$4:$E$1000,4,FALSE)</f>
        <v>Local</v>
      </c>
      <c r="AB489" s="26">
        <v>1440</v>
      </c>
    </row>
    <row r="490" spans="1:28">
      <c r="A490" s="16">
        <v>43617</v>
      </c>
      <c r="B490" s="12">
        <v>130</v>
      </c>
      <c r="C490" s="23" t="s">
        <v>173</v>
      </c>
      <c r="D490" s="12" t="str">
        <f>VLOOKUP(C490,'MASTER SALE PARTY'!$B$4:$E$1000,2,FALSE)</f>
        <v>27AAGCP0139E1ZP</v>
      </c>
      <c r="E490" s="12" t="s">
        <v>1545</v>
      </c>
      <c r="F490" s="24" t="s">
        <v>554</v>
      </c>
      <c r="G490" s="25">
        <v>43638</v>
      </c>
      <c r="H490" s="12" t="str">
        <f>VLOOKUP(C490,'MASTER SALE PARTY'!$B$4:$E$1000,3,FALSE)</f>
        <v>27-Maharashatra</v>
      </c>
      <c r="I490" s="17">
        <v>0</v>
      </c>
      <c r="J490" s="17" t="s">
        <v>37</v>
      </c>
      <c r="K490" s="26">
        <v>87141090</v>
      </c>
      <c r="L490" s="20">
        <f>VLOOKUP(K490,'MASTER SALE HSN'!$A$4:$E$200,5,FALSE)</f>
        <v>28</v>
      </c>
      <c r="M490" s="26"/>
      <c r="N490" s="12"/>
      <c r="O490" s="12"/>
      <c r="P490" s="12"/>
      <c r="Q490" s="12"/>
      <c r="R490" s="12"/>
      <c r="S490" s="28">
        <v>37685</v>
      </c>
      <c r="T490" s="21">
        <f t="shared" si="28"/>
        <v>0</v>
      </c>
      <c r="U490" s="21">
        <f t="shared" si="29"/>
        <v>5275.9000000000005</v>
      </c>
      <c r="V490" s="21">
        <f t="shared" si="30"/>
        <v>5275.9000000000005</v>
      </c>
      <c r="W490" s="21">
        <v>0</v>
      </c>
      <c r="X490" s="27">
        <v>48236.800000000003</v>
      </c>
      <c r="Y490" s="12" t="s">
        <v>38</v>
      </c>
      <c r="Z490" s="12" t="s">
        <v>1482</v>
      </c>
      <c r="AA490" s="12" t="str">
        <f>VLOOKUP(C490,'MASTER SALE PARTY'!$B$4:$E$1000,4,FALSE)</f>
        <v>Local</v>
      </c>
      <c r="AB490" s="26">
        <v>500</v>
      </c>
    </row>
    <row r="491" spans="1:28">
      <c r="A491" s="16">
        <v>43617</v>
      </c>
      <c r="B491" s="12">
        <v>131</v>
      </c>
      <c r="C491" s="23" t="s">
        <v>185</v>
      </c>
      <c r="D491" s="12" t="str">
        <f>VLOOKUP(C491,'MASTER SALE PARTY'!$B$4:$E$1000,2,FALSE)</f>
        <v>27AABFP3834C1ZK</v>
      </c>
      <c r="E491" s="12" t="s">
        <v>1545</v>
      </c>
      <c r="F491" s="24" t="s">
        <v>555</v>
      </c>
      <c r="G491" s="25">
        <v>43638</v>
      </c>
      <c r="H491" s="12" t="str">
        <f>VLOOKUP(C491,'MASTER SALE PARTY'!$B$4:$E$1000,3,FALSE)</f>
        <v>27-Maharashatra</v>
      </c>
      <c r="I491" s="17">
        <v>0</v>
      </c>
      <c r="J491" s="17" t="s">
        <v>37</v>
      </c>
      <c r="K491" s="26">
        <v>87141900</v>
      </c>
      <c r="L491" s="20">
        <f>VLOOKUP(K491,'MASTER SALE HSN'!$A$4:$E$200,5,FALSE)</f>
        <v>28</v>
      </c>
      <c r="M491" s="26"/>
      <c r="N491" s="12"/>
      <c r="O491" s="12"/>
      <c r="P491" s="12"/>
      <c r="Q491" s="12"/>
      <c r="R491" s="12"/>
      <c r="S491" s="28">
        <v>53167.1</v>
      </c>
      <c r="T491" s="21">
        <f t="shared" si="28"/>
        <v>0</v>
      </c>
      <c r="U491" s="21">
        <f t="shared" si="29"/>
        <v>7443.3939999999993</v>
      </c>
      <c r="V491" s="21">
        <f t="shared" si="30"/>
        <v>7443.3939999999993</v>
      </c>
      <c r="W491" s="21">
        <v>0</v>
      </c>
      <c r="X491" s="27">
        <v>68053.877999999997</v>
      </c>
      <c r="Y491" s="12" t="s">
        <v>38</v>
      </c>
      <c r="Z491" s="12" t="s">
        <v>1482</v>
      </c>
      <c r="AA491" s="12" t="str">
        <f>VLOOKUP(C491,'MASTER SALE PARTY'!$B$4:$E$1000,4,FALSE)</f>
        <v>Local</v>
      </c>
      <c r="AB491" s="26">
        <v>4270</v>
      </c>
    </row>
    <row r="492" spans="1:28">
      <c r="A492" s="16">
        <v>43617</v>
      </c>
      <c r="B492" s="12">
        <v>132</v>
      </c>
      <c r="C492" s="23" t="s">
        <v>92</v>
      </c>
      <c r="D492" s="12" t="str">
        <f>VLOOKUP(C492,'MASTER SALE PARTY'!$B$4:$E$1000,2,FALSE)</f>
        <v>27AAACH4211R1ZF</v>
      </c>
      <c r="E492" s="12" t="s">
        <v>1545</v>
      </c>
      <c r="F492" s="24" t="s">
        <v>556</v>
      </c>
      <c r="G492" s="25">
        <v>43639</v>
      </c>
      <c r="H492" s="12" t="str">
        <f>VLOOKUP(C492,'MASTER SALE PARTY'!$B$4:$E$1000,3,FALSE)</f>
        <v>27-Maharashatra</v>
      </c>
      <c r="I492" s="17">
        <v>0</v>
      </c>
      <c r="J492" s="17" t="s">
        <v>37</v>
      </c>
      <c r="K492" s="26">
        <v>85129000</v>
      </c>
      <c r="L492" s="20">
        <f>VLOOKUP(K492,'MASTER SALE HSN'!$A$4:$E$200,5,FALSE)</f>
        <v>18</v>
      </c>
      <c r="M492" s="26"/>
      <c r="N492" s="12"/>
      <c r="O492" s="12"/>
      <c r="P492" s="12"/>
      <c r="Q492" s="12"/>
      <c r="R492" s="12"/>
      <c r="S492" s="28">
        <v>60000</v>
      </c>
      <c r="T492" s="21">
        <f t="shared" si="28"/>
        <v>0</v>
      </c>
      <c r="U492" s="21">
        <f t="shared" si="29"/>
        <v>5400</v>
      </c>
      <c r="V492" s="21">
        <f t="shared" si="30"/>
        <v>5400</v>
      </c>
      <c r="W492" s="21">
        <v>0</v>
      </c>
      <c r="X492" s="27">
        <v>70800</v>
      </c>
      <c r="Y492" s="12" t="s">
        <v>38</v>
      </c>
      <c r="Z492" s="12" t="s">
        <v>1482</v>
      </c>
      <c r="AA492" s="12" t="str">
        <f>VLOOKUP(C492,'MASTER SALE PARTY'!$B$4:$E$1000,4,FALSE)</f>
        <v>Local</v>
      </c>
      <c r="AB492" s="26">
        <v>2400</v>
      </c>
    </row>
    <row r="493" spans="1:28">
      <c r="A493" s="16">
        <v>43617</v>
      </c>
      <c r="B493" s="12">
        <v>133</v>
      </c>
      <c r="C493" s="23" t="s">
        <v>496</v>
      </c>
      <c r="D493" s="12" t="str">
        <f>VLOOKUP(C493,'MASTER SALE PARTY'!$B$4:$E$1000,2,FALSE)</f>
        <v>27AAACV2420J1ZI</v>
      </c>
      <c r="E493" s="12" t="s">
        <v>1545</v>
      </c>
      <c r="F493" s="24" t="s">
        <v>557</v>
      </c>
      <c r="G493" s="25">
        <v>43639</v>
      </c>
      <c r="H493" s="12" t="str">
        <f>VLOOKUP(C493,'MASTER SALE PARTY'!$B$4:$E$1000,3,FALSE)</f>
        <v>27-Maharashatra</v>
      </c>
      <c r="I493" s="17">
        <v>0</v>
      </c>
      <c r="J493" s="17" t="s">
        <v>37</v>
      </c>
      <c r="K493" s="26">
        <v>85119000</v>
      </c>
      <c r="L493" s="20">
        <f>VLOOKUP(K493,'MASTER SALE HSN'!$A$4:$E$200,5,FALSE)</f>
        <v>28</v>
      </c>
      <c r="M493" s="26"/>
      <c r="N493" s="12"/>
      <c r="O493" s="12"/>
      <c r="P493" s="12"/>
      <c r="Q493" s="12"/>
      <c r="R493" s="12"/>
      <c r="S493" s="28">
        <v>29964.6</v>
      </c>
      <c r="T493" s="21">
        <f t="shared" si="28"/>
        <v>0</v>
      </c>
      <c r="U493" s="21">
        <f t="shared" si="29"/>
        <v>4195.0439999999999</v>
      </c>
      <c r="V493" s="21">
        <f t="shared" si="30"/>
        <v>4195.0439999999999</v>
      </c>
      <c r="W493" s="21">
        <v>0</v>
      </c>
      <c r="X493" s="27">
        <v>38354.688000000002</v>
      </c>
      <c r="Y493" s="12" t="s">
        <v>38</v>
      </c>
      <c r="Z493" s="12" t="s">
        <v>1482</v>
      </c>
      <c r="AA493" s="12" t="str">
        <f>VLOOKUP(C493,'MASTER SALE PARTY'!$B$4:$E$1000,4,FALSE)</f>
        <v>Local</v>
      </c>
      <c r="AB493" s="26">
        <v>540</v>
      </c>
    </row>
    <row r="494" spans="1:28">
      <c r="A494" s="16">
        <v>43617</v>
      </c>
      <c r="B494" s="12"/>
      <c r="C494" s="23" t="s">
        <v>496</v>
      </c>
      <c r="D494" s="12" t="str">
        <f>VLOOKUP(C494,'MASTER SALE PARTY'!$B$4:$E$1000,2,FALSE)</f>
        <v>27AAACV2420J1ZI</v>
      </c>
      <c r="E494" s="12" t="s">
        <v>1545</v>
      </c>
      <c r="F494" s="24" t="s">
        <v>557</v>
      </c>
      <c r="G494" s="25">
        <v>43639</v>
      </c>
      <c r="H494" s="12" t="str">
        <f>VLOOKUP(C494,'MASTER SALE PARTY'!$B$4:$E$1000,3,FALSE)</f>
        <v>27-Maharashatra</v>
      </c>
      <c r="I494" s="17">
        <v>0</v>
      </c>
      <c r="J494" s="17" t="s">
        <v>37</v>
      </c>
      <c r="K494" s="26">
        <v>87142090</v>
      </c>
      <c r="L494" s="20">
        <f>VLOOKUP(K494,'MASTER SALE HSN'!$A$4:$E$200,5,FALSE)</f>
        <v>28</v>
      </c>
      <c r="M494" s="26"/>
      <c r="N494" s="12"/>
      <c r="O494" s="12"/>
      <c r="P494" s="12"/>
      <c r="Q494" s="12"/>
      <c r="R494" s="12"/>
      <c r="S494" s="28">
        <v>33324.480000000003</v>
      </c>
      <c r="T494" s="21">
        <f t="shared" si="28"/>
        <v>0</v>
      </c>
      <c r="U494" s="21">
        <f t="shared" si="29"/>
        <v>4665.427200000001</v>
      </c>
      <c r="V494" s="21">
        <f t="shared" si="30"/>
        <v>4665.427200000001</v>
      </c>
      <c r="W494" s="21">
        <v>0</v>
      </c>
      <c r="X494" s="27">
        <v>42655.3344</v>
      </c>
      <c r="Y494" s="12" t="s">
        <v>38</v>
      </c>
      <c r="Z494" s="12" t="s">
        <v>1482</v>
      </c>
      <c r="AA494" s="12" t="str">
        <f>VLOOKUP(C494,'MASTER SALE PARTY'!$B$4:$E$1000,4,FALSE)</f>
        <v>Local</v>
      </c>
      <c r="AB494" s="26">
        <v>756</v>
      </c>
    </row>
    <row r="495" spans="1:28">
      <c r="A495" s="16">
        <v>43617</v>
      </c>
      <c r="B495" s="12">
        <v>134</v>
      </c>
      <c r="C495" s="23" t="s">
        <v>142</v>
      </c>
      <c r="D495" s="12" t="str">
        <f>VLOOKUP(C495,'MASTER SALE PARTY'!$B$4:$E$1000,2,FALSE)</f>
        <v>27AAACB2484Q1Z8</v>
      </c>
      <c r="E495" s="12" t="s">
        <v>1545</v>
      </c>
      <c r="F495" s="24" t="s">
        <v>558</v>
      </c>
      <c r="G495" s="25">
        <v>43639</v>
      </c>
      <c r="H495" s="12" t="str">
        <f>VLOOKUP(C495,'MASTER SALE PARTY'!$B$4:$E$1000,3,FALSE)</f>
        <v>27-Maharashatra</v>
      </c>
      <c r="I495" s="17">
        <v>0</v>
      </c>
      <c r="J495" s="17" t="s">
        <v>37</v>
      </c>
      <c r="K495" s="26">
        <v>998898</v>
      </c>
      <c r="L495" s="20">
        <f>VLOOKUP(K495,'MASTER SALE HSN'!$A$4:$E$200,5,FALSE)</f>
        <v>18</v>
      </c>
      <c r="M495" s="26"/>
      <c r="N495" s="12"/>
      <c r="O495" s="12"/>
      <c r="P495" s="12"/>
      <c r="Q495" s="12"/>
      <c r="R495" s="12"/>
      <c r="S495" s="28">
        <v>7595</v>
      </c>
      <c r="T495" s="21">
        <f t="shared" si="28"/>
        <v>0</v>
      </c>
      <c r="U495" s="21">
        <f t="shared" si="29"/>
        <v>683.55000000000007</v>
      </c>
      <c r="V495" s="21">
        <f t="shared" si="30"/>
        <v>683.55000000000007</v>
      </c>
      <c r="W495" s="21">
        <v>0</v>
      </c>
      <c r="X495" s="27">
        <v>8962.0999999999985</v>
      </c>
      <c r="Y495" s="12" t="s">
        <v>38</v>
      </c>
      <c r="Z495" s="12" t="s">
        <v>1482</v>
      </c>
      <c r="AA495" s="12" t="str">
        <f>VLOOKUP(C495,'MASTER SALE PARTY'!$B$4:$E$1000,4,FALSE)</f>
        <v>Local</v>
      </c>
      <c r="AB495" s="26">
        <v>2290</v>
      </c>
    </row>
    <row r="496" spans="1:28">
      <c r="A496" s="16">
        <v>43617</v>
      </c>
      <c r="B496" s="12">
        <v>135</v>
      </c>
      <c r="C496" s="23" t="s">
        <v>185</v>
      </c>
      <c r="D496" s="12" t="str">
        <f>VLOOKUP(C496,'MASTER SALE PARTY'!$B$4:$E$1000,2,FALSE)</f>
        <v>27AABFP3834C1ZK</v>
      </c>
      <c r="E496" s="12" t="s">
        <v>1545</v>
      </c>
      <c r="F496" s="24" t="s">
        <v>559</v>
      </c>
      <c r="G496" s="25">
        <v>43639</v>
      </c>
      <c r="H496" s="12" t="str">
        <f>VLOOKUP(C496,'MASTER SALE PARTY'!$B$4:$E$1000,3,FALSE)</f>
        <v>27-Maharashatra</v>
      </c>
      <c r="I496" s="17">
        <v>0</v>
      </c>
      <c r="J496" s="17" t="s">
        <v>37</v>
      </c>
      <c r="K496" s="26">
        <v>87141900</v>
      </c>
      <c r="L496" s="20">
        <f>VLOOKUP(K496,'MASTER SALE HSN'!$A$4:$E$200,5,FALSE)</f>
        <v>28</v>
      </c>
      <c r="M496" s="26"/>
      <c r="N496" s="12"/>
      <c r="O496" s="12"/>
      <c r="P496" s="12"/>
      <c r="Q496" s="12"/>
      <c r="R496" s="12"/>
      <c r="S496" s="28">
        <v>54886.04</v>
      </c>
      <c r="T496" s="21">
        <f t="shared" si="28"/>
        <v>0</v>
      </c>
      <c r="U496" s="21">
        <f t="shared" si="29"/>
        <v>7684.0456000000004</v>
      </c>
      <c r="V496" s="21">
        <f t="shared" si="30"/>
        <v>7684.0456000000004</v>
      </c>
      <c r="W496" s="21">
        <v>0</v>
      </c>
      <c r="X496" s="27">
        <v>70254.141199999998</v>
      </c>
      <c r="Y496" s="12" t="s">
        <v>38</v>
      </c>
      <c r="Z496" s="12" t="s">
        <v>1482</v>
      </c>
      <c r="AA496" s="12" t="str">
        <f>VLOOKUP(C496,'MASTER SALE PARTY'!$B$4:$E$1000,4,FALSE)</f>
        <v>Local</v>
      </c>
      <c r="AB496" s="26">
        <v>4468</v>
      </c>
    </row>
    <row r="497" spans="1:28">
      <c r="A497" s="16">
        <v>43617</v>
      </c>
      <c r="B497" s="12">
        <v>136</v>
      </c>
      <c r="C497" s="23" t="s">
        <v>64</v>
      </c>
      <c r="D497" s="12" t="str">
        <f>VLOOKUP(C497,'MASTER SALE PARTY'!$B$4:$E$1000,2,FALSE)</f>
        <v>27AAACD4090Q1Z8</v>
      </c>
      <c r="E497" s="12" t="s">
        <v>1545</v>
      </c>
      <c r="F497" s="24" t="s">
        <v>560</v>
      </c>
      <c r="G497" s="25">
        <v>43639</v>
      </c>
      <c r="H497" s="12" t="str">
        <f>VLOOKUP(C497,'MASTER SALE PARTY'!$B$4:$E$1000,3,FALSE)</f>
        <v>27-Maharashatra</v>
      </c>
      <c r="I497" s="17">
        <v>0</v>
      </c>
      <c r="J497" s="17" t="s">
        <v>37</v>
      </c>
      <c r="K497" s="26">
        <v>85129000</v>
      </c>
      <c r="L497" s="20">
        <f>VLOOKUP(K497,'MASTER SALE HSN'!$A$4:$E$200,5,FALSE)</f>
        <v>18</v>
      </c>
      <c r="M497" s="26"/>
      <c r="N497" s="12"/>
      <c r="O497" s="12"/>
      <c r="P497" s="12"/>
      <c r="Q497" s="12"/>
      <c r="R497" s="12"/>
      <c r="S497" s="28">
        <v>82722.78</v>
      </c>
      <c r="T497" s="21">
        <f t="shared" si="28"/>
        <v>0</v>
      </c>
      <c r="U497" s="21">
        <f t="shared" si="29"/>
        <v>7445.0501999999997</v>
      </c>
      <c r="V497" s="21">
        <f t="shared" si="30"/>
        <v>7445.0501999999997</v>
      </c>
      <c r="W497" s="21">
        <v>0</v>
      </c>
      <c r="X497" s="27">
        <v>97612.880399999995</v>
      </c>
      <c r="Y497" s="12" t="s">
        <v>38</v>
      </c>
      <c r="Z497" s="12" t="s">
        <v>1482</v>
      </c>
      <c r="AA497" s="12" t="str">
        <f>VLOOKUP(C497,'MASTER SALE PARTY'!$B$4:$E$1000,4,FALSE)</f>
        <v>Local</v>
      </c>
      <c r="AB497" s="26">
        <v>678</v>
      </c>
    </row>
    <row r="498" spans="1:28">
      <c r="A498" s="16">
        <v>43617</v>
      </c>
      <c r="B498" s="12">
        <v>137</v>
      </c>
      <c r="C498" s="23" t="s">
        <v>45</v>
      </c>
      <c r="D498" s="12" t="str">
        <f>VLOOKUP(C498,'MASTER SALE PARTY'!$B$4:$E$1000,2,FALSE)</f>
        <v>27AAECM8871A1ZF</v>
      </c>
      <c r="E498" s="12" t="s">
        <v>1545</v>
      </c>
      <c r="F498" s="24" t="s">
        <v>561</v>
      </c>
      <c r="G498" s="25">
        <v>43640</v>
      </c>
      <c r="H498" s="12" t="str">
        <f>VLOOKUP(C498,'MASTER SALE PARTY'!$B$4:$E$1000,3,FALSE)</f>
        <v>27-Maharashatra</v>
      </c>
      <c r="I498" s="17">
        <v>0</v>
      </c>
      <c r="J498" s="17" t="s">
        <v>37</v>
      </c>
      <c r="K498" s="26">
        <v>87089900</v>
      </c>
      <c r="L498" s="20">
        <f>VLOOKUP(K498,'MASTER SALE HSN'!$A$4:$E$200,5,FALSE)</f>
        <v>28</v>
      </c>
      <c r="M498" s="26"/>
      <c r="N498" s="12"/>
      <c r="O498" s="12"/>
      <c r="P498" s="12"/>
      <c r="Q498" s="12"/>
      <c r="R498" s="12"/>
      <c r="S498" s="28">
        <v>23255.759999999998</v>
      </c>
      <c r="T498" s="21">
        <f t="shared" si="28"/>
        <v>0</v>
      </c>
      <c r="U498" s="21">
        <f t="shared" si="29"/>
        <v>3255.8063999999995</v>
      </c>
      <c r="V498" s="21">
        <f t="shared" si="30"/>
        <v>3255.8063999999995</v>
      </c>
      <c r="W498" s="21">
        <v>0</v>
      </c>
      <c r="X498" s="27">
        <v>29767.382799999996</v>
      </c>
      <c r="Y498" s="12" t="s">
        <v>38</v>
      </c>
      <c r="Z498" s="12" t="s">
        <v>1482</v>
      </c>
      <c r="AA498" s="12" t="str">
        <f>VLOOKUP(C498,'MASTER SALE PARTY'!$B$4:$E$1000,4,FALSE)</f>
        <v>Local</v>
      </c>
      <c r="AB498" s="26">
        <v>12</v>
      </c>
    </row>
    <row r="499" spans="1:28">
      <c r="A499" s="16">
        <v>43617</v>
      </c>
      <c r="B499" s="12">
        <v>138</v>
      </c>
      <c r="C499" s="23" t="s">
        <v>185</v>
      </c>
      <c r="D499" s="12" t="str">
        <f>VLOOKUP(C499,'MASTER SALE PARTY'!$B$4:$E$1000,2,FALSE)</f>
        <v>27AABFP3834C1ZK</v>
      </c>
      <c r="E499" s="12" t="s">
        <v>1545</v>
      </c>
      <c r="F499" s="24" t="s">
        <v>562</v>
      </c>
      <c r="G499" s="25">
        <v>43640</v>
      </c>
      <c r="H499" s="12" t="str">
        <f>VLOOKUP(C499,'MASTER SALE PARTY'!$B$4:$E$1000,3,FALSE)</f>
        <v>27-Maharashatra</v>
      </c>
      <c r="I499" s="17">
        <v>0</v>
      </c>
      <c r="J499" s="17" t="s">
        <v>37</v>
      </c>
      <c r="K499" s="26">
        <v>87141900</v>
      </c>
      <c r="L499" s="20">
        <f>VLOOKUP(K499,'MASTER SALE HSN'!$A$4:$E$200,5,FALSE)</f>
        <v>28</v>
      </c>
      <c r="M499" s="26"/>
      <c r="N499" s="12"/>
      <c r="O499" s="12"/>
      <c r="P499" s="12"/>
      <c r="Q499" s="12"/>
      <c r="R499" s="12"/>
      <c r="S499" s="28">
        <v>31465.9</v>
      </c>
      <c r="T499" s="21">
        <f t="shared" si="28"/>
        <v>0</v>
      </c>
      <c r="U499" s="21">
        <f t="shared" si="29"/>
        <v>4405.2259999999997</v>
      </c>
      <c r="V499" s="21">
        <f t="shared" si="30"/>
        <v>4405.2259999999997</v>
      </c>
      <c r="W499" s="21">
        <v>0</v>
      </c>
      <c r="X499" s="27">
        <v>40276.342000000004</v>
      </c>
      <c r="Y499" s="12" t="s">
        <v>38</v>
      </c>
      <c r="Z499" s="12" t="s">
        <v>1482</v>
      </c>
      <c r="AA499" s="12" t="str">
        <f>VLOOKUP(C499,'MASTER SALE PARTY'!$B$4:$E$1000,4,FALSE)</f>
        <v>Local</v>
      </c>
      <c r="AB499" s="26">
        <v>2470</v>
      </c>
    </row>
    <row r="500" spans="1:28">
      <c r="A500" s="16">
        <v>43617</v>
      </c>
      <c r="B500" s="12">
        <v>139</v>
      </c>
      <c r="C500" s="23" t="s">
        <v>45</v>
      </c>
      <c r="D500" s="12" t="str">
        <f>VLOOKUP(C500,'MASTER SALE PARTY'!$B$4:$E$1000,2,FALSE)</f>
        <v>27AAECM8871A1ZF</v>
      </c>
      <c r="E500" s="12" t="s">
        <v>1545</v>
      </c>
      <c r="F500" s="24" t="s">
        <v>563</v>
      </c>
      <c r="G500" s="25">
        <v>43640</v>
      </c>
      <c r="H500" s="12" t="str">
        <f>VLOOKUP(C500,'MASTER SALE PARTY'!$B$4:$E$1000,3,FALSE)</f>
        <v>27-Maharashatra</v>
      </c>
      <c r="I500" s="17">
        <v>0</v>
      </c>
      <c r="J500" s="17" t="s">
        <v>37</v>
      </c>
      <c r="K500" s="26">
        <v>87089900</v>
      </c>
      <c r="L500" s="20">
        <f>VLOOKUP(K500,'MASTER SALE HSN'!$A$4:$E$200,5,FALSE)</f>
        <v>28</v>
      </c>
      <c r="M500" s="26"/>
      <c r="N500" s="12"/>
      <c r="O500" s="12"/>
      <c r="P500" s="12"/>
      <c r="Q500" s="12"/>
      <c r="R500" s="12"/>
      <c r="S500" s="28">
        <v>23255.759999999998</v>
      </c>
      <c r="T500" s="21">
        <f t="shared" si="28"/>
        <v>0</v>
      </c>
      <c r="U500" s="21">
        <f t="shared" si="29"/>
        <v>3255.8063999999995</v>
      </c>
      <c r="V500" s="21">
        <f t="shared" si="30"/>
        <v>3255.8063999999995</v>
      </c>
      <c r="W500" s="21">
        <v>0</v>
      </c>
      <c r="X500" s="27">
        <v>29767.382799999996</v>
      </c>
      <c r="Y500" s="12" t="s">
        <v>38</v>
      </c>
      <c r="Z500" s="12" t="s">
        <v>1482</v>
      </c>
      <c r="AA500" s="12" t="str">
        <f>VLOOKUP(C500,'MASTER SALE PARTY'!$B$4:$E$1000,4,FALSE)</f>
        <v>Local</v>
      </c>
      <c r="AB500" s="26">
        <v>12</v>
      </c>
    </row>
    <row r="501" spans="1:28">
      <c r="A501" s="16">
        <v>43617</v>
      </c>
      <c r="B501" s="12">
        <v>140</v>
      </c>
      <c r="C501" s="23" t="s">
        <v>64</v>
      </c>
      <c r="D501" s="12" t="str">
        <f>VLOOKUP(C501,'MASTER SALE PARTY'!$B$4:$E$1000,2,FALSE)</f>
        <v>27AAACD4090Q1Z8</v>
      </c>
      <c r="E501" s="12" t="s">
        <v>1545</v>
      </c>
      <c r="F501" s="24" t="s">
        <v>564</v>
      </c>
      <c r="G501" s="25">
        <v>43641</v>
      </c>
      <c r="H501" s="12" t="str">
        <f>VLOOKUP(C501,'MASTER SALE PARTY'!$B$4:$E$1000,3,FALSE)</f>
        <v>27-Maharashatra</v>
      </c>
      <c r="I501" s="17">
        <v>0</v>
      </c>
      <c r="J501" s="17" t="s">
        <v>37</v>
      </c>
      <c r="K501" s="26">
        <v>85129000</v>
      </c>
      <c r="L501" s="20">
        <f>VLOOKUP(K501,'MASTER SALE HSN'!$A$4:$E$200,5,FALSE)</f>
        <v>18</v>
      </c>
      <c r="M501" s="26"/>
      <c r="N501" s="12"/>
      <c r="O501" s="12"/>
      <c r="P501" s="12"/>
      <c r="Q501" s="12"/>
      <c r="R501" s="12"/>
      <c r="S501" s="28">
        <v>59296.86</v>
      </c>
      <c r="T501" s="21">
        <f t="shared" si="28"/>
        <v>0</v>
      </c>
      <c r="U501" s="21">
        <f t="shared" si="29"/>
        <v>5336.7174000000005</v>
      </c>
      <c r="V501" s="21">
        <f t="shared" si="30"/>
        <v>5336.7174000000005</v>
      </c>
      <c r="W501" s="21">
        <v>0</v>
      </c>
      <c r="X501" s="27">
        <v>69970.304799999998</v>
      </c>
      <c r="Y501" s="12" t="s">
        <v>38</v>
      </c>
      <c r="Z501" s="12" t="s">
        <v>1482</v>
      </c>
      <c r="AA501" s="12" t="str">
        <f>VLOOKUP(C501,'MASTER SALE PARTY'!$B$4:$E$1000,4,FALSE)</f>
        <v>Local</v>
      </c>
      <c r="AB501" s="26">
        <v>486</v>
      </c>
    </row>
    <row r="502" spans="1:28">
      <c r="A502" s="16">
        <v>43617</v>
      </c>
      <c r="B502" s="12">
        <v>141</v>
      </c>
      <c r="C502" s="23" t="s">
        <v>89</v>
      </c>
      <c r="D502" s="12" t="str">
        <f>VLOOKUP(C502,'MASTER SALE PARTY'!$B$4:$E$1000,2,FALSE)</f>
        <v>27AACCA4196J1ZG</v>
      </c>
      <c r="E502" s="12" t="s">
        <v>1545</v>
      </c>
      <c r="F502" s="24" t="s">
        <v>565</v>
      </c>
      <c r="G502" s="25">
        <v>43641</v>
      </c>
      <c r="H502" s="12" t="str">
        <f>VLOOKUP(C502,'MASTER SALE PARTY'!$B$4:$E$1000,3,FALSE)</f>
        <v>27-Maharashatra</v>
      </c>
      <c r="I502" s="17">
        <v>0</v>
      </c>
      <c r="J502" s="17" t="s">
        <v>37</v>
      </c>
      <c r="K502" s="26">
        <v>998898</v>
      </c>
      <c r="L502" s="20">
        <f>VLOOKUP(K502,'MASTER SALE HSN'!$A$4:$E$200,5,FALSE)</f>
        <v>18</v>
      </c>
      <c r="M502" s="26"/>
      <c r="N502" s="12"/>
      <c r="O502" s="12"/>
      <c r="P502" s="12"/>
      <c r="Q502" s="12"/>
      <c r="R502" s="12"/>
      <c r="S502" s="28">
        <v>1644</v>
      </c>
      <c r="T502" s="21">
        <f t="shared" si="28"/>
        <v>0</v>
      </c>
      <c r="U502" s="21">
        <f t="shared" si="29"/>
        <v>147.96</v>
      </c>
      <c r="V502" s="21">
        <f t="shared" si="30"/>
        <v>147.96</v>
      </c>
      <c r="W502" s="21">
        <v>0</v>
      </c>
      <c r="X502" s="27">
        <v>1939.92</v>
      </c>
      <c r="Y502" s="12" t="s">
        <v>38</v>
      </c>
      <c r="Z502" s="12" t="s">
        <v>1482</v>
      </c>
      <c r="AA502" s="12" t="str">
        <f>VLOOKUP(C502,'MASTER SALE PARTY'!$B$4:$E$1000,4,FALSE)</f>
        <v>Local</v>
      </c>
      <c r="AB502" s="26">
        <v>200</v>
      </c>
    </row>
    <row r="503" spans="1:28">
      <c r="A503" s="16">
        <v>43617</v>
      </c>
      <c r="B503" s="12">
        <v>142</v>
      </c>
      <c r="C503" s="23" t="s">
        <v>185</v>
      </c>
      <c r="D503" s="12" t="str">
        <f>VLOOKUP(C503,'MASTER SALE PARTY'!$B$4:$E$1000,2,FALSE)</f>
        <v>27AABFP3834C1ZK</v>
      </c>
      <c r="E503" s="12" t="s">
        <v>1545</v>
      </c>
      <c r="F503" s="24" t="s">
        <v>566</v>
      </c>
      <c r="G503" s="25">
        <v>43641</v>
      </c>
      <c r="H503" s="12" t="str">
        <f>VLOOKUP(C503,'MASTER SALE PARTY'!$B$4:$E$1000,3,FALSE)</f>
        <v>27-Maharashatra</v>
      </c>
      <c r="I503" s="17">
        <v>0</v>
      </c>
      <c r="J503" s="17" t="s">
        <v>37</v>
      </c>
      <c r="K503" s="26">
        <v>87141900</v>
      </c>
      <c r="L503" s="20">
        <f>VLOOKUP(K503,'MASTER SALE HSN'!$A$4:$E$200,5,FALSE)</f>
        <v>28</v>
      </c>
      <c r="M503" s="26"/>
      <c r="N503" s="12"/>
      <c r="O503" s="12"/>
      <c r="P503" s="12"/>
      <c r="Q503" s="12"/>
      <c r="R503" s="12"/>
      <c r="S503" s="28">
        <v>22695.25</v>
      </c>
      <c r="T503" s="21">
        <f t="shared" si="28"/>
        <v>0</v>
      </c>
      <c r="U503" s="21">
        <f t="shared" si="29"/>
        <v>3177.335</v>
      </c>
      <c r="V503" s="21">
        <f t="shared" si="30"/>
        <v>3177.335</v>
      </c>
      <c r="W503" s="21">
        <v>0</v>
      </c>
      <c r="X503" s="27">
        <v>29049.929999999997</v>
      </c>
      <c r="Y503" s="12" t="s">
        <v>38</v>
      </c>
      <c r="Z503" s="12" t="s">
        <v>1482</v>
      </c>
      <c r="AA503" s="12" t="str">
        <f>VLOOKUP(C503,'MASTER SALE PARTY'!$B$4:$E$1000,4,FALSE)</f>
        <v>Local</v>
      </c>
      <c r="AB503" s="26">
        <v>1833</v>
      </c>
    </row>
    <row r="504" spans="1:28">
      <c r="A504" s="16">
        <v>43617</v>
      </c>
      <c r="B504" s="12">
        <v>143</v>
      </c>
      <c r="C504" s="23" t="s">
        <v>59</v>
      </c>
      <c r="D504" s="12" t="str">
        <f>VLOOKUP(C504,'MASTER SALE PARTY'!$B$4:$E$1000,2,FALSE)</f>
        <v>27AAACT1848E1ZH</v>
      </c>
      <c r="E504" s="12" t="s">
        <v>1545</v>
      </c>
      <c r="F504" s="24" t="s">
        <v>567</v>
      </c>
      <c r="G504" s="25">
        <v>43641</v>
      </c>
      <c r="H504" s="12" t="str">
        <f>VLOOKUP(C504,'MASTER SALE PARTY'!$B$4:$E$1000,3,FALSE)</f>
        <v>27-Maharashatra</v>
      </c>
      <c r="I504" s="17">
        <v>0</v>
      </c>
      <c r="J504" s="17" t="s">
        <v>37</v>
      </c>
      <c r="K504" s="26">
        <v>87089900</v>
      </c>
      <c r="L504" s="20">
        <f>VLOOKUP(K504,'MASTER SALE HSN'!$A$4:$E$200,5,FALSE)</f>
        <v>28</v>
      </c>
      <c r="M504" s="26"/>
      <c r="N504" s="12"/>
      <c r="O504" s="12"/>
      <c r="P504" s="12"/>
      <c r="Q504" s="12"/>
      <c r="R504" s="12"/>
      <c r="S504" s="28">
        <v>24032.799999999999</v>
      </c>
      <c r="T504" s="21">
        <f t="shared" si="28"/>
        <v>0</v>
      </c>
      <c r="U504" s="21">
        <f t="shared" si="29"/>
        <v>3364.5920000000001</v>
      </c>
      <c r="V504" s="21">
        <f t="shared" si="30"/>
        <v>3364.5920000000001</v>
      </c>
      <c r="W504" s="21">
        <v>0</v>
      </c>
      <c r="X504" s="27">
        <v>30761.984</v>
      </c>
      <c r="Y504" s="12" t="s">
        <v>38</v>
      </c>
      <c r="Z504" s="12" t="s">
        <v>1482</v>
      </c>
      <c r="AA504" s="12" t="str">
        <f>VLOOKUP(C504,'MASTER SALE PARTY'!$B$4:$E$1000,4,FALSE)</f>
        <v>Local</v>
      </c>
      <c r="AB504" s="26">
        <v>40</v>
      </c>
    </row>
    <row r="505" spans="1:28">
      <c r="A505" s="16">
        <v>43617</v>
      </c>
      <c r="B505" s="12">
        <v>144</v>
      </c>
      <c r="C505" s="23" t="s">
        <v>173</v>
      </c>
      <c r="D505" s="12" t="str">
        <f>VLOOKUP(C505,'MASTER SALE PARTY'!$B$4:$E$1000,2,FALSE)</f>
        <v>27AAGCP0139E1ZP</v>
      </c>
      <c r="E505" s="12" t="s">
        <v>1545</v>
      </c>
      <c r="F505" s="24" t="s">
        <v>568</v>
      </c>
      <c r="G505" s="25">
        <v>43641</v>
      </c>
      <c r="H505" s="12" t="str">
        <f>VLOOKUP(C505,'MASTER SALE PARTY'!$B$4:$E$1000,3,FALSE)</f>
        <v>27-Maharashatra</v>
      </c>
      <c r="I505" s="17">
        <v>0</v>
      </c>
      <c r="J505" s="17" t="s">
        <v>37</v>
      </c>
      <c r="K505" s="26">
        <v>87141090</v>
      </c>
      <c r="L505" s="20">
        <f>VLOOKUP(K505,'MASTER SALE HSN'!$A$4:$E$200,5,FALSE)</f>
        <v>28</v>
      </c>
      <c r="M505" s="26"/>
      <c r="N505" s="12"/>
      <c r="O505" s="12"/>
      <c r="P505" s="12"/>
      <c r="Q505" s="12"/>
      <c r="R505" s="12"/>
      <c r="S505" s="28">
        <v>34670.199999999997</v>
      </c>
      <c r="T505" s="21">
        <f t="shared" si="28"/>
        <v>0</v>
      </c>
      <c r="U505" s="21">
        <f t="shared" si="29"/>
        <v>4853.8279999999995</v>
      </c>
      <c r="V505" s="21">
        <f t="shared" si="30"/>
        <v>4853.8279999999995</v>
      </c>
      <c r="W505" s="21">
        <v>0</v>
      </c>
      <c r="X505" s="27">
        <v>44377.856</v>
      </c>
      <c r="Y505" s="12" t="s">
        <v>38</v>
      </c>
      <c r="Z505" s="12" t="s">
        <v>1482</v>
      </c>
      <c r="AA505" s="12" t="str">
        <f>VLOOKUP(C505,'MASTER SALE PARTY'!$B$4:$E$1000,4,FALSE)</f>
        <v>Local</v>
      </c>
      <c r="AB505" s="26">
        <v>460</v>
      </c>
    </row>
    <row r="506" spans="1:28">
      <c r="A506" s="16">
        <v>43617</v>
      </c>
      <c r="B506" s="12">
        <v>145</v>
      </c>
      <c r="C506" s="23" t="s">
        <v>173</v>
      </c>
      <c r="D506" s="12" t="str">
        <f>VLOOKUP(C506,'MASTER SALE PARTY'!$B$4:$E$1000,2,FALSE)</f>
        <v>27AAGCP0139E1ZP</v>
      </c>
      <c r="E506" s="12" t="s">
        <v>1545</v>
      </c>
      <c r="F506" s="24" t="s">
        <v>569</v>
      </c>
      <c r="G506" s="25">
        <v>43641</v>
      </c>
      <c r="H506" s="12" t="str">
        <f>VLOOKUP(C506,'MASTER SALE PARTY'!$B$4:$E$1000,3,FALSE)</f>
        <v>27-Maharashatra</v>
      </c>
      <c r="I506" s="17">
        <v>0</v>
      </c>
      <c r="J506" s="17" t="s">
        <v>37</v>
      </c>
      <c r="K506" s="26">
        <v>87141090</v>
      </c>
      <c r="L506" s="20">
        <f>VLOOKUP(K506,'MASTER SALE HSN'!$A$4:$E$200,5,FALSE)</f>
        <v>28</v>
      </c>
      <c r="M506" s="26"/>
      <c r="N506" s="12"/>
      <c r="O506" s="12"/>
      <c r="P506" s="12"/>
      <c r="Q506" s="12"/>
      <c r="R506" s="12"/>
      <c r="S506" s="28">
        <v>53614.2</v>
      </c>
      <c r="T506" s="21">
        <f t="shared" si="28"/>
        <v>0</v>
      </c>
      <c r="U506" s="21">
        <f t="shared" si="29"/>
        <v>7505.9879999999994</v>
      </c>
      <c r="V506" s="21">
        <f t="shared" si="30"/>
        <v>7505.9879999999994</v>
      </c>
      <c r="W506" s="21">
        <v>0</v>
      </c>
      <c r="X506" s="27">
        <v>68626.175999999992</v>
      </c>
      <c r="Y506" s="12" t="s">
        <v>38</v>
      </c>
      <c r="Z506" s="12" t="s">
        <v>1482</v>
      </c>
      <c r="AA506" s="12" t="str">
        <f>VLOOKUP(C506,'MASTER SALE PARTY'!$B$4:$E$1000,4,FALSE)</f>
        <v>Local</v>
      </c>
      <c r="AB506" s="26">
        <v>1140</v>
      </c>
    </row>
    <row r="507" spans="1:28">
      <c r="A507" s="16">
        <v>43617</v>
      </c>
      <c r="B507" s="12">
        <v>146</v>
      </c>
      <c r="C507" s="23" t="s">
        <v>92</v>
      </c>
      <c r="D507" s="12" t="str">
        <f>VLOOKUP(C507,'MASTER SALE PARTY'!$B$4:$E$1000,2,FALSE)</f>
        <v>27AAACH4211R1ZF</v>
      </c>
      <c r="E507" s="12" t="s">
        <v>1545</v>
      </c>
      <c r="F507" s="24" t="s">
        <v>570</v>
      </c>
      <c r="G507" s="25">
        <v>43641</v>
      </c>
      <c r="H507" s="12" t="str">
        <f>VLOOKUP(C507,'MASTER SALE PARTY'!$B$4:$E$1000,3,FALSE)</f>
        <v>27-Maharashatra</v>
      </c>
      <c r="I507" s="17">
        <v>0</v>
      </c>
      <c r="J507" s="17" t="s">
        <v>37</v>
      </c>
      <c r="K507" s="26">
        <v>85129000</v>
      </c>
      <c r="L507" s="20">
        <f>VLOOKUP(K507,'MASTER SALE HSN'!$A$4:$E$200,5,FALSE)</f>
        <v>18</v>
      </c>
      <c r="M507" s="26"/>
      <c r="N507" s="12"/>
      <c r="O507" s="12"/>
      <c r="P507" s="12"/>
      <c r="Q507" s="12"/>
      <c r="R507" s="12"/>
      <c r="S507" s="28">
        <v>84000</v>
      </c>
      <c r="T507" s="21">
        <f t="shared" si="28"/>
        <v>0</v>
      </c>
      <c r="U507" s="21">
        <f t="shared" si="29"/>
        <v>7560</v>
      </c>
      <c r="V507" s="21">
        <f t="shared" si="30"/>
        <v>7560</v>
      </c>
      <c r="W507" s="21">
        <v>0</v>
      </c>
      <c r="X507" s="27">
        <v>99120</v>
      </c>
      <c r="Y507" s="12" t="s">
        <v>38</v>
      </c>
      <c r="Z507" s="12" t="s">
        <v>1482</v>
      </c>
      <c r="AA507" s="12" t="str">
        <f>VLOOKUP(C507,'MASTER SALE PARTY'!$B$4:$E$1000,4,FALSE)</f>
        <v>Local</v>
      </c>
      <c r="AB507" s="26">
        <v>3360</v>
      </c>
    </row>
    <row r="508" spans="1:28">
      <c r="A508" s="16">
        <v>43617</v>
      </c>
      <c r="B508" s="12">
        <v>147</v>
      </c>
      <c r="C508" s="23" t="s">
        <v>45</v>
      </c>
      <c r="D508" s="12" t="str">
        <f>VLOOKUP(C508,'MASTER SALE PARTY'!$B$4:$E$1000,2,FALSE)</f>
        <v>27AAECM8871A1ZF</v>
      </c>
      <c r="E508" s="12" t="s">
        <v>1545</v>
      </c>
      <c r="F508" s="24" t="s">
        <v>571</v>
      </c>
      <c r="G508" s="25">
        <v>43642</v>
      </c>
      <c r="H508" s="12" t="str">
        <f>VLOOKUP(C508,'MASTER SALE PARTY'!$B$4:$E$1000,3,FALSE)</f>
        <v>27-Maharashatra</v>
      </c>
      <c r="I508" s="17">
        <v>0</v>
      </c>
      <c r="J508" s="17" t="s">
        <v>37</v>
      </c>
      <c r="K508" s="26">
        <v>87089900</v>
      </c>
      <c r="L508" s="20">
        <f>VLOOKUP(K508,'MASTER SALE HSN'!$A$4:$E$200,5,FALSE)</f>
        <v>28</v>
      </c>
      <c r="M508" s="26"/>
      <c r="N508" s="12"/>
      <c r="O508" s="12"/>
      <c r="P508" s="12"/>
      <c r="Q508" s="12"/>
      <c r="R508" s="12"/>
      <c r="S508" s="28">
        <v>23255.759999999998</v>
      </c>
      <c r="T508" s="21">
        <f t="shared" si="28"/>
        <v>0</v>
      </c>
      <c r="U508" s="21">
        <f t="shared" si="29"/>
        <v>3255.8063999999995</v>
      </c>
      <c r="V508" s="21">
        <f t="shared" si="30"/>
        <v>3255.8063999999995</v>
      </c>
      <c r="W508" s="21">
        <v>0</v>
      </c>
      <c r="X508" s="27">
        <v>29767.382799999996</v>
      </c>
      <c r="Y508" s="12" t="s">
        <v>38</v>
      </c>
      <c r="Z508" s="12" t="s">
        <v>1482</v>
      </c>
      <c r="AA508" s="12" t="str">
        <f>VLOOKUP(C508,'MASTER SALE PARTY'!$B$4:$E$1000,4,FALSE)</f>
        <v>Local</v>
      </c>
      <c r="AB508" s="26">
        <v>12</v>
      </c>
    </row>
    <row r="509" spans="1:28">
      <c r="A509" s="16">
        <v>43617</v>
      </c>
      <c r="B509" s="12">
        <v>148</v>
      </c>
      <c r="C509" s="23" t="s">
        <v>185</v>
      </c>
      <c r="D509" s="12" t="str">
        <f>VLOOKUP(C509,'MASTER SALE PARTY'!$B$4:$E$1000,2,FALSE)</f>
        <v>27AABFP3834C1ZK</v>
      </c>
      <c r="E509" s="12" t="s">
        <v>1545</v>
      </c>
      <c r="F509" s="24" t="s">
        <v>572</v>
      </c>
      <c r="G509" s="25">
        <v>43642</v>
      </c>
      <c r="H509" s="12" t="str">
        <f>VLOOKUP(C509,'MASTER SALE PARTY'!$B$4:$E$1000,3,FALSE)</f>
        <v>27-Maharashatra</v>
      </c>
      <c r="I509" s="17">
        <v>0</v>
      </c>
      <c r="J509" s="17" t="s">
        <v>37</v>
      </c>
      <c r="K509" s="26">
        <v>87141900</v>
      </c>
      <c r="L509" s="20">
        <f>VLOOKUP(K509,'MASTER SALE HSN'!$A$4:$E$200,5,FALSE)</f>
        <v>28</v>
      </c>
      <c r="M509" s="26"/>
      <c r="N509" s="12"/>
      <c r="O509" s="12"/>
      <c r="P509" s="12"/>
      <c r="Q509" s="12"/>
      <c r="R509" s="12"/>
      <c r="S509" s="28">
        <v>22475.66</v>
      </c>
      <c r="T509" s="21">
        <f t="shared" si="28"/>
        <v>0</v>
      </c>
      <c r="U509" s="21">
        <f t="shared" si="29"/>
        <v>3146.5924</v>
      </c>
      <c r="V509" s="21">
        <f t="shared" si="30"/>
        <v>3146.5924</v>
      </c>
      <c r="W509" s="21">
        <v>0</v>
      </c>
      <c r="X509" s="27">
        <v>28768.844800000003</v>
      </c>
      <c r="Y509" s="12" t="s">
        <v>38</v>
      </c>
      <c r="Z509" s="12" t="s">
        <v>1482</v>
      </c>
      <c r="AA509" s="12" t="str">
        <f>VLOOKUP(C509,'MASTER SALE PARTY'!$B$4:$E$1000,4,FALSE)</f>
        <v>Local</v>
      </c>
      <c r="AB509" s="26">
        <v>1854</v>
      </c>
    </row>
    <row r="510" spans="1:28">
      <c r="A510" s="16">
        <v>43617</v>
      </c>
      <c r="B510" s="12">
        <v>149</v>
      </c>
      <c r="C510" s="23" t="s">
        <v>59</v>
      </c>
      <c r="D510" s="12" t="str">
        <f>VLOOKUP(C510,'MASTER SALE PARTY'!$B$4:$E$1000,2,FALSE)</f>
        <v>27AAACT1848E1ZH</v>
      </c>
      <c r="E510" s="12" t="s">
        <v>1545</v>
      </c>
      <c r="F510" s="24" t="s">
        <v>573</v>
      </c>
      <c r="G510" s="25">
        <v>43642</v>
      </c>
      <c r="H510" s="12" t="str">
        <f>VLOOKUP(C510,'MASTER SALE PARTY'!$B$4:$E$1000,3,FALSE)</f>
        <v>27-Maharashatra</v>
      </c>
      <c r="I510" s="17">
        <v>0</v>
      </c>
      <c r="J510" s="17" t="s">
        <v>37</v>
      </c>
      <c r="K510" s="26">
        <v>87089900</v>
      </c>
      <c r="L510" s="20">
        <f>VLOOKUP(K510,'MASTER SALE HSN'!$A$4:$E$200,5,FALSE)</f>
        <v>28</v>
      </c>
      <c r="M510" s="26"/>
      <c r="N510" s="12"/>
      <c r="O510" s="12"/>
      <c r="P510" s="12"/>
      <c r="Q510" s="12"/>
      <c r="R510" s="12"/>
      <c r="S510" s="28">
        <v>26951.86</v>
      </c>
      <c r="T510" s="21">
        <f t="shared" si="28"/>
        <v>0</v>
      </c>
      <c r="U510" s="21">
        <f t="shared" si="29"/>
        <v>3773.2604000000001</v>
      </c>
      <c r="V510" s="21">
        <f t="shared" si="30"/>
        <v>3773.2604000000001</v>
      </c>
      <c r="W510" s="21">
        <v>0</v>
      </c>
      <c r="X510" s="27">
        <v>34498.380799999999</v>
      </c>
      <c r="Y510" s="12" t="s">
        <v>38</v>
      </c>
      <c r="Z510" s="12" t="s">
        <v>1482</v>
      </c>
      <c r="AA510" s="12" t="str">
        <f>VLOOKUP(C510,'MASTER SALE PARTY'!$B$4:$E$1000,4,FALSE)</f>
        <v>Local</v>
      </c>
      <c r="AB510" s="26">
        <v>46</v>
      </c>
    </row>
    <row r="511" spans="1:28">
      <c r="A511" s="16">
        <v>43617</v>
      </c>
      <c r="B511" s="12">
        <v>150</v>
      </c>
      <c r="C511" s="23" t="s">
        <v>45</v>
      </c>
      <c r="D511" s="12" t="str">
        <f>VLOOKUP(C511,'MASTER SALE PARTY'!$B$4:$E$1000,2,FALSE)</f>
        <v>27AAECM8871A1ZF</v>
      </c>
      <c r="E511" s="12" t="s">
        <v>1545</v>
      </c>
      <c r="F511" s="24" t="s">
        <v>574</v>
      </c>
      <c r="G511" s="25">
        <v>43642</v>
      </c>
      <c r="H511" s="12" t="str">
        <f>VLOOKUP(C511,'MASTER SALE PARTY'!$B$4:$E$1000,3,FALSE)</f>
        <v>27-Maharashatra</v>
      </c>
      <c r="I511" s="17">
        <v>0</v>
      </c>
      <c r="J511" s="17" t="s">
        <v>37</v>
      </c>
      <c r="K511" s="26">
        <v>87089900</v>
      </c>
      <c r="L511" s="20">
        <f>VLOOKUP(K511,'MASTER SALE HSN'!$A$4:$E$200,5,FALSE)</f>
        <v>28</v>
      </c>
      <c r="M511" s="26"/>
      <c r="N511" s="12"/>
      <c r="O511" s="12"/>
      <c r="P511" s="12"/>
      <c r="Q511" s="12"/>
      <c r="R511" s="12"/>
      <c r="S511" s="28">
        <v>23255.759999999998</v>
      </c>
      <c r="T511" s="21">
        <f t="shared" si="28"/>
        <v>0</v>
      </c>
      <c r="U511" s="21">
        <f t="shared" si="29"/>
        <v>3255.8063999999995</v>
      </c>
      <c r="V511" s="21">
        <f t="shared" si="30"/>
        <v>3255.8063999999995</v>
      </c>
      <c r="W511" s="21">
        <v>0</v>
      </c>
      <c r="X511" s="27">
        <v>29767.382799999996</v>
      </c>
      <c r="Y511" s="12" t="s">
        <v>38</v>
      </c>
      <c r="Z511" s="12" t="s">
        <v>1482</v>
      </c>
      <c r="AA511" s="12" t="str">
        <f>VLOOKUP(C511,'MASTER SALE PARTY'!$B$4:$E$1000,4,FALSE)</f>
        <v>Local</v>
      </c>
      <c r="AB511" s="26">
        <v>12</v>
      </c>
    </row>
    <row r="512" spans="1:28">
      <c r="A512" s="16">
        <v>43617</v>
      </c>
      <c r="B512" s="12">
        <v>151</v>
      </c>
      <c r="C512" s="23" t="s">
        <v>121</v>
      </c>
      <c r="D512" s="12" t="str">
        <f>VLOOKUP(C512,'MASTER SALE PARTY'!$B$4:$E$1000,2,FALSE)</f>
        <v>23AABCE9378F1ZK</v>
      </c>
      <c r="E512" s="12" t="s">
        <v>1545</v>
      </c>
      <c r="F512" s="24" t="s">
        <v>575</v>
      </c>
      <c r="G512" s="25">
        <v>43642</v>
      </c>
      <c r="H512" s="12" t="str">
        <f>VLOOKUP(C512,'MASTER SALE PARTY'!$B$4:$E$1000,3,FALSE)</f>
        <v>23-Madhya Pradesh</v>
      </c>
      <c r="I512" s="17">
        <v>0</v>
      </c>
      <c r="J512" s="17" t="s">
        <v>37</v>
      </c>
      <c r="K512" s="26">
        <v>87081090</v>
      </c>
      <c r="L512" s="20">
        <f>VLOOKUP(K512,'MASTER SALE HSN'!$A$4:$E$200,5,FALSE)</f>
        <v>28</v>
      </c>
      <c r="M512" s="26"/>
      <c r="N512" s="12"/>
      <c r="O512" s="12"/>
      <c r="P512" s="12"/>
      <c r="Q512" s="12"/>
      <c r="R512" s="12"/>
      <c r="S512" s="28">
        <v>9388.2000000000007</v>
      </c>
      <c r="T512" s="21">
        <f t="shared" si="28"/>
        <v>2628.6959999999999</v>
      </c>
      <c r="U512" s="21">
        <f t="shared" si="29"/>
        <v>0</v>
      </c>
      <c r="V512" s="21">
        <f t="shared" si="30"/>
        <v>0</v>
      </c>
      <c r="W512" s="21">
        <v>0</v>
      </c>
      <c r="X512" s="27">
        <v>12016.906000000001</v>
      </c>
      <c r="Y512" s="12" t="s">
        <v>38</v>
      </c>
      <c r="Z512" s="12" t="s">
        <v>1482</v>
      </c>
      <c r="AA512" s="12" t="str">
        <f>VLOOKUP(C512,'MASTER SALE PARTY'!$B$4:$E$1000,4,FALSE)</f>
        <v>Oms</v>
      </c>
      <c r="AB512" s="26">
        <v>10</v>
      </c>
    </row>
    <row r="513" spans="1:28">
      <c r="A513" s="16">
        <v>43617</v>
      </c>
      <c r="B513" s="12">
        <v>152</v>
      </c>
      <c r="C513" s="23" t="s">
        <v>121</v>
      </c>
      <c r="D513" s="12" t="str">
        <f>VLOOKUP(C513,'MASTER SALE PARTY'!$B$4:$E$1000,2,FALSE)</f>
        <v>23AABCE9378F1ZK</v>
      </c>
      <c r="E513" s="12" t="s">
        <v>1545</v>
      </c>
      <c r="F513" s="24" t="s">
        <v>576</v>
      </c>
      <c r="G513" s="25">
        <v>43642</v>
      </c>
      <c r="H513" s="12" t="str">
        <f>VLOOKUP(C513,'MASTER SALE PARTY'!$B$4:$E$1000,3,FALSE)</f>
        <v>23-Madhya Pradesh</v>
      </c>
      <c r="I513" s="17">
        <v>0</v>
      </c>
      <c r="J513" s="17" t="s">
        <v>37</v>
      </c>
      <c r="K513" s="26">
        <v>87081090</v>
      </c>
      <c r="L513" s="20">
        <f>VLOOKUP(K513,'MASTER SALE HSN'!$A$4:$E$200,5,FALSE)</f>
        <v>28</v>
      </c>
      <c r="M513" s="26"/>
      <c r="N513" s="12"/>
      <c r="O513" s="12"/>
      <c r="P513" s="12"/>
      <c r="Q513" s="12"/>
      <c r="R513" s="12"/>
      <c r="S513" s="28">
        <v>20215</v>
      </c>
      <c r="T513" s="21">
        <f t="shared" si="28"/>
        <v>5660.2</v>
      </c>
      <c r="U513" s="21">
        <f t="shared" si="29"/>
        <v>0</v>
      </c>
      <c r="V513" s="21">
        <f t="shared" si="30"/>
        <v>0</v>
      </c>
      <c r="W513" s="21">
        <v>0</v>
      </c>
      <c r="X513" s="27">
        <v>25875.200000000001</v>
      </c>
      <c r="Y513" s="12" t="s">
        <v>38</v>
      </c>
      <c r="Z513" s="12" t="s">
        <v>1482</v>
      </c>
      <c r="AA513" s="12" t="str">
        <f>VLOOKUP(C513,'MASTER SALE PARTY'!$B$4:$E$1000,4,FALSE)</f>
        <v>Oms</v>
      </c>
      <c r="AB513" s="26">
        <v>10</v>
      </c>
    </row>
    <row r="514" spans="1:28">
      <c r="A514" s="16">
        <v>43617</v>
      </c>
      <c r="B514" s="12">
        <v>153</v>
      </c>
      <c r="C514" s="23" t="s">
        <v>64</v>
      </c>
      <c r="D514" s="12" t="str">
        <f>VLOOKUP(C514,'MASTER SALE PARTY'!$B$4:$E$1000,2,FALSE)</f>
        <v>27AAACD4090Q1Z8</v>
      </c>
      <c r="E514" s="12" t="s">
        <v>1545</v>
      </c>
      <c r="F514" s="24" t="s">
        <v>577</v>
      </c>
      <c r="G514" s="25">
        <v>43642</v>
      </c>
      <c r="H514" s="12" t="str">
        <f>VLOOKUP(C514,'MASTER SALE PARTY'!$B$4:$E$1000,3,FALSE)</f>
        <v>27-Maharashatra</v>
      </c>
      <c r="I514" s="17">
        <v>0</v>
      </c>
      <c r="J514" s="17" t="s">
        <v>37</v>
      </c>
      <c r="K514" s="26">
        <v>85129000</v>
      </c>
      <c r="L514" s="20">
        <f>VLOOKUP(K514,'MASTER SALE HSN'!$A$4:$E$200,5,FALSE)</f>
        <v>18</v>
      </c>
      <c r="M514" s="26"/>
      <c r="N514" s="12"/>
      <c r="O514" s="12"/>
      <c r="P514" s="12"/>
      <c r="Q514" s="12"/>
      <c r="R514" s="12"/>
      <c r="S514" s="28">
        <v>98828.1</v>
      </c>
      <c r="T514" s="21">
        <f t="shared" si="28"/>
        <v>0</v>
      </c>
      <c r="U514" s="21">
        <f t="shared" si="29"/>
        <v>8894.5290000000005</v>
      </c>
      <c r="V514" s="21">
        <f t="shared" si="30"/>
        <v>8894.5290000000005</v>
      </c>
      <c r="W514" s="21">
        <v>0</v>
      </c>
      <c r="X514" s="27">
        <v>116617.158</v>
      </c>
      <c r="Y514" s="12" t="s">
        <v>38</v>
      </c>
      <c r="Z514" s="12" t="s">
        <v>1482</v>
      </c>
      <c r="AA514" s="12" t="str">
        <f>VLOOKUP(C514,'MASTER SALE PARTY'!$B$4:$E$1000,4,FALSE)</f>
        <v>Local</v>
      </c>
      <c r="AB514" s="26">
        <v>810</v>
      </c>
    </row>
    <row r="515" spans="1:28">
      <c r="A515" s="16">
        <v>43617</v>
      </c>
      <c r="B515" s="12">
        <v>154</v>
      </c>
      <c r="C515" s="23" t="s">
        <v>185</v>
      </c>
      <c r="D515" s="12" t="str">
        <f>VLOOKUP(C515,'MASTER SALE PARTY'!$B$4:$E$1000,2,FALSE)</f>
        <v>27AABFP3834C1ZK</v>
      </c>
      <c r="E515" s="12" t="s">
        <v>1545</v>
      </c>
      <c r="F515" s="24" t="s">
        <v>578</v>
      </c>
      <c r="G515" s="25">
        <v>43642</v>
      </c>
      <c r="H515" s="12" t="str">
        <f>VLOOKUP(C515,'MASTER SALE PARTY'!$B$4:$E$1000,3,FALSE)</f>
        <v>27-Maharashatra</v>
      </c>
      <c r="I515" s="17">
        <v>0</v>
      </c>
      <c r="J515" s="17" t="s">
        <v>37</v>
      </c>
      <c r="K515" s="26">
        <v>87141900</v>
      </c>
      <c r="L515" s="20">
        <f>VLOOKUP(K515,'MASTER SALE HSN'!$A$4:$E$200,5,FALSE)</f>
        <v>28</v>
      </c>
      <c r="M515" s="26"/>
      <c r="N515" s="12"/>
      <c r="O515" s="12"/>
      <c r="P515" s="12"/>
      <c r="Q515" s="12"/>
      <c r="R515" s="12"/>
      <c r="S515" s="28">
        <v>17522.150000000001</v>
      </c>
      <c r="T515" s="21">
        <f t="shared" si="28"/>
        <v>0</v>
      </c>
      <c r="U515" s="21">
        <f t="shared" si="29"/>
        <v>2453.1010000000001</v>
      </c>
      <c r="V515" s="21">
        <f t="shared" si="30"/>
        <v>2453.1010000000001</v>
      </c>
      <c r="W515" s="21">
        <v>0</v>
      </c>
      <c r="X515" s="27">
        <v>22428.351999999999</v>
      </c>
      <c r="Y515" s="12" t="s">
        <v>38</v>
      </c>
      <c r="Z515" s="12" t="s">
        <v>1482</v>
      </c>
      <c r="AA515" s="12" t="str">
        <f>VLOOKUP(C515,'MASTER SALE PARTY'!$B$4:$E$1000,4,FALSE)</f>
        <v>Local</v>
      </c>
      <c r="AB515" s="26">
        <v>1515</v>
      </c>
    </row>
    <row r="516" spans="1:28">
      <c r="A516" s="16">
        <v>43617</v>
      </c>
      <c r="B516" s="12">
        <v>155</v>
      </c>
      <c r="C516" s="23" t="s">
        <v>45</v>
      </c>
      <c r="D516" s="12" t="str">
        <f>VLOOKUP(C516,'MASTER SALE PARTY'!$B$4:$E$1000,2,FALSE)</f>
        <v>27AAECM8871A1ZF</v>
      </c>
      <c r="E516" s="12" t="s">
        <v>1545</v>
      </c>
      <c r="F516" s="24" t="s">
        <v>579</v>
      </c>
      <c r="G516" s="25">
        <v>43642</v>
      </c>
      <c r="H516" s="12" t="str">
        <f>VLOOKUP(C516,'MASTER SALE PARTY'!$B$4:$E$1000,3,FALSE)</f>
        <v>27-Maharashatra</v>
      </c>
      <c r="I516" s="17">
        <v>0</v>
      </c>
      <c r="J516" s="17" t="s">
        <v>37</v>
      </c>
      <c r="K516" s="26">
        <v>87089900</v>
      </c>
      <c r="L516" s="20">
        <f>VLOOKUP(K516,'MASTER SALE HSN'!$A$4:$E$200,5,FALSE)</f>
        <v>28</v>
      </c>
      <c r="M516" s="26"/>
      <c r="N516" s="12"/>
      <c r="O516" s="12"/>
      <c r="P516" s="12"/>
      <c r="Q516" s="12"/>
      <c r="R516" s="12"/>
      <c r="S516" s="28">
        <v>23508.6</v>
      </c>
      <c r="T516" s="21">
        <f t="shared" si="28"/>
        <v>0</v>
      </c>
      <c r="U516" s="21">
        <f t="shared" si="29"/>
        <v>3291.2039999999997</v>
      </c>
      <c r="V516" s="21">
        <f t="shared" si="30"/>
        <v>3291.2039999999997</v>
      </c>
      <c r="W516" s="21">
        <v>0</v>
      </c>
      <c r="X516" s="27">
        <v>30090.997999999996</v>
      </c>
      <c r="Y516" s="12" t="s">
        <v>38</v>
      </c>
      <c r="Z516" s="12" t="s">
        <v>1482</v>
      </c>
      <c r="AA516" s="12" t="str">
        <f>VLOOKUP(C516,'MASTER SALE PARTY'!$B$4:$E$1000,4,FALSE)</f>
        <v>Local</v>
      </c>
      <c r="AB516" s="26">
        <v>12</v>
      </c>
    </row>
    <row r="517" spans="1:28">
      <c r="A517" s="16">
        <v>43617</v>
      </c>
      <c r="B517" s="12">
        <v>156</v>
      </c>
      <c r="C517" s="23" t="s">
        <v>33</v>
      </c>
      <c r="D517" s="12" t="str">
        <f>VLOOKUP(C517,'MASTER SALE PARTY'!$B$4:$E$1000,2,FALSE)</f>
        <v>27AABCM2508F1ZU</v>
      </c>
      <c r="E517" s="12" t="s">
        <v>1545</v>
      </c>
      <c r="F517" s="24" t="s">
        <v>580</v>
      </c>
      <c r="G517" s="25">
        <v>43643</v>
      </c>
      <c r="H517" s="12" t="str">
        <f>VLOOKUP(C517,'MASTER SALE PARTY'!$B$4:$E$1000,3,FALSE)</f>
        <v>27-Maharashatra</v>
      </c>
      <c r="I517" s="17">
        <v>0</v>
      </c>
      <c r="J517" s="17" t="s">
        <v>37</v>
      </c>
      <c r="K517" s="26">
        <v>87141090</v>
      </c>
      <c r="L517" s="20">
        <f>VLOOKUP(K517,'MASTER SALE HSN'!$A$4:$E$200,5,FALSE)</f>
        <v>28</v>
      </c>
      <c r="M517" s="26"/>
      <c r="N517" s="12"/>
      <c r="O517" s="12"/>
      <c r="P517" s="12"/>
      <c r="Q517" s="12"/>
      <c r="R517" s="12"/>
      <c r="S517" s="28">
        <v>5287.5</v>
      </c>
      <c r="T517" s="21">
        <f t="shared" si="28"/>
        <v>0</v>
      </c>
      <c r="U517" s="21">
        <f t="shared" si="29"/>
        <v>740.25</v>
      </c>
      <c r="V517" s="21">
        <f t="shared" si="30"/>
        <v>740.25</v>
      </c>
      <c r="W517" s="21">
        <v>0</v>
      </c>
      <c r="X517" s="27">
        <v>6768</v>
      </c>
      <c r="Y517" s="12" t="s">
        <v>38</v>
      </c>
      <c r="Z517" s="12" t="s">
        <v>1482</v>
      </c>
      <c r="AA517" s="12" t="str">
        <f>VLOOKUP(C517,'MASTER SALE PARTY'!$B$4:$E$1000,4,FALSE)</f>
        <v>Local</v>
      </c>
      <c r="AB517" s="26">
        <v>150</v>
      </c>
    </row>
    <row r="518" spans="1:28">
      <c r="A518" s="16">
        <v>43617</v>
      </c>
      <c r="B518" s="12">
        <v>157</v>
      </c>
      <c r="C518" s="23" t="s">
        <v>33</v>
      </c>
      <c r="D518" s="12" t="str">
        <f>VLOOKUP(C518,'MASTER SALE PARTY'!$B$4:$E$1000,2,FALSE)</f>
        <v>27AABCM2508F1ZU</v>
      </c>
      <c r="E518" s="12" t="s">
        <v>1545</v>
      </c>
      <c r="F518" s="24" t="s">
        <v>581</v>
      </c>
      <c r="G518" s="25">
        <v>43643</v>
      </c>
      <c r="H518" s="12" t="str">
        <f>VLOOKUP(C518,'MASTER SALE PARTY'!$B$4:$E$1000,3,FALSE)</f>
        <v>27-Maharashatra</v>
      </c>
      <c r="I518" s="17">
        <v>0</v>
      </c>
      <c r="J518" s="17" t="s">
        <v>37</v>
      </c>
      <c r="K518" s="26">
        <v>87141090</v>
      </c>
      <c r="L518" s="20">
        <f>VLOOKUP(K518,'MASTER SALE HSN'!$A$4:$E$200,5,FALSE)</f>
        <v>28</v>
      </c>
      <c r="M518" s="26"/>
      <c r="N518" s="12"/>
      <c r="O518" s="12"/>
      <c r="P518" s="12"/>
      <c r="Q518" s="12"/>
      <c r="R518" s="12"/>
      <c r="S518" s="28">
        <v>2495.1</v>
      </c>
      <c r="T518" s="21">
        <f t="shared" si="28"/>
        <v>0</v>
      </c>
      <c r="U518" s="21">
        <f t="shared" si="29"/>
        <v>349.31400000000002</v>
      </c>
      <c r="V518" s="21">
        <f t="shared" si="30"/>
        <v>349.31400000000002</v>
      </c>
      <c r="W518" s="21">
        <v>0</v>
      </c>
      <c r="X518" s="27">
        <v>3193.7279999999996</v>
      </c>
      <c r="Y518" s="12" t="s">
        <v>38</v>
      </c>
      <c r="Z518" s="12" t="s">
        <v>1482</v>
      </c>
      <c r="AA518" s="12" t="str">
        <f>VLOOKUP(C518,'MASTER SALE PARTY'!$B$4:$E$1000,4,FALSE)</f>
        <v>Local</v>
      </c>
      <c r="AB518" s="26">
        <v>30</v>
      </c>
    </row>
    <row r="519" spans="1:28">
      <c r="A519" s="16">
        <v>43617</v>
      </c>
      <c r="B519" s="12">
        <v>158</v>
      </c>
      <c r="C519" s="23" t="s">
        <v>45</v>
      </c>
      <c r="D519" s="12" t="str">
        <f>VLOOKUP(C519,'MASTER SALE PARTY'!$B$4:$E$1000,2,FALSE)</f>
        <v>27AAECM8871A1ZF</v>
      </c>
      <c r="E519" s="12" t="s">
        <v>1545</v>
      </c>
      <c r="F519" s="24" t="s">
        <v>582</v>
      </c>
      <c r="G519" s="25">
        <v>43643</v>
      </c>
      <c r="H519" s="12" t="str">
        <f>VLOOKUP(C519,'MASTER SALE PARTY'!$B$4:$E$1000,3,FALSE)</f>
        <v>27-Maharashatra</v>
      </c>
      <c r="I519" s="17">
        <v>0</v>
      </c>
      <c r="J519" s="17" t="s">
        <v>37</v>
      </c>
      <c r="K519" s="26">
        <v>87089900</v>
      </c>
      <c r="L519" s="20">
        <f>VLOOKUP(K519,'MASTER SALE HSN'!$A$4:$E$200,5,FALSE)</f>
        <v>28</v>
      </c>
      <c r="M519" s="26"/>
      <c r="N519" s="12"/>
      <c r="O519" s="12"/>
      <c r="P519" s="12"/>
      <c r="Q519" s="12"/>
      <c r="R519" s="12"/>
      <c r="S519" s="28">
        <v>23255.759999999998</v>
      </c>
      <c r="T519" s="21">
        <f t="shared" si="28"/>
        <v>0</v>
      </c>
      <c r="U519" s="21">
        <f t="shared" si="29"/>
        <v>3255.8063999999995</v>
      </c>
      <c r="V519" s="21">
        <f t="shared" si="30"/>
        <v>3255.8063999999995</v>
      </c>
      <c r="W519" s="21">
        <v>0</v>
      </c>
      <c r="X519" s="27">
        <v>29767.382799999996</v>
      </c>
      <c r="Y519" s="12" t="s">
        <v>38</v>
      </c>
      <c r="Z519" s="12" t="s">
        <v>1482</v>
      </c>
      <c r="AA519" s="12" t="str">
        <f>VLOOKUP(C519,'MASTER SALE PARTY'!$B$4:$E$1000,4,FALSE)</f>
        <v>Local</v>
      </c>
      <c r="AB519" s="26">
        <v>12</v>
      </c>
    </row>
    <row r="520" spans="1:28">
      <c r="A520" s="16">
        <v>43617</v>
      </c>
      <c r="B520" s="12">
        <v>159</v>
      </c>
      <c r="C520" s="23" t="s">
        <v>59</v>
      </c>
      <c r="D520" s="12" t="str">
        <f>VLOOKUP(C520,'MASTER SALE PARTY'!$B$4:$E$1000,2,FALSE)</f>
        <v>27AAACT1848E1ZH</v>
      </c>
      <c r="E520" s="12" t="s">
        <v>1545</v>
      </c>
      <c r="F520" s="24" t="s">
        <v>583</v>
      </c>
      <c r="G520" s="25">
        <v>43643</v>
      </c>
      <c r="H520" s="12" t="str">
        <f>VLOOKUP(C520,'MASTER SALE PARTY'!$B$4:$E$1000,3,FALSE)</f>
        <v>27-Maharashatra</v>
      </c>
      <c r="I520" s="17">
        <v>0</v>
      </c>
      <c r="J520" s="17" t="s">
        <v>37</v>
      </c>
      <c r="K520" s="26">
        <v>87089900</v>
      </c>
      <c r="L520" s="20">
        <f>VLOOKUP(K520,'MASTER SALE HSN'!$A$4:$E$200,5,FALSE)</f>
        <v>28</v>
      </c>
      <c r="M520" s="26"/>
      <c r="N520" s="12"/>
      <c r="O520" s="12"/>
      <c r="P520" s="12"/>
      <c r="Q520" s="12"/>
      <c r="R520" s="12"/>
      <c r="S520" s="28">
        <v>101407.2</v>
      </c>
      <c r="T520" s="21">
        <f t="shared" si="28"/>
        <v>0</v>
      </c>
      <c r="U520" s="21">
        <f t="shared" si="29"/>
        <v>14197.008</v>
      </c>
      <c r="V520" s="21">
        <f t="shared" si="30"/>
        <v>14197.008</v>
      </c>
      <c r="W520" s="21">
        <v>0</v>
      </c>
      <c r="X520" s="27">
        <v>129801.216</v>
      </c>
      <c r="Y520" s="12" t="s">
        <v>38</v>
      </c>
      <c r="Z520" s="12" t="s">
        <v>1482</v>
      </c>
      <c r="AA520" s="12" t="str">
        <f>VLOOKUP(C520,'MASTER SALE PARTY'!$B$4:$E$1000,4,FALSE)</f>
        <v>Local</v>
      </c>
      <c r="AB520" s="26">
        <v>141</v>
      </c>
    </row>
    <row r="521" spans="1:28">
      <c r="A521" s="16">
        <v>43617</v>
      </c>
      <c r="B521" s="12">
        <v>160</v>
      </c>
      <c r="C521" s="23" t="s">
        <v>185</v>
      </c>
      <c r="D521" s="12" t="str">
        <f>VLOOKUP(C521,'MASTER SALE PARTY'!$B$4:$E$1000,2,FALSE)</f>
        <v>27AABFP3834C1ZK</v>
      </c>
      <c r="E521" s="12" t="s">
        <v>1545</v>
      </c>
      <c r="F521" s="24" t="s">
        <v>584</v>
      </c>
      <c r="G521" s="25">
        <v>43644</v>
      </c>
      <c r="H521" s="12" t="str">
        <f>VLOOKUP(C521,'MASTER SALE PARTY'!$B$4:$E$1000,3,FALSE)</f>
        <v>27-Maharashatra</v>
      </c>
      <c r="I521" s="17">
        <v>0</v>
      </c>
      <c r="J521" s="17" t="s">
        <v>37</v>
      </c>
      <c r="K521" s="26">
        <v>87141900</v>
      </c>
      <c r="L521" s="20">
        <f>VLOOKUP(K521,'MASTER SALE HSN'!$A$4:$E$200,5,FALSE)</f>
        <v>28</v>
      </c>
      <c r="M521" s="26"/>
      <c r="N521" s="12"/>
      <c r="O521" s="12"/>
      <c r="P521" s="12"/>
      <c r="Q521" s="12"/>
      <c r="R521" s="12"/>
      <c r="S521" s="28">
        <v>53278.400000000001</v>
      </c>
      <c r="T521" s="21">
        <f t="shared" si="28"/>
        <v>0</v>
      </c>
      <c r="U521" s="21">
        <f t="shared" si="29"/>
        <v>7458.9759999999997</v>
      </c>
      <c r="V521" s="21">
        <f t="shared" si="30"/>
        <v>7458.9759999999997</v>
      </c>
      <c r="W521" s="21">
        <v>0</v>
      </c>
      <c r="X521" s="27">
        <v>68196.342000000004</v>
      </c>
      <c r="Y521" s="12" t="s">
        <v>38</v>
      </c>
      <c r="Z521" s="12" t="s">
        <v>1482</v>
      </c>
      <c r="AA521" s="12" t="str">
        <f>VLOOKUP(C521,'MASTER SALE PARTY'!$B$4:$E$1000,4,FALSE)</f>
        <v>Local</v>
      </c>
      <c r="AB521" s="26">
        <v>4200</v>
      </c>
    </row>
    <row r="522" spans="1:28">
      <c r="A522" s="16">
        <v>43617</v>
      </c>
      <c r="B522" s="12">
        <v>161</v>
      </c>
      <c r="C522" s="23" t="s">
        <v>45</v>
      </c>
      <c r="D522" s="12" t="str">
        <f>VLOOKUP(C522,'MASTER SALE PARTY'!$B$4:$E$1000,2,FALSE)</f>
        <v>27AAECM8871A1ZF</v>
      </c>
      <c r="E522" s="12" t="s">
        <v>1545</v>
      </c>
      <c r="F522" s="24" t="s">
        <v>585</v>
      </c>
      <c r="G522" s="25">
        <v>43644</v>
      </c>
      <c r="H522" s="12" t="str">
        <f>VLOOKUP(C522,'MASTER SALE PARTY'!$B$4:$E$1000,3,FALSE)</f>
        <v>27-Maharashatra</v>
      </c>
      <c r="I522" s="17">
        <v>0</v>
      </c>
      <c r="J522" s="17" t="s">
        <v>37</v>
      </c>
      <c r="K522" s="26">
        <v>87089900</v>
      </c>
      <c r="L522" s="20">
        <f>VLOOKUP(K522,'MASTER SALE HSN'!$A$4:$E$200,5,FALSE)</f>
        <v>28</v>
      </c>
      <c r="M522" s="26"/>
      <c r="N522" s="12"/>
      <c r="O522" s="12"/>
      <c r="P522" s="12"/>
      <c r="Q522" s="12"/>
      <c r="R522" s="12"/>
      <c r="S522" s="28">
        <v>23255.759999999998</v>
      </c>
      <c r="T522" s="21">
        <f t="shared" si="28"/>
        <v>0</v>
      </c>
      <c r="U522" s="21">
        <f t="shared" si="29"/>
        <v>3255.8063999999995</v>
      </c>
      <c r="V522" s="21">
        <f t="shared" si="30"/>
        <v>3255.8063999999995</v>
      </c>
      <c r="W522" s="21">
        <v>0</v>
      </c>
      <c r="X522" s="27">
        <v>29767.382799999996</v>
      </c>
      <c r="Y522" s="12" t="s">
        <v>38</v>
      </c>
      <c r="Z522" s="12" t="s">
        <v>1482</v>
      </c>
      <c r="AA522" s="12" t="str">
        <f>VLOOKUP(C522,'MASTER SALE PARTY'!$B$4:$E$1000,4,FALSE)</f>
        <v>Local</v>
      </c>
      <c r="AB522" s="26">
        <v>12</v>
      </c>
    </row>
    <row r="523" spans="1:28">
      <c r="A523" s="16">
        <v>43617</v>
      </c>
      <c r="B523" s="12">
        <v>162</v>
      </c>
      <c r="C523" s="23" t="s">
        <v>92</v>
      </c>
      <c r="D523" s="12" t="str">
        <f>VLOOKUP(C523,'MASTER SALE PARTY'!$B$4:$E$1000,2,FALSE)</f>
        <v>27AAACH4211R1ZF</v>
      </c>
      <c r="E523" s="12" t="s">
        <v>1545</v>
      </c>
      <c r="F523" s="24" t="s">
        <v>586</v>
      </c>
      <c r="G523" s="25">
        <v>43644</v>
      </c>
      <c r="H523" s="12" t="str">
        <f>VLOOKUP(C523,'MASTER SALE PARTY'!$B$4:$E$1000,3,FALSE)</f>
        <v>27-Maharashatra</v>
      </c>
      <c r="I523" s="17">
        <v>0</v>
      </c>
      <c r="J523" s="17" t="s">
        <v>37</v>
      </c>
      <c r="K523" s="26">
        <v>85129000</v>
      </c>
      <c r="L523" s="20">
        <f>VLOOKUP(K523,'MASTER SALE HSN'!$A$4:$E$200,5,FALSE)</f>
        <v>18</v>
      </c>
      <c r="M523" s="26"/>
      <c r="N523" s="12"/>
      <c r="O523" s="12"/>
      <c r="P523" s="12"/>
      <c r="Q523" s="12"/>
      <c r="R523" s="12"/>
      <c r="S523" s="28">
        <v>36000</v>
      </c>
      <c r="T523" s="21">
        <f t="shared" si="28"/>
        <v>0</v>
      </c>
      <c r="U523" s="21">
        <f t="shared" si="29"/>
        <v>3240</v>
      </c>
      <c r="V523" s="21">
        <f t="shared" si="30"/>
        <v>3240</v>
      </c>
      <c r="W523" s="21">
        <v>0</v>
      </c>
      <c r="X523" s="27">
        <v>42480</v>
      </c>
      <c r="Y523" s="12" t="s">
        <v>38</v>
      </c>
      <c r="Z523" s="12" t="s">
        <v>1482</v>
      </c>
      <c r="AA523" s="12" t="str">
        <f>VLOOKUP(C523,'MASTER SALE PARTY'!$B$4:$E$1000,4,FALSE)</f>
        <v>Local</v>
      </c>
      <c r="AB523" s="26">
        <v>1440</v>
      </c>
    </row>
    <row r="524" spans="1:28">
      <c r="A524" s="16">
        <v>43617</v>
      </c>
      <c r="B524" s="12">
        <v>163</v>
      </c>
      <c r="C524" s="23" t="s">
        <v>185</v>
      </c>
      <c r="D524" s="12" t="str">
        <f>VLOOKUP(C524,'MASTER SALE PARTY'!$B$4:$E$1000,2,FALSE)</f>
        <v>27AABFP3834C1ZK</v>
      </c>
      <c r="E524" s="12" t="s">
        <v>1545</v>
      </c>
      <c r="F524" s="24" t="s">
        <v>587</v>
      </c>
      <c r="G524" s="25">
        <v>43645</v>
      </c>
      <c r="H524" s="12" t="str">
        <f>VLOOKUP(C524,'MASTER SALE PARTY'!$B$4:$E$1000,3,FALSE)</f>
        <v>27-Maharashatra</v>
      </c>
      <c r="I524" s="17">
        <v>0</v>
      </c>
      <c r="J524" s="17" t="s">
        <v>37</v>
      </c>
      <c r="K524" s="26">
        <v>87141900</v>
      </c>
      <c r="L524" s="20">
        <f>VLOOKUP(K524,'MASTER SALE HSN'!$A$4:$E$200,5,FALSE)</f>
        <v>28</v>
      </c>
      <c r="M524" s="26"/>
      <c r="N524" s="12"/>
      <c r="O524" s="12"/>
      <c r="P524" s="12"/>
      <c r="Q524" s="12"/>
      <c r="R524" s="12"/>
      <c r="S524" s="28">
        <v>22712</v>
      </c>
      <c r="T524" s="21">
        <f t="shared" si="28"/>
        <v>0</v>
      </c>
      <c r="U524" s="21">
        <f t="shared" si="29"/>
        <v>3179.6800000000003</v>
      </c>
      <c r="V524" s="21">
        <f t="shared" si="30"/>
        <v>3179.6800000000003</v>
      </c>
      <c r="W524" s="21">
        <v>0</v>
      </c>
      <c r="X524" s="27">
        <v>29071.360000000001</v>
      </c>
      <c r="Y524" s="12" t="s">
        <v>38</v>
      </c>
      <c r="Z524" s="12" t="s">
        <v>1482</v>
      </c>
      <c r="AA524" s="12" t="str">
        <f>VLOOKUP(C524,'MASTER SALE PARTY'!$B$4:$E$1000,4,FALSE)</f>
        <v>Local</v>
      </c>
      <c r="AB524" s="26">
        <v>1800</v>
      </c>
    </row>
    <row r="525" spans="1:28">
      <c r="A525" s="16">
        <v>43617</v>
      </c>
      <c r="B525" s="12">
        <v>164</v>
      </c>
      <c r="C525" s="23" t="s">
        <v>45</v>
      </c>
      <c r="D525" s="12" t="str">
        <f>VLOOKUP(C525,'MASTER SALE PARTY'!$B$4:$E$1000,2,FALSE)</f>
        <v>27AAECM8871A1ZF</v>
      </c>
      <c r="E525" s="12" t="s">
        <v>1545</v>
      </c>
      <c r="F525" s="24" t="s">
        <v>588</v>
      </c>
      <c r="G525" s="25">
        <v>43645</v>
      </c>
      <c r="H525" s="12" t="str">
        <f>VLOOKUP(C525,'MASTER SALE PARTY'!$B$4:$E$1000,3,FALSE)</f>
        <v>27-Maharashatra</v>
      </c>
      <c r="I525" s="17">
        <v>0</v>
      </c>
      <c r="J525" s="17" t="s">
        <v>37</v>
      </c>
      <c r="K525" s="26">
        <v>87089900</v>
      </c>
      <c r="L525" s="20">
        <f>VLOOKUP(K525,'MASTER SALE HSN'!$A$4:$E$200,5,FALSE)</f>
        <v>28</v>
      </c>
      <c r="M525" s="26"/>
      <c r="N525" s="12"/>
      <c r="O525" s="12"/>
      <c r="P525" s="12"/>
      <c r="Q525" s="12"/>
      <c r="R525" s="12"/>
      <c r="S525" s="28">
        <v>23255.759999999998</v>
      </c>
      <c r="T525" s="21">
        <f t="shared" si="28"/>
        <v>0</v>
      </c>
      <c r="U525" s="21">
        <f t="shared" si="29"/>
        <v>3255.8063999999995</v>
      </c>
      <c r="V525" s="21">
        <f t="shared" si="30"/>
        <v>3255.8063999999995</v>
      </c>
      <c r="W525" s="21">
        <v>0</v>
      </c>
      <c r="X525" s="27">
        <v>29767.382799999996</v>
      </c>
      <c r="Y525" s="12" t="s">
        <v>38</v>
      </c>
      <c r="Z525" s="12" t="s">
        <v>1482</v>
      </c>
      <c r="AA525" s="12" t="str">
        <f>VLOOKUP(C525,'MASTER SALE PARTY'!$B$4:$E$1000,4,FALSE)</f>
        <v>Local</v>
      </c>
      <c r="AB525" s="26">
        <v>12</v>
      </c>
    </row>
    <row r="526" spans="1:28">
      <c r="A526" s="16">
        <v>43617</v>
      </c>
      <c r="B526" s="12">
        <v>165</v>
      </c>
      <c r="C526" s="23" t="s">
        <v>92</v>
      </c>
      <c r="D526" s="12" t="str">
        <f>VLOOKUP(C526,'MASTER SALE PARTY'!$B$4:$E$1000,2,FALSE)</f>
        <v>27AAACH4211R1ZF</v>
      </c>
      <c r="E526" s="12" t="s">
        <v>1545</v>
      </c>
      <c r="F526" s="24" t="s">
        <v>589</v>
      </c>
      <c r="G526" s="25">
        <v>43645</v>
      </c>
      <c r="H526" s="12" t="str">
        <f>VLOOKUP(C526,'MASTER SALE PARTY'!$B$4:$E$1000,3,FALSE)</f>
        <v>27-Maharashatra</v>
      </c>
      <c r="I526" s="17">
        <v>0</v>
      </c>
      <c r="J526" s="17" t="s">
        <v>37</v>
      </c>
      <c r="K526" s="26">
        <v>85129000</v>
      </c>
      <c r="L526" s="20">
        <f>VLOOKUP(K526,'MASTER SALE HSN'!$A$4:$E$200,5,FALSE)</f>
        <v>18</v>
      </c>
      <c r="M526" s="26"/>
      <c r="N526" s="12"/>
      <c r="O526" s="12"/>
      <c r="P526" s="12"/>
      <c r="Q526" s="12"/>
      <c r="R526" s="12"/>
      <c r="S526" s="28">
        <v>48000</v>
      </c>
      <c r="T526" s="21">
        <f t="shared" si="28"/>
        <v>0</v>
      </c>
      <c r="U526" s="21">
        <f t="shared" si="29"/>
        <v>4320</v>
      </c>
      <c r="V526" s="21">
        <f t="shared" si="30"/>
        <v>4320</v>
      </c>
      <c r="W526" s="21">
        <v>0</v>
      </c>
      <c r="X526" s="27">
        <v>56640</v>
      </c>
      <c r="Y526" s="12" t="s">
        <v>38</v>
      </c>
      <c r="Z526" s="12" t="s">
        <v>1482</v>
      </c>
      <c r="AA526" s="12" t="str">
        <f>VLOOKUP(C526,'MASTER SALE PARTY'!$B$4:$E$1000,4,FALSE)</f>
        <v>Local</v>
      </c>
      <c r="AB526" s="26">
        <v>1920</v>
      </c>
    </row>
    <row r="527" spans="1:28">
      <c r="A527" s="16">
        <v>43617</v>
      </c>
      <c r="B527" s="12">
        <v>166</v>
      </c>
      <c r="C527" s="23" t="s">
        <v>64</v>
      </c>
      <c r="D527" s="12" t="str">
        <f>VLOOKUP(C527,'MASTER SALE PARTY'!$B$4:$E$1000,2,FALSE)</f>
        <v>27AAACD4090Q1Z8</v>
      </c>
      <c r="E527" s="12" t="s">
        <v>1545</v>
      </c>
      <c r="F527" s="24" t="s">
        <v>590</v>
      </c>
      <c r="G527" s="25">
        <v>43645</v>
      </c>
      <c r="H527" s="12" t="str">
        <f>VLOOKUP(C527,'MASTER SALE PARTY'!$B$4:$E$1000,3,FALSE)</f>
        <v>27-Maharashatra</v>
      </c>
      <c r="I527" s="17">
        <v>0</v>
      </c>
      <c r="J527" s="17" t="s">
        <v>37</v>
      </c>
      <c r="K527" s="26">
        <v>85129000</v>
      </c>
      <c r="L527" s="20">
        <f>VLOOKUP(K527,'MASTER SALE HSN'!$A$4:$E$200,5,FALSE)</f>
        <v>18</v>
      </c>
      <c r="M527" s="26"/>
      <c r="N527" s="12"/>
      <c r="O527" s="12"/>
      <c r="P527" s="12"/>
      <c r="Q527" s="12"/>
      <c r="R527" s="12"/>
      <c r="S527" s="28">
        <v>118593.72</v>
      </c>
      <c r="T527" s="21">
        <f t="shared" ref="T527:T602" si="31">+IF(AA527="oms",S527/100*L527,0)</f>
        <v>0</v>
      </c>
      <c r="U527" s="21">
        <f t="shared" ref="U527:U602" si="32">+IF(AA527="local",S527/100*L527/2,0)</f>
        <v>10673.434800000001</v>
      </c>
      <c r="V527" s="21">
        <f t="shared" ref="V527:V602" si="33">+IF(AA527="local",S527/100*L527/2,0)</f>
        <v>10673.434800000001</v>
      </c>
      <c r="W527" s="21">
        <v>0</v>
      </c>
      <c r="X527" s="27">
        <v>139940.5796</v>
      </c>
      <c r="Y527" s="12" t="s">
        <v>38</v>
      </c>
      <c r="Z527" s="12" t="s">
        <v>1482</v>
      </c>
      <c r="AA527" s="12" t="str">
        <f>VLOOKUP(C527,'MASTER SALE PARTY'!$B$4:$E$1000,4,FALSE)</f>
        <v>Local</v>
      </c>
      <c r="AB527" s="26">
        <v>972</v>
      </c>
    </row>
    <row r="528" spans="1:28">
      <c r="A528" s="16">
        <v>43617</v>
      </c>
      <c r="B528" s="12">
        <v>167</v>
      </c>
      <c r="C528" s="23" t="s">
        <v>173</v>
      </c>
      <c r="D528" s="12" t="str">
        <f>VLOOKUP(C528,'MASTER SALE PARTY'!$B$4:$E$1000,2,FALSE)</f>
        <v>27AAGCP0139E1ZP</v>
      </c>
      <c r="E528" s="12" t="s">
        <v>1545</v>
      </c>
      <c r="F528" s="24" t="s">
        <v>591</v>
      </c>
      <c r="G528" s="25">
        <v>43645</v>
      </c>
      <c r="H528" s="12" t="str">
        <f>VLOOKUP(C528,'MASTER SALE PARTY'!$B$4:$E$1000,3,FALSE)</f>
        <v>27-Maharashatra</v>
      </c>
      <c r="I528" s="17">
        <v>0</v>
      </c>
      <c r="J528" s="17" t="s">
        <v>37</v>
      </c>
      <c r="K528" s="26">
        <v>87141090</v>
      </c>
      <c r="L528" s="20">
        <f>VLOOKUP(K528,'MASTER SALE HSN'!$A$4:$E$200,5,FALSE)</f>
        <v>28</v>
      </c>
      <c r="M528" s="26"/>
      <c r="N528" s="12"/>
      <c r="O528" s="12"/>
      <c r="P528" s="12"/>
      <c r="Q528" s="12"/>
      <c r="R528" s="12"/>
      <c r="S528" s="28">
        <v>1205.92</v>
      </c>
      <c r="T528" s="21">
        <f t="shared" si="31"/>
        <v>0</v>
      </c>
      <c r="U528" s="21">
        <f t="shared" si="32"/>
        <v>168.8288</v>
      </c>
      <c r="V528" s="21">
        <f t="shared" si="33"/>
        <v>168.8288</v>
      </c>
      <c r="W528" s="21">
        <v>0</v>
      </c>
      <c r="X528" s="27">
        <v>1543.5776000000001</v>
      </c>
      <c r="Y528" s="12" t="s">
        <v>38</v>
      </c>
      <c r="Z528" s="12" t="s">
        <v>1482</v>
      </c>
      <c r="AA528" s="12" t="str">
        <f>VLOOKUP(C528,'MASTER SALE PARTY'!$B$4:$E$1000,4,FALSE)</f>
        <v>Local</v>
      </c>
      <c r="AB528" s="26">
        <v>16</v>
      </c>
    </row>
    <row r="529" spans="1:28">
      <c r="A529" s="16">
        <v>43617</v>
      </c>
      <c r="B529" s="12">
        <v>168</v>
      </c>
      <c r="C529" s="23" t="s">
        <v>173</v>
      </c>
      <c r="D529" s="12" t="str">
        <f>VLOOKUP(C529,'MASTER SALE PARTY'!$B$4:$E$1000,2,FALSE)</f>
        <v>27AAGCP0139E1ZP</v>
      </c>
      <c r="E529" s="12" t="s">
        <v>1545</v>
      </c>
      <c r="F529" s="24" t="s">
        <v>592</v>
      </c>
      <c r="G529" s="25">
        <v>43645</v>
      </c>
      <c r="H529" s="12" t="str">
        <f>VLOOKUP(C529,'MASTER SALE PARTY'!$B$4:$E$1000,3,FALSE)</f>
        <v>27-Maharashatra</v>
      </c>
      <c r="I529" s="17">
        <v>0</v>
      </c>
      <c r="J529" s="17" t="s">
        <v>37</v>
      </c>
      <c r="K529" s="26">
        <v>87141090</v>
      </c>
      <c r="L529" s="20">
        <f>VLOOKUP(K529,'MASTER SALE HSN'!$A$4:$E$200,5,FALSE)</f>
        <v>28</v>
      </c>
      <c r="M529" s="26"/>
      <c r="N529" s="12"/>
      <c r="O529" s="12"/>
      <c r="P529" s="12"/>
      <c r="Q529" s="12"/>
      <c r="R529" s="12"/>
      <c r="S529" s="28">
        <v>7386.26</v>
      </c>
      <c r="T529" s="21">
        <f t="shared" si="31"/>
        <v>0</v>
      </c>
      <c r="U529" s="21">
        <f t="shared" si="32"/>
        <v>1034.0763999999999</v>
      </c>
      <c r="V529" s="21">
        <f t="shared" si="33"/>
        <v>1034.0763999999999</v>
      </c>
      <c r="W529" s="21">
        <v>0</v>
      </c>
      <c r="X529" s="27">
        <v>9454.4228000000003</v>
      </c>
      <c r="Y529" s="12" t="s">
        <v>38</v>
      </c>
      <c r="Z529" s="12" t="s">
        <v>1482</v>
      </c>
      <c r="AA529" s="12" t="str">
        <f>VLOOKUP(C529,'MASTER SALE PARTY'!$B$4:$E$1000,4,FALSE)</f>
        <v>Local</v>
      </c>
      <c r="AB529" s="26">
        <v>98</v>
      </c>
    </row>
    <row r="530" spans="1:28">
      <c r="A530" s="16">
        <v>43617</v>
      </c>
      <c r="B530" s="12">
        <v>169</v>
      </c>
      <c r="C530" s="23" t="s">
        <v>173</v>
      </c>
      <c r="D530" s="12" t="str">
        <f>VLOOKUP(C530,'MASTER SALE PARTY'!$B$4:$E$1000,2,FALSE)</f>
        <v>27AAGCP0139E1ZP</v>
      </c>
      <c r="E530" s="12" t="s">
        <v>1545</v>
      </c>
      <c r="F530" s="24" t="s">
        <v>593</v>
      </c>
      <c r="G530" s="25">
        <v>43645</v>
      </c>
      <c r="H530" s="12" t="str">
        <f>VLOOKUP(C530,'MASTER SALE PARTY'!$B$4:$E$1000,3,FALSE)</f>
        <v>27-Maharashatra</v>
      </c>
      <c r="I530" s="17">
        <v>0</v>
      </c>
      <c r="J530" s="17" t="s">
        <v>37</v>
      </c>
      <c r="K530" s="26">
        <v>87141090</v>
      </c>
      <c r="L530" s="20">
        <f>VLOOKUP(K530,'MASTER SALE HSN'!$A$4:$E$200,5,FALSE)</f>
        <v>28</v>
      </c>
      <c r="M530" s="26"/>
      <c r="N530" s="12"/>
      <c r="O530" s="12"/>
      <c r="P530" s="12"/>
      <c r="Q530" s="12"/>
      <c r="R530" s="12"/>
      <c r="S530" s="28">
        <v>35122.42</v>
      </c>
      <c r="T530" s="21">
        <f t="shared" si="31"/>
        <v>0</v>
      </c>
      <c r="U530" s="21">
        <f t="shared" si="32"/>
        <v>4917.1387999999997</v>
      </c>
      <c r="V530" s="21">
        <f t="shared" si="33"/>
        <v>4917.1387999999997</v>
      </c>
      <c r="W530" s="21">
        <v>0</v>
      </c>
      <c r="X530" s="27">
        <v>44956.6976</v>
      </c>
      <c r="Y530" s="12" t="s">
        <v>38</v>
      </c>
      <c r="Z530" s="12" t="s">
        <v>1482</v>
      </c>
      <c r="AA530" s="12" t="str">
        <f>VLOOKUP(C530,'MASTER SALE PARTY'!$B$4:$E$1000,4,FALSE)</f>
        <v>Local</v>
      </c>
      <c r="AB530" s="26">
        <v>466</v>
      </c>
    </row>
    <row r="531" spans="1:28">
      <c r="A531" s="16">
        <v>43617</v>
      </c>
      <c r="B531" s="12">
        <v>170</v>
      </c>
      <c r="C531" s="23" t="s">
        <v>185</v>
      </c>
      <c r="D531" s="12" t="str">
        <f>VLOOKUP(C531,'MASTER SALE PARTY'!$B$4:$E$1000,2,FALSE)</f>
        <v>27AABFP3834C1ZK</v>
      </c>
      <c r="E531" s="12" t="s">
        <v>1545</v>
      </c>
      <c r="F531" s="24" t="s">
        <v>594</v>
      </c>
      <c r="G531" s="25">
        <v>43645</v>
      </c>
      <c r="H531" s="12" t="str">
        <f>VLOOKUP(C531,'MASTER SALE PARTY'!$B$4:$E$1000,3,FALSE)</f>
        <v>27-Maharashatra</v>
      </c>
      <c r="I531" s="17">
        <v>0</v>
      </c>
      <c r="J531" s="17" t="s">
        <v>37</v>
      </c>
      <c r="K531" s="26">
        <v>87141900</v>
      </c>
      <c r="L531" s="20">
        <f>VLOOKUP(K531,'MASTER SALE HSN'!$A$4:$E$200,5,FALSE)</f>
        <v>28</v>
      </c>
      <c r="M531" s="26"/>
      <c r="N531" s="12"/>
      <c r="O531" s="12"/>
      <c r="P531" s="12"/>
      <c r="Q531" s="12"/>
      <c r="R531" s="12"/>
      <c r="S531" s="28">
        <v>26064</v>
      </c>
      <c r="T531" s="21">
        <f t="shared" si="31"/>
        <v>0</v>
      </c>
      <c r="U531" s="21">
        <f t="shared" si="32"/>
        <v>3648.96</v>
      </c>
      <c r="V531" s="21">
        <f t="shared" si="33"/>
        <v>3648.96</v>
      </c>
      <c r="W531" s="21">
        <v>0</v>
      </c>
      <c r="X531" s="27">
        <v>33361.919999999998</v>
      </c>
      <c r="Y531" s="12" t="s">
        <v>38</v>
      </c>
      <c r="Z531" s="12" t="s">
        <v>1482</v>
      </c>
      <c r="AA531" s="12" t="str">
        <f>VLOOKUP(C531,'MASTER SALE PARTY'!$B$4:$E$1000,4,FALSE)</f>
        <v>Local</v>
      </c>
      <c r="AB531" s="26">
        <v>2120</v>
      </c>
    </row>
    <row r="532" spans="1:28" ht="12">
      <c r="A532" s="16">
        <v>43617</v>
      </c>
      <c r="B532" s="12"/>
      <c r="C532" s="23" t="s">
        <v>185</v>
      </c>
      <c r="D532" s="41" t="str">
        <f>VLOOKUP(C532,'[1]MASTER SALE PARTY &amp; HSN '!$B$9:$D$503,2,FALSE)</f>
        <v>27AABFP3834C1ZK</v>
      </c>
      <c r="E532" s="12" t="s">
        <v>1544</v>
      </c>
      <c r="F532" s="301">
        <v>19200007</v>
      </c>
      <c r="G532" s="25">
        <v>43621</v>
      </c>
      <c r="H532" s="12" t="str">
        <f>VLOOKUP(C532,'MASTER SALE PARTY'!$B$4:$E$1000,3,FALSE)</f>
        <v>27-Maharashatra</v>
      </c>
      <c r="I532" s="17"/>
      <c r="J532" s="17"/>
      <c r="K532" s="26">
        <v>87141900</v>
      </c>
      <c r="L532" s="20">
        <f>VLOOKUP(K532,'MASTER SALE HSN'!$A$4:$E$200,5,FALSE)</f>
        <v>28</v>
      </c>
      <c r="M532" s="26"/>
      <c r="N532" s="12"/>
      <c r="O532" s="12"/>
      <c r="P532" s="12"/>
      <c r="Q532" s="12"/>
      <c r="R532" s="12"/>
      <c r="S532" s="28">
        <v>-10824.19</v>
      </c>
      <c r="T532" s="21">
        <f t="shared" ref="T532:T541" si="34">+IF(AA532="oms",S532/100*L532,0)</f>
        <v>0</v>
      </c>
      <c r="U532" s="21">
        <f t="shared" ref="U532:U541" si="35">+IF(AA532="local",S532/100*L532/2,0)</f>
        <v>-1515.3866</v>
      </c>
      <c r="V532" s="21">
        <f t="shared" ref="V532:V541" si="36">+IF(AA532="local",S532/100*L532/2,0)</f>
        <v>-1515.3866</v>
      </c>
      <c r="W532" s="21">
        <v>0</v>
      </c>
      <c r="X532" s="271">
        <f>+W532+V532+U532+T532+S532</f>
        <v>-13854.9632</v>
      </c>
      <c r="Y532" s="12" t="s">
        <v>38</v>
      </c>
      <c r="Z532" s="12" t="s">
        <v>1482</v>
      </c>
      <c r="AA532" s="12" t="str">
        <f>VLOOKUP(C532,'MASTER SALE PARTY'!$B$4:$E$1000,4,FALSE)</f>
        <v>Local</v>
      </c>
      <c r="AB532" s="26">
        <v>2120</v>
      </c>
    </row>
    <row r="533" spans="1:28">
      <c r="A533" s="16">
        <v>43617</v>
      </c>
      <c r="B533" s="12"/>
      <c r="C533" s="23" t="s">
        <v>173</v>
      </c>
      <c r="D533" s="12" t="str">
        <f>VLOOKUP(C533,'[1]MASTER SALE PARTY &amp; HSN '!$B$9:$D$503,2,FALSE)</f>
        <v>27AAGCP0139E1ZP</v>
      </c>
      <c r="E533" s="12" t="s">
        <v>1544</v>
      </c>
      <c r="F533" s="24" t="s">
        <v>1752</v>
      </c>
      <c r="G533" s="25">
        <v>43637</v>
      </c>
      <c r="H533" s="12" t="str">
        <f>VLOOKUP(C533,'MASTER SALE PARTY'!$B$4:$E$1000,3,FALSE)</f>
        <v>27-Maharashatra</v>
      </c>
      <c r="I533" s="17"/>
      <c r="J533" s="17"/>
      <c r="K533" s="26">
        <v>87141090</v>
      </c>
      <c r="L533" s="20">
        <f>VLOOKUP(K533,'MASTER SALE HSN'!$A$4:$E$200,5,FALSE)</f>
        <v>28</v>
      </c>
      <c r="M533" s="26"/>
      <c r="N533" s="12"/>
      <c r="O533" s="12"/>
      <c r="P533" s="12"/>
      <c r="Q533" s="12"/>
      <c r="R533" s="12"/>
      <c r="S533" s="28">
        <v>-1205.92</v>
      </c>
      <c r="T533" s="21">
        <f t="shared" si="34"/>
        <v>0</v>
      </c>
      <c r="U533" s="21">
        <f t="shared" si="35"/>
        <v>-168.8288</v>
      </c>
      <c r="V533" s="21">
        <f t="shared" si="36"/>
        <v>-168.8288</v>
      </c>
      <c r="W533" s="21">
        <v>0</v>
      </c>
      <c r="X533" s="271">
        <f t="shared" ref="X533:X540" si="37">+W533+V533+U533+T533+S533</f>
        <v>-1543.5776000000001</v>
      </c>
      <c r="Y533" s="12" t="s">
        <v>38</v>
      </c>
      <c r="Z533" s="12" t="s">
        <v>1482</v>
      </c>
      <c r="AA533" s="12" t="str">
        <f>VLOOKUP(C533,'MASTER SALE PARTY'!$B$4:$E$1000,4,FALSE)</f>
        <v>Local</v>
      </c>
      <c r="AB533" s="26">
        <v>2120</v>
      </c>
    </row>
    <row r="534" spans="1:28">
      <c r="A534" s="16">
        <v>43617</v>
      </c>
      <c r="B534" s="12"/>
      <c r="C534" s="23" t="s">
        <v>173</v>
      </c>
      <c r="D534" s="12" t="str">
        <f>VLOOKUP(C534,'[1]MASTER SALE PARTY &amp; HSN '!$B$9:$D$503,2,FALSE)</f>
        <v>27AAGCP0139E1ZP</v>
      </c>
      <c r="E534" s="12" t="s">
        <v>1544</v>
      </c>
      <c r="F534" s="24" t="s">
        <v>1753</v>
      </c>
      <c r="G534" s="25">
        <v>43634</v>
      </c>
      <c r="H534" s="12" t="str">
        <f>VLOOKUP(C534,'MASTER SALE PARTY'!$B$4:$E$1000,3,FALSE)</f>
        <v>27-Maharashatra</v>
      </c>
      <c r="I534" s="17"/>
      <c r="J534" s="17"/>
      <c r="K534" s="26">
        <v>87141090</v>
      </c>
      <c r="L534" s="20">
        <f>VLOOKUP(K534,'MASTER SALE HSN'!$A$4:$E$200,5,FALSE)</f>
        <v>28</v>
      </c>
      <c r="M534" s="26"/>
      <c r="N534" s="12"/>
      <c r="O534" s="12"/>
      <c r="P534" s="12"/>
      <c r="Q534" s="12"/>
      <c r="R534" s="12"/>
      <c r="S534" s="28">
        <v>-7386.26</v>
      </c>
      <c r="T534" s="21">
        <f t="shared" si="34"/>
        <v>0</v>
      </c>
      <c r="U534" s="21">
        <f t="shared" si="35"/>
        <v>-1034.0763999999999</v>
      </c>
      <c r="V534" s="21">
        <f t="shared" si="36"/>
        <v>-1034.0763999999999</v>
      </c>
      <c r="W534" s="21">
        <v>0</v>
      </c>
      <c r="X534" s="271">
        <f t="shared" si="37"/>
        <v>-9454.4128000000001</v>
      </c>
      <c r="Y534" s="12" t="s">
        <v>38</v>
      </c>
      <c r="Z534" s="12" t="s">
        <v>1482</v>
      </c>
      <c r="AA534" s="12" t="str">
        <f>VLOOKUP(C534,'MASTER SALE PARTY'!$B$4:$E$1000,4,FALSE)</f>
        <v>Local</v>
      </c>
      <c r="AB534" s="26">
        <v>2120</v>
      </c>
    </row>
    <row r="535" spans="1:28">
      <c r="A535" s="16">
        <v>43617</v>
      </c>
      <c r="B535" s="12"/>
      <c r="C535" s="23" t="s">
        <v>121</v>
      </c>
      <c r="D535" s="12" t="str">
        <f>VLOOKUP(C535,'[1]MASTER SALE PARTY &amp; HSN '!$B$9:$D$503,2,FALSE)</f>
        <v>23AABCE9378F1ZK</v>
      </c>
      <c r="E535" s="12" t="s">
        <v>1544</v>
      </c>
      <c r="F535" s="24" t="s">
        <v>1754</v>
      </c>
      <c r="G535" s="25">
        <v>43637</v>
      </c>
      <c r="H535" s="12" t="str">
        <f>VLOOKUP(C535,'MASTER SALE PARTY'!$B$4:$E$1000,3,FALSE)</f>
        <v>23-Madhya Pradesh</v>
      </c>
      <c r="I535" s="17"/>
      <c r="J535" s="17"/>
      <c r="K535" s="26">
        <v>87081090</v>
      </c>
      <c r="L535" s="20">
        <f>VLOOKUP(K535,'MASTER SALE HSN'!$A$4:$E$200,5,FALSE)</f>
        <v>28</v>
      </c>
      <c r="M535" s="26"/>
      <c r="N535" s="12"/>
      <c r="O535" s="12"/>
      <c r="P535" s="12"/>
      <c r="Q535" s="12"/>
      <c r="R535" s="12"/>
      <c r="S535" s="28">
        <v>-16172</v>
      </c>
      <c r="T535" s="21">
        <f t="shared" si="34"/>
        <v>-4528.16</v>
      </c>
      <c r="U535" s="21">
        <f t="shared" si="35"/>
        <v>0</v>
      </c>
      <c r="V535" s="21">
        <f t="shared" si="36"/>
        <v>0</v>
      </c>
      <c r="W535" s="21">
        <v>0</v>
      </c>
      <c r="X535" s="271">
        <f t="shared" si="37"/>
        <v>-20700.16</v>
      </c>
      <c r="Y535" s="12" t="s">
        <v>38</v>
      </c>
      <c r="Z535" s="12" t="s">
        <v>1482</v>
      </c>
      <c r="AA535" s="12" t="str">
        <f>VLOOKUP(C535,'MASTER SALE PARTY'!$B$4:$E$1000,4,FALSE)</f>
        <v>Oms</v>
      </c>
      <c r="AB535" s="26">
        <v>2120</v>
      </c>
    </row>
    <row r="536" spans="1:28">
      <c r="A536" s="16">
        <v>43617</v>
      </c>
      <c r="B536" s="12"/>
      <c r="C536" s="23" t="s">
        <v>173</v>
      </c>
      <c r="D536" s="12" t="str">
        <f>VLOOKUP(C536,'[1]MASTER SALE PARTY &amp; HSN '!$B$9:$D$503,2,FALSE)</f>
        <v>27AAGCP0139E1ZP</v>
      </c>
      <c r="E536" s="12" t="s">
        <v>1544</v>
      </c>
      <c r="F536" s="24" t="s">
        <v>1755</v>
      </c>
      <c r="G536" s="25">
        <v>43645</v>
      </c>
      <c r="H536" s="12" t="str">
        <f>VLOOKUP(C536,'MASTER SALE PARTY'!$B$4:$E$1000,3,FALSE)</f>
        <v>27-Maharashatra</v>
      </c>
      <c r="I536" s="17"/>
      <c r="J536" s="17"/>
      <c r="K536" s="26">
        <v>87141090</v>
      </c>
      <c r="L536" s="20">
        <f>VLOOKUP(K536,'MASTER SALE HSN'!$A$4:$E$200,5,FALSE)</f>
        <v>28</v>
      </c>
      <c r="M536" s="26"/>
      <c r="N536" s="12"/>
      <c r="O536" s="12"/>
      <c r="P536" s="12"/>
      <c r="Q536" s="12"/>
      <c r="R536" s="12"/>
      <c r="S536" s="28">
        <v>-904.44</v>
      </c>
      <c r="T536" s="21">
        <f t="shared" si="34"/>
        <v>0</v>
      </c>
      <c r="U536" s="21">
        <f t="shared" si="35"/>
        <v>-126.62160000000002</v>
      </c>
      <c r="V536" s="21">
        <f t="shared" si="36"/>
        <v>-126.62160000000002</v>
      </c>
      <c r="W536" s="21">
        <v>0</v>
      </c>
      <c r="X536" s="271">
        <f t="shared" si="37"/>
        <v>-1157.6832000000002</v>
      </c>
      <c r="Y536" s="12" t="s">
        <v>38</v>
      </c>
      <c r="Z536" s="12" t="s">
        <v>1482</v>
      </c>
      <c r="AA536" s="12" t="str">
        <f>VLOOKUP(C536,'MASTER SALE PARTY'!$B$4:$E$1000,4,FALSE)</f>
        <v>Local</v>
      </c>
      <c r="AB536" s="26">
        <v>2120</v>
      </c>
    </row>
    <row r="537" spans="1:28">
      <c r="A537" s="16">
        <v>43617</v>
      </c>
      <c r="B537" s="12"/>
      <c r="C537" s="23" t="s">
        <v>121</v>
      </c>
      <c r="D537" s="12" t="str">
        <f>VLOOKUP(C537,'[1]MASTER SALE PARTY &amp; HSN '!$B$9:$D$503,2,FALSE)</f>
        <v>23AABCE9378F1ZK</v>
      </c>
      <c r="E537" s="12" t="s">
        <v>1544</v>
      </c>
      <c r="F537" s="24" t="s">
        <v>1756</v>
      </c>
      <c r="G537" s="25">
        <v>43642</v>
      </c>
      <c r="H537" s="12" t="str">
        <f>VLOOKUP(C537,'MASTER SALE PARTY'!$B$4:$E$1000,3,FALSE)</f>
        <v>23-Madhya Pradesh</v>
      </c>
      <c r="I537" s="17"/>
      <c r="J537" s="17"/>
      <c r="K537" s="26">
        <v>87081090</v>
      </c>
      <c r="L537" s="20">
        <f>VLOOKUP(K537,'MASTER SALE HSN'!$A$4:$E$200,5,FALSE)</f>
        <v>28</v>
      </c>
      <c r="M537" s="26"/>
      <c r="N537" s="12"/>
      <c r="O537" s="12"/>
      <c r="P537" s="12"/>
      <c r="Q537" s="12"/>
      <c r="R537" s="12"/>
      <c r="S537" s="28">
        <v>-4043</v>
      </c>
      <c r="T537" s="21">
        <f t="shared" si="34"/>
        <v>-1132.04</v>
      </c>
      <c r="U537" s="21">
        <f t="shared" si="35"/>
        <v>0</v>
      </c>
      <c r="V537" s="21">
        <f t="shared" si="36"/>
        <v>0</v>
      </c>
      <c r="W537" s="21">
        <v>0</v>
      </c>
      <c r="X537" s="271">
        <f t="shared" si="37"/>
        <v>-5175.04</v>
      </c>
      <c r="Y537" s="12" t="s">
        <v>38</v>
      </c>
      <c r="Z537" s="12" t="s">
        <v>1482</v>
      </c>
      <c r="AA537" s="12" t="str">
        <f>VLOOKUP(C537,'MASTER SALE PARTY'!$B$4:$E$1000,4,FALSE)</f>
        <v>Oms</v>
      </c>
      <c r="AB537" s="26">
        <v>2120</v>
      </c>
    </row>
    <row r="538" spans="1:28">
      <c r="A538" s="16">
        <v>43617</v>
      </c>
      <c r="B538" s="12"/>
      <c r="C538" s="23" t="s">
        <v>121</v>
      </c>
      <c r="D538" s="12" t="str">
        <f>VLOOKUP(C538,'[1]MASTER SALE PARTY &amp; HSN '!$B$9:$D$503,2,FALSE)</f>
        <v>23AABCE9378F1ZK</v>
      </c>
      <c r="E538" s="12" t="s">
        <v>1544</v>
      </c>
      <c r="F538" s="24" t="s">
        <v>1757</v>
      </c>
      <c r="G538" s="25">
        <v>43642</v>
      </c>
      <c r="H538" s="12" t="str">
        <f>VLOOKUP(C538,'MASTER SALE PARTY'!$B$4:$E$1000,3,FALSE)</f>
        <v>23-Madhya Pradesh</v>
      </c>
      <c r="I538" s="17"/>
      <c r="J538" s="17"/>
      <c r="K538" s="26">
        <v>87081090</v>
      </c>
      <c r="L538" s="20">
        <f>VLOOKUP(K538,'MASTER SALE HSN'!$A$4:$E$200,5,FALSE)</f>
        <v>28</v>
      </c>
      <c r="M538" s="26"/>
      <c r="N538" s="12"/>
      <c r="O538" s="12"/>
      <c r="P538" s="12"/>
      <c r="Q538" s="12"/>
      <c r="R538" s="12"/>
      <c r="S538" s="28">
        <v>-2021.5</v>
      </c>
      <c r="T538" s="21">
        <f t="shared" si="34"/>
        <v>-566.02</v>
      </c>
      <c r="U538" s="21">
        <f t="shared" si="35"/>
        <v>0</v>
      </c>
      <c r="V538" s="21">
        <f t="shared" si="36"/>
        <v>0</v>
      </c>
      <c r="W538" s="21">
        <v>0</v>
      </c>
      <c r="X538" s="271">
        <f t="shared" si="37"/>
        <v>-2587.52</v>
      </c>
      <c r="Y538" s="12" t="s">
        <v>38</v>
      </c>
      <c r="Z538" s="12" t="s">
        <v>1482</v>
      </c>
      <c r="AA538" s="12" t="str">
        <f>VLOOKUP(C538,'MASTER SALE PARTY'!$B$4:$E$1000,4,FALSE)</f>
        <v>Oms</v>
      </c>
      <c r="AB538" s="26">
        <v>2120</v>
      </c>
    </row>
    <row r="539" spans="1:28">
      <c r="A539" s="16">
        <v>43617</v>
      </c>
      <c r="B539" s="12"/>
      <c r="C539" s="23" t="s">
        <v>121</v>
      </c>
      <c r="D539" s="12" t="str">
        <f>VLOOKUP(C539,'[1]MASTER SALE PARTY &amp; HSN '!$B$9:$D$503,2,FALSE)</f>
        <v>23AABCE9378F1ZK</v>
      </c>
      <c r="E539" s="12" t="s">
        <v>1544</v>
      </c>
      <c r="F539" s="24" t="s">
        <v>1758</v>
      </c>
      <c r="G539" s="25">
        <v>43642</v>
      </c>
      <c r="H539" s="12" t="str">
        <f>VLOOKUP(C539,'MASTER SALE PARTY'!$B$4:$E$1000,3,FALSE)</f>
        <v>23-Madhya Pradesh</v>
      </c>
      <c r="I539" s="17"/>
      <c r="J539" s="17"/>
      <c r="K539" s="26">
        <v>87081090</v>
      </c>
      <c r="L539" s="20">
        <f>VLOOKUP(K539,'MASTER SALE HSN'!$A$4:$E$200,5,FALSE)</f>
        <v>28</v>
      </c>
      <c r="M539" s="26"/>
      <c r="N539" s="12"/>
      <c r="O539" s="12"/>
      <c r="P539" s="12"/>
      <c r="Q539" s="12"/>
      <c r="R539" s="12"/>
      <c r="S539" s="28">
        <v>-6064.5</v>
      </c>
      <c r="T539" s="21">
        <f t="shared" si="34"/>
        <v>-1698.0600000000002</v>
      </c>
      <c r="U539" s="21">
        <f t="shared" si="35"/>
        <v>0</v>
      </c>
      <c r="V539" s="21">
        <f t="shared" si="36"/>
        <v>0</v>
      </c>
      <c r="W539" s="21">
        <v>0</v>
      </c>
      <c r="X539" s="271">
        <f t="shared" si="37"/>
        <v>-7762.56</v>
      </c>
      <c r="Y539" s="12" t="s">
        <v>38</v>
      </c>
      <c r="Z539" s="12" t="s">
        <v>1482</v>
      </c>
      <c r="AA539" s="12" t="str">
        <f>VLOOKUP(C539,'MASTER SALE PARTY'!$B$4:$E$1000,4,FALSE)</f>
        <v>Oms</v>
      </c>
      <c r="AB539" s="26">
        <v>2120</v>
      </c>
    </row>
    <row r="540" spans="1:28">
      <c r="A540" s="16">
        <v>43617</v>
      </c>
      <c r="B540" s="12"/>
      <c r="C540" s="23" t="s">
        <v>121</v>
      </c>
      <c r="D540" s="12" t="str">
        <f>VLOOKUP(C540,'[1]MASTER SALE PARTY &amp; HSN '!$B$9:$D$503,2,FALSE)</f>
        <v>23AABCE9378F1ZK</v>
      </c>
      <c r="E540" s="12" t="s">
        <v>1544</v>
      </c>
      <c r="F540" s="24" t="s">
        <v>1759</v>
      </c>
      <c r="G540" s="25">
        <v>43642</v>
      </c>
      <c r="H540" s="12" t="str">
        <f>VLOOKUP(C540,'MASTER SALE PARTY'!$B$4:$E$1000,3,FALSE)</f>
        <v>23-Madhya Pradesh</v>
      </c>
      <c r="I540" s="17"/>
      <c r="J540" s="17"/>
      <c r="K540" s="26">
        <v>87081090</v>
      </c>
      <c r="L540" s="20">
        <f>VLOOKUP(K540,'MASTER SALE HSN'!$A$4:$E$200,5,FALSE)</f>
        <v>28</v>
      </c>
      <c r="M540" s="26"/>
      <c r="N540" s="12"/>
      <c r="O540" s="12"/>
      <c r="P540" s="12"/>
      <c r="Q540" s="12"/>
      <c r="R540" s="12"/>
      <c r="S540" s="28">
        <v>-2148.8000000000002</v>
      </c>
      <c r="T540" s="21">
        <f t="shared" si="34"/>
        <v>-601.6640000000001</v>
      </c>
      <c r="U540" s="21">
        <f t="shared" si="35"/>
        <v>0</v>
      </c>
      <c r="V540" s="21">
        <f t="shared" si="36"/>
        <v>0</v>
      </c>
      <c r="W540" s="21">
        <v>0</v>
      </c>
      <c r="X540" s="271">
        <f t="shared" si="37"/>
        <v>-2750.4640000000004</v>
      </c>
      <c r="Y540" s="12" t="s">
        <v>38</v>
      </c>
      <c r="Z540" s="12" t="s">
        <v>1482</v>
      </c>
      <c r="AA540" s="12" t="str">
        <f>VLOOKUP(C540,'MASTER SALE PARTY'!$B$4:$E$1000,4,FALSE)</f>
        <v>Oms</v>
      </c>
      <c r="AB540" s="26">
        <v>2120</v>
      </c>
    </row>
    <row r="541" spans="1:28">
      <c r="A541" s="16">
        <v>43617</v>
      </c>
      <c r="B541" s="12">
        <v>127</v>
      </c>
      <c r="C541" s="23" t="s">
        <v>33</v>
      </c>
      <c r="D541" s="12" t="str">
        <f>VLOOKUP(C541,'MASTER SALE PARTY'!$B$4:$E$1000,2,FALSE)</f>
        <v>27AABCM2508F1ZU</v>
      </c>
      <c r="E541" s="12" t="s">
        <v>1543</v>
      </c>
      <c r="F541" s="24" t="s">
        <v>202</v>
      </c>
      <c r="G541" s="25" t="s">
        <v>2781</v>
      </c>
      <c r="H541" s="12" t="str">
        <f>VLOOKUP(C541,'MASTER SALE PARTY'!$B$4:$E$1000,3,FALSE)</f>
        <v>27-Maharashatra</v>
      </c>
      <c r="I541" s="17">
        <v>0</v>
      </c>
      <c r="J541" s="17" t="s">
        <v>37</v>
      </c>
      <c r="K541" s="26"/>
      <c r="L541" s="20">
        <v>28</v>
      </c>
      <c r="M541" s="26"/>
      <c r="N541" s="12"/>
      <c r="O541" s="12"/>
      <c r="P541" s="12"/>
      <c r="Q541" s="12"/>
      <c r="R541" s="12"/>
      <c r="S541" s="28">
        <v>563420.05000000005</v>
      </c>
      <c r="T541" s="21">
        <f t="shared" si="34"/>
        <v>0</v>
      </c>
      <c r="U541" s="21">
        <f t="shared" si="35"/>
        <v>78878.807000000015</v>
      </c>
      <c r="V541" s="21">
        <f t="shared" si="36"/>
        <v>78878.807000000015</v>
      </c>
      <c r="W541" s="21">
        <v>0</v>
      </c>
      <c r="X541" s="271">
        <f>+W541+V541+U541+U541+T541+S541</f>
        <v>800056.47100000014</v>
      </c>
      <c r="Y541" s="12" t="s">
        <v>38</v>
      </c>
      <c r="Z541" s="12" t="s">
        <v>1482</v>
      </c>
      <c r="AA541" s="12" t="str">
        <f>VLOOKUP(C541,'MASTER SALE PARTY'!$B$4:$E$1000,4,FALSE)</f>
        <v>Local</v>
      </c>
      <c r="AB541" s="26">
        <v>64</v>
      </c>
    </row>
    <row r="542" spans="1:28">
      <c r="A542" s="16"/>
      <c r="B542" s="12"/>
      <c r="C542" s="23"/>
      <c r="D542" s="12"/>
      <c r="E542" s="12"/>
      <c r="F542" s="24"/>
      <c r="G542" s="25"/>
      <c r="H542" s="12"/>
      <c r="I542" s="17"/>
      <c r="J542" s="17"/>
      <c r="K542" s="26"/>
      <c r="L542" s="20"/>
      <c r="M542" s="26"/>
      <c r="N542" s="12"/>
      <c r="O542" s="12"/>
      <c r="P542" s="12"/>
      <c r="Q542" s="12"/>
      <c r="R542" s="12"/>
      <c r="S542" s="28"/>
      <c r="T542" s="21"/>
      <c r="U542" s="21"/>
      <c r="V542" s="21"/>
      <c r="W542" s="21"/>
      <c r="X542" s="27"/>
      <c r="Y542" s="12" t="s">
        <v>38</v>
      </c>
      <c r="Z542" s="12"/>
      <c r="AA542" s="12"/>
      <c r="AB542" s="26"/>
    </row>
    <row r="543" spans="1:28">
      <c r="A543" s="16"/>
      <c r="B543" s="12"/>
      <c r="C543" s="23"/>
      <c r="D543" s="12"/>
      <c r="E543" s="12"/>
      <c r="F543" s="24"/>
      <c r="G543" s="25"/>
      <c r="H543" s="12"/>
      <c r="I543" s="17"/>
      <c r="J543" s="17"/>
      <c r="K543" s="26"/>
      <c r="L543" s="20"/>
      <c r="M543" s="26"/>
      <c r="N543" s="12"/>
      <c r="O543" s="12"/>
      <c r="P543" s="12"/>
      <c r="Q543" s="12"/>
      <c r="R543" s="12"/>
      <c r="S543" s="28"/>
      <c r="T543" s="21"/>
      <c r="U543" s="21"/>
      <c r="V543" s="21"/>
      <c r="W543" s="21"/>
      <c r="X543" s="27"/>
      <c r="Y543" s="12" t="s">
        <v>38</v>
      </c>
      <c r="Z543" s="12"/>
      <c r="AA543" s="12"/>
      <c r="AB543" s="26"/>
    </row>
    <row r="544" spans="1:28">
      <c r="B544" s="12"/>
      <c r="C544" s="23"/>
      <c r="D544" s="12" t="e">
        <f>VLOOKUP(C544,'MASTER SALE PARTY'!$B$4:$E$1000,2,FALSE)</f>
        <v>#N/A</v>
      </c>
      <c r="E544" s="12" t="s">
        <v>1545</v>
      </c>
      <c r="F544" s="24"/>
      <c r="G544" s="25"/>
      <c r="H544" s="12" t="e">
        <f>VLOOKUP(C544,'MASTER SALE PARTY'!$B$4:$E$1000,3,FALSE)</f>
        <v>#N/A</v>
      </c>
      <c r="I544" s="17">
        <v>0</v>
      </c>
      <c r="J544" s="17" t="s">
        <v>37</v>
      </c>
      <c r="K544" s="12"/>
      <c r="L544" s="20" t="e">
        <f>VLOOKUP(K544,'MASTER SALE HSN'!$A$4:$E$200,5,FALSE)</f>
        <v>#N/A</v>
      </c>
      <c r="M544" s="26"/>
      <c r="N544" s="12"/>
      <c r="O544" s="12"/>
      <c r="P544" s="12"/>
      <c r="Q544" s="12"/>
      <c r="R544" s="12"/>
      <c r="S544" s="28"/>
      <c r="T544" s="21"/>
      <c r="U544" s="21"/>
      <c r="V544" s="21"/>
      <c r="W544" s="21"/>
      <c r="X544" s="27"/>
      <c r="Y544" s="12" t="s">
        <v>38</v>
      </c>
      <c r="Z544" s="12" t="s">
        <v>1482</v>
      </c>
      <c r="AA544" s="12" t="e">
        <f>VLOOKUP(C544,'MASTER SALE PARTY'!$B$4:$E$1000,4,FALSE)</f>
        <v>#N/A</v>
      </c>
      <c r="AB544" s="26"/>
    </row>
    <row r="545" spans="1:28">
      <c r="A545" s="16">
        <v>43647</v>
      </c>
      <c r="B545" s="12">
        <v>1</v>
      </c>
      <c r="C545" s="23" t="s">
        <v>496</v>
      </c>
      <c r="D545" s="12" t="str">
        <f>VLOOKUP(C545,'MASTER SALE PARTY'!$B$4:$E$1000,2,FALSE)</f>
        <v>27AAACV2420J1ZI</v>
      </c>
      <c r="E545" s="12" t="s">
        <v>1545</v>
      </c>
      <c r="F545" s="24" t="s">
        <v>595</v>
      </c>
      <c r="G545" s="25">
        <v>43647</v>
      </c>
      <c r="H545" s="12" t="str">
        <f>VLOOKUP(C545,'MASTER SALE PARTY'!$B$4:$E$1000,3,FALSE)</f>
        <v>27-Maharashatra</v>
      </c>
      <c r="I545" s="17">
        <v>0</v>
      </c>
      <c r="J545" s="17" t="s">
        <v>37</v>
      </c>
      <c r="K545" s="26">
        <v>87142090</v>
      </c>
      <c r="L545" s="20">
        <f>VLOOKUP(K545,'MASTER SALE HSN'!$A$4:$E$200,5,FALSE)</f>
        <v>28</v>
      </c>
      <c r="M545" s="26"/>
      <c r="N545" s="12"/>
      <c r="O545" s="12"/>
      <c r="P545" s="12"/>
      <c r="Q545" s="12"/>
      <c r="R545" s="12"/>
      <c r="S545" s="28">
        <v>19042.560000000001</v>
      </c>
      <c r="T545" s="21">
        <f t="shared" si="31"/>
        <v>0</v>
      </c>
      <c r="U545" s="21">
        <f t="shared" si="32"/>
        <v>2665.9584</v>
      </c>
      <c r="V545" s="21">
        <f t="shared" si="33"/>
        <v>2665.9584</v>
      </c>
      <c r="W545" s="21">
        <v>0</v>
      </c>
      <c r="X545" s="27">
        <v>24374.4768</v>
      </c>
      <c r="Y545" s="12" t="s">
        <v>38</v>
      </c>
      <c r="Z545" s="12" t="s">
        <v>1482</v>
      </c>
      <c r="AA545" s="12" t="str">
        <f>VLOOKUP(C545,'MASTER SALE PARTY'!$B$4:$E$1000,4,FALSE)</f>
        <v>Local</v>
      </c>
      <c r="AB545" s="26">
        <v>432</v>
      </c>
    </row>
    <row r="546" spans="1:28">
      <c r="A546" s="16">
        <v>43647</v>
      </c>
      <c r="C546" s="23" t="s">
        <v>496</v>
      </c>
      <c r="D546" s="12" t="str">
        <f>VLOOKUP(C546,'MASTER SALE PARTY'!$B$4:$E$1000,2,FALSE)</f>
        <v>27AAACV2420J1ZI</v>
      </c>
      <c r="E546" s="12" t="s">
        <v>1545</v>
      </c>
      <c r="F546" s="24" t="s">
        <v>595</v>
      </c>
      <c r="G546" s="25">
        <v>43647</v>
      </c>
      <c r="H546" s="12" t="str">
        <f>VLOOKUP(C546,'MASTER SALE PARTY'!$B$4:$E$1000,3,FALSE)</f>
        <v>27-Maharashatra</v>
      </c>
      <c r="I546" s="17">
        <v>0</v>
      </c>
      <c r="J546" s="17" t="s">
        <v>37</v>
      </c>
      <c r="K546" s="26">
        <v>85119000</v>
      </c>
      <c r="L546" s="20">
        <f>VLOOKUP(K546,'MASTER SALE HSN'!$A$4:$E$200,5,FALSE)</f>
        <v>28</v>
      </c>
      <c r="M546" s="26"/>
      <c r="N546" s="12"/>
      <c r="O546" s="12"/>
      <c r="P546" s="12"/>
      <c r="Q546" s="12"/>
      <c r="R546" s="12"/>
      <c r="S546" s="28">
        <v>36623.4</v>
      </c>
      <c r="T546" s="21">
        <f t="shared" si="31"/>
        <v>0</v>
      </c>
      <c r="U546" s="21">
        <f t="shared" si="32"/>
        <v>5127.2760000000007</v>
      </c>
      <c r="V546" s="21">
        <f t="shared" si="33"/>
        <v>5127.2760000000007</v>
      </c>
      <c r="W546" s="21">
        <v>0</v>
      </c>
      <c r="X546" s="27">
        <v>46877.962</v>
      </c>
      <c r="Y546" s="12" t="s">
        <v>38</v>
      </c>
      <c r="Z546" s="12" t="s">
        <v>1482</v>
      </c>
      <c r="AA546" s="12" t="str">
        <f>VLOOKUP(C546,'MASTER SALE PARTY'!$B$4:$E$1000,4,FALSE)</f>
        <v>Local</v>
      </c>
      <c r="AB546" s="26">
        <v>432</v>
      </c>
    </row>
    <row r="547" spans="1:28">
      <c r="A547" s="16">
        <v>43647</v>
      </c>
      <c r="B547" s="12">
        <v>2</v>
      </c>
      <c r="C547" s="23" t="s">
        <v>59</v>
      </c>
      <c r="D547" s="12" t="str">
        <f>VLOOKUP(C547,'MASTER SALE PARTY'!$B$4:$E$1000,2,FALSE)</f>
        <v>27AAACT1848E1ZH</v>
      </c>
      <c r="E547" s="12" t="s">
        <v>1545</v>
      </c>
      <c r="F547" s="24" t="s">
        <v>596</v>
      </c>
      <c r="G547" s="25">
        <v>43647</v>
      </c>
      <c r="H547" s="12" t="str">
        <f>VLOOKUP(C547,'MASTER SALE PARTY'!$B$4:$E$1000,3,FALSE)</f>
        <v>27-Maharashatra</v>
      </c>
      <c r="I547" s="17">
        <v>0</v>
      </c>
      <c r="J547" s="17" t="s">
        <v>37</v>
      </c>
      <c r="K547" s="26">
        <v>87089900</v>
      </c>
      <c r="L547" s="20">
        <f>VLOOKUP(K547,'MASTER SALE HSN'!$A$4:$E$200,5,FALSE)</f>
        <v>28</v>
      </c>
      <c r="M547" s="26"/>
      <c r="N547" s="12"/>
      <c r="O547" s="12"/>
      <c r="P547" s="12"/>
      <c r="Q547" s="12"/>
      <c r="R547" s="12"/>
      <c r="S547" s="28">
        <v>18987.68</v>
      </c>
      <c r="T547" s="21">
        <f t="shared" si="31"/>
        <v>0</v>
      </c>
      <c r="U547" s="21">
        <f t="shared" si="32"/>
        <v>2658.2752</v>
      </c>
      <c r="V547" s="21">
        <f t="shared" si="33"/>
        <v>2658.2752</v>
      </c>
      <c r="W547" s="21">
        <v>0</v>
      </c>
      <c r="X547" s="27">
        <v>24304.240399999999</v>
      </c>
      <c r="Y547" s="12" t="s">
        <v>38</v>
      </c>
      <c r="Z547" s="12" t="s">
        <v>1482</v>
      </c>
      <c r="AA547" s="12" t="str">
        <f>VLOOKUP(C547,'MASTER SALE PARTY'!$B$4:$E$1000,4,FALSE)</f>
        <v>Local</v>
      </c>
      <c r="AB547" s="26">
        <v>32</v>
      </c>
    </row>
    <row r="548" spans="1:28">
      <c r="A548" s="16">
        <v>43647</v>
      </c>
      <c r="B548" s="12">
        <v>3</v>
      </c>
      <c r="C548" s="23" t="s">
        <v>185</v>
      </c>
      <c r="D548" s="12" t="str">
        <f>VLOOKUP(C548,'MASTER SALE PARTY'!$B$4:$E$1000,2,FALSE)</f>
        <v>27AABFP3834C1ZK</v>
      </c>
      <c r="E548" s="12" t="s">
        <v>1545</v>
      </c>
      <c r="F548" s="24" t="s">
        <v>597</v>
      </c>
      <c r="G548" s="25">
        <v>43647</v>
      </c>
      <c r="H548" s="12" t="str">
        <f>VLOOKUP(C548,'MASTER SALE PARTY'!$B$4:$E$1000,3,FALSE)</f>
        <v>27-Maharashatra</v>
      </c>
      <c r="I548" s="17">
        <v>0</v>
      </c>
      <c r="J548" s="17" t="s">
        <v>37</v>
      </c>
      <c r="K548" s="26">
        <v>87141900</v>
      </c>
      <c r="L548" s="20">
        <f>VLOOKUP(K548,'MASTER SALE HSN'!$A$4:$E$200,5,FALSE)</f>
        <v>28</v>
      </c>
      <c r="M548" s="26"/>
      <c r="N548" s="12"/>
      <c r="O548" s="12"/>
      <c r="P548" s="12"/>
      <c r="Q548" s="12"/>
      <c r="R548" s="12"/>
      <c r="S548" s="28">
        <v>18531.439999999999</v>
      </c>
      <c r="T548" s="21">
        <f t="shared" si="31"/>
        <v>0</v>
      </c>
      <c r="U548" s="21">
        <f t="shared" si="32"/>
        <v>2594.4015999999997</v>
      </c>
      <c r="V548" s="21">
        <f t="shared" si="33"/>
        <v>2594.4015999999997</v>
      </c>
      <c r="W548" s="21">
        <v>0</v>
      </c>
      <c r="X548" s="27">
        <v>23720.243200000001</v>
      </c>
      <c r="Y548" s="12" t="s">
        <v>38</v>
      </c>
      <c r="Z548" s="12" t="s">
        <v>1482</v>
      </c>
      <c r="AA548" s="12" t="str">
        <f>VLOOKUP(C548,'MASTER SALE PARTY'!$B$4:$E$1000,4,FALSE)</f>
        <v>Local</v>
      </c>
      <c r="AB548" s="26">
        <v>1504</v>
      </c>
    </row>
    <row r="549" spans="1:28">
      <c r="A549" s="16">
        <v>43647</v>
      </c>
      <c r="B549" s="12">
        <v>4</v>
      </c>
      <c r="C549" s="23" t="s">
        <v>45</v>
      </c>
      <c r="D549" s="12" t="str">
        <f>VLOOKUP(C549,'MASTER SALE PARTY'!$B$4:$E$1000,2,FALSE)</f>
        <v>27AAECM8871A1ZF</v>
      </c>
      <c r="E549" s="12" t="s">
        <v>1545</v>
      </c>
      <c r="F549" s="24" t="s">
        <v>598</v>
      </c>
      <c r="G549" s="25">
        <v>43647</v>
      </c>
      <c r="H549" s="12" t="str">
        <f>VLOOKUP(C549,'MASTER SALE PARTY'!$B$4:$E$1000,3,FALSE)</f>
        <v>27-Maharashatra</v>
      </c>
      <c r="I549" s="17">
        <v>0</v>
      </c>
      <c r="J549" s="17" t="s">
        <v>37</v>
      </c>
      <c r="K549" s="26">
        <v>87089900</v>
      </c>
      <c r="L549" s="20">
        <f>VLOOKUP(K549,'MASTER SALE HSN'!$A$4:$E$200,5,FALSE)</f>
        <v>28</v>
      </c>
      <c r="M549" s="26"/>
      <c r="N549" s="12"/>
      <c r="O549" s="12"/>
      <c r="P549" s="12"/>
      <c r="Q549" s="12"/>
      <c r="R549" s="12"/>
      <c r="S549" s="28">
        <v>23255.759999999998</v>
      </c>
      <c r="T549" s="21">
        <f t="shared" si="31"/>
        <v>0</v>
      </c>
      <c r="U549" s="21">
        <f t="shared" si="32"/>
        <v>3255.8063999999995</v>
      </c>
      <c r="V549" s="21">
        <f t="shared" si="33"/>
        <v>3255.8063999999995</v>
      </c>
      <c r="W549" s="21">
        <v>0</v>
      </c>
      <c r="X549" s="27">
        <v>29767.382799999996</v>
      </c>
      <c r="Y549" s="12" t="s">
        <v>38</v>
      </c>
      <c r="Z549" s="12" t="s">
        <v>1482</v>
      </c>
      <c r="AA549" s="12" t="str">
        <f>VLOOKUP(C549,'MASTER SALE PARTY'!$B$4:$E$1000,4,FALSE)</f>
        <v>Local</v>
      </c>
      <c r="AB549" s="26">
        <v>12</v>
      </c>
    </row>
    <row r="550" spans="1:28">
      <c r="A550" s="16">
        <v>43647</v>
      </c>
      <c r="B550" s="12">
        <v>5</v>
      </c>
      <c r="C550" s="23" t="s">
        <v>45</v>
      </c>
      <c r="D550" s="12" t="str">
        <f>VLOOKUP(C550,'MASTER SALE PARTY'!$B$4:$E$1000,2,FALSE)</f>
        <v>27AAECM8871A1ZF</v>
      </c>
      <c r="E550" s="12" t="s">
        <v>1545</v>
      </c>
      <c r="F550" s="24" t="s">
        <v>599</v>
      </c>
      <c r="G550" s="25">
        <v>43647</v>
      </c>
      <c r="H550" s="12" t="str">
        <f>VLOOKUP(C550,'MASTER SALE PARTY'!$B$4:$E$1000,3,FALSE)</f>
        <v>27-Maharashatra</v>
      </c>
      <c r="I550" s="17">
        <v>0</v>
      </c>
      <c r="J550" s="17" t="s">
        <v>37</v>
      </c>
      <c r="K550" s="26">
        <v>87089900</v>
      </c>
      <c r="L550" s="20">
        <f>VLOOKUP(K550,'MASTER SALE HSN'!$A$4:$E$200,5,FALSE)</f>
        <v>28</v>
      </c>
      <c r="M550" s="26"/>
      <c r="N550" s="12"/>
      <c r="O550" s="12"/>
      <c r="P550" s="12"/>
      <c r="Q550" s="12"/>
      <c r="R550" s="12"/>
      <c r="S550" s="28">
        <v>23255.759999999998</v>
      </c>
      <c r="T550" s="21">
        <f t="shared" si="31"/>
        <v>0</v>
      </c>
      <c r="U550" s="21">
        <f t="shared" si="32"/>
        <v>3255.8063999999995</v>
      </c>
      <c r="V550" s="21">
        <f t="shared" si="33"/>
        <v>3255.8063999999995</v>
      </c>
      <c r="W550" s="21">
        <v>0</v>
      </c>
      <c r="X550" s="27">
        <v>29767.382799999996</v>
      </c>
      <c r="Y550" s="12" t="s">
        <v>38</v>
      </c>
      <c r="Z550" s="12" t="s">
        <v>1482</v>
      </c>
      <c r="AA550" s="12" t="str">
        <f>VLOOKUP(C550,'MASTER SALE PARTY'!$B$4:$E$1000,4,FALSE)</f>
        <v>Local</v>
      </c>
      <c r="AB550" s="26">
        <v>12</v>
      </c>
    </row>
    <row r="551" spans="1:28">
      <c r="A551" s="16">
        <v>43647</v>
      </c>
      <c r="B551" s="12">
        <v>6</v>
      </c>
      <c r="C551" s="23" t="s">
        <v>92</v>
      </c>
      <c r="D551" s="12" t="str">
        <f>VLOOKUP(C551,'MASTER SALE PARTY'!$B$4:$E$1000,2,FALSE)</f>
        <v>27AAACH4211R1ZF</v>
      </c>
      <c r="E551" s="12" t="s">
        <v>1545</v>
      </c>
      <c r="F551" s="24" t="s">
        <v>600</v>
      </c>
      <c r="G551" s="25">
        <v>43647</v>
      </c>
      <c r="H551" s="12" t="str">
        <f>VLOOKUP(C551,'MASTER SALE PARTY'!$B$4:$E$1000,3,FALSE)</f>
        <v>27-Maharashatra</v>
      </c>
      <c r="I551" s="17">
        <v>0</v>
      </c>
      <c r="J551" s="17" t="s">
        <v>37</v>
      </c>
      <c r="K551" s="26">
        <v>85129000</v>
      </c>
      <c r="L551" s="20">
        <f>VLOOKUP(K551,'MASTER SALE HSN'!$A$4:$E$200,5,FALSE)</f>
        <v>18</v>
      </c>
      <c r="M551" s="26"/>
      <c r="N551" s="12"/>
      <c r="O551" s="12"/>
      <c r="P551" s="12"/>
      <c r="Q551" s="12"/>
      <c r="R551" s="12"/>
      <c r="S551" s="28">
        <v>90000</v>
      </c>
      <c r="T551" s="21">
        <f t="shared" si="31"/>
        <v>0</v>
      </c>
      <c r="U551" s="21">
        <f t="shared" si="32"/>
        <v>8100</v>
      </c>
      <c r="V551" s="21">
        <f t="shared" si="33"/>
        <v>8100</v>
      </c>
      <c r="W551" s="21">
        <v>0</v>
      </c>
      <c r="X551" s="27">
        <v>106200</v>
      </c>
      <c r="Y551" s="12" t="s">
        <v>38</v>
      </c>
      <c r="Z551" s="12" t="s">
        <v>1482</v>
      </c>
      <c r="AA551" s="12" t="str">
        <f>VLOOKUP(C551,'MASTER SALE PARTY'!$B$4:$E$1000,4,FALSE)</f>
        <v>Local</v>
      </c>
      <c r="AB551" s="26">
        <v>3600</v>
      </c>
    </row>
    <row r="552" spans="1:28">
      <c r="A552" s="16">
        <v>43647</v>
      </c>
      <c r="B552" s="12">
        <v>7</v>
      </c>
      <c r="C552" s="23" t="s">
        <v>173</v>
      </c>
      <c r="D552" s="12" t="str">
        <f>VLOOKUP(C552,'MASTER SALE PARTY'!$B$4:$E$1000,2,FALSE)</f>
        <v>27AAGCP0139E1ZP</v>
      </c>
      <c r="E552" s="12" t="s">
        <v>1545</v>
      </c>
      <c r="F552" s="24" t="s">
        <v>601</v>
      </c>
      <c r="G552" s="25">
        <v>43648</v>
      </c>
      <c r="H552" s="12" t="str">
        <f>VLOOKUP(C552,'MASTER SALE PARTY'!$B$4:$E$1000,3,FALSE)</f>
        <v>27-Maharashatra</v>
      </c>
      <c r="I552" s="17">
        <v>0</v>
      </c>
      <c r="J552" s="17" t="s">
        <v>37</v>
      </c>
      <c r="K552" s="26">
        <v>87141090</v>
      </c>
      <c r="L552" s="20">
        <f>VLOOKUP(K552,'MASTER SALE HSN'!$A$4:$E$200,5,FALSE)</f>
        <v>28</v>
      </c>
      <c r="M552" s="26"/>
      <c r="N552" s="12"/>
      <c r="O552" s="12"/>
      <c r="P552" s="12"/>
      <c r="Q552" s="12"/>
      <c r="R552" s="12"/>
      <c r="S552" s="28">
        <v>37685</v>
      </c>
      <c r="T552" s="21">
        <f t="shared" si="31"/>
        <v>0</v>
      </c>
      <c r="U552" s="21">
        <f t="shared" si="32"/>
        <v>5275.9000000000005</v>
      </c>
      <c r="V552" s="21">
        <f t="shared" si="33"/>
        <v>5275.9000000000005</v>
      </c>
      <c r="W552" s="21">
        <v>0</v>
      </c>
      <c r="X552" s="27">
        <v>48236.800000000003</v>
      </c>
      <c r="Y552" s="12" t="s">
        <v>38</v>
      </c>
      <c r="Z552" s="12" t="s">
        <v>1482</v>
      </c>
      <c r="AA552" s="12" t="str">
        <f>VLOOKUP(C552,'MASTER SALE PARTY'!$B$4:$E$1000,4,FALSE)</f>
        <v>Local</v>
      </c>
      <c r="AB552" s="26">
        <v>500</v>
      </c>
    </row>
    <row r="553" spans="1:28">
      <c r="A553" s="16">
        <v>43647</v>
      </c>
      <c r="B553" s="12">
        <v>8</v>
      </c>
      <c r="C553" s="23" t="s">
        <v>173</v>
      </c>
      <c r="D553" s="12" t="str">
        <f>VLOOKUP(C553,'MASTER SALE PARTY'!$B$4:$E$1000,2,FALSE)</f>
        <v>27AAGCP0139E1ZP</v>
      </c>
      <c r="E553" s="12" t="s">
        <v>1545</v>
      </c>
      <c r="F553" s="24" t="s">
        <v>602</v>
      </c>
      <c r="G553" s="25">
        <v>43648</v>
      </c>
      <c r="H553" s="12" t="str">
        <f>VLOOKUP(C553,'MASTER SALE PARTY'!$B$4:$E$1000,3,FALSE)</f>
        <v>27-Maharashatra</v>
      </c>
      <c r="I553" s="17">
        <v>0</v>
      </c>
      <c r="J553" s="17" t="s">
        <v>37</v>
      </c>
      <c r="K553" s="26">
        <v>87141090</v>
      </c>
      <c r="L553" s="20">
        <f>VLOOKUP(K553,'MASTER SALE HSN'!$A$4:$E$200,5,FALSE)</f>
        <v>28</v>
      </c>
      <c r="M553" s="26"/>
      <c r="N553" s="12"/>
      <c r="O553" s="12"/>
      <c r="P553" s="12"/>
      <c r="Q553" s="12"/>
      <c r="R553" s="12"/>
      <c r="S553" s="28">
        <v>39505.199999999997</v>
      </c>
      <c r="T553" s="21">
        <f t="shared" si="31"/>
        <v>0</v>
      </c>
      <c r="U553" s="21">
        <f t="shared" si="32"/>
        <v>5530.7279999999992</v>
      </c>
      <c r="V553" s="21">
        <f t="shared" si="33"/>
        <v>5530.7279999999992</v>
      </c>
      <c r="W553" s="21">
        <v>0</v>
      </c>
      <c r="X553" s="27">
        <v>50566.656000000003</v>
      </c>
      <c r="Y553" s="12" t="s">
        <v>38</v>
      </c>
      <c r="Z553" s="12" t="s">
        <v>1482</v>
      </c>
      <c r="AA553" s="12" t="str">
        <f>VLOOKUP(C553,'MASTER SALE PARTY'!$B$4:$E$1000,4,FALSE)</f>
        <v>Local</v>
      </c>
      <c r="AB553" s="26">
        <v>840</v>
      </c>
    </row>
    <row r="554" spans="1:28">
      <c r="A554" s="16">
        <v>43647</v>
      </c>
      <c r="B554" s="12">
        <v>9</v>
      </c>
      <c r="C554" s="23" t="s">
        <v>185</v>
      </c>
      <c r="D554" s="12" t="str">
        <f>VLOOKUP(C554,'MASTER SALE PARTY'!$B$4:$E$1000,2,FALSE)</f>
        <v>27AABFP3834C1ZK</v>
      </c>
      <c r="E554" s="12" t="s">
        <v>1545</v>
      </c>
      <c r="F554" s="24" t="s">
        <v>603</v>
      </c>
      <c r="G554" s="25">
        <v>43648</v>
      </c>
      <c r="H554" s="12" t="str">
        <f>VLOOKUP(C554,'MASTER SALE PARTY'!$B$4:$E$1000,3,FALSE)</f>
        <v>27-Maharashatra</v>
      </c>
      <c r="I554" s="17">
        <v>0</v>
      </c>
      <c r="J554" s="17" t="s">
        <v>37</v>
      </c>
      <c r="K554" s="26">
        <v>87141900</v>
      </c>
      <c r="L554" s="20">
        <f>VLOOKUP(K554,'MASTER SALE HSN'!$A$4:$E$200,5,FALSE)</f>
        <v>28</v>
      </c>
      <c r="M554" s="26"/>
      <c r="N554" s="12"/>
      <c r="O554" s="12"/>
      <c r="P554" s="12"/>
      <c r="Q554" s="12"/>
      <c r="R554" s="12"/>
      <c r="S554" s="28">
        <v>45833</v>
      </c>
      <c r="T554" s="21">
        <f t="shared" si="31"/>
        <v>0</v>
      </c>
      <c r="U554" s="21">
        <f t="shared" si="32"/>
        <v>6416.62</v>
      </c>
      <c r="V554" s="21">
        <f t="shared" si="33"/>
        <v>6416.62</v>
      </c>
      <c r="W554" s="21">
        <v>0</v>
      </c>
      <c r="X554" s="27">
        <v>58666.240000000005</v>
      </c>
      <c r="Y554" s="12" t="s">
        <v>38</v>
      </c>
      <c r="Z554" s="12" t="s">
        <v>1482</v>
      </c>
      <c r="AA554" s="12" t="str">
        <f>VLOOKUP(C554,'MASTER SALE PARTY'!$B$4:$E$1000,4,FALSE)</f>
        <v>Local</v>
      </c>
      <c r="AB554" s="26">
        <v>3620</v>
      </c>
    </row>
    <row r="555" spans="1:28">
      <c r="A555" s="16">
        <v>43647</v>
      </c>
      <c r="B555" s="12">
        <v>10</v>
      </c>
      <c r="C555" s="23" t="s">
        <v>59</v>
      </c>
      <c r="D555" s="12" t="str">
        <f>VLOOKUP(C555,'MASTER SALE PARTY'!$B$4:$E$1000,2,FALSE)</f>
        <v>27AAACT1848E1ZH</v>
      </c>
      <c r="E555" s="12" t="s">
        <v>1545</v>
      </c>
      <c r="F555" s="24" t="s">
        <v>604</v>
      </c>
      <c r="G555" s="25">
        <v>43648</v>
      </c>
      <c r="H555" s="12" t="str">
        <f>VLOOKUP(C555,'MASTER SALE PARTY'!$B$4:$E$1000,3,FALSE)</f>
        <v>27-Maharashatra</v>
      </c>
      <c r="I555" s="17">
        <v>0</v>
      </c>
      <c r="J555" s="17" t="s">
        <v>37</v>
      </c>
      <c r="K555" s="26">
        <v>87089900</v>
      </c>
      <c r="L555" s="20">
        <f>VLOOKUP(K555,'MASTER SALE HSN'!$A$4:$E$200,5,FALSE)</f>
        <v>28</v>
      </c>
      <c r="M555" s="26"/>
      <c r="N555" s="12"/>
      <c r="O555" s="12"/>
      <c r="P555" s="12"/>
      <c r="Q555" s="12"/>
      <c r="R555" s="12"/>
      <c r="S555" s="28">
        <v>74796.800000000003</v>
      </c>
      <c r="T555" s="21">
        <f t="shared" si="31"/>
        <v>0</v>
      </c>
      <c r="U555" s="21">
        <f t="shared" si="32"/>
        <v>10471.552000000001</v>
      </c>
      <c r="V555" s="21">
        <f t="shared" si="33"/>
        <v>10471.552000000001</v>
      </c>
      <c r="W555" s="21">
        <v>0</v>
      </c>
      <c r="X555" s="27">
        <v>95739.903999999995</v>
      </c>
      <c r="Y555" s="12" t="s">
        <v>38</v>
      </c>
      <c r="Z555" s="12" t="s">
        <v>1482</v>
      </c>
      <c r="AA555" s="12" t="str">
        <f>VLOOKUP(C555,'MASTER SALE PARTY'!$B$4:$E$1000,4,FALSE)</f>
        <v>Local</v>
      </c>
      <c r="AB555" s="26">
        <v>104</v>
      </c>
    </row>
    <row r="556" spans="1:28">
      <c r="A556" s="16">
        <v>43647</v>
      </c>
      <c r="B556" s="12">
        <v>11</v>
      </c>
      <c r="C556" s="23" t="s">
        <v>92</v>
      </c>
      <c r="D556" s="12" t="str">
        <f>VLOOKUP(C556,'MASTER SALE PARTY'!$B$4:$E$1000,2,FALSE)</f>
        <v>27AAACH4211R1ZF</v>
      </c>
      <c r="E556" s="12" t="s">
        <v>1545</v>
      </c>
      <c r="F556" s="24" t="s">
        <v>605</v>
      </c>
      <c r="G556" s="25">
        <v>43648</v>
      </c>
      <c r="H556" s="12" t="str">
        <f>VLOOKUP(C556,'MASTER SALE PARTY'!$B$4:$E$1000,3,FALSE)</f>
        <v>27-Maharashatra</v>
      </c>
      <c r="I556" s="17">
        <v>0</v>
      </c>
      <c r="J556" s="17" t="s">
        <v>37</v>
      </c>
      <c r="K556" s="26">
        <v>85129000</v>
      </c>
      <c r="L556" s="20">
        <f>VLOOKUP(K556,'MASTER SALE HSN'!$A$4:$E$200,5,FALSE)</f>
        <v>18</v>
      </c>
      <c r="M556" s="26"/>
      <c r="N556" s="12"/>
      <c r="O556" s="12"/>
      <c r="P556" s="12"/>
      <c r="Q556" s="12"/>
      <c r="R556" s="12"/>
      <c r="S556" s="28">
        <v>54000</v>
      </c>
      <c r="T556" s="21">
        <f t="shared" si="31"/>
        <v>0</v>
      </c>
      <c r="U556" s="21">
        <f t="shared" si="32"/>
        <v>4860</v>
      </c>
      <c r="V556" s="21">
        <f t="shared" si="33"/>
        <v>4860</v>
      </c>
      <c r="W556" s="21">
        <v>0</v>
      </c>
      <c r="X556" s="27">
        <v>63720</v>
      </c>
      <c r="Y556" s="12" t="s">
        <v>38</v>
      </c>
      <c r="Z556" s="12" t="s">
        <v>1482</v>
      </c>
      <c r="AA556" s="12" t="str">
        <f>VLOOKUP(C556,'MASTER SALE PARTY'!$B$4:$E$1000,4,FALSE)</f>
        <v>Local</v>
      </c>
      <c r="AB556" s="26">
        <v>2160</v>
      </c>
    </row>
    <row r="557" spans="1:28">
      <c r="A557" s="16">
        <v>43647</v>
      </c>
      <c r="B557" s="12">
        <v>12</v>
      </c>
      <c r="C557" s="23" t="s">
        <v>185</v>
      </c>
      <c r="D557" s="12" t="str">
        <f>VLOOKUP(C557,'MASTER SALE PARTY'!$B$4:$E$1000,2,FALSE)</f>
        <v>27AABFP3834C1ZK</v>
      </c>
      <c r="E557" s="12" t="s">
        <v>1545</v>
      </c>
      <c r="F557" s="24" t="s">
        <v>606</v>
      </c>
      <c r="G557" s="25">
        <v>43649</v>
      </c>
      <c r="H557" s="12" t="str">
        <f>VLOOKUP(C557,'MASTER SALE PARTY'!$B$4:$E$1000,3,FALSE)</f>
        <v>27-Maharashatra</v>
      </c>
      <c r="I557" s="17">
        <v>0</v>
      </c>
      <c r="J557" s="17" t="s">
        <v>37</v>
      </c>
      <c r="K557" s="26">
        <v>87141900</v>
      </c>
      <c r="L557" s="20">
        <f>VLOOKUP(K557,'MASTER SALE HSN'!$A$4:$E$200,5,FALSE)</f>
        <v>28</v>
      </c>
      <c r="M557" s="26"/>
      <c r="N557" s="12"/>
      <c r="O557" s="12"/>
      <c r="P557" s="12"/>
      <c r="Q557" s="12"/>
      <c r="R557" s="12"/>
      <c r="S557" s="28">
        <v>26576</v>
      </c>
      <c r="T557" s="21">
        <f t="shared" si="31"/>
        <v>0</v>
      </c>
      <c r="U557" s="21">
        <f t="shared" si="32"/>
        <v>3720.64</v>
      </c>
      <c r="V557" s="21">
        <f t="shared" si="33"/>
        <v>3720.64</v>
      </c>
      <c r="W557" s="21">
        <v>0</v>
      </c>
      <c r="X557" s="27">
        <v>34017.279999999999</v>
      </c>
      <c r="Y557" s="12" t="s">
        <v>38</v>
      </c>
      <c r="Z557" s="12" t="s">
        <v>1482</v>
      </c>
      <c r="AA557" s="12" t="str">
        <f>VLOOKUP(C557,'MASTER SALE PARTY'!$B$4:$E$1000,4,FALSE)</f>
        <v>Local</v>
      </c>
      <c r="AB557" s="26">
        <v>2080</v>
      </c>
    </row>
    <row r="558" spans="1:28">
      <c r="A558" s="16">
        <v>43647</v>
      </c>
      <c r="B558" s="12">
        <v>13</v>
      </c>
      <c r="C558" s="23" t="s">
        <v>45</v>
      </c>
      <c r="D558" s="12" t="str">
        <f>VLOOKUP(C558,'MASTER SALE PARTY'!$B$4:$E$1000,2,FALSE)</f>
        <v>27AAECM8871A1ZF</v>
      </c>
      <c r="E558" s="12" t="s">
        <v>1545</v>
      </c>
      <c r="F558" s="24" t="s">
        <v>607</v>
      </c>
      <c r="G558" s="25">
        <v>43649</v>
      </c>
      <c r="H558" s="12" t="str">
        <f>VLOOKUP(C558,'MASTER SALE PARTY'!$B$4:$E$1000,3,FALSE)</f>
        <v>27-Maharashatra</v>
      </c>
      <c r="I558" s="17">
        <v>0</v>
      </c>
      <c r="J558" s="17" t="s">
        <v>37</v>
      </c>
      <c r="K558" s="26">
        <v>87089900</v>
      </c>
      <c r="L558" s="20">
        <f>VLOOKUP(K558,'MASTER SALE HSN'!$A$4:$E$200,5,FALSE)</f>
        <v>28</v>
      </c>
      <c r="M558" s="26"/>
      <c r="N558" s="12"/>
      <c r="O558" s="12"/>
      <c r="P558" s="12"/>
      <c r="Q558" s="12"/>
      <c r="R558" s="12"/>
      <c r="S558" s="28">
        <v>23255.759999999998</v>
      </c>
      <c r="T558" s="21">
        <f t="shared" si="31"/>
        <v>0</v>
      </c>
      <c r="U558" s="21">
        <f t="shared" si="32"/>
        <v>3255.8063999999995</v>
      </c>
      <c r="V558" s="21">
        <f t="shared" si="33"/>
        <v>3255.8063999999995</v>
      </c>
      <c r="W558" s="21">
        <v>0</v>
      </c>
      <c r="X558" s="27">
        <v>29767.382799999996</v>
      </c>
      <c r="Y558" s="12" t="s">
        <v>38</v>
      </c>
      <c r="Z558" s="12" t="s">
        <v>1482</v>
      </c>
      <c r="AA558" s="12" t="str">
        <f>VLOOKUP(C558,'MASTER SALE PARTY'!$B$4:$E$1000,4,FALSE)</f>
        <v>Local</v>
      </c>
      <c r="AB558" s="26">
        <v>12</v>
      </c>
    </row>
    <row r="559" spans="1:28">
      <c r="A559" s="16">
        <v>43647</v>
      </c>
      <c r="B559" s="12">
        <v>14</v>
      </c>
      <c r="C559" s="23" t="s">
        <v>64</v>
      </c>
      <c r="D559" s="12" t="str">
        <f>VLOOKUP(C559,'MASTER SALE PARTY'!$B$4:$E$1000,2,FALSE)</f>
        <v>27AAACD4090Q1Z8</v>
      </c>
      <c r="E559" s="12" t="s">
        <v>1545</v>
      </c>
      <c r="F559" s="24" t="s">
        <v>608</v>
      </c>
      <c r="G559" s="25">
        <v>43649</v>
      </c>
      <c r="H559" s="12" t="str">
        <f>VLOOKUP(C559,'MASTER SALE PARTY'!$B$4:$E$1000,3,FALSE)</f>
        <v>27-Maharashatra</v>
      </c>
      <c r="I559" s="17">
        <v>0</v>
      </c>
      <c r="J559" s="17" t="s">
        <v>37</v>
      </c>
      <c r="K559" s="26">
        <v>85129000</v>
      </c>
      <c r="L559" s="20">
        <f>VLOOKUP(K559,'MASTER SALE HSN'!$A$4:$E$200,5,FALSE)</f>
        <v>18</v>
      </c>
      <c r="M559" s="26"/>
      <c r="N559" s="12"/>
      <c r="O559" s="12"/>
      <c r="P559" s="12"/>
      <c r="Q559" s="12"/>
      <c r="R559" s="12"/>
      <c r="S559" s="28">
        <v>74670.12</v>
      </c>
      <c r="T559" s="21">
        <f t="shared" si="31"/>
        <v>0</v>
      </c>
      <c r="U559" s="21">
        <f t="shared" si="32"/>
        <v>6720.3107999999993</v>
      </c>
      <c r="V559" s="21">
        <f t="shared" si="33"/>
        <v>6720.3107999999993</v>
      </c>
      <c r="W559" s="21">
        <v>0</v>
      </c>
      <c r="X559" s="27">
        <v>88110.741600000008</v>
      </c>
      <c r="Y559" s="12" t="s">
        <v>38</v>
      </c>
      <c r="Z559" s="12" t="s">
        <v>1482</v>
      </c>
      <c r="AA559" s="12" t="str">
        <f>VLOOKUP(C559,'MASTER SALE PARTY'!$B$4:$E$1000,4,FALSE)</f>
        <v>Local</v>
      </c>
      <c r="AB559" s="26">
        <v>612</v>
      </c>
    </row>
    <row r="560" spans="1:28">
      <c r="A560" s="16">
        <v>43647</v>
      </c>
      <c r="B560" s="12">
        <v>15</v>
      </c>
      <c r="C560" s="23" t="s">
        <v>173</v>
      </c>
      <c r="D560" s="12" t="str">
        <f>VLOOKUP(C560,'MASTER SALE PARTY'!$B$4:$E$1000,2,FALSE)</f>
        <v>27AAGCP0139E1ZP</v>
      </c>
      <c r="E560" s="12" t="s">
        <v>1545</v>
      </c>
      <c r="F560" s="24" t="s">
        <v>609</v>
      </c>
      <c r="G560" s="25">
        <v>43649</v>
      </c>
      <c r="H560" s="12" t="str">
        <f>VLOOKUP(C560,'MASTER SALE PARTY'!$B$4:$E$1000,3,FALSE)</f>
        <v>27-Maharashatra</v>
      </c>
      <c r="I560" s="17">
        <v>0</v>
      </c>
      <c r="J560" s="17" t="s">
        <v>37</v>
      </c>
      <c r="K560" s="26">
        <v>87141090</v>
      </c>
      <c r="L560" s="20">
        <f>VLOOKUP(K560,'MASTER SALE HSN'!$A$4:$E$200,5,FALSE)</f>
        <v>28</v>
      </c>
      <c r="M560" s="26"/>
      <c r="N560" s="12"/>
      <c r="O560" s="12"/>
      <c r="P560" s="12"/>
      <c r="Q560" s="12"/>
      <c r="R560" s="12"/>
      <c r="S560" s="28">
        <v>37685</v>
      </c>
      <c r="T560" s="21">
        <f t="shared" si="31"/>
        <v>0</v>
      </c>
      <c r="U560" s="21">
        <f t="shared" si="32"/>
        <v>5275.9000000000005</v>
      </c>
      <c r="V560" s="21">
        <f t="shared" si="33"/>
        <v>5275.9000000000005</v>
      </c>
      <c r="W560" s="21">
        <v>0</v>
      </c>
      <c r="X560" s="27">
        <v>48236.800000000003</v>
      </c>
      <c r="Y560" s="12" t="s">
        <v>38</v>
      </c>
      <c r="Z560" s="12" t="s">
        <v>1482</v>
      </c>
      <c r="AA560" s="12" t="str">
        <f>VLOOKUP(C560,'MASTER SALE PARTY'!$B$4:$E$1000,4,FALSE)</f>
        <v>Local</v>
      </c>
      <c r="AB560" s="26">
        <v>500</v>
      </c>
    </row>
    <row r="561" spans="1:28">
      <c r="A561" s="16">
        <v>43647</v>
      </c>
      <c r="B561" s="12">
        <v>16</v>
      </c>
      <c r="C561" s="23" t="s">
        <v>173</v>
      </c>
      <c r="D561" s="12" t="str">
        <f>VLOOKUP(C561,'MASTER SALE PARTY'!$B$4:$E$1000,2,FALSE)</f>
        <v>27AAGCP0139E1ZP</v>
      </c>
      <c r="E561" s="12" t="s">
        <v>1545</v>
      </c>
      <c r="F561" s="24" t="s">
        <v>610</v>
      </c>
      <c r="G561" s="25">
        <v>43649</v>
      </c>
      <c r="H561" s="12" t="str">
        <f>VLOOKUP(C561,'MASTER SALE PARTY'!$B$4:$E$1000,3,FALSE)</f>
        <v>27-Maharashatra</v>
      </c>
      <c r="I561" s="17">
        <v>0</v>
      </c>
      <c r="J561" s="17" t="s">
        <v>37</v>
      </c>
      <c r="K561" s="26">
        <v>87141090</v>
      </c>
      <c r="L561" s="20">
        <f>VLOOKUP(K561,'MASTER SALE HSN'!$A$4:$E$200,5,FALSE)</f>
        <v>28</v>
      </c>
      <c r="M561" s="26"/>
      <c r="N561" s="12"/>
      <c r="O561" s="12"/>
      <c r="P561" s="12"/>
      <c r="Q561" s="12"/>
      <c r="R561" s="12"/>
      <c r="S561" s="28">
        <v>22574.400000000001</v>
      </c>
      <c r="T561" s="21">
        <f t="shared" si="31"/>
        <v>0</v>
      </c>
      <c r="U561" s="21">
        <f t="shared" si="32"/>
        <v>3160.4160000000002</v>
      </c>
      <c r="V561" s="21">
        <f t="shared" si="33"/>
        <v>3160.4160000000002</v>
      </c>
      <c r="W561" s="21">
        <v>0</v>
      </c>
      <c r="X561" s="27">
        <v>28895.242000000002</v>
      </c>
      <c r="Y561" s="12" t="s">
        <v>38</v>
      </c>
      <c r="Z561" s="12" t="s">
        <v>1482</v>
      </c>
      <c r="AA561" s="12" t="str">
        <f>VLOOKUP(C561,'MASTER SALE PARTY'!$B$4:$E$1000,4,FALSE)</f>
        <v>Local</v>
      </c>
      <c r="AB561" s="26">
        <v>480</v>
      </c>
    </row>
    <row r="562" spans="1:28">
      <c r="A562" s="16">
        <v>43647</v>
      </c>
      <c r="B562" s="12">
        <v>17</v>
      </c>
      <c r="C562" s="23" t="s">
        <v>185</v>
      </c>
      <c r="D562" s="12" t="str">
        <f>VLOOKUP(C562,'MASTER SALE PARTY'!$B$4:$E$1000,2,FALSE)</f>
        <v>27AABFP3834C1ZK</v>
      </c>
      <c r="E562" s="12" t="s">
        <v>1545</v>
      </c>
      <c r="F562" s="24" t="s">
        <v>611</v>
      </c>
      <c r="G562" s="25">
        <v>43649</v>
      </c>
      <c r="H562" s="12" t="str">
        <f>VLOOKUP(C562,'MASTER SALE PARTY'!$B$4:$E$1000,3,FALSE)</f>
        <v>27-Maharashatra</v>
      </c>
      <c r="I562" s="17">
        <v>0</v>
      </c>
      <c r="J562" s="17" t="s">
        <v>37</v>
      </c>
      <c r="K562" s="26">
        <v>87141900</v>
      </c>
      <c r="L562" s="20">
        <f>VLOOKUP(K562,'MASTER SALE HSN'!$A$4:$E$200,5,FALSE)</f>
        <v>28</v>
      </c>
      <c r="M562" s="26"/>
      <c r="N562" s="12"/>
      <c r="O562" s="12"/>
      <c r="P562" s="12"/>
      <c r="Q562" s="12"/>
      <c r="R562" s="12"/>
      <c r="S562" s="28">
        <v>18922.7</v>
      </c>
      <c r="T562" s="21">
        <f t="shared" si="31"/>
        <v>0</v>
      </c>
      <c r="U562" s="21">
        <f t="shared" si="32"/>
        <v>2649.1779999999999</v>
      </c>
      <c r="V562" s="21">
        <f t="shared" si="33"/>
        <v>2649.1779999999999</v>
      </c>
      <c r="W562" s="21">
        <v>0</v>
      </c>
      <c r="X562" s="27">
        <v>24221.036</v>
      </c>
      <c r="Y562" s="12" t="s">
        <v>38</v>
      </c>
      <c r="Z562" s="12" t="s">
        <v>1482</v>
      </c>
      <c r="AA562" s="12" t="str">
        <f>VLOOKUP(C562,'MASTER SALE PARTY'!$B$4:$E$1000,4,FALSE)</f>
        <v>Local</v>
      </c>
      <c r="AB562" s="26">
        <v>1430</v>
      </c>
    </row>
    <row r="563" spans="1:28">
      <c r="A563" s="16">
        <v>43647</v>
      </c>
      <c r="B563" s="12">
        <v>18</v>
      </c>
      <c r="C563" s="23" t="s">
        <v>45</v>
      </c>
      <c r="D563" s="12" t="str">
        <f>VLOOKUP(C563,'MASTER SALE PARTY'!$B$4:$E$1000,2,FALSE)</f>
        <v>27AAECM8871A1ZF</v>
      </c>
      <c r="E563" s="12" t="s">
        <v>1545</v>
      </c>
      <c r="F563" s="24" t="s">
        <v>612</v>
      </c>
      <c r="G563" s="25">
        <v>43650</v>
      </c>
      <c r="H563" s="12" t="str">
        <f>VLOOKUP(C563,'MASTER SALE PARTY'!$B$4:$E$1000,3,FALSE)</f>
        <v>27-Maharashatra</v>
      </c>
      <c r="I563" s="17">
        <v>0</v>
      </c>
      <c r="J563" s="17" t="s">
        <v>37</v>
      </c>
      <c r="K563" s="26">
        <v>87089900</v>
      </c>
      <c r="L563" s="20">
        <f>VLOOKUP(K563,'MASTER SALE HSN'!$A$4:$E$200,5,FALSE)</f>
        <v>28</v>
      </c>
      <c r="M563" s="26"/>
      <c r="N563" s="12"/>
      <c r="O563" s="12"/>
      <c r="P563" s="12"/>
      <c r="Q563" s="12"/>
      <c r="R563" s="12"/>
      <c r="S563" s="28">
        <v>23255.759999999998</v>
      </c>
      <c r="T563" s="21">
        <f t="shared" si="31"/>
        <v>0</v>
      </c>
      <c r="U563" s="21">
        <f t="shared" si="32"/>
        <v>3255.8063999999995</v>
      </c>
      <c r="V563" s="21">
        <f t="shared" si="33"/>
        <v>3255.8063999999995</v>
      </c>
      <c r="W563" s="21">
        <v>0</v>
      </c>
      <c r="X563" s="27">
        <v>29767.382799999996</v>
      </c>
      <c r="Y563" s="12" t="s">
        <v>38</v>
      </c>
      <c r="Z563" s="12" t="s">
        <v>1482</v>
      </c>
      <c r="AA563" s="12" t="str">
        <f>VLOOKUP(C563,'MASTER SALE PARTY'!$B$4:$E$1000,4,FALSE)</f>
        <v>Local</v>
      </c>
      <c r="AB563" s="26">
        <v>12</v>
      </c>
    </row>
    <row r="564" spans="1:28">
      <c r="A564" s="16">
        <v>43647</v>
      </c>
      <c r="B564" s="12">
        <v>19</v>
      </c>
      <c r="C564" s="23" t="s">
        <v>59</v>
      </c>
      <c r="D564" s="12" t="str">
        <f>VLOOKUP(C564,'MASTER SALE PARTY'!$B$4:$E$1000,2,FALSE)</f>
        <v>27AAACT1848E1ZH</v>
      </c>
      <c r="E564" s="12" t="s">
        <v>1545</v>
      </c>
      <c r="F564" s="24" t="s">
        <v>613</v>
      </c>
      <c r="G564" s="25">
        <v>43650</v>
      </c>
      <c r="H564" s="12" t="str">
        <f>VLOOKUP(C564,'MASTER SALE PARTY'!$B$4:$E$1000,3,FALSE)</f>
        <v>27-Maharashatra</v>
      </c>
      <c r="I564" s="17">
        <v>0</v>
      </c>
      <c r="J564" s="17" t="s">
        <v>37</v>
      </c>
      <c r="K564" s="26">
        <v>87089900</v>
      </c>
      <c r="L564" s="20">
        <f>VLOOKUP(K564,'MASTER SALE HSN'!$A$4:$E$200,5,FALSE)</f>
        <v>28</v>
      </c>
      <c r="M564" s="26"/>
      <c r="N564" s="12"/>
      <c r="O564" s="12"/>
      <c r="P564" s="12"/>
      <c r="Q564" s="12"/>
      <c r="R564" s="12"/>
      <c r="S564" s="28">
        <v>6662.88</v>
      </c>
      <c r="T564" s="21">
        <f t="shared" si="31"/>
        <v>0</v>
      </c>
      <c r="U564" s="21">
        <f t="shared" si="32"/>
        <v>932.80319999999995</v>
      </c>
      <c r="V564" s="21">
        <f t="shared" si="33"/>
        <v>932.80319999999995</v>
      </c>
      <c r="W564" s="21">
        <v>0</v>
      </c>
      <c r="X564" s="27">
        <v>8528.4763999999996</v>
      </c>
      <c r="Y564" s="12" t="s">
        <v>38</v>
      </c>
      <c r="Z564" s="12" t="s">
        <v>1482</v>
      </c>
      <c r="AA564" s="12" t="str">
        <f>VLOOKUP(C564,'MASTER SALE PARTY'!$B$4:$E$1000,4,FALSE)</f>
        <v>Local</v>
      </c>
      <c r="AB564" s="26">
        <v>14</v>
      </c>
    </row>
    <row r="565" spans="1:28">
      <c r="A565" s="16">
        <v>43647</v>
      </c>
      <c r="B565" s="12">
        <v>20</v>
      </c>
      <c r="C565" s="23" t="s">
        <v>185</v>
      </c>
      <c r="D565" s="12" t="str">
        <f>VLOOKUP(C565,'MASTER SALE PARTY'!$B$4:$E$1000,2,FALSE)</f>
        <v>27AABFP3834C1ZK</v>
      </c>
      <c r="E565" s="12" t="s">
        <v>1545</v>
      </c>
      <c r="F565" s="24" t="s">
        <v>614</v>
      </c>
      <c r="G565" s="25">
        <v>43650</v>
      </c>
      <c r="H565" s="12" t="str">
        <f>VLOOKUP(C565,'MASTER SALE PARTY'!$B$4:$E$1000,3,FALSE)</f>
        <v>27-Maharashatra</v>
      </c>
      <c r="I565" s="17">
        <v>0</v>
      </c>
      <c r="J565" s="17" t="s">
        <v>37</v>
      </c>
      <c r="K565" s="26">
        <v>87141900</v>
      </c>
      <c r="L565" s="20">
        <f>VLOOKUP(K565,'MASTER SALE HSN'!$A$4:$E$200,5,FALSE)</f>
        <v>28</v>
      </c>
      <c r="M565" s="26"/>
      <c r="N565" s="12"/>
      <c r="O565" s="12"/>
      <c r="P565" s="12"/>
      <c r="Q565" s="12"/>
      <c r="R565" s="12"/>
      <c r="S565" s="28">
        <v>42514.97</v>
      </c>
      <c r="T565" s="21">
        <f t="shared" si="31"/>
        <v>0</v>
      </c>
      <c r="U565" s="21">
        <f t="shared" si="32"/>
        <v>5952.0958000000001</v>
      </c>
      <c r="V565" s="21">
        <f t="shared" si="33"/>
        <v>5952.0958000000001</v>
      </c>
      <c r="W565" s="21">
        <v>0</v>
      </c>
      <c r="X565" s="27">
        <v>54419.171600000009</v>
      </c>
      <c r="Y565" s="12" t="s">
        <v>38</v>
      </c>
      <c r="Z565" s="12" t="s">
        <v>1482</v>
      </c>
      <c r="AA565" s="12" t="str">
        <f>VLOOKUP(C565,'MASTER SALE PARTY'!$B$4:$E$1000,4,FALSE)</f>
        <v>Local</v>
      </c>
      <c r="AB565" s="26">
        <v>3477</v>
      </c>
    </row>
    <row r="566" spans="1:28">
      <c r="A566" s="16">
        <v>43647</v>
      </c>
      <c r="B566" s="12">
        <v>21</v>
      </c>
      <c r="C566" s="23" t="s">
        <v>173</v>
      </c>
      <c r="D566" s="12" t="str">
        <f>VLOOKUP(C566,'MASTER SALE PARTY'!$B$4:$E$1000,2,FALSE)</f>
        <v>27AAGCP0139E1ZP</v>
      </c>
      <c r="E566" s="12" t="s">
        <v>1545</v>
      </c>
      <c r="F566" s="24" t="s">
        <v>615</v>
      </c>
      <c r="G566" s="25">
        <v>43650</v>
      </c>
      <c r="H566" s="12" t="str">
        <f>VLOOKUP(C566,'MASTER SALE PARTY'!$B$4:$E$1000,3,FALSE)</f>
        <v>27-Maharashatra</v>
      </c>
      <c r="I566" s="17">
        <v>0</v>
      </c>
      <c r="J566" s="17" t="s">
        <v>37</v>
      </c>
      <c r="K566" s="26">
        <v>87141090</v>
      </c>
      <c r="L566" s="20">
        <f>VLOOKUP(K566,'MASTER SALE HSN'!$A$4:$E$200,5,FALSE)</f>
        <v>28</v>
      </c>
      <c r="M566" s="26"/>
      <c r="N566" s="12"/>
      <c r="O566" s="12"/>
      <c r="P566" s="12"/>
      <c r="Q566" s="12"/>
      <c r="R566" s="12"/>
      <c r="S566" s="28">
        <v>37685</v>
      </c>
      <c r="T566" s="21">
        <f t="shared" si="31"/>
        <v>0</v>
      </c>
      <c r="U566" s="21">
        <f t="shared" si="32"/>
        <v>5275.9000000000005</v>
      </c>
      <c r="V566" s="21">
        <f t="shared" si="33"/>
        <v>5275.9000000000005</v>
      </c>
      <c r="W566" s="21">
        <v>0</v>
      </c>
      <c r="X566" s="27">
        <v>48236.800000000003</v>
      </c>
      <c r="Y566" s="12" t="s">
        <v>38</v>
      </c>
      <c r="Z566" s="12" t="s">
        <v>1482</v>
      </c>
      <c r="AA566" s="12" t="str">
        <f>VLOOKUP(C566,'MASTER SALE PARTY'!$B$4:$E$1000,4,FALSE)</f>
        <v>Local</v>
      </c>
      <c r="AB566" s="26">
        <v>500</v>
      </c>
    </row>
    <row r="567" spans="1:28">
      <c r="A567" s="16">
        <v>43647</v>
      </c>
      <c r="B567" s="12">
        <v>22</v>
      </c>
      <c r="C567" s="23" t="s">
        <v>92</v>
      </c>
      <c r="D567" s="12" t="str">
        <f>VLOOKUP(C567,'MASTER SALE PARTY'!$B$4:$E$1000,2,FALSE)</f>
        <v>27AAACH4211R1ZF</v>
      </c>
      <c r="E567" s="12" t="s">
        <v>1545</v>
      </c>
      <c r="F567" s="24" t="s">
        <v>616</v>
      </c>
      <c r="G567" s="25">
        <v>43650</v>
      </c>
      <c r="H567" s="12" t="str">
        <f>VLOOKUP(C567,'MASTER SALE PARTY'!$B$4:$E$1000,3,FALSE)</f>
        <v>27-Maharashatra</v>
      </c>
      <c r="I567" s="17">
        <v>0</v>
      </c>
      <c r="J567" s="17" t="s">
        <v>37</v>
      </c>
      <c r="K567" s="26">
        <v>85129000</v>
      </c>
      <c r="L567" s="20">
        <f>VLOOKUP(K567,'MASTER SALE HSN'!$A$4:$E$200,5,FALSE)</f>
        <v>18</v>
      </c>
      <c r="M567" s="26"/>
      <c r="N567" s="12"/>
      <c r="O567" s="12"/>
      <c r="P567" s="12"/>
      <c r="Q567" s="12"/>
      <c r="R567" s="12"/>
      <c r="S567" s="28">
        <v>24000</v>
      </c>
      <c r="T567" s="21">
        <f t="shared" si="31"/>
        <v>0</v>
      </c>
      <c r="U567" s="21">
        <f t="shared" si="32"/>
        <v>2160</v>
      </c>
      <c r="V567" s="21">
        <f t="shared" si="33"/>
        <v>2160</v>
      </c>
      <c r="W567" s="21">
        <v>0</v>
      </c>
      <c r="X567" s="27">
        <v>28320</v>
      </c>
      <c r="Y567" s="12" t="s">
        <v>38</v>
      </c>
      <c r="Z567" s="12" t="s">
        <v>1482</v>
      </c>
      <c r="AA567" s="12" t="str">
        <f>VLOOKUP(C567,'MASTER SALE PARTY'!$B$4:$E$1000,4,FALSE)</f>
        <v>Local</v>
      </c>
      <c r="AB567" s="26">
        <v>960</v>
      </c>
    </row>
    <row r="568" spans="1:28">
      <c r="A568" s="16">
        <v>43647</v>
      </c>
      <c r="B568" s="12">
        <v>23</v>
      </c>
      <c r="C568" s="23" t="s">
        <v>45</v>
      </c>
      <c r="D568" s="12" t="str">
        <f>VLOOKUP(C568,'MASTER SALE PARTY'!$B$4:$E$1000,2,FALSE)</f>
        <v>27AAECM8871A1ZF</v>
      </c>
      <c r="E568" s="12" t="s">
        <v>1545</v>
      </c>
      <c r="F568" s="24" t="s">
        <v>617</v>
      </c>
      <c r="G568" s="25">
        <v>43651</v>
      </c>
      <c r="H568" s="12" t="str">
        <f>VLOOKUP(C568,'MASTER SALE PARTY'!$B$4:$E$1000,3,FALSE)</f>
        <v>27-Maharashatra</v>
      </c>
      <c r="I568" s="17">
        <v>0</v>
      </c>
      <c r="J568" s="17" t="s">
        <v>37</v>
      </c>
      <c r="K568" s="26">
        <v>87089900</v>
      </c>
      <c r="L568" s="20">
        <f>VLOOKUP(K568,'MASTER SALE HSN'!$A$4:$E$200,5,FALSE)</f>
        <v>28</v>
      </c>
      <c r="M568" s="26"/>
      <c r="N568" s="12"/>
      <c r="O568" s="12"/>
      <c r="P568" s="12"/>
      <c r="Q568" s="12"/>
      <c r="R568" s="12"/>
      <c r="S568" s="28">
        <v>23255.759999999998</v>
      </c>
      <c r="T568" s="21">
        <f t="shared" si="31"/>
        <v>0</v>
      </c>
      <c r="U568" s="21">
        <f t="shared" si="32"/>
        <v>3255.8063999999995</v>
      </c>
      <c r="V568" s="21">
        <f t="shared" si="33"/>
        <v>3255.8063999999995</v>
      </c>
      <c r="W568" s="21">
        <v>0</v>
      </c>
      <c r="X568" s="27">
        <v>29767.382799999996</v>
      </c>
      <c r="Y568" s="12" t="s">
        <v>38</v>
      </c>
      <c r="Z568" s="12" t="s">
        <v>1482</v>
      </c>
      <c r="AA568" s="12" t="str">
        <f>VLOOKUP(C568,'MASTER SALE PARTY'!$B$4:$E$1000,4,FALSE)</f>
        <v>Local</v>
      </c>
      <c r="AB568" s="26">
        <v>12</v>
      </c>
    </row>
    <row r="569" spans="1:28">
      <c r="A569" s="16">
        <v>43647</v>
      </c>
      <c r="B569" s="12">
        <v>24</v>
      </c>
      <c r="C569" s="23" t="s">
        <v>59</v>
      </c>
      <c r="D569" s="12" t="str">
        <f>VLOOKUP(C569,'MASTER SALE PARTY'!$B$4:$E$1000,2,FALSE)</f>
        <v>27AAACT1848E1ZH</v>
      </c>
      <c r="E569" s="12" t="s">
        <v>1545</v>
      </c>
      <c r="F569" s="24" t="s">
        <v>618</v>
      </c>
      <c r="G569" s="25">
        <v>43651</v>
      </c>
      <c r="H569" s="12" t="str">
        <f>VLOOKUP(C569,'MASTER SALE PARTY'!$B$4:$E$1000,3,FALSE)</f>
        <v>27-Maharashatra</v>
      </c>
      <c r="I569" s="17">
        <v>0</v>
      </c>
      <c r="J569" s="17" t="s">
        <v>37</v>
      </c>
      <c r="K569" s="26">
        <v>87089900</v>
      </c>
      <c r="L569" s="20">
        <f>VLOOKUP(K569,'MASTER SALE HSN'!$A$4:$E$200,5,FALSE)</f>
        <v>28</v>
      </c>
      <c r="M569" s="26"/>
      <c r="N569" s="12"/>
      <c r="O569" s="12"/>
      <c r="P569" s="12"/>
      <c r="Q569" s="12"/>
      <c r="R569" s="12"/>
      <c r="S569" s="28">
        <v>20373.509999999998</v>
      </c>
      <c r="T569" s="21">
        <f t="shared" si="31"/>
        <v>0</v>
      </c>
      <c r="U569" s="21">
        <f t="shared" si="32"/>
        <v>2852.2914000000001</v>
      </c>
      <c r="V569" s="21">
        <f t="shared" si="33"/>
        <v>2852.2914000000001</v>
      </c>
      <c r="W569" s="21">
        <v>0</v>
      </c>
      <c r="X569" s="27">
        <v>26078.092799999999</v>
      </c>
      <c r="Y569" s="12" t="s">
        <v>38</v>
      </c>
      <c r="Z569" s="12" t="s">
        <v>1482</v>
      </c>
      <c r="AA569" s="12" t="str">
        <f>VLOOKUP(C569,'MASTER SALE PARTY'!$B$4:$E$1000,4,FALSE)</f>
        <v>Local</v>
      </c>
      <c r="AB569" s="26">
        <v>57</v>
      </c>
    </row>
    <row r="570" spans="1:28">
      <c r="A570" s="16">
        <v>43647</v>
      </c>
      <c r="B570" s="12">
        <v>25</v>
      </c>
      <c r="C570" s="23" t="s">
        <v>45</v>
      </c>
      <c r="D570" s="12" t="str">
        <f>VLOOKUP(C570,'MASTER SALE PARTY'!$B$4:$E$1000,2,FALSE)</f>
        <v>27AAECM8871A1ZF</v>
      </c>
      <c r="E570" s="12" t="s">
        <v>1545</v>
      </c>
      <c r="F570" s="24" t="s">
        <v>619</v>
      </c>
      <c r="G570" s="25">
        <v>43651</v>
      </c>
      <c r="H570" s="12" t="str">
        <f>VLOOKUP(C570,'MASTER SALE PARTY'!$B$4:$E$1000,3,FALSE)</f>
        <v>27-Maharashatra</v>
      </c>
      <c r="I570" s="17">
        <v>0</v>
      </c>
      <c r="J570" s="17" t="s">
        <v>37</v>
      </c>
      <c r="K570" s="26">
        <v>87089900</v>
      </c>
      <c r="L570" s="20">
        <f>VLOOKUP(K570,'MASTER SALE HSN'!$A$4:$E$200,5,FALSE)</f>
        <v>28</v>
      </c>
      <c r="M570" s="26"/>
      <c r="N570" s="12"/>
      <c r="O570" s="12"/>
      <c r="P570" s="12"/>
      <c r="Q570" s="12"/>
      <c r="R570" s="12"/>
      <c r="S570" s="28">
        <v>23255.759999999998</v>
      </c>
      <c r="T570" s="21">
        <f t="shared" si="31"/>
        <v>0</v>
      </c>
      <c r="U570" s="21">
        <f t="shared" si="32"/>
        <v>3255.8063999999995</v>
      </c>
      <c r="V570" s="21">
        <f t="shared" si="33"/>
        <v>3255.8063999999995</v>
      </c>
      <c r="W570" s="21">
        <v>0</v>
      </c>
      <c r="X570" s="27">
        <v>29767.382799999996</v>
      </c>
      <c r="Y570" s="12" t="s">
        <v>38</v>
      </c>
      <c r="Z570" s="12" t="s">
        <v>1482</v>
      </c>
      <c r="AA570" s="12" t="str">
        <f>VLOOKUP(C570,'MASTER SALE PARTY'!$B$4:$E$1000,4,FALSE)</f>
        <v>Local</v>
      </c>
      <c r="AB570" s="26">
        <v>12</v>
      </c>
    </row>
    <row r="571" spans="1:28">
      <c r="A571" s="16">
        <v>43647</v>
      </c>
      <c r="B571" s="12">
        <v>26</v>
      </c>
      <c r="C571" s="23" t="s">
        <v>89</v>
      </c>
      <c r="D571" s="12" t="str">
        <f>VLOOKUP(C571,'MASTER SALE PARTY'!$B$4:$E$1000,2,FALSE)</f>
        <v>27AACCA4196J1ZG</v>
      </c>
      <c r="E571" s="12" t="s">
        <v>1545</v>
      </c>
      <c r="F571" s="24" t="s">
        <v>620</v>
      </c>
      <c r="G571" s="25">
        <v>43651</v>
      </c>
      <c r="H571" s="12" t="str">
        <f>VLOOKUP(C571,'MASTER SALE PARTY'!$B$4:$E$1000,3,FALSE)</f>
        <v>27-Maharashatra</v>
      </c>
      <c r="I571" s="17">
        <v>0</v>
      </c>
      <c r="J571" s="17" t="s">
        <v>37</v>
      </c>
      <c r="K571" s="26">
        <v>998898</v>
      </c>
      <c r="L571" s="20">
        <f>VLOOKUP(K571,'MASTER SALE HSN'!$A$4:$E$200,5,FALSE)</f>
        <v>18</v>
      </c>
      <c r="M571" s="26"/>
      <c r="N571" s="12"/>
      <c r="O571" s="12"/>
      <c r="P571" s="12"/>
      <c r="Q571" s="12"/>
      <c r="R571" s="12"/>
      <c r="S571" s="28">
        <v>2466</v>
      </c>
      <c r="T571" s="21">
        <f t="shared" si="31"/>
        <v>0</v>
      </c>
      <c r="U571" s="21">
        <f t="shared" si="32"/>
        <v>221.94</v>
      </c>
      <c r="V571" s="21">
        <f t="shared" si="33"/>
        <v>221.94</v>
      </c>
      <c r="W571" s="21">
        <v>0</v>
      </c>
      <c r="X571" s="27">
        <v>2909.88</v>
      </c>
      <c r="Y571" s="12" t="s">
        <v>38</v>
      </c>
      <c r="Z571" s="12" t="s">
        <v>1482</v>
      </c>
      <c r="AA571" s="12" t="str">
        <f>VLOOKUP(C571,'MASTER SALE PARTY'!$B$4:$E$1000,4,FALSE)</f>
        <v>Local</v>
      </c>
      <c r="AB571" s="26">
        <v>300</v>
      </c>
    </row>
    <row r="572" spans="1:28">
      <c r="A572" s="16">
        <v>43647</v>
      </c>
      <c r="B572" s="12">
        <v>27</v>
      </c>
      <c r="C572" s="23" t="s">
        <v>92</v>
      </c>
      <c r="D572" s="12" t="str">
        <f>VLOOKUP(C572,'MASTER SALE PARTY'!$B$4:$E$1000,2,FALSE)</f>
        <v>27AAACH4211R1ZF</v>
      </c>
      <c r="E572" s="12" t="s">
        <v>1545</v>
      </c>
      <c r="F572" s="24" t="s">
        <v>621</v>
      </c>
      <c r="G572" s="25">
        <v>43651</v>
      </c>
      <c r="H572" s="12" t="str">
        <f>VLOOKUP(C572,'MASTER SALE PARTY'!$B$4:$E$1000,3,FALSE)</f>
        <v>27-Maharashatra</v>
      </c>
      <c r="I572" s="17">
        <v>0</v>
      </c>
      <c r="J572" s="17" t="s">
        <v>37</v>
      </c>
      <c r="K572" s="26">
        <v>85129000</v>
      </c>
      <c r="L572" s="20">
        <f>VLOOKUP(K572,'MASTER SALE HSN'!$A$4:$E$200,5,FALSE)</f>
        <v>18</v>
      </c>
      <c r="M572" s="26"/>
      <c r="N572" s="12"/>
      <c r="O572" s="12"/>
      <c r="P572" s="12"/>
      <c r="Q572" s="12"/>
      <c r="R572" s="12"/>
      <c r="S572" s="28">
        <v>36000</v>
      </c>
      <c r="T572" s="21">
        <f t="shared" si="31"/>
        <v>0</v>
      </c>
      <c r="U572" s="21">
        <f t="shared" si="32"/>
        <v>3240</v>
      </c>
      <c r="V572" s="21">
        <f t="shared" si="33"/>
        <v>3240</v>
      </c>
      <c r="W572" s="21">
        <v>0</v>
      </c>
      <c r="X572" s="27">
        <v>42480</v>
      </c>
      <c r="Y572" s="12" t="s">
        <v>38</v>
      </c>
      <c r="Z572" s="12" t="s">
        <v>1482</v>
      </c>
      <c r="AA572" s="12" t="str">
        <f>VLOOKUP(C572,'MASTER SALE PARTY'!$B$4:$E$1000,4,FALSE)</f>
        <v>Local</v>
      </c>
      <c r="AB572" s="26">
        <v>1440</v>
      </c>
    </row>
    <row r="573" spans="1:28">
      <c r="A573" s="16">
        <v>43647</v>
      </c>
      <c r="B573" s="12">
        <v>28</v>
      </c>
      <c r="C573" s="23" t="s">
        <v>185</v>
      </c>
      <c r="D573" s="12" t="str">
        <f>VLOOKUP(C573,'MASTER SALE PARTY'!$B$4:$E$1000,2,FALSE)</f>
        <v>27AABFP3834C1ZK</v>
      </c>
      <c r="E573" s="12" t="s">
        <v>1545</v>
      </c>
      <c r="F573" s="24" t="s">
        <v>622</v>
      </c>
      <c r="G573" s="25">
        <v>43651</v>
      </c>
      <c r="H573" s="12" t="str">
        <f>VLOOKUP(C573,'MASTER SALE PARTY'!$B$4:$E$1000,3,FALSE)</f>
        <v>27-Maharashatra</v>
      </c>
      <c r="I573" s="17">
        <v>0</v>
      </c>
      <c r="J573" s="17" t="s">
        <v>37</v>
      </c>
      <c r="K573" s="26">
        <v>87141900</v>
      </c>
      <c r="L573" s="20">
        <f>VLOOKUP(K573,'MASTER SALE HSN'!$A$4:$E$200,5,FALSE)</f>
        <v>28</v>
      </c>
      <c r="M573" s="26"/>
      <c r="N573" s="12"/>
      <c r="O573" s="12"/>
      <c r="P573" s="12"/>
      <c r="Q573" s="12"/>
      <c r="R573" s="12"/>
      <c r="S573" s="28">
        <v>34719.800000000003</v>
      </c>
      <c r="T573" s="21">
        <f t="shared" si="31"/>
        <v>0</v>
      </c>
      <c r="U573" s="21">
        <f t="shared" si="32"/>
        <v>4860.7720000000008</v>
      </c>
      <c r="V573" s="21">
        <f t="shared" si="33"/>
        <v>4860.7720000000008</v>
      </c>
      <c r="W573" s="21">
        <v>0</v>
      </c>
      <c r="X573" s="27">
        <v>44441.343999999997</v>
      </c>
      <c r="Y573" s="12" t="s">
        <v>38</v>
      </c>
      <c r="Z573" s="12" t="s">
        <v>1482</v>
      </c>
      <c r="AA573" s="12" t="str">
        <f>VLOOKUP(C573,'MASTER SALE PARTY'!$B$4:$E$1000,4,FALSE)</f>
        <v>Local</v>
      </c>
      <c r="AB573" s="26">
        <v>2780</v>
      </c>
    </row>
    <row r="574" spans="1:28">
      <c r="A574" s="16">
        <v>43647</v>
      </c>
      <c r="B574" s="12">
        <v>29</v>
      </c>
      <c r="C574" s="23" t="s">
        <v>173</v>
      </c>
      <c r="D574" s="12" t="str">
        <f>VLOOKUP(C574,'MASTER SALE PARTY'!$B$4:$E$1000,2,FALSE)</f>
        <v>27AAGCP0139E1ZP</v>
      </c>
      <c r="E574" s="12" t="s">
        <v>1545</v>
      </c>
      <c r="F574" s="24" t="s">
        <v>623</v>
      </c>
      <c r="G574" s="25">
        <v>43651</v>
      </c>
      <c r="H574" s="12" t="str">
        <f>VLOOKUP(C574,'MASTER SALE PARTY'!$B$4:$E$1000,3,FALSE)</f>
        <v>27-Maharashatra</v>
      </c>
      <c r="I574" s="17">
        <v>0</v>
      </c>
      <c r="J574" s="17" t="s">
        <v>37</v>
      </c>
      <c r="K574" s="26">
        <v>87141090</v>
      </c>
      <c r="L574" s="20">
        <f>VLOOKUP(K574,'MASTER SALE HSN'!$A$4:$E$200,5,FALSE)</f>
        <v>28</v>
      </c>
      <c r="M574" s="26"/>
      <c r="N574" s="12"/>
      <c r="O574" s="12"/>
      <c r="P574" s="12"/>
      <c r="Q574" s="12"/>
      <c r="R574" s="12"/>
      <c r="S574" s="28">
        <v>56436</v>
      </c>
      <c r="T574" s="21">
        <f t="shared" si="31"/>
        <v>0</v>
      </c>
      <c r="U574" s="21">
        <f t="shared" si="32"/>
        <v>7901.04</v>
      </c>
      <c r="V574" s="21">
        <f t="shared" si="33"/>
        <v>7901.04</v>
      </c>
      <c r="W574" s="21">
        <v>0</v>
      </c>
      <c r="X574" s="27">
        <v>72238.080000000002</v>
      </c>
      <c r="Y574" s="12" t="s">
        <v>38</v>
      </c>
      <c r="Z574" s="12" t="s">
        <v>1482</v>
      </c>
      <c r="AA574" s="12" t="str">
        <f>VLOOKUP(C574,'MASTER SALE PARTY'!$B$4:$E$1000,4,FALSE)</f>
        <v>Local</v>
      </c>
      <c r="AB574" s="26">
        <v>1200</v>
      </c>
    </row>
    <row r="575" spans="1:28">
      <c r="A575" s="16">
        <v>43647</v>
      </c>
      <c r="B575" s="12">
        <v>30</v>
      </c>
      <c r="C575" s="23" t="s">
        <v>59</v>
      </c>
      <c r="D575" s="12" t="str">
        <f>VLOOKUP(C575,'MASTER SALE PARTY'!$B$4:$E$1000,2,FALSE)</f>
        <v>27AAACT1848E1ZH</v>
      </c>
      <c r="E575" s="12" t="s">
        <v>1545</v>
      </c>
      <c r="F575" s="24" t="s">
        <v>624</v>
      </c>
      <c r="G575" s="25">
        <v>43651</v>
      </c>
      <c r="H575" s="12" t="str">
        <f>VLOOKUP(C575,'MASTER SALE PARTY'!$B$4:$E$1000,3,FALSE)</f>
        <v>27-Maharashatra</v>
      </c>
      <c r="I575" s="17">
        <v>0</v>
      </c>
      <c r="J575" s="17" t="s">
        <v>37</v>
      </c>
      <c r="K575" s="26">
        <v>87089900</v>
      </c>
      <c r="L575" s="20">
        <f>VLOOKUP(K575,'MASTER SALE HSN'!$A$4:$E$200,5,FALSE)</f>
        <v>28</v>
      </c>
      <c r="M575" s="26"/>
      <c r="N575" s="12"/>
      <c r="O575" s="12"/>
      <c r="P575" s="12"/>
      <c r="Q575" s="12"/>
      <c r="R575" s="12"/>
      <c r="S575" s="28">
        <v>53328.3</v>
      </c>
      <c r="T575" s="21">
        <f t="shared" si="31"/>
        <v>0</v>
      </c>
      <c r="U575" s="21">
        <f t="shared" si="32"/>
        <v>7465.9620000000004</v>
      </c>
      <c r="V575" s="21">
        <f t="shared" si="33"/>
        <v>7465.9620000000004</v>
      </c>
      <c r="W575" s="21">
        <v>0</v>
      </c>
      <c r="X575" s="27">
        <v>68260.224000000002</v>
      </c>
      <c r="Y575" s="12" t="s">
        <v>38</v>
      </c>
      <c r="Z575" s="12" t="s">
        <v>1482</v>
      </c>
      <c r="AA575" s="12" t="str">
        <f>VLOOKUP(C575,'MASTER SALE PARTY'!$B$4:$E$1000,4,FALSE)</f>
        <v>Local</v>
      </c>
      <c r="AB575" s="26">
        <v>90</v>
      </c>
    </row>
    <row r="576" spans="1:28">
      <c r="A576" s="16">
        <v>43647</v>
      </c>
      <c r="B576" s="12">
        <v>31</v>
      </c>
      <c r="C576" s="23" t="s">
        <v>64</v>
      </c>
      <c r="D576" s="12" t="str">
        <f>VLOOKUP(C576,'MASTER SALE PARTY'!$B$4:$E$1000,2,FALSE)</f>
        <v>27AAACD4090Q1Z8</v>
      </c>
      <c r="E576" s="12" t="s">
        <v>1545</v>
      </c>
      <c r="F576" s="24" t="s">
        <v>625</v>
      </c>
      <c r="G576" s="25">
        <v>43651</v>
      </c>
      <c r="H576" s="12" t="str">
        <f>VLOOKUP(C576,'MASTER SALE PARTY'!$B$4:$E$1000,3,FALSE)</f>
        <v>27-Maharashatra</v>
      </c>
      <c r="I576" s="17">
        <v>0</v>
      </c>
      <c r="J576" s="17" t="s">
        <v>37</v>
      </c>
      <c r="K576" s="26">
        <v>85129000</v>
      </c>
      <c r="L576" s="20">
        <f>VLOOKUP(K576,'MASTER SALE HSN'!$A$4:$E$200,5,FALSE)</f>
        <v>18</v>
      </c>
      <c r="M576" s="26"/>
      <c r="N576" s="12"/>
      <c r="O576" s="12"/>
      <c r="P576" s="12"/>
      <c r="Q576" s="12"/>
      <c r="R576" s="12"/>
      <c r="S576" s="28">
        <v>63689.22</v>
      </c>
      <c r="T576" s="21">
        <f t="shared" si="31"/>
        <v>0</v>
      </c>
      <c r="U576" s="21">
        <f t="shared" si="32"/>
        <v>5732.0298000000003</v>
      </c>
      <c r="V576" s="21">
        <f t="shared" si="33"/>
        <v>5732.0298000000003</v>
      </c>
      <c r="W576" s="21">
        <v>0</v>
      </c>
      <c r="X576" s="27">
        <v>75153.279600000009</v>
      </c>
      <c r="Y576" s="12" t="s">
        <v>38</v>
      </c>
      <c r="Z576" s="12" t="s">
        <v>1482</v>
      </c>
      <c r="AA576" s="12" t="str">
        <f>VLOOKUP(C576,'MASTER SALE PARTY'!$B$4:$E$1000,4,FALSE)</f>
        <v>Local</v>
      </c>
      <c r="AB576" s="26">
        <v>522</v>
      </c>
    </row>
    <row r="577" spans="1:28">
      <c r="A577" s="16">
        <v>43647</v>
      </c>
      <c r="B577" s="12">
        <v>32</v>
      </c>
      <c r="C577" s="23" t="s">
        <v>110</v>
      </c>
      <c r="D577" s="12" t="str">
        <f>VLOOKUP(C577,'MASTER SALE PARTY'!$B$4:$E$1000,2,FALSE)</f>
        <v>27BBVPS2447C1ZA</v>
      </c>
      <c r="E577" s="12" t="s">
        <v>1545</v>
      </c>
      <c r="F577" s="24" t="s">
        <v>626</v>
      </c>
      <c r="G577" s="25">
        <v>43652</v>
      </c>
      <c r="H577" s="12" t="str">
        <f>VLOOKUP(C577,'MASTER SALE PARTY'!$B$4:$E$1000,3,FALSE)</f>
        <v>27-Maharashatra</v>
      </c>
      <c r="I577" s="17">
        <v>0</v>
      </c>
      <c r="J577" s="17" t="s">
        <v>37</v>
      </c>
      <c r="K577" s="26">
        <v>998898</v>
      </c>
      <c r="L577" s="20">
        <f>VLOOKUP(K577,'MASTER SALE HSN'!$A$4:$E$200,5,FALSE)</f>
        <v>18</v>
      </c>
      <c r="M577" s="26"/>
      <c r="N577" s="12"/>
      <c r="O577" s="12"/>
      <c r="P577" s="12"/>
      <c r="Q577" s="12"/>
      <c r="R577" s="12"/>
      <c r="S577" s="28">
        <v>6105</v>
      </c>
      <c r="T577" s="21">
        <f t="shared" si="31"/>
        <v>0</v>
      </c>
      <c r="U577" s="21">
        <f t="shared" si="32"/>
        <v>549.44999999999993</v>
      </c>
      <c r="V577" s="21">
        <f t="shared" si="33"/>
        <v>549.44999999999993</v>
      </c>
      <c r="W577" s="21">
        <v>0</v>
      </c>
      <c r="X577" s="27">
        <v>7203.9</v>
      </c>
      <c r="Y577" s="12" t="s">
        <v>38</v>
      </c>
      <c r="Z577" s="12" t="s">
        <v>1482</v>
      </c>
      <c r="AA577" s="12" t="str">
        <f>VLOOKUP(C577,'MASTER SALE PARTY'!$B$4:$E$1000,4,FALSE)</f>
        <v>Local</v>
      </c>
      <c r="AB577" s="26">
        <v>407</v>
      </c>
    </row>
    <row r="578" spans="1:28">
      <c r="A578" s="16">
        <v>43647</v>
      </c>
      <c r="B578" s="12">
        <v>33</v>
      </c>
      <c r="C578" s="23" t="s">
        <v>45</v>
      </c>
      <c r="D578" s="12" t="str">
        <f>VLOOKUP(C578,'MASTER SALE PARTY'!$B$4:$E$1000,2,FALSE)</f>
        <v>27AAECM8871A1ZF</v>
      </c>
      <c r="E578" s="12" t="s">
        <v>1545</v>
      </c>
      <c r="F578" s="24" t="s">
        <v>627</v>
      </c>
      <c r="G578" s="25">
        <v>43652</v>
      </c>
      <c r="H578" s="12" t="str">
        <f>VLOOKUP(C578,'MASTER SALE PARTY'!$B$4:$E$1000,3,FALSE)</f>
        <v>27-Maharashatra</v>
      </c>
      <c r="I578" s="17">
        <v>0</v>
      </c>
      <c r="J578" s="17" t="s">
        <v>37</v>
      </c>
      <c r="K578" s="26">
        <v>87089900</v>
      </c>
      <c r="L578" s="20">
        <f>VLOOKUP(K578,'MASTER SALE HSN'!$A$4:$E$200,5,FALSE)</f>
        <v>28</v>
      </c>
      <c r="M578" s="26"/>
      <c r="N578" s="12"/>
      <c r="O578" s="12"/>
      <c r="P578" s="12"/>
      <c r="Q578" s="12"/>
      <c r="R578" s="12"/>
      <c r="S578" s="28">
        <v>23255.759999999998</v>
      </c>
      <c r="T578" s="21">
        <f t="shared" si="31"/>
        <v>0</v>
      </c>
      <c r="U578" s="21">
        <f t="shared" si="32"/>
        <v>3255.8063999999995</v>
      </c>
      <c r="V578" s="21">
        <f t="shared" si="33"/>
        <v>3255.8063999999995</v>
      </c>
      <c r="W578" s="21">
        <v>0</v>
      </c>
      <c r="X578" s="27">
        <v>29767.382799999996</v>
      </c>
      <c r="Y578" s="12" t="s">
        <v>38</v>
      </c>
      <c r="Z578" s="12" t="s">
        <v>1482</v>
      </c>
      <c r="AA578" s="12" t="str">
        <f>VLOOKUP(C578,'MASTER SALE PARTY'!$B$4:$E$1000,4,FALSE)</f>
        <v>Local</v>
      </c>
      <c r="AB578" s="26">
        <v>12</v>
      </c>
    </row>
    <row r="579" spans="1:28">
      <c r="A579" s="16">
        <v>43647</v>
      </c>
      <c r="B579" s="12">
        <v>34</v>
      </c>
      <c r="C579" s="23" t="s">
        <v>185</v>
      </c>
      <c r="D579" s="12" t="str">
        <f>VLOOKUP(C579,'MASTER SALE PARTY'!$B$4:$E$1000,2,FALSE)</f>
        <v>27AABFP3834C1ZK</v>
      </c>
      <c r="E579" s="12" t="s">
        <v>1545</v>
      </c>
      <c r="F579" s="24" t="s">
        <v>628</v>
      </c>
      <c r="G579" s="25">
        <v>43652</v>
      </c>
      <c r="H579" s="12" t="str">
        <f>VLOOKUP(C579,'MASTER SALE PARTY'!$B$4:$E$1000,3,FALSE)</f>
        <v>27-Maharashatra</v>
      </c>
      <c r="I579" s="17">
        <v>0</v>
      </c>
      <c r="J579" s="17" t="s">
        <v>37</v>
      </c>
      <c r="K579" s="26">
        <v>87141900</v>
      </c>
      <c r="L579" s="20">
        <f>VLOOKUP(K579,'MASTER SALE HSN'!$A$4:$E$200,5,FALSE)</f>
        <v>28</v>
      </c>
      <c r="M579" s="26"/>
      <c r="N579" s="12"/>
      <c r="O579" s="12"/>
      <c r="P579" s="12"/>
      <c r="Q579" s="12"/>
      <c r="R579" s="12"/>
      <c r="S579" s="28">
        <v>45934.5</v>
      </c>
      <c r="T579" s="21">
        <f t="shared" si="31"/>
        <v>0</v>
      </c>
      <c r="U579" s="21">
        <f t="shared" si="32"/>
        <v>6430.83</v>
      </c>
      <c r="V579" s="21">
        <f t="shared" si="33"/>
        <v>6430.83</v>
      </c>
      <c r="W579" s="21">
        <v>0</v>
      </c>
      <c r="X579" s="27">
        <v>58796.160000000003</v>
      </c>
      <c r="Y579" s="12" t="s">
        <v>38</v>
      </c>
      <c r="Z579" s="12" t="s">
        <v>1482</v>
      </c>
      <c r="AA579" s="12" t="str">
        <f>VLOOKUP(C579,'MASTER SALE PARTY'!$B$4:$E$1000,4,FALSE)</f>
        <v>Local</v>
      </c>
      <c r="AB579" s="26">
        <v>3690</v>
      </c>
    </row>
    <row r="580" spans="1:28">
      <c r="A580" s="16">
        <v>43647</v>
      </c>
      <c r="B580" s="12">
        <v>35</v>
      </c>
      <c r="C580" s="23" t="s">
        <v>173</v>
      </c>
      <c r="D580" s="12" t="str">
        <f>VLOOKUP(C580,'MASTER SALE PARTY'!$B$4:$E$1000,2,FALSE)</f>
        <v>27AAGCP0139E1ZP</v>
      </c>
      <c r="E580" s="12" t="s">
        <v>1545</v>
      </c>
      <c r="F580" s="24" t="s">
        <v>629</v>
      </c>
      <c r="G580" s="25">
        <v>43652</v>
      </c>
      <c r="H580" s="12" t="str">
        <f>VLOOKUP(C580,'MASTER SALE PARTY'!$B$4:$E$1000,3,FALSE)</f>
        <v>27-Maharashatra</v>
      </c>
      <c r="I580" s="17">
        <v>0</v>
      </c>
      <c r="J580" s="17" t="s">
        <v>37</v>
      </c>
      <c r="K580" s="26">
        <v>87141090</v>
      </c>
      <c r="L580" s="20">
        <f>VLOOKUP(K580,'MASTER SALE HSN'!$A$4:$E$200,5,FALSE)</f>
        <v>28</v>
      </c>
      <c r="M580" s="26"/>
      <c r="N580" s="12"/>
      <c r="O580" s="12"/>
      <c r="P580" s="12"/>
      <c r="Q580" s="12"/>
      <c r="R580" s="12"/>
      <c r="S580" s="28">
        <v>67833</v>
      </c>
      <c r="T580" s="21">
        <f t="shared" si="31"/>
        <v>0</v>
      </c>
      <c r="U580" s="21">
        <f t="shared" si="32"/>
        <v>9496.6200000000008</v>
      </c>
      <c r="V580" s="21">
        <f t="shared" si="33"/>
        <v>9496.6200000000008</v>
      </c>
      <c r="W580" s="21">
        <v>0</v>
      </c>
      <c r="X580" s="27">
        <v>86826.239999999991</v>
      </c>
      <c r="Y580" s="12" t="s">
        <v>38</v>
      </c>
      <c r="Z580" s="12" t="s">
        <v>1482</v>
      </c>
      <c r="AA580" s="12" t="str">
        <f>VLOOKUP(C580,'MASTER SALE PARTY'!$B$4:$E$1000,4,FALSE)</f>
        <v>Local</v>
      </c>
      <c r="AB580" s="26">
        <v>900</v>
      </c>
    </row>
    <row r="581" spans="1:28">
      <c r="A581" s="16">
        <v>43647</v>
      </c>
      <c r="B581" s="12">
        <v>36</v>
      </c>
      <c r="C581" s="23" t="s">
        <v>45</v>
      </c>
      <c r="D581" s="12" t="str">
        <f>VLOOKUP(C581,'MASTER SALE PARTY'!$B$4:$E$1000,2,FALSE)</f>
        <v>27AAECM8871A1ZF</v>
      </c>
      <c r="E581" s="12" t="s">
        <v>1545</v>
      </c>
      <c r="F581" s="24" t="s">
        <v>630</v>
      </c>
      <c r="G581" s="25">
        <v>43652</v>
      </c>
      <c r="H581" s="12" t="str">
        <f>VLOOKUP(C581,'MASTER SALE PARTY'!$B$4:$E$1000,3,FALSE)</f>
        <v>27-Maharashatra</v>
      </c>
      <c r="I581" s="17">
        <v>0</v>
      </c>
      <c r="J581" s="17" t="s">
        <v>37</v>
      </c>
      <c r="K581" s="26">
        <v>87089900</v>
      </c>
      <c r="L581" s="20">
        <f>VLOOKUP(K581,'MASTER SALE HSN'!$A$4:$E$200,5,FALSE)</f>
        <v>28</v>
      </c>
      <c r="M581" s="26"/>
      <c r="N581" s="12"/>
      <c r="O581" s="12"/>
      <c r="P581" s="12"/>
      <c r="Q581" s="12"/>
      <c r="R581" s="12"/>
      <c r="S581" s="28">
        <v>23255.759999999998</v>
      </c>
      <c r="T581" s="21">
        <f t="shared" si="31"/>
        <v>0</v>
      </c>
      <c r="U581" s="21">
        <f t="shared" si="32"/>
        <v>3255.8063999999995</v>
      </c>
      <c r="V581" s="21">
        <f t="shared" si="33"/>
        <v>3255.8063999999995</v>
      </c>
      <c r="W581" s="21">
        <v>0</v>
      </c>
      <c r="X581" s="27">
        <v>29767.382799999996</v>
      </c>
      <c r="Y581" s="12" t="s">
        <v>38</v>
      </c>
      <c r="Z581" s="12" t="s">
        <v>1482</v>
      </c>
      <c r="AA581" s="12" t="str">
        <f>VLOOKUP(C581,'MASTER SALE PARTY'!$B$4:$E$1000,4,FALSE)</f>
        <v>Local</v>
      </c>
      <c r="AB581" s="26">
        <v>12</v>
      </c>
    </row>
    <row r="582" spans="1:28">
      <c r="A582" s="16">
        <v>43647</v>
      </c>
      <c r="B582" s="12">
        <v>37</v>
      </c>
      <c r="C582" s="23" t="s">
        <v>68</v>
      </c>
      <c r="D582" s="12" t="str">
        <f>VLOOKUP(C582,'MASTER SALE PARTY'!$B$4:$E$1000,2,FALSE)</f>
        <v>27AABFJ4217F1ZP</v>
      </c>
      <c r="E582" s="12" t="s">
        <v>1545</v>
      </c>
      <c r="F582" s="24" t="s">
        <v>631</v>
      </c>
      <c r="G582" s="25">
        <v>43652</v>
      </c>
      <c r="H582" s="12" t="str">
        <f>VLOOKUP(C582,'MASTER SALE PARTY'!$B$4:$E$1000,3,FALSE)</f>
        <v>27-Maharashatra</v>
      </c>
      <c r="I582" s="17">
        <v>0</v>
      </c>
      <c r="J582" s="17" t="s">
        <v>37</v>
      </c>
      <c r="K582" s="26">
        <v>998898</v>
      </c>
      <c r="L582" s="20">
        <f>VLOOKUP(K582,'MASTER SALE HSN'!$A$4:$E$200,5,FALSE)</f>
        <v>18</v>
      </c>
      <c r="M582" s="26"/>
      <c r="N582" s="12"/>
      <c r="O582" s="12"/>
      <c r="P582" s="12"/>
      <c r="Q582" s="12"/>
      <c r="R582" s="12"/>
      <c r="S582" s="28">
        <v>8524.2000000000007</v>
      </c>
      <c r="T582" s="21">
        <f t="shared" si="31"/>
        <v>0</v>
      </c>
      <c r="U582" s="21">
        <f t="shared" si="32"/>
        <v>767.178</v>
      </c>
      <c r="V582" s="21">
        <f t="shared" si="33"/>
        <v>767.178</v>
      </c>
      <c r="W582" s="21">
        <v>0</v>
      </c>
      <c r="X582" s="27">
        <v>10058.556</v>
      </c>
      <c r="Y582" s="12" t="s">
        <v>38</v>
      </c>
      <c r="Z582" s="12" t="s">
        <v>1482</v>
      </c>
      <c r="AA582" s="12" t="str">
        <f>VLOOKUP(C582,'MASTER SALE PARTY'!$B$4:$E$1000,4,FALSE)</f>
        <v>Local</v>
      </c>
      <c r="AB582" s="26">
        <v>30</v>
      </c>
    </row>
    <row r="583" spans="1:28">
      <c r="A583" s="16">
        <v>43647</v>
      </c>
      <c r="B583" s="12">
        <v>38</v>
      </c>
      <c r="C583" s="23" t="s">
        <v>92</v>
      </c>
      <c r="D583" s="12" t="str">
        <f>VLOOKUP(C583,'MASTER SALE PARTY'!$B$4:$E$1000,2,FALSE)</f>
        <v>27AAACH4211R1ZF</v>
      </c>
      <c r="E583" s="12" t="s">
        <v>1545</v>
      </c>
      <c r="F583" s="24" t="s">
        <v>632</v>
      </c>
      <c r="G583" s="25">
        <v>43652</v>
      </c>
      <c r="H583" s="12" t="str">
        <f>VLOOKUP(C583,'MASTER SALE PARTY'!$B$4:$E$1000,3,FALSE)</f>
        <v>27-Maharashatra</v>
      </c>
      <c r="I583" s="17">
        <v>0</v>
      </c>
      <c r="J583" s="17" t="s">
        <v>37</v>
      </c>
      <c r="K583" s="26">
        <v>85129000</v>
      </c>
      <c r="L583" s="20">
        <f>VLOOKUP(K583,'MASTER SALE HSN'!$A$4:$E$200,5,FALSE)</f>
        <v>18</v>
      </c>
      <c r="M583" s="26"/>
      <c r="N583" s="12"/>
      <c r="O583" s="12"/>
      <c r="P583" s="12"/>
      <c r="Q583" s="12"/>
      <c r="R583" s="12"/>
      <c r="S583" s="28">
        <v>54000</v>
      </c>
      <c r="T583" s="21">
        <f t="shared" si="31"/>
        <v>0</v>
      </c>
      <c r="U583" s="21">
        <f t="shared" si="32"/>
        <v>4860</v>
      </c>
      <c r="V583" s="21">
        <f t="shared" si="33"/>
        <v>4860</v>
      </c>
      <c r="W583" s="21">
        <v>0</v>
      </c>
      <c r="X583" s="27">
        <v>63720</v>
      </c>
      <c r="Y583" s="12" t="s">
        <v>38</v>
      </c>
      <c r="Z583" s="12" t="s">
        <v>1482</v>
      </c>
      <c r="AA583" s="12" t="str">
        <f>VLOOKUP(C583,'MASTER SALE PARTY'!$B$4:$E$1000,4,FALSE)</f>
        <v>Local</v>
      </c>
      <c r="AB583" s="26">
        <v>2160</v>
      </c>
    </row>
    <row r="584" spans="1:28">
      <c r="A584" s="16">
        <v>43647</v>
      </c>
      <c r="B584" s="12">
        <v>39</v>
      </c>
      <c r="C584" s="23" t="s">
        <v>59</v>
      </c>
      <c r="D584" s="12" t="str">
        <f>VLOOKUP(C584,'MASTER SALE PARTY'!$B$4:$E$1000,2,FALSE)</f>
        <v>27AAACT1848E1ZH</v>
      </c>
      <c r="E584" s="12" t="s">
        <v>1545</v>
      </c>
      <c r="F584" s="24" t="s">
        <v>633</v>
      </c>
      <c r="G584" s="25">
        <v>43654</v>
      </c>
      <c r="H584" s="12" t="str">
        <f>VLOOKUP(C584,'MASTER SALE PARTY'!$B$4:$E$1000,3,FALSE)</f>
        <v>27-Maharashatra</v>
      </c>
      <c r="I584" s="17">
        <v>0</v>
      </c>
      <c r="J584" s="17" t="s">
        <v>37</v>
      </c>
      <c r="K584" s="26">
        <v>87089900</v>
      </c>
      <c r="L584" s="20">
        <f>VLOOKUP(K584,'MASTER SALE HSN'!$A$4:$E$200,5,FALSE)</f>
        <v>28</v>
      </c>
      <c r="M584" s="26"/>
      <c r="N584" s="12"/>
      <c r="O584" s="12"/>
      <c r="P584" s="12"/>
      <c r="Q584" s="12"/>
      <c r="R584" s="12"/>
      <c r="S584" s="28">
        <v>58910.239999999998</v>
      </c>
      <c r="T584" s="21">
        <f t="shared" si="31"/>
        <v>0</v>
      </c>
      <c r="U584" s="21">
        <f t="shared" si="32"/>
        <v>8247.4336000000003</v>
      </c>
      <c r="V584" s="21">
        <f t="shared" si="33"/>
        <v>8247.4336000000003</v>
      </c>
      <c r="W584" s="21">
        <v>0</v>
      </c>
      <c r="X584" s="27">
        <v>75405.097200000004</v>
      </c>
      <c r="Y584" s="12" t="s">
        <v>38</v>
      </c>
      <c r="Z584" s="12" t="s">
        <v>1482</v>
      </c>
      <c r="AA584" s="12" t="str">
        <f>VLOOKUP(C584,'MASTER SALE PARTY'!$B$4:$E$1000,4,FALSE)</f>
        <v>Local</v>
      </c>
      <c r="AB584" s="26">
        <v>104</v>
      </c>
    </row>
    <row r="585" spans="1:28">
      <c r="A585" s="16">
        <v>43647</v>
      </c>
      <c r="B585" s="12">
        <v>40</v>
      </c>
      <c r="C585" s="23" t="s">
        <v>59</v>
      </c>
      <c r="D585" s="12" t="str">
        <f>VLOOKUP(C585,'MASTER SALE PARTY'!$B$4:$E$1000,2,FALSE)</f>
        <v>27AAACT1848E1ZH</v>
      </c>
      <c r="E585" s="12" t="s">
        <v>1545</v>
      </c>
      <c r="F585" s="24" t="s">
        <v>634</v>
      </c>
      <c r="G585" s="25">
        <v>43654</v>
      </c>
      <c r="H585" s="12" t="str">
        <f>VLOOKUP(C585,'MASTER SALE PARTY'!$B$4:$E$1000,3,FALSE)</f>
        <v>27-Maharashatra</v>
      </c>
      <c r="I585" s="17">
        <v>0</v>
      </c>
      <c r="J585" s="17" t="s">
        <v>37</v>
      </c>
      <c r="K585" s="26">
        <v>87089900</v>
      </c>
      <c r="L585" s="20">
        <f>VLOOKUP(K585,'MASTER SALE HSN'!$A$4:$E$200,5,FALSE)</f>
        <v>28</v>
      </c>
      <c r="M585" s="26"/>
      <c r="N585" s="12"/>
      <c r="O585" s="12"/>
      <c r="P585" s="12"/>
      <c r="Q585" s="12"/>
      <c r="R585" s="12"/>
      <c r="S585" s="28">
        <v>5183.55</v>
      </c>
      <c r="T585" s="21">
        <f t="shared" si="31"/>
        <v>0</v>
      </c>
      <c r="U585" s="21">
        <f t="shared" si="32"/>
        <v>725.697</v>
      </c>
      <c r="V585" s="21">
        <f t="shared" si="33"/>
        <v>725.697</v>
      </c>
      <c r="W585" s="21">
        <v>0</v>
      </c>
      <c r="X585" s="27">
        <v>6634.9540000000006</v>
      </c>
      <c r="Y585" s="12" t="s">
        <v>38</v>
      </c>
      <c r="Z585" s="12" t="s">
        <v>1482</v>
      </c>
      <c r="AA585" s="12" t="str">
        <f>VLOOKUP(C585,'MASTER SALE PARTY'!$B$4:$E$1000,4,FALSE)</f>
        <v>Local</v>
      </c>
      <c r="AB585" s="26">
        <v>90</v>
      </c>
    </row>
    <row r="586" spans="1:28">
      <c r="A586" s="16">
        <v>43647</v>
      </c>
      <c r="B586" s="12">
        <v>41</v>
      </c>
      <c r="C586" s="23" t="s">
        <v>142</v>
      </c>
      <c r="D586" s="12" t="str">
        <f>VLOOKUP(C586,'MASTER SALE PARTY'!$B$4:$E$1000,2,FALSE)</f>
        <v>27AAACB2484Q1Z8</v>
      </c>
      <c r="E586" s="12" t="s">
        <v>1545</v>
      </c>
      <c r="F586" s="24" t="s">
        <v>635</v>
      </c>
      <c r="G586" s="25">
        <v>43654</v>
      </c>
      <c r="H586" s="12" t="str">
        <f>VLOOKUP(C586,'MASTER SALE PARTY'!$B$4:$E$1000,3,FALSE)</f>
        <v>27-Maharashatra</v>
      </c>
      <c r="I586" s="17">
        <v>0</v>
      </c>
      <c r="J586" s="17" t="s">
        <v>37</v>
      </c>
      <c r="K586" s="26">
        <v>998898</v>
      </c>
      <c r="L586" s="20">
        <f>VLOOKUP(K586,'MASTER SALE HSN'!$A$4:$E$200,5,FALSE)</f>
        <v>18</v>
      </c>
      <c r="M586" s="26"/>
      <c r="N586" s="12"/>
      <c r="O586" s="12"/>
      <c r="P586" s="12"/>
      <c r="Q586" s="12"/>
      <c r="R586" s="12"/>
      <c r="S586" s="28">
        <v>90300</v>
      </c>
      <c r="T586" s="21">
        <f t="shared" si="31"/>
        <v>0</v>
      </c>
      <c r="U586" s="21">
        <f t="shared" si="32"/>
        <v>8127</v>
      </c>
      <c r="V586" s="21">
        <f t="shared" si="33"/>
        <v>8127</v>
      </c>
      <c r="W586" s="21">
        <v>0</v>
      </c>
      <c r="X586" s="27">
        <v>106554</v>
      </c>
      <c r="Y586" s="12" t="s">
        <v>38</v>
      </c>
      <c r="Z586" s="12" t="s">
        <v>1482</v>
      </c>
      <c r="AA586" s="12" t="str">
        <f>VLOOKUP(C586,'MASTER SALE PARTY'!$B$4:$E$1000,4,FALSE)</f>
        <v>Local</v>
      </c>
      <c r="AB586" s="26">
        <v>1050</v>
      </c>
    </row>
    <row r="587" spans="1:28">
      <c r="A587" s="16">
        <v>43647</v>
      </c>
      <c r="B587" s="12">
        <v>42</v>
      </c>
      <c r="C587" s="23" t="s">
        <v>185</v>
      </c>
      <c r="D587" s="12" t="str">
        <f>VLOOKUP(C587,'MASTER SALE PARTY'!$B$4:$E$1000,2,FALSE)</f>
        <v>27AABFP3834C1ZK</v>
      </c>
      <c r="E587" s="12" t="s">
        <v>1545</v>
      </c>
      <c r="F587" s="24" t="s">
        <v>636</v>
      </c>
      <c r="G587" s="25">
        <v>43654</v>
      </c>
      <c r="H587" s="12" t="str">
        <f>VLOOKUP(C587,'MASTER SALE PARTY'!$B$4:$E$1000,3,FALSE)</f>
        <v>27-Maharashatra</v>
      </c>
      <c r="I587" s="17">
        <v>0</v>
      </c>
      <c r="J587" s="17" t="s">
        <v>37</v>
      </c>
      <c r="K587" s="26">
        <v>87141900</v>
      </c>
      <c r="L587" s="20">
        <f>VLOOKUP(K587,'MASTER SALE HSN'!$A$4:$E$200,5,FALSE)</f>
        <v>28</v>
      </c>
      <c r="M587" s="26"/>
      <c r="N587" s="12"/>
      <c r="O587" s="12"/>
      <c r="P587" s="12"/>
      <c r="Q587" s="12"/>
      <c r="R587" s="12"/>
      <c r="S587" s="28">
        <v>58841.8</v>
      </c>
      <c r="T587" s="21">
        <f t="shared" si="31"/>
        <v>0</v>
      </c>
      <c r="U587" s="21">
        <f t="shared" si="32"/>
        <v>8237.8520000000008</v>
      </c>
      <c r="V587" s="21">
        <f t="shared" si="33"/>
        <v>8237.8520000000008</v>
      </c>
      <c r="W587" s="21">
        <v>0</v>
      </c>
      <c r="X587" s="27">
        <v>75317.504000000001</v>
      </c>
      <c r="Y587" s="12" t="s">
        <v>38</v>
      </c>
      <c r="Z587" s="12" t="s">
        <v>1482</v>
      </c>
      <c r="AA587" s="12" t="str">
        <f>VLOOKUP(C587,'MASTER SALE PARTY'!$B$4:$E$1000,4,FALSE)</f>
        <v>Local</v>
      </c>
      <c r="AB587" s="26">
        <v>4740</v>
      </c>
    </row>
    <row r="588" spans="1:28">
      <c r="A588" s="16">
        <v>43647</v>
      </c>
      <c r="B588" s="12">
        <v>43</v>
      </c>
      <c r="C588" s="23" t="s">
        <v>64</v>
      </c>
      <c r="D588" s="12" t="str">
        <f>VLOOKUP(C588,'MASTER SALE PARTY'!$B$4:$E$1000,2,FALSE)</f>
        <v>27AAACD4090Q1Z8</v>
      </c>
      <c r="E588" s="12" t="s">
        <v>1545</v>
      </c>
      <c r="F588" s="24" t="s">
        <v>637</v>
      </c>
      <c r="G588" s="25">
        <v>43654</v>
      </c>
      <c r="H588" s="12" t="str">
        <f>VLOOKUP(C588,'MASTER SALE PARTY'!$B$4:$E$1000,3,FALSE)</f>
        <v>27-Maharashatra</v>
      </c>
      <c r="I588" s="17">
        <v>0</v>
      </c>
      <c r="J588" s="17" t="s">
        <v>37</v>
      </c>
      <c r="K588" s="26">
        <v>85129000</v>
      </c>
      <c r="L588" s="20">
        <f>VLOOKUP(K588,'MASTER SALE HSN'!$A$4:$E$200,5,FALSE)</f>
        <v>18</v>
      </c>
      <c r="M588" s="26"/>
      <c r="N588" s="12"/>
      <c r="O588" s="12"/>
      <c r="P588" s="12"/>
      <c r="Q588" s="12"/>
      <c r="R588" s="12"/>
      <c r="S588" s="28">
        <v>65885.399999999994</v>
      </c>
      <c r="T588" s="21">
        <f t="shared" si="31"/>
        <v>0</v>
      </c>
      <c r="U588" s="21">
        <f t="shared" si="32"/>
        <v>5929.6859999999997</v>
      </c>
      <c r="V588" s="21">
        <f t="shared" si="33"/>
        <v>5929.6859999999997</v>
      </c>
      <c r="W588" s="21">
        <v>0</v>
      </c>
      <c r="X588" s="27">
        <v>77744.781999999992</v>
      </c>
      <c r="Y588" s="12" t="s">
        <v>38</v>
      </c>
      <c r="Z588" s="12" t="s">
        <v>1482</v>
      </c>
      <c r="AA588" s="12" t="str">
        <f>VLOOKUP(C588,'MASTER SALE PARTY'!$B$4:$E$1000,4,FALSE)</f>
        <v>Local</v>
      </c>
      <c r="AB588" s="26">
        <v>540</v>
      </c>
    </row>
    <row r="589" spans="1:28">
      <c r="A589" s="16">
        <v>43647</v>
      </c>
      <c r="B589" s="12">
        <v>44</v>
      </c>
      <c r="C589" s="23" t="s">
        <v>64</v>
      </c>
      <c r="D589" s="12" t="str">
        <f>VLOOKUP(C589,'MASTER SALE PARTY'!$B$4:$E$1000,2,FALSE)</f>
        <v>27AAACD4090Q1Z8</v>
      </c>
      <c r="E589" s="12" t="s">
        <v>1545</v>
      </c>
      <c r="F589" s="24" t="s">
        <v>638</v>
      </c>
      <c r="G589" s="25">
        <v>43654</v>
      </c>
      <c r="H589" s="12" t="str">
        <f>VLOOKUP(C589,'MASTER SALE PARTY'!$B$4:$E$1000,3,FALSE)</f>
        <v>27-Maharashatra</v>
      </c>
      <c r="I589" s="17">
        <v>0</v>
      </c>
      <c r="J589" s="17" t="s">
        <v>37</v>
      </c>
      <c r="K589" s="26">
        <v>85129000</v>
      </c>
      <c r="L589" s="20">
        <f>VLOOKUP(K589,'MASTER SALE HSN'!$A$4:$E$200,5,FALSE)</f>
        <v>18</v>
      </c>
      <c r="M589" s="26"/>
      <c r="N589" s="12"/>
      <c r="O589" s="12"/>
      <c r="P589" s="12"/>
      <c r="Q589" s="12"/>
      <c r="R589" s="12"/>
      <c r="S589" s="28">
        <v>29052</v>
      </c>
      <c r="T589" s="21">
        <f t="shared" si="31"/>
        <v>0</v>
      </c>
      <c r="U589" s="21">
        <f t="shared" si="32"/>
        <v>2614.6799999999998</v>
      </c>
      <c r="V589" s="21">
        <f t="shared" si="33"/>
        <v>2614.6799999999998</v>
      </c>
      <c r="W589" s="21">
        <v>0</v>
      </c>
      <c r="X589" s="27">
        <v>34281.360000000001</v>
      </c>
      <c r="Y589" s="12" t="s">
        <v>38</v>
      </c>
      <c r="Z589" s="12" t="s">
        <v>1482</v>
      </c>
      <c r="AA589" s="12" t="str">
        <f>VLOOKUP(C589,'MASTER SALE PARTY'!$B$4:$E$1000,4,FALSE)</f>
        <v>Local</v>
      </c>
      <c r="AB589" s="26">
        <v>450</v>
      </c>
    </row>
    <row r="590" spans="1:28">
      <c r="A590" s="16">
        <v>43647</v>
      </c>
      <c r="B590" s="12">
        <v>45</v>
      </c>
      <c r="C590" s="23" t="s">
        <v>121</v>
      </c>
      <c r="D590" s="12" t="str">
        <f>VLOOKUP(C590,'MASTER SALE PARTY'!$B$4:$E$1000,2,FALSE)</f>
        <v>23AABCE9378F1ZK</v>
      </c>
      <c r="E590" s="12" t="s">
        <v>1545</v>
      </c>
      <c r="F590" s="24" t="s">
        <v>639</v>
      </c>
      <c r="G590" s="25">
        <v>43654</v>
      </c>
      <c r="H590" s="12" t="str">
        <f>VLOOKUP(C590,'MASTER SALE PARTY'!$B$4:$E$1000,3,FALSE)</f>
        <v>23-Madhya Pradesh</v>
      </c>
      <c r="I590" s="17">
        <v>0</v>
      </c>
      <c r="J590" s="17" t="s">
        <v>37</v>
      </c>
      <c r="K590" s="26">
        <v>87081090</v>
      </c>
      <c r="L590" s="20">
        <f>VLOOKUP(K590,'MASTER SALE HSN'!$A$4:$E$200,5,FALSE)</f>
        <v>28</v>
      </c>
      <c r="M590" s="26"/>
      <c r="N590" s="12"/>
      <c r="O590" s="12"/>
      <c r="P590" s="12"/>
      <c r="Q590" s="12"/>
      <c r="R590" s="12"/>
      <c r="S590" s="28">
        <v>32571</v>
      </c>
      <c r="T590" s="21">
        <f t="shared" si="31"/>
        <v>9119.8799999999992</v>
      </c>
      <c r="U590" s="21">
        <f t="shared" si="32"/>
        <v>0</v>
      </c>
      <c r="V590" s="21">
        <f t="shared" si="33"/>
        <v>0</v>
      </c>
      <c r="W590" s="21">
        <v>0</v>
      </c>
      <c r="X590" s="27">
        <v>41690.879999999997</v>
      </c>
      <c r="Y590" s="12" t="s">
        <v>38</v>
      </c>
      <c r="Z590" s="12" t="s">
        <v>1482</v>
      </c>
      <c r="AA590" s="12" t="str">
        <f>VLOOKUP(C590,'MASTER SALE PARTY'!$B$4:$E$1000,4,FALSE)</f>
        <v>Oms</v>
      </c>
      <c r="AB590" s="26">
        <v>100</v>
      </c>
    </row>
    <row r="591" spans="1:28">
      <c r="A591" s="16">
        <v>43647</v>
      </c>
      <c r="B591" s="12">
        <v>46</v>
      </c>
      <c r="C591" s="23" t="s">
        <v>121</v>
      </c>
      <c r="D591" s="12" t="str">
        <f>VLOOKUP(C591,'MASTER SALE PARTY'!$B$4:$E$1000,2,FALSE)</f>
        <v>23AABCE9378F1ZK</v>
      </c>
      <c r="E591" s="12" t="s">
        <v>1545</v>
      </c>
      <c r="F591" s="24" t="s">
        <v>640</v>
      </c>
      <c r="G591" s="25">
        <v>43654</v>
      </c>
      <c r="H591" s="12" t="str">
        <f>VLOOKUP(C591,'MASTER SALE PARTY'!$B$4:$E$1000,3,FALSE)</f>
        <v>23-Madhya Pradesh</v>
      </c>
      <c r="I591" s="17">
        <v>0</v>
      </c>
      <c r="J591" s="17" t="s">
        <v>37</v>
      </c>
      <c r="K591" s="26">
        <v>87081090</v>
      </c>
      <c r="L591" s="20">
        <f>VLOOKUP(K591,'MASTER SALE HSN'!$A$4:$E$200,5,FALSE)</f>
        <v>28</v>
      </c>
      <c r="M591" s="26"/>
      <c r="N591" s="12"/>
      <c r="O591" s="12"/>
      <c r="P591" s="12"/>
      <c r="Q591" s="12"/>
      <c r="R591" s="12"/>
      <c r="S591" s="28">
        <v>28164.6</v>
      </c>
      <c r="T591" s="21">
        <f t="shared" si="31"/>
        <v>7886.0879999999988</v>
      </c>
      <c r="U591" s="21">
        <f t="shared" si="32"/>
        <v>0</v>
      </c>
      <c r="V591" s="21">
        <f t="shared" si="33"/>
        <v>0</v>
      </c>
      <c r="W591" s="21">
        <v>0</v>
      </c>
      <c r="X591" s="27">
        <v>36050.687999999995</v>
      </c>
      <c r="Y591" s="12" t="s">
        <v>38</v>
      </c>
      <c r="Z591" s="12" t="s">
        <v>1482</v>
      </c>
      <c r="AA591" s="12" t="str">
        <f>VLOOKUP(C591,'MASTER SALE PARTY'!$B$4:$E$1000,4,FALSE)</f>
        <v>Oms</v>
      </c>
      <c r="AB591" s="26">
        <v>30</v>
      </c>
    </row>
    <row r="592" spans="1:28">
      <c r="A592" s="16">
        <v>43647</v>
      </c>
      <c r="B592" s="12">
        <v>47</v>
      </c>
      <c r="C592" s="23" t="s">
        <v>121</v>
      </c>
      <c r="D592" s="12" t="str">
        <f>VLOOKUP(C592,'MASTER SALE PARTY'!$B$4:$E$1000,2,FALSE)</f>
        <v>23AABCE9378F1ZK</v>
      </c>
      <c r="E592" s="12" t="s">
        <v>1545</v>
      </c>
      <c r="F592" s="24" t="s">
        <v>641</v>
      </c>
      <c r="G592" s="25">
        <v>43654</v>
      </c>
      <c r="H592" s="12" t="str">
        <f>VLOOKUP(C592,'MASTER SALE PARTY'!$B$4:$E$1000,3,FALSE)</f>
        <v>23-Madhya Pradesh</v>
      </c>
      <c r="I592" s="17">
        <v>0</v>
      </c>
      <c r="J592" s="17" t="s">
        <v>37</v>
      </c>
      <c r="K592" s="26">
        <v>87081090</v>
      </c>
      <c r="L592" s="20">
        <f>VLOOKUP(K592,'MASTER SALE HSN'!$A$4:$E$200,5,FALSE)</f>
        <v>28</v>
      </c>
      <c r="M592" s="26"/>
      <c r="N592" s="12"/>
      <c r="O592" s="12"/>
      <c r="P592" s="12"/>
      <c r="Q592" s="12"/>
      <c r="R592" s="12"/>
      <c r="S592" s="28">
        <v>18193.5</v>
      </c>
      <c r="T592" s="21">
        <f t="shared" si="31"/>
        <v>5094.18</v>
      </c>
      <c r="U592" s="21">
        <f t="shared" si="32"/>
        <v>0</v>
      </c>
      <c r="V592" s="21">
        <f t="shared" si="33"/>
        <v>0</v>
      </c>
      <c r="W592" s="21">
        <v>0</v>
      </c>
      <c r="X592" s="27">
        <v>23287.68</v>
      </c>
      <c r="Y592" s="12" t="s">
        <v>38</v>
      </c>
      <c r="Z592" s="12" t="s">
        <v>1482</v>
      </c>
      <c r="AA592" s="12" t="str">
        <f>VLOOKUP(C592,'MASTER SALE PARTY'!$B$4:$E$1000,4,FALSE)</f>
        <v>Oms</v>
      </c>
      <c r="AB592" s="26">
        <v>9</v>
      </c>
    </row>
    <row r="593" spans="1:28">
      <c r="A593" s="16">
        <v>43647</v>
      </c>
      <c r="B593" s="12">
        <v>48</v>
      </c>
      <c r="C593" s="23" t="s">
        <v>92</v>
      </c>
      <c r="D593" s="12" t="str">
        <f>VLOOKUP(C593,'MASTER SALE PARTY'!$B$4:$E$1000,2,FALSE)</f>
        <v>27AAACH4211R1ZF</v>
      </c>
      <c r="E593" s="12" t="s">
        <v>1545</v>
      </c>
      <c r="F593" s="24" t="s">
        <v>642</v>
      </c>
      <c r="G593" s="25">
        <v>43654</v>
      </c>
      <c r="H593" s="12" t="str">
        <f>VLOOKUP(C593,'MASTER SALE PARTY'!$B$4:$E$1000,3,FALSE)</f>
        <v>27-Maharashatra</v>
      </c>
      <c r="I593" s="17">
        <v>0</v>
      </c>
      <c r="J593" s="17" t="s">
        <v>37</v>
      </c>
      <c r="K593" s="26">
        <v>85129000</v>
      </c>
      <c r="L593" s="20">
        <f>VLOOKUP(K593,'MASTER SALE HSN'!$A$4:$E$200,5,FALSE)</f>
        <v>18</v>
      </c>
      <c r="M593" s="26"/>
      <c r="N593" s="12"/>
      <c r="O593" s="12"/>
      <c r="P593" s="12"/>
      <c r="Q593" s="12"/>
      <c r="R593" s="12"/>
      <c r="S593" s="28">
        <v>54000</v>
      </c>
      <c r="T593" s="21">
        <f t="shared" si="31"/>
        <v>0</v>
      </c>
      <c r="U593" s="21">
        <f t="shared" si="32"/>
        <v>4860</v>
      </c>
      <c r="V593" s="21">
        <f t="shared" si="33"/>
        <v>4860</v>
      </c>
      <c r="W593" s="21">
        <v>0</v>
      </c>
      <c r="X593" s="27">
        <v>63720</v>
      </c>
      <c r="Y593" s="12" t="s">
        <v>38</v>
      </c>
      <c r="Z593" s="12" t="s">
        <v>1482</v>
      </c>
      <c r="AA593" s="12" t="str">
        <f>VLOOKUP(C593,'MASTER SALE PARTY'!$B$4:$E$1000,4,FALSE)</f>
        <v>Local</v>
      </c>
      <c r="AB593" s="26">
        <v>2160</v>
      </c>
    </row>
    <row r="594" spans="1:28">
      <c r="A594" s="16">
        <v>43647</v>
      </c>
      <c r="B594" s="12">
        <v>49</v>
      </c>
      <c r="C594" s="23" t="s">
        <v>185</v>
      </c>
      <c r="D594" s="12" t="str">
        <f>VLOOKUP(C594,'MASTER SALE PARTY'!$B$4:$E$1000,2,FALSE)</f>
        <v>27AABFP3834C1ZK</v>
      </c>
      <c r="E594" s="12" t="s">
        <v>1545</v>
      </c>
      <c r="F594" s="24" t="s">
        <v>643</v>
      </c>
      <c r="G594" s="25">
        <v>43655</v>
      </c>
      <c r="H594" s="12" t="str">
        <f>VLOOKUP(C594,'MASTER SALE PARTY'!$B$4:$E$1000,3,FALSE)</f>
        <v>27-Maharashatra</v>
      </c>
      <c r="I594" s="17">
        <v>0</v>
      </c>
      <c r="J594" s="17" t="s">
        <v>37</v>
      </c>
      <c r="K594" s="26">
        <v>87141900</v>
      </c>
      <c r="L594" s="20">
        <f>VLOOKUP(K594,'MASTER SALE HSN'!$A$4:$E$200,5,FALSE)</f>
        <v>28</v>
      </c>
      <c r="M594" s="26"/>
      <c r="N594" s="12"/>
      <c r="O594" s="12"/>
      <c r="P594" s="12"/>
      <c r="Q594" s="12"/>
      <c r="R594" s="12"/>
      <c r="S594" s="28">
        <v>52132.9</v>
      </c>
      <c r="T594" s="21">
        <f t="shared" si="31"/>
        <v>0</v>
      </c>
      <c r="U594" s="21">
        <f t="shared" si="32"/>
        <v>7298.6060000000007</v>
      </c>
      <c r="V594" s="21">
        <f t="shared" si="33"/>
        <v>7298.6060000000007</v>
      </c>
      <c r="W594" s="21">
        <v>0</v>
      </c>
      <c r="X594" s="27">
        <v>66730.101999999999</v>
      </c>
      <c r="Y594" s="12" t="s">
        <v>38</v>
      </c>
      <c r="Z594" s="12" t="s">
        <v>1482</v>
      </c>
      <c r="AA594" s="12" t="str">
        <f>VLOOKUP(C594,'MASTER SALE PARTY'!$B$4:$E$1000,4,FALSE)</f>
        <v>Local</v>
      </c>
      <c r="AB594" s="26">
        <v>4170</v>
      </c>
    </row>
    <row r="595" spans="1:28">
      <c r="A595" s="16">
        <v>43647</v>
      </c>
      <c r="B595" s="12">
        <v>50</v>
      </c>
      <c r="C595" s="23" t="s">
        <v>45</v>
      </c>
      <c r="D595" s="12" t="str">
        <f>VLOOKUP(C595,'MASTER SALE PARTY'!$B$4:$E$1000,2,FALSE)</f>
        <v>27AAECM8871A1ZF</v>
      </c>
      <c r="E595" s="12" t="s">
        <v>1545</v>
      </c>
      <c r="F595" s="24" t="s">
        <v>644</v>
      </c>
      <c r="G595" s="25">
        <v>43655</v>
      </c>
      <c r="H595" s="12" t="str">
        <f>VLOOKUP(C595,'MASTER SALE PARTY'!$B$4:$E$1000,3,FALSE)</f>
        <v>27-Maharashatra</v>
      </c>
      <c r="I595" s="17">
        <v>0</v>
      </c>
      <c r="J595" s="17" t="s">
        <v>37</v>
      </c>
      <c r="K595" s="26">
        <v>87089900</v>
      </c>
      <c r="L595" s="20">
        <f>VLOOKUP(K595,'MASTER SALE HSN'!$A$4:$E$200,5,FALSE)</f>
        <v>28</v>
      </c>
      <c r="M595" s="26"/>
      <c r="N595" s="12"/>
      <c r="O595" s="12"/>
      <c r="P595" s="12"/>
      <c r="Q595" s="12"/>
      <c r="R595" s="12"/>
      <c r="S595" s="28">
        <v>23255.759999999998</v>
      </c>
      <c r="T595" s="21">
        <f t="shared" si="31"/>
        <v>0</v>
      </c>
      <c r="U595" s="21">
        <f t="shared" si="32"/>
        <v>3255.8063999999995</v>
      </c>
      <c r="V595" s="21">
        <f t="shared" si="33"/>
        <v>3255.8063999999995</v>
      </c>
      <c r="W595" s="21">
        <v>0</v>
      </c>
      <c r="X595" s="27">
        <v>29767.382799999996</v>
      </c>
      <c r="Y595" s="12" t="s">
        <v>38</v>
      </c>
      <c r="Z595" s="12" t="s">
        <v>1482</v>
      </c>
      <c r="AA595" s="12" t="str">
        <f>VLOOKUP(C595,'MASTER SALE PARTY'!$B$4:$E$1000,4,FALSE)</f>
        <v>Local</v>
      </c>
      <c r="AB595" s="26">
        <v>12</v>
      </c>
    </row>
    <row r="596" spans="1:28">
      <c r="A596" s="16">
        <v>43647</v>
      </c>
      <c r="B596" s="12">
        <v>51</v>
      </c>
      <c r="C596" s="23" t="s">
        <v>173</v>
      </c>
      <c r="D596" s="12" t="str">
        <f>VLOOKUP(C596,'MASTER SALE PARTY'!$B$4:$E$1000,2,FALSE)</f>
        <v>27AAGCP0139E1ZP</v>
      </c>
      <c r="E596" s="12" t="s">
        <v>1545</v>
      </c>
      <c r="F596" s="24" t="s">
        <v>645</v>
      </c>
      <c r="G596" s="25">
        <v>43655</v>
      </c>
      <c r="H596" s="12" t="str">
        <f>VLOOKUP(C596,'MASTER SALE PARTY'!$B$4:$E$1000,3,FALSE)</f>
        <v>27-Maharashatra</v>
      </c>
      <c r="I596" s="17">
        <v>0</v>
      </c>
      <c r="J596" s="17" t="s">
        <v>37</v>
      </c>
      <c r="K596" s="26">
        <v>87141090</v>
      </c>
      <c r="L596" s="20">
        <f>VLOOKUP(K596,'MASTER SALE HSN'!$A$4:$E$200,5,FALSE)</f>
        <v>28</v>
      </c>
      <c r="M596" s="26"/>
      <c r="N596" s="12"/>
      <c r="O596" s="12"/>
      <c r="P596" s="12"/>
      <c r="Q596" s="12"/>
      <c r="R596" s="12"/>
      <c r="S596" s="28">
        <v>52759</v>
      </c>
      <c r="T596" s="21">
        <f t="shared" si="31"/>
        <v>0</v>
      </c>
      <c r="U596" s="21">
        <f t="shared" si="32"/>
        <v>7386.26</v>
      </c>
      <c r="V596" s="21">
        <f t="shared" si="33"/>
        <v>7386.26</v>
      </c>
      <c r="W596" s="21">
        <v>0</v>
      </c>
      <c r="X596" s="27">
        <v>67531.520000000004</v>
      </c>
      <c r="Y596" s="12" t="s">
        <v>38</v>
      </c>
      <c r="Z596" s="12" t="s">
        <v>1482</v>
      </c>
      <c r="AA596" s="12" t="str">
        <f>VLOOKUP(C596,'MASTER SALE PARTY'!$B$4:$E$1000,4,FALSE)</f>
        <v>Local</v>
      </c>
      <c r="AB596" s="26">
        <v>700</v>
      </c>
    </row>
    <row r="597" spans="1:28">
      <c r="A597" s="16">
        <v>43647</v>
      </c>
      <c r="B597" s="12">
        <v>52</v>
      </c>
      <c r="C597" s="23" t="s">
        <v>45</v>
      </c>
      <c r="D597" s="12" t="str">
        <f>VLOOKUP(C597,'MASTER SALE PARTY'!$B$4:$E$1000,2,FALSE)</f>
        <v>27AAECM8871A1ZF</v>
      </c>
      <c r="E597" s="12" t="s">
        <v>1545</v>
      </c>
      <c r="F597" s="24" t="s">
        <v>646</v>
      </c>
      <c r="G597" s="25">
        <v>43655</v>
      </c>
      <c r="H597" s="12" t="str">
        <f>VLOOKUP(C597,'MASTER SALE PARTY'!$B$4:$E$1000,3,FALSE)</f>
        <v>27-Maharashatra</v>
      </c>
      <c r="I597" s="17">
        <v>0</v>
      </c>
      <c r="J597" s="17" t="s">
        <v>37</v>
      </c>
      <c r="K597" s="26">
        <v>87089900</v>
      </c>
      <c r="L597" s="20">
        <f>VLOOKUP(K597,'MASTER SALE HSN'!$A$4:$E$200,5,FALSE)</f>
        <v>28</v>
      </c>
      <c r="M597" s="26"/>
      <c r="N597" s="12"/>
      <c r="O597" s="12"/>
      <c r="P597" s="12"/>
      <c r="Q597" s="12"/>
      <c r="R597" s="12"/>
      <c r="S597" s="28">
        <v>23255.759999999998</v>
      </c>
      <c r="T597" s="21">
        <f t="shared" si="31"/>
        <v>0</v>
      </c>
      <c r="U597" s="21">
        <f t="shared" si="32"/>
        <v>3255.8063999999995</v>
      </c>
      <c r="V597" s="21">
        <f t="shared" si="33"/>
        <v>3255.8063999999995</v>
      </c>
      <c r="W597" s="21">
        <v>0</v>
      </c>
      <c r="X597" s="27">
        <v>29767.382799999996</v>
      </c>
      <c r="Y597" s="12" t="s">
        <v>38</v>
      </c>
      <c r="Z597" s="12" t="s">
        <v>1482</v>
      </c>
      <c r="AA597" s="12" t="str">
        <f>VLOOKUP(C597,'MASTER SALE PARTY'!$B$4:$E$1000,4,FALSE)</f>
        <v>Local</v>
      </c>
      <c r="AB597" s="26">
        <v>12</v>
      </c>
    </row>
    <row r="598" spans="1:28">
      <c r="A598" s="16">
        <v>43647</v>
      </c>
      <c r="B598" s="12">
        <v>53</v>
      </c>
      <c r="C598" s="23" t="s">
        <v>64</v>
      </c>
      <c r="D598" s="12" t="str">
        <f>VLOOKUP(C598,'MASTER SALE PARTY'!$B$4:$E$1000,2,FALSE)</f>
        <v>27AAACD4090Q1Z8</v>
      </c>
      <c r="E598" s="12" t="s">
        <v>1545</v>
      </c>
      <c r="F598" s="24" t="s">
        <v>647</v>
      </c>
      <c r="G598" s="25">
        <v>43655</v>
      </c>
      <c r="H598" s="12" t="str">
        <f>VLOOKUP(C598,'MASTER SALE PARTY'!$B$4:$E$1000,3,FALSE)</f>
        <v>27-Maharashatra</v>
      </c>
      <c r="I598" s="17">
        <v>0</v>
      </c>
      <c r="J598" s="17" t="s">
        <v>37</v>
      </c>
      <c r="K598" s="26">
        <v>85129000</v>
      </c>
      <c r="L598" s="20">
        <f>VLOOKUP(K598,'MASTER SALE HSN'!$A$4:$E$200,5,FALSE)</f>
        <v>18</v>
      </c>
      <c r="M598" s="26"/>
      <c r="N598" s="12"/>
      <c r="O598" s="12"/>
      <c r="P598" s="12"/>
      <c r="Q598" s="12"/>
      <c r="R598" s="12"/>
      <c r="S598" s="28">
        <v>68081.58</v>
      </c>
      <c r="T598" s="21">
        <f t="shared" si="31"/>
        <v>0</v>
      </c>
      <c r="U598" s="21">
        <f t="shared" si="32"/>
        <v>6127.3422</v>
      </c>
      <c r="V598" s="21">
        <f t="shared" si="33"/>
        <v>6127.3422</v>
      </c>
      <c r="W598" s="21">
        <v>0</v>
      </c>
      <c r="X598" s="27">
        <v>80336.2644</v>
      </c>
      <c r="Y598" s="12" t="s">
        <v>38</v>
      </c>
      <c r="Z598" s="12" t="s">
        <v>1482</v>
      </c>
      <c r="AA598" s="12" t="str">
        <f>VLOOKUP(C598,'MASTER SALE PARTY'!$B$4:$E$1000,4,FALSE)</f>
        <v>Local</v>
      </c>
      <c r="AB598" s="26">
        <v>558</v>
      </c>
    </row>
    <row r="599" spans="1:28">
      <c r="A599" s="16">
        <v>43647</v>
      </c>
      <c r="B599" s="12">
        <v>54</v>
      </c>
      <c r="C599" s="23" t="s">
        <v>64</v>
      </c>
      <c r="D599" s="12" t="str">
        <f>VLOOKUP(C599,'MASTER SALE PARTY'!$B$4:$E$1000,2,FALSE)</f>
        <v>27AAACD4090Q1Z8</v>
      </c>
      <c r="E599" s="12" t="s">
        <v>1545</v>
      </c>
      <c r="F599" s="24" t="s">
        <v>648</v>
      </c>
      <c r="G599" s="25">
        <v>43655</v>
      </c>
      <c r="H599" s="12" t="str">
        <f>VLOOKUP(C599,'MASTER SALE PARTY'!$B$4:$E$1000,3,FALSE)</f>
        <v>27-Maharashatra</v>
      </c>
      <c r="I599" s="17">
        <v>0</v>
      </c>
      <c r="J599" s="17" t="s">
        <v>37</v>
      </c>
      <c r="K599" s="26">
        <v>85129000</v>
      </c>
      <c r="L599" s="20">
        <f>VLOOKUP(K599,'MASTER SALE HSN'!$A$4:$E$200,5,FALSE)</f>
        <v>18</v>
      </c>
      <c r="M599" s="26"/>
      <c r="N599" s="12"/>
      <c r="O599" s="12"/>
      <c r="P599" s="12"/>
      <c r="Q599" s="12"/>
      <c r="R599" s="12"/>
      <c r="S599" s="28">
        <v>31957.200000000001</v>
      </c>
      <c r="T599" s="21">
        <f t="shared" si="31"/>
        <v>0</v>
      </c>
      <c r="U599" s="21">
        <f t="shared" si="32"/>
        <v>2876.1480000000001</v>
      </c>
      <c r="V599" s="21">
        <f t="shared" si="33"/>
        <v>2876.1480000000001</v>
      </c>
      <c r="W599" s="21">
        <v>0</v>
      </c>
      <c r="X599" s="27">
        <v>37709.495999999999</v>
      </c>
      <c r="Y599" s="12" t="s">
        <v>38</v>
      </c>
      <c r="Z599" s="12" t="s">
        <v>1482</v>
      </c>
      <c r="AA599" s="12" t="str">
        <f>VLOOKUP(C599,'MASTER SALE PARTY'!$B$4:$E$1000,4,FALSE)</f>
        <v>Local</v>
      </c>
      <c r="AB599" s="26">
        <v>495</v>
      </c>
    </row>
    <row r="600" spans="1:28">
      <c r="A600" s="16">
        <v>43647</v>
      </c>
      <c r="B600" s="12">
        <v>55</v>
      </c>
      <c r="C600" s="23" t="s">
        <v>92</v>
      </c>
      <c r="D600" s="12" t="str">
        <f>VLOOKUP(C600,'MASTER SALE PARTY'!$B$4:$E$1000,2,FALSE)</f>
        <v>27AAACH4211R1ZF</v>
      </c>
      <c r="E600" s="12" t="s">
        <v>1545</v>
      </c>
      <c r="F600" s="24" t="s">
        <v>649</v>
      </c>
      <c r="G600" s="25">
        <v>43655</v>
      </c>
      <c r="H600" s="12" t="str">
        <f>VLOOKUP(C600,'MASTER SALE PARTY'!$B$4:$E$1000,3,FALSE)</f>
        <v>27-Maharashatra</v>
      </c>
      <c r="I600" s="17">
        <v>0</v>
      </c>
      <c r="J600" s="17" t="s">
        <v>37</v>
      </c>
      <c r="K600" s="26">
        <v>85129000</v>
      </c>
      <c r="L600" s="20">
        <f>VLOOKUP(K600,'MASTER SALE HSN'!$A$4:$E$200,5,FALSE)</f>
        <v>18</v>
      </c>
      <c r="M600" s="26"/>
      <c r="N600" s="12"/>
      <c r="O600" s="12"/>
      <c r="P600" s="12"/>
      <c r="Q600" s="12"/>
      <c r="R600" s="12"/>
      <c r="S600" s="28">
        <v>12000</v>
      </c>
      <c r="T600" s="21">
        <f t="shared" si="31"/>
        <v>0</v>
      </c>
      <c r="U600" s="21">
        <f t="shared" si="32"/>
        <v>1080</v>
      </c>
      <c r="V600" s="21">
        <f t="shared" si="33"/>
        <v>1080</v>
      </c>
      <c r="W600" s="21">
        <v>0</v>
      </c>
      <c r="X600" s="27">
        <v>14160</v>
      </c>
      <c r="Y600" s="12" t="s">
        <v>38</v>
      </c>
      <c r="Z600" s="12" t="s">
        <v>1482</v>
      </c>
      <c r="AA600" s="12" t="str">
        <f>VLOOKUP(C600,'MASTER SALE PARTY'!$B$4:$E$1000,4,FALSE)</f>
        <v>Local</v>
      </c>
      <c r="AB600" s="26">
        <v>480</v>
      </c>
    </row>
    <row r="601" spans="1:28">
      <c r="A601" s="16">
        <v>43647</v>
      </c>
      <c r="B601" s="12">
        <v>56</v>
      </c>
      <c r="C601" s="23" t="s">
        <v>142</v>
      </c>
      <c r="D601" s="12" t="str">
        <f>VLOOKUP(C601,'MASTER SALE PARTY'!$B$4:$E$1000,2,FALSE)</f>
        <v>27AAACB2484Q1Z8</v>
      </c>
      <c r="E601" s="12" t="s">
        <v>1545</v>
      </c>
      <c r="F601" s="24" t="s">
        <v>650</v>
      </c>
      <c r="G601" s="25">
        <v>43656</v>
      </c>
      <c r="H601" s="12" t="str">
        <f>VLOOKUP(C601,'MASTER SALE PARTY'!$B$4:$E$1000,3,FALSE)</f>
        <v>27-Maharashatra</v>
      </c>
      <c r="I601" s="17">
        <v>0</v>
      </c>
      <c r="J601" s="17" t="s">
        <v>37</v>
      </c>
      <c r="K601" s="26">
        <v>998898</v>
      </c>
      <c r="L601" s="20">
        <f>VLOOKUP(K601,'MASTER SALE HSN'!$A$4:$E$200,5,FALSE)</f>
        <v>18</v>
      </c>
      <c r="M601" s="26"/>
      <c r="N601" s="12"/>
      <c r="O601" s="12"/>
      <c r="P601" s="12"/>
      <c r="Q601" s="12"/>
      <c r="R601" s="12"/>
      <c r="S601" s="28">
        <v>74010</v>
      </c>
      <c r="T601" s="21">
        <f t="shared" si="31"/>
        <v>0</v>
      </c>
      <c r="U601" s="21">
        <f t="shared" si="32"/>
        <v>6660.9000000000005</v>
      </c>
      <c r="V601" s="21">
        <f t="shared" si="33"/>
        <v>6660.9000000000005</v>
      </c>
      <c r="W601" s="21">
        <v>0</v>
      </c>
      <c r="X601" s="27">
        <v>87331.799999999988</v>
      </c>
      <c r="Y601" s="12" t="s">
        <v>38</v>
      </c>
      <c r="Z601" s="12" t="s">
        <v>1482</v>
      </c>
      <c r="AA601" s="12" t="str">
        <f>VLOOKUP(C601,'MASTER SALE PARTY'!$B$4:$E$1000,4,FALSE)</f>
        <v>Local</v>
      </c>
      <c r="AB601" s="26">
        <v>870</v>
      </c>
    </row>
    <row r="602" spans="1:28">
      <c r="A602" s="16">
        <v>43647</v>
      </c>
      <c r="B602" s="12">
        <v>57</v>
      </c>
      <c r="C602" s="23" t="s">
        <v>59</v>
      </c>
      <c r="D602" s="12" t="str">
        <f>VLOOKUP(C602,'MASTER SALE PARTY'!$B$4:$E$1000,2,FALSE)</f>
        <v>27AAACT1848E1ZH</v>
      </c>
      <c r="E602" s="12" t="s">
        <v>1545</v>
      </c>
      <c r="F602" s="24" t="s">
        <v>651</v>
      </c>
      <c r="G602" s="25">
        <v>43656</v>
      </c>
      <c r="H602" s="12" t="str">
        <f>VLOOKUP(C602,'MASTER SALE PARTY'!$B$4:$E$1000,3,FALSE)</f>
        <v>27-Maharashatra</v>
      </c>
      <c r="I602" s="17">
        <v>0</v>
      </c>
      <c r="J602" s="17" t="s">
        <v>37</v>
      </c>
      <c r="K602" s="26">
        <v>87089900</v>
      </c>
      <c r="L602" s="20">
        <f>VLOOKUP(K602,'MASTER SALE HSN'!$A$4:$E$200,5,FALSE)</f>
        <v>28</v>
      </c>
      <c r="M602" s="26"/>
      <c r="N602" s="12"/>
      <c r="O602" s="12"/>
      <c r="P602" s="12"/>
      <c r="Q602" s="12"/>
      <c r="R602" s="12"/>
      <c r="S602" s="28">
        <v>35855.279999999999</v>
      </c>
      <c r="T602" s="21">
        <f t="shared" si="31"/>
        <v>0</v>
      </c>
      <c r="U602" s="21">
        <f t="shared" si="32"/>
        <v>5019.7392</v>
      </c>
      <c r="V602" s="21">
        <f t="shared" si="33"/>
        <v>5019.7392</v>
      </c>
      <c r="W602" s="21">
        <v>0</v>
      </c>
      <c r="X602" s="27">
        <v>45894.758399999992</v>
      </c>
      <c r="Y602" s="12" t="s">
        <v>38</v>
      </c>
      <c r="Z602" s="12" t="s">
        <v>1482</v>
      </c>
      <c r="AA602" s="12" t="str">
        <f>VLOOKUP(C602,'MASTER SALE PARTY'!$B$4:$E$1000,4,FALSE)</f>
        <v>Local</v>
      </c>
      <c r="AB602" s="26">
        <v>75</v>
      </c>
    </row>
    <row r="603" spans="1:28">
      <c r="A603" s="16">
        <v>43647</v>
      </c>
      <c r="B603" s="12">
        <v>58</v>
      </c>
      <c r="C603" s="23" t="s">
        <v>92</v>
      </c>
      <c r="D603" s="12" t="str">
        <f>VLOOKUP(C603,'MASTER SALE PARTY'!$B$4:$E$1000,2,FALSE)</f>
        <v>27AAACH4211R1ZF</v>
      </c>
      <c r="E603" s="12" t="s">
        <v>1545</v>
      </c>
      <c r="F603" s="24" t="s">
        <v>652</v>
      </c>
      <c r="G603" s="25">
        <v>43656</v>
      </c>
      <c r="H603" s="12" t="str">
        <f>VLOOKUP(C603,'MASTER SALE PARTY'!$B$4:$E$1000,3,FALSE)</f>
        <v>27-Maharashatra</v>
      </c>
      <c r="I603" s="17">
        <v>0</v>
      </c>
      <c r="J603" s="17" t="s">
        <v>37</v>
      </c>
      <c r="K603" s="26">
        <v>85129000</v>
      </c>
      <c r="L603" s="20">
        <f>VLOOKUP(K603,'MASTER SALE HSN'!$A$4:$E$200,5,FALSE)</f>
        <v>18</v>
      </c>
      <c r="M603" s="26"/>
      <c r="N603" s="12"/>
      <c r="O603" s="12"/>
      <c r="P603" s="12"/>
      <c r="Q603" s="12"/>
      <c r="R603" s="12"/>
      <c r="S603" s="28">
        <v>36000</v>
      </c>
      <c r="T603" s="21">
        <f t="shared" ref="T603:T666" si="38">+IF(AA603="oms",S603/100*L603,0)</f>
        <v>0</v>
      </c>
      <c r="U603" s="21">
        <f t="shared" ref="U603:U666" si="39">+IF(AA603="local",S603/100*L603/2,0)</f>
        <v>3240</v>
      </c>
      <c r="V603" s="21">
        <f t="shared" ref="V603:V666" si="40">+IF(AA603="local",S603/100*L603/2,0)</f>
        <v>3240</v>
      </c>
      <c r="W603" s="21">
        <v>0</v>
      </c>
      <c r="X603" s="27">
        <v>42480</v>
      </c>
      <c r="Y603" s="12" t="s">
        <v>38</v>
      </c>
      <c r="Z603" s="12" t="s">
        <v>1482</v>
      </c>
      <c r="AA603" s="12" t="str">
        <f>VLOOKUP(C603,'MASTER SALE PARTY'!$B$4:$E$1000,4,FALSE)</f>
        <v>Local</v>
      </c>
      <c r="AB603" s="26">
        <v>1440</v>
      </c>
    </row>
    <row r="604" spans="1:28">
      <c r="A604" s="16">
        <v>43647</v>
      </c>
      <c r="B604" s="12">
        <v>59</v>
      </c>
      <c r="C604" s="23" t="s">
        <v>64</v>
      </c>
      <c r="D604" s="12" t="str">
        <f>VLOOKUP(C604,'MASTER SALE PARTY'!$B$4:$E$1000,2,FALSE)</f>
        <v>27AAACD4090Q1Z8</v>
      </c>
      <c r="E604" s="12" t="s">
        <v>1545</v>
      </c>
      <c r="F604" s="24" t="s">
        <v>653</v>
      </c>
      <c r="G604" s="25">
        <v>43656</v>
      </c>
      <c r="H604" s="12" t="str">
        <f>VLOOKUP(C604,'MASTER SALE PARTY'!$B$4:$E$1000,3,FALSE)</f>
        <v>27-Maharashatra</v>
      </c>
      <c r="I604" s="17">
        <v>0</v>
      </c>
      <c r="J604" s="17" t="s">
        <v>37</v>
      </c>
      <c r="K604" s="26">
        <v>85129000</v>
      </c>
      <c r="L604" s="20">
        <f>VLOOKUP(K604,'MASTER SALE HSN'!$A$4:$E$200,5,FALSE)</f>
        <v>18</v>
      </c>
      <c r="M604" s="26"/>
      <c r="N604" s="12"/>
      <c r="O604" s="12"/>
      <c r="P604" s="12"/>
      <c r="Q604" s="12"/>
      <c r="R604" s="12"/>
      <c r="S604" s="28">
        <v>103220.46</v>
      </c>
      <c r="T604" s="21">
        <f t="shared" si="38"/>
        <v>0</v>
      </c>
      <c r="U604" s="21">
        <f t="shared" si="39"/>
        <v>9289.8414000000012</v>
      </c>
      <c r="V604" s="21">
        <f t="shared" si="40"/>
        <v>9289.8414000000012</v>
      </c>
      <c r="W604" s="21">
        <v>0</v>
      </c>
      <c r="X604" s="27">
        <v>121800.14280000002</v>
      </c>
      <c r="Y604" s="12" t="s">
        <v>38</v>
      </c>
      <c r="Z604" s="12" t="s">
        <v>1482</v>
      </c>
      <c r="AA604" s="12" t="str">
        <f>VLOOKUP(C604,'MASTER SALE PARTY'!$B$4:$E$1000,4,FALSE)</f>
        <v>Local</v>
      </c>
      <c r="AB604" s="26">
        <v>846</v>
      </c>
    </row>
    <row r="605" spans="1:28">
      <c r="A605" s="16">
        <v>43647</v>
      </c>
      <c r="B605" s="12">
        <v>60</v>
      </c>
      <c r="C605" s="23" t="s">
        <v>185</v>
      </c>
      <c r="D605" s="12" t="str">
        <f>VLOOKUP(C605,'MASTER SALE PARTY'!$B$4:$E$1000,2,FALSE)</f>
        <v>27AABFP3834C1ZK</v>
      </c>
      <c r="E605" s="12" t="s">
        <v>1545</v>
      </c>
      <c r="F605" s="24" t="s">
        <v>654</v>
      </c>
      <c r="G605" s="25">
        <v>43656</v>
      </c>
      <c r="H605" s="12" t="str">
        <f>VLOOKUP(C605,'MASTER SALE PARTY'!$B$4:$E$1000,3,FALSE)</f>
        <v>27-Maharashatra</v>
      </c>
      <c r="I605" s="17">
        <v>0</v>
      </c>
      <c r="J605" s="17" t="s">
        <v>37</v>
      </c>
      <c r="K605" s="26">
        <v>87141900</v>
      </c>
      <c r="L605" s="20">
        <f>VLOOKUP(K605,'MASTER SALE HSN'!$A$4:$E$200,5,FALSE)</f>
        <v>28</v>
      </c>
      <c r="M605" s="26"/>
      <c r="N605" s="12"/>
      <c r="O605" s="12"/>
      <c r="P605" s="12"/>
      <c r="Q605" s="12"/>
      <c r="R605" s="12"/>
      <c r="S605" s="28">
        <v>54389.2</v>
      </c>
      <c r="T605" s="21">
        <f t="shared" si="38"/>
        <v>0</v>
      </c>
      <c r="U605" s="21">
        <f t="shared" si="39"/>
        <v>7614.4879999999994</v>
      </c>
      <c r="V605" s="21">
        <f t="shared" si="40"/>
        <v>7614.4879999999994</v>
      </c>
      <c r="W605" s="21">
        <v>0</v>
      </c>
      <c r="X605" s="27">
        <v>69618.175999999992</v>
      </c>
      <c r="Y605" s="12" t="s">
        <v>38</v>
      </c>
      <c r="Z605" s="12" t="s">
        <v>1482</v>
      </c>
      <c r="AA605" s="12" t="str">
        <f>VLOOKUP(C605,'MASTER SALE PARTY'!$B$4:$E$1000,4,FALSE)</f>
        <v>Local</v>
      </c>
      <c r="AB605" s="26">
        <v>4400</v>
      </c>
    </row>
    <row r="606" spans="1:28">
      <c r="A606" s="16">
        <v>43647</v>
      </c>
      <c r="B606" s="12">
        <v>61</v>
      </c>
      <c r="C606" s="23" t="s">
        <v>173</v>
      </c>
      <c r="D606" s="12" t="str">
        <f>VLOOKUP(C606,'MASTER SALE PARTY'!$B$4:$E$1000,2,FALSE)</f>
        <v>27AAGCP0139E1ZP</v>
      </c>
      <c r="E606" s="12" t="s">
        <v>1545</v>
      </c>
      <c r="F606" s="24" t="s">
        <v>655</v>
      </c>
      <c r="G606" s="25">
        <v>43657</v>
      </c>
      <c r="H606" s="12" t="str">
        <f>VLOOKUP(C606,'MASTER SALE PARTY'!$B$4:$E$1000,3,FALSE)</f>
        <v>27-Maharashatra</v>
      </c>
      <c r="I606" s="17">
        <v>0</v>
      </c>
      <c r="J606" s="17" t="s">
        <v>37</v>
      </c>
      <c r="K606" s="26">
        <v>87141090</v>
      </c>
      <c r="L606" s="20">
        <f>VLOOKUP(K606,'MASTER SALE HSN'!$A$4:$E$200,5,FALSE)</f>
        <v>28</v>
      </c>
      <c r="M606" s="26"/>
      <c r="N606" s="12"/>
      <c r="O606" s="12"/>
      <c r="P606" s="12"/>
      <c r="Q606" s="12"/>
      <c r="R606" s="12"/>
      <c r="S606" s="28">
        <v>52759</v>
      </c>
      <c r="T606" s="21">
        <f t="shared" si="38"/>
        <v>0</v>
      </c>
      <c r="U606" s="21">
        <f t="shared" si="39"/>
        <v>7386.26</v>
      </c>
      <c r="V606" s="21">
        <f t="shared" si="40"/>
        <v>7386.26</v>
      </c>
      <c r="W606" s="21">
        <v>0</v>
      </c>
      <c r="X606" s="27">
        <v>67531.520000000004</v>
      </c>
      <c r="Y606" s="12" t="s">
        <v>38</v>
      </c>
      <c r="Z606" s="12" t="s">
        <v>1482</v>
      </c>
      <c r="AA606" s="12" t="str">
        <f>VLOOKUP(C606,'MASTER SALE PARTY'!$B$4:$E$1000,4,FALSE)</f>
        <v>Local</v>
      </c>
      <c r="AB606" s="26">
        <v>700</v>
      </c>
    </row>
    <row r="607" spans="1:28">
      <c r="A607" s="16">
        <v>43647</v>
      </c>
      <c r="B607" s="12">
        <v>62</v>
      </c>
      <c r="C607" s="23" t="s">
        <v>45</v>
      </c>
      <c r="D607" s="12" t="str">
        <f>VLOOKUP(C607,'MASTER SALE PARTY'!$B$4:$E$1000,2,FALSE)</f>
        <v>27AAECM8871A1ZF</v>
      </c>
      <c r="E607" s="12" t="s">
        <v>1545</v>
      </c>
      <c r="F607" s="24" t="s">
        <v>656</v>
      </c>
      <c r="G607" s="25">
        <v>43657</v>
      </c>
      <c r="H607" s="12" t="str">
        <f>VLOOKUP(C607,'MASTER SALE PARTY'!$B$4:$E$1000,3,FALSE)</f>
        <v>27-Maharashatra</v>
      </c>
      <c r="I607" s="17">
        <v>0</v>
      </c>
      <c r="J607" s="17" t="s">
        <v>37</v>
      </c>
      <c r="K607" s="26">
        <v>87089900</v>
      </c>
      <c r="L607" s="20">
        <f>VLOOKUP(K607,'MASTER SALE HSN'!$A$4:$E$200,5,FALSE)</f>
        <v>28</v>
      </c>
      <c r="M607" s="26"/>
      <c r="N607" s="12"/>
      <c r="O607" s="12"/>
      <c r="P607" s="12"/>
      <c r="Q607" s="12"/>
      <c r="R607" s="12"/>
      <c r="S607" s="28">
        <v>23255.759999999998</v>
      </c>
      <c r="T607" s="21">
        <f t="shared" si="38"/>
        <v>0</v>
      </c>
      <c r="U607" s="21">
        <f t="shared" si="39"/>
        <v>3255.8063999999995</v>
      </c>
      <c r="V607" s="21">
        <f t="shared" si="40"/>
        <v>3255.8063999999995</v>
      </c>
      <c r="W607" s="21">
        <v>0</v>
      </c>
      <c r="X607" s="27">
        <v>29767.382799999996</v>
      </c>
      <c r="Y607" s="12" t="s">
        <v>38</v>
      </c>
      <c r="Z607" s="12" t="s">
        <v>1482</v>
      </c>
      <c r="AA607" s="12" t="str">
        <f>VLOOKUP(C607,'MASTER SALE PARTY'!$B$4:$E$1000,4,FALSE)</f>
        <v>Local</v>
      </c>
      <c r="AB607" s="26">
        <v>12</v>
      </c>
    </row>
    <row r="608" spans="1:28">
      <c r="A608" s="16">
        <v>43647</v>
      </c>
      <c r="B608" s="12">
        <v>63</v>
      </c>
      <c r="C608" s="23" t="s">
        <v>185</v>
      </c>
      <c r="D608" s="12" t="str">
        <f>VLOOKUP(C608,'MASTER SALE PARTY'!$B$4:$E$1000,2,FALSE)</f>
        <v>27AABFP3834C1ZK</v>
      </c>
      <c r="E608" s="12" t="s">
        <v>1545</v>
      </c>
      <c r="F608" s="24" t="s">
        <v>657</v>
      </c>
      <c r="G608" s="25">
        <v>43657</v>
      </c>
      <c r="H608" s="12" t="str">
        <f>VLOOKUP(C608,'MASTER SALE PARTY'!$B$4:$E$1000,3,FALSE)</f>
        <v>27-Maharashatra</v>
      </c>
      <c r="I608" s="17">
        <v>0</v>
      </c>
      <c r="J608" s="17" t="s">
        <v>37</v>
      </c>
      <c r="K608" s="26">
        <v>87141900</v>
      </c>
      <c r="L608" s="20">
        <f>VLOOKUP(K608,'MASTER SALE HSN'!$A$4:$E$200,5,FALSE)</f>
        <v>28</v>
      </c>
      <c r="M608" s="26"/>
      <c r="N608" s="12"/>
      <c r="O608" s="12"/>
      <c r="P608" s="12"/>
      <c r="Q608" s="12"/>
      <c r="R608" s="12"/>
      <c r="S608" s="28">
        <v>66189.100000000006</v>
      </c>
      <c r="T608" s="21">
        <f t="shared" si="38"/>
        <v>0</v>
      </c>
      <c r="U608" s="21">
        <f t="shared" si="39"/>
        <v>9266.474000000002</v>
      </c>
      <c r="V608" s="21">
        <f t="shared" si="40"/>
        <v>9266.474000000002</v>
      </c>
      <c r="W608" s="21">
        <v>0</v>
      </c>
      <c r="X608" s="27">
        <v>84722.038000000015</v>
      </c>
      <c r="Y608" s="12" t="s">
        <v>38</v>
      </c>
      <c r="Z608" s="12" t="s">
        <v>1482</v>
      </c>
      <c r="AA608" s="12" t="str">
        <f>VLOOKUP(C608,'MASTER SALE PARTY'!$B$4:$E$1000,4,FALSE)</f>
        <v>Local</v>
      </c>
      <c r="AB608" s="26">
        <v>5310</v>
      </c>
    </row>
    <row r="609" spans="1:28">
      <c r="A609" s="16">
        <v>43647</v>
      </c>
      <c r="B609" s="12">
        <v>64</v>
      </c>
      <c r="C609" s="23" t="s">
        <v>45</v>
      </c>
      <c r="D609" s="12" t="str">
        <f>VLOOKUP(C609,'MASTER SALE PARTY'!$B$4:$E$1000,2,FALSE)</f>
        <v>27AAECM8871A1ZF</v>
      </c>
      <c r="E609" s="12" t="s">
        <v>1545</v>
      </c>
      <c r="F609" s="24" t="s">
        <v>658</v>
      </c>
      <c r="G609" s="25">
        <v>43657</v>
      </c>
      <c r="H609" s="12" t="str">
        <f>VLOOKUP(C609,'MASTER SALE PARTY'!$B$4:$E$1000,3,FALSE)</f>
        <v>27-Maharashatra</v>
      </c>
      <c r="I609" s="17">
        <v>0</v>
      </c>
      <c r="J609" s="17" t="s">
        <v>37</v>
      </c>
      <c r="K609" s="26">
        <v>87089900</v>
      </c>
      <c r="L609" s="20">
        <f>VLOOKUP(K609,'MASTER SALE HSN'!$A$4:$E$200,5,FALSE)</f>
        <v>28</v>
      </c>
      <c r="M609" s="26"/>
      <c r="N609" s="12"/>
      <c r="O609" s="12"/>
      <c r="P609" s="12"/>
      <c r="Q609" s="12"/>
      <c r="R609" s="12"/>
      <c r="S609" s="28">
        <v>19379.8</v>
      </c>
      <c r="T609" s="21">
        <f t="shared" si="38"/>
        <v>0</v>
      </c>
      <c r="U609" s="21">
        <f t="shared" si="39"/>
        <v>2713.172</v>
      </c>
      <c r="V609" s="21">
        <f t="shared" si="40"/>
        <v>2713.172</v>
      </c>
      <c r="W609" s="21">
        <v>0</v>
      </c>
      <c r="X609" s="27">
        <v>24806.143999999997</v>
      </c>
      <c r="Y609" s="12" t="s">
        <v>38</v>
      </c>
      <c r="Z609" s="12" t="s">
        <v>1482</v>
      </c>
      <c r="AA609" s="12" t="str">
        <f>VLOOKUP(C609,'MASTER SALE PARTY'!$B$4:$E$1000,4,FALSE)</f>
        <v>Local</v>
      </c>
      <c r="AB609" s="26">
        <v>10</v>
      </c>
    </row>
    <row r="610" spans="1:28">
      <c r="A610" s="16">
        <v>43647</v>
      </c>
      <c r="B610" s="12">
        <v>65</v>
      </c>
      <c r="C610" s="23" t="s">
        <v>92</v>
      </c>
      <c r="D610" s="12" t="str">
        <f>VLOOKUP(C610,'MASTER SALE PARTY'!$B$4:$E$1000,2,FALSE)</f>
        <v>27AAACH4211R1ZF</v>
      </c>
      <c r="E610" s="12" t="s">
        <v>1545</v>
      </c>
      <c r="F610" s="24" t="s">
        <v>659</v>
      </c>
      <c r="G610" s="25">
        <v>43657</v>
      </c>
      <c r="H610" s="12" t="str">
        <f>VLOOKUP(C610,'MASTER SALE PARTY'!$B$4:$E$1000,3,FALSE)</f>
        <v>27-Maharashatra</v>
      </c>
      <c r="I610" s="17">
        <v>0</v>
      </c>
      <c r="J610" s="17" t="s">
        <v>37</v>
      </c>
      <c r="K610" s="26">
        <v>85129000</v>
      </c>
      <c r="L610" s="20">
        <f>VLOOKUP(K610,'MASTER SALE HSN'!$A$4:$E$200,5,FALSE)</f>
        <v>18</v>
      </c>
      <c r="M610" s="26"/>
      <c r="N610" s="12"/>
      <c r="O610" s="12"/>
      <c r="P610" s="12"/>
      <c r="Q610" s="12"/>
      <c r="R610" s="12"/>
      <c r="S610" s="28">
        <v>60000</v>
      </c>
      <c r="T610" s="21">
        <f t="shared" si="38"/>
        <v>0</v>
      </c>
      <c r="U610" s="21">
        <f t="shared" si="39"/>
        <v>5400</v>
      </c>
      <c r="V610" s="21">
        <f t="shared" si="40"/>
        <v>5400</v>
      </c>
      <c r="W610" s="21">
        <v>0</v>
      </c>
      <c r="X610" s="27">
        <v>70800</v>
      </c>
      <c r="Y610" s="12" t="s">
        <v>38</v>
      </c>
      <c r="Z610" s="12" t="s">
        <v>1482</v>
      </c>
      <c r="AA610" s="12" t="str">
        <f>VLOOKUP(C610,'MASTER SALE PARTY'!$B$4:$E$1000,4,FALSE)</f>
        <v>Local</v>
      </c>
      <c r="AB610" s="26">
        <v>2400</v>
      </c>
    </row>
    <row r="611" spans="1:28">
      <c r="A611" s="16">
        <v>43647</v>
      </c>
      <c r="B611" s="12">
        <v>66</v>
      </c>
      <c r="C611" s="23" t="s">
        <v>59</v>
      </c>
      <c r="D611" s="12" t="str">
        <f>VLOOKUP(C611,'MASTER SALE PARTY'!$B$4:$E$1000,2,FALSE)</f>
        <v>27AAACT1848E1ZH</v>
      </c>
      <c r="E611" s="12" t="s">
        <v>1545</v>
      </c>
      <c r="F611" s="24" t="s">
        <v>660</v>
      </c>
      <c r="G611" s="25">
        <v>43658</v>
      </c>
      <c r="H611" s="12" t="str">
        <f>VLOOKUP(C611,'MASTER SALE PARTY'!$B$4:$E$1000,3,FALSE)</f>
        <v>27-Maharashatra</v>
      </c>
      <c r="I611" s="17">
        <v>0</v>
      </c>
      <c r="J611" s="17" t="s">
        <v>37</v>
      </c>
      <c r="K611" s="26">
        <v>87089900</v>
      </c>
      <c r="L611" s="20">
        <f>VLOOKUP(K611,'MASTER SALE HSN'!$A$4:$E$200,5,FALSE)</f>
        <v>28</v>
      </c>
      <c r="M611" s="26"/>
      <c r="N611" s="12"/>
      <c r="O611" s="12"/>
      <c r="P611" s="12"/>
      <c r="Q611" s="12"/>
      <c r="R611" s="12"/>
      <c r="S611" s="28">
        <v>39757.54</v>
      </c>
      <c r="T611" s="21">
        <f t="shared" si="38"/>
        <v>0</v>
      </c>
      <c r="U611" s="21">
        <f t="shared" si="39"/>
        <v>5566.0555999999997</v>
      </c>
      <c r="V611" s="21">
        <f t="shared" si="40"/>
        <v>5566.0555999999997</v>
      </c>
      <c r="W611" s="21">
        <v>0</v>
      </c>
      <c r="X611" s="27">
        <v>50889.661200000002</v>
      </c>
      <c r="Y611" s="12" t="s">
        <v>38</v>
      </c>
      <c r="Z611" s="12" t="s">
        <v>1482</v>
      </c>
      <c r="AA611" s="12" t="str">
        <f>VLOOKUP(C611,'MASTER SALE PARTY'!$B$4:$E$1000,4,FALSE)</f>
        <v>Local</v>
      </c>
      <c r="AB611" s="26">
        <v>247</v>
      </c>
    </row>
    <row r="612" spans="1:28">
      <c r="A612" s="16">
        <v>43647</v>
      </c>
      <c r="B612" s="12">
        <v>67</v>
      </c>
      <c r="C612" s="23" t="s">
        <v>185</v>
      </c>
      <c r="D612" s="12" t="str">
        <f>VLOOKUP(C612,'MASTER SALE PARTY'!$B$4:$E$1000,2,FALSE)</f>
        <v>27AABFP3834C1ZK</v>
      </c>
      <c r="E612" s="12" t="s">
        <v>1545</v>
      </c>
      <c r="F612" s="24" t="s">
        <v>661</v>
      </c>
      <c r="G612" s="25">
        <v>43658</v>
      </c>
      <c r="H612" s="12" t="str">
        <f>VLOOKUP(C612,'MASTER SALE PARTY'!$B$4:$E$1000,3,FALSE)</f>
        <v>27-Maharashatra</v>
      </c>
      <c r="I612" s="17">
        <v>0</v>
      </c>
      <c r="J612" s="17" t="s">
        <v>37</v>
      </c>
      <c r="K612" s="26">
        <v>87141900</v>
      </c>
      <c r="L612" s="20">
        <f>VLOOKUP(K612,'MASTER SALE HSN'!$A$4:$E$200,5,FALSE)</f>
        <v>28</v>
      </c>
      <c r="M612" s="26"/>
      <c r="N612" s="12"/>
      <c r="O612" s="12"/>
      <c r="P612" s="12"/>
      <c r="Q612" s="12"/>
      <c r="R612" s="12"/>
      <c r="S612" s="28">
        <v>50591.6</v>
      </c>
      <c r="T612" s="21">
        <f t="shared" si="38"/>
        <v>0</v>
      </c>
      <c r="U612" s="21">
        <f t="shared" si="39"/>
        <v>7082.8239999999996</v>
      </c>
      <c r="V612" s="21">
        <f t="shared" si="40"/>
        <v>7082.8239999999996</v>
      </c>
      <c r="W612" s="21">
        <v>0</v>
      </c>
      <c r="X612" s="27">
        <v>64757.248</v>
      </c>
      <c r="Y612" s="12" t="s">
        <v>38</v>
      </c>
      <c r="Z612" s="12" t="s">
        <v>1482</v>
      </c>
      <c r="AA612" s="12" t="str">
        <f>VLOOKUP(C612,'MASTER SALE PARTY'!$B$4:$E$1000,4,FALSE)</f>
        <v>Local</v>
      </c>
      <c r="AB612" s="26">
        <v>4040</v>
      </c>
    </row>
    <row r="613" spans="1:28">
      <c r="A613" s="16">
        <v>43647</v>
      </c>
      <c r="B613" s="30">
        <v>68</v>
      </c>
      <c r="C613" s="31" t="s">
        <v>516</v>
      </c>
      <c r="D613" s="12" t="str">
        <f>VLOOKUP(C613,'MASTER SALE PARTY'!$B$4:$E$1000,2,FALSE)</f>
        <v>23AAACB7112P2ZQ</v>
      </c>
      <c r="E613" s="12" t="s">
        <v>1545</v>
      </c>
      <c r="F613" s="24" t="s">
        <v>662</v>
      </c>
      <c r="G613" s="25">
        <v>43658</v>
      </c>
      <c r="H613" s="12" t="str">
        <f>VLOOKUP(C613,'MASTER SALE PARTY'!$B$4:$E$1000,3,FALSE)</f>
        <v>23-Madhya Pradesh</v>
      </c>
      <c r="I613" s="17">
        <v>0</v>
      </c>
      <c r="J613" s="17" t="s">
        <v>37</v>
      </c>
      <c r="K613" s="26">
        <v>87081090</v>
      </c>
      <c r="L613" s="20">
        <f>VLOOKUP(K613,'MASTER SALE HSN'!$A$4:$E$200,5,FALSE)</f>
        <v>28</v>
      </c>
      <c r="M613" s="26"/>
      <c r="N613" s="12"/>
      <c r="O613" s="12"/>
      <c r="P613" s="12"/>
      <c r="Q613" s="12"/>
      <c r="R613" s="12"/>
      <c r="S613" s="28">
        <v>34551</v>
      </c>
      <c r="T613" s="21">
        <f t="shared" si="38"/>
        <v>9674.2799999999988</v>
      </c>
      <c r="U613" s="21">
        <f t="shared" si="39"/>
        <v>0</v>
      </c>
      <c r="V613" s="21">
        <f t="shared" si="40"/>
        <v>0</v>
      </c>
      <c r="W613" s="21">
        <v>0</v>
      </c>
      <c r="X613" s="27">
        <v>44225.279999999999</v>
      </c>
      <c r="Y613" s="12" t="s">
        <v>38</v>
      </c>
      <c r="Z613" s="12" t="s">
        <v>1482</v>
      </c>
      <c r="AA613" s="12" t="str">
        <f>VLOOKUP(C613,'MASTER SALE PARTY'!$B$4:$E$1000,4,FALSE)</f>
        <v>Oms</v>
      </c>
      <c r="AB613" s="26">
        <v>100</v>
      </c>
    </row>
    <row r="614" spans="1:28">
      <c r="A614" s="16">
        <v>43647</v>
      </c>
      <c r="B614" s="12">
        <v>69</v>
      </c>
      <c r="C614" s="23" t="s">
        <v>45</v>
      </c>
      <c r="D614" s="12" t="str">
        <f>VLOOKUP(C614,'MASTER SALE PARTY'!$B$4:$E$1000,2,FALSE)</f>
        <v>27AAECM8871A1ZF</v>
      </c>
      <c r="E614" s="12" t="s">
        <v>1545</v>
      </c>
      <c r="F614" s="24" t="s">
        <v>663</v>
      </c>
      <c r="G614" s="25">
        <v>43658</v>
      </c>
      <c r="H614" s="12" t="str">
        <f>VLOOKUP(C614,'MASTER SALE PARTY'!$B$4:$E$1000,3,FALSE)</f>
        <v>27-Maharashatra</v>
      </c>
      <c r="I614" s="17">
        <v>0</v>
      </c>
      <c r="J614" s="17" t="s">
        <v>37</v>
      </c>
      <c r="K614" s="26">
        <v>87089900</v>
      </c>
      <c r="L614" s="20">
        <f>VLOOKUP(K614,'MASTER SALE HSN'!$A$4:$E$200,5,FALSE)</f>
        <v>28</v>
      </c>
      <c r="M614" s="26"/>
      <c r="N614" s="12"/>
      <c r="O614" s="12"/>
      <c r="P614" s="12"/>
      <c r="Q614" s="12"/>
      <c r="R614" s="12"/>
      <c r="S614" s="28">
        <v>23508.6</v>
      </c>
      <c r="T614" s="21">
        <f t="shared" si="38"/>
        <v>0</v>
      </c>
      <c r="U614" s="21">
        <f t="shared" si="39"/>
        <v>3291.2039999999997</v>
      </c>
      <c r="V614" s="21">
        <f t="shared" si="40"/>
        <v>3291.2039999999997</v>
      </c>
      <c r="W614" s="21">
        <v>0</v>
      </c>
      <c r="X614" s="27">
        <v>30090.997999999996</v>
      </c>
      <c r="Y614" s="12" t="s">
        <v>38</v>
      </c>
      <c r="Z614" s="12" t="s">
        <v>1482</v>
      </c>
      <c r="AA614" s="12" t="str">
        <f>VLOOKUP(C614,'MASTER SALE PARTY'!$B$4:$E$1000,4,FALSE)</f>
        <v>Local</v>
      </c>
      <c r="AB614" s="26">
        <v>12</v>
      </c>
    </row>
    <row r="615" spans="1:28">
      <c r="A615" s="16">
        <v>43647</v>
      </c>
      <c r="B615" s="12">
        <v>70</v>
      </c>
      <c r="C615" s="23" t="s">
        <v>59</v>
      </c>
      <c r="D615" s="12" t="str">
        <f>VLOOKUP(C615,'MASTER SALE PARTY'!$B$4:$E$1000,2,FALSE)</f>
        <v>27AAACT1848E1ZH</v>
      </c>
      <c r="E615" s="12" t="s">
        <v>1545</v>
      </c>
      <c r="F615" s="24" t="s">
        <v>664</v>
      </c>
      <c r="G615" s="25">
        <v>43658</v>
      </c>
      <c r="H615" s="12" t="str">
        <f>VLOOKUP(C615,'MASTER SALE PARTY'!$B$4:$E$1000,3,FALSE)</f>
        <v>27-Maharashatra</v>
      </c>
      <c r="I615" s="17">
        <v>0</v>
      </c>
      <c r="J615" s="17" t="s">
        <v>37</v>
      </c>
      <c r="K615" s="26">
        <v>87089900</v>
      </c>
      <c r="L615" s="20">
        <f>VLOOKUP(K615,'MASTER SALE HSN'!$A$4:$E$200,5,FALSE)</f>
        <v>28</v>
      </c>
      <c r="M615" s="26"/>
      <c r="N615" s="12"/>
      <c r="O615" s="12"/>
      <c r="P615" s="12"/>
      <c r="Q615" s="12"/>
      <c r="R615" s="12"/>
      <c r="S615" s="28">
        <v>69043.199999999997</v>
      </c>
      <c r="T615" s="21">
        <f t="shared" si="38"/>
        <v>0</v>
      </c>
      <c r="U615" s="21">
        <f t="shared" si="39"/>
        <v>9666.0480000000007</v>
      </c>
      <c r="V615" s="21">
        <f t="shared" si="40"/>
        <v>9666.0480000000007</v>
      </c>
      <c r="W615" s="21">
        <v>0</v>
      </c>
      <c r="X615" s="27">
        <v>88375.295999999988</v>
      </c>
      <c r="Y615" s="12" t="s">
        <v>38</v>
      </c>
      <c r="Z615" s="12" t="s">
        <v>1482</v>
      </c>
      <c r="AA615" s="12" t="str">
        <f>VLOOKUP(C615,'MASTER SALE PARTY'!$B$4:$E$1000,4,FALSE)</f>
        <v>Local</v>
      </c>
      <c r="AB615" s="26">
        <v>96</v>
      </c>
    </row>
    <row r="616" spans="1:28">
      <c r="A616" s="16">
        <v>43647</v>
      </c>
      <c r="B616" s="12">
        <v>71</v>
      </c>
      <c r="C616" s="23" t="s">
        <v>45</v>
      </c>
      <c r="D616" s="12" t="str">
        <f>VLOOKUP(C616,'MASTER SALE PARTY'!$B$4:$E$1000,2,FALSE)</f>
        <v>27AAECM8871A1ZF</v>
      </c>
      <c r="E616" s="12" t="s">
        <v>1545</v>
      </c>
      <c r="F616" s="24" t="s">
        <v>665</v>
      </c>
      <c r="G616" s="25">
        <v>43658</v>
      </c>
      <c r="H616" s="12" t="str">
        <f>VLOOKUP(C616,'MASTER SALE PARTY'!$B$4:$E$1000,3,FALSE)</f>
        <v>27-Maharashatra</v>
      </c>
      <c r="I616" s="17">
        <v>0</v>
      </c>
      <c r="J616" s="17" t="s">
        <v>37</v>
      </c>
      <c r="K616" s="26">
        <v>87089900</v>
      </c>
      <c r="L616" s="20">
        <f>VLOOKUP(K616,'MASTER SALE HSN'!$A$4:$E$200,5,FALSE)</f>
        <v>28</v>
      </c>
      <c r="M616" s="26"/>
      <c r="N616" s="12"/>
      <c r="O616" s="12"/>
      <c r="P616" s="12"/>
      <c r="Q616" s="12"/>
      <c r="R616" s="12"/>
      <c r="S616" s="28">
        <v>23255.759999999998</v>
      </c>
      <c r="T616" s="21">
        <f t="shared" si="38"/>
        <v>0</v>
      </c>
      <c r="U616" s="21">
        <f t="shared" si="39"/>
        <v>3255.8063999999995</v>
      </c>
      <c r="V616" s="21">
        <f t="shared" si="40"/>
        <v>3255.8063999999995</v>
      </c>
      <c r="W616" s="21">
        <v>0</v>
      </c>
      <c r="X616" s="27">
        <v>29767.382799999996</v>
      </c>
      <c r="Y616" s="12" t="s">
        <v>38</v>
      </c>
      <c r="Z616" s="12" t="s">
        <v>1482</v>
      </c>
      <c r="AA616" s="12" t="str">
        <f>VLOOKUP(C616,'MASTER SALE PARTY'!$B$4:$E$1000,4,FALSE)</f>
        <v>Local</v>
      </c>
      <c r="AB616" s="26">
        <v>12</v>
      </c>
    </row>
    <row r="617" spans="1:28">
      <c r="A617" s="16">
        <v>43647</v>
      </c>
      <c r="B617" s="12">
        <v>72</v>
      </c>
      <c r="C617" s="23" t="s">
        <v>92</v>
      </c>
      <c r="D617" s="12" t="str">
        <f>VLOOKUP(C617,'MASTER SALE PARTY'!$B$4:$E$1000,2,FALSE)</f>
        <v>27AAACH4211R1ZF</v>
      </c>
      <c r="E617" s="12" t="s">
        <v>1545</v>
      </c>
      <c r="F617" s="24" t="s">
        <v>666</v>
      </c>
      <c r="G617" s="25">
        <v>43658</v>
      </c>
      <c r="H617" s="12" t="str">
        <f>VLOOKUP(C617,'MASTER SALE PARTY'!$B$4:$E$1000,3,FALSE)</f>
        <v>27-Maharashatra</v>
      </c>
      <c r="I617" s="17">
        <v>0</v>
      </c>
      <c r="J617" s="17" t="s">
        <v>37</v>
      </c>
      <c r="K617" s="26">
        <v>85129000</v>
      </c>
      <c r="L617" s="20">
        <f>VLOOKUP(K617,'MASTER SALE HSN'!$A$4:$E$200,5,FALSE)</f>
        <v>18</v>
      </c>
      <c r="M617" s="26"/>
      <c r="N617" s="12"/>
      <c r="O617" s="12"/>
      <c r="P617" s="12"/>
      <c r="Q617" s="12"/>
      <c r="R617" s="12"/>
      <c r="S617" s="28">
        <v>24000</v>
      </c>
      <c r="T617" s="21">
        <f t="shared" si="38"/>
        <v>0</v>
      </c>
      <c r="U617" s="21">
        <f t="shared" si="39"/>
        <v>2160</v>
      </c>
      <c r="V617" s="21">
        <f t="shared" si="40"/>
        <v>2160</v>
      </c>
      <c r="W617" s="21">
        <v>0</v>
      </c>
      <c r="X617" s="27">
        <v>28320</v>
      </c>
      <c r="Y617" s="12" t="s">
        <v>38</v>
      </c>
      <c r="Z617" s="12" t="s">
        <v>1482</v>
      </c>
      <c r="AA617" s="12" t="str">
        <f>VLOOKUP(C617,'MASTER SALE PARTY'!$B$4:$E$1000,4,FALSE)</f>
        <v>Local</v>
      </c>
      <c r="AB617" s="26">
        <v>960</v>
      </c>
    </row>
    <row r="618" spans="1:28">
      <c r="A618" s="16">
        <v>43647</v>
      </c>
      <c r="B618" s="12">
        <v>73</v>
      </c>
      <c r="C618" s="23" t="s">
        <v>185</v>
      </c>
      <c r="D618" s="12" t="str">
        <f>VLOOKUP(C618,'MASTER SALE PARTY'!$B$4:$E$1000,2,FALSE)</f>
        <v>27AABFP3834C1ZK</v>
      </c>
      <c r="E618" s="12" t="s">
        <v>1545</v>
      </c>
      <c r="F618" s="24" t="s">
        <v>667</v>
      </c>
      <c r="G618" s="25">
        <v>43659</v>
      </c>
      <c r="H618" s="12" t="str">
        <f>VLOOKUP(C618,'MASTER SALE PARTY'!$B$4:$E$1000,3,FALSE)</f>
        <v>27-Maharashatra</v>
      </c>
      <c r="I618" s="17">
        <v>0</v>
      </c>
      <c r="J618" s="17" t="s">
        <v>37</v>
      </c>
      <c r="K618" s="26">
        <v>87141900</v>
      </c>
      <c r="L618" s="20">
        <f>VLOOKUP(K618,'MASTER SALE HSN'!$A$4:$E$200,5,FALSE)</f>
        <v>28</v>
      </c>
      <c r="M618" s="26"/>
      <c r="N618" s="12"/>
      <c r="O618" s="12"/>
      <c r="P618" s="12"/>
      <c r="Q618" s="12"/>
      <c r="R618" s="12"/>
      <c r="S618" s="28">
        <v>50132.800000000003</v>
      </c>
      <c r="T618" s="21">
        <f t="shared" si="38"/>
        <v>0</v>
      </c>
      <c r="U618" s="21">
        <f t="shared" si="39"/>
        <v>7018.5920000000006</v>
      </c>
      <c r="V618" s="21">
        <f t="shared" si="40"/>
        <v>7018.5920000000006</v>
      </c>
      <c r="W618" s="21">
        <v>0</v>
      </c>
      <c r="X618" s="27">
        <v>64169.984000000011</v>
      </c>
      <c r="Y618" s="12" t="s">
        <v>38</v>
      </c>
      <c r="Z618" s="12" t="s">
        <v>1482</v>
      </c>
      <c r="AA618" s="12" t="str">
        <f>VLOOKUP(C618,'MASTER SALE PARTY'!$B$4:$E$1000,4,FALSE)</f>
        <v>Local</v>
      </c>
      <c r="AB618" s="26">
        <v>4080</v>
      </c>
    </row>
    <row r="619" spans="1:28">
      <c r="A619" s="16">
        <v>43647</v>
      </c>
      <c r="B619" s="12">
        <v>74</v>
      </c>
      <c r="C619" s="23" t="s">
        <v>173</v>
      </c>
      <c r="D619" s="12" t="str">
        <f>VLOOKUP(C619,'MASTER SALE PARTY'!$B$4:$E$1000,2,FALSE)</f>
        <v>27AAGCP0139E1ZP</v>
      </c>
      <c r="E619" s="12" t="s">
        <v>1545</v>
      </c>
      <c r="F619" s="24" t="s">
        <v>668</v>
      </c>
      <c r="G619" s="25">
        <v>43659</v>
      </c>
      <c r="H619" s="12" t="str">
        <f>VLOOKUP(C619,'MASTER SALE PARTY'!$B$4:$E$1000,3,FALSE)</f>
        <v>27-Maharashatra</v>
      </c>
      <c r="I619" s="17">
        <v>0</v>
      </c>
      <c r="J619" s="17" t="s">
        <v>37</v>
      </c>
      <c r="K619" s="26">
        <v>87141090</v>
      </c>
      <c r="L619" s="20">
        <f>VLOOKUP(K619,'MASTER SALE HSN'!$A$4:$E$200,5,FALSE)</f>
        <v>28</v>
      </c>
      <c r="M619" s="26"/>
      <c r="N619" s="12"/>
      <c r="O619" s="12"/>
      <c r="P619" s="12"/>
      <c r="Q619" s="12"/>
      <c r="R619" s="12"/>
      <c r="S619" s="28">
        <v>59257.8</v>
      </c>
      <c r="T619" s="21">
        <f t="shared" si="38"/>
        <v>0</v>
      </c>
      <c r="U619" s="21">
        <f t="shared" si="39"/>
        <v>8296.0920000000006</v>
      </c>
      <c r="V619" s="21">
        <f t="shared" si="40"/>
        <v>8296.0920000000006</v>
      </c>
      <c r="W619" s="21">
        <v>0</v>
      </c>
      <c r="X619" s="27">
        <v>75849.984000000011</v>
      </c>
      <c r="Y619" s="12" t="s">
        <v>38</v>
      </c>
      <c r="Z619" s="12" t="s">
        <v>1482</v>
      </c>
      <c r="AA619" s="12" t="str">
        <f>VLOOKUP(C619,'MASTER SALE PARTY'!$B$4:$E$1000,4,FALSE)</f>
        <v>Local</v>
      </c>
      <c r="AB619" s="26">
        <v>1260</v>
      </c>
    </row>
    <row r="620" spans="1:28">
      <c r="A620" s="16">
        <v>43647</v>
      </c>
      <c r="B620" s="12">
        <v>75</v>
      </c>
      <c r="C620" s="23" t="s">
        <v>45</v>
      </c>
      <c r="D620" s="12" t="str">
        <f>VLOOKUP(C620,'MASTER SALE PARTY'!$B$4:$E$1000,2,FALSE)</f>
        <v>27AAECM8871A1ZF</v>
      </c>
      <c r="E620" s="12" t="s">
        <v>1545</v>
      </c>
      <c r="F620" s="24" t="s">
        <v>669</v>
      </c>
      <c r="G620" s="25">
        <v>43659</v>
      </c>
      <c r="H620" s="12" t="str">
        <f>VLOOKUP(C620,'MASTER SALE PARTY'!$B$4:$E$1000,3,FALSE)</f>
        <v>27-Maharashatra</v>
      </c>
      <c r="I620" s="17">
        <v>0</v>
      </c>
      <c r="J620" s="17" t="s">
        <v>37</v>
      </c>
      <c r="K620" s="26">
        <v>87089900</v>
      </c>
      <c r="L620" s="20">
        <f>VLOOKUP(K620,'MASTER SALE HSN'!$A$4:$E$200,5,FALSE)</f>
        <v>28</v>
      </c>
      <c r="M620" s="26"/>
      <c r="N620" s="12"/>
      <c r="O620" s="12"/>
      <c r="P620" s="12"/>
      <c r="Q620" s="12"/>
      <c r="R620" s="12"/>
      <c r="S620" s="28">
        <v>23508.6</v>
      </c>
      <c r="T620" s="21">
        <f t="shared" si="38"/>
        <v>0</v>
      </c>
      <c r="U620" s="21">
        <f t="shared" si="39"/>
        <v>3291.2039999999997</v>
      </c>
      <c r="V620" s="21">
        <f t="shared" si="40"/>
        <v>3291.2039999999997</v>
      </c>
      <c r="W620" s="21">
        <v>0</v>
      </c>
      <c r="X620" s="27">
        <v>30090.997999999996</v>
      </c>
      <c r="Y620" s="12" t="s">
        <v>38</v>
      </c>
      <c r="Z620" s="12" t="s">
        <v>1482</v>
      </c>
      <c r="AA620" s="12" t="str">
        <f>VLOOKUP(C620,'MASTER SALE PARTY'!$B$4:$E$1000,4,FALSE)</f>
        <v>Local</v>
      </c>
      <c r="AB620" s="26">
        <v>12</v>
      </c>
    </row>
    <row r="621" spans="1:28">
      <c r="A621" s="16">
        <v>43647</v>
      </c>
      <c r="B621" s="12">
        <v>76</v>
      </c>
      <c r="C621" s="23" t="s">
        <v>89</v>
      </c>
      <c r="D621" s="12" t="str">
        <f>VLOOKUP(C621,'MASTER SALE PARTY'!$B$4:$E$1000,2,FALSE)</f>
        <v>27AACCA4196J1ZG</v>
      </c>
      <c r="E621" s="12" t="s">
        <v>1545</v>
      </c>
      <c r="F621" s="24" t="s">
        <v>670</v>
      </c>
      <c r="G621" s="25">
        <v>43659</v>
      </c>
      <c r="H621" s="12" t="str">
        <f>VLOOKUP(C621,'MASTER SALE PARTY'!$B$4:$E$1000,3,FALSE)</f>
        <v>27-Maharashatra</v>
      </c>
      <c r="I621" s="17">
        <v>0</v>
      </c>
      <c r="J621" s="17" t="s">
        <v>37</v>
      </c>
      <c r="K621" s="26">
        <v>998898</v>
      </c>
      <c r="L621" s="20">
        <f>VLOOKUP(K621,'MASTER SALE HSN'!$A$4:$E$200,5,FALSE)</f>
        <v>18</v>
      </c>
      <c r="M621" s="26"/>
      <c r="N621" s="12"/>
      <c r="O621" s="12"/>
      <c r="P621" s="12"/>
      <c r="Q621" s="12"/>
      <c r="R621" s="12"/>
      <c r="S621" s="28">
        <v>6165</v>
      </c>
      <c r="T621" s="21">
        <f t="shared" si="38"/>
        <v>0</v>
      </c>
      <c r="U621" s="21">
        <f t="shared" si="39"/>
        <v>554.85</v>
      </c>
      <c r="V621" s="21">
        <f t="shared" si="40"/>
        <v>554.85</v>
      </c>
      <c r="W621" s="21">
        <v>0</v>
      </c>
      <c r="X621" s="27">
        <v>7274.7199999999993</v>
      </c>
      <c r="Y621" s="12" t="s">
        <v>38</v>
      </c>
      <c r="Z621" s="12" t="s">
        <v>1482</v>
      </c>
      <c r="AA621" s="12" t="str">
        <f>VLOOKUP(C621,'MASTER SALE PARTY'!$B$4:$E$1000,4,FALSE)</f>
        <v>Local</v>
      </c>
      <c r="AB621" s="26">
        <v>750</v>
      </c>
    </row>
    <row r="622" spans="1:28">
      <c r="A622" s="16">
        <v>43647</v>
      </c>
      <c r="B622" s="12">
        <v>77</v>
      </c>
      <c r="C622" s="23" t="s">
        <v>142</v>
      </c>
      <c r="D622" s="12" t="str">
        <f>VLOOKUP(C622,'MASTER SALE PARTY'!$B$4:$E$1000,2,FALSE)</f>
        <v>27AAACB2484Q1Z8</v>
      </c>
      <c r="E622" s="12" t="s">
        <v>1545</v>
      </c>
      <c r="F622" s="24" t="s">
        <v>671</v>
      </c>
      <c r="G622" s="25">
        <v>43659</v>
      </c>
      <c r="H622" s="12" t="str">
        <f>VLOOKUP(C622,'MASTER SALE PARTY'!$B$4:$E$1000,3,FALSE)</f>
        <v>27-Maharashatra</v>
      </c>
      <c r="I622" s="17">
        <v>0</v>
      </c>
      <c r="J622" s="17" t="s">
        <v>37</v>
      </c>
      <c r="K622" s="26">
        <v>998898</v>
      </c>
      <c r="L622" s="20">
        <f>VLOOKUP(K622,'MASTER SALE HSN'!$A$4:$E$200,5,FALSE)</f>
        <v>18</v>
      </c>
      <c r="M622" s="26"/>
      <c r="N622" s="12"/>
      <c r="O622" s="12"/>
      <c r="P622" s="12"/>
      <c r="Q622" s="12"/>
      <c r="R622" s="12"/>
      <c r="S622" s="28">
        <v>109980</v>
      </c>
      <c r="T622" s="21">
        <f t="shared" si="38"/>
        <v>0</v>
      </c>
      <c r="U622" s="21">
        <f t="shared" si="39"/>
        <v>9898.1999999999989</v>
      </c>
      <c r="V622" s="21">
        <f t="shared" si="40"/>
        <v>9898.1999999999989</v>
      </c>
      <c r="W622" s="21">
        <v>0</v>
      </c>
      <c r="X622" s="27">
        <v>129776.4</v>
      </c>
      <c r="Y622" s="12" t="s">
        <v>38</v>
      </c>
      <c r="Z622" s="12" t="s">
        <v>1482</v>
      </c>
      <c r="AA622" s="12" t="str">
        <f>VLOOKUP(C622,'MASTER SALE PARTY'!$B$4:$E$1000,4,FALSE)</f>
        <v>Local</v>
      </c>
      <c r="AB622" s="26">
        <v>1260</v>
      </c>
    </row>
    <row r="623" spans="1:28">
      <c r="A623" s="16">
        <v>43647</v>
      </c>
      <c r="B623" s="12">
        <v>78</v>
      </c>
      <c r="C623" s="23" t="s">
        <v>45</v>
      </c>
      <c r="D623" s="12" t="str">
        <f>VLOOKUP(C623,'MASTER SALE PARTY'!$B$4:$E$1000,2,FALSE)</f>
        <v>27AAECM8871A1ZF</v>
      </c>
      <c r="E623" s="12" t="s">
        <v>1545</v>
      </c>
      <c r="F623" s="24" t="s">
        <v>672</v>
      </c>
      <c r="G623" s="25">
        <v>43659</v>
      </c>
      <c r="H623" s="12" t="str">
        <f>VLOOKUP(C623,'MASTER SALE PARTY'!$B$4:$E$1000,3,FALSE)</f>
        <v>27-Maharashatra</v>
      </c>
      <c r="I623" s="17">
        <v>0</v>
      </c>
      <c r="J623" s="17" t="s">
        <v>37</v>
      </c>
      <c r="K623" s="26">
        <v>87089900</v>
      </c>
      <c r="L623" s="20">
        <f>VLOOKUP(K623,'MASTER SALE HSN'!$A$4:$E$200,5,FALSE)</f>
        <v>28</v>
      </c>
      <c r="M623" s="26"/>
      <c r="N623" s="12"/>
      <c r="O623" s="12"/>
      <c r="P623" s="12"/>
      <c r="Q623" s="12"/>
      <c r="R623" s="12"/>
      <c r="S623" s="28">
        <v>23255.759999999998</v>
      </c>
      <c r="T623" s="21">
        <f t="shared" si="38"/>
        <v>0</v>
      </c>
      <c r="U623" s="21">
        <f t="shared" si="39"/>
        <v>3255.8063999999995</v>
      </c>
      <c r="V623" s="21">
        <f t="shared" si="40"/>
        <v>3255.8063999999995</v>
      </c>
      <c r="W623" s="21">
        <v>0</v>
      </c>
      <c r="X623" s="27">
        <v>29767.382799999996</v>
      </c>
      <c r="Y623" s="12" t="s">
        <v>38</v>
      </c>
      <c r="Z623" s="12" t="s">
        <v>1482</v>
      </c>
      <c r="AA623" s="12" t="str">
        <f>VLOOKUP(C623,'MASTER SALE PARTY'!$B$4:$E$1000,4,FALSE)</f>
        <v>Local</v>
      </c>
      <c r="AB623" s="26">
        <v>12</v>
      </c>
    </row>
    <row r="624" spans="1:28">
      <c r="A624" s="16">
        <v>43647</v>
      </c>
      <c r="B624" s="12">
        <v>79</v>
      </c>
      <c r="C624" s="23" t="s">
        <v>92</v>
      </c>
      <c r="D624" s="12" t="str">
        <f>VLOOKUP(C624,'MASTER SALE PARTY'!$B$4:$E$1000,2,FALSE)</f>
        <v>27AAACH4211R1ZF</v>
      </c>
      <c r="E624" s="12" t="s">
        <v>1545</v>
      </c>
      <c r="F624" s="24" t="s">
        <v>673</v>
      </c>
      <c r="G624" s="25">
        <v>43659</v>
      </c>
      <c r="H624" s="12" t="str">
        <f>VLOOKUP(C624,'MASTER SALE PARTY'!$B$4:$E$1000,3,FALSE)</f>
        <v>27-Maharashatra</v>
      </c>
      <c r="I624" s="17">
        <v>0</v>
      </c>
      <c r="J624" s="17" t="s">
        <v>37</v>
      </c>
      <c r="K624" s="26">
        <v>85129000</v>
      </c>
      <c r="L624" s="20">
        <f>VLOOKUP(K624,'MASTER SALE HSN'!$A$4:$E$200,5,FALSE)</f>
        <v>18</v>
      </c>
      <c r="M624" s="26"/>
      <c r="N624" s="12"/>
      <c r="O624" s="12"/>
      <c r="P624" s="12"/>
      <c r="Q624" s="12"/>
      <c r="R624" s="12"/>
      <c r="S624" s="28">
        <v>42000</v>
      </c>
      <c r="T624" s="21">
        <f t="shared" si="38"/>
        <v>0</v>
      </c>
      <c r="U624" s="21">
        <f t="shared" si="39"/>
        <v>3780</v>
      </c>
      <c r="V624" s="21">
        <f t="shared" si="40"/>
        <v>3780</v>
      </c>
      <c r="W624" s="21">
        <v>0</v>
      </c>
      <c r="X624" s="27">
        <v>49560</v>
      </c>
      <c r="Y624" s="12" t="s">
        <v>38</v>
      </c>
      <c r="Z624" s="12" t="s">
        <v>1482</v>
      </c>
      <c r="AA624" s="12" t="str">
        <f>VLOOKUP(C624,'MASTER SALE PARTY'!$B$4:$E$1000,4,FALSE)</f>
        <v>Local</v>
      </c>
      <c r="AB624" s="26">
        <v>1680</v>
      </c>
    </row>
    <row r="625" spans="1:28">
      <c r="A625" s="16">
        <v>43647</v>
      </c>
      <c r="B625" s="12">
        <v>80</v>
      </c>
      <c r="C625" s="23" t="s">
        <v>68</v>
      </c>
      <c r="D625" s="12" t="str">
        <f>VLOOKUP(C625,'MASTER SALE PARTY'!$B$4:$E$1000,2,FALSE)</f>
        <v>27AABFJ4217F1ZP</v>
      </c>
      <c r="E625" s="12" t="s">
        <v>1545</v>
      </c>
      <c r="F625" s="24" t="s">
        <v>674</v>
      </c>
      <c r="G625" s="25">
        <v>43661</v>
      </c>
      <c r="H625" s="12" t="str">
        <f>VLOOKUP(C625,'MASTER SALE PARTY'!$B$4:$E$1000,3,FALSE)</f>
        <v>27-Maharashatra</v>
      </c>
      <c r="I625" s="17">
        <v>0</v>
      </c>
      <c r="J625" s="17" t="s">
        <v>37</v>
      </c>
      <c r="K625" s="26">
        <v>998898</v>
      </c>
      <c r="L625" s="20">
        <f>VLOOKUP(K625,'MASTER SALE HSN'!$A$4:$E$200,5,FALSE)</f>
        <v>18</v>
      </c>
      <c r="M625" s="26"/>
      <c r="N625" s="12"/>
      <c r="O625" s="12"/>
      <c r="P625" s="12"/>
      <c r="Q625" s="12"/>
      <c r="R625" s="12"/>
      <c r="S625" s="28">
        <v>5682.8</v>
      </c>
      <c r="T625" s="21">
        <f t="shared" si="38"/>
        <v>0</v>
      </c>
      <c r="U625" s="21">
        <f t="shared" si="39"/>
        <v>511.452</v>
      </c>
      <c r="V625" s="21">
        <f t="shared" si="40"/>
        <v>511.452</v>
      </c>
      <c r="W625" s="21">
        <v>0</v>
      </c>
      <c r="X625" s="27">
        <v>6705.7040000000006</v>
      </c>
      <c r="Y625" s="12" t="s">
        <v>38</v>
      </c>
      <c r="Z625" s="12" t="s">
        <v>1482</v>
      </c>
      <c r="AA625" s="12" t="str">
        <f>VLOOKUP(C625,'MASTER SALE PARTY'!$B$4:$E$1000,4,FALSE)</f>
        <v>Local</v>
      </c>
      <c r="AB625" s="26">
        <v>20</v>
      </c>
    </row>
    <row r="626" spans="1:28">
      <c r="A626" s="16">
        <v>43647</v>
      </c>
      <c r="B626" s="12">
        <v>81</v>
      </c>
      <c r="C626" s="23" t="s">
        <v>59</v>
      </c>
      <c r="D626" s="12" t="str">
        <f>VLOOKUP(C626,'MASTER SALE PARTY'!$B$4:$E$1000,2,FALSE)</f>
        <v>27AAACT1848E1ZH</v>
      </c>
      <c r="E626" s="12" t="s">
        <v>1545</v>
      </c>
      <c r="F626" s="24" t="s">
        <v>675</v>
      </c>
      <c r="G626" s="25">
        <v>43661</v>
      </c>
      <c r="H626" s="12" t="str">
        <f>VLOOKUP(C626,'MASTER SALE PARTY'!$B$4:$E$1000,3,FALSE)</f>
        <v>27-Maharashatra</v>
      </c>
      <c r="I626" s="17">
        <v>0</v>
      </c>
      <c r="J626" s="17" t="s">
        <v>37</v>
      </c>
      <c r="K626" s="26">
        <v>87089900</v>
      </c>
      <c r="L626" s="20">
        <f>VLOOKUP(K626,'MASTER SALE HSN'!$A$4:$E$200,5,FALSE)</f>
        <v>28</v>
      </c>
      <c r="M626" s="26"/>
      <c r="N626" s="12"/>
      <c r="O626" s="12"/>
      <c r="P626" s="12"/>
      <c r="Q626" s="12"/>
      <c r="R626" s="12"/>
      <c r="S626" s="28">
        <v>21650</v>
      </c>
      <c r="T626" s="21">
        <f t="shared" si="38"/>
        <v>0</v>
      </c>
      <c r="U626" s="21">
        <f t="shared" si="39"/>
        <v>3031</v>
      </c>
      <c r="V626" s="21">
        <f t="shared" si="40"/>
        <v>3031</v>
      </c>
      <c r="W626" s="21">
        <v>0</v>
      </c>
      <c r="X626" s="27">
        <v>27712</v>
      </c>
      <c r="Y626" s="12" t="s">
        <v>38</v>
      </c>
      <c r="Z626" s="12" t="s">
        <v>1482</v>
      </c>
      <c r="AA626" s="12" t="str">
        <f>VLOOKUP(C626,'MASTER SALE PARTY'!$B$4:$E$1000,4,FALSE)</f>
        <v>Local</v>
      </c>
      <c r="AB626" s="26">
        <v>40</v>
      </c>
    </row>
    <row r="627" spans="1:28">
      <c r="A627" s="16">
        <v>43647</v>
      </c>
      <c r="B627" s="12">
        <v>82</v>
      </c>
      <c r="C627" s="23" t="s">
        <v>64</v>
      </c>
      <c r="D627" s="12" t="str">
        <f>VLOOKUP(C627,'MASTER SALE PARTY'!$B$4:$E$1000,2,FALSE)</f>
        <v>27AAACD4090Q1Z8</v>
      </c>
      <c r="E627" s="12" t="s">
        <v>1545</v>
      </c>
      <c r="F627" s="24" t="s">
        <v>676</v>
      </c>
      <c r="G627" s="25">
        <v>43661</v>
      </c>
      <c r="H627" s="12" t="str">
        <f>VLOOKUP(C627,'MASTER SALE PARTY'!$B$4:$E$1000,3,FALSE)</f>
        <v>27-Maharashatra</v>
      </c>
      <c r="I627" s="17">
        <v>0</v>
      </c>
      <c r="J627" s="17" t="s">
        <v>37</v>
      </c>
      <c r="K627" s="26">
        <v>85129000</v>
      </c>
      <c r="L627" s="20">
        <f>VLOOKUP(K627,'MASTER SALE HSN'!$A$4:$E$200,5,FALSE)</f>
        <v>18</v>
      </c>
      <c r="M627" s="26"/>
      <c r="N627" s="12"/>
      <c r="O627" s="12"/>
      <c r="P627" s="12"/>
      <c r="Q627" s="12"/>
      <c r="R627" s="12"/>
      <c r="S627" s="28">
        <v>85407</v>
      </c>
      <c r="T627" s="21">
        <f t="shared" si="38"/>
        <v>0</v>
      </c>
      <c r="U627" s="21">
        <f t="shared" si="39"/>
        <v>7686.63</v>
      </c>
      <c r="V627" s="21">
        <f t="shared" si="40"/>
        <v>7686.63</v>
      </c>
      <c r="W627" s="21">
        <v>0</v>
      </c>
      <c r="X627" s="27">
        <v>100780.26000000001</v>
      </c>
      <c r="Y627" s="12" t="s">
        <v>38</v>
      </c>
      <c r="Z627" s="12" t="s">
        <v>1482</v>
      </c>
      <c r="AA627" s="12" t="str">
        <f>VLOOKUP(C627,'MASTER SALE PARTY'!$B$4:$E$1000,4,FALSE)</f>
        <v>Local</v>
      </c>
      <c r="AB627" s="26">
        <v>700</v>
      </c>
    </row>
    <row r="628" spans="1:28">
      <c r="A628" s="16">
        <v>43647</v>
      </c>
      <c r="B628" s="12">
        <v>83</v>
      </c>
      <c r="C628" s="23" t="s">
        <v>64</v>
      </c>
      <c r="D628" s="12" t="str">
        <f>VLOOKUP(C628,'MASTER SALE PARTY'!$B$4:$E$1000,2,FALSE)</f>
        <v>27AAACD4090Q1Z8</v>
      </c>
      <c r="E628" s="12" t="s">
        <v>1545</v>
      </c>
      <c r="F628" s="24" t="s">
        <v>677</v>
      </c>
      <c r="G628" s="25">
        <v>43661</v>
      </c>
      <c r="H628" s="12" t="str">
        <f>VLOOKUP(C628,'MASTER SALE PARTY'!$B$4:$E$1000,3,FALSE)</f>
        <v>27-Maharashatra</v>
      </c>
      <c r="I628" s="17">
        <v>0</v>
      </c>
      <c r="J628" s="17" t="s">
        <v>37</v>
      </c>
      <c r="K628" s="26">
        <v>85129000</v>
      </c>
      <c r="L628" s="20">
        <f>VLOOKUP(K628,'MASTER SALE HSN'!$A$4:$E$200,5,FALSE)</f>
        <v>18</v>
      </c>
      <c r="M628" s="26"/>
      <c r="N628" s="12"/>
      <c r="O628" s="12"/>
      <c r="P628" s="12"/>
      <c r="Q628" s="12"/>
      <c r="R628" s="12"/>
      <c r="S628" s="28">
        <v>4067.28</v>
      </c>
      <c r="T628" s="21">
        <f t="shared" si="38"/>
        <v>0</v>
      </c>
      <c r="U628" s="21">
        <f t="shared" si="39"/>
        <v>366.05520000000001</v>
      </c>
      <c r="V628" s="21">
        <f t="shared" si="40"/>
        <v>366.05520000000001</v>
      </c>
      <c r="W628" s="21">
        <v>0</v>
      </c>
      <c r="X628" s="27">
        <v>4799.4004000000004</v>
      </c>
      <c r="Y628" s="12" t="s">
        <v>38</v>
      </c>
      <c r="Z628" s="12" t="s">
        <v>1482</v>
      </c>
      <c r="AA628" s="12" t="str">
        <f>VLOOKUP(C628,'MASTER SALE PARTY'!$B$4:$E$1000,4,FALSE)</f>
        <v>Local</v>
      </c>
      <c r="AB628" s="26">
        <v>63</v>
      </c>
    </row>
    <row r="629" spans="1:28">
      <c r="A629" s="16">
        <v>43647</v>
      </c>
      <c r="B629" s="12">
        <v>84</v>
      </c>
      <c r="C629" s="23" t="s">
        <v>45</v>
      </c>
      <c r="D629" s="12" t="str">
        <f>VLOOKUP(C629,'MASTER SALE PARTY'!$B$4:$E$1000,2,FALSE)</f>
        <v>27AAECM8871A1ZF</v>
      </c>
      <c r="E629" s="12" t="s">
        <v>1545</v>
      </c>
      <c r="F629" s="24" t="s">
        <v>678</v>
      </c>
      <c r="G629" s="25">
        <v>43661</v>
      </c>
      <c r="H629" s="12" t="str">
        <f>VLOOKUP(C629,'MASTER SALE PARTY'!$B$4:$E$1000,3,FALSE)</f>
        <v>27-Maharashatra</v>
      </c>
      <c r="I629" s="17">
        <v>0</v>
      </c>
      <c r="J629" s="17" t="s">
        <v>37</v>
      </c>
      <c r="K629" s="26">
        <v>87089900</v>
      </c>
      <c r="L629" s="20">
        <f>VLOOKUP(K629,'MASTER SALE HSN'!$A$4:$E$200,5,FALSE)</f>
        <v>28</v>
      </c>
      <c r="M629" s="26"/>
      <c r="N629" s="12"/>
      <c r="O629" s="12"/>
      <c r="P629" s="12"/>
      <c r="Q629" s="12"/>
      <c r="R629" s="12"/>
      <c r="S629" s="28">
        <v>23508.6</v>
      </c>
      <c r="T629" s="21">
        <f t="shared" si="38"/>
        <v>0</v>
      </c>
      <c r="U629" s="21">
        <f t="shared" si="39"/>
        <v>3291.2039999999997</v>
      </c>
      <c r="V629" s="21">
        <f t="shared" si="40"/>
        <v>3291.2039999999997</v>
      </c>
      <c r="W629" s="21">
        <v>0</v>
      </c>
      <c r="X629" s="27">
        <v>30090.997999999996</v>
      </c>
      <c r="Y629" s="12" t="s">
        <v>38</v>
      </c>
      <c r="Z629" s="12" t="s">
        <v>1482</v>
      </c>
      <c r="AA629" s="12" t="str">
        <f>VLOOKUP(C629,'MASTER SALE PARTY'!$B$4:$E$1000,4,FALSE)</f>
        <v>Local</v>
      </c>
      <c r="AB629" s="26">
        <v>12</v>
      </c>
    </row>
    <row r="630" spans="1:28">
      <c r="A630" s="16">
        <v>43647</v>
      </c>
      <c r="B630" s="12">
        <v>85</v>
      </c>
      <c r="C630" s="23" t="s">
        <v>185</v>
      </c>
      <c r="D630" s="12" t="str">
        <f>VLOOKUP(C630,'MASTER SALE PARTY'!$B$4:$E$1000,2,FALSE)</f>
        <v>27AABFP3834C1ZK</v>
      </c>
      <c r="E630" s="12" t="s">
        <v>1545</v>
      </c>
      <c r="F630" s="24" t="s">
        <v>679</v>
      </c>
      <c r="G630" s="25">
        <v>43661</v>
      </c>
      <c r="H630" s="12" t="str">
        <f>VLOOKUP(C630,'MASTER SALE PARTY'!$B$4:$E$1000,3,FALSE)</f>
        <v>27-Maharashatra</v>
      </c>
      <c r="I630" s="17">
        <v>0</v>
      </c>
      <c r="J630" s="17" t="s">
        <v>37</v>
      </c>
      <c r="K630" s="26">
        <v>87141900</v>
      </c>
      <c r="L630" s="20">
        <f>VLOOKUP(K630,'MASTER SALE HSN'!$A$4:$E$200,5,FALSE)</f>
        <v>28</v>
      </c>
      <c r="M630" s="26"/>
      <c r="N630" s="12"/>
      <c r="O630" s="12"/>
      <c r="P630" s="12"/>
      <c r="Q630" s="12"/>
      <c r="R630" s="12"/>
      <c r="S630" s="28">
        <v>76067</v>
      </c>
      <c r="T630" s="21">
        <f t="shared" si="38"/>
        <v>0</v>
      </c>
      <c r="U630" s="21">
        <f t="shared" si="39"/>
        <v>10649.38</v>
      </c>
      <c r="V630" s="21">
        <f t="shared" si="40"/>
        <v>10649.38</v>
      </c>
      <c r="W630" s="21">
        <v>0</v>
      </c>
      <c r="X630" s="27">
        <v>97365.760000000009</v>
      </c>
      <c r="Y630" s="12" t="s">
        <v>38</v>
      </c>
      <c r="Z630" s="12" t="s">
        <v>1482</v>
      </c>
      <c r="AA630" s="12" t="str">
        <f>VLOOKUP(C630,'MASTER SALE PARTY'!$B$4:$E$1000,4,FALSE)</f>
        <v>Local</v>
      </c>
      <c r="AB630" s="26">
        <v>6100</v>
      </c>
    </row>
    <row r="631" spans="1:28">
      <c r="A631" s="16">
        <v>43647</v>
      </c>
      <c r="B631" s="12">
        <v>86</v>
      </c>
      <c r="C631" s="23" t="s">
        <v>45</v>
      </c>
      <c r="D631" s="12" t="str">
        <f>VLOOKUP(C631,'MASTER SALE PARTY'!$B$4:$E$1000,2,FALSE)</f>
        <v>27AAECM8871A1ZF</v>
      </c>
      <c r="E631" s="12" t="s">
        <v>1545</v>
      </c>
      <c r="F631" s="24" t="s">
        <v>680</v>
      </c>
      <c r="G631" s="25">
        <v>43661</v>
      </c>
      <c r="H631" s="12" t="str">
        <f>VLOOKUP(C631,'MASTER SALE PARTY'!$B$4:$E$1000,3,FALSE)</f>
        <v>27-Maharashatra</v>
      </c>
      <c r="I631" s="17">
        <v>0</v>
      </c>
      <c r="J631" s="17" t="s">
        <v>37</v>
      </c>
      <c r="K631" s="26">
        <v>87089900</v>
      </c>
      <c r="L631" s="20">
        <f>VLOOKUP(K631,'MASTER SALE HSN'!$A$4:$E$200,5,FALSE)</f>
        <v>28</v>
      </c>
      <c r="M631" s="26"/>
      <c r="N631" s="12"/>
      <c r="O631" s="12"/>
      <c r="P631" s="12"/>
      <c r="Q631" s="12"/>
      <c r="R631" s="12"/>
      <c r="S631" s="28">
        <v>25193.74</v>
      </c>
      <c r="T631" s="21">
        <f t="shared" si="38"/>
        <v>0</v>
      </c>
      <c r="U631" s="21">
        <f t="shared" si="39"/>
        <v>3527.1236000000004</v>
      </c>
      <c r="V631" s="21">
        <f t="shared" si="40"/>
        <v>3527.1236000000004</v>
      </c>
      <c r="W631" s="21">
        <v>0</v>
      </c>
      <c r="X631" s="27">
        <v>32247.977200000001</v>
      </c>
      <c r="Y631" s="12" t="s">
        <v>38</v>
      </c>
      <c r="Z631" s="12" t="s">
        <v>1482</v>
      </c>
      <c r="AA631" s="12" t="str">
        <f>VLOOKUP(C631,'MASTER SALE PARTY'!$B$4:$E$1000,4,FALSE)</f>
        <v>Local</v>
      </c>
      <c r="AB631" s="26">
        <v>13</v>
      </c>
    </row>
    <row r="632" spans="1:28">
      <c r="A632" s="16">
        <v>43647</v>
      </c>
      <c r="B632" s="12">
        <v>87</v>
      </c>
      <c r="C632" s="23" t="s">
        <v>92</v>
      </c>
      <c r="D632" s="12" t="str">
        <f>VLOOKUP(C632,'MASTER SALE PARTY'!$B$4:$E$1000,2,FALSE)</f>
        <v>27AAACH4211R1ZF</v>
      </c>
      <c r="E632" s="12" t="s">
        <v>1545</v>
      </c>
      <c r="F632" s="24" t="s">
        <v>681</v>
      </c>
      <c r="G632" s="25">
        <v>43661</v>
      </c>
      <c r="H632" s="12" t="str">
        <f>VLOOKUP(C632,'MASTER SALE PARTY'!$B$4:$E$1000,3,FALSE)</f>
        <v>27-Maharashatra</v>
      </c>
      <c r="I632" s="17">
        <v>0</v>
      </c>
      <c r="J632" s="17" t="s">
        <v>37</v>
      </c>
      <c r="K632" s="26">
        <v>85129000</v>
      </c>
      <c r="L632" s="20">
        <f>VLOOKUP(K632,'MASTER SALE HSN'!$A$4:$E$200,5,FALSE)</f>
        <v>18</v>
      </c>
      <c r="M632" s="26"/>
      <c r="N632" s="12"/>
      <c r="O632" s="12"/>
      <c r="P632" s="12"/>
      <c r="Q632" s="12"/>
      <c r="R632" s="12"/>
      <c r="S632" s="28">
        <v>30000</v>
      </c>
      <c r="T632" s="21">
        <f t="shared" si="38"/>
        <v>0</v>
      </c>
      <c r="U632" s="21">
        <f t="shared" si="39"/>
        <v>2700</v>
      </c>
      <c r="V632" s="21">
        <f t="shared" si="40"/>
        <v>2700</v>
      </c>
      <c r="W632" s="21">
        <v>0</v>
      </c>
      <c r="X632" s="27">
        <v>35400</v>
      </c>
      <c r="Y632" s="12" t="s">
        <v>38</v>
      </c>
      <c r="Z632" s="12" t="s">
        <v>1482</v>
      </c>
      <c r="AA632" s="12" t="str">
        <f>VLOOKUP(C632,'MASTER SALE PARTY'!$B$4:$E$1000,4,FALSE)</f>
        <v>Local</v>
      </c>
      <c r="AB632" s="26">
        <v>1200</v>
      </c>
    </row>
    <row r="633" spans="1:28">
      <c r="A633" s="16">
        <v>43647</v>
      </c>
      <c r="B633" s="12">
        <v>88</v>
      </c>
      <c r="C633" s="23" t="s">
        <v>68</v>
      </c>
      <c r="D633" s="12" t="str">
        <f>VLOOKUP(C633,'MASTER SALE PARTY'!$B$4:$E$1000,2,FALSE)</f>
        <v>27AABFJ4217F1ZP</v>
      </c>
      <c r="E633" s="12" t="s">
        <v>1545</v>
      </c>
      <c r="F633" s="24" t="s">
        <v>682</v>
      </c>
      <c r="G633" s="25">
        <v>43662</v>
      </c>
      <c r="H633" s="12" t="str">
        <f>VLOOKUP(C633,'MASTER SALE PARTY'!$B$4:$E$1000,3,FALSE)</f>
        <v>27-Maharashatra</v>
      </c>
      <c r="I633" s="17">
        <v>0</v>
      </c>
      <c r="J633" s="17" t="s">
        <v>37</v>
      </c>
      <c r="K633" s="26">
        <v>998898</v>
      </c>
      <c r="L633" s="20">
        <f>VLOOKUP(K633,'MASTER SALE HSN'!$A$4:$E$200,5,FALSE)</f>
        <v>18</v>
      </c>
      <c r="M633" s="26"/>
      <c r="N633" s="12"/>
      <c r="O633" s="12"/>
      <c r="P633" s="12"/>
      <c r="Q633" s="12"/>
      <c r="R633" s="12"/>
      <c r="S633" s="28">
        <v>8524.2000000000007</v>
      </c>
      <c r="T633" s="21">
        <f t="shared" si="38"/>
        <v>0</v>
      </c>
      <c r="U633" s="21">
        <f t="shared" si="39"/>
        <v>767.178</v>
      </c>
      <c r="V633" s="21">
        <f t="shared" si="40"/>
        <v>767.178</v>
      </c>
      <c r="W633" s="21">
        <v>0</v>
      </c>
      <c r="X633" s="27">
        <v>10058.556</v>
      </c>
      <c r="Y633" s="12" t="s">
        <v>38</v>
      </c>
      <c r="Z633" s="12" t="s">
        <v>1482</v>
      </c>
      <c r="AA633" s="12" t="str">
        <f>VLOOKUP(C633,'MASTER SALE PARTY'!$B$4:$E$1000,4,FALSE)</f>
        <v>Local</v>
      </c>
      <c r="AB633" s="26">
        <v>30</v>
      </c>
    </row>
    <row r="634" spans="1:28">
      <c r="A634" s="16">
        <v>43647</v>
      </c>
      <c r="B634" s="12">
        <v>89</v>
      </c>
      <c r="C634" s="23" t="s">
        <v>185</v>
      </c>
      <c r="D634" s="12" t="str">
        <f>VLOOKUP(C634,'MASTER SALE PARTY'!$B$4:$E$1000,2,FALSE)</f>
        <v>27AABFP3834C1ZK</v>
      </c>
      <c r="E634" s="12" t="s">
        <v>1545</v>
      </c>
      <c r="F634" s="24" t="s">
        <v>683</v>
      </c>
      <c r="G634" s="25">
        <v>43662</v>
      </c>
      <c r="H634" s="12" t="str">
        <f>VLOOKUP(C634,'MASTER SALE PARTY'!$B$4:$E$1000,3,FALSE)</f>
        <v>27-Maharashatra</v>
      </c>
      <c r="I634" s="17">
        <v>0</v>
      </c>
      <c r="J634" s="17" t="s">
        <v>37</v>
      </c>
      <c r="K634" s="26">
        <v>87141900</v>
      </c>
      <c r="L634" s="20">
        <f>VLOOKUP(K634,'MASTER SALE HSN'!$A$4:$E$200,5,FALSE)</f>
        <v>28</v>
      </c>
      <c r="M634" s="26"/>
      <c r="N634" s="12"/>
      <c r="O634" s="12"/>
      <c r="P634" s="12"/>
      <c r="Q634" s="12"/>
      <c r="R634" s="12"/>
      <c r="S634" s="28">
        <v>64142.2</v>
      </c>
      <c r="T634" s="21">
        <f t="shared" si="38"/>
        <v>0</v>
      </c>
      <c r="U634" s="21">
        <f t="shared" si="39"/>
        <v>8979.9079999999994</v>
      </c>
      <c r="V634" s="21">
        <f t="shared" si="40"/>
        <v>8979.9079999999994</v>
      </c>
      <c r="W634" s="21">
        <v>0</v>
      </c>
      <c r="X634" s="27">
        <v>82102.015999999989</v>
      </c>
      <c r="Y634" s="12" t="s">
        <v>38</v>
      </c>
      <c r="Z634" s="12" t="s">
        <v>1482</v>
      </c>
      <c r="AA634" s="12" t="str">
        <f>VLOOKUP(C634,'MASTER SALE PARTY'!$B$4:$E$1000,4,FALSE)</f>
        <v>Local</v>
      </c>
      <c r="AB634" s="26">
        <v>5020</v>
      </c>
    </row>
    <row r="635" spans="1:28">
      <c r="A635" s="16">
        <v>43647</v>
      </c>
      <c r="B635" s="12">
        <v>90</v>
      </c>
      <c r="C635" s="23" t="s">
        <v>45</v>
      </c>
      <c r="D635" s="12" t="str">
        <f>VLOOKUP(C635,'MASTER SALE PARTY'!$B$4:$E$1000,2,FALSE)</f>
        <v>27AAECM8871A1ZF</v>
      </c>
      <c r="E635" s="12" t="s">
        <v>1545</v>
      </c>
      <c r="F635" s="24" t="s">
        <v>684</v>
      </c>
      <c r="G635" s="25">
        <v>43662</v>
      </c>
      <c r="H635" s="12" t="str">
        <f>VLOOKUP(C635,'MASTER SALE PARTY'!$B$4:$E$1000,3,FALSE)</f>
        <v>27-Maharashatra</v>
      </c>
      <c r="I635" s="17">
        <v>0</v>
      </c>
      <c r="J635" s="17" t="s">
        <v>37</v>
      </c>
      <c r="K635" s="26">
        <v>87089900</v>
      </c>
      <c r="L635" s="20">
        <f>VLOOKUP(K635,'MASTER SALE HSN'!$A$4:$E$200,5,FALSE)</f>
        <v>28</v>
      </c>
      <c r="M635" s="26"/>
      <c r="N635" s="12"/>
      <c r="O635" s="12"/>
      <c r="P635" s="12"/>
      <c r="Q635" s="12"/>
      <c r="R635" s="12"/>
      <c r="S635" s="28">
        <v>23255.759999999998</v>
      </c>
      <c r="T635" s="21">
        <f t="shared" si="38"/>
        <v>0</v>
      </c>
      <c r="U635" s="21">
        <f t="shared" si="39"/>
        <v>3255.8063999999995</v>
      </c>
      <c r="V635" s="21">
        <f t="shared" si="40"/>
        <v>3255.8063999999995</v>
      </c>
      <c r="W635" s="21">
        <v>0</v>
      </c>
      <c r="X635" s="27">
        <v>29767.382799999996</v>
      </c>
      <c r="Y635" s="12" t="s">
        <v>38</v>
      </c>
      <c r="Z635" s="12" t="s">
        <v>1482</v>
      </c>
      <c r="AA635" s="12" t="str">
        <f>VLOOKUP(C635,'MASTER SALE PARTY'!$B$4:$E$1000,4,FALSE)</f>
        <v>Local</v>
      </c>
      <c r="AB635" s="26">
        <v>12</v>
      </c>
    </row>
    <row r="636" spans="1:28">
      <c r="A636" s="16">
        <v>43647</v>
      </c>
      <c r="B636" s="12">
        <v>91</v>
      </c>
      <c r="C636" s="23" t="s">
        <v>45</v>
      </c>
      <c r="D636" s="12" t="str">
        <f>VLOOKUP(C636,'MASTER SALE PARTY'!$B$4:$E$1000,2,FALSE)</f>
        <v>27AAECM8871A1ZF</v>
      </c>
      <c r="E636" s="12" t="s">
        <v>1545</v>
      </c>
      <c r="F636" s="24" t="s">
        <v>685</v>
      </c>
      <c r="G636" s="25">
        <v>43662</v>
      </c>
      <c r="H636" s="12" t="str">
        <f>VLOOKUP(C636,'MASTER SALE PARTY'!$B$4:$E$1000,3,FALSE)</f>
        <v>27-Maharashatra</v>
      </c>
      <c r="I636" s="17">
        <v>0</v>
      </c>
      <c r="J636" s="17" t="s">
        <v>37</v>
      </c>
      <c r="K636" s="26">
        <v>87089900</v>
      </c>
      <c r="L636" s="20">
        <f>VLOOKUP(K636,'MASTER SALE HSN'!$A$4:$E$200,5,FALSE)</f>
        <v>28</v>
      </c>
      <c r="M636" s="26"/>
      <c r="N636" s="12"/>
      <c r="O636" s="12"/>
      <c r="P636" s="12"/>
      <c r="Q636" s="12"/>
      <c r="R636" s="12"/>
      <c r="S636" s="28">
        <v>25446.58</v>
      </c>
      <c r="T636" s="21">
        <f t="shared" si="38"/>
        <v>0</v>
      </c>
      <c r="U636" s="21">
        <f t="shared" si="39"/>
        <v>3562.5212000000006</v>
      </c>
      <c r="V636" s="21">
        <f t="shared" si="40"/>
        <v>3562.5212000000006</v>
      </c>
      <c r="W636" s="21">
        <v>0</v>
      </c>
      <c r="X636" s="27">
        <v>32571.6224</v>
      </c>
      <c r="Y636" s="12" t="s">
        <v>38</v>
      </c>
      <c r="Z636" s="12" t="s">
        <v>1482</v>
      </c>
      <c r="AA636" s="12" t="str">
        <f>VLOOKUP(C636,'MASTER SALE PARTY'!$B$4:$E$1000,4,FALSE)</f>
        <v>Local</v>
      </c>
      <c r="AB636" s="26">
        <v>13</v>
      </c>
    </row>
    <row r="637" spans="1:28">
      <c r="A637" s="16">
        <v>43647</v>
      </c>
      <c r="B637" s="12">
        <v>92</v>
      </c>
      <c r="C637" s="23" t="s">
        <v>92</v>
      </c>
      <c r="D637" s="12" t="str">
        <f>VLOOKUP(C637,'MASTER SALE PARTY'!$B$4:$E$1000,2,FALSE)</f>
        <v>27AAACH4211R1ZF</v>
      </c>
      <c r="E637" s="12" t="s">
        <v>1545</v>
      </c>
      <c r="F637" s="24" t="s">
        <v>686</v>
      </c>
      <c r="G637" s="25">
        <v>43662</v>
      </c>
      <c r="H637" s="12" t="str">
        <f>VLOOKUP(C637,'MASTER SALE PARTY'!$B$4:$E$1000,3,FALSE)</f>
        <v>27-Maharashatra</v>
      </c>
      <c r="I637" s="17">
        <v>0</v>
      </c>
      <c r="J637" s="17" t="s">
        <v>37</v>
      </c>
      <c r="K637" s="26">
        <v>85129000</v>
      </c>
      <c r="L637" s="20">
        <f>VLOOKUP(K637,'MASTER SALE HSN'!$A$4:$E$200,5,FALSE)</f>
        <v>18</v>
      </c>
      <c r="M637" s="26"/>
      <c r="N637" s="12"/>
      <c r="O637" s="12"/>
      <c r="P637" s="12"/>
      <c r="Q637" s="12"/>
      <c r="R637" s="12"/>
      <c r="S637" s="28">
        <v>60000</v>
      </c>
      <c r="T637" s="21">
        <f t="shared" si="38"/>
        <v>0</v>
      </c>
      <c r="U637" s="21">
        <f t="shared" si="39"/>
        <v>5400</v>
      </c>
      <c r="V637" s="21">
        <f t="shared" si="40"/>
        <v>5400</v>
      </c>
      <c r="W637" s="21">
        <v>0</v>
      </c>
      <c r="X637" s="27">
        <v>70800</v>
      </c>
      <c r="Y637" s="12" t="s">
        <v>38</v>
      </c>
      <c r="Z637" s="12" t="s">
        <v>1482</v>
      </c>
      <c r="AA637" s="12" t="str">
        <f>VLOOKUP(C637,'MASTER SALE PARTY'!$B$4:$E$1000,4,FALSE)</f>
        <v>Local</v>
      </c>
      <c r="AB637" s="26">
        <v>2400</v>
      </c>
    </row>
    <row r="638" spans="1:28">
      <c r="A638" s="16">
        <v>43647</v>
      </c>
      <c r="B638" s="12">
        <v>93</v>
      </c>
      <c r="C638" s="23" t="s">
        <v>59</v>
      </c>
      <c r="D638" s="12" t="str">
        <f>VLOOKUP(C638,'MASTER SALE PARTY'!$B$4:$E$1000,2,FALSE)</f>
        <v>27AAACT1848E1ZH</v>
      </c>
      <c r="E638" s="12" t="s">
        <v>1545</v>
      </c>
      <c r="F638" s="24" t="s">
        <v>687</v>
      </c>
      <c r="G638" s="25">
        <v>43663</v>
      </c>
      <c r="H638" s="12" t="str">
        <f>VLOOKUP(C638,'MASTER SALE PARTY'!$B$4:$E$1000,3,FALSE)</f>
        <v>27-Maharashatra</v>
      </c>
      <c r="I638" s="17">
        <v>0</v>
      </c>
      <c r="J638" s="17" t="s">
        <v>37</v>
      </c>
      <c r="K638" s="26">
        <v>87089900</v>
      </c>
      <c r="L638" s="20">
        <f>VLOOKUP(K638,'MASTER SALE HSN'!$A$4:$E$200,5,FALSE)</f>
        <v>28</v>
      </c>
      <c r="M638" s="26"/>
      <c r="N638" s="12"/>
      <c r="O638" s="12"/>
      <c r="P638" s="12"/>
      <c r="Q638" s="12"/>
      <c r="R638" s="12"/>
      <c r="S638" s="28">
        <v>44816.25</v>
      </c>
      <c r="T638" s="21">
        <f t="shared" si="38"/>
        <v>0</v>
      </c>
      <c r="U638" s="21">
        <f t="shared" si="39"/>
        <v>6274.2750000000005</v>
      </c>
      <c r="V638" s="21">
        <f t="shared" si="40"/>
        <v>6274.2750000000005</v>
      </c>
      <c r="W638" s="21">
        <v>0</v>
      </c>
      <c r="X638" s="27">
        <v>57364.810000000005</v>
      </c>
      <c r="Y638" s="12" t="s">
        <v>38</v>
      </c>
      <c r="Z638" s="12" t="s">
        <v>1482</v>
      </c>
      <c r="AA638" s="12" t="str">
        <f>VLOOKUP(C638,'MASTER SALE PARTY'!$B$4:$E$1000,4,FALSE)</f>
        <v>Local</v>
      </c>
      <c r="AB638" s="26">
        <v>196</v>
      </c>
    </row>
    <row r="639" spans="1:28">
      <c r="A639" s="16">
        <v>43647</v>
      </c>
      <c r="B639" s="12">
        <v>94</v>
      </c>
      <c r="C639" s="23" t="s">
        <v>59</v>
      </c>
      <c r="D639" s="12" t="str">
        <f>VLOOKUP(C639,'MASTER SALE PARTY'!$B$4:$E$1000,2,FALSE)</f>
        <v>27AAACT1848E1ZH</v>
      </c>
      <c r="E639" s="12" t="s">
        <v>1545</v>
      </c>
      <c r="F639" s="24" t="s">
        <v>688</v>
      </c>
      <c r="G639" s="25">
        <v>43663</v>
      </c>
      <c r="H639" s="12" t="str">
        <f>VLOOKUP(C639,'MASTER SALE PARTY'!$B$4:$E$1000,3,FALSE)</f>
        <v>27-Maharashatra</v>
      </c>
      <c r="I639" s="17">
        <v>0</v>
      </c>
      <c r="J639" s="17" t="s">
        <v>37</v>
      </c>
      <c r="K639" s="26">
        <v>87089900</v>
      </c>
      <c r="L639" s="20">
        <f>VLOOKUP(K639,'MASTER SALE HSN'!$A$4:$E$200,5,FALSE)</f>
        <v>28</v>
      </c>
      <c r="M639" s="26"/>
      <c r="N639" s="12"/>
      <c r="O639" s="12"/>
      <c r="P639" s="12"/>
      <c r="Q639" s="12"/>
      <c r="R639" s="12"/>
      <c r="S639" s="28">
        <v>3515.46</v>
      </c>
      <c r="T639" s="21">
        <f t="shared" si="38"/>
        <v>0</v>
      </c>
      <c r="U639" s="21">
        <f t="shared" si="39"/>
        <v>492.1644</v>
      </c>
      <c r="V639" s="21">
        <f t="shared" si="40"/>
        <v>492.1644</v>
      </c>
      <c r="W639" s="21">
        <v>0</v>
      </c>
      <c r="X639" s="27">
        <v>4499.7788</v>
      </c>
      <c r="Y639" s="12" t="s">
        <v>38</v>
      </c>
      <c r="Z639" s="12" t="s">
        <v>1482</v>
      </c>
      <c r="AA639" s="12" t="str">
        <f>VLOOKUP(C639,'MASTER SALE PARTY'!$B$4:$E$1000,4,FALSE)</f>
        <v>Local</v>
      </c>
      <c r="AB639" s="26">
        <v>6</v>
      </c>
    </row>
    <row r="640" spans="1:28">
      <c r="A640" s="16">
        <v>43647</v>
      </c>
      <c r="B640" s="12">
        <v>95</v>
      </c>
      <c r="C640" s="23" t="s">
        <v>110</v>
      </c>
      <c r="D640" s="12" t="str">
        <f>VLOOKUP(C640,'MASTER SALE PARTY'!$B$4:$E$1000,2,FALSE)</f>
        <v>27BBVPS2447C1ZA</v>
      </c>
      <c r="E640" s="12" t="s">
        <v>1545</v>
      </c>
      <c r="F640" s="24" t="s">
        <v>689</v>
      </c>
      <c r="G640" s="25">
        <v>43663</v>
      </c>
      <c r="H640" s="12" t="str">
        <f>VLOOKUP(C640,'MASTER SALE PARTY'!$B$4:$E$1000,3,FALSE)</f>
        <v>27-Maharashatra</v>
      </c>
      <c r="I640" s="17">
        <v>0</v>
      </c>
      <c r="J640" s="17" t="s">
        <v>37</v>
      </c>
      <c r="K640" s="26">
        <v>998898</v>
      </c>
      <c r="L640" s="20">
        <f>VLOOKUP(K640,'MASTER SALE HSN'!$A$4:$E$200,5,FALSE)</f>
        <v>18</v>
      </c>
      <c r="M640" s="26"/>
      <c r="N640" s="12"/>
      <c r="O640" s="12"/>
      <c r="P640" s="12"/>
      <c r="Q640" s="12"/>
      <c r="R640" s="12"/>
      <c r="S640" s="28">
        <v>13050</v>
      </c>
      <c r="T640" s="21">
        <f t="shared" si="38"/>
        <v>0</v>
      </c>
      <c r="U640" s="21">
        <f t="shared" si="39"/>
        <v>1174.5</v>
      </c>
      <c r="V640" s="21">
        <f t="shared" si="40"/>
        <v>1174.5</v>
      </c>
      <c r="W640" s="21">
        <v>0</v>
      </c>
      <c r="X640" s="27">
        <v>15399</v>
      </c>
      <c r="Y640" s="12" t="s">
        <v>38</v>
      </c>
      <c r="Z640" s="12" t="s">
        <v>1482</v>
      </c>
      <c r="AA640" s="12" t="str">
        <f>VLOOKUP(C640,'MASTER SALE PARTY'!$B$4:$E$1000,4,FALSE)</f>
        <v>Local</v>
      </c>
      <c r="AB640" s="26">
        <v>870</v>
      </c>
    </row>
    <row r="641" spans="1:28">
      <c r="A641" s="16">
        <v>43647</v>
      </c>
      <c r="B641" s="12">
        <v>96</v>
      </c>
      <c r="C641" s="23" t="s">
        <v>45</v>
      </c>
      <c r="D641" s="12" t="str">
        <f>VLOOKUP(C641,'MASTER SALE PARTY'!$B$4:$E$1000,2,FALSE)</f>
        <v>27AAECM8871A1ZF</v>
      </c>
      <c r="E641" s="12" t="s">
        <v>1545</v>
      </c>
      <c r="F641" s="24" t="s">
        <v>690</v>
      </c>
      <c r="G641" s="25">
        <v>43663</v>
      </c>
      <c r="H641" s="12" t="str">
        <f>VLOOKUP(C641,'MASTER SALE PARTY'!$B$4:$E$1000,3,FALSE)</f>
        <v>27-Maharashatra</v>
      </c>
      <c r="I641" s="17">
        <v>0</v>
      </c>
      <c r="J641" s="17" t="s">
        <v>37</v>
      </c>
      <c r="K641" s="26">
        <v>87089900</v>
      </c>
      <c r="L641" s="20">
        <f>VLOOKUP(K641,'MASTER SALE HSN'!$A$4:$E$200,5,FALSE)</f>
        <v>28</v>
      </c>
      <c r="M641" s="26"/>
      <c r="N641" s="12"/>
      <c r="O641" s="12"/>
      <c r="P641" s="12"/>
      <c r="Q641" s="12"/>
      <c r="R641" s="12"/>
      <c r="S641" s="28">
        <v>23255.759999999998</v>
      </c>
      <c r="T641" s="21">
        <f t="shared" si="38"/>
        <v>0</v>
      </c>
      <c r="U641" s="21">
        <f t="shared" si="39"/>
        <v>3255.8063999999995</v>
      </c>
      <c r="V641" s="21">
        <f t="shared" si="40"/>
        <v>3255.8063999999995</v>
      </c>
      <c r="W641" s="21">
        <v>0</v>
      </c>
      <c r="X641" s="27">
        <v>29767.382799999996</v>
      </c>
      <c r="Y641" s="12" t="s">
        <v>38</v>
      </c>
      <c r="Z641" s="12" t="s">
        <v>1482</v>
      </c>
      <c r="AA641" s="12" t="str">
        <f>VLOOKUP(C641,'MASTER SALE PARTY'!$B$4:$E$1000,4,FALSE)</f>
        <v>Local</v>
      </c>
      <c r="AB641" s="26">
        <v>12</v>
      </c>
    </row>
    <row r="642" spans="1:28">
      <c r="A642" s="16">
        <v>43647</v>
      </c>
      <c r="B642" s="12">
        <v>97</v>
      </c>
      <c r="C642" s="23" t="s">
        <v>185</v>
      </c>
      <c r="D642" s="12" t="str">
        <f>VLOOKUP(C642,'MASTER SALE PARTY'!$B$4:$E$1000,2,FALSE)</f>
        <v>27AABFP3834C1ZK</v>
      </c>
      <c r="E642" s="12" t="s">
        <v>1545</v>
      </c>
      <c r="F642" s="24" t="s">
        <v>691</v>
      </c>
      <c r="G642" s="25">
        <v>43663</v>
      </c>
      <c r="H642" s="12" t="str">
        <f>VLOOKUP(C642,'MASTER SALE PARTY'!$B$4:$E$1000,3,FALSE)</f>
        <v>27-Maharashatra</v>
      </c>
      <c r="I642" s="17">
        <v>0</v>
      </c>
      <c r="J642" s="17" t="s">
        <v>37</v>
      </c>
      <c r="K642" s="26">
        <v>87141900</v>
      </c>
      <c r="L642" s="20">
        <f>VLOOKUP(K642,'MASTER SALE HSN'!$A$4:$E$200,5,FALSE)</f>
        <v>28</v>
      </c>
      <c r="M642" s="26"/>
      <c r="N642" s="12"/>
      <c r="O642" s="12"/>
      <c r="P642" s="12"/>
      <c r="Q642" s="12"/>
      <c r="R642" s="12"/>
      <c r="S642" s="28">
        <v>35512.9</v>
      </c>
      <c r="T642" s="21">
        <f t="shared" si="38"/>
        <v>0</v>
      </c>
      <c r="U642" s="21">
        <f t="shared" si="39"/>
        <v>4971.8060000000005</v>
      </c>
      <c r="V642" s="21">
        <f t="shared" si="40"/>
        <v>4971.8060000000005</v>
      </c>
      <c r="W642" s="21">
        <v>0</v>
      </c>
      <c r="X642" s="27">
        <v>45456.502000000008</v>
      </c>
      <c r="Y642" s="12" t="s">
        <v>38</v>
      </c>
      <c r="Z642" s="12" t="s">
        <v>1482</v>
      </c>
      <c r="AA642" s="12" t="str">
        <f>VLOOKUP(C642,'MASTER SALE PARTY'!$B$4:$E$1000,4,FALSE)</f>
        <v>Local</v>
      </c>
      <c r="AB642" s="26">
        <v>2850</v>
      </c>
    </row>
    <row r="643" spans="1:28">
      <c r="A643" s="16">
        <v>43647</v>
      </c>
      <c r="B643" s="12">
        <v>98</v>
      </c>
      <c r="C643" s="23" t="s">
        <v>45</v>
      </c>
      <c r="D643" s="12" t="str">
        <f>VLOOKUP(C643,'MASTER SALE PARTY'!$B$4:$E$1000,2,FALSE)</f>
        <v>27AAECM8871A1ZF</v>
      </c>
      <c r="E643" s="12" t="s">
        <v>1545</v>
      </c>
      <c r="F643" s="24" t="s">
        <v>692</v>
      </c>
      <c r="G643" s="25">
        <v>43663</v>
      </c>
      <c r="H643" s="12" t="str">
        <f>VLOOKUP(C643,'MASTER SALE PARTY'!$B$4:$E$1000,3,FALSE)</f>
        <v>27-Maharashatra</v>
      </c>
      <c r="I643" s="17">
        <v>0</v>
      </c>
      <c r="J643" s="17" t="s">
        <v>37</v>
      </c>
      <c r="K643" s="26">
        <v>87089900</v>
      </c>
      <c r="L643" s="20">
        <f>VLOOKUP(K643,'MASTER SALE HSN'!$A$4:$E$200,5,FALSE)</f>
        <v>28</v>
      </c>
      <c r="M643" s="26"/>
      <c r="N643" s="12"/>
      <c r="O643" s="12"/>
      <c r="P643" s="12"/>
      <c r="Q643" s="12"/>
      <c r="R643" s="12"/>
      <c r="S643" s="28">
        <v>23255.759999999998</v>
      </c>
      <c r="T643" s="21">
        <f t="shared" si="38"/>
        <v>0</v>
      </c>
      <c r="U643" s="21">
        <f t="shared" si="39"/>
        <v>3255.8063999999995</v>
      </c>
      <c r="V643" s="21">
        <f t="shared" si="40"/>
        <v>3255.8063999999995</v>
      </c>
      <c r="W643" s="21">
        <v>0</v>
      </c>
      <c r="X643" s="27">
        <v>29767.382799999996</v>
      </c>
      <c r="Y643" s="12" t="s">
        <v>38</v>
      </c>
      <c r="Z643" s="12" t="s">
        <v>1482</v>
      </c>
      <c r="AA643" s="12" t="str">
        <f>VLOOKUP(C643,'MASTER SALE PARTY'!$B$4:$E$1000,4,FALSE)</f>
        <v>Local</v>
      </c>
      <c r="AB643" s="26">
        <v>12</v>
      </c>
    </row>
    <row r="644" spans="1:28">
      <c r="A644" s="16">
        <v>43647</v>
      </c>
      <c r="B644" s="12">
        <v>99</v>
      </c>
      <c r="C644" s="23" t="s">
        <v>92</v>
      </c>
      <c r="D644" s="12" t="str">
        <f>VLOOKUP(C644,'MASTER SALE PARTY'!$B$4:$E$1000,2,FALSE)</f>
        <v>27AAACH4211R1ZF</v>
      </c>
      <c r="E644" s="12" t="s">
        <v>1545</v>
      </c>
      <c r="F644" s="24" t="s">
        <v>693</v>
      </c>
      <c r="G644" s="25">
        <v>43663</v>
      </c>
      <c r="H644" s="12" t="str">
        <f>VLOOKUP(C644,'MASTER SALE PARTY'!$B$4:$E$1000,3,FALSE)</f>
        <v>27-Maharashatra</v>
      </c>
      <c r="I644" s="17">
        <v>0</v>
      </c>
      <c r="J644" s="17" t="s">
        <v>37</v>
      </c>
      <c r="K644" s="26">
        <v>85129000</v>
      </c>
      <c r="L644" s="20">
        <f>VLOOKUP(K644,'MASTER SALE HSN'!$A$4:$E$200,5,FALSE)</f>
        <v>18</v>
      </c>
      <c r="M644" s="26"/>
      <c r="N644" s="12"/>
      <c r="O644" s="12"/>
      <c r="P644" s="12"/>
      <c r="Q644" s="12"/>
      <c r="R644" s="12"/>
      <c r="S644" s="28">
        <v>72000</v>
      </c>
      <c r="T644" s="21">
        <f t="shared" si="38"/>
        <v>0</v>
      </c>
      <c r="U644" s="21">
        <f t="shared" si="39"/>
        <v>6480</v>
      </c>
      <c r="V644" s="21">
        <f t="shared" si="40"/>
        <v>6480</v>
      </c>
      <c r="W644" s="21">
        <v>0</v>
      </c>
      <c r="X644" s="27">
        <v>84960</v>
      </c>
      <c r="Y644" s="12" t="s">
        <v>38</v>
      </c>
      <c r="Z644" s="12" t="s">
        <v>1482</v>
      </c>
      <c r="AA644" s="12" t="str">
        <f>VLOOKUP(C644,'MASTER SALE PARTY'!$B$4:$E$1000,4,FALSE)</f>
        <v>Local</v>
      </c>
      <c r="AB644" s="26">
        <v>2880</v>
      </c>
    </row>
    <row r="645" spans="1:28">
      <c r="A645" s="16">
        <v>43647</v>
      </c>
      <c r="B645" s="12">
        <v>100</v>
      </c>
      <c r="C645" s="23" t="s">
        <v>185</v>
      </c>
      <c r="D645" s="12" t="str">
        <f>VLOOKUP(C645,'MASTER SALE PARTY'!$B$4:$E$1000,2,FALSE)</f>
        <v>27AABFP3834C1ZK</v>
      </c>
      <c r="E645" s="12" t="s">
        <v>1545</v>
      </c>
      <c r="F645" s="24" t="s">
        <v>694</v>
      </c>
      <c r="G645" s="25">
        <v>43664</v>
      </c>
      <c r="H645" s="12" t="str">
        <f>VLOOKUP(C645,'MASTER SALE PARTY'!$B$4:$E$1000,3,FALSE)</f>
        <v>27-Maharashatra</v>
      </c>
      <c r="I645" s="17">
        <v>0</v>
      </c>
      <c r="J645" s="17" t="s">
        <v>37</v>
      </c>
      <c r="K645" s="26">
        <v>87141900</v>
      </c>
      <c r="L645" s="20">
        <f>VLOOKUP(K645,'MASTER SALE HSN'!$A$4:$E$200,5,FALSE)</f>
        <v>28</v>
      </c>
      <c r="M645" s="26"/>
      <c r="N645" s="12"/>
      <c r="O645" s="12"/>
      <c r="P645" s="12"/>
      <c r="Q645" s="12"/>
      <c r="R645" s="12"/>
      <c r="S645" s="28">
        <v>66258.899999999994</v>
      </c>
      <c r="T645" s="21">
        <f t="shared" si="38"/>
        <v>0</v>
      </c>
      <c r="U645" s="21">
        <f t="shared" si="39"/>
        <v>9276.2459999999992</v>
      </c>
      <c r="V645" s="21">
        <f t="shared" si="40"/>
        <v>9276.2459999999992</v>
      </c>
      <c r="W645" s="21">
        <v>0</v>
      </c>
      <c r="X645" s="27">
        <v>84811.401999999987</v>
      </c>
      <c r="Y645" s="12" t="s">
        <v>38</v>
      </c>
      <c r="Z645" s="12" t="s">
        <v>1482</v>
      </c>
      <c r="AA645" s="12" t="str">
        <f>VLOOKUP(C645,'MASTER SALE PARTY'!$B$4:$E$1000,4,FALSE)</f>
        <v>Local</v>
      </c>
      <c r="AB645" s="26">
        <v>5290</v>
      </c>
    </row>
    <row r="646" spans="1:28">
      <c r="A646" s="16">
        <v>43647</v>
      </c>
      <c r="B646" s="12">
        <v>101</v>
      </c>
      <c r="C646" s="23" t="s">
        <v>45</v>
      </c>
      <c r="D646" s="12" t="str">
        <f>VLOOKUP(C646,'MASTER SALE PARTY'!$B$4:$E$1000,2,FALSE)</f>
        <v>27AAECM8871A1ZF</v>
      </c>
      <c r="E646" s="12" t="s">
        <v>1545</v>
      </c>
      <c r="F646" s="24" t="s">
        <v>695</v>
      </c>
      <c r="G646" s="25">
        <v>43664</v>
      </c>
      <c r="H646" s="12" t="str">
        <f>VLOOKUP(C646,'MASTER SALE PARTY'!$B$4:$E$1000,3,FALSE)</f>
        <v>27-Maharashatra</v>
      </c>
      <c r="I646" s="17">
        <v>0</v>
      </c>
      <c r="J646" s="17" t="s">
        <v>37</v>
      </c>
      <c r="K646" s="26">
        <v>87089900</v>
      </c>
      <c r="L646" s="20">
        <f>VLOOKUP(K646,'MASTER SALE HSN'!$A$4:$E$200,5,FALSE)</f>
        <v>28</v>
      </c>
      <c r="M646" s="26"/>
      <c r="N646" s="12"/>
      <c r="O646" s="12"/>
      <c r="P646" s="12"/>
      <c r="Q646" s="12"/>
      <c r="R646" s="12"/>
      <c r="S646" s="28">
        <v>23508.6</v>
      </c>
      <c r="T646" s="21">
        <f t="shared" si="38"/>
        <v>0</v>
      </c>
      <c r="U646" s="21">
        <f t="shared" si="39"/>
        <v>3291.2039999999997</v>
      </c>
      <c r="V646" s="21">
        <f t="shared" si="40"/>
        <v>3291.2039999999997</v>
      </c>
      <c r="W646" s="21">
        <v>0</v>
      </c>
      <c r="X646" s="27">
        <v>30090.997999999996</v>
      </c>
      <c r="Y646" s="12" t="s">
        <v>38</v>
      </c>
      <c r="Z646" s="12" t="s">
        <v>1482</v>
      </c>
      <c r="AA646" s="12" t="str">
        <f>VLOOKUP(C646,'MASTER SALE PARTY'!$B$4:$E$1000,4,FALSE)</f>
        <v>Local</v>
      </c>
      <c r="AB646" s="26">
        <v>12</v>
      </c>
    </row>
    <row r="647" spans="1:28">
      <c r="A647" s="16">
        <v>43647</v>
      </c>
      <c r="B647" s="12">
        <v>102</v>
      </c>
      <c r="C647" s="23" t="s">
        <v>696</v>
      </c>
      <c r="D647" s="12" t="str">
        <f>VLOOKUP(C647,'MASTER SALE PARTY'!$B$4:$E$1000,2,FALSE)</f>
        <v>27AAACT1344F1ZO</v>
      </c>
      <c r="E647" s="12" t="s">
        <v>1545</v>
      </c>
      <c r="F647" s="24" t="s">
        <v>698</v>
      </c>
      <c r="G647" s="25">
        <v>43664</v>
      </c>
      <c r="H647" s="12" t="str">
        <f>VLOOKUP(C647,'MASTER SALE PARTY'!$B$4:$E$1000,3,FALSE)</f>
        <v>27-Maharashatra</v>
      </c>
      <c r="I647" s="17">
        <v>0</v>
      </c>
      <c r="J647" s="17" t="s">
        <v>37</v>
      </c>
      <c r="K647" s="26">
        <v>998898</v>
      </c>
      <c r="L647" s="20">
        <f>VLOOKUP(K647,'MASTER SALE HSN'!$A$4:$E$200,5,FALSE)</f>
        <v>18</v>
      </c>
      <c r="M647" s="26"/>
      <c r="N647" s="12"/>
      <c r="O647" s="12"/>
      <c r="P647" s="12"/>
      <c r="Q647" s="12"/>
      <c r="R647" s="12"/>
      <c r="S647" s="28">
        <v>3057.3</v>
      </c>
      <c r="T647" s="21">
        <f t="shared" si="38"/>
        <v>0</v>
      </c>
      <c r="U647" s="21">
        <f t="shared" si="39"/>
        <v>275.15699999999998</v>
      </c>
      <c r="V647" s="21">
        <f t="shared" si="40"/>
        <v>275.15699999999998</v>
      </c>
      <c r="W647" s="21">
        <v>0</v>
      </c>
      <c r="X647" s="27">
        <v>3607.6240000000007</v>
      </c>
      <c r="Y647" s="12" t="s">
        <v>38</v>
      </c>
      <c r="Z647" s="12" t="s">
        <v>1482</v>
      </c>
      <c r="AA647" s="12" t="str">
        <f>VLOOKUP(C647,'MASTER SALE PARTY'!$B$4:$E$1000,4,FALSE)</f>
        <v>Local</v>
      </c>
      <c r="AB647" s="26">
        <v>15</v>
      </c>
    </row>
    <row r="648" spans="1:28">
      <c r="A648" s="16">
        <v>43647</v>
      </c>
      <c r="B648" s="12">
        <v>103</v>
      </c>
      <c r="C648" s="23" t="s">
        <v>92</v>
      </c>
      <c r="D648" s="12" t="str">
        <f>VLOOKUP(C648,'MASTER SALE PARTY'!$B$4:$E$1000,2,FALSE)</f>
        <v>27AAACH4211R1ZF</v>
      </c>
      <c r="E648" s="12" t="s">
        <v>1545</v>
      </c>
      <c r="F648" s="24" t="s">
        <v>699</v>
      </c>
      <c r="G648" s="25">
        <v>43664</v>
      </c>
      <c r="H648" s="12" t="str">
        <f>VLOOKUP(C648,'MASTER SALE PARTY'!$B$4:$E$1000,3,FALSE)</f>
        <v>27-Maharashatra</v>
      </c>
      <c r="I648" s="17">
        <v>0</v>
      </c>
      <c r="J648" s="17" t="s">
        <v>37</v>
      </c>
      <c r="K648" s="26">
        <v>85129000</v>
      </c>
      <c r="L648" s="20">
        <f>VLOOKUP(K648,'MASTER SALE HSN'!$A$4:$E$200,5,FALSE)</f>
        <v>18</v>
      </c>
      <c r="M648" s="26"/>
      <c r="N648" s="12"/>
      <c r="O648" s="12"/>
      <c r="P648" s="12"/>
      <c r="Q648" s="12"/>
      <c r="R648" s="12"/>
      <c r="S648" s="28">
        <v>60000</v>
      </c>
      <c r="T648" s="21">
        <f t="shared" si="38"/>
        <v>0</v>
      </c>
      <c r="U648" s="21">
        <f t="shared" si="39"/>
        <v>5400</v>
      </c>
      <c r="V648" s="21">
        <f t="shared" si="40"/>
        <v>5400</v>
      </c>
      <c r="W648" s="21">
        <v>0</v>
      </c>
      <c r="X648" s="27">
        <v>70800</v>
      </c>
      <c r="Y648" s="12" t="s">
        <v>38</v>
      </c>
      <c r="Z648" s="12" t="s">
        <v>1482</v>
      </c>
      <c r="AA648" s="12" t="str">
        <f>VLOOKUP(C648,'MASTER SALE PARTY'!$B$4:$E$1000,4,FALSE)</f>
        <v>Local</v>
      </c>
      <c r="AB648" s="26">
        <v>2400</v>
      </c>
    </row>
    <row r="649" spans="1:28">
      <c r="A649" s="16">
        <v>43647</v>
      </c>
      <c r="B649" s="12">
        <v>104</v>
      </c>
      <c r="C649" s="23" t="s">
        <v>68</v>
      </c>
      <c r="D649" s="12" t="str">
        <f>VLOOKUP(C649,'MASTER SALE PARTY'!$B$4:$E$1000,2,FALSE)</f>
        <v>27AABFJ4217F1ZP</v>
      </c>
      <c r="E649" s="12" t="s">
        <v>1545</v>
      </c>
      <c r="F649" s="24" t="s">
        <v>700</v>
      </c>
      <c r="G649" s="25">
        <v>43665</v>
      </c>
      <c r="H649" s="12" t="str">
        <f>VLOOKUP(C649,'MASTER SALE PARTY'!$B$4:$E$1000,3,FALSE)</f>
        <v>27-Maharashatra</v>
      </c>
      <c r="I649" s="17">
        <v>0</v>
      </c>
      <c r="J649" s="17" t="s">
        <v>37</v>
      </c>
      <c r="K649" s="26">
        <v>998898</v>
      </c>
      <c r="L649" s="20">
        <f>VLOOKUP(K649,'MASTER SALE HSN'!$A$4:$E$200,5,FALSE)</f>
        <v>18</v>
      </c>
      <c r="M649" s="26"/>
      <c r="N649" s="12"/>
      <c r="O649" s="12"/>
      <c r="P649" s="12"/>
      <c r="Q649" s="12"/>
      <c r="R649" s="12"/>
      <c r="S649" s="28">
        <v>9944.9</v>
      </c>
      <c r="T649" s="21">
        <f t="shared" si="38"/>
        <v>0</v>
      </c>
      <c r="U649" s="21">
        <f t="shared" si="39"/>
        <v>895.04099999999994</v>
      </c>
      <c r="V649" s="21">
        <f t="shared" si="40"/>
        <v>895.04099999999994</v>
      </c>
      <c r="W649" s="21">
        <v>0</v>
      </c>
      <c r="X649" s="27">
        <v>11734.981999999998</v>
      </c>
      <c r="Y649" s="12" t="s">
        <v>38</v>
      </c>
      <c r="Z649" s="12" t="s">
        <v>1482</v>
      </c>
      <c r="AA649" s="12" t="str">
        <f>VLOOKUP(C649,'MASTER SALE PARTY'!$B$4:$E$1000,4,FALSE)</f>
        <v>Local</v>
      </c>
      <c r="AB649" s="26">
        <v>35</v>
      </c>
    </row>
    <row r="650" spans="1:28">
      <c r="A650" s="16">
        <v>43647</v>
      </c>
      <c r="B650" s="12">
        <v>105</v>
      </c>
      <c r="C650" s="23" t="s">
        <v>45</v>
      </c>
      <c r="D650" s="12" t="str">
        <f>VLOOKUP(C650,'MASTER SALE PARTY'!$B$4:$E$1000,2,FALSE)</f>
        <v>27AAECM8871A1ZF</v>
      </c>
      <c r="E650" s="12" t="s">
        <v>1545</v>
      </c>
      <c r="F650" s="24" t="s">
        <v>701</v>
      </c>
      <c r="G650" s="25">
        <v>43665</v>
      </c>
      <c r="H650" s="12" t="str">
        <f>VLOOKUP(C650,'MASTER SALE PARTY'!$B$4:$E$1000,3,FALSE)</f>
        <v>27-Maharashatra</v>
      </c>
      <c r="I650" s="17">
        <v>0</v>
      </c>
      <c r="J650" s="17" t="s">
        <v>37</v>
      </c>
      <c r="K650" s="26">
        <v>87089900</v>
      </c>
      <c r="L650" s="20">
        <f>VLOOKUP(K650,'MASTER SALE HSN'!$A$4:$E$200,5,FALSE)</f>
        <v>28</v>
      </c>
      <c r="M650" s="26"/>
      <c r="N650" s="12"/>
      <c r="O650" s="12"/>
      <c r="P650" s="12"/>
      <c r="Q650" s="12"/>
      <c r="R650" s="12"/>
      <c r="S650" s="28">
        <v>23255.759999999998</v>
      </c>
      <c r="T650" s="21">
        <f t="shared" si="38"/>
        <v>0</v>
      </c>
      <c r="U650" s="21">
        <f t="shared" si="39"/>
        <v>3255.8063999999995</v>
      </c>
      <c r="V650" s="21">
        <f t="shared" si="40"/>
        <v>3255.8063999999995</v>
      </c>
      <c r="W650" s="21">
        <v>0</v>
      </c>
      <c r="X650" s="27">
        <v>29767.382799999996</v>
      </c>
      <c r="Y650" s="12" t="s">
        <v>38</v>
      </c>
      <c r="Z650" s="12" t="s">
        <v>1482</v>
      </c>
      <c r="AA650" s="12" t="str">
        <f>VLOOKUP(C650,'MASTER SALE PARTY'!$B$4:$E$1000,4,FALSE)</f>
        <v>Local</v>
      </c>
      <c r="AB650" s="26">
        <v>12</v>
      </c>
    </row>
    <row r="651" spans="1:28">
      <c r="A651" s="16">
        <v>43647</v>
      </c>
      <c r="B651" s="12">
        <v>106</v>
      </c>
      <c r="C651" s="23" t="s">
        <v>64</v>
      </c>
      <c r="D651" s="12" t="str">
        <f>VLOOKUP(C651,'MASTER SALE PARTY'!$B$4:$E$1000,2,FALSE)</f>
        <v>27AAACD4090Q1Z8</v>
      </c>
      <c r="E651" s="12" t="s">
        <v>1545</v>
      </c>
      <c r="F651" s="24" t="s">
        <v>702</v>
      </c>
      <c r="G651" s="25">
        <v>43665</v>
      </c>
      <c r="H651" s="12" t="str">
        <f>VLOOKUP(C651,'MASTER SALE PARTY'!$B$4:$E$1000,3,FALSE)</f>
        <v>27-Maharashatra</v>
      </c>
      <c r="I651" s="17">
        <v>0</v>
      </c>
      <c r="J651" s="17" t="s">
        <v>37</v>
      </c>
      <c r="K651" s="26">
        <v>85129000</v>
      </c>
      <c r="L651" s="20">
        <f>VLOOKUP(K651,'MASTER SALE HSN'!$A$4:$E$200,5,FALSE)</f>
        <v>18</v>
      </c>
      <c r="M651" s="26"/>
      <c r="N651" s="12"/>
      <c r="O651" s="12"/>
      <c r="P651" s="12"/>
      <c r="Q651" s="12"/>
      <c r="R651" s="12"/>
      <c r="S651" s="28">
        <v>92239.56</v>
      </c>
      <c r="T651" s="21">
        <f t="shared" si="38"/>
        <v>0</v>
      </c>
      <c r="U651" s="21">
        <f t="shared" si="39"/>
        <v>8301.5604000000003</v>
      </c>
      <c r="V651" s="21">
        <f t="shared" si="40"/>
        <v>8301.5604000000003</v>
      </c>
      <c r="W651" s="21">
        <v>0</v>
      </c>
      <c r="X651" s="27">
        <v>108842.6808</v>
      </c>
      <c r="Y651" s="12" t="s">
        <v>38</v>
      </c>
      <c r="Z651" s="12" t="s">
        <v>1482</v>
      </c>
      <c r="AA651" s="12" t="str">
        <f>VLOOKUP(C651,'MASTER SALE PARTY'!$B$4:$E$1000,4,FALSE)</f>
        <v>Local</v>
      </c>
      <c r="AB651" s="26">
        <v>756</v>
      </c>
    </row>
    <row r="652" spans="1:28">
      <c r="A652" s="16">
        <v>43647</v>
      </c>
      <c r="B652" s="12">
        <v>107</v>
      </c>
      <c r="C652" s="23" t="s">
        <v>59</v>
      </c>
      <c r="D652" s="12" t="str">
        <f>VLOOKUP(C652,'MASTER SALE PARTY'!$B$4:$E$1000,2,FALSE)</f>
        <v>27AAACT1848E1ZH</v>
      </c>
      <c r="E652" s="12" t="s">
        <v>1545</v>
      </c>
      <c r="F652" s="24" t="s">
        <v>703</v>
      </c>
      <c r="G652" s="25">
        <v>43665</v>
      </c>
      <c r="H652" s="12" t="str">
        <f>VLOOKUP(C652,'MASTER SALE PARTY'!$B$4:$E$1000,3,FALSE)</f>
        <v>27-Maharashatra</v>
      </c>
      <c r="I652" s="17">
        <v>0</v>
      </c>
      <c r="J652" s="17" t="s">
        <v>37</v>
      </c>
      <c r="K652" s="26">
        <v>87089900</v>
      </c>
      <c r="L652" s="20">
        <f>VLOOKUP(K652,'MASTER SALE HSN'!$A$4:$E$200,5,FALSE)</f>
        <v>28</v>
      </c>
      <c r="M652" s="26"/>
      <c r="N652" s="12"/>
      <c r="O652" s="12"/>
      <c r="P652" s="12"/>
      <c r="Q652" s="12"/>
      <c r="R652" s="12"/>
      <c r="S652" s="28">
        <v>20686.64</v>
      </c>
      <c r="T652" s="21">
        <f t="shared" si="38"/>
        <v>0</v>
      </c>
      <c r="U652" s="21">
        <f t="shared" si="39"/>
        <v>2896.1296000000002</v>
      </c>
      <c r="V652" s="21">
        <f t="shared" si="40"/>
        <v>2896.1296000000002</v>
      </c>
      <c r="W652" s="21">
        <v>0</v>
      </c>
      <c r="X652" s="27">
        <v>26478.8992</v>
      </c>
      <c r="Y652" s="12" t="s">
        <v>38</v>
      </c>
      <c r="Z652" s="12" t="s">
        <v>1482</v>
      </c>
      <c r="AA652" s="12" t="str">
        <f>VLOOKUP(C652,'MASTER SALE PARTY'!$B$4:$E$1000,4,FALSE)</f>
        <v>Local</v>
      </c>
      <c r="AB652" s="26">
        <v>38</v>
      </c>
    </row>
    <row r="653" spans="1:28">
      <c r="A653" s="16">
        <v>43647</v>
      </c>
      <c r="B653" s="12">
        <v>108</v>
      </c>
      <c r="C653" s="23" t="s">
        <v>45</v>
      </c>
      <c r="D653" s="12" t="str">
        <f>VLOOKUP(C653,'MASTER SALE PARTY'!$B$4:$E$1000,2,FALSE)</f>
        <v>27AAECM8871A1ZF</v>
      </c>
      <c r="E653" s="12" t="s">
        <v>1545</v>
      </c>
      <c r="F653" s="24" t="s">
        <v>704</v>
      </c>
      <c r="G653" s="25">
        <v>43665</v>
      </c>
      <c r="H653" s="12" t="str">
        <f>VLOOKUP(C653,'MASTER SALE PARTY'!$B$4:$E$1000,3,FALSE)</f>
        <v>27-Maharashatra</v>
      </c>
      <c r="I653" s="17">
        <v>0</v>
      </c>
      <c r="J653" s="17" t="s">
        <v>37</v>
      </c>
      <c r="K653" s="26">
        <v>87089900</v>
      </c>
      <c r="L653" s="20">
        <f>VLOOKUP(K653,'MASTER SALE HSN'!$A$4:$E$200,5,FALSE)</f>
        <v>28</v>
      </c>
      <c r="M653" s="26"/>
      <c r="N653" s="12"/>
      <c r="O653" s="12"/>
      <c r="P653" s="12"/>
      <c r="Q653" s="12"/>
      <c r="R653" s="12"/>
      <c r="S653" s="28">
        <v>17441.82</v>
      </c>
      <c r="T653" s="21">
        <f t="shared" si="38"/>
        <v>0</v>
      </c>
      <c r="U653" s="21">
        <f t="shared" si="39"/>
        <v>2441.8547999999996</v>
      </c>
      <c r="V653" s="21">
        <f t="shared" si="40"/>
        <v>2441.8547999999996</v>
      </c>
      <c r="W653" s="21">
        <v>0</v>
      </c>
      <c r="X653" s="27">
        <v>22325.519600000003</v>
      </c>
      <c r="Y653" s="12" t="s">
        <v>38</v>
      </c>
      <c r="Z653" s="12" t="s">
        <v>1482</v>
      </c>
      <c r="AA653" s="12" t="str">
        <f>VLOOKUP(C653,'MASTER SALE PARTY'!$B$4:$E$1000,4,FALSE)</f>
        <v>Local</v>
      </c>
      <c r="AB653" s="26">
        <v>9</v>
      </c>
    </row>
    <row r="654" spans="1:28">
      <c r="A654" s="16">
        <v>43647</v>
      </c>
      <c r="B654" s="12">
        <v>109</v>
      </c>
      <c r="C654" s="23" t="s">
        <v>173</v>
      </c>
      <c r="D654" s="12" t="str">
        <f>VLOOKUP(C654,'MASTER SALE PARTY'!$B$4:$E$1000,2,FALSE)</f>
        <v>27AAGCP0139E1ZP</v>
      </c>
      <c r="E654" s="12" t="s">
        <v>1545</v>
      </c>
      <c r="F654" s="24" t="s">
        <v>705</v>
      </c>
      <c r="G654" s="25">
        <v>43665</v>
      </c>
      <c r="H654" s="12" t="str">
        <f>VLOOKUP(C654,'MASTER SALE PARTY'!$B$4:$E$1000,3,FALSE)</f>
        <v>27-Maharashatra</v>
      </c>
      <c r="I654" s="17">
        <v>0</v>
      </c>
      <c r="J654" s="17" t="s">
        <v>37</v>
      </c>
      <c r="K654" s="26">
        <v>87141090</v>
      </c>
      <c r="L654" s="20">
        <f>VLOOKUP(K654,'MASTER SALE HSN'!$A$4:$E$200,5,FALSE)</f>
        <v>28</v>
      </c>
      <c r="M654" s="26"/>
      <c r="N654" s="12"/>
      <c r="O654" s="12"/>
      <c r="P654" s="12"/>
      <c r="Q654" s="12"/>
      <c r="R654" s="12"/>
      <c r="S654" s="28">
        <v>33162.800000000003</v>
      </c>
      <c r="T654" s="21">
        <f t="shared" si="38"/>
        <v>0</v>
      </c>
      <c r="U654" s="21">
        <f t="shared" si="39"/>
        <v>4642.7920000000004</v>
      </c>
      <c r="V654" s="21">
        <f t="shared" si="40"/>
        <v>4642.7920000000004</v>
      </c>
      <c r="W654" s="21">
        <v>0</v>
      </c>
      <c r="X654" s="27">
        <v>42448.384000000005</v>
      </c>
      <c r="Y654" s="12" t="s">
        <v>38</v>
      </c>
      <c r="Z654" s="12" t="s">
        <v>1482</v>
      </c>
      <c r="AA654" s="12" t="str">
        <f>VLOOKUP(C654,'MASTER SALE PARTY'!$B$4:$E$1000,4,FALSE)</f>
        <v>Local</v>
      </c>
      <c r="AB654" s="26">
        <v>440</v>
      </c>
    </row>
    <row r="655" spans="1:28">
      <c r="A655" s="16">
        <v>43647</v>
      </c>
      <c r="B655" s="12">
        <v>110</v>
      </c>
      <c r="C655" s="23" t="s">
        <v>173</v>
      </c>
      <c r="D655" s="12" t="str">
        <f>VLOOKUP(C655,'MASTER SALE PARTY'!$B$4:$E$1000,2,FALSE)</f>
        <v>27AAGCP0139E1ZP</v>
      </c>
      <c r="E655" s="12" t="s">
        <v>1545</v>
      </c>
      <c r="F655" s="24" t="s">
        <v>706</v>
      </c>
      <c r="G655" s="25">
        <v>43665</v>
      </c>
      <c r="H655" s="12" t="str">
        <f>VLOOKUP(C655,'MASTER SALE PARTY'!$B$4:$E$1000,3,FALSE)</f>
        <v>27-Maharashatra</v>
      </c>
      <c r="I655" s="17">
        <v>0</v>
      </c>
      <c r="J655" s="17" t="s">
        <v>37</v>
      </c>
      <c r="K655" s="26">
        <v>87141090</v>
      </c>
      <c r="L655" s="20">
        <f>VLOOKUP(K655,'MASTER SALE HSN'!$A$4:$E$200,5,FALSE)</f>
        <v>28</v>
      </c>
      <c r="M655" s="26"/>
      <c r="N655" s="12"/>
      <c r="O655" s="12"/>
      <c r="P655" s="12"/>
      <c r="Q655" s="12"/>
      <c r="R655" s="12"/>
      <c r="S655" s="28">
        <v>59257.8</v>
      </c>
      <c r="T655" s="21">
        <f t="shared" si="38"/>
        <v>0</v>
      </c>
      <c r="U655" s="21">
        <f t="shared" si="39"/>
        <v>8296.0920000000006</v>
      </c>
      <c r="V655" s="21">
        <f t="shared" si="40"/>
        <v>8296.0920000000006</v>
      </c>
      <c r="W655" s="21">
        <v>0</v>
      </c>
      <c r="X655" s="27">
        <v>75849.984000000011</v>
      </c>
      <c r="Y655" s="12" t="s">
        <v>38</v>
      </c>
      <c r="Z655" s="12" t="s">
        <v>1482</v>
      </c>
      <c r="AA655" s="12" t="str">
        <f>VLOOKUP(C655,'MASTER SALE PARTY'!$B$4:$E$1000,4,FALSE)</f>
        <v>Local</v>
      </c>
      <c r="AB655" s="26">
        <v>1260</v>
      </c>
    </row>
    <row r="656" spans="1:28">
      <c r="A656" s="16">
        <v>43647</v>
      </c>
      <c r="B656" s="12">
        <v>111</v>
      </c>
      <c r="C656" s="23" t="s">
        <v>92</v>
      </c>
      <c r="D656" s="12" t="str">
        <f>VLOOKUP(C656,'MASTER SALE PARTY'!$B$4:$E$1000,2,FALSE)</f>
        <v>27AAACH4211R1ZF</v>
      </c>
      <c r="E656" s="12" t="s">
        <v>1545</v>
      </c>
      <c r="F656" s="24" t="s">
        <v>707</v>
      </c>
      <c r="G656" s="25">
        <v>43665</v>
      </c>
      <c r="H656" s="12" t="str">
        <f>VLOOKUP(C656,'MASTER SALE PARTY'!$B$4:$E$1000,3,FALSE)</f>
        <v>27-Maharashatra</v>
      </c>
      <c r="I656" s="17">
        <v>0</v>
      </c>
      <c r="J656" s="17" t="s">
        <v>37</v>
      </c>
      <c r="K656" s="26">
        <v>85129000</v>
      </c>
      <c r="L656" s="20">
        <f>VLOOKUP(K656,'MASTER SALE HSN'!$A$4:$E$200,5,FALSE)</f>
        <v>18</v>
      </c>
      <c r="M656" s="26"/>
      <c r="N656" s="12"/>
      <c r="O656" s="12"/>
      <c r="P656" s="12"/>
      <c r="Q656" s="12"/>
      <c r="R656" s="12"/>
      <c r="S656" s="28">
        <v>30000</v>
      </c>
      <c r="T656" s="21">
        <f t="shared" si="38"/>
        <v>0</v>
      </c>
      <c r="U656" s="21">
        <f t="shared" si="39"/>
        <v>2700</v>
      </c>
      <c r="V656" s="21">
        <f t="shared" si="40"/>
        <v>2700</v>
      </c>
      <c r="W656" s="21">
        <v>0</v>
      </c>
      <c r="X656" s="27">
        <v>35400</v>
      </c>
      <c r="Y656" s="12" t="s">
        <v>38</v>
      </c>
      <c r="Z656" s="12" t="s">
        <v>1482</v>
      </c>
      <c r="AA656" s="12" t="str">
        <f>VLOOKUP(C656,'MASTER SALE PARTY'!$B$4:$E$1000,4,FALSE)</f>
        <v>Local</v>
      </c>
      <c r="AB656" s="26">
        <v>1200</v>
      </c>
    </row>
    <row r="657" spans="1:28">
      <c r="A657" s="16">
        <v>43647</v>
      </c>
      <c r="B657" s="12">
        <v>112</v>
      </c>
      <c r="C657" s="23" t="s">
        <v>185</v>
      </c>
      <c r="D657" s="12" t="str">
        <f>VLOOKUP(C657,'MASTER SALE PARTY'!$B$4:$E$1000,2,FALSE)</f>
        <v>27AABFP3834C1ZK</v>
      </c>
      <c r="E657" s="12" t="s">
        <v>1545</v>
      </c>
      <c r="F657" s="24" t="s">
        <v>708</v>
      </c>
      <c r="G657" s="25">
        <v>43665</v>
      </c>
      <c r="H657" s="12" t="str">
        <f>VLOOKUP(C657,'MASTER SALE PARTY'!$B$4:$E$1000,3,FALSE)</f>
        <v>27-Maharashatra</v>
      </c>
      <c r="I657" s="17">
        <v>0</v>
      </c>
      <c r="J657" s="17" t="s">
        <v>37</v>
      </c>
      <c r="K657" s="26">
        <v>87141900</v>
      </c>
      <c r="L657" s="20">
        <f>VLOOKUP(K657,'MASTER SALE HSN'!$A$4:$E$200,5,FALSE)</f>
        <v>28</v>
      </c>
      <c r="M657" s="26"/>
      <c r="N657" s="12"/>
      <c r="O657" s="12"/>
      <c r="P657" s="12"/>
      <c r="Q657" s="12"/>
      <c r="R657" s="12"/>
      <c r="S657" s="28">
        <v>55669.4</v>
      </c>
      <c r="T657" s="21">
        <f t="shared" si="38"/>
        <v>0</v>
      </c>
      <c r="U657" s="21">
        <f t="shared" si="39"/>
        <v>7793.7159999999994</v>
      </c>
      <c r="V657" s="21">
        <f t="shared" si="40"/>
        <v>7793.7159999999994</v>
      </c>
      <c r="W657" s="21">
        <v>0</v>
      </c>
      <c r="X657" s="27">
        <v>71256.84199999999</v>
      </c>
      <c r="Y657" s="12" t="s">
        <v>38</v>
      </c>
      <c r="Z657" s="12" t="s">
        <v>1482</v>
      </c>
      <c r="AA657" s="12" t="str">
        <f>VLOOKUP(C657,'MASTER SALE PARTY'!$B$4:$E$1000,4,FALSE)</f>
        <v>Local</v>
      </c>
      <c r="AB657" s="26">
        <v>4460</v>
      </c>
    </row>
    <row r="658" spans="1:28">
      <c r="A658" s="16">
        <v>43647</v>
      </c>
      <c r="B658" s="12">
        <v>113</v>
      </c>
      <c r="C658" s="23" t="s">
        <v>696</v>
      </c>
      <c r="D658" s="12" t="str">
        <f>VLOOKUP(C658,'MASTER SALE PARTY'!$B$4:$E$1000,2,FALSE)</f>
        <v>27AAACT1344F1ZO</v>
      </c>
      <c r="E658" s="12" t="s">
        <v>1545</v>
      </c>
      <c r="F658" s="24" t="s">
        <v>709</v>
      </c>
      <c r="G658" s="25">
        <v>43665</v>
      </c>
      <c r="H658" s="12" t="str">
        <f>VLOOKUP(C658,'MASTER SALE PARTY'!$B$4:$E$1000,3,FALSE)</f>
        <v>27-Maharashatra</v>
      </c>
      <c r="I658" s="17">
        <v>0</v>
      </c>
      <c r="J658" s="17" t="s">
        <v>37</v>
      </c>
      <c r="K658" s="26">
        <v>998898</v>
      </c>
      <c r="L658" s="20">
        <f>VLOOKUP(K658,'MASTER SALE HSN'!$A$4:$E$200,5,FALSE)</f>
        <v>18</v>
      </c>
      <c r="M658" s="26"/>
      <c r="N658" s="12"/>
      <c r="O658" s="12"/>
      <c r="P658" s="12"/>
      <c r="Q658" s="12"/>
      <c r="R658" s="12"/>
      <c r="S658" s="28">
        <v>11210.1</v>
      </c>
      <c r="T658" s="21">
        <f t="shared" si="38"/>
        <v>0</v>
      </c>
      <c r="U658" s="21">
        <f t="shared" si="39"/>
        <v>1008.909</v>
      </c>
      <c r="V658" s="21">
        <f t="shared" si="40"/>
        <v>1008.909</v>
      </c>
      <c r="W658" s="21">
        <v>0</v>
      </c>
      <c r="X658" s="27">
        <v>13227.918</v>
      </c>
      <c r="Y658" s="12" t="s">
        <v>38</v>
      </c>
      <c r="Z658" s="12" t="s">
        <v>1482</v>
      </c>
      <c r="AA658" s="12" t="str">
        <f>VLOOKUP(C658,'MASTER SALE PARTY'!$B$4:$E$1000,4,FALSE)</f>
        <v>Local</v>
      </c>
      <c r="AB658" s="26">
        <v>55</v>
      </c>
    </row>
    <row r="659" spans="1:28">
      <c r="A659" s="16">
        <v>43647</v>
      </c>
      <c r="B659" s="12">
        <v>114</v>
      </c>
      <c r="C659" s="23" t="s">
        <v>68</v>
      </c>
      <c r="D659" s="12" t="str">
        <f>VLOOKUP(C659,'MASTER SALE PARTY'!$B$4:$E$1000,2,FALSE)</f>
        <v>27AABFJ4217F1ZP</v>
      </c>
      <c r="E659" s="12" t="s">
        <v>1545</v>
      </c>
      <c r="F659" s="24" t="s">
        <v>710</v>
      </c>
      <c r="G659" s="25">
        <v>43666</v>
      </c>
      <c r="H659" s="12" t="str">
        <f>VLOOKUP(C659,'MASTER SALE PARTY'!$B$4:$E$1000,3,FALSE)</f>
        <v>27-Maharashatra</v>
      </c>
      <c r="I659" s="17">
        <v>0</v>
      </c>
      <c r="J659" s="17" t="s">
        <v>37</v>
      </c>
      <c r="K659" s="26">
        <v>998898</v>
      </c>
      <c r="L659" s="20">
        <f>VLOOKUP(K659,'MASTER SALE HSN'!$A$4:$E$200,5,FALSE)</f>
        <v>18</v>
      </c>
      <c r="M659" s="26"/>
      <c r="N659" s="12"/>
      <c r="O659" s="12"/>
      <c r="P659" s="12"/>
      <c r="Q659" s="12"/>
      <c r="R659" s="12"/>
      <c r="S659" s="28">
        <v>8240.06</v>
      </c>
      <c r="T659" s="21">
        <f t="shared" si="38"/>
        <v>0</v>
      </c>
      <c r="U659" s="21">
        <f t="shared" si="39"/>
        <v>741.60539999999992</v>
      </c>
      <c r="V659" s="21">
        <f t="shared" si="40"/>
        <v>741.60539999999992</v>
      </c>
      <c r="W659" s="21">
        <v>0</v>
      </c>
      <c r="X659" s="27">
        <v>9723.2808000000005</v>
      </c>
      <c r="Y659" s="12" t="s">
        <v>38</v>
      </c>
      <c r="Z659" s="12" t="s">
        <v>1482</v>
      </c>
      <c r="AA659" s="12" t="str">
        <f>VLOOKUP(C659,'MASTER SALE PARTY'!$B$4:$E$1000,4,FALSE)</f>
        <v>Local</v>
      </c>
      <c r="AB659" s="26">
        <v>29</v>
      </c>
    </row>
    <row r="660" spans="1:28">
      <c r="A660" s="16">
        <v>43647</v>
      </c>
      <c r="B660" s="5">
        <v>115</v>
      </c>
      <c r="C660" s="23" t="s">
        <v>45</v>
      </c>
      <c r="D660" s="12" t="str">
        <f>VLOOKUP(C660,'MASTER SALE PARTY'!$B$4:$E$1000,2,FALSE)</f>
        <v>27AAECM8871A1ZF</v>
      </c>
      <c r="E660" s="12" t="s">
        <v>1545</v>
      </c>
      <c r="F660" s="24" t="s">
        <v>711</v>
      </c>
      <c r="G660" s="25">
        <v>43666</v>
      </c>
      <c r="H660" s="12" t="str">
        <f>VLOOKUP(C660,'MASTER SALE PARTY'!$B$4:$E$1000,3,FALSE)</f>
        <v>27-Maharashatra</v>
      </c>
      <c r="I660" s="17">
        <v>0</v>
      </c>
      <c r="J660" s="17" t="s">
        <v>37</v>
      </c>
      <c r="K660" s="26">
        <v>87089900</v>
      </c>
      <c r="L660" s="20">
        <f>VLOOKUP(K660,'MASTER SALE HSN'!$A$4:$E$200,5,FALSE)</f>
        <v>28</v>
      </c>
      <c r="M660" s="26"/>
      <c r="N660" s="12"/>
      <c r="O660" s="12"/>
      <c r="P660" s="12"/>
      <c r="Q660" s="12"/>
      <c r="R660" s="12"/>
      <c r="S660" s="28">
        <v>23255.759999999998</v>
      </c>
      <c r="T660" s="21">
        <f t="shared" si="38"/>
        <v>0</v>
      </c>
      <c r="U660" s="21">
        <f t="shared" si="39"/>
        <v>3255.8063999999995</v>
      </c>
      <c r="V660" s="21">
        <f t="shared" si="40"/>
        <v>3255.8063999999995</v>
      </c>
      <c r="W660" s="21">
        <v>0</v>
      </c>
      <c r="X660" s="27">
        <v>29767.382799999996</v>
      </c>
      <c r="Y660" s="12" t="s">
        <v>38</v>
      </c>
      <c r="Z660" s="12" t="s">
        <v>1482</v>
      </c>
      <c r="AA660" s="12" t="str">
        <f>VLOOKUP(C660,'MASTER SALE PARTY'!$B$4:$E$1000,4,FALSE)</f>
        <v>Local</v>
      </c>
      <c r="AB660" s="26">
        <v>12</v>
      </c>
    </row>
    <row r="661" spans="1:28">
      <c r="A661" s="16">
        <v>43647</v>
      </c>
      <c r="B661" s="5">
        <v>116</v>
      </c>
      <c r="C661" s="23" t="s">
        <v>185</v>
      </c>
      <c r="D661" s="12" t="str">
        <f>VLOOKUP(C661,'MASTER SALE PARTY'!$B$4:$E$1000,2,FALSE)</f>
        <v>27AABFP3834C1ZK</v>
      </c>
      <c r="E661" s="12" t="s">
        <v>1545</v>
      </c>
      <c r="F661" s="24" t="s">
        <v>712</v>
      </c>
      <c r="G661" s="25">
        <v>43666</v>
      </c>
      <c r="H661" s="12" t="str">
        <f>VLOOKUP(C661,'MASTER SALE PARTY'!$B$4:$E$1000,3,FALSE)</f>
        <v>27-Maharashatra</v>
      </c>
      <c r="I661" s="17">
        <v>0</v>
      </c>
      <c r="J661" s="17" t="s">
        <v>37</v>
      </c>
      <c r="K661" s="26">
        <v>87141900</v>
      </c>
      <c r="L661" s="20">
        <f>VLOOKUP(K661,'MASTER SALE HSN'!$A$4:$E$200,5,FALSE)</f>
        <v>28</v>
      </c>
      <c r="M661" s="26"/>
      <c r="N661" s="12"/>
      <c r="O661" s="12"/>
      <c r="P661" s="12"/>
      <c r="Q661" s="12"/>
      <c r="R661" s="12"/>
      <c r="S661" s="28">
        <v>39495</v>
      </c>
      <c r="T661" s="21">
        <f t="shared" si="38"/>
        <v>0</v>
      </c>
      <c r="U661" s="21">
        <f t="shared" si="39"/>
        <v>5529.3</v>
      </c>
      <c r="V661" s="21">
        <f t="shared" si="40"/>
        <v>5529.3</v>
      </c>
      <c r="W661" s="21">
        <v>0</v>
      </c>
      <c r="X661" s="27">
        <v>50553.600000000006</v>
      </c>
      <c r="Y661" s="12" t="s">
        <v>38</v>
      </c>
      <c r="Z661" s="12" t="s">
        <v>1482</v>
      </c>
      <c r="AA661" s="12" t="str">
        <f>VLOOKUP(C661,'MASTER SALE PARTY'!$B$4:$E$1000,4,FALSE)</f>
        <v>Local</v>
      </c>
      <c r="AB661" s="26">
        <v>3180</v>
      </c>
    </row>
    <row r="662" spans="1:28">
      <c r="A662" s="16">
        <v>43647</v>
      </c>
      <c r="B662" s="5">
        <v>117</v>
      </c>
      <c r="C662" s="23" t="s">
        <v>59</v>
      </c>
      <c r="D662" s="12" t="str">
        <f>VLOOKUP(C662,'MASTER SALE PARTY'!$B$4:$E$1000,2,FALSE)</f>
        <v>27AAACT1848E1ZH</v>
      </c>
      <c r="E662" s="12" t="s">
        <v>1545</v>
      </c>
      <c r="F662" s="24" t="s">
        <v>713</v>
      </c>
      <c r="G662" s="25">
        <v>43668</v>
      </c>
      <c r="H662" s="12" t="str">
        <f>VLOOKUP(C662,'MASTER SALE PARTY'!$B$4:$E$1000,3,FALSE)</f>
        <v>27-Maharashatra</v>
      </c>
      <c r="I662" s="17">
        <v>0</v>
      </c>
      <c r="J662" s="17" t="s">
        <v>37</v>
      </c>
      <c r="K662" s="26">
        <v>87089900</v>
      </c>
      <c r="L662" s="20">
        <f>VLOOKUP(K662,'MASTER SALE HSN'!$A$4:$E$200,5,FALSE)</f>
        <v>28</v>
      </c>
      <c r="M662" s="26"/>
      <c r="N662" s="12"/>
      <c r="O662" s="12"/>
      <c r="P662" s="12"/>
      <c r="Q662" s="12"/>
      <c r="R662" s="12"/>
      <c r="S662" s="28">
        <v>69043.199999999997</v>
      </c>
      <c r="T662" s="21">
        <f t="shared" si="38"/>
        <v>0</v>
      </c>
      <c r="U662" s="21">
        <f t="shared" si="39"/>
        <v>9666.0480000000007</v>
      </c>
      <c r="V662" s="21">
        <f t="shared" si="40"/>
        <v>9666.0480000000007</v>
      </c>
      <c r="W662" s="21">
        <v>0</v>
      </c>
      <c r="X662" s="27">
        <v>88375.295999999988</v>
      </c>
      <c r="Y662" s="12" t="s">
        <v>38</v>
      </c>
      <c r="Z662" s="12" t="s">
        <v>1482</v>
      </c>
      <c r="AA662" s="12" t="str">
        <f>VLOOKUP(C662,'MASTER SALE PARTY'!$B$4:$E$1000,4,FALSE)</f>
        <v>Local</v>
      </c>
      <c r="AB662" s="26">
        <v>96</v>
      </c>
    </row>
    <row r="663" spans="1:28">
      <c r="A663" s="16">
        <v>43647</v>
      </c>
      <c r="B663" s="5">
        <v>118</v>
      </c>
      <c r="C663" s="23" t="s">
        <v>45</v>
      </c>
      <c r="D663" s="12" t="str">
        <f>VLOOKUP(C663,'MASTER SALE PARTY'!$B$4:$E$1000,2,FALSE)</f>
        <v>27AAECM8871A1ZF</v>
      </c>
      <c r="E663" s="12" t="s">
        <v>1545</v>
      </c>
      <c r="F663" s="24" t="s">
        <v>714</v>
      </c>
      <c r="G663" s="25">
        <v>43668</v>
      </c>
      <c r="H663" s="12" t="str">
        <f>VLOOKUP(C663,'MASTER SALE PARTY'!$B$4:$E$1000,3,FALSE)</f>
        <v>27-Maharashatra</v>
      </c>
      <c r="I663" s="17">
        <v>0</v>
      </c>
      <c r="J663" s="17" t="s">
        <v>37</v>
      </c>
      <c r="K663" s="26">
        <v>87089900</v>
      </c>
      <c r="L663" s="20">
        <f>VLOOKUP(K663,'MASTER SALE HSN'!$A$4:$E$200,5,FALSE)</f>
        <v>28</v>
      </c>
      <c r="M663" s="26"/>
      <c r="N663" s="12"/>
      <c r="O663" s="12"/>
      <c r="P663" s="12"/>
      <c r="Q663" s="12"/>
      <c r="R663" s="12"/>
      <c r="S663" s="28">
        <v>23255.759999999998</v>
      </c>
      <c r="T663" s="21">
        <f t="shared" si="38"/>
        <v>0</v>
      </c>
      <c r="U663" s="21">
        <f t="shared" si="39"/>
        <v>3255.8063999999995</v>
      </c>
      <c r="V663" s="21">
        <f t="shared" si="40"/>
        <v>3255.8063999999995</v>
      </c>
      <c r="W663" s="21">
        <v>0</v>
      </c>
      <c r="X663" s="27">
        <v>29767.382799999996</v>
      </c>
      <c r="Y663" s="12" t="s">
        <v>38</v>
      </c>
      <c r="Z663" s="12" t="s">
        <v>1482</v>
      </c>
      <c r="AA663" s="12" t="str">
        <f>VLOOKUP(C663,'MASTER SALE PARTY'!$B$4:$E$1000,4,FALSE)</f>
        <v>Local</v>
      </c>
      <c r="AB663" s="26">
        <v>12</v>
      </c>
    </row>
    <row r="664" spans="1:28">
      <c r="A664" s="16">
        <v>43647</v>
      </c>
      <c r="B664" s="5">
        <v>119</v>
      </c>
      <c r="C664" s="23" t="s">
        <v>142</v>
      </c>
      <c r="D664" s="12" t="str">
        <f>VLOOKUP(C664,'MASTER SALE PARTY'!$B$4:$E$1000,2,FALSE)</f>
        <v>27AAACB2484Q1Z8</v>
      </c>
      <c r="E664" s="12" t="s">
        <v>1545</v>
      </c>
      <c r="F664" s="24" t="s">
        <v>715</v>
      </c>
      <c r="G664" s="25">
        <v>43668</v>
      </c>
      <c r="H664" s="12" t="str">
        <f>VLOOKUP(C664,'MASTER SALE PARTY'!$B$4:$E$1000,3,FALSE)</f>
        <v>27-Maharashatra</v>
      </c>
      <c r="I664" s="17">
        <v>0</v>
      </c>
      <c r="J664" s="17" t="s">
        <v>37</v>
      </c>
      <c r="K664" s="26">
        <v>998898</v>
      </c>
      <c r="L664" s="20">
        <f>VLOOKUP(K664,'MASTER SALE HSN'!$A$4:$E$200,5,FALSE)</f>
        <v>18</v>
      </c>
      <c r="M664" s="26"/>
      <c r="N664" s="12"/>
      <c r="O664" s="12"/>
      <c r="P664" s="12"/>
      <c r="Q664" s="12"/>
      <c r="R664" s="12"/>
      <c r="S664" s="28">
        <v>94778</v>
      </c>
      <c r="T664" s="21">
        <f t="shared" si="38"/>
        <v>0</v>
      </c>
      <c r="U664" s="21">
        <f t="shared" si="39"/>
        <v>8530.02</v>
      </c>
      <c r="V664" s="21">
        <f t="shared" si="40"/>
        <v>8530.02</v>
      </c>
      <c r="W664" s="21">
        <v>0</v>
      </c>
      <c r="X664" s="27">
        <v>111838.04000000001</v>
      </c>
      <c r="Y664" s="12" t="s">
        <v>38</v>
      </c>
      <c r="Z664" s="12" t="s">
        <v>1482</v>
      </c>
      <c r="AA664" s="12" t="str">
        <f>VLOOKUP(C664,'MASTER SALE PARTY'!$B$4:$E$1000,4,FALSE)</f>
        <v>Local</v>
      </c>
      <c r="AB664" s="26">
        <v>1096</v>
      </c>
    </row>
    <row r="665" spans="1:28">
      <c r="A665" s="16">
        <v>43647</v>
      </c>
      <c r="B665" s="5">
        <v>120</v>
      </c>
      <c r="C665" s="23" t="s">
        <v>142</v>
      </c>
      <c r="D665" s="12" t="str">
        <f>VLOOKUP(C665,'MASTER SALE PARTY'!$B$4:$E$1000,2,FALSE)</f>
        <v>27AAACB2484Q1Z8</v>
      </c>
      <c r="E665" s="12" t="s">
        <v>1545</v>
      </c>
      <c r="F665" s="24" t="s">
        <v>716</v>
      </c>
      <c r="G665" s="25">
        <v>43668</v>
      </c>
      <c r="H665" s="12" t="str">
        <f>VLOOKUP(C665,'MASTER SALE PARTY'!$B$4:$E$1000,3,FALSE)</f>
        <v>27-Maharashatra</v>
      </c>
      <c r="I665" s="17">
        <v>0</v>
      </c>
      <c r="J665" s="17" t="s">
        <v>37</v>
      </c>
      <c r="K665" s="26">
        <v>998898</v>
      </c>
      <c r="L665" s="20">
        <f>VLOOKUP(K665,'MASTER SALE HSN'!$A$4:$E$200,5,FALSE)</f>
        <v>18</v>
      </c>
      <c r="M665" s="26"/>
      <c r="N665" s="12"/>
      <c r="O665" s="12"/>
      <c r="P665" s="12"/>
      <c r="Q665" s="12"/>
      <c r="R665" s="12"/>
      <c r="S665" s="28">
        <v>1972</v>
      </c>
      <c r="T665" s="21">
        <f t="shared" si="38"/>
        <v>0</v>
      </c>
      <c r="U665" s="21">
        <f t="shared" si="39"/>
        <v>177.48</v>
      </c>
      <c r="V665" s="21">
        <f t="shared" si="40"/>
        <v>177.48</v>
      </c>
      <c r="W665" s="21">
        <v>0</v>
      </c>
      <c r="X665" s="27">
        <v>2326.96</v>
      </c>
      <c r="Y665" s="12" t="s">
        <v>38</v>
      </c>
      <c r="Z665" s="12" t="s">
        <v>1482</v>
      </c>
      <c r="AA665" s="12" t="str">
        <f>VLOOKUP(C665,'MASTER SALE PARTY'!$B$4:$E$1000,4,FALSE)</f>
        <v>Local</v>
      </c>
      <c r="AB665" s="26">
        <v>29</v>
      </c>
    </row>
    <row r="666" spans="1:28">
      <c r="A666" s="16">
        <v>43647</v>
      </c>
      <c r="B666" s="5">
        <v>121</v>
      </c>
      <c r="C666" s="23" t="s">
        <v>59</v>
      </c>
      <c r="D666" s="12" t="str">
        <f>VLOOKUP(C666,'MASTER SALE PARTY'!$B$4:$E$1000,2,FALSE)</f>
        <v>27AAACT1848E1ZH</v>
      </c>
      <c r="E666" s="12" t="s">
        <v>1545</v>
      </c>
      <c r="F666" s="24" t="s">
        <v>717</v>
      </c>
      <c r="G666" s="25">
        <v>43668</v>
      </c>
      <c r="H666" s="12" t="str">
        <f>VLOOKUP(C666,'MASTER SALE PARTY'!$B$4:$E$1000,3,FALSE)</f>
        <v>27-Maharashatra</v>
      </c>
      <c r="I666" s="17">
        <v>0</v>
      </c>
      <c r="J666" s="17" t="s">
        <v>37</v>
      </c>
      <c r="K666" s="26">
        <v>87089900</v>
      </c>
      <c r="L666" s="20">
        <f>VLOOKUP(K666,'MASTER SALE HSN'!$A$4:$E$200,5,FALSE)</f>
        <v>28</v>
      </c>
      <c r="M666" s="26"/>
      <c r="N666" s="12"/>
      <c r="O666" s="12"/>
      <c r="P666" s="12"/>
      <c r="Q666" s="12"/>
      <c r="R666" s="12"/>
      <c r="S666" s="28">
        <v>21892.32</v>
      </c>
      <c r="T666" s="21">
        <f t="shared" si="38"/>
        <v>0</v>
      </c>
      <c r="U666" s="21">
        <f t="shared" si="39"/>
        <v>3064.9248000000002</v>
      </c>
      <c r="V666" s="21">
        <f t="shared" si="40"/>
        <v>3064.9248000000002</v>
      </c>
      <c r="W666" s="21">
        <v>0</v>
      </c>
      <c r="X666" s="27">
        <v>28022.159600000003</v>
      </c>
      <c r="Y666" s="12" t="s">
        <v>38</v>
      </c>
      <c r="Z666" s="12" t="s">
        <v>1482</v>
      </c>
      <c r="AA666" s="12" t="str">
        <f>VLOOKUP(C666,'MASTER SALE PARTY'!$B$4:$E$1000,4,FALSE)</f>
        <v>Local</v>
      </c>
      <c r="AB666" s="26">
        <v>46</v>
      </c>
    </row>
    <row r="667" spans="1:28">
      <c r="A667" s="16">
        <v>43647</v>
      </c>
      <c r="B667" s="5">
        <v>122</v>
      </c>
      <c r="C667" s="23" t="s">
        <v>92</v>
      </c>
      <c r="D667" s="12" t="str">
        <f>VLOOKUP(C667,'MASTER SALE PARTY'!$B$4:$E$1000,2,FALSE)</f>
        <v>27AAACH4211R1ZF</v>
      </c>
      <c r="E667" s="12" t="s">
        <v>1545</v>
      </c>
      <c r="F667" s="24" t="s">
        <v>718</v>
      </c>
      <c r="G667" s="25">
        <v>43668</v>
      </c>
      <c r="H667" s="12" t="str">
        <f>VLOOKUP(C667,'MASTER SALE PARTY'!$B$4:$E$1000,3,FALSE)</f>
        <v>27-Maharashatra</v>
      </c>
      <c r="I667" s="17">
        <v>0</v>
      </c>
      <c r="J667" s="17" t="s">
        <v>37</v>
      </c>
      <c r="K667" s="26">
        <v>85129000</v>
      </c>
      <c r="L667" s="20">
        <f>VLOOKUP(K667,'MASTER SALE HSN'!$A$4:$E$200,5,FALSE)</f>
        <v>18</v>
      </c>
      <c r="M667" s="26"/>
      <c r="N667" s="12"/>
      <c r="O667" s="12"/>
      <c r="P667" s="12"/>
      <c r="Q667" s="12"/>
      <c r="R667" s="12"/>
      <c r="S667" s="28">
        <v>60000</v>
      </c>
      <c r="T667" s="21">
        <f t="shared" ref="T667:T721" si="41">+IF(AA667="oms",S667/100*L667,0)</f>
        <v>0</v>
      </c>
      <c r="U667" s="21">
        <f t="shared" ref="U667:U721" si="42">+IF(AA667="local",S667/100*L667/2,0)</f>
        <v>5400</v>
      </c>
      <c r="V667" s="21">
        <f t="shared" ref="V667:V721" si="43">+IF(AA667="local",S667/100*L667/2,0)</f>
        <v>5400</v>
      </c>
      <c r="W667" s="21">
        <v>0</v>
      </c>
      <c r="X667" s="27">
        <v>70800</v>
      </c>
      <c r="Y667" s="12" t="s">
        <v>38</v>
      </c>
      <c r="Z667" s="12" t="s">
        <v>1482</v>
      </c>
      <c r="AA667" s="12" t="str">
        <f>VLOOKUP(C667,'MASTER SALE PARTY'!$B$4:$E$1000,4,FALSE)</f>
        <v>Local</v>
      </c>
      <c r="AB667" s="26">
        <v>2400</v>
      </c>
    </row>
    <row r="668" spans="1:28">
      <c r="A668" s="16">
        <v>43647</v>
      </c>
      <c r="B668" s="5">
        <v>123</v>
      </c>
      <c r="C668" s="23" t="s">
        <v>173</v>
      </c>
      <c r="D668" s="12" t="str">
        <f>VLOOKUP(C668,'MASTER SALE PARTY'!$B$4:$E$1000,2,FALSE)</f>
        <v>27AAGCP0139E1ZP</v>
      </c>
      <c r="E668" s="12" t="s">
        <v>1545</v>
      </c>
      <c r="F668" s="24" t="s">
        <v>719</v>
      </c>
      <c r="G668" s="25">
        <v>43668</v>
      </c>
      <c r="H668" s="12" t="str">
        <f>VLOOKUP(C668,'MASTER SALE PARTY'!$B$4:$E$1000,3,FALSE)</f>
        <v>27-Maharashatra</v>
      </c>
      <c r="I668" s="17">
        <v>0</v>
      </c>
      <c r="J668" s="17" t="s">
        <v>37</v>
      </c>
      <c r="K668" s="26">
        <v>87141090</v>
      </c>
      <c r="L668" s="20">
        <f>VLOOKUP(K668,'MASTER SALE HSN'!$A$4:$E$200,5,FALSE)</f>
        <v>28</v>
      </c>
      <c r="M668" s="26"/>
      <c r="N668" s="12"/>
      <c r="O668" s="12"/>
      <c r="P668" s="12"/>
      <c r="Q668" s="12"/>
      <c r="R668" s="12"/>
      <c r="S668" s="28">
        <v>37685</v>
      </c>
      <c r="T668" s="21">
        <f t="shared" si="41"/>
        <v>0</v>
      </c>
      <c r="U668" s="21">
        <f t="shared" si="42"/>
        <v>5275.9000000000005</v>
      </c>
      <c r="V668" s="21">
        <f t="shared" si="43"/>
        <v>5275.9000000000005</v>
      </c>
      <c r="W668" s="21">
        <v>0</v>
      </c>
      <c r="X668" s="27">
        <v>48236.800000000003</v>
      </c>
      <c r="Y668" s="12" t="s">
        <v>38</v>
      </c>
      <c r="Z668" s="12" t="s">
        <v>1482</v>
      </c>
      <c r="AA668" s="12" t="str">
        <f>VLOOKUP(C668,'MASTER SALE PARTY'!$B$4:$E$1000,4,FALSE)</f>
        <v>Local</v>
      </c>
      <c r="AB668" s="26">
        <v>500</v>
      </c>
    </row>
    <row r="669" spans="1:28">
      <c r="A669" s="16">
        <v>43647</v>
      </c>
      <c r="B669" s="5">
        <v>124</v>
      </c>
      <c r="C669" s="23" t="s">
        <v>45</v>
      </c>
      <c r="D669" s="12" t="str">
        <f>VLOOKUP(C669,'MASTER SALE PARTY'!$B$4:$E$1000,2,FALSE)</f>
        <v>27AAECM8871A1ZF</v>
      </c>
      <c r="E669" s="12" t="s">
        <v>1545</v>
      </c>
      <c r="F669" s="24" t="s">
        <v>720</v>
      </c>
      <c r="G669" s="25">
        <v>43669</v>
      </c>
      <c r="H669" s="12" t="str">
        <f>VLOOKUP(C669,'MASTER SALE PARTY'!$B$4:$E$1000,3,FALSE)</f>
        <v>27-Maharashatra</v>
      </c>
      <c r="I669" s="17">
        <v>0</v>
      </c>
      <c r="J669" s="17" t="s">
        <v>37</v>
      </c>
      <c r="K669" s="26">
        <v>87089900</v>
      </c>
      <c r="L669" s="20">
        <f>VLOOKUP(K669,'MASTER SALE HSN'!$A$4:$E$200,5,FALSE)</f>
        <v>28</v>
      </c>
      <c r="M669" s="26"/>
      <c r="N669" s="12"/>
      <c r="O669" s="12"/>
      <c r="P669" s="12"/>
      <c r="Q669" s="12"/>
      <c r="R669" s="12"/>
      <c r="S669" s="28">
        <v>23255.759999999998</v>
      </c>
      <c r="T669" s="21">
        <f t="shared" si="41"/>
        <v>0</v>
      </c>
      <c r="U669" s="21">
        <f t="shared" si="42"/>
        <v>3255.8063999999995</v>
      </c>
      <c r="V669" s="21">
        <f t="shared" si="43"/>
        <v>3255.8063999999995</v>
      </c>
      <c r="W669" s="21">
        <v>0</v>
      </c>
      <c r="X669" s="27">
        <v>29767.382799999996</v>
      </c>
      <c r="Y669" s="12" t="s">
        <v>38</v>
      </c>
      <c r="Z669" s="12" t="s">
        <v>1482</v>
      </c>
      <c r="AA669" s="12" t="str">
        <f>VLOOKUP(C669,'MASTER SALE PARTY'!$B$4:$E$1000,4,FALSE)</f>
        <v>Local</v>
      </c>
      <c r="AB669" s="26">
        <v>12</v>
      </c>
    </row>
    <row r="670" spans="1:28">
      <c r="A670" s="16">
        <v>43647</v>
      </c>
      <c r="B670" s="5">
        <v>125</v>
      </c>
      <c r="C670" s="23" t="s">
        <v>59</v>
      </c>
      <c r="D670" s="12" t="str">
        <f>VLOOKUP(C670,'MASTER SALE PARTY'!$B$4:$E$1000,2,FALSE)</f>
        <v>27AAACT1848E1ZH</v>
      </c>
      <c r="E670" s="12" t="s">
        <v>1545</v>
      </c>
      <c r="F670" s="24" t="s">
        <v>721</v>
      </c>
      <c r="G670" s="25">
        <v>43669</v>
      </c>
      <c r="H670" s="12" t="str">
        <f>VLOOKUP(C670,'MASTER SALE PARTY'!$B$4:$E$1000,3,FALSE)</f>
        <v>27-Maharashatra</v>
      </c>
      <c r="I670" s="17">
        <v>0</v>
      </c>
      <c r="J670" s="17" t="s">
        <v>37</v>
      </c>
      <c r="K670" s="26">
        <v>87089900</v>
      </c>
      <c r="L670" s="20">
        <f>VLOOKUP(K670,'MASTER SALE HSN'!$A$4:$E$200,5,FALSE)</f>
        <v>28</v>
      </c>
      <c r="M670" s="26"/>
      <c r="N670" s="12"/>
      <c r="O670" s="12"/>
      <c r="P670" s="12"/>
      <c r="Q670" s="12"/>
      <c r="R670" s="12"/>
      <c r="S670" s="28">
        <v>18785.52</v>
      </c>
      <c r="T670" s="21">
        <f t="shared" si="41"/>
        <v>0</v>
      </c>
      <c r="U670" s="21">
        <f t="shared" si="42"/>
        <v>2629.9728</v>
      </c>
      <c r="V670" s="21">
        <f t="shared" si="43"/>
        <v>2629.9728</v>
      </c>
      <c r="W670" s="21">
        <v>0</v>
      </c>
      <c r="X670" s="27">
        <v>24045.455600000001</v>
      </c>
      <c r="Y670" s="12" t="s">
        <v>38</v>
      </c>
      <c r="Z670" s="12" t="s">
        <v>1482</v>
      </c>
      <c r="AA670" s="12" t="str">
        <f>VLOOKUP(C670,'MASTER SALE PARTY'!$B$4:$E$1000,4,FALSE)</f>
        <v>Local</v>
      </c>
      <c r="AB670" s="26">
        <v>39</v>
      </c>
    </row>
    <row r="671" spans="1:28">
      <c r="A671" s="16">
        <v>43647</v>
      </c>
      <c r="B671" s="5">
        <v>126</v>
      </c>
      <c r="C671" s="23" t="s">
        <v>68</v>
      </c>
      <c r="D671" s="12" t="str">
        <f>VLOOKUP(C671,'MASTER SALE PARTY'!$B$4:$E$1000,2,FALSE)</f>
        <v>27AABFJ4217F1ZP</v>
      </c>
      <c r="E671" s="12" t="s">
        <v>1545</v>
      </c>
      <c r="F671" s="24" t="s">
        <v>722</v>
      </c>
      <c r="G671" s="25">
        <v>43669</v>
      </c>
      <c r="H671" s="12" t="str">
        <f>VLOOKUP(C671,'MASTER SALE PARTY'!$B$4:$E$1000,3,FALSE)</f>
        <v>27-Maharashatra</v>
      </c>
      <c r="I671" s="17">
        <v>0</v>
      </c>
      <c r="J671" s="17" t="s">
        <v>37</v>
      </c>
      <c r="K671" s="26">
        <v>998898</v>
      </c>
      <c r="L671" s="20">
        <f>VLOOKUP(K671,'MASTER SALE HSN'!$A$4:$E$200,5,FALSE)</f>
        <v>18</v>
      </c>
      <c r="M671" s="26"/>
      <c r="N671" s="12"/>
      <c r="O671" s="12"/>
      <c r="P671" s="12"/>
      <c r="Q671" s="12"/>
      <c r="R671" s="12"/>
      <c r="S671" s="28">
        <v>7671.78</v>
      </c>
      <c r="T671" s="21">
        <f t="shared" si="41"/>
        <v>0</v>
      </c>
      <c r="U671" s="21">
        <f t="shared" si="42"/>
        <v>690.46019999999999</v>
      </c>
      <c r="V671" s="21">
        <f t="shared" si="43"/>
        <v>690.46019999999999</v>
      </c>
      <c r="W671" s="21">
        <v>0</v>
      </c>
      <c r="X671" s="27">
        <v>9052.7003999999997</v>
      </c>
      <c r="Y671" s="12" t="s">
        <v>38</v>
      </c>
      <c r="Z671" s="12" t="s">
        <v>1482</v>
      </c>
      <c r="AA671" s="12" t="str">
        <f>VLOOKUP(C671,'MASTER SALE PARTY'!$B$4:$E$1000,4,FALSE)</f>
        <v>Local</v>
      </c>
      <c r="AB671" s="26">
        <v>27</v>
      </c>
    </row>
    <row r="672" spans="1:28">
      <c r="A672" s="16">
        <v>43647</v>
      </c>
      <c r="B672" s="5">
        <v>127</v>
      </c>
      <c r="C672" s="23" t="s">
        <v>45</v>
      </c>
      <c r="D672" s="12" t="str">
        <f>VLOOKUP(C672,'MASTER SALE PARTY'!$B$4:$E$1000,2,FALSE)</f>
        <v>27AAECM8871A1ZF</v>
      </c>
      <c r="E672" s="12" t="s">
        <v>1545</v>
      </c>
      <c r="F672" s="24" t="s">
        <v>723</v>
      </c>
      <c r="G672" s="25">
        <v>43669</v>
      </c>
      <c r="H672" s="12" t="str">
        <f>VLOOKUP(C672,'MASTER SALE PARTY'!$B$4:$E$1000,3,FALSE)</f>
        <v>27-Maharashatra</v>
      </c>
      <c r="I672" s="17">
        <v>0</v>
      </c>
      <c r="J672" s="17" t="s">
        <v>37</v>
      </c>
      <c r="K672" s="26">
        <v>87089900</v>
      </c>
      <c r="L672" s="20">
        <f>VLOOKUP(K672,'MASTER SALE HSN'!$A$4:$E$200,5,FALSE)</f>
        <v>28</v>
      </c>
      <c r="M672" s="26"/>
      <c r="N672" s="12"/>
      <c r="O672" s="12"/>
      <c r="P672" s="12"/>
      <c r="Q672" s="12"/>
      <c r="R672" s="12"/>
      <c r="S672" s="28">
        <v>23508.6</v>
      </c>
      <c r="T672" s="21">
        <f t="shared" si="41"/>
        <v>0</v>
      </c>
      <c r="U672" s="21">
        <f t="shared" si="42"/>
        <v>3291.2039999999997</v>
      </c>
      <c r="V672" s="21">
        <f t="shared" si="43"/>
        <v>3291.2039999999997</v>
      </c>
      <c r="W672" s="21">
        <v>0</v>
      </c>
      <c r="X672" s="27">
        <v>30090.997999999996</v>
      </c>
      <c r="Y672" s="12" t="s">
        <v>38</v>
      </c>
      <c r="Z672" s="12" t="s">
        <v>1482</v>
      </c>
      <c r="AA672" s="12" t="str">
        <f>VLOOKUP(C672,'MASTER SALE PARTY'!$B$4:$E$1000,4,FALSE)</f>
        <v>Local</v>
      </c>
      <c r="AB672" s="26">
        <v>12</v>
      </c>
    </row>
    <row r="673" spans="1:28">
      <c r="A673" s="16">
        <v>43647</v>
      </c>
      <c r="B673" s="5">
        <v>128</v>
      </c>
      <c r="C673" s="23" t="s">
        <v>185</v>
      </c>
      <c r="D673" s="12" t="str">
        <f>VLOOKUP(C673,'MASTER SALE PARTY'!$B$4:$E$1000,2,FALSE)</f>
        <v>27AABFP3834C1ZK</v>
      </c>
      <c r="E673" s="12" t="s">
        <v>1545</v>
      </c>
      <c r="F673" s="24" t="s">
        <v>724</v>
      </c>
      <c r="G673" s="25">
        <v>43669</v>
      </c>
      <c r="H673" s="12" t="str">
        <f>VLOOKUP(C673,'MASTER SALE PARTY'!$B$4:$E$1000,3,FALSE)</f>
        <v>27-Maharashatra</v>
      </c>
      <c r="I673" s="17">
        <v>0</v>
      </c>
      <c r="J673" s="17" t="s">
        <v>37</v>
      </c>
      <c r="K673" s="26">
        <v>87141900</v>
      </c>
      <c r="L673" s="20">
        <f>VLOOKUP(K673,'MASTER SALE HSN'!$A$4:$E$200,5,FALSE)</f>
        <v>28</v>
      </c>
      <c r="M673" s="26"/>
      <c r="N673" s="12"/>
      <c r="O673" s="12"/>
      <c r="P673" s="12"/>
      <c r="Q673" s="12"/>
      <c r="R673" s="12"/>
      <c r="S673" s="28">
        <v>59994.1</v>
      </c>
      <c r="T673" s="21">
        <f t="shared" si="41"/>
        <v>0</v>
      </c>
      <c r="U673" s="21">
        <f t="shared" si="42"/>
        <v>8399.1740000000009</v>
      </c>
      <c r="V673" s="21">
        <f t="shared" si="43"/>
        <v>8399.1740000000009</v>
      </c>
      <c r="W673" s="21">
        <v>0</v>
      </c>
      <c r="X673" s="27">
        <v>76792.438000000009</v>
      </c>
      <c r="Y673" s="12" t="s">
        <v>38</v>
      </c>
      <c r="Z673" s="12" t="s">
        <v>1482</v>
      </c>
      <c r="AA673" s="12" t="str">
        <f>VLOOKUP(C673,'MASTER SALE PARTY'!$B$4:$E$1000,4,FALSE)</f>
        <v>Local</v>
      </c>
      <c r="AB673" s="26">
        <v>4890</v>
      </c>
    </row>
    <row r="674" spans="1:28">
      <c r="A674" s="16">
        <v>43647</v>
      </c>
      <c r="B674" s="5">
        <v>129</v>
      </c>
      <c r="C674" s="23" t="s">
        <v>142</v>
      </c>
      <c r="D674" s="12" t="str">
        <f>VLOOKUP(C674,'MASTER SALE PARTY'!$B$4:$E$1000,2,FALSE)</f>
        <v>27AAACB2484Q1Z8</v>
      </c>
      <c r="E674" s="12" t="s">
        <v>1545</v>
      </c>
      <c r="F674" s="24" t="s">
        <v>725</v>
      </c>
      <c r="G674" s="25">
        <v>43669</v>
      </c>
      <c r="H674" s="12" t="str">
        <f>VLOOKUP(C674,'MASTER SALE PARTY'!$B$4:$E$1000,3,FALSE)</f>
        <v>27-Maharashatra</v>
      </c>
      <c r="I674" s="17">
        <v>0</v>
      </c>
      <c r="J674" s="17" t="s">
        <v>37</v>
      </c>
      <c r="K674" s="26">
        <v>998898</v>
      </c>
      <c r="L674" s="20">
        <f>VLOOKUP(K674,'MASTER SALE HSN'!$A$4:$E$200,5,FALSE)</f>
        <v>18</v>
      </c>
      <c r="M674" s="26"/>
      <c r="N674" s="12"/>
      <c r="O674" s="12"/>
      <c r="P674" s="12"/>
      <c r="Q674" s="12"/>
      <c r="R674" s="12"/>
      <c r="S674" s="28">
        <v>58894</v>
      </c>
      <c r="T674" s="21">
        <f t="shared" si="41"/>
        <v>0</v>
      </c>
      <c r="U674" s="21">
        <f t="shared" si="42"/>
        <v>5300.4600000000009</v>
      </c>
      <c r="V674" s="21">
        <f t="shared" si="43"/>
        <v>5300.4600000000009</v>
      </c>
      <c r="W674" s="21">
        <v>0</v>
      </c>
      <c r="X674" s="27">
        <v>69494.92</v>
      </c>
      <c r="Y674" s="12" t="s">
        <v>38</v>
      </c>
      <c r="Z674" s="12" t="s">
        <v>1482</v>
      </c>
      <c r="AA674" s="12" t="str">
        <f>VLOOKUP(C674,'MASTER SALE PARTY'!$B$4:$E$1000,4,FALSE)</f>
        <v>Local</v>
      </c>
      <c r="AB674" s="26">
        <v>608</v>
      </c>
    </row>
    <row r="675" spans="1:28">
      <c r="A675" s="16">
        <v>43647</v>
      </c>
      <c r="B675" s="5">
        <v>130</v>
      </c>
      <c r="C675" s="23" t="s">
        <v>142</v>
      </c>
      <c r="D675" s="12" t="str">
        <f>VLOOKUP(C675,'MASTER SALE PARTY'!$B$4:$E$1000,2,FALSE)</f>
        <v>27AAACB2484Q1Z8</v>
      </c>
      <c r="E675" s="12" t="s">
        <v>1545</v>
      </c>
      <c r="F675" s="24" t="s">
        <v>726</v>
      </c>
      <c r="G675" s="25">
        <v>43669</v>
      </c>
      <c r="H675" s="12" t="str">
        <f>VLOOKUP(C675,'MASTER SALE PARTY'!$B$4:$E$1000,3,FALSE)</f>
        <v>27-Maharashatra</v>
      </c>
      <c r="I675" s="17">
        <v>0</v>
      </c>
      <c r="J675" s="17" t="s">
        <v>37</v>
      </c>
      <c r="K675" s="26">
        <v>998898</v>
      </c>
      <c r="L675" s="20">
        <f>VLOOKUP(K675,'MASTER SALE HSN'!$A$4:$E$200,5,FALSE)</f>
        <v>18</v>
      </c>
      <c r="M675" s="26"/>
      <c r="N675" s="12"/>
      <c r="O675" s="12"/>
      <c r="P675" s="12"/>
      <c r="Q675" s="12"/>
      <c r="R675" s="12"/>
      <c r="S675" s="28">
        <v>5644</v>
      </c>
      <c r="T675" s="21">
        <f t="shared" si="41"/>
        <v>0</v>
      </c>
      <c r="U675" s="21">
        <f t="shared" si="42"/>
        <v>507.96</v>
      </c>
      <c r="V675" s="21">
        <f t="shared" si="43"/>
        <v>507.96</v>
      </c>
      <c r="W675" s="21">
        <v>0</v>
      </c>
      <c r="X675" s="27">
        <v>6659.92</v>
      </c>
      <c r="Y675" s="12" t="s">
        <v>38</v>
      </c>
      <c r="Z675" s="12" t="s">
        <v>1482</v>
      </c>
      <c r="AA675" s="12" t="str">
        <f>VLOOKUP(C675,'MASTER SALE PARTY'!$B$4:$E$1000,4,FALSE)</f>
        <v>Local</v>
      </c>
      <c r="AB675" s="26">
        <v>83</v>
      </c>
    </row>
    <row r="676" spans="1:28">
      <c r="A676" s="16">
        <v>43647</v>
      </c>
      <c r="B676" s="5">
        <v>131</v>
      </c>
      <c r="C676" s="23" t="s">
        <v>173</v>
      </c>
      <c r="D676" s="12" t="str">
        <f>VLOOKUP(C676,'MASTER SALE PARTY'!$B$4:$E$1000,2,FALSE)</f>
        <v>27AAGCP0139E1ZP</v>
      </c>
      <c r="E676" s="12" t="s">
        <v>1545</v>
      </c>
      <c r="F676" s="24" t="s">
        <v>727</v>
      </c>
      <c r="G676" s="25">
        <v>43669</v>
      </c>
      <c r="H676" s="12" t="str">
        <f>VLOOKUP(C676,'MASTER SALE PARTY'!$B$4:$E$1000,3,FALSE)</f>
        <v>27-Maharashatra</v>
      </c>
      <c r="I676" s="17">
        <v>0</v>
      </c>
      <c r="J676" s="17" t="s">
        <v>37</v>
      </c>
      <c r="K676" s="26">
        <v>87141090</v>
      </c>
      <c r="L676" s="20">
        <f>VLOOKUP(K676,'MASTER SALE HSN'!$A$4:$E$200,5,FALSE)</f>
        <v>28</v>
      </c>
      <c r="M676" s="26"/>
      <c r="N676" s="12"/>
      <c r="O676" s="12"/>
      <c r="P676" s="12"/>
      <c r="Q676" s="12"/>
      <c r="R676" s="12"/>
      <c r="S676" s="28">
        <v>37685</v>
      </c>
      <c r="T676" s="21">
        <f t="shared" si="41"/>
        <v>0</v>
      </c>
      <c r="U676" s="21">
        <f t="shared" si="42"/>
        <v>5275.9000000000005</v>
      </c>
      <c r="V676" s="21">
        <f t="shared" si="43"/>
        <v>5275.9000000000005</v>
      </c>
      <c r="W676" s="21">
        <v>0</v>
      </c>
      <c r="X676" s="27">
        <v>48236.800000000003</v>
      </c>
      <c r="Y676" s="12" t="s">
        <v>38</v>
      </c>
      <c r="Z676" s="12" t="s">
        <v>1482</v>
      </c>
      <c r="AA676" s="12" t="str">
        <f>VLOOKUP(C676,'MASTER SALE PARTY'!$B$4:$E$1000,4,FALSE)</f>
        <v>Local</v>
      </c>
      <c r="AB676" s="26">
        <v>500</v>
      </c>
    </row>
    <row r="677" spans="1:28">
      <c r="A677" s="16">
        <v>43647</v>
      </c>
      <c r="B677" s="5">
        <v>132</v>
      </c>
      <c r="C677" s="23" t="s">
        <v>185</v>
      </c>
      <c r="D677" s="12" t="str">
        <f>VLOOKUP(C677,'MASTER SALE PARTY'!$B$4:$E$1000,2,FALSE)</f>
        <v>27AABFP3834C1ZK</v>
      </c>
      <c r="E677" s="12" t="s">
        <v>1545</v>
      </c>
      <c r="F677" s="24" t="s">
        <v>728</v>
      </c>
      <c r="G677" s="25">
        <v>43670</v>
      </c>
      <c r="H677" s="12" t="str">
        <f>VLOOKUP(C677,'MASTER SALE PARTY'!$B$4:$E$1000,3,FALSE)</f>
        <v>27-Maharashatra</v>
      </c>
      <c r="I677" s="17">
        <v>0</v>
      </c>
      <c r="J677" s="17" t="s">
        <v>37</v>
      </c>
      <c r="K677" s="26">
        <v>87141900</v>
      </c>
      <c r="L677" s="20">
        <f>VLOOKUP(K677,'MASTER SALE HSN'!$A$4:$E$200,5,FALSE)</f>
        <v>28</v>
      </c>
      <c r="M677" s="26"/>
      <c r="N677" s="12"/>
      <c r="O677" s="12"/>
      <c r="P677" s="12"/>
      <c r="Q677" s="12"/>
      <c r="R677" s="12"/>
      <c r="S677" s="28">
        <v>63959.199999999997</v>
      </c>
      <c r="T677" s="21">
        <f t="shared" si="41"/>
        <v>0</v>
      </c>
      <c r="U677" s="21">
        <f t="shared" si="42"/>
        <v>8954.2880000000005</v>
      </c>
      <c r="V677" s="21">
        <f t="shared" si="43"/>
        <v>8954.2880000000005</v>
      </c>
      <c r="W677" s="21">
        <v>0</v>
      </c>
      <c r="X677" s="27">
        <v>81867.775999999998</v>
      </c>
      <c r="Y677" s="12" t="s">
        <v>38</v>
      </c>
      <c r="Z677" s="12" t="s">
        <v>1482</v>
      </c>
      <c r="AA677" s="12" t="str">
        <f>VLOOKUP(C677,'MASTER SALE PARTY'!$B$4:$E$1000,4,FALSE)</f>
        <v>Local</v>
      </c>
      <c r="AB677" s="26">
        <v>4920</v>
      </c>
    </row>
    <row r="678" spans="1:28">
      <c r="A678" s="16">
        <v>43647</v>
      </c>
      <c r="B678" s="5">
        <v>133</v>
      </c>
      <c r="C678" s="23" t="s">
        <v>45</v>
      </c>
      <c r="D678" s="12" t="str">
        <f>VLOOKUP(C678,'MASTER SALE PARTY'!$B$4:$E$1000,2,FALSE)</f>
        <v>27AAECM8871A1ZF</v>
      </c>
      <c r="E678" s="12" t="s">
        <v>1545</v>
      </c>
      <c r="F678" s="24" t="s">
        <v>729</v>
      </c>
      <c r="G678" s="25">
        <v>43670</v>
      </c>
      <c r="H678" s="12" t="str">
        <f>VLOOKUP(C678,'MASTER SALE PARTY'!$B$4:$E$1000,3,FALSE)</f>
        <v>27-Maharashatra</v>
      </c>
      <c r="I678" s="17">
        <v>0</v>
      </c>
      <c r="J678" s="17" t="s">
        <v>37</v>
      </c>
      <c r="K678" s="26">
        <v>87089900</v>
      </c>
      <c r="L678" s="20">
        <f>VLOOKUP(K678,'MASTER SALE HSN'!$A$4:$E$200,5,FALSE)</f>
        <v>28</v>
      </c>
      <c r="M678" s="26"/>
      <c r="N678" s="12"/>
      <c r="O678" s="12"/>
      <c r="P678" s="12"/>
      <c r="Q678" s="12"/>
      <c r="R678" s="12"/>
      <c r="S678" s="28">
        <v>23255.759999999998</v>
      </c>
      <c r="T678" s="21">
        <f t="shared" si="41"/>
        <v>0</v>
      </c>
      <c r="U678" s="21">
        <f t="shared" si="42"/>
        <v>3255.8063999999995</v>
      </c>
      <c r="V678" s="21">
        <f t="shared" si="43"/>
        <v>3255.8063999999995</v>
      </c>
      <c r="W678" s="21">
        <v>0</v>
      </c>
      <c r="X678" s="27">
        <v>29767.382799999996</v>
      </c>
      <c r="Y678" s="12" t="s">
        <v>38</v>
      </c>
      <c r="Z678" s="12" t="s">
        <v>1482</v>
      </c>
      <c r="AA678" s="12" t="str">
        <f>VLOOKUP(C678,'MASTER SALE PARTY'!$B$4:$E$1000,4,FALSE)</f>
        <v>Local</v>
      </c>
      <c r="AB678" s="26">
        <v>12</v>
      </c>
    </row>
    <row r="679" spans="1:28">
      <c r="A679" s="16">
        <v>43647</v>
      </c>
      <c r="B679" s="5">
        <v>134</v>
      </c>
      <c r="C679" s="23" t="s">
        <v>59</v>
      </c>
      <c r="D679" s="12" t="str">
        <f>VLOOKUP(C679,'MASTER SALE PARTY'!$B$4:$E$1000,2,FALSE)</f>
        <v>27AAACT1848E1ZH</v>
      </c>
      <c r="E679" s="12" t="s">
        <v>1545</v>
      </c>
      <c r="F679" s="24" t="s">
        <v>730</v>
      </c>
      <c r="G679" s="25">
        <v>43670</v>
      </c>
      <c r="H679" s="12" t="str">
        <f>VLOOKUP(C679,'MASTER SALE PARTY'!$B$4:$E$1000,3,FALSE)</f>
        <v>27-Maharashatra</v>
      </c>
      <c r="I679" s="17">
        <v>0</v>
      </c>
      <c r="J679" s="17" t="s">
        <v>37</v>
      </c>
      <c r="K679" s="26">
        <v>87089900</v>
      </c>
      <c r="L679" s="20">
        <f>VLOOKUP(K679,'MASTER SALE HSN'!$A$4:$E$200,5,FALSE)</f>
        <v>28</v>
      </c>
      <c r="M679" s="26"/>
      <c r="N679" s="12"/>
      <c r="O679" s="12"/>
      <c r="P679" s="12"/>
      <c r="Q679" s="12"/>
      <c r="R679" s="12"/>
      <c r="S679" s="28">
        <v>32976.720000000001</v>
      </c>
      <c r="T679" s="21">
        <f t="shared" si="41"/>
        <v>0</v>
      </c>
      <c r="U679" s="21">
        <f t="shared" si="42"/>
        <v>4616.7407999999996</v>
      </c>
      <c r="V679" s="21">
        <f t="shared" si="43"/>
        <v>4616.7407999999996</v>
      </c>
      <c r="W679" s="21">
        <v>0</v>
      </c>
      <c r="X679" s="27">
        <v>42210.2016</v>
      </c>
      <c r="Y679" s="12" t="s">
        <v>38</v>
      </c>
      <c r="Z679" s="12" t="s">
        <v>1482</v>
      </c>
      <c r="AA679" s="12" t="str">
        <f>VLOOKUP(C679,'MASTER SALE PARTY'!$B$4:$E$1000,4,FALSE)</f>
        <v>Local</v>
      </c>
      <c r="AB679" s="26">
        <v>69</v>
      </c>
    </row>
    <row r="680" spans="1:28">
      <c r="A680" s="16">
        <v>43647</v>
      </c>
      <c r="B680" s="5">
        <v>135</v>
      </c>
      <c r="C680" s="23" t="s">
        <v>59</v>
      </c>
      <c r="D680" s="12" t="str">
        <f>VLOOKUP(C680,'MASTER SALE PARTY'!$B$4:$E$1000,2,FALSE)</f>
        <v>27AAACT1848E1ZH</v>
      </c>
      <c r="E680" s="12" t="s">
        <v>1545</v>
      </c>
      <c r="F680" s="24" t="s">
        <v>731</v>
      </c>
      <c r="G680" s="25">
        <v>43670</v>
      </c>
      <c r="H680" s="12" t="str">
        <f>VLOOKUP(C680,'MASTER SALE PARTY'!$B$4:$E$1000,3,FALSE)</f>
        <v>27-Maharashatra</v>
      </c>
      <c r="I680" s="17">
        <v>0</v>
      </c>
      <c r="J680" s="17" t="s">
        <v>37</v>
      </c>
      <c r="K680" s="26">
        <v>87089900</v>
      </c>
      <c r="L680" s="20">
        <f>VLOOKUP(K680,'MASTER SALE HSN'!$A$4:$E$200,5,FALSE)</f>
        <v>28</v>
      </c>
      <c r="M680" s="26"/>
      <c r="N680" s="12"/>
      <c r="O680" s="12"/>
      <c r="P680" s="12"/>
      <c r="Q680" s="12"/>
      <c r="R680" s="12"/>
      <c r="S680" s="28">
        <v>14148.5</v>
      </c>
      <c r="T680" s="21">
        <f t="shared" si="41"/>
        <v>0</v>
      </c>
      <c r="U680" s="21">
        <f t="shared" si="42"/>
        <v>1980.7900000000002</v>
      </c>
      <c r="V680" s="21">
        <f t="shared" si="43"/>
        <v>1980.7900000000002</v>
      </c>
      <c r="W680" s="21">
        <v>0</v>
      </c>
      <c r="X680" s="27">
        <v>18110.080000000002</v>
      </c>
      <c r="Y680" s="12" t="s">
        <v>38</v>
      </c>
      <c r="Z680" s="12" t="s">
        <v>1482</v>
      </c>
      <c r="AA680" s="12" t="str">
        <f>VLOOKUP(C680,'MASTER SALE PARTY'!$B$4:$E$1000,4,FALSE)</f>
        <v>Local</v>
      </c>
      <c r="AB680" s="26">
        <v>250</v>
      </c>
    </row>
    <row r="681" spans="1:28">
      <c r="A681" s="16">
        <v>43647</v>
      </c>
      <c r="B681" s="5">
        <v>136</v>
      </c>
      <c r="C681" s="23" t="s">
        <v>121</v>
      </c>
      <c r="D681" s="12" t="str">
        <f>VLOOKUP(C681,'MASTER SALE PARTY'!$B$4:$E$1000,2,FALSE)</f>
        <v>23AABCE9378F1ZK</v>
      </c>
      <c r="E681" s="12" t="s">
        <v>1545</v>
      </c>
      <c r="F681" s="24" t="s">
        <v>732</v>
      </c>
      <c r="G681" s="25">
        <v>43670</v>
      </c>
      <c r="H681" s="12" t="str">
        <f>VLOOKUP(C681,'MASTER SALE PARTY'!$B$4:$E$1000,3,FALSE)</f>
        <v>23-Madhya Pradesh</v>
      </c>
      <c r="I681" s="17">
        <v>0</v>
      </c>
      <c r="J681" s="17" t="s">
        <v>37</v>
      </c>
      <c r="K681" s="26">
        <v>87081090</v>
      </c>
      <c r="L681" s="20">
        <f>VLOOKUP(K681,'MASTER SALE HSN'!$A$4:$E$200,5,FALSE)</f>
        <v>28</v>
      </c>
      <c r="M681" s="26"/>
      <c r="N681" s="12"/>
      <c r="O681" s="12"/>
      <c r="P681" s="12"/>
      <c r="Q681" s="12"/>
      <c r="R681" s="12"/>
      <c r="S681" s="28">
        <v>47916</v>
      </c>
      <c r="T681" s="21">
        <f t="shared" si="41"/>
        <v>13416.480000000001</v>
      </c>
      <c r="U681" s="21">
        <f t="shared" si="42"/>
        <v>0</v>
      </c>
      <c r="V681" s="21">
        <f t="shared" si="43"/>
        <v>0</v>
      </c>
      <c r="W681" s="21">
        <v>0</v>
      </c>
      <c r="X681" s="27">
        <v>61332.480000000003</v>
      </c>
      <c r="Y681" s="12" t="s">
        <v>38</v>
      </c>
      <c r="Z681" s="12" t="s">
        <v>1482</v>
      </c>
      <c r="AA681" s="12" t="str">
        <f>VLOOKUP(C681,'MASTER SALE PARTY'!$B$4:$E$1000,4,FALSE)</f>
        <v>Oms</v>
      </c>
      <c r="AB681" s="26">
        <v>24</v>
      </c>
    </row>
    <row r="682" spans="1:28">
      <c r="A682" s="16">
        <v>43647</v>
      </c>
      <c r="B682" s="5">
        <v>137</v>
      </c>
      <c r="C682" s="23" t="s">
        <v>92</v>
      </c>
      <c r="D682" s="12" t="str">
        <f>VLOOKUP(C682,'MASTER SALE PARTY'!$B$4:$E$1000,2,FALSE)</f>
        <v>27AAACH4211R1ZF</v>
      </c>
      <c r="E682" s="12" t="s">
        <v>1545</v>
      </c>
      <c r="F682" s="24" t="s">
        <v>733</v>
      </c>
      <c r="G682" s="25">
        <v>43670</v>
      </c>
      <c r="H682" s="12" t="str">
        <f>VLOOKUP(C682,'MASTER SALE PARTY'!$B$4:$E$1000,3,FALSE)</f>
        <v>27-Maharashatra</v>
      </c>
      <c r="I682" s="17">
        <v>0</v>
      </c>
      <c r="J682" s="17" t="s">
        <v>37</v>
      </c>
      <c r="K682" s="26">
        <v>85129000</v>
      </c>
      <c r="L682" s="20">
        <f>VLOOKUP(K682,'MASTER SALE HSN'!$A$4:$E$200,5,FALSE)</f>
        <v>18</v>
      </c>
      <c r="M682" s="26"/>
      <c r="N682" s="12"/>
      <c r="O682" s="12"/>
      <c r="P682" s="12"/>
      <c r="Q682" s="12"/>
      <c r="R682" s="12"/>
      <c r="S682" s="28">
        <v>72000</v>
      </c>
      <c r="T682" s="21">
        <f t="shared" si="41"/>
        <v>0</v>
      </c>
      <c r="U682" s="21">
        <f t="shared" si="42"/>
        <v>6480</v>
      </c>
      <c r="V682" s="21">
        <f t="shared" si="43"/>
        <v>6480</v>
      </c>
      <c r="W682" s="21">
        <v>0</v>
      </c>
      <c r="X682" s="27">
        <v>84960</v>
      </c>
      <c r="Y682" s="12" t="s">
        <v>38</v>
      </c>
      <c r="Z682" s="12" t="s">
        <v>1482</v>
      </c>
      <c r="AA682" s="12" t="str">
        <f>VLOOKUP(C682,'MASTER SALE PARTY'!$B$4:$E$1000,4,FALSE)</f>
        <v>Local</v>
      </c>
      <c r="AB682" s="26">
        <v>2880</v>
      </c>
    </row>
    <row r="683" spans="1:28">
      <c r="A683" s="16">
        <v>43647</v>
      </c>
      <c r="B683" s="5">
        <v>138</v>
      </c>
      <c r="C683" s="23" t="s">
        <v>45</v>
      </c>
      <c r="D683" s="12" t="str">
        <f>VLOOKUP(C683,'MASTER SALE PARTY'!$B$4:$E$1000,2,FALSE)</f>
        <v>27AAECM8871A1ZF</v>
      </c>
      <c r="E683" s="12" t="s">
        <v>1545</v>
      </c>
      <c r="F683" s="24" t="s">
        <v>734</v>
      </c>
      <c r="G683" s="25">
        <v>43671</v>
      </c>
      <c r="H683" s="12" t="str">
        <f>VLOOKUP(C683,'MASTER SALE PARTY'!$B$4:$E$1000,3,FALSE)</f>
        <v>27-Maharashatra</v>
      </c>
      <c r="I683" s="17">
        <v>0</v>
      </c>
      <c r="J683" s="17" t="s">
        <v>37</v>
      </c>
      <c r="K683" s="26">
        <v>87089900</v>
      </c>
      <c r="L683" s="20">
        <f>VLOOKUP(K683,'MASTER SALE HSN'!$A$4:$E$200,5,FALSE)</f>
        <v>28</v>
      </c>
      <c r="M683" s="26"/>
      <c r="N683" s="12"/>
      <c r="O683" s="12"/>
      <c r="P683" s="12"/>
      <c r="Q683" s="12"/>
      <c r="R683" s="12"/>
      <c r="S683" s="28">
        <v>23255.759999999998</v>
      </c>
      <c r="T683" s="21">
        <f t="shared" si="41"/>
        <v>0</v>
      </c>
      <c r="U683" s="21">
        <f t="shared" si="42"/>
        <v>3255.8063999999995</v>
      </c>
      <c r="V683" s="21">
        <f t="shared" si="43"/>
        <v>3255.8063999999995</v>
      </c>
      <c r="W683" s="21">
        <v>0</v>
      </c>
      <c r="X683" s="27">
        <v>29767.382799999996</v>
      </c>
      <c r="Y683" s="12" t="s">
        <v>38</v>
      </c>
      <c r="Z683" s="12" t="s">
        <v>1482</v>
      </c>
      <c r="AA683" s="12" t="str">
        <f>VLOOKUP(C683,'MASTER SALE PARTY'!$B$4:$E$1000,4,FALSE)</f>
        <v>Local</v>
      </c>
      <c r="AB683" s="26">
        <v>12</v>
      </c>
    </row>
    <row r="684" spans="1:28">
      <c r="A684" s="16">
        <v>43647</v>
      </c>
      <c r="B684" s="5">
        <v>139</v>
      </c>
      <c r="C684" s="23" t="s">
        <v>45</v>
      </c>
      <c r="D684" s="12" t="str">
        <f>VLOOKUP(C684,'MASTER SALE PARTY'!$B$4:$E$1000,2,FALSE)</f>
        <v>27AAECM8871A1ZF</v>
      </c>
      <c r="E684" s="12" t="s">
        <v>1545</v>
      </c>
      <c r="F684" s="24" t="s">
        <v>735</v>
      </c>
      <c r="G684" s="25">
        <v>43671</v>
      </c>
      <c r="H684" s="12" t="str">
        <f>VLOOKUP(C684,'MASTER SALE PARTY'!$B$4:$E$1000,3,FALSE)</f>
        <v>27-Maharashatra</v>
      </c>
      <c r="I684" s="17">
        <v>0</v>
      </c>
      <c r="J684" s="17" t="s">
        <v>37</v>
      </c>
      <c r="K684" s="26">
        <v>87089900</v>
      </c>
      <c r="L684" s="20">
        <f>VLOOKUP(K684,'MASTER SALE HSN'!$A$4:$E$200,5,FALSE)</f>
        <v>28</v>
      </c>
      <c r="M684" s="26"/>
      <c r="N684" s="12"/>
      <c r="O684" s="12"/>
      <c r="P684" s="12"/>
      <c r="Q684" s="12"/>
      <c r="R684" s="12"/>
      <c r="S684" s="28">
        <v>23508.6</v>
      </c>
      <c r="T684" s="21">
        <f t="shared" si="41"/>
        <v>0</v>
      </c>
      <c r="U684" s="21">
        <f t="shared" si="42"/>
        <v>3291.2039999999997</v>
      </c>
      <c r="V684" s="21">
        <f t="shared" si="43"/>
        <v>3291.2039999999997</v>
      </c>
      <c r="W684" s="21">
        <v>0</v>
      </c>
      <c r="X684" s="27">
        <v>30090.997999999996</v>
      </c>
      <c r="Y684" s="12" t="s">
        <v>38</v>
      </c>
      <c r="Z684" s="12" t="s">
        <v>1482</v>
      </c>
      <c r="AA684" s="12" t="str">
        <f>VLOOKUP(C684,'MASTER SALE PARTY'!$B$4:$E$1000,4,FALSE)</f>
        <v>Local</v>
      </c>
      <c r="AB684" s="26">
        <v>12</v>
      </c>
    </row>
    <row r="685" spans="1:28">
      <c r="A685" s="16">
        <v>43647</v>
      </c>
      <c r="B685" s="5">
        <v>140</v>
      </c>
      <c r="C685" s="23" t="s">
        <v>64</v>
      </c>
      <c r="D685" s="12" t="str">
        <f>VLOOKUP(C685,'MASTER SALE PARTY'!$B$4:$E$1000,2,FALSE)</f>
        <v>27AAACD4090Q1Z8</v>
      </c>
      <c r="E685" s="12" t="s">
        <v>1545</v>
      </c>
      <c r="F685" s="24" t="s">
        <v>736</v>
      </c>
      <c r="G685" s="25">
        <v>43671</v>
      </c>
      <c r="H685" s="12" t="str">
        <f>VLOOKUP(C685,'MASTER SALE PARTY'!$B$4:$E$1000,3,FALSE)</f>
        <v>27-Maharashatra</v>
      </c>
      <c r="I685" s="17">
        <v>0</v>
      </c>
      <c r="J685" s="17" t="s">
        <v>37</v>
      </c>
      <c r="K685" s="26">
        <v>85129000</v>
      </c>
      <c r="L685" s="20">
        <f>VLOOKUP(K685,'MASTER SALE HSN'!$A$4:$E$200,5,FALSE)</f>
        <v>18</v>
      </c>
      <c r="M685" s="26"/>
      <c r="N685" s="12"/>
      <c r="O685" s="12"/>
      <c r="P685" s="12"/>
      <c r="Q685" s="12"/>
      <c r="R685" s="12"/>
      <c r="S685" s="28">
        <v>127378.44</v>
      </c>
      <c r="T685" s="21">
        <f t="shared" si="41"/>
        <v>0</v>
      </c>
      <c r="U685" s="21">
        <f t="shared" si="42"/>
        <v>11464.059600000001</v>
      </c>
      <c r="V685" s="21">
        <f t="shared" si="43"/>
        <v>11464.059600000001</v>
      </c>
      <c r="W685" s="21">
        <v>0</v>
      </c>
      <c r="X685" s="27">
        <v>150306.55920000002</v>
      </c>
      <c r="Y685" s="12" t="s">
        <v>38</v>
      </c>
      <c r="Z685" s="12" t="s">
        <v>1482</v>
      </c>
      <c r="AA685" s="12" t="str">
        <f>VLOOKUP(C685,'MASTER SALE PARTY'!$B$4:$E$1000,4,FALSE)</f>
        <v>Local</v>
      </c>
      <c r="AB685" s="26">
        <v>1044</v>
      </c>
    </row>
    <row r="686" spans="1:28">
      <c r="A686" s="16">
        <v>43647</v>
      </c>
      <c r="B686" s="5">
        <v>141</v>
      </c>
      <c r="C686" s="23" t="s">
        <v>142</v>
      </c>
      <c r="D686" s="12" t="str">
        <f>VLOOKUP(C686,'MASTER SALE PARTY'!$B$4:$E$1000,2,FALSE)</f>
        <v>27AAACB2484Q1Z8</v>
      </c>
      <c r="E686" s="12" t="s">
        <v>1545</v>
      </c>
      <c r="F686" s="24" t="s">
        <v>737</v>
      </c>
      <c r="G686" s="25">
        <v>43672</v>
      </c>
      <c r="H686" s="12" t="str">
        <f>VLOOKUP(C686,'MASTER SALE PARTY'!$B$4:$E$1000,3,FALSE)</f>
        <v>27-Maharashatra</v>
      </c>
      <c r="I686" s="17">
        <v>0</v>
      </c>
      <c r="J686" s="17" t="s">
        <v>37</v>
      </c>
      <c r="K686" s="26">
        <v>998898</v>
      </c>
      <c r="L686" s="20">
        <f>VLOOKUP(K686,'MASTER SALE HSN'!$A$4:$E$200,5,FALSE)</f>
        <v>18</v>
      </c>
      <c r="M686" s="26"/>
      <c r="N686" s="12"/>
      <c r="O686" s="12"/>
      <c r="P686" s="12"/>
      <c r="Q686" s="12"/>
      <c r="R686" s="12"/>
      <c r="S686" s="28">
        <v>8820</v>
      </c>
      <c r="T686" s="21">
        <f t="shared" si="41"/>
        <v>0</v>
      </c>
      <c r="U686" s="21">
        <f t="shared" si="42"/>
        <v>793.80000000000007</v>
      </c>
      <c r="V686" s="21">
        <f t="shared" si="43"/>
        <v>793.80000000000007</v>
      </c>
      <c r="W686" s="21">
        <v>0</v>
      </c>
      <c r="X686" s="27">
        <v>10407.599999999999</v>
      </c>
      <c r="Y686" s="12" t="s">
        <v>38</v>
      </c>
      <c r="Z686" s="12" t="s">
        <v>1482</v>
      </c>
      <c r="AA686" s="12" t="str">
        <f>VLOOKUP(C686,'MASTER SALE PARTY'!$B$4:$E$1000,4,FALSE)</f>
        <v>Local</v>
      </c>
      <c r="AB686" s="26">
        <v>90</v>
      </c>
    </row>
    <row r="687" spans="1:28">
      <c r="A687" s="16">
        <v>43647</v>
      </c>
      <c r="B687" s="5">
        <v>142</v>
      </c>
      <c r="C687" s="23" t="s">
        <v>142</v>
      </c>
      <c r="D687" s="12" t="str">
        <f>VLOOKUP(C687,'MASTER SALE PARTY'!$B$4:$E$1000,2,FALSE)</f>
        <v>27AAACB2484Q1Z8</v>
      </c>
      <c r="E687" s="12" t="s">
        <v>1545</v>
      </c>
      <c r="F687" s="24" t="s">
        <v>738</v>
      </c>
      <c r="G687" s="25">
        <v>43672</v>
      </c>
      <c r="H687" s="12" t="str">
        <f>VLOOKUP(C687,'MASTER SALE PARTY'!$B$4:$E$1000,3,FALSE)</f>
        <v>27-Maharashatra</v>
      </c>
      <c r="I687" s="17">
        <v>0</v>
      </c>
      <c r="J687" s="17" t="s">
        <v>37</v>
      </c>
      <c r="K687" s="26">
        <v>998898</v>
      </c>
      <c r="L687" s="20">
        <f>VLOOKUP(K687,'MASTER SALE HSN'!$A$4:$E$200,5,FALSE)</f>
        <v>18</v>
      </c>
      <c r="M687" s="26"/>
      <c r="N687" s="12"/>
      <c r="O687" s="12"/>
      <c r="P687" s="12"/>
      <c r="Q687" s="12"/>
      <c r="R687" s="12"/>
      <c r="S687" s="28">
        <v>81420</v>
      </c>
      <c r="T687" s="21">
        <f t="shared" si="41"/>
        <v>0</v>
      </c>
      <c r="U687" s="21">
        <f t="shared" si="42"/>
        <v>7327.8</v>
      </c>
      <c r="V687" s="21">
        <f t="shared" si="43"/>
        <v>7327.8</v>
      </c>
      <c r="W687" s="21">
        <v>0</v>
      </c>
      <c r="X687" s="27">
        <v>96075.6</v>
      </c>
      <c r="Y687" s="12" t="s">
        <v>38</v>
      </c>
      <c r="Z687" s="12" t="s">
        <v>1482</v>
      </c>
      <c r="AA687" s="12" t="str">
        <f>VLOOKUP(C687,'MASTER SALE PARTY'!$B$4:$E$1000,4,FALSE)</f>
        <v>Local</v>
      </c>
      <c r="AB687" s="26">
        <v>840</v>
      </c>
    </row>
    <row r="688" spans="1:28">
      <c r="A688" s="16">
        <v>43647</v>
      </c>
      <c r="B688" s="5">
        <v>143</v>
      </c>
      <c r="C688" s="23" t="s">
        <v>110</v>
      </c>
      <c r="D688" s="12" t="str">
        <f>VLOOKUP(C688,'MASTER SALE PARTY'!$B$4:$E$1000,2,FALSE)</f>
        <v>27BBVPS2447C1ZA</v>
      </c>
      <c r="E688" s="12" t="s">
        <v>1545</v>
      </c>
      <c r="F688" s="24" t="s">
        <v>739</v>
      </c>
      <c r="G688" s="25">
        <v>43672</v>
      </c>
      <c r="H688" s="12" t="str">
        <f>VLOOKUP(C688,'MASTER SALE PARTY'!$B$4:$E$1000,3,FALSE)</f>
        <v>27-Maharashatra</v>
      </c>
      <c r="I688" s="17">
        <v>0</v>
      </c>
      <c r="J688" s="17" t="s">
        <v>37</v>
      </c>
      <c r="K688" s="26">
        <v>998898</v>
      </c>
      <c r="L688" s="20">
        <f>VLOOKUP(K688,'MASTER SALE HSN'!$A$4:$E$200,5,FALSE)</f>
        <v>18</v>
      </c>
      <c r="M688" s="26"/>
      <c r="N688" s="12"/>
      <c r="O688" s="12"/>
      <c r="P688" s="12"/>
      <c r="Q688" s="12"/>
      <c r="R688" s="12"/>
      <c r="S688" s="28">
        <v>6750</v>
      </c>
      <c r="T688" s="21">
        <f t="shared" si="41"/>
        <v>0</v>
      </c>
      <c r="U688" s="21">
        <f t="shared" si="42"/>
        <v>607.5</v>
      </c>
      <c r="V688" s="21">
        <f t="shared" si="43"/>
        <v>607.5</v>
      </c>
      <c r="W688" s="21">
        <v>0</v>
      </c>
      <c r="X688" s="27">
        <v>7965</v>
      </c>
      <c r="Y688" s="12" t="s">
        <v>38</v>
      </c>
      <c r="Z688" s="12" t="s">
        <v>1482</v>
      </c>
      <c r="AA688" s="12" t="str">
        <f>VLOOKUP(C688,'MASTER SALE PARTY'!$B$4:$E$1000,4,FALSE)</f>
        <v>Local</v>
      </c>
      <c r="AB688" s="26">
        <v>450</v>
      </c>
    </row>
    <row r="689" spans="1:28">
      <c r="A689" s="16">
        <v>43647</v>
      </c>
      <c r="B689" s="5">
        <v>144</v>
      </c>
      <c r="C689" s="23" t="s">
        <v>185</v>
      </c>
      <c r="D689" s="12" t="str">
        <f>VLOOKUP(C689,'MASTER SALE PARTY'!$B$4:$E$1000,2,FALSE)</f>
        <v>27AABFP3834C1ZK</v>
      </c>
      <c r="E689" s="12" t="s">
        <v>1545</v>
      </c>
      <c r="F689" s="24" t="s">
        <v>740</v>
      </c>
      <c r="G689" s="25">
        <v>43672</v>
      </c>
      <c r="H689" s="12" t="str">
        <f>VLOOKUP(C689,'MASTER SALE PARTY'!$B$4:$E$1000,3,FALSE)</f>
        <v>27-Maharashatra</v>
      </c>
      <c r="I689" s="17">
        <v>0</v>
      </c>
      <c r="J689" s="17" t="s">
        <v>37</v>
      </c>
      <c r="K689" s="26">
        <v>87141900</v>
      </c>
      <c r="L689" s="20">
        <f>VLOOKUP(K689,'MASTER SALE HSN'!$A$4:$E$200,5,FALSE)</f>
        <v>28</v>
      </c>
      <c r="M689" s="26"/>
      <c r="N689" s="12"/>
      <c r="O689" s="12"/>
      <c r="P689" s="12"/>
      <c r="Q689" s="12"/>
      <c r="R689" s="12"/>
      <c r="S689" s="28">
        <v>36575.629999999997</v>
      </c>
      <c r="T689" s="21">
        <f t="shared" si="41"/>
        <v>0</v>
      </c>
      <c r="U689" s="21">
        <f t="shared" si="42"/>
        <v>5120.5881999999992</v>
      </c>
      <c r="V689" s="21">
        <f t="shared" si="43"/>
        <v>5120.5881999999992</v>
      </c>
      <c r="W689" s="21">
        <v>0</v>
      </c>
      <c r="X689" s="27">
        <v>46816.806399999994</v>
      </c>
      <c r="Y689" s="12" t="s">
        <v>38</v>
      </c>
      <c r="Z689" s="12" t="s">
        <v>1482</v>
      </c>
      <c r="AA689" s="12" t="str">
        <f>VLOOKUP(C689,'MASTER SALE PARTY'!$B$4:$E$1000,4,FALSE)</f>
        <v>Local</v>
      </c>
      <c r="AB689" s="26">
        <v>3031</v>
      </c>
    </row>
    <row r="690" spans="1:28">
      <c r="A690" s="16">
        <v>43647</v>
      </c>
      <c r="B690" s="5">
        <v>145</v>
      </c>
      <c r="C690" s="23" t="s">
        <v>173</v>
      </c>
      <c r="D690" s="12" t="str">
        <f>VLOOKUP(C690,'MASTER SALE PARTY'!$B$4:$E$1000,2,FALSE)</f>
        <v>27AAGCP0139E1ZP</v>
      </c>
      <c r="E690" s="12" t="s">
        <v>1545</v>
      </c>
      <c r="F690" s="24" t="s">
        <v>741</v>
      </c>
      <c r="G690" s="25">
        <v>43672</v>
      </c>
      <c r="H690" s="12" t="str">
        <f>VLOOKUP(C690,'MASTER SALE PARTY'!$B$4:$E$1000,3,FALSE)</f>
        <v>27-Maharashatra</v>
      </c>
      <c r="I690" s="17">
        <v>0</v>
      </c>
      <c r="J690" s="17" t="s">
        <v>37</v>
      </c>
      <c r="K690" s="26">
        <v>87141090</v>
      </c>
      <c r="L690" s="20">
        <f>VLOOKUP(K690,'MASTER SALE HSN'!$A$4:$E$200,5,FALSE)</f>
        <v>28</v>
      </c>
      <c r="M690" s="26"/>
      <c r="N690" s="12"/>
      <c r="O690" s="12"/>
      <c r="P690" s="12"/>
      <c r="Q690" s="12"/>
      <c r="R690" s="12"/>
      <c r="S690" s="28">
        <v>43714.6</v>
      </c>
      <c r="T690" s="21">
        <f t="shared" si="41"/>
        <v>0</v>
      </c>
      <c r="U690" s="21">
        <f t="shared" si="42"/>
        <v>6120.0439999999999</v>
      </c>
      <c r="V690" s="21">
        <f t="shared" si="43"/>
        <v>6120.0439999999999</v>
      </c>
      <c r="W690" s="21">
        <v>0</v>
      </c>
      <c r="X690" s="27">
        <v>55954.678</v>
      </c>
      <c r="Y690" s="12" t="s">
        <v>38</v>
      </c>
      <c r="Z690" s="12" t="s">
        <v>1482</v>
      </c>
      <c r="AA690" s="12" t="str">
        <f>VLOOKUP(C690,'MASTER SALE PARTY'!$B$4:$E$1000,4,FALSE)</f>
        <v>Local</v>
      </c>
      <c r="AB690" s="26">
        <v>580</v>
      </c>
    </row>
    <row r="691" spans="1:28">
      <c r="A691" s="16">
        <v>43647</v>
      </c>
      <c r="B691" s="5">
        <v>146</v>
      </c>
      <c r="C691" s="23" t="s">
        <v>173</v>
      </c>
      <c r="D691" s="12" t="str">
        <f>VLOOKUP(C691,'MASTER SALE PARTY'!$B$4:$E$1000,2,FALSE)</f>
        <v>27AAGCP0139E1ZP</v>
      </c>
      <c r="E691" s="12" t="s">
        <v>1545</v>
      </c>
      <c r="F691" s="24" t="s">
        <v>742</v>
      </c>
      <c r="G691" s="25">
        <v>43672</v>
      </c>
      <c r="H691" s="12" t="str">
        <f>VLOOKUP(C691,'MASTER SALE PARTY'!$B$4:$E$1000,3,FALSE)</f>
        <v>27-Maharashatra</v>
      </c>
      <c r="I691" s="17">
        <v>0</v>
      </c>
      <c r="J691" s="17" t="s">
        <v>37</v>
      </c>
      <c r="K691" s="26">
        <v>87141090</v>
      </c>
      <c r="L691" s="20">
        <f>VLOOKUP(K691,'MASTER SALE HSN'!$A$4:$E$200,5,FALSE)</f>
        <v>28</v>
      </c>
      <c r="M691" s="26"/>
      <c r="N691" s="12"/>
      <c r="O691" s="12"/>
      <c r="P691" s="12"/>
      <c r="Q691" s="12"/>
      <c r="R691" s="12"/>
      <c r="S691" s="28">
        <v>39505.199999999997</v>
      </c>
      <c r="T691" s="21">
        <f t="shared" si="41"/>
        <v>0</v>
      </c>
      <c r="U691" s="21">
        <f t="shared" si="42"/>
        <v>5530.7279999999992</v>
      </c>
      <c r="V691" s="21">
        <f t="shared" si="43"/>
        <v>5530.7279999999992</v>
      </c>
      <c r="W691" s="21">
        <v>0</v>
      </c>
      <c r="X691" s="27">
        <v>50566.656000000003</v>
      </c>
      <c r="Y691" s="12" t="s">
        <v>38</v>
      </c>
      <c r="Z691" s="12" t="s">
        <v>1482</v>
      </c>
      <c r="AA691" s="12" t="str">
        <f>VLOOKUP(C691,'MASTER SALE PARTY'!$B$4:$E$1000,4,FALSE)</f>
        <v>Local</v>
      </c>
      <c r="AB691" s="26">
        <v>840</v>
      </c>
    </row>
    <row r="692" spans="1:28">
      <c r="A692" s="16">
        <v>43647</v>
      </c>
      <c r="B692" s="5">
        <v>147</v>
      </c>
      <c r="C692" s="23" t="s">
        <v>45</v>
      </c>
      <c r="D692" s="12" t="str">
        <f>VLOOKUP(C692,'MASTER SALE PARTY'!$B$4:$E$1000,2,FALSE)</f>
        <v>27AAECM8871A1ZF</v>
      </c>
      <c r="E692" s="12" t="s">
        <v>1545</v>
      </c>
      <c r="F692" s="24" t="s">
        <v>743</v>
      </c>
      <c r="G692" s="25">
        <v>43672</v>
      </c>
      <c r="H692" s="12" t="str">
        <f>VLOOKUP(C692,'MASTER SALE PARTY'!$B$4:$E$1000,3,FALSE)</f>
        <v>27-Maharashatra</v>
      </c>
      <c r="I692" s="17">
        <v>0</v>
      </c>
      <c r="J692" s="17" t="s">
        <v>37</v>
      </c>
      <c r="K692" s="26">
        <v>87089900</v>
      </c>
      <c r="L692" s="20">
        <f>VLOOKUP(K692,'MASTER SALE HSN'!$A$4:$E$200,5,FALSE)</f>
        <v>28</v>
      </c>
      <c r="M692" s="26"/>
      <c r="N692" s="12"/>
      <c r="O692" s="12"/>
      <c r="P692" s="12"/>
      <c r="Q692" s="12"/>
      <c r="R692" s="12"/>
      <c r="S692" s="28">
        <v>19379.8</v>
      </c>
      <c r="T692" s="21">
        <f t="shared" si="41"/>
        <v>0</v>
      </c>
      <c r="U692" s="21">
        <f t="shared" si="42"/>
        <v>2713.172</v>
      </c>
      <c r="V692" s="21">
        <f t="shared" si="43"/>
        <v>2713.172</v>
      </c>
      <c r="W692" s="21">
        <v>0</v>
      </c>
      <c r="X692" s="27">
        <v>24806.143999999997</v>
      </c>
      <c r="Y692" s="12" t="s">
        <v>38</v>
      </c>
      <c r="Z692" s="12" t="s">
        <v>1482</v>
      </c>
      <c r="AA692" s="12" t="str">
        <f>VLOOKUP(C692,'MASTER SALE PARTY'!$B$4:$E$1000,4,FALSE)</f>
        <v>Local</v>
      </c>
      <c r="AB692" s="26">
        <v>10</v>
      </c>
    </row>
    <row r="693" spans="1:28">
      <c r="A693" s="16">
        <v>43647</v>
      </c>
      <c r="B693" s="5">
        <v>149</v>
      </c>
      <c r="C693" s="23" t="s">
        <v>59</v>
      </c>
      <c r="D693" s="12" t="str">
        <f>VLOOKUP(C693,'MASTER SALE PARTY'!$B$4:$E$1000,2,FALSE)</f>
        <v>27AAACT1848E1ZH</v>
      </c>
      <c r="E693" s="12" t="s">
        <v>1545</v>
      </c>
      <c r="F693" s="24" t="s">
        <v>744</v>
      </c>
      <c r="G693" s="25">
        <v>43672</v>
      </c>
      <c r="H693" s="12" t="str">
        <f>VLOOKUP(C693,'MASTER SALE PARTY'!$B$4:$E$1000,3,FALSE)</f>
        <v>27-Maharashatra</v>
      </c>
      <c r="I693" s="17">
        <v>0</v>
      </c>
      <c r="J693" s="17" t="s">
        <v>37</v>
      </c>
      <c r="K693" s="26">
        <v>87089900</v>
      </c>
      <c r="L693" s="20">
        <f>VLOOKUP(K693,'MASTER SALE HSN'!$A$4:$E$200,5,FALSE)</f>
        <v>28</v>
      </c>
      <c r="M693" s="26"/>
      <c r="N693" s="12"/>
      <c r="O693" s="12"/>
      <c r="P693" s="12"/>
      <c r="Q693" s="12"/>
      <c r="R693" s="12"/>
      <c r="S693" s="28">
        <v>34345.47</v>
      </c>
      <c r="T693" s="21">
        <f t="shared" si="41"/>
        <v>0</v>
      </c>
      <c r="U693" s="21">
        <f t="shared" si="42"/>
        <v>4808.3657999999996</v>
      </c>
      <c r="V693" s="21">
        <f t="shared" si="43"/>
        <v>4808.3657999999996</v>
      </c>
      <c r="W693" s="21">
        <v>0</v>
      </c>
      <c r="X693" s="27">
        <v>43962.211600000002</v>
      </c>
      <c r="Y693" s="12" t="s">
        <v>38</v>
      </c>
      <c r="Z693" s="12" t="s">
        <v>1482</v>
      </c>
      <c r="AA693" s="12" t="str">
        <f>VLOOKUP(C693,'MASTER SALE PARTY'!$B$4:$E$1000,4,FALSE)</f>
        <v>Local</v>
      </c>
      <c r="AB693" s="26">
        <v>129</v>
      </c>
    </row>
    <row r="694" spans="1:28">
      <c r="A694" s="16">
        <v>43647</v>
      </c>
      <c r="B694" s="5">
        <v>150</v>
      </c>
      <c r="C694" s="23" t="s">
        <v>173</v>
      </c>
      <c r="D694" s="12" t="str">
        <f>VLOOKUP(C694,'MASTER SALE PARTY'!$B$4:$E$1000,2,FALSE)</f>
        <v>27AAGCP0139E1ZP</v>
      </c>
      <c r="E694" s="12" t="s">
        <v>1545</v>
      </c>
      <c r="F694" s="24" t="s">
        <v>745</v>
      </c>
      <c r="G694" s="25">
        <v>43673</v>
      </c>
      <c r="H694" s="12" t="str">
        <f>VLOOKUP(C694,'MASTER SALE PARTY'!$B$4:$E$1000,3,FALSE)</f>
        <v>27-Maharashatra</v>
      </c>
      <c r="I694" s="17">
        <v>0</v>
      </c>
      <c r="J694" s="17" t="s">
        <v>37</v>
      </c>
      <c r="K694" s="26">
        <v>87141090</v>
      </c>
      <c r="L694" s="20">
        <f>VLOOKUP(K694,'MASTER SALE HSN'!$A$4:$E$200,5,FALSE)</f>
        <v>28</v>
      </c>
      <c r="M694" s="26"/>
      <c r="N694" s="12"/>
      <c r="O694" s="12"/>
      <c r="P694" s="12"/>
      <c r="Q694" s="12"/>
      <c r="R694" s="12"/>
      <c r="S694" s="28">
        <v>34971.68</v>
      </c>
      <c r="T694" s="21">
        <f t="shared" si="41"/>
        <v>0</v>
      </c>
      <c r="U694" s="21">
        <f t="shared" si="42"/>
        <v>4896.0351999999993</v>
      </c>
      <c r="V694" s="21">
        <f t="shared" si="43"/>
        <v>4896.0351999999993</v>
      </c>
      <c r="W694" s="21">
        <v>0</v>
      </c>
      <c r="X694" s="27">
        <v>44763.760399999999</v>
      </c>
      <c r="Y694" s="12" t="s">
        <v>38</v>
      </c>
      <c r="Z694" s="12" t="s">
        <v>1482</v>
      </c>
      <c r="AA694" s="12" t="str">
        <f>VLOOKUP(C694,'MASTER SALE PARTY'!$B$4:$E$1000,4,FALSE)</f>
        <v>Local</v>
      </c>
      <c r="AB694" s="26">
        <v>464</v>
      </c>
    </row>
    <row r="695" spans="1:28">
      <c r="A695" s="16">
        <v>43647</v>
      </c>
      <c r="B695" s="5">
        <v>151</v>
      </c>
      <c r="C695" s="23" t="s">
        <v>173</v>
      </c>
      <c r="D695" s="12" t="str">
        <f>VLOOKUP(C695,'MASTER SALE PARTY'!$B$4:$E$1000,2,FALSE)</f>
        <v>27AAGCP0139E1ZP</v>
      </c>
      <c r="E695" s="12" t="s">
        <v>1545</v>
      </c>
      <c r="F695" s="24" t="s">
        <v>746</v>
      </c>
      <c r="G695" s="25">
        <v>43673</v>
      </c>
      <c r="H695" s="12" t="str">
        <f>VLOOKUP(C695,'MASTER SALE PARTY'!$B$4:$E$1000,3,FALSE)</f>
        <v>27-Maharashatra</v>
      </c>
      <c r="I695" s="17">
        <v>0</v>
      </c>
      <c r="J695" s="17" t="s">
        <v>37</v>
      </c>
      <c r="K695" s="26">
        <v>87141090</v>
      </c>
      <c r="L695" s="20">
        <f>VLOOKUP(K695,'MASTER SALE HSN'!$A$4:$E$200,5,FALSE)</f>
        <v>28</v>
      </c>
      <c r="M695" s="26"/>
      <c r="N695" s="12"/>
      <c r="O695" s="12"/>
      <c r="P695" s="12"/>
      <c r="Q695" s="12"/>
      <c r="R695" s="12"/>
      <c r="S695" s="28">
        <v>904.44</v>
      </c>
      <c r="T695" s="21">
        <f t="shared" si="41"/>
        <v>0</v>
      </c>
      <c r="U695" s="21">
        <f t="shared" si="42"/>
        <v>126.62160000000002</v>
      </c>
      <c r="V695" s="21">
        <f t="shared" si="43"/>
        <v>126.62160000000002</v>
      </c>
      <c r="W695" s="21">
        <v>0</v>
      </c>
      <c r="X695" s="27">
        <v>1157.6831999999999</v>
      </c>
      <c r="Y695" s="12" t="s">
        <v>38</v>
      </c>
      <c r="Z695" s="12" t="s">
        <v>1482</v>
      </c>
      <c r="AA695" s="12" t="str">
        <f>VLOOKUP(C695,'MASTER SALE PARTY'!$B$4:$E$1000,4,FALSE)</f>
        <v>Local</v>
      </c>
      <c r="AB695" s="26">
        <v>12</v>
      </c>
    </row>
    <row r="696" spans="1:28">
      <c r="A696" s="16">
        <v>43647</v>
      </c>
      <c r="B696" s="5">
        <v>152</v>
      </c>
      <c r="C696" s="23" t="s">
        <v>173</v>
      </c>
      <c r="D696" s="12" t="str">
        <f>VLOOKUP(C696,'MASTER SALE PARTY'!$B$4:$E$1000,2,FALSE)</f>
        <v>27AAGCP0139E1ZP</v>
      </c>
      <c r="E696" s="12" t="s">
        <v>1545</v>
      </c>
      <c r="F696" s="24" t="s">
        <v>747</v>
      </c>
      <c r="G696" s="25">
        <v>43673</v>
      </c>
      <c r="H696" s="12" t="str">
        <f>VLOOKUP(C696,'MASTER SALE PARTY'!$B$4:$E$1000,3,FALSE)</f>
        <v>27-Maharashatra</v>
      </c>
      <c r="I696" s="17">
        <v>0</v>
      </c>
      <c r="J696" s="17" t="s">
        <v>37</v>
      </c>
      <c r="K696" s="26">
        <v>87141090</v>
      </c>
      <c r="L696" s="20">
        <f>VLOOKUP(K696,'MASTER SALE HSN'!$A$4:$E$200,5,FALSE)</f>
        <v>28</v>
      </c>
      <c r="M696" s="26"/>
      <c r="N696" s="12"/>
      <c r="O696" s="12"/>
      <c r="P696" s="12"/>
      <c r="Q696" s="12"/>
      <c r="R696" s="12"/>
      <c r="S696" s="28">
        <v>1808.88</v>
      </c>
      <c r="T696" s="21">
        <f t="shared" si="41"/>
        <v>0</v>
      </c>
      <c r="U696" s="21">
        <f t="shared" si="42"/>
        <v>253.24320000000003</v>
      </c>
      <c r="V696" s="21">
        <f t="shared" si="43"/>
        <v>253.24320000000003</v>
      </c>
      <c r="W696" s="21">
        <v>0</v>
      </c>
      <c r="X696" s="27">
        <v>2315.3563999999997</v>
      </c>
      <c r="Y696" s="12" t="s">
        <v>38</v>
      </c>
      <c r="Z696" s="12" t="s">
        <v>1482</v>
      </c>
      <c r="AA696" s="12" t="str">
        <f>VLOOKUP(C696,'MASTER SALE PARTY'!$B$4:$E$1000,4,FALSE)</f>
        <v>Local</v>
      </c>
      <c r="AB696" s="26">
        <v>24</v>
      </c>
    </row>
    <row r="697" spans="1:28">
      <c r="A697" s="16">
        <v>43647</v>
      </c>
      <c r="B697" s="5">
        <v>153</v>
      </c>
      <c r="C697" s="23" t="s">
        <v>142</v>
      </c>
      <c r="D697" s="12" t="str">
        <f>VLOOKUP(C697,'MASTER SALE PARTY'!$B$4:$E$1000,2,FALSE)</f>
        <v>27AAACB2484Q1Z8</v>
      </c>
      <c r="E697" s="12" t="s">
        <v>1545</v>
      </c>
      <c r="F697" s="24" t="s">
        <v>748</v>
      </c>
      <c r="G697" s="25">
        <v>43673</v>
      </c>
      <c r="H697" s="12" t="str">
        <f>VLOOKUP(C697,'MASTER SALE PARTY'!$B$4:$E$1000,3,FALSE)</f>
        <v>27-Maharashatra</v>
      </c>
      <c r="I697" s="17">
        <v>0</v>
      </c>
      <c r="J697" s="17" t="s">
        <v>37</v>
      </c>
      <c r="K697" s="26">
        <v>998898</v>
      </c>
      <c r="L697" s="20">
        <f>VLOOKUP(K697,'MASTER SALE HSN'!$A$4:$E$200,5,FALSE)</f>
        <v>18</v>
      </c>
      <c r="M697" s="26"/>
      <c r="N697" s="12"/>
      <c r="O697" s="12"/>
      <c r="P697" s="12"/>
      <c r="Q697" s="12"/>
      <c r="R697" s="12"/>
      <c r="S697" s="28">
        <v>96410</v>
      </c>
      <c r="T697" s="21">
        <f t="shared" si="41"/>
        <v>0</v>
      </c>
      <c r="U697" s="21">
        <f t="shared" si="42"/>
        <v>8676.9</v>
      </c>
      <c r="V697" s="21">
        <f t="shared" si="43"/>
        <v>8676.9</v>
      </c>
      <c r="W697" s="21">
        <v>0</v>
      </c>
      <c r="X697" s="27">
        <v>113763.79999999999</v>
      </c>
      <c r="Y697" s="12" t="s">
        <v>38</v>
      </c>
      <c r="Z697" s="12" t="s">
        <v>1482</v>
      </c>
      <c r="AA697" s="12" t="str">
        <f>VLOOKUP(C697,'MASTER SALE PARTY'!$B$4:$E$1000,4,FALSE)</f>
        <v>Local</v>
      </c>
      <c r="AB697" s="26">
        <v>1120</v>
      </c>
    </row>
    <row r="698" spans="1:28">
      <c r="A698" s="16">
        <v>43647</v>
      </c>
      <c r="B698" s="5">
        <v>154</v>
      </c>
      <c r="C698" s="23" t="s">
        <v>110</v>
      </c>
      <c r="D698" s="12" t="str">
        <f>VLOOKUP(C698,'MASTER SALE PARTY'!$B$4:$E$1000,2,FALSE)</f>
        <v>27BBVPS2447C1ZA</v>
      </c>
      <c r="E698" s="12" t="s">
        <v>1545</v>
      </c>
      <c r="F698" s="24" t="s">
        <v>749</v>
      </c>
      <c r="G698" s="25">
        <v>43673</v>
      </c>
      <c r="H698" s="12" t="str">
        <f>VLOOKUP(C698,'MASTER SALE PARTY'!$B$4:$E$1000,3,FALSE)</f>
        <v>27-Maharashatra</v>
      </c>
      <c r="I698" s="17">
        <v>0</v>
      </c>
      <c r="J698" s="17" t="s">
        <v>37</v>
      </c>
      <c r="K698" s="26">
        <v>998898</v>
      </c>
      <c r="L698" s="20">
        <f>VLOOKUP(K698,'MASTER SALE HSN'!$A$4:$E$200,5,FALSE)</f>
        <v>18</v>
      </c>
      <c r="M698" s="26"/>
      <c r="N698" s="12"/>
      <c r="O698" s="12"/>
      <c r="P698" s="12"/>
      <c r="Q698" s="12"/>
      <c r="R698" s="12"/>
      <c r="S698" s="28">
        <v>6750</v>
      </c>
      <c r="T698" s="21">
        <f t="shared" si="41"/>
        <v>0</v>
      </c>
      <c r="U698" s="21">
        <f t="shared" si="42"/>
        <v>607.5</v>
      </c>
      <c r="V698" s="21">
        <f t="shared" si="43"/>
        <v>607.5</v>
      </c>
      <c r="W698" s="21">
        <v>0</v>
      </c>
      <c r="X698" s="27">
        <v>7965</v>
      </c>
      <c r="Y698" s="12" t="s">
        <v>38</v>
      </c>
      <c r="Z698" s="12" t="s">
        <v>1482</v>
      </c>
      <c r="AA698" s="12" t="str">
        <f>VLOOKUP(C698,'MASTER SALE PARTY'!$B$4:$E$1000,4,FALSE)</f>
        <v>Local</v>
      </c>
      <c r="AB698" s="26">
        <v>450</v>
      </c>
    </row>
    <row r="699" spans="1:28">
      <c r="A699" s="16">
        <v>43647</v>
      </c>
      <c r="B699" s="5">
        <v>156</v>
      </c>
      <c r="C699" s="23" t="s">
        <v>45</v>
      </c>
      <c r="D699" s="12" t="str">
        <f>VLOOKUP(C699,'MASTER SALE PARTY'!$B$4:$E$1000,2,FALSE)</f>
        <v>27AAECM8871A1ZF</v>
      </c>
      <c r="E699" s="12" t="s">
        <v>1545</v>
      </c>
      <c r="F699" s="24" t="s">
        <v>750</v>
      </c>
      <c r="G699" s="25">
        <v>43673</v>
      </c>
      <c r="H699" s="12" t="str">
        <f>VLOOKUP(C699,'MASTER SALE PARTY'!$B$4:$E$1000,3,FALSE)</f>
        <v>27-Maharashatra</v>
      </c>
      <c r="I699" s="17">
        <v>0</v>
      </c>
      <c r="J699" s="17" t="s">
        <v>37</v>
      </c>
      <c r="K699" s="26">
        <v>87089900</v>
      </c>
      <c r="L699" s="20">
        <f>VLOOKUP(K699,'MASTER SALE HSN'!$A$4:$E$200,5,FALSE)</f>
        <v>28</v>
      </c>
      <c r="M699" s="26"/>
      <c r="N699" s="12"/>
      <c r="O699" s="12"/>
      <c r="P699" s="12"/>
      <c r="Q699" s="12"/>
      <c r="R699" s="12"/>
      <c r="S699" s="28">
        <v>23508.6</v>
      </c>
      <c r="T699" s="21">
        <f t="shared" si="41"/>
        <v>0</v>
      </c>
      <c r="U699" s="21">
        <f t="shared" si="42"/>
        <v>3291.2039999999997</v>
      </c>
      <c r="V699" s="21">
        <f t="shared" si="43"/>
        <v>3291.2039999999997</v>
      </c>
      <c r="W699" s="21">
        <v>0</v>
      </c>
      <c r="X699" s="27">
        <v>30090.997999999996</v>
      </c>
      <c r="Y699" s="12" t="s">
        <v>38</v>
      </c>
      <c r="Z699" s="12" t="s">
        <v>1482</v>
      </c>
      <c r="AA699" s="12" t="str">
        <f>VLOOKUP(C699,'MASTER SALE PARTY'!$B$4:$E$1000,4,FALSE)</f>
        <v>Local</v>
      </c>
      <c r="AB699" s="26">
        <v>12</v>
      </c>
    </row>
    <row r="700" spans="1:28">
      <c r="A700" s="16">
        <v>43647</v>
      </c>
      <c r="B700" s="5">
        <v>157</v>
      </c>
      <c r="C700" s="23" t="s">
        <v>45</v>
      </c>
      <c r="D700" s="12" t="str">
        <f>VLOOKUP(C700,'MASTER SALE PARTY'!$B$4:$E$1000,2,FALSE)</f>
        <v>27AAECM8871A1ZF</v>
      </c>
      <c r="E700" s="12" t="s">
        <v>1545</v>
      </c>
      <c r="F700" s="24" t="s">
        <v>751</v>
      </c>
      <c r="G700" s="25">
        <v>43673</v>
      </c>
      <c r="H700" s="12" t="str">
        <f>VLOOKUP(C700,'MASTER SALE PARTY'!$B$4:$E$1000,3,FALSE)</f>
        <v>27-Maharashatra</v>
      </c>
      <c r="I700" s="17">
        <v>0</v>
      </c>
      <c r="J700" s="17" t="s">
        <v>37</v>
      </c>
      <c r="K700" s="26">
        <v>87089900</v>
      </c>
      <c r="L700" s="20">
        <f>VLOOKUP(K700,'MASTER SALE HSN'!$A$4:$E$200,5,FALSE)</f>
        <v>28</v>
      </c>
      <c r="M700" s="26"/>
      <c r="N700" s="12"/>
      <c r="O700" s="12"/>
      <c r="P700" s="12"/>
      <c r="Q700" s="12"/>
      <c r="R700" s="12"/>
      <c r="S700" s="28">
        <v>23255.759999999998</v>
      </c>
      <c r="T700" s="21">
        <f t="shared" si="41"/>
        <v>0</v>
      </c>
      <c r="U700" s="21">
        <f t="shared" si="42"/>
        <v>3255.8063999999995</v>
      </c>
      <c r="V700" s="21">
        <f t="shared" si="43"/>
        <v>3255.8063999999995</v>
      </c>
      <c r="W700" s="21">
        <v>0</v>
      </c>
      <c r="X700" s="27">
        <v>29767.382799999996</v>
      </c>
      <c r="Y700" s="12" t="s">
        <v>38</v>
      </c>
      <c r="Z700" s="12" t="s">
        <v>1482</v>
      </c>
      <c r="AA700" s="12" t="str">
        <f>VLOOKUP(C700,'MASTER SALE PARTY'!$B$4:$E$1000,4,FALSE)</f>
        <v>Local</v>
      </c>
      <c r="AB700" s="26">
        <v>12</v>
      </c>
    </row>
    <row r="701" spans="1:28">
      <c r="A701" s="16">
        <v>43647</v>
      </c>
      <c r="B701" s="5">
        <v>158</v>
      </c>
      <c r="C701" s="23" t="s">
        <v>185</v>
      </c>
      <c r="D701" s="12" t="str">
        <f>VLOOKUP(C701,'MASTER SALE PARTY'!$B$4:$E$1000,2,FALSE)</f>
        <v>27AABFP3834C1ZK</v>
      </c>
      <c r="E701" s="12" t="s">
        <v>1545</v>
      </c>
      <c r="F701" s="24" t="s">
        <v>752</v>
      </c>
      <c r="G701" s="25">
        <v>43673</v>
      </c>
      <c r="H701" s="12" t="str">
        <f>VLOOKUP(C701,'MASTER SALE PARTY'!$B$4:$E$1000,3,FALSE)</f>
        <v>27-Maharashatra</v>
      </c>
      <c r="I701" s="17">
        <v>0</v>
      </c>
      <c r="J701" s="17" t="s">
        <v>37</v>
      </c>
      <c r="K701" s="26">
        <v>87141900</v>
      </c>
      <c r="L701" s="20">
        <f>VLOOKUP(K701,'MASTER SALE HSN'!$A$4:$E$200,5,FALSE)</f>
        <v>28</v>
      </c>
      <c r="M701" s="26"/>
      <c r="N701" s="12"/>
      <c r="O701" s="12"/>
      <c r="P701" s="12"/>
      <c r="Q701" s="12"/>
      <c r="R701" s="12"/>
      <c r="S701" s="28">
        <v>29033.8</v>
      </c>
      <c r="T701" s="21">
        <f t="shared" si="41"/>
        <v>0</v>
      </c>
      <c r="U701" s="21">
        <f t="shared" si="42"/>
        <v>4064.7319999999995</v>
      </c>
      <c r="V701" s="21">
        <f t="shared" si="43"/>
        <v>4064.7319999999995</v>
      </c>
      <c r="W701" s="21">
        <v>0</v>
      </c>
      <c r="X701" s="27">
        <v>37163.263999999996</v>
      </c>
      <c r="Y701" s="12" t="s">
        <v>38</v>
      </c>
      <c r="Z701" s="12" t="s">
        <v>1482</v>
      </c>
      <c r="AA701" s="12" t="str">
        <f>VLOOKUP(C701,'MASTER SALE PARTY'!$B$4:$E$1000,4,FALSE)</f>
        <v>Local</v>
      </c>
      <c r="AB701" s="26">
        <v>2580</v>
      </c>
    </row>
    <row r="702" spans="1:28">
      <c r="A702" s="16">
        <v>43647</v>
      </c>
      <c r="B702" s="5">
        <v>159</v>
      </c>
      <c r="C702" s="23" t="s">
        <v>185</v>
      </c>
      <c r="D702" s="12" t="str">
        <f>VLOOKUP(C702,'MASTER SALE PARTY'!$B$4:$E$1000,2,FALSE)</f>
        <v>27AABFP3834C1ZK</v>
      </c>
      <c r="E702" s="12" t="s">
        <v>1545</v>
      </c>
      <c r="F702" s="24" t="s">
        <v>753</v>
      </c>
      <c r="G702" s="25">
        <v>43674</v>
      </c>
      <c r="H702" s="12" t="str">
        <f>VLOOKUP(C702,'MASTER SALE PARTY'!$B$4:$E$1000,3,FALSE)</f>
        <v>27-Maharashatra</v>
      </c>
      <c r="I702" s="17">
        <v>0</v>
      </c>
      <c r="J702" s="17" t="s">
        <v>37</v>
      </c>
      <c r="K702" s="26">
        <v>87141900</v>
      </c>
      <c r="L702" s="20">
        <f>VLOOKUP(K702,'MASTER SALE HSN'!$A$4:$E$200,5,FALSE)</f>
        <v>28</v>
      </c>
      <c r="M702" s="26"/>
      <c r="N702" s="12"/>
      <c r="O702" s="12"/>
      <c r="P702" s="12"/>
      <c r="Q702" s="12"/>
      <c r="R702" s="12"/>
      <c r="S702" s="28">
        <v>17125.599999999999</v>
      </c>
      <c r="T702" s="21">
        <f t="shared" si="41"/>
        <v>0</v>
      </c>
      <c r="U702" s="21">
        <f t="shared" si="42"/>
        <v>2397.5839999999998</v>
      </c>
      <c r="V702" s="21">
        <f t="shared" si="43"/>
        <v>2397.5839999999998</v>
      </c>
      <c r="W702" s="21">
        <v>0</v>
      </c>
      <c r="X702" s="27">
        <v>21920.777999999995</v>
      </c>
      <c r="Y702" s="12" t="s">
        <v>38</v>
      </c>
      <c r="Z702" s="12" t="s">
        <v>1482</v>
      </c>
      <c r="AA702" s="12" t="str">
        <f>VLOOKUP(C702,'MASTER SALE PARTY'!$B$4:$E$1000,4,FALSE)</f>
        <v>Local</v>
      </c>
      <c r="AB702" s="26">
        <v>1480</v>
      </c>
    </row>
    <row r="703" spans="1:28">
      <c r="A703" s="16">
        <v>43647</v>
      </c>
      <c r="B703" s="5">
        <v>160</v>
      </c>
      <c r="C703" s="23" t="s">
        <v>45</v>
      </c>
      <c r="D703" s="12" t="str">
        <f>VLOOKUP(C703,'MASTER SALE PARTY'!$B$4:$E$1000,2,FALSE)</f>
        <v>27AAECM8871A1ZF</v>
      </c>
      <c r="E703" s="12" t="s">
        <v>1545</v>
      </c>
      <c r="F703" s="24" t="s">
        <v>754</v>
      </c>
      <c r="G703" s="25">
        <v>43675</v>
      </c>
      <c r="H703" s="12" t="str">
        <f>VLOOKUP(C703,'MASTER SALE PARTY'!$B$4:$E$1000,3,FALSE)</f>
        <v>27-Maharashatra</v>
      </c>
      <c r="I703" s="17">
        <v>0</v>
      </c>
      <c r="J703" s="17" t="s">
        <v>37</v>
      </c>
      <c r="K703" s="26">
        <v>87089900</v>
      </c>
      <c r="L703" s="20">
        <f>VLOOKUP(K703,'MASTER SALE HSN'!$A$4:$E$200,5,FALSE)</f>
        <v>28</v>
      </c>
      <c r="M703" s="26"/>
      <c r="N703" s="12"/>
      <c r="O703" s="12"/>
      <c r="P703" s="12"/>
      <c r="Q703" s="12"/>
      <c r="R703" s="12"/>
      <c r="S703" s="28">
        <v>23508.6</v>
      </c>
      <c r="T703" s="21">
        <f t="shared" si="41"/>
        <v>0</v>
      </c>
      <c r="U703" s="21">
        <f t="shared" si="42"/>
        <v>3291.2039999999997</v>
      </c>
      <c r="V703" s="21">
        <f t="shared" si="43"/>
        <v>3291.2039999999997</v>
      </c>
      <c r="W703" s="21">
        <v>0</v>
      </c>
      <c r="X703" s="27">
        <v>30090.997999999996</v>
      </c>
      <c r="Y703" s="12" t="s">
        <v>38</v>
      </c>
      <c r="Z703" s="12" t="s">
        <v>1482</v>
      </c>
      <c r="AA703" s="12" t="str">
        <f>VLOOKUP(C703,'MASTER SALE PARTY'!$B$4:$E$1000,4,FALSE)</f>
        <v>Local</v>
      </c>
      <c r="AB703" s="26">
        <v>12</v>
      </c>
    </row>
    <row r="704" spans="1:28">
      <c r="A704" s="16">
        <v>43647</v>
      </c>
      <c r="B704" s="5">
        <v>161</v>
      </c>
      <c r="C704" s="23" t="s">
        <v>45</v>
      </c>
      <c r="D704" s="12" t="str">
        <f>VLOOKUP(C704,'MASTER SALE PARTY'!$B$4:$E$1000,2,FALSE)</f>
        <v>27AAECM8871A1ZF</v>
      </c>
      <c r="E704" s="12" t="s">
        <v>1545</v>
      </c>
      <c r="F704" s="24" t="s">
        <v>755</v>
      </c>
      <c r="G704" s="25">
        <v>43675</v>
      </c>
      <c r="H704" s="12" t="str">
        <f>VLOOKUP(C704,'MASTER SALE PARTY'!$B$4:$E$1000,3,FALSE)</f>
        <v>27-Maharashatra</v>
      </c>
      <c r="I704" s="17">
        <v>0</v>
      </c>
      <c r="J704" s="17" t="s">
        <v>37</v>
      </c>
      <c r="K704" s="26">
        <v>87089900</v>
      </c>
      <c r="L704" s="20">
        <f>VLOOKUP(K704,'MASTER SALE HSN'!$A$4:$E$200,5,FALSE)</f>
        <v>28</v>
      </c>
      <c r="M704" s="26"/>
      <c r="N704" s="12"/>
      <c r="O704" s="12"/>
      <c r="P704" s="12"/>
      <c r="Q704" s="12"/>
      <c r="R704" s="12"/>
      <c r="S704" s="28">
        <v>23508.6</v>
      </c>
      <c r="T704" s="21">
        <f t="shared" si="41"/>
        <v>0</v>
      </c>
      <c r="U704" s="21">
        <f t="shared" si="42"/>
        <v>3291.2039999999997</v>
      </c>
      <c r="V704" s="21">
        <f t="shared" si="43"/>
        <v>3291.2039999999997</v>
      </c>
      <c r="W704" s="21">
        <v>0</v>
      </c>
      <c r="X704" s="27">
        <v>30090.997999999996</v>
      </c>
      <c r="Y704" s="12" t="s">
        <v>38</v>
      </c>
      <c r="Z704" s="12" t="s">
        <v>1482</v>
      </c>
      <c r="AA704" s="12" t="str">
        <f>VLOOKUP(C704,'MASTER SALE PARTY'!$B$4:$E$1000,4,FALSE)</f>
        <v>Local</v>
      </c>
      <c r="AB704" s="26">
        <v>12</v>
      </c>
    </row>
    <row r="705" spans="1:28">
      <c r="A705" s="16">
        <v>43647</v>
      </c>
      <c r="B705" s="5">
        <v>162</v>
      </c>
      <c r="C705" s="23" t="s">
        <v>142</v>
      </c>
      <c r="D705" s="12" t="str">
        <f>VLOOKUP(C705,'MASTER SALE PARTY'!$B$4:$E$1000,2,FALSE)</f>
        <v>27AAACB2484Q1Z8</v>
      </c>
      <c r="E705" s="12" t="s">
        <v>1545</v>
      </c>
      <c r="F705" s="24" t="s">
        <v>756</v>
      </c>
      <c r="G705" s="25">
        <v>43675</v>
      </c>
      <c r="H705" s="12" t="str">
        <f>VLOOKUP(C705,'MASTER SALE PARTY'!$B$4:$E$1000,3,FALSE)</f>
        <v>27-Maharashatra</v>
      </c>
      <c r="I705" s="17">
        <v>0</v>
      </c>
      <c r="J705" s="17" t="s">
        <v>37</v>
      </c>
      <c r="K705" s="26">
        <v>998898</v>
      </c>
      <c r="L705" s="20">
        <f>VLOOKUP(K705,'MASTER SALE HSN'!$A$4:$E$200,5,FALSE)</f>
        <v>18</v>
      </c>
      <c r="M705" s="26"/>
      <c r="N705" s="12"/>
      <c r="O705" s="12"/>
      <c r="P705" s="12"/>
      <c r="Q705" s="12"/>
      <c r="R705" s="12"/>
      <c r="S705" s="28">
        <v>94740</v>
      </c>
      <c r="T705" s="21">
        <f t="shared" si="41"/>
        <v>0</v>
      </c>
      <c r="U705" s="21">
        <f t="shared" si="42"/>
        <v>8526.6</v>
      </c>
      <c r="V705" s="21">
        <f t="shared" si="43"/>
        <v>8526.6</v>
      </c>
      <c r="W705" s="21">
        <v>0</v>
      </c>
      <c r="X705" s="27">
        <v>111793.20000000001</v>
      </c>
      <c r="Y705" s="12" t="s">
        <v>38</v>
      </c>
      <c r="Z705" s="12" t="s">
        <v>1482</v>
      </c>
      <c r="AA705" s="12" t="str">
        <f>VLOOKUP(C705,'MASTER SALE PARTY'!$B$4:$E$1000,4,FALSE)</f>
        <v>Local</v>
      </c>
      <c r="AB705" s="26">
        <v>1155</v>
      </c>
    </row>
    <row r="706" spans="1:28">
      <c r="A706" s="16">
        <v>43647</v>
      </c>
      <c r="B706" s="5">
        <v>163</v>
      </c>
      <c r="C706" s="23" t="s">
        <v>45</v>
      </c>
      <c r="D706" s="12" t="str">
        <f>VLOOKUP(C706,'MASTER SALE PARTY'!$B$4:$E$1000,2,FALSE)</f>
        <v>27AAECM8871A1ZF</v>
      </c>
      <c r="E706" s="12" t="s">
        <v>1545</v>
      </c>
      <c r="F706" s="24" t="s">
        <v>757</v>
      </c>
      <c r="G706" s="25">
        <v>43675</v>
      </c>
      <c r="H706" s="12" t="str">
        <f>VLOOKUP(C706,'MASTER SALE PARTY'!$B$4:$E$1000,3,FALSE)</f>
        <v>27-Maharashatra</v>
      </c>
      <c r="I706" s="17">
        <v>0</v>
      </c>
      <c r="J706" s="17" t="s">
        <v>37</v>
      </c>
      <c r="K706" s="26">
        <v>87089900</v>
      </c>
      <c r="L706" s="20">
        <f>VLOOKUP(K706,'MASTER SALE HSN'!$A$4:$E$200,5,FALSE)</f>
        <v>28</v>
      </c>
      <c r="M706" s="26"/>
      <c r="N706" s="12"/>
      <c r="O706" s="12"/>
      <c r="P706" s="12"/>
      <c r="Q706" s="12"/>
      <c r="R706" s="12"/>
      <c r="S706" s="28">
        <v>23255.759999999998</v>
      </c>
      <c r="T706" s="21">
        <f t="shared" si="41"/>
        <v>0</v>
      </c>
      <c r="U706" s="21">
        <f t="shared" si="42"/>
        <v>3255.8063999999995</v>
      </c>
      <c r="V706" s="21">
        <f t="shared" si="43"/>
        <v>3255.8063999999995</v>
      </c>
      <c r="W706" s="21">
        <v>0</v>
      </c>
      <c r="X706" s="27">
        <v>29767.382799999996</v>
      </c>
      <c r="Y706" s="12" t="s">
        <v>38</v>
      </c>
      <c r="Z706" s="12" t="s">
        <v>1482</v>
      </c>
      <c r="AA706" s="12" t="str">
        <f>VLOOKUP(C706,'MASTER SALE PARTY'!$B$4:$E$1000,4,FALSE)</f>
        <v>Local</v>
      </c>
      <c r="AB706" s="26">
        <v>12</v>
      </c>
    </row>
    <row r="707" spans="1:28">
      <c r="A707" s="16">
        <v>43647</v>
      </c>
      <c r="B707" s="5">
        <v>164</v>
      </c>
      <c r="C707" s="23" t="s">
        <v>496</v>
      </c>
      <c r="D707" s="12" t="str">
        <f>VLOOKUP(C707,'MASTER SALE PARTY'!$B$4:$E$1000,2,FALSE)</f>
        <v>27AAACV2420J1ZI</v>
      </c>
      <c r="E707" s="12" t="s">
        <v>1545</v>
      </c>
      <c r="F707" s="24" t="s">
        <v>758</v>
      </c>
      <c r="G707" s="25">
        <v>43675</v>
      </c>
      <c r="H707" s="12" t="str">
        <f>VLOOKUP(C707,'MASTER SALE PARTY'!$B$4:$E$1000,3,FALSE)</f>
        <v>27-Maharashatra</v>
      </c>
      <c r="I707" s="17">
        <v>0</v>
      </c>
      <c r="J707" s="17" t="s">
        <v>37</v>
      </c>
      <c r="K707" s="26">
        <v>87142090</v>
      </c>
      <c r="L707" s="20">
        <f>VLOOKUP(K707,'MASTER SALE HSN'!$A$4:$E$200,5,FALSE)</f>
        <v>28</v>
      </c>
      <c r="M707" s="26"/>
      <c r="N707" s="12"/>
      <c r="O707" s="12"/>
      <c r="P707" s="12"/>
      <c r="Q707" s="12"/>
      <c r="R707" s="12"/>
      <c r="S707" s="28">
        <v>23318.32</v>
      </c>
      <c r="T707" s="21">
        <f t="shared" si="41"/>
        <v>0</v>
      </c>
      <c r="U707" s="21">
        <f t="shared" si="42"/>
        <v>3264.5648000000001</v>
      </c>
      <c r="V707" s="21">
        <f t="shared" si="43"/>
        <v>3264.5648000000001</v>
      </c>
      <c r="W707" s="21">
        <v>0</v>
      </c>
      <c r="X707" s="27">
        <v>29847.439600000002</v>
      </c>
      <c r="Y707" s="12" t="s">
        <v>38</v>
      </c>
      <c r="Z707" s="12" t="s">
        <v>1482</v>
      </c>
      <c r="AA707" s="12" t="str">
        <f>VLOOKUP(C707,'MASTER SALE PARTY'!$B$4:$E$1000,4,FALSE)</f>
        <v>Local</v>
      </c>
      <c r="AB707" s="26">
        <v>529</v>
      </c>
    </row>
    <row r="708" spans="1:28">
      <c r="A708" s="16">
        <v>43647</v>
      </c>
      <c r="B708" s="5">
        <v>165</v>
      </c>
      <c r="C708" s="23" t="s">
        <v>496</v>
      </c>
      <c r="D708" s="12" t="str">
        <f>VLOOKUP(C708,'MASTER SALE PARTY'!$B$4:$E$1000,2,FALSE)</f>
        <v>27AAACV2420J1ZI</v>
      </c>
      <c r="E708" s="12" t="s">
        <v>1545</v>
      </c>
      <c r="F708" s="24" t="s">
        <v>759</v>
      </c>
      <c r="G708" s="25">
        <v>43675</v>
      </c>
      <c r="H708" s="12" t="str">
        <f>VLOOKUP(C708,'MASTER SALE PARTY'!$B$4:$E$1000,3,FALSE)</f>
        <v>27-Maharashatra</v>
      </c>
      <c r="I708" s="17">
        <v>0</v>
      </c>
      <c r="J708" s="17" t="s">
        <v>37</v>
      </c>
      <c r="K708" s="26">
        <v>85119000</v>
      </c>
      <c r="L708" s="20">
        <f>VLOOKUP(K708,'MASTER SALE HSN'!$A$4:$E$200,5,FALSE)</f>
        <v>28</v>
      </c>
      <c r="M708" s="26"/>
      <c r="N708" s="12"/>
      <c r="O708" s="12"/>
      <c r="P708" s="12"/>
      <c r="Q708" s="12"/>
      <c r="R708" s="12"/>
      <c r="S708" s="28">
        <v>29742.639999999999</v>
      </c>
      <c r="T708" s="21">
        <f t="shared" si="41"/>
        <v>0</v>
      </c>
      <c r="U708" s="21">
        <f t="shared" si="42"/>
        <v>4163.9696000000004</v>
      </c>
      <c r="V708" s="21">
        <f t="shared" si="43"/>
        <v>4163.9696000000004</v>
      </c>
      <c r="W708" s="21">
        <v>0</v>
      </c>
      <c r="X708" s="27">
        <v>38070.579199999993</v>
      </c>
      <c r="Y708" s="12" t="s">
        <v>38</v>
      </c>
      <c r="Z708" s="12" t="s">
        <v>1482</v>
      </c>
      <c r="AA708" s="12" t="str">
        <f>VLOOKUP(C708,'MASTER SALE PARTY'!$B$4:$E$1000,4,FALSE)</f>
        <v>Local</v>
      </c>
      <c r="AB708" s="26">
        <v>536</v>
      </c>
    </row>
    <row r="709" spans="1:28">
      <c r="A709" s="16">
        <v>43647</v>
      </c>
      <c r="B709" s="5">
        <v>166</v>
      </c>
      <c r="C709" s="23" t="s">
        <v>92</v>
      </c>
      <c r="D709" s="12" t="str">
        <f>VLOOKUP(C709,'MASTER SALE PARTY'!$B$4:$E$1000,2,FALSE)</f>
        <v>27AAACH4211R1ZF</v>
      </c>
      <c r="E709" s="12" t="s">
        <v>1545</v>
      </c>
      <c r="F709" s="24" t="s">
        <v>760</v>
      </c>
      <c r="G709" s="25">
        <v>43676</v>
      </c>
      <c r="H709" s="12" t="str">
        <f>VLOOKUP(C709,'MASTER SALE PARTY'!$B$4:$E$1000,3,FALSE)</f>
        <v>27-Maharashatra</v>
      </c>
      <c r="I709" s="17">
        <v>0</v>
      </c>
      <c r="J709" s="17" t="s">
        <v>37</v>
      </c>
      <c r="K709" s="26">
        <v>85129000</v>
      </c>
      <c r="L709" s="20">
        <f>VLOOKUP(K709,'MASTER SALE HSN'!$A$4:$E$200,5,FALSE)</f>
        <v>18</v>
      </c>
      <c r="M709" s="26"/>
      <c r="N709" s="12"/>
      <c r="O709" s="12"/>
      <c r="P709" s="12"/>
      <c r="Q709" s="12"/>
      <c r="R709" s="12"/>
      <c r="S709" s="28">
        <v>30000</v>
      </c>
      <c r="T709" s="21">
        <f t="shared" si="41"/>
        <v>0</v>
      </c>
      <c r="U709" s="21">
        <f t="shared" si="42"/>
        <v>2700</v>
      </c>
      <c r="V709" s="21">
        <f t="shared" si="43"/>
        <v>2700</v>
      </c>
      <c r="W709" s="21">
        <v>0</v>
      </c>
      <c r="X709" s="27">
        <v>35400</v>
      </c>
      <c r="Y709" s="12" t="s">
        <v>38</v>
      </c>
      <c r="Z709" s="12" t="s">
        <v>1482</v>
      </c>
      <c r="AA709" s="12" t="str">
        <f>VLOOKUP(C709,'MASTER SALE PARTY'!$B$4:$E$1000,4,FALSE)</f>
        <v>Local</v>
      </c>
      <c r="AB709" s="26">
        <v>1200</v>
      </c>
    </row>
    <row r="710" spans="1:28">
      <c r="A710" s="16">
        <v>43647</v>
      </c>
      <c r="B710" s="5">
        <v>167</v>
      </c>
      <c r="C710" s="23" t="s">
        <v>45</v>
      </c>
      <c r="D710" s="12" t="str">
        <f>VLOOKUP(C710,'MASTER SALE PARTY'!$B$4:$E$1000,2,FALSE)</f>
        <v>27AAECM8871A1ZF</v>
      </c>
      <c r="E710" s="12" t="s">
        <v>1545</v>
      </c>
      <c r="F710" s="24" t="s">
        <v>761</v>
      </c>
      <c r="G710" s="25">
        <v>43676</v>
      </c>
      <c r="H710" s="12" t="str">
        <f>VLOOKUP(C710,'MASTER SALE PARTY'!$B$4:$E$1000,3,FALSE)</f>
        <v>27-Maharashatra</v>
      </c>
      <c r="I710" s="17">
        <v>0</v>
      </c>
      <c r="J710" s="17" t="s">
        <v>37</v>
      </c>
      <c r="K710" s="26">
        <v>87089900</v>
      </c>
      <c r="L710" s="20">
        <f>VLOOKUP(K710,'MASTER SALE HSN'!$A$4:$E$200,5,FALSE)</f>
        <v>28</v>
      </c>
      <c r="M710" s="26"/>
      <c r="N710" s="12"/>
      <c r="O710" s="12"/>
      <c r="P710" s="12"/>
      <c r="Q710" s="12"/>
      <c r="R710" s="12"/>
      <c r="S710" s="28">
        <v>23508.6</v>
      </c>
      <c r="T710" s="21">
        <f t="shared" si="41"/>
        <v>0</v>
      </c>
      <c r="U710" s="21">
        <f t="shared" si="42"/>
        <v>3291.2039999999997</v>
      </c>
      <c r="V710" s="21">
        <f t="shared" si="43"/>
        <v>3291.2039999999997</v>
      </c>
      <c r="W710" s="21">
        <v>0</v>
      </c>
      <c r="X710" s="27">
        <v>30090.997999999996</v>
      </c>
      <c r="Y710" s="12" t="s">
        <v>38</v>
      </c>
      <c r="Z710" s="12" t="s">
        <v>1482</v>
      </c>
      <c r="AA710" s="12" t="str">
        <f>VLOOKUP(C710,'MASTER SALE PARTY'!$B$4:$E$1000,4,FALSE)</f>
        <v>Local</v>
      </c>
      <c r="AB710" s="26">
        <v>12</v>
      </c>
    </row>
    <row r="711" spans="1:28">
      <c r="A711" s="16">
        <v>43647</v>
      </c>
      <c r="B711" s="5">
        <v>168</v>
      </c>
      <c r="C711" s="23" t="s">
        <v>185</v>
      </c>
      <c r="D711" s="12" t="str">
        <f>VLOOKUP(C711,'MASTER SALE PARTY'!$B$4:$E$1000,2,FALSE)</f>
        <v>27AABFP3834C1ZK</v>
      </c>
      <c r="E711" s="12" t="s">
        <v>1545</v>
      </c>
      <c r="F711" s="24" t="s">
        <v>762</v>
      </c>
      <c r="G711" s="25">
        <v>43676</v>
      </c>
      <c r="H711" s="12" t="str">
        <f>VLOOKUP(C711,'MASTER SALE PARTY'!$B$4:$E$1000,3,FALSE)</f>
        <v>27-Maharashatra</v>
      </c>
      <c r="I711" s="17">
        <v>0</v>
      </c>
      <c r="J711" s="17" t="s">
        <v>37</v>
      </c>
      <c r="K711" s="26">
        <v>87141900</v>
      </c>
      <c r="L711" s="20">
        <f>VLOOKUP(K711,'MASTER SALE HSN'!$A$4:$E$200,5,FALSE)</f>
        <v>28</v>
      </c>
      <c r="M711" s="26"/>
      <c r="N711" s="12"/>
      <c r="O711" s="12"/>
      <c r="P711" s="12"/>
      <c r="Q711" s="12"/>
      <c r="R711" s="12"/>
      <c r="S711" s="28">
        <v>64009.4</v>
      </c>
      <c r="T711" s="21">
        <f t="shared" si="41"/>
        <v>0</v>
      </c>
      <c r="U711" s="21">
        <f t="shared" si="42"/>
        <v>8961.3160000000007</v>
      </c>
      <c r="V711" s="21">
        <f t="shared" si="43"/>
        <v>8961.3160000000007</v>
      </c>
      <c r="W711" s="21">
        <v>0</v>
      </c>
      <c r="X711" s="27">
        <v>81932.042000000001</v>
      </c>
      <c r="Y711" s="12" t="s">
        <v>38</v>
      </c>
      <c r="Z711" s="12" t="s">
        <v>1482</v>
      </c>
      <c r="AA711" s="12" t="str">
        <f>VLOOKUP(C711,'MASTER SALE PARTY'!$B$4:$E$1000,4,FALSE)</f>
        <v>Local</v>
      </c>
      <c r="AB711" s="26">
        <v>5180</v>
      </c>
    </row>
    <row r="712" spans="1:28">
      <c r="A712" s="16">
        <v>43647</v>
      </c>
      <c r="B712" s="5">
        <v>169</v>
      </c>
      <c r="C712" s="23" t="s">
        <v>121</v>
      </c>
      <c r="D712" s="12" t="str">
        <f>VLOOKUP(C712,'MASTER SALE PARTY'!$B$4:$E$1000,2,FALSE)</f>
        <v>23AABCE9378F1ZK</v>
      </c>
      <c r="E712" s="12" t="s">
        <v>1545</v>
      </c>
      <c r="F712" s="24" t="s">
        <v>763</v>
      </c>
      <c r="G712" s="25">
        <v>43676</v>
      </c>
      <c r="H712" s="12" t="str">
        <f>VLOOKUP(C712,'MASTER SALE PARTY'!$B$4:$E$1000,3,FALSE)</f>
        <v>23-Madhya Pradesh</v>
      </c>
      <c r="I712" s="17">
        <v>0</v>
      </c>
      <c r="J712" s="17" t="s">
        <v>37</v>
      </c>
      <c r="K712" s="26">
        <v>87081090</v>
      </c>
      <c r="L712" s="20">
        <f>VLOOKUP(K712,'MASTER SALE HSN'!$A$4:$E$200,5,FALSE)</f>
        <v>28</v>
      </c>
      <c r="M712" s="26"/>
      <c r="N712" s="12"/>
      <c r="O712" s="12"/>
      <c r="P712" s="12"/>
      <c r="Q712" s="12"/>
      <c r="R712" s="12"/>
      <c r="S712" s="28">
        <v>18776.400000000001</v>
      </c>
      <c r="T712" s="21">
        <f t="shared" si="41"/>
        <v>5257.3919999999998</v>
      </c>
      <c r="U712" s="21">
        <f t="shared" si="42"/>
        <v>0</v>
      </c>
      <c r="V712" s="21">
        <f t="shared" si="43"/>
        <v>0</v>
      </c>
      <c r="W712" s="21">
        <v>0</v>
      </c>
      <c r="X712" s="27">
        <v>24033.792000000001</v>
      </c>
      <c r="Y712" s="12" t="s">
        <v>38</v>
      </c>
      <c r="Z712" s="12" t="s">
        <v>1482</v>
      </c>
      <c r="AA712" s="12" t="str">
        <f>VLOOKUP(C712,'MASTER SALE PARTY'!$B$4:$E$1000,4,FALSE)</f>
        <v>Oms</v>
      </c>
      <c r="AB712" s="26">
        <v>20</v>
      </c>
    </row>
    <row r="713" spans="1:28">
      <c r="A713" s="16">
        <v>43647</v>
      </c>
      <c r="B713" s="5">
        <v>170</v>
      </c>
      <c r="C713" s="23" t="s">
        <v>121</v>
      </c>
      <c r="D713" s="12" t="str">
        <f>VLOOKUP(C713,'MASTER SALE PARTY'!$B$4:$E$1000,2,FALSE)</f>
        <v>23AABCE9378F1ZK</v>
      </c>
      <c r="E713" s="12" t="s">
        <v>1545</v>
      </c>
      <c r="F713" s="24" t="s">
        <v>764</v>
      </c>
      <c r="G713" s="25">
        <v>43676</v>
      </c>
      <c r="H713" s="12" t="str">
        <f>VLOOKUP(C713,'MASTER SALE PARTY'!$B$4:$E$1000,3,FALSE)</f>
        <v>23-Madhya Pradesh</v>
      </c>
      <c r="I713" s="17">
        <v>0</v>
      </c>
      <c r="J713" s="17" t="s">
        <v>37</v>
      </c>
      <c r="K713" s="26">
        <v>87081090</v>
      </c>
      <c r="L713" s="20">
        <f>VLOOKUP(K713,'MASTER SALE HSN'!$A$4:$E$200,5,FALSE)</f>
        <v>28</v>
      </c>
      <c r="M713" s="26"/>
      <c r="N713" s="12"/>
      <c r="O713" s="12"/>
      <c r="P713" s="12"/>
      <c r="Q713" s="12"/>
      <c r="R713" s="12"/>
      <c r="S713" s="28">
        <v>48856.5</v>
      </c>
      <c r="T713" s="21">
        <f t="shared" si="41"/>
        <v>13679.82</v>
      </c>
      <c r="U713" s="21">
        <f t="shared" si="42"/>
        <v>0</v>
      </c>
      <c r="V713" s="21">
        <f t="shared" si="43"/>
        <v>0</v>
      </c>
      <c r="W713" s="21">
        <v>0</v>
      </c>
      <c r="X713" s="27">
        <v>62536.32</v>
      </c>
      <c r="Y713" s="12" t="s">
        <v>38</v>
      </c>
      <c r="Z713" s="12" t="s">
        <v>1482</v>
      </c>
      <c r="AA713" s="12" t="str">
        <f>VLOOKUP(C713,'MASTER SALE PARTY'!$B$4:$E$1000,4,FALSE)</f>
        <v>Oms</v>
      </c>
      <c r="AB713" s="26">
        <v>150</v>
      </c>
    </row>
    <row r="714" spans="1:28">
      <c r="A714" s="16">
        <v>43647</v>
      </c>
      <c r="B714" s="5">
        <v>171</v>
      </c>
      <c r="C714" s="23" t="s">
        <v>121</v>
      </c>
      <c r="D714" s="12" t="str">
        <f>VLOOKUP(C714,'MASTER SALE PARTY'!$B$4:$E$1000,2,FALSE)</f>
        <v>23AABCE9378F1ZK</v>
      </c>
      <c r="E714" s="12" t="s">
        <v>1545</v>
      </c>
      <c r="F714" s="24" t="s">
        <v>765</v>
      </c>
      <c r="G714" s="25">
        <v>43676</v>
      </c>
      <c r="H714" s="12" t="str">
        <f>VLOOKUP(C714,'MASTER SALE PARTY'!$B$4:$E$1000,3,FALSE)</f>
        <v>23-Madhya Pradesh</v>
      </c>
      <c r="I714" s="17">
        <v>0</v>
      </c>
      <c r="J714" s="17" t="s">
        <v>37</v>
      </c>
      <c r="K714" s="26">
        <v>87081090</v>
      </c>
      <c r="L714" s="20">
        <f>VLOOKUP(K714,'MASTER SALE HSN'!$A$4:$E$200,5,FALSE)</f>
        <v>28</v>
      </c>
      <c r="M714" s="26"/>
      <c r="N714" s="12"/>
      <c r="O714" s="12"/>
      <c r="P714" s="12"/>
      <c r="Q714" s="12"/>
      <c r="R714" s="12"/>
      <c r="S714" s="28">
        <v>6475.5</v>
      </c>
      <c r="T714" s="21">
        <f t="shared" si="41"/>
        <v>1813.1399999999999</v>
      </c>
      <c r="U714" s="21">
        <f t="shared" si="42"/>
        <v>0</v>
      </c>
      <c r="V714" s="21">
        <f t="shared" si="43"/>
        <v>0</v>
      </c>
      <c r="W714" s="21">
        <v>0</v>
      </c>
      <c r="X714" s="27">
        <v>8288.64</v>
      </c>
      <c r="Y714" s="12" t="s">
        <v>38</v>
      </c>
      <c r="Z714" s="12" t="s">
        <v>1482</v>
      </c>
      <c r="AA714" s="12" t="str">
        <f>VLOOKUP(C714,'MASTER SALE PARTY'!$B$4:$E$1000,4,FALSE)</f>
        <v>Oms</v>
      </c>
      <c r="AB714" s="26">
        <v>5</v>
      </c>
    </row>
    <row r="715" spans="1:28">
      <c r="A715" s="16">
        <v>43647</v>
      </c>
      <c r="B715" s="5">
        <v>172</v>
      </c>
      <c r="C715" s="23" t="s">
        <v>121</v>
      </c>
      <c r="D715" s="12" t="str">
        <f>VLOOKUP(C715,'MASTER SALE PARTY'!$B$4:$E$1000,2,FALSE)</f>
        <v>23AABCE9378F1ZK</v>
      </c>
      <c r="E715" s="12" t="s">
        <v>1545</v>
      </c>
      <c r="F715" s="24" t="s">
        <v>766</v>
      </c>
      <c r="G715" s="25">
        <v>43676</v>
      </c>
      <c r="H715" s="12" t="str">
        <f>VLOOKUP(C715,'MASTER SALE PARTY'!$B$4:$E$1000,3,FALSE)</f>
        <v>23-Madhya Pradesh</v>
      </c>
      <c r="I715" s="17">
        <v>0</v>
      </c>
      <c r="J715" s="17" t="s">
        <v>37</v>
      </c>
      <c r="K715" s="26">
        <v>87081090</v>
      </c>
      <c r="L715" s="20">
        <f>VLOOKUP(K715,'MASTER SALE HSN'!$A$4:$E$200,5,FALSE)</f>
        <v>28</v>
      </c>
      <c r="M715" s="26"/>
      <c r="N715" s="12"/>
      <c r="O715" s="12"/>
      <c r="P715" s="12"/>
      <c r="Q715" s="12"/>
      <c r="R715" s="12"/>
      <c r="S715" s="28">
        <v>657.6</v>
      </c>
      <c r="T715" s="21">
        <f t="shared" si="41"/>
        <v>184.12800000000001</v>
      </c>
      <c r="U715" s="21">
        <f t="shared" si="42"/>
        <v>0</v>
      </c>
      <c r="V715" s="21">
        <f t="shared" si="43"/>
        <v>0</v>
      </c>
      <c r="W715" s="21">
        <v>0</v>
      </c>
      <c r="X715" s="27">
        <v>841.72800000000007</v>
      </c>
      <c r="Y715" s="12" t="s">
        <v>38</v>
      </c>
      <c r="Z715" s="12" t="s">
        <v>1482</v>
      </c>
      <c r="AA715" s="12" t="str">
        <f>VLOOKUP(C715,'MASTER SALE PARTY'!$B$4:$E$1000,4,FALSE)</f>
        <v>Oms</v>
      </c>
      <c r="AB715" s="26">
        <v>2</v>
      </c>
    </row>
    <row r="716" spans="1:28">
      <c r="A716" s="16">
        <v>43647</v>
      </c>
      <c r="B716" s="5">
        <v>173</v>
      </c>
      <c r="C716" s="23" t="s">
        <v>185</v>
      </c>
      <c r="D716" s="12" t="str">
        <f>VLOOKUP(C716,'MASTER SALE PARTY'!$B$4:$E$1000,2,FALSE)</f>
        <v>27AABFP3834C1ZK</v>
      </c>
      <c r="E716" s="12" t="s">
        <v>1545</v>
      </c>
      <c r="F716" s="24" t="s">
        <v>767</v>
      </c>
      <c r="G716" s="25">
        <v>43676</v>
      </c>
      <c r="H716" s="12" t="str">
        <f>VLOOKUP(C716,'MASTER SALE PARTY'!$B$4:$E$1000,3,FALSE)</f>
        <v>27-Maharashatra</v>
      </c>
      <c r="I716" s="17">
        <v>0</v>
      </c>
      <c r="J716" s="17" t="s">
        <v>37</v>
      </c>
      <c r="K716" s="26">
        <v>87141900</v>
      </c>
      <c r="L716" s="20">
        <f>VLOOKUP(K716,'MASTER SALE HSN'!$A$4:$E$200,5,FALSE)</f>
        <v>28</v>
      </c>
      <c r="M716" s="26"/>
      <c r="N716" s="12"/>
      <c r="O716" s="12"/>
      <c r="P716" s="12"/>
      <c r="Q716" s="12"/>
      <c r="R716" s="12"/>
      <c r="S716" s="28">
        <v>65786.899999999994</v>
      </c>
      <c r="T716" s="21">
        <f t="shared" si="41"/>
        <v>0</v>
      </c>
      <c r="U716" s="21">
        <f t="shared" si="42"/>
        <v>9210.1659999999993</v>
      </c>
      <c r="V716" s="21">
        <f t="shared" si="43"/>
        <v>9210.1659999999993</v>
      </c>
      <c r="W716" s="21">
        <v>0</v>
      </c>
      <c r="X716" s="27">
        <v>84207.241999999984</v>
      </c>
      <c r="Y716" s="12" t="s">
        <v>38</v>
      </c>
      <c r="Z716" s="12" t="s">
        <v>1482</v>
      </c>
      <c r="AA716" s="12" t="str">
        <f>VLOOKUP(C716,'MASTER SALE PARTY'!$B$4:$E$1000,4,FALSE)</f>
        <v>Local</v>
      </c>
      <c r="AB716" s="26">
        <v>5410</v>
      </c>
    </row>
    <row r="717" spans="1:28">
      <c r="A717" s="16">
        <v>43647</v>
      </c>
      <c r="B717" s="5">
        <v>174</v>
      </c>
      <c r="C717" s="23" t="s">
        <v>64</v>
      </c>
      <c r="D717" s="12" t="str">
        <f>VLOOKUP(C717,'MASTER SALE PARTY'!$B$4:$E$1000,2,FALSE)</f>
        <v>27AAACD4090Q1Z8</v>
      </c>
      <c r="E717" s="12" t="s">
        <v>1545</v>
      </c>
      <c r="F717" s="24" t="s">
        <v>768</v>
      </c>
      <c r="G717" s="25">
        <v>43677</v>
      </c>
      <c r="H717" s="12" t="str">
        <f>VLOOKUP(C717,'MASTER SALE PARTY'!$B$4:$E$1000,3,FALSE)</f>
        <v>27-Maharashatra</v>
      </c>
      <c r="I717" s="17">
        <v>0</v>
      </c>
      <c r="J717" s="17" t="s">
        <v>37</v>
      </c>
      <c r="K717" s="26">
        <v>85129000</v>
      </c>
      <c r="L717" s="20">
        <f>VLOOKUP(K717,'MASTER SALE HSN'!$A$4:$E$200,5,FALSE)</f>
        <v>18</v>
      </c>
      <c r="M717" s="26"/>
      <c r="N717" s="12"/>
      <c r="O717" s="12"/>
      <c r="P717" s="12"/>
      <c r="Q717" s="12"/>
      <c r="R717" s="12"/>
      <c r="S717" s="28">
        <v>76866.3</v>
      </c>
      <c r="T717" s="21">
        <f t="shared" si="41"/>
        <v>0</v>
      </c>
      <c r="U717" s="21">
        <f t="shared" si="42"/>
        <v>6917.9670000000006</v>
      </c>
      <c r="V717" s="21">
        <f t="shared" si="43"/>
        <v>6917.9670000000006</v>
      </c>
      <c r="W717" s="21">
        <v>0</v>
      </c>
      <c r="X717" s="27">
        <v>90702.244000000006</v>
      </c>
      <c r="Y717" s="12" t="s">
        <v>38</v>
      </c>
      <c r="Z717" s="12" t="s">
        <v>1482</v>
      </c>
      <c r="AA717" s="12" t="str">
        <f>VLOOKUP(C717,'MASTER SALE PARTY'!$B$4:$E$1000,4,FALSE)</f>
        <v>Local</v>
      </c>
      <c r="AB717" s="26">
        <v>630</v>
      </c>
    </row>
    <row r="718" spans="1:28">
      <c r="A718" s="16">
        <v>43647</v>
      </c>
      <c r="B718" s="5">
        <v>175</v>
      </c>
      <c r="C718" s="23" t="s">
        <v>64</v>
      </c>
      <c r="D718" s="12" t="str">
        <f>VLOOKUP(C718,'MASTER SALE PARTY'!$B$4:$E$1000,2,FALSE)</f>
        <v>27AAACD4090Q1Z8</v>
      </c>
      <c r="E718" s="12" t="s">
        <v>1545</v>
      </c>
      <c r="F718" s="24" t="s">
        <v>769</v>
      </c>
      <c r="G718" s="25">
        <v>43677</v>
      </c>
      <c r="H718" s="12" t="str">
        <f>VLOOKUP(C718,'MASTER SALE PARTY'!$B$4:$E$1000,3,FALSE)</f>
        <v>27-Maharashatra</v>
      </c>
      <c r="I718" s="17">
        <v>0</v>
      </c>
      <c r="J718" s="17" t="s">
        <v>37</v>
      </c>
      <c r="K718" s="26">
        <v>85129000</v>
      </c>
      <c r="L718" s="20">
        <f>VLOOKUP(K718,'MASTER SALE HSN'!$A$4:$E$200,5,FALSE)</f>
        <v>18</v>
      </c>
      <c r="M718" s="26"/>
      <c r="N718" s="12"/>
      <c r="O718" s="12"/>
      <c r="P718" s="12"/>
      <c r="Q718" s="12"/>
      <c r="R718" s="12"/>
      <c r="S718" s="28">
        <v>19432.560000000001</v>
      </c>
      <c r="T718" s="21">
        <f t="shared" si="41"/>
        <v>0</v>
      </c>
      <c r="U718" s="21">
        <f t="shared" si="42"/>
        <v>1748.9304000000002</v>
      </c>
      <c r="V718" s="21">
        <f t="shared" si="43"/>
        <v>1748.9304000000002</v>
      </c>
      <c r="W718" s="21">
        <v>0</v>
      </c>
      <c r="X718" s="27">
        <v>22930.420800000004</v>
      </c>
      <c r="Y718" s="12" t="s">
        <v>38</v>
      </c>
      <c r="Z718" s="12" t="s">
        <v>1482</v>
      </c>
      <c r="AA718" s="12" t="str">
        <f>VLOOKUP(C718,'MASTER SALE PARTY'!$B$4:$E$1000,4,FALSE)</f>
        <v>Local</v>
      </c>
      <c r="AB718" s="26">
        <v>301</v>
      </c>
    </row>
    <row r="719" spans="1:28">
      <c r="A719" s="16">
        <v>43647</v>
      </c>
      <c r="B719" s="5">
        <v>176</v>
      </c>
      <c r="C719" s="23" t="s">
        <v>185</v>
      </c>
      <c r="D719" s="12" t="str">
        <f>VLOOKUP(C719,'MASTER SALE PARTY'!$B$4:$E$1000,2,FALSE)</f>
        <v>27AABFP3834C1ZK</v>
      </c>
      <c r="E719" s="12" t="s">
        <v>1545</v>
      </c>
      <c r="F719" s="24" t="s">
        <v>770</v>
      </c>
      <c r="G719" s="25">
        <v>43677</v>
      </c>
      <c r="H719" s="12" t="str">
        <f>VLOOKUP(C719,'MASTER SALE PARTY'!$B$4:$E$1000,3,FALSE)</f>
        <v>27-Maharashatra</v>
      </c>
      <c r="I719" s="17">
        <v>0</v>
      </c>
      <c r="J719" s="17" t="s">
        <v>37</v>
      </c>
      <c r="K719" s="26">
        <v>87141900</v>
      </c>
      <c r="L719" s="20">
        <f>VLOOKUP(K719,'MASTER SALE HSN'!$A$4:$E$200,5,FALSE)</f>
        <v>28</v>
      </c>
      <c r="M719" s="26"/>
      <c r="N719" s="12"/>
      <c r="O719" s="12"/>
      <c r="P719" s="12"/>
      <c r="Q719" s="12"/>
      <c r="R719" s="12"/>
      <c r="S719" s="28">
        <v>50187.5</v>
      </c>
      <c r="T719" s="21">
        <f t="shared" si="41"/>
        <v>0</v>
      </c>
      <c r="U719" s="21">
        <f t="shared" si="42"/>
        <v>7026.25</v>
      </c>
      <c r="V719" s="21">
        <f t="shared" si="43"/>
        <v>7026.25</v>
      </c>
      <c r="W719" s="21">
        <v>0</v>
      </c>
      <c r="X719" s="27">
        <v>64240</v>
      </c>
      <c r="Y719" s="12" t="s">
        <v>38</v>
      </c>
      <c r="Z719" s="12" t="s">
        <v>1482</v>
      </c>
      <c r="AA719" s="12" t="str">
        <f>VLOOKUP(C719,'MASTER SALE PARTY'!$B$4:$E$1000,4,FALSE)</f>
        <v>Local</v>
      </c>
      <c r="AB719" s="26">
        <v>3950</v>
      </c>
    </row>
    <row r="720" spans="1:28">
      <c r="A720" s="16">
        <v>43647</v>
      </c>
      <c r="B720" s="5">
        <v>177</v>
      </c>
      <c r="C720" s="23" t="s">
        <v>142</v>
      </c>
      <c r="D720" s="12" t="str">
        <f>VLOOKUP(C720,'MASTER SALE PARTY'!$B$4:$E$1000,2,FALSE)</f>
        <v>27AAACB2484Q1Z8</v>
      </c>
      <c r="E720" s="12" t="s">
        <v>1545</v>
      </c>
      <c r="F720" s="24" t="s">
        <v>771</v>
      </c>
      <c r="G720" s="25">
        <v>43677</v>
      </c>
      <c r="H720" s="12" t="str">
        <f>VLOOKUP(C720,'MASTER SALE PARTY'!$B$4:$E$1000,3,FALSE)</f>
        <v>27-Maharashatra</v>
      </c>
      <c r="I720" s="17">
        <v>0</v>
      </c>
      <c r="J720" s="17" t="s">
        <v>37</v>
      </c>
      <c r="K720" s="26">
        <v>998898</v>
      </c>
      <c r="L720" s="20">
        <f>VLOOKUP(K720,'MASTER SALE HSN'!$A$4:$E$200,5,FALSE)</f>
        <v>18</v>
      </c>
      <c r="M720" s="26"/>
      <c r="N720" s="12"/>
      <c r="O720" s="12"/>
      <c r="P720" s="12"/>
      <c r="Q720" s="12"/>
      <c r="R720" s="12"/>
      <c r="S720" s="28">
        <v>94710</v>
      </c>
      <c r="T720" s="21">
        <f t="shared" si="41"/>
        <v>0</v>
      </c>
      <c r="U720" s="21">
        <f t="shared" si="42"/>
        <v>8523.9</v>
      </c>
      <c r="V720" s="21">
        <f t="shared" si="43"/>
        <v>8523.9</v>
      </c>
      <c r="W720" s="21">
        <v>0</v>
      </c>
      <c r="X720" s="27">
        <v>111757.79999999999</v>
      </c>
      <c r="Y720" s="12" t="s">
        <v>38</v>
      </c>
      <c r="Z720" s="12" t="s">
        <v>1482</v>
      </c>
      <c r="AA720" s="12" t="str">
        <f>VLOOKUP(C720,'MASTER SALE PARTY'!$B$4:$E$1000,4,FALSE)</f>
        <v>Local</v>
      </c>
      <c r="AB720" s="26">
        <v>1095</v>
      </c>
    </row>
    <row r="721" spans="1:28">
      <c r="A721" s="16">
        <v>43647</v>
      </c>
      <c r="B721" s="5">
        <v>178</v>
      </c>
      <c r="C721" s="23" t="s">
        <v>185</v>
      </c>
      <c r="D721" s="12" t="str">
        <f>VLOOKUP(C721,'MASTER SALE PARTY'!$B$4:$E$1000,2,FALSE)</f>
        <v>27AABFP3834C1ZK</v>
      </c>
      <c r="E721" s="12" t="s">
        <v>1545</v>
      </c>
      <c r="F721" s="24" t="s">
        <v>772</v>
      </c>
      <c r="G721" s="25">
        <v>43677</v>
      </c>
      <c r="H721" s="12" t="str">
        <f>VLOOKUP(C721,'MASTER SALE PARTY'!$B$4:$E$1000,3,FALSE)</f>
        <v>27-Maharashatra</v>
      </c>
      <c r="I721" s="17">
        <v>0</v>
      </c>
      <c r="J721" s="17" t="s">
        <v>37</v>
      </c>
      <c r="K721" s="26">
        <v>87141900</v>
      </c>
      <c r="L721" s="20">
        <f>VLOOKUP(K721,'MASTER SALE HSN'!$A$4:$E$200,5,FALSE)</f>
        <v>28</v>
      </c>
      <c r="M721" s="26"/>
      <c r="N721" s="12"/>
      <c r="O721" s="12"/>
      <c r="P721" s="12"/>
      <c r="Q721" s="12"/>
      <c r="R721" s="12"/>
      <c r="S721" s="28">
        <v>24525</v>
      </c>
      <c r="T721" s="21">
        <f t="shared" si="41"/>
        <v>0</v>
      </c>
      <c r="U721" s="21">
        <f t="shared" si="42"/>
        <v>3433.5</v>
      </c>
      <c r="V721" s="21">
        <f t="shared" si="43"/>
        <v>3433.5</v>
      </c>
      <c r="W721" s="21">
        <v>0</v>
      </c>
      <c r="X721" s="27">
        <v>31392</v>
      </c>
      <c r="Y721" s="12" t="s">
        <v>38</v>
      </c>
      <c r="Z721" s="12" t="s">
        <v>1482</v>
      </c>
      <c r="AA721" s="12" t="str">
        <f>VLOOKUP(C721,'MASTER SALE PARTY'!$B$4:$E$1000,4,FALSE)</f>
        <v>Local</v>
      </c>
      <c r="AB721" s="26">
        <v>2500</v>
      </c>
    </row>
    <row r="722" spans="1:28">
      <c r="A722" s="16">
        <v>43647</v>
      </c>
      <c r="C722" s="23" t="s">
        <v>33</v>
      </c>
      <c r="D722" s="12" t="str">
        <f>VLOOKUP(C722,'MASTER SALE PARTY'!$B$4:$E$1000,2,FALSE)</f>
        <v>27AABCM2508F1ZU</v>
      </c>
      <c r="E722" s="12" t="s">
        <v>1543</v>
      </c>
      <c r="F722" s="301">
        <v>13130</v>
      </c>
      <c r="G722" s="25">
        <v>43676</v>
      </c>
      <c r="H722" s="12" t="str">
        <f>VLOOKUP(C722,'MASTER SALE PARTY'!$B$4:$E$1000,3,FALSE)</f>
        <v>27-Maharashatra</v>
      </c>
      <c r="I722" s="17">
        <v>0</v>
      </c>
      <c r="J722" s="17" t="s">
        <v>37</v>
      </c>
      <c r="K722" s="26">
        <v>87081090</v>
      </c>
      <c r="L722" s="20">
        <f>VLOOKUP(K722,'MASTER SALE HSN'!$A$4:$E$200,5,FALSE)</f>
        <v>28</v>
      </c>
      <c r="S722" s="28">
        <v>25079</v>
      </c>
      <c r="T722" s="21">
        <f t="shared" ref="T722" si="44">+IF(AA722="oms",S722/100*L722,0)</f>
        <v>0</v>
      </c>
      <c r="U722" s="21">
        <f t="shared" ref="U722" si="45">+IF(AA722="local",S722/100*L722/2,0)</f>
        <v>3511.06</v>
      </c>
      <c r="V722" s="21">
        <f t="shared" ref="V722" si="46">+IF(AA722="local",S722/100*L722/2,0)</f>
        <v>3511.06</v>
      </c>
      <c r="W722" s="21">
        <v>0</v>
      </c>
      <c r="X722" s="27">
        <v>31392</v>
      </c>
      <c r="Y722" s="12" t="s">
        <v>38</v>
      </c>
      <c r="Z722" s="12" t="s">
        <v>1482</v>
      </c>
      <c r="AA722" s="12" t="str">
        <f>VLOOKUP(C722,'MASTER SALE PARTY'!$B$4:$E$1000,4,FALSE)</f>
        <v>Local</v>
      </c>
    </row>
    <row r="723" spans="1:28">
      <c r="A723" s="16">
        <v>43647</v>
      </c>
      <c r="C723" s="23" t="s">
        <v>33</v>
      </c>
      <c r="D723" s="12" t="str">
        <f>VLOOKUP(C723,'MASTER SALE PARTY'!$B$4:$E$1000,2,FALSE)</f>
        <v>27AABCM2508F1ZU</v>
      </c>
      <c r="E723" s="12" t="s">
        <v>1544</v>
      </c>
      <c r="F723" s="301">
        <v>1</v>
      </c>
      <c r="G723" s="25">
        <v>43616</v>
      </c>
      <c r="H723" s="12" t="str">
        <f>VLOOKUP(C723,'MASTER SALE PARTY'!$B$4:$E$1000,3,FALSE)</f>
        <v>27-Maharashatra</v>
      </c>
      <c r="I723" s="17">
        <v>0</v>
      </c>
      <c r="J723" s="17" t="s">
        <v>37</v>
      </c>
      <c r="K723" s="26">
        <v>87081090</v>
      </c>
      <c r="L723" s="20">
        <f>VLOOKUP(K723,'MASTER SALE HSN'!$A$4:$E$200,5,FALSE)</f>
        <v>28</v>
      </c>
      <c r="S723" s="28">
        <v>-100366</v>
      </c>
      <c r="T723" s="21">
        <f t="shared" ref="T723:T729" si="47">+IF(AA723="oms",S723/100*L723,0)</f>
        <v>0</v>
      </c>
      <c r="U723" s="21">
        <f t="shared" ref="U723:U729" si="48">+IF(AA723="local",S723/100*L723/2,0)</f>
        <v>-14051.24</v>
      </c>
      <c r="V723" s="21">
        <f t="shared" ref="V723:V729" si="49">+IF(AA723="local",S723/100*L723/2,0)</f>
        <v>-14051.24</v>
      </c>
      <c r="W723" s="21">
        <v>0</v>
      </c>
      <c r="X723" s="27">
        <f>+W723+V723+U723+T723+S723</f>
        <v>-128468.48</v>
      </c>
      <c r="Y723" s="12" t="s">
        <v>38</v>
      </c>
      <c r="Z723" s="12" t="s">
        <v>1482</v>
      </c>
      <c r="AA723" s="12" t="str">
        <f>VLOOKUP(C723,'MASTER SALE PARTY'!$B$4:$E$1000,4,FALSE)</f>
        <v>Local</v>
      </c>
    </row>
    <row r="724" spans="1:28">
      <c r="A724" s="16">
        <v>43647</v>
      </c>
      <c r="C724" s="23" t="s">
        <v>173</v>
      </c>
      <c r="D724" s="12" t="str">
        <f>VLOOKUP(C724,'MASTER SALE PARTY'!$B$4:$E$1000,2,FALSE)</f>
        <v>27AAGCP0139E1ZP</v>
      </c>
      <c r="E724" s="12" t="s">
        <v>1544</v>
      </c>
      <c r="F724" s="24" t="s">
        <v>1760</v>
      </c>
      <c r="G724" s="25">
        <v>43646</v>
      </c>
      <c r="H724" s="12" t="str">
        <f>VLOOKUP(C724,'MASTER SALE PARTY'!$B$4:$E$1000,3,FALSE)</f>
        <v>27-Maharashatra</v>
      </c>
      <c r="I724" s="17">
        <v>0</v>
      </c>
      <c r="J724" s="17" t="s">
        <v>37</v>
      </c>
      <c r="K724" s="26">
        <v>87141090</v>
      </c>
      <c r="L724" s="20">
        <f>VLOOKUP(K724,'MASTER SALE HSN'!$A$4:$E$200,5,FALSE)</f>
        <v>28</v>
      </c>
      <c r="S724" s="28">
        <v>-904.44</v>
      </c>
      <c r="T724" s="21">
        <f t="shared" si="47"/>
        <v>0</v>
      </c>
      <c r="U724" s="21">
        <f t="shared" si="48"/>
        <v>-126.62160000000002</v>
      </c>
      <c r="V724" s="21">
        <f t="shared" si="49"/>
        <v>-126.62160000000002</v>
      </c>
      <c r="W724" s="21">
        <v>0</v>
      </c>
      <c r="X724" s="27">
        <f t="shared" ref="X724:X729" si="50">+W724+V724+U724+T724+S724</f>
        <v>-1157.6832000000002</v>
      </c>
      <c r="Y724" s="12" t="s">
        <v>38</v>
      </c>
      <c r="Z724" s="12" t="s">
        <v>1482</v>
      </c>
      <c r="AA724" s="12" t="str">
        <f>VLOOKUP(C724,'MASTER SALE PARTY'!$B$4:$E$1000,4,FALSE)</f>
        <v>Local</v>
      </c>
    </row>
    <row r="725" spans="1:28">
      <c r="A725" s="16">
        <v>43647</v>
      </c>
      <c r="C725" s="23" t="s">
        <v>173</v>
      </c>
      <c r="D725" s="12" t="str">
        <f>VLOOKUP(C725,'MASTER SALE PARTY'!$B$4:$E$1000,2,FALSE)</f>
        <v>27AAGCP0139E1ZP</v>
      </c>
      <c r="E725" s="12" t="s">
        <v>1544</v>
      </c>
      <c r="F725" s="24" t="s">
        <v>1753</v>
      </c>
      <c r="G725" s="25">
        <v>43646</v>
      </c>
      <c r="H725" s="12" t="str">
        <f>VLOOKUP(C725,'MASTER SALE PARTY'!$B$4:$E$1000,3,FALSE)</f>
        <v>27-Maharashatra</v>
      </c>
      <c r="I725" s="17">
        <v>0</v>
      </c>
      <c r="J725" s="17" t="s">
        <v>37</v>
      </c>
      <c r="K725" s="26">
        <v>87141090</v>
      </c>
      <c r="L725" s="20">
        <f>VLOOKUP(K725,'MASTER SALE HSN'!$A$4:$E$200,5,FALSE)</f>
        <v>28</v>
      </c>
      <c r="S725" s="28">
        <v>-904.44</v>
      </c>
      <c r="T725" s="21">
        <f t="shared" si="47"/>
        <v>0</v>
      </c>
      <c r="U725" s="21">
        <f t="shared" si="48"/>
        <v>-126.62160000000002</v>
      </c>
      <c r="V725" s="21">
        <f t="shared" si="49"/>
        <v>-126.62160000000002</v>
      </c>
      <c r="W725" s="21">
        <v>0</v>
      </c>
      <c r="X725" s="27">
        <f t="shared" si="50"/>
        <v>-1157.6832000000002</v>
      </c>
      <c r="Y725" s="12" t="s">
        <v>38</v>
      </c>
      <c r="Z725" s="12" t="s">
        <v>1482</v>
      </c>
      <c r="AA725" s="12" t="str">
        <f>VLOOKUP(C725,'MASTER SALE PARTY'!$B$4:$E$1000,4,FALSE)</f>
        <v>Local</v>
      </c>
    </row>
    <row r="726" spans="1:28">
      <c r="A726" s="16">
        <v>43647</v>
      </c>
      <c r="C726" s="23" t="s">
        <v>121</v>
      </c>
      <c r="D726" s="12" t="str">
        <f>VLOOKUP(C726,'MASTER SALE PARTY'!$B$4:$E$1000,2,FALSE)</f>
        <v>23AABCE9378F1ZK</v>
      </c>
      <c r="E726" s="12" t="s">
        <v>1544</v>
      </c>
      <c r="F726" s="24" t="s">
        <v>1761</v>
      </c>
      <c r="G726" s="25">
        <v>43656</v>
      </c>
      <c r="H726" s="12" t="str">
        <f>VLOOKUP(C726,'MASTER SALE PARTY'!$B$4:$E$1000,3,FALSE)</f>
        <v>23-Madhya Pradesh</v>
      </c>
      <c r="I726" s="17">
        <v>0</v>
      </c>
      <c r="J726" s="17" t="s">
        <v>37</v>
      </c>
      <c r="K726" s="26">
        <v>87081090</v>
      </c>
      <c r="L726" s="20">
        <f>VLOOKUP(K726,'MASTER SALE HSN'!$A$4:$E$200,5,FALSE)</f>
        <v>28</v>
      </c>
      <c r="S726" s="28">
        <v>-2021.5</v>
      </c>
      <c r="T726" s="21">
        <f t="shared" si="47"/>
        <v>-566.02</v>
      </c>
      <c r="U726" s="21">
        <f t="shared" si="48"/>
        <v>0</v>
      </c>
      <c r="V726" s="21">
        <f t="shared" si="49"/>
        <v>0</v>
      </c>
      <c r="W726" s="21">
        <v>0</v>
      </c>
      <c r="X726" s="27">
        <f t="shared" si="50"/>
        <v>-2587.52</v>
      </c>
      <c r="Y726" s="12" t="s">
        <v>38</v>
      </c>
      <c r="Z726" s="12" t="s">
        <v>1482</v>
      </c>
      <c r="AA726" s="12" t="str">
        <f>VLOOKUP(C726,'MASTER SALE PARTY'!$B$4:$E$1000,4,FALSE)</f>
        <v>Oms</v>
      </c>
    </row>
    <row r="727" spans="1:28">
      <c r="A727" s="16">
        <v>43647</v>
      </c>
      <c r="C727" s="23" t="s">
        <v>121</v>
      </c>
      <c r="D727" s="12" t="str">
        <f>VLOOKUP(C727,'MASTER SALE PARTY'!$B$4:$E$1000,2,FALSE)</f>
        <v>23AABCE9378F1ZK</v>
      </c>
      <c r="E727" s="12" t="s">
        <v>1544</v>
      </c>
      <c r="F727" s="24" t="s">
        <v>1762</v>
      </c>
      <c r="G727" s="25">
        <v>43675</v>
      </c>
      <c r="H727" s="12" t="str">
        <f>VLOOKUP(C727,'MASTER SALE PARTY'!$B$4:$E$1000,3,FALSE)</f>
        <v>23-Madhya Pradesh</v>
      </c>
      <c r="I727" s="17">
        <v>0</v>
      </c>
      <c r="J727" s="17" t="s">
        <v>37</v>
      </c>
      <c r="K727" s="26">
        <v>87081090</v>
      </c>
      <c r="L727" s="20">
        <f>VLOOKUP(K727,'MASTER SALE HSN'!$A$4:$E$200,5,FALSE)</f>
        <v>28</v>
      </c>
      <c r="S727" s="28">
        <v>-2021.5</v>
      </c>
      <c r="T727" s="21">
        <f t="shared" si="47"/>
        <v>-566.02</v>
      </c>
      <c r="U727" s="21">
        <f t="shared" si="48"/>
        <v>0</v>
      </c>
      <c r="V727" s="21">
        <f t="shared" si="49"/>
        <v>0</v>
      </c>
      <c r="W727" s="21">
        <v>0</v>
      </c>
      <c r="X727" s="27">
        <f t="shared" si="50"/>
        <v>-2587.52</v>
      </c>
      <c r="Y727" s="12" t="s">
        <v>38</v>
      </c>
      <c r="Z727" s="12" t="s">
        <v>1482</v>
      </c>
      <c r="AA727" s="12" t="str">
        <f>VLOOKUP(C727,'MASTER SALE PARTY'!$B$4:$E$1000,4,FALSE)</f>
        <v>Oms</v>
      </c>
    </row>
    <row r="728" spans="1:28">
      <c r="A728" s="16">
        <v>43647</v>
      </c>
      <c r="C728" s="23" t="s">
        <v>121</v>
      </c>
      <c r="D728" s="12" t="str">
        <f>VLOOKUP(C728,'MASTER SALE PARTY'!$B$4:$E$1000,2,FALSE)</f>
        <v>23AABCE9378F1ZK</v>
      </c>
      <c r="E728" s="12" t="s">
        <v>1544</v>
      </c>
      <c r="F728" s="24" t="s">
        <v>1763</v>
      </c>
      <c r="G728" s="25">
        <v>43676</v>
      </c>
      <c r="H728" s="12" t="str">
        <f>VLOOKUP(C728,'MASTER SALE PARTY'!$B$4:$E$1000,3,FALSE)</f>
        <v>23-Madhya Pradesh</v>
      </c>
      <c r="I728" s="17">
        <v>0</v>
      </c>
      <c r="J728" s="17" t="s">
        <v>37</v>
      </c>
      <c r="K728" s="26">
        <v>87081090</v>
      </c>
      <c r="L728" s="20">
        <f>VLOOKUP(K728,'MASTER SALE HSN'!$A$4:$E$200,5,FALSE)</f>
        <v>28</v>
      </c>
      <c r="S728" s="28">
        <v>-2021.5</v>
      </c>
      <c r="T728" s="21">
        <f t="shared" si="47"/>
        <v>-566.02</v>
      </c>
      <c r="U728" s="21">
        <f t="shared" si="48"/>
        <v>0</v>
      </c>
      <c r="V728" s="21">
        <f t="shared" si="49"/>
        <v>0</v>
      </c>
      <c r="W728" s="21">
        <v>0</v>
      </c>
      <c r="X728" s="27">
        <f t="shared" si="50"/>
        <v>-2587.52</v>
      </c>
      <c r="Y728" s="12" t="s">
        <v>38</v>
      </c>
      <c r="Z728" s="12" t="s">
        <v>1482</v>
      </c>
      <c r="AA728" s="12" t="str">
        <f>VLOOKUP(C728,'MASTER SALE PARTY'!$B$4:$E$1000,4,FALSE)</f>
        <v>Oms</v>
      </c>
    </row>
    <row r="729" spans="1:28">
      <c r="A729" s="16">
        <v>43647</v>
      </c>
      <c r="C729" s="23" t="s">
        <v>173</v>
      </c>
      <c r="D729" s="12" t="str">
        <f>VLOOKUP(C729,'MASTER SALE PARTY'!$B$4:$E$1000,2,FALSE)</f>
        <v>27AAGCP0139E1ZP</v>
      </c>
      <c r="E729" s="12" t="s">
        <v>1544</v>
      </c>
      <c r="F729" s="24" t="s">
        <v>1764</v>
      </c>
      <c r="G729" s="25">
        <v>43664</v>
      </c>
      <c r="H729" s="12" t="str">
        <f>VLOOKUP(C729,'MASTER SALE PARTY'!$B$4:$E$1000,3,FALSE)</f>
        <v>27-Maharashatra</v>
      </c>
      <c r="I729" s="17">
        <v>0</v>
      </c>
      <c r="J729" s="17" t="s">
        <v>37</v>
      </c>
      <c r="K729" s="26">
        <v>87141090</v>
      </c>
      <c r="L729" s="20">
        <f>VLOOKUP(K729,'MASTER SALE HSN'!$A$4:$E$200,5,FALSE)</f>
        <v>28</v>
      </c>
      <c r="S729" s="28">
        <v>-678.33</v>
      </c>
      <c r="T729" s="21">
        <f t="shared" si="47"/>
        <v>0</v>
      </c>
      <c r="U729" s="21">
        <f t="shared" si="48"/>
        <v>-94.966200000000015</v>
      </c>
      <c r="V729" s="21">
        <f t="shared" si="49"/>
        <v>-94.966200000000015</v>
      </c>
      <c r="W729" s="21">
        <v>0</v>
      </c>
      <c r="X729" s="27">
        <f t="shared" si="50"/>
        <v>-868.26240000000007</v>
      </c>
      <c r="Y729" s="12" t="s">
        <v>38</v>
      </c>
      <c r="Z729" s="12" t="s">
        <v>1482</v>
      </c>
      <c r="AA729" s="12" t="str">
        <f>VLOOKUP(C729,'MASTER SALE PARTY'!$B$4:$E$1000,4,FALSE)</f>
        <v>Local</v>
      </c>
    </row>
    <row r="730" spans="1:28">
      <c r="I730" s="17">
        <v>0</v>
      </c>
      <c r="J730" s="17" t="s">
        <v>37</v>
      </c>
      <c r="Y730" s="12" t="s">
        <v>38</v>
      </c>
      <c r="AA730" s="12"/>
    </row>
    <row r="731" spans="1:28">
      <c r="A731" s="16">
        <v>43678</v>
      </c>
      <c r="B731" s="5">
        <v>1</v>
      </c>
      <c r="C731" s="23" t="s">
        <v>59</v>
      </c>
      <c r="D731" s="12" t="str">
        <f>VLOOKUP(C731,'MASTER SALE PARTY'!$B$4:$E$1000,2,FALSE)</f>
        <v>27AAACT1848E1ZH</v>
      </c>
      <c r="E731" s="12" t="s">
        <v>1545</v>
      </c>
      <c r="F731" s="24" t="s">
        <v>1810</v>
      </c>
      <c r="G731" s="25">
        <v>43678</v>
      </c>
      <c r="H731" s="12" t="str">
        <f>VLOOKUP(C731,'MASTER SALE PARTY'!$B$4:$E$1000,3,FALSE)</f>
        <v>27-Maharashatra</v>
      </c>
      <c r="I731" s="17">
        <v>0</v>
      </c>
      <c r="J731" s="17" t="s">
        <v>37</v>
      </c>
      <c r="K731" s="278">
        <v>87089900</v>
      </c>
      <c r="L731" s="20">
        <f>VLOOKUP(K731,'MASTER SALE HSN'!$A$4:$E$200,5,FALSE)</f>
        <v>28</v>
      </c>
      <c r="S731" s="28">
        <v>34020.720000000001</v>
      </c>
      <c r="T731" s="21">
        <f t="shared" ref="T731:T794" si="51">+IF(AA731="oms",S731/100*L731,0)</f>
        <v>0</v>
      </c>
      <c r="U731" s="21">
        <f t="shared" ref="U731:U794" si="52">+IF(AA731="local",S731/100*L731/2,0)</f>
        <v>4762.9008000000003</v>
      </c>
      <c r="V731" s="21">
        <f t="shared" ref="V731:V794" si="53">+IF(AA731="local",S731/100*L731/2,0)</f>
        <v>4762.9008000000003</v>
      </c>
      <c r="W731" s="21">
        <v>0</v>
      </c>
      <c r="X731" s="27">
        <f t="shared" ref="X731:X794" si="54">+W731+V731+U731+T731+S731</f>
        <v>43546.5216</v>
      </c>
      <c r="Y731" s="12" t="s">
        <v>38</v>
      </c>
      <c r="Z731" s="12" t="s">
        <v>1482</v>
      </c>
      <c r="AA731" s="12" t="str">
        <f>VLOOKUP(C731,'MASTER SALE PARTY'!$B$4:$E$1000,4,FALSE)</f>
        <v>Local</v>
      </c>
      <c r="AB731" s="26">
        <v>71</v>
      </c>
    </row>
    <row r="732" spans="1:28">
      <c r="A732" s="16">
        <v>43678</v>
      </c>
      <c r="B732" s="5">
        <v>2</v>
      </c>
      <c r="C732" s="23" t="s">
        <v>45</v>
      </c>
      <c r="D732" s="12" t="str">
        <f>VLOOKUP(C732,'MASTER SALE PARTY'!$B$4:$E$1000,2,FALSE)</f>
        <v>27AAECM8871A1ZF</v>
      </c>
      <c r="E732" s="12" t="s">
        <v>1545</v>
      </c>
      <c r="F732" s="24" t="s">
        <v>1811</v>
      </c>
      <c r="G732" s="25">
        <v>43678</v>
      </c>
      <c r="H732" s="12" t="str">
        <f>VLOOKUP(C732,'MASTER SALE PARTY'!$B$4:$E$1000,3,FALSE)</f>
        <v>27-Maharashatra</v>
      </c>
      <c r="I732" s="17">
        <v>0</v>
      </c>
      <c r="J732" s="17" t="s">
        <v>37</v>
      </c>
      <c r="K732" s="278">
        <v>87089900</v>
      </c>
      <c r="L732" s="20">
        <f>VLOOKUP(K732,'MASTER SALE HSN'!$A$4:$E$200,5,FALSE)</f>
        <v>28</v>
      </c>
      <c r="S732" s="28">
        <v>23255.759999999998</v>
      </c>
      <c r="T732" s="21">
        <f t="shared" si="51"/>
        <v>0</v>
      </c>
      <c r="U732" s="21">
        <f t="shared" si="52"/>
        <v>3255.8063999999995</v>
      </c>
      <c r="V732" s="21">
        <f t="shared" si="53"/>
        <v>3255.8063999999995</v>
      </c>
      <c r="W732" s="21">
        <v>0</v>
      </c>
      <c r="X732" s="27">
        <f t="shared" si="54"/>
        <v>29767.372799999997</v>
      </c>
      <c r="Y732" s="12" t="s">
        <v>38</v>
      </c>
      <c r="Z732" s="12" t="s">
        <v>1482</v>
      </c>
      <c r="AA732" s="12" t="str">
        <f>VLOOKUP(C732,'MASTER SALE PARTY'!$B$4:$E$1000,4,FALSE)</f>
        <v>Local</v>
      </c>
      <c r="AB732" s="26">
        <v>12</v>
      </c>
    </row>
    <row r="733" spans="1:28">
      <c r="A733" s="16">
        <v>43678</v>
      </c>
      <c r="B733" s="5">
        <v>3</v>
      </c>
      <c r="C733" s="23" t="s">
        <v>45</v>
      </c>
      <c r="D733" s="12" t="str">
        <f>VLOOKUP(C733,'MASTER SALE PARTY'!$B$4:$E$1000,2,FALSE)</f>
        <v>27AAECM8871A1ZF</v>
      </c>
      <c r="E733" s="12" t="s">
        <v>1545</v>
      </c>
      <c r="F733" s="24" t="s">
        <v>1812</v>
      </c>
      <c r="G733" s="25">
        <v>43678</v>
      </c>
      <c r="H733" s="12" t="str">
        <f>VLOOKUP(C733,'MASTER SALE PARTY'!$B$4:$E$1000,3,FALSE)</f>
        <v>27-Maharashatra</v>
      </c>
      <c r="I733" s="17">
        <v>0</v>
      </c>
      <c r="J733" s="17" t="s">
        <v>37</v>
      </c>
      <c r="K733" s="278">
        <v>87089900</v>
      </c>
      <c r="L733" s="20">
        <f>VLOOKUP(K733,'MASTER SALE HSN'!$A$4:$E$200,5,FALSE)</f>
        <v>28</v>
      </c>
      <c r="S733" s="28">
        <v>23255.759999999998</v>
      </c>
      <c r="T733" s="21">
        <f t="shared" si="51"/>
        <v>0</v>
      </c>
      <c r="U733" s="21">
        <f t="shared" si="52"/>
        <v>3255.8063999999995</v>
      </c>
      <c r="V733" s="21">
        <f t="shared" si="53"/>
        <v>3255.8063999999995</v>
      </c>
      <c r="W733" s="21">
        <v>0</v>
      </c>
      <c r="X733" s="27">
        <f t="shared" si="54"/>
        <v>29767.372799999997</v>
      </c>
      <c r="Y733" s="12" t="s">
        <v>38</v>
      </c>
      <c r="Z733" s="12" t="s">
        <v>1482</v>
      </c>
      <c r="AA733" s="12" t="str">
        <f>VLOOKUP(C733,'MASTER SALE PARTY'!$B$4:$E$1000,4,FALSE)</f>
        <v>Local</v>
      </c>
      <c r="AB733" s="26">
        <v>12</v>
      </c>
    </row>
    <row r="734" spans="1:28">
      <c r="A734" s="16">
        <v>43678</v>
      </c>
      <c r="B734" s="5">
        <v>4</v>
      </c>
      <c r="C734" s="23" t="s">
        <v>92</v>
      </c>
      <c r="D734" s="12" t="str">
        <f>VLOOKUP(C734,'MASTER SALE PARTY'!$B$4:$E$1000,2,FALSE)</f>
        <v>27AAACH4211R1ZF</v>
      </c>
      <c r="E734" s="12" t="s">
        <v>1545</v>
      </c>
      <c r="F734" s="24" t="s">
        <v>1813</v>
      </c>
      <c r="G734" s="25">
        <v>43678</v>
      </c>
      <c r="H734" s="12" t="str">
        <f>VLOOKUP(C734,'MASTER SALE PARTY'!$B$4:$E$1000,3,FALSE)</f>
        <v>27-Maharashatra</v>
      </c>
      <c r="I734" s="17">
        <v>0</v>
      </c>
      <c r="J734" s="17" t="s">
        <v>37</v>
      </c>
      <c r="K734" s="278">
        <v>85129000</v>
      </c>
      <c r="L734" s="20">
        <f>VLOOKUP(K734,'MASTER SALE HSN'!$A$4:$E$200,5,FALSE)</f>
        <v>18</v>
      </c>
      <c r="S734" s="28">
        <v>84000</v>
      </c>
      <c r="T734" s="21">
        <f t="shared" si="51"/>
        <v>0</v>
      </c>
      <c r="U734" s="21">
        <f t="shared" si="52"/>
        <v>7560</v>
      </c>
      <c r="V734" s="21">
        <f t="shared" si="53"/>
        <v>7560</v>
      </c>
      <c r="W734" s="21">
        <v>0</v>
      </c>
      <c r="X734" s="27">
        <f t="shared" si="54"/>
        <v>99120</v>
      </c>
      <c r="Y734" s="12" t="s">
        <v>38</v>
      </c>
      <c r="Z734" s="12" t="s">
        <v>1482</v>
      </c>
      <c r="AA734" s="12" t="str">
        <f>VLOOKUP(C734,'MASTER SALE PARTY'!$B$4:$E$1000,4,FALSE)</f>
        <v>Local</v>
      </c>
      <c r="AB734" s="26">
        <v>3360</v>
      </c>
    </row>
    <row r="735" spans="1:28">
      <c r="A735" s="16">
        <v>43678</v>
      </c>
      <c r="B735" s="5">
        <v>5</v>
      </c>
      <c r="C735" s="23" t="s">
        <v>89</v>
      </c>
      <c r="D735" s="12" t="str">
        <f>VLOOKUP(C735,'MASTER SALE PARTY'!$B$4:$E$1000,2,FALSE)</f>
        <v>27AACCA4196J1ZG</v>
      </c>
      <c r="E735" s="12" t="s">
        <v>1545</v>
      </c>
      <c r="F735" s="24" t="s">
        <v>1814</v>
      </c>
      <c r="G735" s="25">
        <v>43679</v>
      </c>
      <c r="H735" s="12" t="str">
        <f>VLOOKUP(C735,'MASTER SALE PARTY'!$B$4:$E$1000,3,FALSE)</f>
        <v>27-Maharashatra</v>
      </c>
      <c r="I735" s="17">
        <v>0</v>
      </c>
      <c r="J735" s="17" t="s">
        <v>37</v>
      </c>
      <c r="K735" s="278">
        <v>998898</v>
      </c>
      <c r="L735" s="20">
        <f>VLOOKUP(K735,'MASTER SALE HSN'!$A$4:$E$200,5,FALSE)</f>
        <v>18</v>
      </c>
      <c r="S735" s="28">
        <v>6263</v>
      </c>
      <c r="T735" s="21">
        <f t="shared" si="51"/>
        <v>0</v>
      </c>
      <c r="U735" s="21">
        <f t="shared" si="52"/>
        <v>563.67000000000007</v>
      </c>
      <c r="V735" s="21">
        <f t="shared" si="53"/>
        <v>563.67000000000007</v>
      </c>
      <c r="W735" s="21">
        <v>0</v>
      </c>
      <c r="X735" s="27">
        <f t="shared" si="54"/>
        <v>7390.34</v>
      </c>
      <c r="Y735" s="12" t="s">
        <v>38</v>
      </c>
      <c r="Z735" s="12" t="s">
        <v>1482</v>
      </c>
      <c r="AA735" s="12" t="str">
        <f>VLOOKUP(C735,'MASTER SALE PARTY'!$B$4:$E$1000,4,FALSE)</f>
        <v>Local</v>
      </c>
      <c r="AB735" s="26">
        <v>526</v>
      </c>
    </row>
    <row r="736" spans="1:28">
      <c r="A736" s="16">
        <v>43678</v>
      </c>
      <c r="B736" s="5">
        <v>6</v>
      </c>
      <c r="C736" s="23" t="s">
        <v>185</v>
      </c>
      <c r="D736" s="12" t="str">
        <f>VLOOKUP(C736,'MASTER SALE PARTY'!$B$4:$E$1000,2,FALSE)</f>
        <v>27AABFP3834C1ZK</v>
      </c>
      <c r="E736" s="12" t="s">
        <v>1545</v>
      </c>
      <c r="F736" s="24" t="s">
        <v>1815</v>
      </c>
      <c r="G736" s="25">
        <v>43679</v>
      </c>
      <c r="H736" s="12" t="str">
        <f>VLOOKUP(C736,'MASTER SALE PARTY'!$B$4:$E$1000,3,FALSE)</f>
        <v>27-Maharashatra</v>
      </c>
      <c r="I736" s="17">
        <v>0</v>
      </c>
      <c r="J736" s="17" t="s">
        <v>37</v>
      </c>
      <c r="K736" s="278">
        <v>87141900</v>
      </c>
      <c r="L736" s="20">
        <f>VLOOKUP(K736,'MASTER SALE HSN'!$A$4:$E$200,5,FALSE)</f>
        <v>28</v>
      </c>
      <c r="S736" s="28">
        <v>66840</v>
      </c>
      <c r="T736" s="21">
        <f t="shared" si="51"/>
        <v>0</v>
      </c>
      <c r="U736" s="21">
        <f t="shared" si="52"/>
        <v>9357.6</v>
      </c>
      <c r="V736" s="21">
        <f t="shared" si="53"/>
        <v>9357.6</v>
      </c>
      <c r="W736" s="21">
        <v>0</v>
      </c>
      <c r="X736" s="27">
        <f t="shared" si="54"/>
        <v>85555.199999999997</v>
      </c>
      <c r="Y736" s="12" t="s">
        <v>38</v>
      </c>
      <c r="Z736" s="12" t="s">
        <v>1482</v>
      </c>
      <c r="AA736" s="12" t="str">
        <f>VLOOKUP(C736,'MASTER SALE PARTY'!$B$4:$E$1000,4,FALSE)</f>
        <v>Local</v>
      </c>
      <c r="AB736" s="26">
        <v>6000</v>
      </c>
    </row>
    <row r="737" spans="1:28">
      <c r="A737" s="16">
        <v>43678</v>
      </c>
      <c r="B737" s="5">
        <v>7</v>
      </c>
      <c r="C737" s="23" t="s">
        <v>45</v>
      </c>
      <c r="D737" s="12" t="str">
        <f>VLOOKUP(C737,'MASTER SALE PARTY'!$B$4:$E$1000,2,FALSE)</f>
        <v>27AAECM8871A1ZF</v>
      </c>
      <c r="E737" s="12" t="s">
        <v>1545</v>
      </c>
      <c r="F737" s="24" t="s">
        <v>1816</v>
      </c>
      <c r="G737" s="25">
        <v>43679</v>
      </c>
      <c r="H737" s="12" t="str">
        <f>VLOOKUP(C737,'MASTER SALE PARTY'!$B$4:$E$1000,3,FALSE)</f>
        <v>27-Maharashatra</v>
      </c>
      <c r="I737" s="17">
        <v>0</v>
      </c>
      <c r="J737" s="17" t="s">
        <v>37</v>
      </c>
      <c r="K737" s="278">
        <v>87089900</v>
      </c>
      <c r="L737" s="20">
        <f>VLOOKUP(K737,'MASTER SALE HSN'!$A$4:$E$200,5,FALSE)</f>
        <v>28</v>
      </c>
      <c r="S737" s="28">
        <v>13565.86</v>
      </c>
      <c r="T737" s="21">
        <f t="shared" si="51"/>
        <v>0</v>
      </c>
      <c r="U737" s="21">
        <f t="shared" si="52"/>
        <v>1899.2204000000002</v>
      </c>
      <c r="V737" s="21">
        <f t="shared" si="53"/>
        <v>1899.2204000000002</v>
      </c>
      <c r="W737" s="21">
        <v>0</v>
      </c>
      <c r="X737" s="27">
        <f t="shared" si="54"/>
        <v>17364.300800000001</v>
      </c>
      <c r="Y737" s="12" t="s">
        <v>38</v>
      </c>
      <c r="Z737" s="12" t="s">
        <v>1482</v>
      </c>
      <c r="AA737" s="12" t="str">
        <f>VLOOKUP(C737,'MASTER SALE PARTY'!$B$4:$E$1000,4,FALSE)</f>
        <v>Local</v>
      </c>
      <c r="AB737" s="26">
        <v>7</v>
      </c>
    </row>
    <row r="738" spans="1:28">
      <c r="A738" s="16">
        <v>43678</v>
      </c>
      <c r="B738" s="5">
        <v>8</v>
      </c>
      <c r="C738" s="23" t="s">
        <v>64</v>
      </c>
      <c r="D738" s="12" t="str">
        <f>VLOOKUP(C738,'MASTER SALE PARTY'!$B$4:$E$1000,2,FALSE)</f>
        <v>27AAACD4090Q1Z8</v>
      </c>
      <c r="E738" s="12" t="s">
        <v>1545</v>
      </c>
      <c r="F738" s="24" t="s">
        <v>1817</v>
      </c>
      <c r="G738" s="25">
        <v>43679</v>
      </c>
      <c r="H738" s="12" t="str">
        <f>VLOOKUP(C738,'MASTER SALE PARTY'!$B$4:$E$1000,3,FALSE)</f>
        <v>27-Maharashatra</v>
      </c>
      <c r="I738" s="17">
        <v>0</v>
      </c>
      <c r="J738" s="17" t="s">
        <v>37</v>
      </c>
      <c r="K738" s="278">
        <v>85129000</v>
      </c>
      <c r="L738" s="20">
        <f>VLOOKUP(K738,'MASTER SALE HSN'!$A$4:$E$200,5,FALSE)</f>
        <v>18</v>
      </c>
      <c r="S738" s="28">
        <v>96631.92</v>
      </c>
      <c r="T738" s="21">
        <f t="shared" si="51"/>
        <v>0</v>
      </c>
      <c r="U738" s="21">
        <f t="shared" si="52"/>
        <v>8696.872800000001</v>
      </c>
      <c r="V738" s="21">
        <f t="shared" si="53"/>
        <v>8696.872800000001</v>
      </c>
      <c r="W738" s="21">
        <v>0</v>
      </c>
      <c r="X738" s="27">
        <f t="shared" si="54"/>
        <v>114025.66560000001</v>
      </c>
      <c r="Y738" s="12" t="s">
        <v>38</v>
      </c>
      <c r="Z738" s="12" t="s">
        <v>1482</v>
      </c>
      <c r="AA738" s="12" t="str">
        <f>VLOOKUP(C738,'MASTER SALE PARTY'!$B$4:$E$1000,4,FALSE)</f>
        <v>Local</v>
      </c>
      <c r="AB738" s="26">
        <v>792</v>
      </c>
    </row>
    <row r="739" spans="1:28">
      <c r="A739" s="16">
        <v>43678</v>
      </c>
      <c r="B739" s="5">
        <v>9</v>
      </c>
      <c r="C739" s="23" t="s">
        <v>185</v>
      </c>
      <c r="D739" s="12" t="str">
        <f>VLOOKUP(C739,'MASTER SALE PARTY'!$B$4:$E$1000,2,FALSE)</f>
        <v>27AABFP3834C1ZK</v>
      </c>
      <c r="E739" s="12" t="s">
        <v>1545</v>
      </c>
      <c r="F739" s="24" t="s">
        <v>1818</v>
      </c>
      <c r="G739" s="25">
        <v>43680</v>
      </c>
      <c r="H739" s="12" t="str">
        <f>VLOOKUP(C739,'MASTER SALE PARTY'!$B$4:$E$1000,3,FALSE)</f>
        <v>27-Maharashatra</v>
      </c>
      <c r="I739" s="17">
        <v>0</v>
      </c>
      <c r="J739" s="17" t="s">
        <v>37</v>
      </c>
      <c r="K739" s="278">
        <v>87141900</v>
      </c>
      <c r="L739" s="20">
        <f>VLOOKUP(K739,'MASTER SALE HSN'!$A$4:$E$200,5,FALSE)</f>
        <v>28</v>
      </c>
      <c r="S739" s="28">
        <v>49683.8</v>
      </c>
      <c r="T739" s="21">
        <f t="shared" si="51"/>
        <v>0</v>
      </c>
      <c r="U739" s="21">
        <f t="shared" si="52"/>
        <v>6955.732</v>
      </c>
      <c r="V739" s="21">
        <f t="shared" si="53"/>
        <v>6955.732</v>
      </c>
      <c r="W739" s="21">
        <v>0</v>
      </c>
      <c r="X739" s="27">
        <f t="shared" si="54"/>
        <v>63595.264000000003</v>
      </c>
      <c r="Y739" s="12" t="s">
        <v>38</v>
      </c>
      <c r="Z739" s="12" t="s">
        <v>1482</v>
      </c>
      <c r="AA739" s="12" t="str">
        <f>VLOOKUP(C739,'MASTER SALE PARTY'!$B$4:$E$1000,4,FALSE)</f>
        <v>Local</v>
      </c>
      <c r="AB739" s="26">
        <v>3980</v>
      </c>
    </row>
    <row r="740" spans="1:28">
      <c r="A740" s="16">
        <v>43678</v>
      </c>
      <c r="B740" s="5">
        <v>10</v>
      </c>
      <c r="C740" s="23" t="s">
        <v>110</v>
      </c>
      <c r="D740" s="12" t="str">
        <f>VLOOKUP(C740,'MASTER SALE PARTY'!$B$4:$E$1000,2,FALSE)</f>
        <v>27BBVPS2447C1ZA</v>
      </c>
      <c r="E740" s="12" t="s">
        <v>1545</v>
      </c>
      <c r="F740" s="24" t="s">
        <v>1819</v>
      </c>
      <c r="G740" s="25">
        <v>43680</v>
      </c>
      <c r="H740" s="12" t="str">
        <f>VLOOKUP(C740,'MASTER SALE PARTY'!$B$4:$E$1000,3,FALSE)</f>
        <v>27-Maharashatra</v>
      </c>
      <c r="I740" s="17">
        <v>0</v>
      </c>
      <c r="J740" s="17" t="s">
        <v>37</v>
      </c>
      <c r="K740" s="278">
        <v>998898</v>
      </c>
      <c r="L740" s="20">
        <f>VLOOKUP(K740,'MASTER SALE HSN'!$A$4:$E$200,5,FALSE)</f>
        <v>18</v>
      </c>
      <c r="S740" s="28">
        <v>9750</v>
      </c>
      <c r="T740" s="21">
        <f t="shared" si="51"/>
        <v>0</v>
      </c>
      <c r="U740" s="21">
        <f t="shared" si="52"/>
        <v>877.5</v>
      </c>
      <c r="V740" s="21">
        <f t="shared" si="53"/>
        <v>877.5</v>
      </c>
      <c r="W740" s="21">
        <v>0</v>
      </c>
      <c r="X740" s="27">
        <f t="shared" si="54"/>
        <v>11505</v>
      </c>
      <c r="Y740" s="12" t="s">
        <v>38</v>
      </c>
      <c r="Z740" s="12" t="s">
        <v>1482</v>
      </c>
      <c r="AA740" s="12" t="str">
        <f>VLOOKUP(C740,'MASTER SALE PARTY'!$B$4:$E$1000,4,FALSE)</f>
        <v>Local</v>
      </c>
      <c r="AB740" s="26">
        <v>650</v>
      </c>
    </row>
    <row r="741" spans="1:28">
      <c r="A741" s="16">
        <v>43678</v>
      </c>
      <c r="B741" s="5">
        <v>11</v>
      </c>
      <c r="C741" s="23" t="s">
        <v>185</v>
      </c>
      <c r="D741" s="12" t="str">
        <f>VLOOKUP(C741,'MASTER SALE PARTY'!$B$4:$E$1000,2,FALSE)</f>
        <v>27AABFP3834C1ZK</v>
      </c>
      <c r="E741" s="12" t="s">
        <v>1545</v>
      </c>
      <c r="F741" s="24" t="s">
        <v>1820</v>
      </c>
      <c r="G741" s="25">
        <v>43680</v>
      </c>
      <c r="H741" s="12" t="str">
        <f>VLOOKUP(C741,'MASTER SALE PARTY'!$B$4:$E$1000,3,FALSE)</f>
        <v>27-Maharashatra</v>
      </c>
      <c r="I741" s="17">
        <v>0</v>
      </c>
      <c r="J741" s="17" t="s">
        <v>37</v>
      </c>
      <c r="K741" s="278">
        <v>87141900</v>
      </c>
      <c r="L741" s="20">
        <f>VLOOKUP(K741,'MASTER SALE HSN'!$A$4:$E$200,5,FALSE)</f>
        <v>28</v>
      </c>
      <c r="S741" s="28">
        <v>45390</v>
      </c>
      <c r="T741" s="21">
        <f t="shared" si="51"/>
        <v>0</v>
      </c>
      <c r="U741" s="21">
        <f t="shared" si="52"/>
        <v>6354.5999999999995</v>
      </c>
      <c r="V741" s="21">
        <f t="shared" si="53"/>
        <v>6354.5999999999995</v>
      </c>
      <c r="W741" s="21">
        <v>0</v>
      </c>
      <c r="X741" s="27">
        <f t="shared" si="54"/>
        <v>58099.199999999997</v>
      </c>
      <c r="Y741" s="12" t="s">
        <v>38</v>
      </c>
      <c r="Z741" s="12" t="s">
        <v>1482</v>
      </c>
      <c r="AA741" s="12" t="str">
        <f>VLOOKUP(C741,'MASTER SALE PARTY'!$B$4:$E$1000,4,FALSE)</f>
        <v>Local</v>
      </c>
      <c r="AB741" s="26">
        <v>3000</v>
      </c>
    </row>
    <row r="742" spans="1:28">
      <c r="A742" s="16">
        <v>43678</v>
      </c>
      <c r="B742" s="5">
        <v>12</v>
      </c>
      <c r="C742" s="23" t="s">
        <v>173</v>
      </c>
      <c r="D742" s="12" t="str">
        <f>VLOOKUP(C742,'MASTER SALE PARTY'!$B$4:$E$1000,2,FALSE)</f>
        <v>27AAGCP0139E1ZP</v>
      </c>
      <c r="E742" s="12" t="s">
        <v>1545</v>
      </c>
      <c r="F742" s="24" t="s">
        <v>1821</v>
      </c>
      <c r="G742" s="25">
        <v>43680</v>
      </c>
      <c r="H742" s="12" t="str">
        <f>VLOOKUP(C742,'MASTER SALE PARTY'!$B$4:$E$1000,3,FALSE)</f>
        <v>27-Maharashatra</v>
      </c>
      <c r="I742" s="17">
        <v>0</v>
      </c>
      <c r="J742" s="17" t="s">
        <v>37</v>
      </c>
      <c r="K742" s="278">
        <v>87141090</v>
      </c>
      <c r="L742" s="20">
        <f>VLOOKUP(K742,'MASTER SALE HSN'!$A$4:$E$200,5,FALSE)</f>
        <v>28</v>
      </c>
      <c r="S742" s="28">
        <v>56436</v>
      </c>
      <c r="T742" s="21">
        <f t="shared" si="51"/>
        <v>0</v>
      </c>
      <c r="U742" s="21">
        <f t="shared" si="52"/>
        <v>7901.04</v>
      </c>
      <c r="V742" s="21">
        <f t="shared" si="53"/>
        <v>7901.04</v>
      </c>
      <c r="W742" s="21">
        <v>0</v>
      </c>
      <c r="X742" s="27">
        <f t="shared" si="54"/>
        <v>72238.080000000002</v>
      </c>
      <c r="Y742" s="12" t="s">
        <v>38</v>
      </c>
      <c r="Z742" s="12" t="s">
        <v>1482</v>
      </c>
      <c r="AA742" s="12" t="str">
        <f>VLOOKUP(C742,'MASTER SALE PARTY'!$B$4:$E$1000,4,FALSE)</f>
        <v>Local</v>
      </c>
      <c r="AB742" s="26">
        <v>1200</v>
      </c>
    </row>
    <row r="743" spans="1:28">
      <c r="A743" s="16">
        <v>43678</v>
      </c>
      <c r="B743" s="5">
        <v>13</v>
      </c>
      <c r="C743" s="23" t="s">
        <v>68</v>
      </c>
      <c r="D743" s="12" t="str">
        <f>VLOOKUP(C743,'MASTER SALE PARTY'!$B$4:$E$1000,2,FALSE)</f>
        <v>27AABFJ4217F1ZP</v>
      </c>
      <c r="E743" s="12" t="s">
        <v>1545</v>
      </c>
      <c r="F743" s="24" t="s">
        <v>1822</v>
      </c>
      <c r="G743" s="25">
        <v>43680</v>
      </c>
      <c r="H743" s="12" t="str">
        <f>VLOOKUP(C743,'MASTER SALE PARTY'!$B$4:$E$1000,3,FALSE)</f>
        <v>27-Maharashatra</v>
      </c>
      <c r="I743" s="17">
        <v>0</v>
      </c>
      <c r="J743" s="17" t="s">
        <v>37</v>
      </c>
      <c r="K743" s="278">
        <v>998898</v>
      </c>
      <c r="L743" s="20">
        <f>VLOOKUP(K743,'MASTER SALE HSN'!$A$4:$E$200,5,FALSE)</f>
        <v>18</v>
      </c>
      <c r="S743" s="28">
        <v>8524.2000000000007</v>
      </c>
      <c r="T743" s="21">
        <f t="shared" si="51"/>
        <v>0</v>
      </c>
      <c r="U743" s="21">
        <f t="shared" si="52"/>
        <v>767.178</v>
      </c>
      <c r="V743" s="21">
        <f t="shared" si="53"/>
        <v>767.178</v>
      </c>
      <c r="W743" s="21">
        <v>0</v>
      </c>
      <c r="X743" s="27">
        <f t="shared" si="54"/>
        <v>10058.556</v>
      </c>
      <c r="Y743" s="12" t="s">
        <v>38</v>
      </c>
      <c r="Z743" s="12" t="s">
        <v>1482</v>
      </c>
      <c r="AA743" s="12" t="str">
        <f>VLOOKUP(C743,'MASTER SALE PARTY'!$B$4:$E$1000,4,FALSE)</f>
        <v>Local</v>
      </c>
      <c r="AB743" s="26">
        <v>30</v>
      </c>
    </row>
    <row r="744" spans="1:28">
      <c r="A744" s="16">
        <v>43678</v>
      </c>
      <c r="B744" s="5">
        <v>14</v>
      </c>
      <c r="C744" s="23" t="s">
        <v>92</v>
      </c>
      <c r="D744" s="12" t="str">
        <f>VLOOKUP(C744,'MASTER SALE PARTY'!$B$4:$E$1000,2,FALSE)</f>
        <v>27AAACH4211R1ZF</v>
      </c>
      <c r="E744" s="12" t="s">
        <v>1545</v>
      </c>
      <c r="F744" s="24" t="s">
        <v>1823</v>
      </c>
      <c r="G744" s="25">
        <v>43680</v>
      </c>
      <c r="H744" s="12" t="str">
        <f>VLOOKUP(C744,'MASTER SALE PARTY'!$B$4:$E$1000,3,FALSE)</f>
        <v>27-Maharashatra</v>
      </c>
      <c r="I744" s="17">
        <v>0</v>
      </c>
      <c r="J744" s="17" t="s">
        <v>37</v>
      </c>
      <c r="K744" s="278">
        <v>85129000</v>
      </c>
      <c r="L744" s="20">
        <f>VLOOKUP(K744,'MASTER SALE HSN'!$A$4:$E$200,5,FALSE)</f>
        <v>18</v>
      </c>
      <c r="S744" s="28">
        <v>60000</v>
      </c>
      <c r="T744" s="21">
        <f t="shared" si="51"/>
        <v>0</v>
      </c>
      <c r="U744" s="21">
        <f t="shared" si="52"/>
        <v>5400</v>
      </c>
      <c r="V744" s="21">
        <f t="shared" si="53"/>
        <v>5400</v>
      </c>
      <c r="W744" s="21">
        <v>0</v>
      </c>
      <c r="X744" s="27">
        <f t="shared" si="54"/>
        <v>70800</v>
      </c>
      <c r="Y744" s="12" t="s">
        <v>38</v>
      </c>
      <c r="Z744" s="12" t="s">
        <v>1482</v>
      </c>
      <c r="AA744" s="12" t="str">
        <f>VLOOKUP(C744,'MASTER SALE PARTY'!$B$4:$E$1000,4,FALSE)</f>
        <v>Local</v>
      </c>
      <c r="AB744" s="26">
        <v>2400</v>
      </c>
    </row>
    <row r="745" spans="1:28">
      <c r="A745" s="16">
        <v>43678</v>
      </c>
      <c r="B745" s="5">
        <v>15</v>
      </c>
      <c r="C745" s="23" t="s">
        <v>45</v>
      </c>
      <c r="D745" s="12" t="str">
        <f>VLOOKUP(C745,'MASTER SALE PARTY'!$B$4:$E$1000,2,FALSE)</f>
        <v>27AAECM8871A1ZF</v>
      </c>
      <c r="E745" s="12" t="s">
        <v>1545</v>
      </c>
      <c r="F745" s="24" t="s">
        <v>1824</v>
      </c>
      <c r="G745" s="25">
        <v>43682</v>
      </c>
      <c r="H745" s="12" t="str">
        <f>VLOOKUP(C745,'MASTER SALE PARTY'!$B$4:$E$1000,3,FALSE)</f>
        <v>27-Maharashatra</v>
      </c>
      <c r="I745" s="17">
        <v>0</v>
      </c>
      <c r="J745" s="17" t="s">
        <v>37</v>
      </c>
      <c r="K745" s="278">
        <v>87089900</v>
      </c>
      <c r="L745" s="20">
        <f>VLOOKUP(K745,'MASTER SALE HSN'!$A$4:$E$200,5,FALSE)</f>
        <v>28</v>
      </c>
      <c r="S745" s="28">
        <v>23382.18</v>
      </c>
      <c r="T745" s="21">
        <f t="shared" si="51"/>
        <v>0</v>
      </c>
      <c r="U745" s="21">
        <f t="shared" si="52"/>
        <v>3273.5052000000001</v>
      </c>
      <c r="V745" s="21">
        <f t="shared" si="53"/>
        <v>3273.5052000000001</v>
      </c>
      <c r="W745" s="21">
        <v>0</v>
      </c>
      <c r="X745" s="27">
        <f t="shared" si="54"/>
        <v>29929.190399999999</v>
      </c>
      <c r="Y745" s="12" t="s">
        <v>38</v>
      </c>
      <c r="Z745" s="12" t="s">
        <v>1482</v>
      </c>
      <c r="AA745" s="12" t="str">
        <f>VLOOKUP(C745,'MASTER SALE PARTY'!$B$4:$E$1000,4,FALSE)</f>
        <v>Local</v>
      </c>
      <c r="AB745" s="26">
        <v>12</v>
      </c>
    </row>
    <row r="746" spans="1:28">
      <c r="A746" s="16">
        <v>43678</v>
      </c>
      <c r="B746" s="5">
        <v>16</v>
      </c>
      <c r="C746" s="23" t="s">
        <v>68</v>
      </c>
      <c r="D746" s="12" t="str">
        <f>VLOOKUP(C746,'MASTER SALE PARTY'!$B$4:$E$1000,2,FALSE)</f>
        <v>27AABFJ4217F1ZP</v>
      </c>
      <c r="E746" s="12" t="s">
        <v>1545</v>
      </c>
      <c r="F746" s="24" t="s">
        <v>1825</v>
      </c>
      <c r="G746" s="25">
        <v>43682</v>
      </c>
      <c r="H746" s="12" t="str">
        <f>VLOOKUP(C746,'MASTER SALE PARTY'!$B$4:$E$1000,3,FALSE)</f>
        <v>27-Maharashatra</v>
      </c>
      <c r="I746" s="17">
        <v>0</v>
      </c>
      <c r="J746" s="17" t="s">
        <v>37</v>
      </c>
      <c r="K746" s="278">
        <v>998898</v>
      </c>
      <c r="L746" s="20">
        <f>VLOOKUP(K746,'MASTER SALE HSN'!$A$4:$E$200,5,FALSE)</f>
        <v>18</v>
      </c>
      <c r="S746" s="28">
        <v>7103.5</v>
      </c>
      <c r="T746" s="21">
        <f t="shared" si="51"/>
        <v>0</v>
      </c>
      <c r="U746" s="21">
        <f t="shared" si="52"/>
        <v>639.31499999999994</v>
      </c>
      <c r="V746" s="21">
        <f t="shared" si="53"/>
        <v>639.31499999999994</v>
      </c>
      <c r="W746" s="21">
        <v>0</v>
      </c>
      <c r="X746" s="27">
        <f t="shared" si="54"/>
        <v>8382.1299999999992</v>
      </c>
      <c r="Y746" s="12" t="s">
        <v>38</v>
      </c>
      <c r="Z746" s="12" t="s">
        <v>1482</v>
      </c>
      <c r="AA746" s="12" t="str">
        <f>VLOOKUP(C746,'MASTER SALE PARTY'!$B$4:$E$1000,4,FALSE)</f>
        <v>Local</v>
      </c>
      <c r="AB746" s="26">
        <v>25</v>
      </c>
    </row>
    <row r="747" spans="1:28">
      <c r="A747" s="16">
        <v>43678</v>
      </c>
      <c r="B747" s="5">
        <v>17</v>
      </c>
      <c r="C747" s="23" t="s">
        <v>185</v>
      </c>
      <c r="D747" s="12" t="str">
        <f>VLOOKUP(C747,'MASTER SALE PARTY'!$B$4:$E$1000,2,FALSE)</f>
        <v>27AABFP3834C1ZK</v>
      </c>
      <c r="E747" s="12" t="s">
        <v>1545</v>
      </c>
      <c r="F747" s="24" t="s">
        <v>1826</v>
      </c>
      <c r="G747" s="25">
        <v>43682</v>
      </c>
      <c r="H747" s="12" t="str">
        <f>VLOOKUP(C747,'MASTER SALE PARTY'!$B$4:$E$1000,3,FALSE)</f>
        <v>27-Maharashatra</v>
      </c>
      <c r="I747" s="17">
        <v>0</v>
      </c>
      <c r="J747" s="17" t="s">
        <v>37</v>
      </c>
      <c r="K747" s="278">
        <v>87141900</v>
      </c>
      <c r="L747" s="20">
        <f>VLOOKUP(K747,'MASTER SALE HSN'!$A$4:$E$200,5,FALSE)</f>
        <v>28</v>
      </c>
      <c r="S747" s="28">
        <v>36312</v>
      </c>
      <c r="T747" s="21">
        <f t="shared" si="51"/>
        <v>0</v>
      </c>
      <c r="U747" s="21">
        <f t="shared" si="52"/>
        <v>5083.68</v>
      </c>
      <c r="V747" s="21">
        <f t="shared" si="53"/>
        <v>5083.68</v>
      </c>
      <c r="W747" s="21">
        <v>0</v>
      </c>
      <c r="X747" s="27">
        <f t="shared" si="54"/>
        <v>46479.360000000001</v>
      </c>
      <c r="Y747" s="12" t="s">
        <v>38</v>
      </c>
      <c r="Z747" s="12" t="s">
        <v>1482</v>
      </c>
      <c r="AA747" s="12" t="str">
        <f>VLOOKUP(C747,'MASTER SALE PARTY'!$B$4:$E$1000,4,FALSE)</f>
        <v>Local</v>
      </c>
      <c r="AB747" s="26">
        <v>2400</v>
      </c>
    </row>
    <row r="748" spans="1:28">
      <c r="A748" s="16">
        <v>43678</v>
      </c>
      <c r="B748" s="5">
        <v>18</v>
      </c>
      <c r="C748" s="23" t="s">
        <v>45</v>
      </c>
      <c r="D748" s="12" t="str">
        <f>VLOOKUP(C748,'MASTER SALE PARTY'!$B$4:$E$1000,2,FALSE)</f>
        <v>27AAECM8871A1ZF</v>
      </c>
      <c r="E748" s="12" t="s">
        <v>1545</v>
      </c>
      <c r="F748" s="24" t="s">
        <v>1827</v>
      </c>
      <c r="G748" s="25">
        <v>43682</v>
      </c>
      <c r="H748" s="12" t="str">
        <f>VLOOKUP(C748,'MASTER SALE PARTY'!$B$4:$E$1000,3,FALSE)</f>
        <v>27-Maharashatra</v>
      </c>
      <c r="I748" s="17">
        <v>0</v>
      </c>
      <c r="J748" s="17" t="s">
        <v>37</v>
      </c>
      <c r="K748" s="278">
        <v>87089900</v>
      </c>
      <c r="L748" s="20">
        <f>VLOOKUP(K748,'MASTER SALE HSN'!$A$4:$E$200,5,FALSE)</f>
        <v>28</v>
      </c>
      <c r="S748" s="28">
        <v>23382.18</v>
      </c>
      <c r="T748" s="21">
        <f t="shared" si="51"/>
        <v>0</v>
      </c>
      <c r="U748" s="21">
        <f t="shared" si="52"/>
        <v>3273.5052000000001</v>
      </c>
      <c r="V748" s="21">
        <f t="shared" si="53"/>
        <v>3273.5052000000001</v>
      </c>
      <c r="W748" s="21">
        <v>0</v>
      </c>
      <c r="X748" s="27">
        <f t="shared" si="54"/>
        <v>29929.190399999999</v>
      </c>
      <c r="Y748" s="12" t="s">
        <v>38</v>
      </c>
      <c r="Z748" s="12" t="s">
        <v>1482</v>
      </c>
      <c r="AA748" s="12" t="str">
        <f>VLOOKUP(C748,'MASTER SALE PARTY'!$B$4:$E$1000,4,FALSE)</f>
        <v>Local</v>
      </c>
      <c r="AB748" s="26">
        <v>12</v>
      </c>
    </row>
    <row r="749" spans="1:28">
      <c r="A749" s="16">
        <v>43678</v>
      </c>
      <c r="B749" s="5">
        <v>19</v>
      </c>
      <c r="C749" s="23" t="s">
        <v>92</v>
      </c>
      <c r="D749" s="12" t="str">
        <f>VLOOKUP(C749,'MASTER SALE PARTY'!$B$4:$E$1000,2,FALSE)</f>
        <v>27AAACH4211R1ZF</v>
      </c>
      <c r="E749" s="12" t="s">
        <v>1545</v>
      </c>
      <c r="F749" s="24" t="s">
        <v>1828</v>
      </c>
      <c r="G749" s="25">
        <v>43682</v>
      </c>
      <c r="H749" s="12" t="str">
        <f>VLOOKUP(C749,'MASTER SALE PARTY'!$B$4:$E$1000,3,FALSE)</f>
        <v>27-Maharashatra</v>
      </c>
      <c r="I749" s="17">
        <v>0</v>
      </c>
      <c r="J749" s="17" t="s">
        <v>37</v>
      </c>
      <c r="K749" s="278">
        <v>85129000</v>
      </c>
      <c r="L749" s="20">
        <f>VLOOKUP(K749,'MASTER SALE HSN'!$A$4:$E$200,5,FALSE)</f>
        <v>18</v>
      </c>
      <c r="S749" s="28">
        <v>84000</v>
      </c>
      <c r="T749" s="21">
        <f t="shared" si="51"/>
        <v>0</v>
      </c>
      <c r="U749" s="21">
        <f t="shared" si="52"/>
        <v>7560</v>
      </c>
      <c r="V749" s="21">
        <f t="shared" si="53"/>
        <v>7560</v>
      </c>
      <c r="W749" s="21">
        <v>0</v>
      </c>
      <c r="X749" s="27">
        <f t="shared" si="54"/>
        <v>99120</v>
      </c>
      <c r="Y749" s="12" t="s">
        <v>38</v>
      </c>
      <c r="Z749" s="12" t="s">
        <v>1482</v>
      </c>
      <c r="AA749" s="12" t="str">
        <f>VLOOKUP(C749,'MASTER SALE PARTY'!$B$4:$E$1000,4,FALSE)</f>
        <v>Local</v>
      </c>
      <c r="AB749" s="26">
        <v>3360</v>
      </c>
    </row>
    <row r="750" spans="1:28">
      <c r="A750" s="16">
        <v>43678</v>
      </c>
      <c r="B750" s="5">
        <v>20</v>
      </c>
      <c r="C750" s="23" t="s">
        <v>45</v>
      </c>
      <c r="D750" s="12" t="str">
        <f>VLOOKUP(C750,'MASTER SALE PARTY'!$B$4:$E$1000,2,FALSE)</f>
        <v>27AAECM8871A1ZF</v>
      </c>
      <c r="E750" s="12" t="s">
        <v>1545</v>
      </c>
      <c r="F750" s="24" t="s">
        <v>1829</v>
      </c>
      <c r="G750" s="25">
        <v>43682</v>
      </c>
      <c r="H750" s="12" t="str">
        <f>VLOOKUP(C750,'MASTER SALE PARTY'!$B$4:$E$1000,3,FALSE)</f>
        <v>27-Maharashatra</v>
      </c>
      <c r="I750" s="17">
        <v>0</v>
      </c>
      <c r="J750" s="17" t="s">
        <v>37</v>
      </c>
      <c r="K750" s="278">
        <v>87089900</v>
      </c>
      <c r="L750" s="20">
        <f>VLOOKUP(K750,'MASTER SALE HSN'!$A$4:$E$200,5,FALSE)</f>
        <v>28</v>
      </c>
      <c r="S750" s="28">
        <v>23255.759999999998</v>
      </c>
      <c r="T750" s="21">
        <f t="shared" si="51"/>
        <v>0</v>
      </c>
      <c r="U750" s="21">
        <f t="shared" si="52"/>
        <v>3255.8063999999995</v>
      </c>
      <c r="V750" s="21">
        <f t="shared" si="53"/>
        <v>3255.8063999999995</v>
      </c>
      <c r="W750" s="21">
        <v>0</v>
      </c>
      <c r="X750" s="27">
        <f t="shared" si="54"/>
        <v>29767.372799999997</v>
      </c>
      <c r="Y750" s="12" t="s">
        <v>38</v>
      </c>
      <c r="Z750" s="12" t="s">
        <v>1482</v>
      </c>
      <c r="AA750" s="12" t="str">
        <f>VLOOKUP(C750,'MASTER SALE PARTY'!$B$4:$E$1000,4,FALSE)</f>
        <v>Local</v>
      </c>
      <c r="AB750" s="26">
        <v>12</v>
      </c>
    </row>
    <row r="751" spans="1:28">
      <c r="A751" s="16">
        <v>43678</v>
      </c>
      <c r="B751" s="5">
        <v>21</v>
      </c>
      <c r="C751" s="23" t="s">
        <v>142</v>
      </c>
      <c r="D751" s="12" t="str">
        <f>VLOOKUP(C751,'MASTER SALE PARTY'!$B$4:$E$1000,2,FALSE)</f>
        <v>27AAACB2484Q1Z8</v>
      </c>
      <c r="E751" s="12" t="s">
        <v>1545</v>
      </c>
      <c r="F751" s="24" t="s">
        <v>1830</v>
      </c>
      <c r="G751" s="25">
        <v>43682</v>
      </c>
      <c r="H751" s="12" t="str">
        <f>VLOOKUP(C751,'MASTER SALE PARTY'!$B$4:$E$1000,3,FALSE)</f>
        <v>27-Maharashatra</v>
      </c>
      <c r="I751" s="17">
        <v>0</v>
      </c>
      <c r="J751" s="17" t="s">
        <v>37</v>
      </c>
      <c r="K751" s="278">
        <v>998898</v>
      </c>
      <c r="L751" s="20">
        <f>VLOOKUP(K751,'MASTER SALE HSN'!$A$4:$E$200,5,FALSE)</f>
        <v>18</v>
      </c>
      <c r="S751" s="28">
        <v>31454</v>
      </c>
      <c r="T751" s="21">
        <f t="shared" si="51"/>
        <v>0</v>
      </c>
      <c r="U751" s="21">
        <f t="shared" si="52"/>
        <v>2830.86</v>
      </c>
      <c r="V751" s="21">
        <f t="shared" si="53"/>
        <v>2830.86</v>
      </c>
      <c r="W751" s="21">
        <v>0</v>
      </c>
      <c r="X751" s="27">
        <f t="shared" si="54"/>
        <v>37115.72</v>
      </c>
      <c r="Y751" s="12" t="s">
        <v>38</v>
      </c>
      <c r="Z751" s="12" t="s">
        <v>1482</v>
      </c>
      <c r="AA751" s="12" t="str">
        <f>VLOOKUP(C751,'MASTER SALE PARTY'!$B$4:$E$1000,4,FALSE)</f>
        <v>Local</v>
      </c>
      <c r="AB751" s="26">
        <v>403</v>
      </c>
    </row>
    <row r="752" spans="1:28">
      <c r="A752" s="16">
        <v>43678</v>
      </c>
      <c r="B752" s="5">
        <v>22</v>
      </c>
      <c r="C752" s="23" t="s">
        <v>142</v>
      </c>
      <c r="D752" s="12" t="str">
        <f>VLOOKUP(C752,'MASTER SALE PARTY'!$B$4:$E$1000,2,FALSE)</f>
        <v>27AAACB2484Q1Z8</v>
      </c>
      <c r="E752" s="12" t="s">
        <v>1545</v>
      </c>
      <c r="F752" s="24" t="s">
        <v>1831</v>
      </c>
      <c r="G752" s="25">
        <v>43682</v>
      </c>
      <c r="H752" s="12" t="str">
        <f>VLOOKUP(C752,'MASTER SALE PARTY'!$B$4:$E$1000,3,FALSE)</f>
        <v>27-Maharashatra</v>
      </c>
      <c r="I752" s="17">
        <v>0</v>
      </c>
      <c r="J752" s="17" t="s">
        <v>37</v>
      </c>
      <c r="K752" s="278">
        <v>998898</v>
      </c>
      <c r="L752" s="20">
        <f>VLOOKUP(K752,'MASTER SALE HSN'!$A$4:$E$200,5,FALSE)</f>
        <v>18</v>
      </c>
      <c r="S752" s="28">
        <v>66150</v>
      </c>
      <c r="T752" s="21">
        <f t="shared" si="51"/>
        <v>0</v>
      </c>
      <c r="U752" s="21">
        <f t="shared" si="52"/>
        <v>5953.5</v>
      </c>
      <c r="V752" s="21">
        <f t="shared" si="53"/>
        <v>5953.5</v>
      </c>
      <c r="W752" s="21">
        <v>0</v>
      </c>
      <c r="X752" s="27">
        <f t="shared" si="54"/>
        <v>78057</v>
      </c>
      <c r="Y752" s="12" t="s">
        <v>38</v>
      </c>
      <c r="Z752" s="12" t="s">
        <v>1482</v>
      </c>
      <c r="AA752" s="12" t="str">
        <f>VLOOKUP(C752,'MASTER SALE PARTY'!$B$4:$E$1000,4,FALSE)</f>
        <v>Local</v>
      </c>
      <c r="AB752" s="26">
        <v>675</v>
      </c>
    </row>
    <row r="753" spans="1:28">
      <c r="A753" s="16">
        <v>43678</v>
      </c>
      <c r="B753" s="5">
        <v>23</v>
      </c>
      <c r="C753" s="23" t="s">
        <v>59</v>
      </c>
      <c r="D753" s="12" t="str">
        <f>VLOOKUP(C753,'MASTER SALE PARTY'!$B$4:$E$1000,2,FALSE)</f>
        <v>27AAACT1848E1ZH</v>
      </c>
      <c r="E753" s="12" t="s">
        <v>1545</v>
      </c>
      <c r="F753" s="24" t="s">
        <v>1832</v>
      </c>
      <c r="G753" s="25">
        <v>43683</v>
      </c>
      <c r="H753" s="12" t="str">
        <f>VLOOKUP(C753,'MASTER SALE PARTY'!$B$4:$E$1000,3,FALSE)</f>
        <v>27-Maharashatra</v>
      </c>
      <c r="I753" s="17">
        <v>0</v>
      </c>
      <c r="J753" s="17" t="s">
        <v>37</v>
      </c>
      <c r="K753" s="278">
        <v>87089900</v>
      </c>
      <c r="L753" s="20">
        <f>VLOOKUP(K753,'MASTER SALE HSN'!$A$4:$E$200,5,FALSE)</f>
        <v>28</v>
      </c>
      <c r="S753" s="28">
        <v>30664.89</v>
      </c>
      <c r="T753" s="21">
        <f t="shared" si="51"/>
        <v>0</v>
      </c>
      <c r="U753" s="21">
        <f t="shared" si="52"/>
        <v>4293.0845999999992</v>
      </c>
      <c r="V753" s="21">
        <f t="shared" si="53"/>
        <v>4293.0845999999992</v>
      </c>
      <c r="W753" s="21">
        <v>0</v>
      </c>
      <c r="X753" s="27">
        <f t="shared" si="54"/>
        <v>39251.059199999996</v>
      </c>
      <c r="Y753" s="12" t="s">
        <v>38</v>
      </c>
      <c r="Z753" s="12" t="s">
        <v>1482</v>
      </c>
      <c r="AA753" s="12" t="str">
        <f>VLOOKUP(C753,'MASTER SALE PARTY'!$B$4:$E$1000,4,FALSE)</f>
        <v>Local</v>
      </c>
      <c r="AB753" s="26">
        <v>131</v>
      </c>
    </row>
    <row r="754" spans="1:28">
      <c r="A754" s="16">
        <v>43678</v>
      </c>
      <c r="B754" s="5">
        <v>24</v>
      </c>
      <c r="C754" s="23" t="s">
        <v>64</v>
      </c>
      <c r="D754" s="12" t="str">
        <f>VLOOKUP(C754,'MASTER SALE PARTY'!$B$4:$E$1000,2,FALSE)</f>
        <v>27AAACD4090Q1Z8</v>
      </c>
      <c r="E754" s="12" t="s">
        <v>1545</v>
      </c>
      <c r="F754" s="24" t="s">
        <v>1833</v>
      </c>
      <c r="G754" s="25">
        <v>43683</v>
      </c>
      <c r="H754" s="12" t="str">
        <f>VLOOKUP(C754,'MASTER SALE PARTY'!$B$4:$E$1000,3,FALSE)</f>
        <v>27-Maharashatra</v>
      </c>
      <c r="I754" s="17">
        <v>0</v>
      </c>
      <c r="J754" s="17" t="s">
        <v>37</v>
      </c>
      <c r="K754" s="278">
        <v>85129000</v>
      </c>
      <c r="L754" s="20">
        <f>VLOOKUP(K754,'MASTER SALE HSN'!$A$4:$E$200,5,FALSE)</f>
        <v>18</v>
      </c>
      <c r="S754" s="28">
        <v>87481.17</v>
      </c>
      <c r="T754" s="21">
        <f t="shared" si="51"/>
        <v>0</v>
      </c>
      <c r="U754" s="21">
        <f t="shared" si="52"/>
        <v>7873.3053</v>
      </c>
      <c r="V754" s="21">
        <f t="shared" si="53"/>
        <v>7873.3053</v>
      </c>
      <c r="W754" s="21">
        <v>0</v>
      </c>
      <c r="X754" s="27">
        <f t="shared" si="54"/>
        <v>103227.7806</v>
      </c>
      <c r="Y754" s="12" t="s">
        <v>38</v>
      </c>
      <c r="Z754" s="12" t="s">
        <v>1482</v>
      </c>
      <c r="AA754" s="12" t="str">
        <f>VLOOKUP(C754,'MASTER SALE PARTY'!$B$4:$E$1000,4,FALSE)</f>
        <v>Local</v>
      </c>
      <c r="AB754" s="26">
        <v>717</v>
      </c>
    </row>
    <row r="755" spans="1:28">
      <c r="A755" s="16">
        <v>43678</v>
      </c>
      <c r="B755" s="5">
        <v>25</v>
      </c>
      <c r="C755" s="23" t="s">
        <v>45</v>
      </c>
      <c r="D755" s="12" t="str">
        <f>VLOOKUP(C755,'MASTER SALE PARTY'!$B$4:$E$1000,2,FALSE)</f>
        <v>27AAECM8871A1ZF</v>
      </c>
      <c r="E755" s="12" t="s">
        <v>1545</v>
      </c>
      <c r="F755" s="24" t="s">
        <v>1834</v>
      </c>
      <c r="G755" s="25">
        <v>43683</v>
      </c>
      <c r="H755" s="12" t="str">
        <f>VLOOKUP(C755,'MASTER SALE PARTY'!$B$4:$E$1000,3,FALSE)</f>
        <v>27-Maharashatra</v>
      </c>
      <c r="I755" s="17">
        <v>0</v>
      </c>
      <c r="J755" s="17" t="s">
        <v>37</v>
      </c>
      <c r="K755" s="278">
        <v>87089900</v>
      </c>
      <c r="L755" s="20">
        <f>VLOOKUP(K755,'MASTER SALE HSN'!$A$4:$E$200,5,FALSE)</f>
        <v>28</v>
      </c>
      <c r="S755" s="28">
        <v>23508.6</v>
      </c>
      <c r="T755" s="21">
        <f t="shared" si="51"/>
        <v>0</v>
      </c>
      <c r="U755" s="21">
        <f t="shared" si="52"/>
        <v>3291.2039999999997</v>
      </c>
      <c r="V755" s="21">
        <f t="shared" si="53"/>
        <v>3291.2039999999997</v>
      </c>
      <c r="W755" s="21">
        <v>0</v>
      </c>
      <c r="X755" s="27">
        <f t="shared" si="54"/>
        <v>30091.007999999998</v>
      </c>
      <c r="Y755" s="12" t="s">
        <v>38</v>
      </c>
      <c r="Z755" s="12" t="s">
        <v>1482</v>
      </c>
      <c r="AA755" s="12" t="str">
        <f>VLOOKUP(C755,'MASTER SALE PARTY'!$B$4:$E$1000,4,FALSE)</f>
        <v>Local</v>
      </c>
      <c r="AB755" s="26">
        <v>12</v>
      </c>
    </row>
    <row r="756" spans="1:28">
      <c r="A756" s="16">
        <v>43678</v>
      </c>
      <c r="B756" s="5">
        <v>26</v>
      </c>
      <c r="C756" s="23" t="s">
        <v>185</v>
      </c>
      <c r="D756" s="12" t="str">
        <f>VLOOKUP(C756,'MASTER SALE PARTY'!$B$4:$E$1000,2,FALSE)</f>
        <v>27AABFP3834C1ZK</v>
      </c>
      <c r="E756" s="12" t="s">
        <v>1545</v>
      </c>
      <c r="F756" s="24" t="s">
        <v>1835</v>
      </c>
      <c r="G756" s="25">
        <v>43683</v>
      </c>
      <c r="H756" s="12" t="str">
        <f>VLOOKUP(C756,'MASTER SALE PARTY'!$B$4:$E$1000,3,FALSE)</f>
        <v>27-Maharashatra</v>
      </c>
      <c r="I756" s="17">
        <v>0</v>
      </c>
      <c r="J756" s="17" t="s">
        <v>37</v>
      </c>
      <c r="K756" s="278">
        <v>87141900</v>
      </c>
      <c r="L756" s="20">
        <f>VLOOKUP(K756,'MASTER SALE HSN'!$A$4:$E$200,5,FALSE)</f>
        <v>28</v>
      </c>
      <c r="S756" s="28">
        <v>49082.400000000001</v>
      </c>
      <c r="T756" s="21">
        <f t="shared" si="51"/>
        <v>0</v>
      </c>
      <c r="U756" s="21">
        <f t="shared" si="52"/>
        <v>6871.5360000000001</v>
      </c>
      <c r="V756" s="21">
        <f t="shared" si="53"/>
        <v>6871.5360000000001</v>
      </c>
      <c r="W756" s="21">
        <v>0</v>
      </c>
      <c r="X756" s="27">
        <f t="shared" si="54"/>
        <v>62825.472000000002</v>
      </c>
      <c r="Y756" s="12" t="s">
        <v>38</v>
      </c>
      <c r="Z756" s="12" t="s">
        <v>1482</v>
      </c>
      <c r="AA756" s="12" t="str">
        <f>VLOOKUP(C756,'MASTER SALE PARTY'!$B$4:$E$1000,4,FALSE)</f>
        <v>Local</v>
      </c>
      <c r="AB756" s="26">
        <v>4320</v>
      </c>
    </row>
    <row r="757" spans="1:28">
      <c r="A757" s="16">
        <v>43678</v>
      </c>
      <c r="B757" s="5">
        <v>27</v>
      </c>
      <c r="C757" s="23" t="s">
        <v>173</v>
      </c>
      <c r="D757" s="12" t="str">
        <f>VLOOKUP(C757,'MASTER SALE PARTY'!$B$4:$E$1000,2,FALSE)</f>
        <v>27AAGCP0139E1ZP</v>
      </c>
      <c r="E757" s="12" t="s">
        <v>1545</v>
      </c>
      <c r="F757" s="24" t="s">
        <v>1836</v>
      </c>
      <c r="G757" s="25">
        <v>43683</v>
      </c>
      <c r="H757" s="12" t="str">
        <f>VLOOKUP(C757,'MASTER SALE PARTY'!$B$4:$E$1000,3,FALSE)</f>
        <v>27-Maharashatra</v>
      </c>
      <c r="I757" s="17">
        <v>0</v>
      </c>
      <c r="J757" s="17" t="s">
        <v>37</v>
      </c>
      <c r="K757" s="278">
        <v>87141090</v>
      </c>
      <c r="L757" s="20">
        <f>VLOOKUP(K757,'MASTER SALE HSN'!$A$4:$E$200,5,FALSE)</f>
        <v>28</v>
      </c>
      <c r="S757" s="28">
        <v>34670.199999999997</v>
      </c>
      <c r="T757" s="21">
        <f t="shared" si="51"/>
        <v>0</v>
      </c>
      <c r="U757" s="21">
        <f t="shared" si="52"/>
        <v>4853.8279999999995</v>
      </c>
      <c r="V757" s="21">
        <f t="shared" si="53"/>
        <v>4853.8279999999995</v>
      </c>
      <c r="W757" s="21">
        <v>0</v>
      </c>
      <c r="X757" s="27">
        <f t="shared" si="54"/>
        <v>44377.856</v>
      </c>
      <c r="Y757" s="12" t="s">
        <v>38</v>
      </c>
      <c r="Z757" s="12" t="s">
        <v>1482</v>
      </c>
      <c r="AA757" s="12" t="str">
        <f>VLOOKUP(C757,'MASTER SALE PARTY'!$B$4:$E$1000,4,FALSE)</f>
        <v>Local</v>
      </c>
      <c r="AB757" s="26">
        <v>460</v>
      </c>
    </row>
    <row r="758" spans="1:28">
      <c r="A758" s="16">
        <v>43678</v>
      </c>
      <c r="B758" s="5">
        <v>28</v>
      </c>
      <c r="C758" s="23" t="s">
        <v>173</v>
      </c>
      <c r="D758" s="12" t="str">
        <f>VLOOKUP(C758,'MASTER SALE PARTY'!$B$4:$E$1000,2,FALSE)</f>
        <v>27AAGCP0139E1ZP</v>
      </c>
      <c r="E758" s="12" t="s">
        <v>1545</v>
      </c>
      <c r="F758" s="24" t="s">
        <v>1837</v>
      </c>
      <c r="G758" s="25">
        <v>43683</v>
      </c>
      <c r="H758" s="12" t="str">
        <f>VLOOKUP(C758,'MASTER SALE PARTY'!$B$4:$E$1000,3,FALSE)</f>
        <v>27-Maharashatra</v>
      </c>
      <c r="I758" s="17">
        <v>0</v>
      </c>
      <c r="J758" s="17" t="s">
        <v>37</v>
      </c>
      <c r="K758" s="278">
        <v>87141090</v>
      </c>
      <c r="L758" s="20">
        <f>VLOOKUP(K758,'MASTER SALE HSN'!$A$4:$E$200,5,FALSE)</f>
        <v>28</v>
      </c>
      <c r="S758" s="28">
        <v>53614.2</v>
      </c>
      <c r="T758" s="21">
        <f t="shared" si="51"/>
        <v>0</v>
      </c>
      <c r="U758" s="21">
        <f t="shared" si="52"/>
        <v>7505.9879999999994</v>
      </c>
      <c r="V758" s="21">
        <f t="shared" si="53"/>
        <v>7505.9879999999994</v>
      </c>
      <c r="W758" s="21">
        <v>0</v>
      </c>
      <c r="X758" s="27">
        <f t="shared" si="54"/>
        <v>68626.175999999992</v>
      </c>
      <c r="Y758" s="12" t="s">
        <v>38</v>
      </c>
      <c r="Z758" s="12" t="s">
        <v>1482</v>
      </c>
      <c r="AA758" s="12" t="str">
        <f>VLOOKUP(C758,'MASTER SALE PARTY'!$B$4:$E$1000,4,FALSE)</f>
        <v>Local</v>
      </c>
      <c r="AB758" s="26">
        <v>1140</v>
      </c>
    </row>
    <row r="759" spans="1:28">
      <c r="A759" s="16">
        <v>43678</v>
      </c>
      <c r="B759" s="5">
        <v>29</v>
      </c>
      <c r="C759" s="23" t="s">
        <v>45</v>
      </c>
      <c r="D759" s="12" t="str">
        <f>VLOOKUP(C759,'MASTER SALE PARTY'!$B$4:$E$1000,2,FALSE)</f>
        <v>27AAECM8871A1ZF</v>
      </c>
      <c r="E759" s="12" t="s">
        <v>1545</v>
      </c>
      <c r="F759" s="24" t="s">
        <v>1838</v>
      </c>
      <c r="G759" s="25">
        <v>43683</v>
      </c>
      <c r="H759" s="12" t="str">
        <f>VLOOKUP(C759,'MASTER SALE PARTY'!$B$4:$E$1000,3,FALSE)</f>
        <v>27-Maharashatra</v>
      </c>
      <c r="I759" s="17">
        <v>0</v>
      </c>
      <c r="J759" s="17" t="s">
        <v>37</v>
      </c>
      <c r="K759" s="278">
        <v>87089900</v>
      </c>
      <c r="L759" s="20">
        <f>VLOOKUP(K759,'MASTER SALE HSN'!$A$4:$E$200,5,FALSE)</f>
        <v>28</v>
      </c>
      <c r="S759" s="28">
        <v>23255.759999999998</v>
      </c>
      <c r="T759" s="21">
        <f t="shared" si="51"/>
        <v>0</v>
      </c>
      <c r="U759" s="21">
        <f t="shared" si="52"/>
        <v>3255.8063999999995</v>
      </c>
      <c r="V759" s="21">
        <f t="shared" si="53"/>
        <v>3255.8063999999995</v>
      </c>
      <c r="W759" s="21">
        <v>0</v>
      </c>
      <c r="X759" s="27">
        <f t="shared" si="54"/>
        <v>29767.372799999997</v>
      </c>
      <c r="Y759" s="12" t="s">
        <v>38</v>
      </c>
      <c r="Z759" s="12" t="s">
        <v>1482</v>
      </c>
      <c r="AA759" s="12" t="str">
        <f>VLOOKUP(C759,'MASTER SALE PARTY'!$B$4:$E$1000,4,FALSE)</f>
        <v>Local</v>
      </c>
      <c r="AB759" s="26">
        <v>12</v>
      </c>
    </row>
    <row r="760" spans="1:28">
      <c r="A760" s="16">
        <v>43678</v>
      </c>
      <c r="B760" s="5">
        <v>30</v>
      </c>
      <c r="C760" s="23" t="s">
        <v>45</v>
      </c>
      <c r="D760" s="12" t="str">
        <f>VLOOKUP(C760,'MASTER SALE PARTY'!$B$4:$E$1000,2,FALSE)</f>
        <v>27AAECM8871A1ZF</v>
      </c>
      <c r="E760" s="12" t="s">
        <v>1545</v>
      </c>
      <c r="F760" s="24" t="s">
        <v>1839</v>
      </c>
      <c r="G760" s="25">
        <v>43683</v>
      </c>
      <c r="H760" s="12" t="str">
        <f>VLOOKUP(C760,'MASTER SALE PARTY'!$B$4:$E$1000,3,FALSE)</f>
        <v>27-Maharashatra</v>
      </c>
      <c r="I760" s="17">
        <v>0</v>
      </c>
      <c r="J760" s="17" t="s">
        <v>37</v>
      </c>
      <c r="K760" s="278">
        <v>87089900</v>
      </c>
      <c r="L760" s="20">
        <f>VLOOKUP(K760,'MASTER SALE HSN'!$A$4:$E$200,5,FALSE)</f>
        <v>28</v>
      </c>
      <c r="S760" s="28">
        <v>23255.759999999998</v>
      </c>
      <c r="T760" s="21">
        <f t="shared" si="51"/>
        <v>0</v>
      </c>
      <c r="U760" s="21">
        <f t="shared" si="52"/>
        <v>3255.8063999999995</v>
      </c>
      <c r="V760" s="21">
        <f t="shared" si="53"/>
        <v>3255.8063999999995</v>
      </c>
      <c r="W760" s="21">
        <v>0</v>
      </c>
      <c r="X760" s="27">
        <f t="shared" si="54"/>
        <v>29767.372799999997</v>
      </c>
      <c r="Y760" s="12" t="s">
        <v>38</v>
      </c>
      <c r="Z760" s="12" t="s">
        <v>1482</v>
      </c>
      <c r="AA760" s="12" t="str">
        <f>VLOOKUP(C760,'MASTER SALE PARTY'!$B$4:$E$1000,4,FALSE)</f>
        <v>Local</v>
      </c>
      <c r="AB760" s="26">
        <v>12</v>
      </c>
    </row>
    <row r="761" spans="1:28">
      <c r="A761" s="16">
        <v>43678</v>
      </c>
      <c r="B761" s="5">
        <v>31</v>
      </c>
      <c r="C761" s="23" t="s">
        <v>45</v>
      </c>
      <c r="D761" s="12" t="str">
        <f>VLOOKUP(C761,'MASTER SALE PARTY'!$B$4:$E$1000,2,FALSE)</f>
        <v>27AAECM8871A1ZF</v>
      </c>
      <c r="E761" s="12" t="s">
        <v>1545</v>
      </c>
      <c r="F761" s="24" t="s">
        <v>1840</v>
      </c>
      <c r="G761" s="25">
        <v>43683</v>
      </c>
      <c r="H761" s="12" t="str">
        <f>VLOOKUP(C761,'MASTER SALE PARTY'!$B$4:$E$1000,3,FALSE)</f>
        <v>27-Maharashatra</v>
      </c>
      <c r="I761" s="17">
        <v>0</v>
      </c>
      <c r="J761" s="17" t="s">
        <v>37</v>
      </c>
      <c r="K761" s="278">
        <v>87089900</v>
      </c>
      <c r="L761" s="20">
        <f>VLOOKUP(K761,'MASTER SALE HSN'!$A$4:$E$200,5,FALSE)</f>
        <v>28</v>
      </c>
      <c r="S761" s="28">
        <v>23255.759999999998</v>
      </c>
      <c r="T761" s="21">
        <f t="shared" si="51"/>
        <v>0</v>
      </c>
      <c r="U761" s="21">
        <f t="shared" si="52"/>
        <v>3255.8063999999995</v>
      </c>
      <c r="V761" s="21">
        <f t="shared" si="53"/>
        <v>3255.8063999999995</v>
      </c>
      <c r="W761" s="21">
        <v>0</v>
      </c>
      <c r="X761" s="27">
        <f t="shared" si="54"/>
        <v>29767.372799999997</v>
      </c>
      <c r="Y761" s="12" t="s">
        <v>38</v>
      </c>
      <c r="Z761" s="12" t="s">
        <v>1482</v>
      </c>
      <c r="AA761" s="12" t="str">
        <f>VLOOKUP(C761,'MASTER SALE PARTY'!$B$4:$E$1000,4,FALSE)</f>
        <v>Local</v>
      </c>
      <c r="AB761" s="26">
        <v>12</v>
      </c>
    </row>
    <row r="762" spans="1:28">
      <c r="A762" s="16">
        <v>43678</v>
      </c>
      <c r="B762" s="5">
        <v>32</v>
      </c>
      <c r="C762" s="23" t="s">
        <v>185</v>
      </c>
      <c r="D762" s="12" t="str">
        <f>VLOOKUP(C762,'MASTER SALE PARTY'!$B$4:$E$1000,2,FALSE)</f>
        <v>27AABFP3834C1ZK</v>
      </c>
      <c r="E762" s="12" t="s">
        <v>1545</v>
      </c>
      <c r="F762" s="24" t="s">
        <v>1841</v>
      </c>
      <c r="G762" s="25">
        <v>43683</v>
      </c>
      <c r="H762" s="12" t="str">
        <f>VLOOKUP(C762,'MASTER SALE PARTY'!$B$4:$E$1000,3,FALSE)</f>
        <v>27-Maharashatra</v>
      </c>
      <c r="I762" s="17">
        <v>0</v>
      </c>
      <c r="J762" s="17" t="s">
        <v>37</v>
      </c>
      <c r="K762" s="278">
        <v>87141900</v>
      </c>
      <c r="L762" s="20">
        <f>VLOOKUP(K762,'MASTER SALE HSN'!$A$4:$E$200,5,FALSE)</f>
        <v>28</v>
      </c>
      <c r="S762" s="28">
        <v>18246.599999999999</v>
      </c>
      <c r="T762" s="21">
        <f t="shared" si="51"/>
        <v>0</v>
      </c>
      <c r="U762" s="21">
        <f t="shared" si="52"/>
        <v>2554.5239999999999</v>
      </c>
      <c r="V762" s="21">
        <f t="shared" si="53"/>
        <v>2554.5239999999999</v>
      </c>
      <c r="W762" s="21">
        <v>0</v>
      </c>
      <c r="X762" s="27">
        <f t="shared" si="54"/>
        <v>23355.647999999997</v>
      </c>
      <c r="Y762" s="12" t="s">
        <v>38</v>
      </c>
      <c r="Z762" s="12" t="s">
        <v>1482</v>
      </c>
      <c r="AA762" s="12" t="str">
        <f>VLOOKUP(C762,'MASTER SALE PARTY'!$B$4:$E$1000,4,FALSE)</f>
        <v>Local</v>
      </c>
      <c r="AB762" s="26">
        <v>1860</v>
      </c>
    </row>
    <row r="763" spans="1:28">
      <c r="A763" s="16">
        <v>43678</v>
      </c>
      <c r="B763" s="5">
        <v>33</v>
      </c>
      <c r="C763" s="23" t="s">
        <v>92</v>
      </c>
      <c r="D763" s="12" t="str">
        <f>VLOOKUP(C763,'MASTER SALE PARTY'!$B$4:$E$1000,2,FALSE)</f>
        <v>27AAACH4211R1ZF</v>
      </c>
      <c r="E763" s="12" t="s">
        <v>1545</v>
      </c>
      <c r="F763" s="24" t="s">
        <v>1842</v>
      </c>
      <c r="G763" s="25">
        <v>43684</v>
      </c>
      <c r="H763" s="12" t="str">
        <f>VLOOKUP(C763,'MASTER SALE PARTY'!$B$4:$E$1000,3,FALSE)</f>
        <v>27-Maharashatra</v>
      </c>
      <c r="I763" s="17">
        <v>0</v>
      </c>
      <c r="J763" s="17" t="s">
        <v>37</v>
      </c>
      <c r="K763" s="278">
        <v>85129000</v>
      </c>
      <c r="L763" s="20">
        <f>VLOOKUP(K763,'MASTER SALE HSN'!$A$4:$E$200,5,FALSE)</f>
        <v>18</v>
      </c>
      <c r="S763" s="28">
        <v>96000</v>
      </c>
      <c r="T763" s="21">
        <f t="shared" si="51"/>
        <v>0</v>
      </c>
      <c r="U763" s="21">
        <f t="shared" si="52"/>
        <v>8640</v>
      </c>
      <c r="V763" s="21">
        <f t="shared" si="53"/>
        <v>8640</v>
      </c>
      <c r="W763" s="21">
        <v>0</v>
      </c>
      <c r="X763" s="27">
        <f t="shared" si="54"/>
        <v>113280</v>
      </c>
      <c r="Y763" s="12" t="s">
        <v>38</v>
      </c>
      <c r="Z763" s="12" t="s">
        <v>1482</v>
      </c>
      <c r="AA763" s="12" t="str">
        <f>VLOOKUP(C763,'MASTER SALE PARTY'!$B$4:$E$1000,4,FALSE)</f>
        <v>Local</v>
      </c>
      <c r="AB763" s="26">
        <v>3840</v>
      </c>
    </row>
    <row r="764" spans="1:28">
      <c r="A764" s="16">
        <v>43678</v>
      </c>
      <c r="B764" s="5">
        <v>34</v>
      </c>
      <c r="C764" s="23" t="s">
        <v>142</v>
      </c>
      <c r="D764" s="12" t="str">
        <f>VLOOKUP(C764,'MASTER SALE PARTY'!$B$4:$E$1000,2,FALSE)</f>
        <v>27AAACB2484Q1Z8</v>
      </c>
      <c r="E764" s="12" t="s">
        <v>1545</v>
      </c>
      <c r="F764" s="24" t="s">
        <v>1843</v>
      </c>
      <c r="G764" s="25">
        <v>43685</v>
      </c>
      <c r="H764" s="12" t="str">
        <f>VLOOKUP(C764,'MASTER SALE PARTY'!$B$4:$E$1000,3,FALSE)</f>
        <v>27-Maharashatra</v>
      </c>
      <c r="I764" s="17">
        <v>0</v>
      </c>
      <c r="J764" s="17" t="s">
        <v>37</v>
      </c>
      <c r="K764" s="278">
        <v>998898</v>
      </c>
      <c r="L764" s="20">
        <f>VLOOKUP(K764,'MASTER SALE HSN'!$A$4:$E$200,5,FALSE)</f>
        <v>18</v>
      </c>
      <c r="S764" s="28">
        <v>44560</v>
      </c>
      <c r="T764" s="21">
        <f t="shared" si="51"/>
        <v>0</v>
      </c>
      <c r="U764" s="21">
        <f t="shared" si="52"/>
        <v>4010.4</v>
      </c>
      <c r="V764" s="21">
        <f t="shared" si="53"/>
        <v>4010.4</v>
      </c>
      <c r="W764" s="21">
        <v>0</v>
      </c>
      <c r="X764" s="27">
        <f t="shared" si="54"/>
        <v>52580.800000000003</v>
      </c>
      <c r="Y764" s="12" t="s">
        <v>38</v>
      </c>
      <c r="Z764" s="12" t="s">
        <v>1482</v>
      </c>
      <c r="AA764" s="12" t="str">
        <f>VLOOKUP(C764,'MASTER SALE PARTY'!$B$4:$E$1000,4,FALSE)</f>
        <v>Local</v>
      </c>
      <c r="AB764" s="26">
        <v>515</v>
      </c>
    </row>
    <row r="765" spans="1:28">
      <c r="A765" s="16">
        <v>43678</v>
      </c>
      <c r="B765" s="5">
        <v>35</v>
      </c>
      <c r="C765" s="23" t="s">
        <v>142</v>
      </c>
      <c r="D765" s="12" t="str">
        <f>VLOOKUP(C765,'MASTER SALE PARTY'!$B$4:$E$1000,2,FALSE)</f>
        <v>27AAACB2484Q1Z8</v>
      </c>
      <c r="E765" s="12" t="s">
        <v>1545</v>
      </c>
      <c r="F765" s="24" t="s">
        <v>1844</v>
      </c>
      <c r="G765" s="25">
        <v>43685</v>
      </c>
      <c r="H765" s="12" t="str">
        <f>VLOOKUP(C765,'MASTER SALE PARTY'!$B$4:$E$1000,3,FALSE)</f>
        <v>27-Maharashatra</v>
      </c>
      <c r="I765" s="17">
        <v>0</v>
      </c>
      <c r="J765" s="17" t="s">
        <v>37</v>
      </c>
      <c r="K765" s="278">
        <v>998898</v>
      </c>
      <c r="L765" s="20">
        <f>VLOOKUP(K765,'MASTER SALE HSN'!$A$4:$E$200,5,FALSE)</f>
        <v>18</v>
      </c>
      <c r="S765" s="28">
        <v>42336</v>
      </c>
      <c r="T765" s="21">
        <f t="shared" si="51"/>
        <v>0</v>
      </c>
      <c r="U765" s="21">
        <f t="shared" si="52"/>
        <v>3810.2400000000002</v>
      </c>
      <c r="V765" s="21">
        <f t="shared" si="53"/>
        <v>3810.2400000000002</v>
      </c>
      <c r="W765" s="21">
        <v>0</v>
      </c>
      <c r="X765" s="27">
        <f t="shared" si="54"/>
        <v>49956.480000000003</v>
      </c>
      <c r="Y765" s="12" t="s">
        <v>38</v>
      </c>
      <c r="Z765" s="12" t="s">
        <v>1482</v>
      </c>
      <c r="AA765" s="12" t="str">
        <f>VLOOKUP(C765,'MASTER SALE PARTY'!$B$4:$E$1000,4,FALSE)</f>
        <v>Local</v>
      </c>
      <c r="AB765" s="26">
        <v>432</v>
      </c>
    </row>
    <row r="766" spans="1:28">
      <c r="A766" s="16">
        <v>43678</v>
      </c>
      <c r="B766" s="5">
        <v>36</v>
      </c>
      <c r="C766" s="23" t="s">
        <v>142</v>
      </c>
      <c r="D766" s="12" t="str">
        <f>VLOOKUP(C766,'MASTER SALE PARTY'!$B$4:$E$1000,2,FALSE)</f>
        <v>27AAACB2484Q1Z8</v>
      </c>
      <c r="E766" s="12" t="s">
        <v>1545</v>
      </c>
      <c r="F766" s="24" t="s">
        <v>1845</v>
      </c>
      <c r="G766" s="25">
        <v>43685</v>
      </c>
      <c r="H766" s="12" t="str">
        <f>VLOOKUP(C766,'MASTER SALE PARTY'!$B$4:$E$1000,3,FALSE)</f>
        <v>27-Maharashatra</v>
      </c>
      <c r="I766" s="17">
        <v>0</v>
      </c>
      <c r="J766" s="17" t="s">
        <v>37</v>
      </c>
      <c r="K766" s="278">
        <v>998898</v>
      </c>
      <c r="L766" s="20">
        <f>VLOOKUP(K766,'MASTER SALE HSN'!$A$4:$E$200,5,FALSE)</f>
        <v>18</v>
      </c>
      <c r="S766" s="28">
        <v>61332</v>
      </c>
      <c r="T766" s="21">
        <f t="shared" si="51"/>
        <v>0</v>
      </c>
      <c r="U766" s="21">
        <f t="shared" si="52"/>
        <v>5519.88</v>
      </c>
      <c r="V766" s="21">
        <f t="shared" si="53"/>
        <v>5519.88</v>
      </c>
      <c r="W766" s="21">
        <v>0</v>
      </c>
      <c r="X766" s="27">
        <f t="shared" si="54"/>
        <v>72371.759999999995</v>
      </c>
      <c r="Y766" s="12" t="s">
        <v>38</v>
      </c>
      <c r="Z766" s="12" t="s">
        <v>1482</v>
      </c>
      <c r="AA766" s="12" t="str">
        <f>VLOOKUP(C766,'MASTER SALE PARTY'!$B$4:$E$1000,4,FALSE)</f>
        <v>Local</v>
      </c>
      <c r="AB766" s="26">
        <v>714</v>
      </c>
    </row>
    <row r="767" spans="1:28">
      <c r="A767" s="16">
        <v>43678</v>
      </c>
      <c r="B767" s="5">
        <v>37</v>
      </c>
      <c r="C767" s="23" t="s">
        <v>45</v>
      </c>
      <c r="D767" s="12" t="str">
        <f>VLOOKUP(C767,'MASTER SALE PARTY'!$B$4:$E$1000,2,FALSE)</f>
        <v>27AAECM8871A1ZF</v>
      </c>
      <c r="E767" s="12" t="s">
        <v>1545</v>
      </c>
      <c r="F767" s="24" t="s">
        <v>1846</v>
      </c>
      <c r="G767" s="25">
        <v>43685</v>
      </c>
      <c r="H767" s="12" t="str">
        <f>VLOOKUP(C767,'MASTER SALE PARTY'!$B$4:$E$1000,3,FALSE)</f>
        <v>27-Maharashatra</v>
      </c>
      <c r="I767" s="17">
        <v>0</v>
      </c>
      <c r="J767" s="17" t="s">
        <v>37</v>
      </c>
      <c r="K767" s="278">
        <v>87089900</v>
      </c>
      <c r="L767" s="20">
        <f>VLOOKUP(K767,'MASTER SALE HSN'!$A$4:$E$200,5,FALSE)</f>
        <v>28</v>
      </c>
      <c r="S767" s="28">
        <v>23508.6</v>
      </c>
      <c r="T767" s="21">
        <f t="shared" si="51"/>
        <v>0</v>
      </c>
      <c r="U767" s="21">
        <f t="shared" si="52"/>
        <v>3291.2039999999997</v>
      </c>
      <c r="V767" s="21">
        <f t="shared" si="53"/>
        <v>3291.2039999999997</v>
      </c>
      <c r="W767" s="21">
        <v>0</v>
      </c>
      <c r="X767" s="27">
        <f t="shared" si="54"/>
        <v>30091.007999999998</v>
      </c>
      <c r="Y767" s="12" t="s">
        <v>38</v>
      </c>
      <c r="Z767" s="12" t="s">
        <v>1482</v>
      </c>
      <c r="AA767" s="12" t="str">
        <f>VLOOKUP(C767,'MASTER SALE PARTY'!$B$4:$E$1000,4,FALSE)</f>
        <v>Local</v>
      </c>
      <c r="AB767" s="26">
        <v>12</v>
      </c>
    </row>
    <row r="768" spans="1:28">
      <c r="A768" s="16">
        <v>43678</v>
      </c>
      <c r="B768" s="5">
        <v>38</v>
      </c>
      <c r="C768" s="23" t="s">
        <v>45</v>
      </c>
      <c r="D768" s="12" t="str">
        <f>VLOOKUP(C768,'MASTER SALE PARTY'!$B$4:$E$1000,2,FALSE)</f>
        <v>27AAECM8871A1ZF</v>
      </c>
      <c r="E768" s="12" t="s">
        <v>1545</v>
      </c>
      <c r="F768" s="24" t="s">
        <v>1847</v>
      </c>
      <c r="G768" s="25">
        <v>43685</v>
      </c>
      <c r="H768" s="12" t="str">
        <f>VLOOKUP(C768,'MASTER SALE PARTY'!$B$4:$E$1000,3,FALSE)</f>
        <v>27-Maharashatra</v>
      </c>
      <c r="I768" s="17">
        <v>0</v>
      </c>
      <c r="J768" s="17" t="s">
        <v>37</v>
      </c>
      <c r="K768" s="278">
        <v>87089900</v>
      </c>
      <c r="L768" s="20">
        <f>VLOOKUP(K768,'MASTER SALE HSN'!$A$4:$E$200,5,FALSE)</f>
        <v>28</v>
      </c>
      <c r="S768" s="28">
        <v>23255.759999999998</v>
      </c>
      <c r="T768" s="21">
        <f t="shared" si="51"/>
        <v>0</v>
      </c>
      <c r="U768" s="21">
        <f t="shared" si="52"/>
        <v>3255.8063999999995</v>
      </c>
      <c r="V768" s="21">
        <f t="shared" si="53"/>
        <v>3255.8063999999995</v>
      </c>
      <c r="W768" s="21">
        <v>0</v>
      </c>
      <c r="X768" s="27">
        <f t="shared" si="54"/>
        <v>29767.372799999997</v>
      </c>
      <c r="Y768" s="12" t="s">
        <v>38</v>
      </c>
      <c r="Z768" s="12" t="s">
        <v>1482</v>
      </c>
      <c r="AA768" s="12" t="str">
        <f>VLOOKUP(C768,'MASTER SALE PARTY'!$B$4:$E$1000,4,FALSE)</f>
        <v>Local</v>
      </c>
      <c r="AB768" s="26">
        <v>12</v>
      </c>
    </row>
    <row r="769" spans="1:28">
      <c r="A769" s="16">
        <v>43678</v>
      </c>
      <c r="B769" s="5">
        <v>39</v>
      </c>
      <c r="C769" s="23" t="s">
        <v>68</v>
      </c>
      <c r="D769" s="12" t="str">
        <f>VLOOKUP(C769,'MASTER SALE PARTY'!$B$4:$E$1000,2,FALSE)</f>
        <v>27AABFJ4217F1ZP</v>
      </c>
      <c r="E769" s="12" t="s">
        <v>1545</v>
      </c>
      <c r="F769" s="24" t="s">
        <v>1848</v>
      </c>
      <c r="G769" s="25">
        <v>43686</v>
      </c>
      <c r="H769" s="12" t="str">
        <f>VLOOKUP(C769,'MASTER SALE PARTY'!$B$4:$E$1000,3,FALSE)</f>
        <v>27-Maharashatra</v>
      </c>
      <c r="I769" s="17">
        <v>0</v>
      </c>
      <c r="J769" s="17" t="s">
        <v>37</v>
      </c>
      <c r="K769" s="278">
        <v>998898</v>
      </c>
      <c r="L769" s="20">
        <f>VLOOKUP(K769,'MASTER SALE HSN'!$A$4:$E$200,5,FALSE)</f>
        <v>18</v>
      </c>
      <c r="S769" s="28">
        <v>8524.2000000000007</v>
      </c>
      <c r="T769" s="21">
        <f t="shared" si="51"/>
        <v>0</v>
      </c>
      <c r="U769" s="21">
        <f t="shared" si="52"/>
        <v>767.178</v>
      </c>
      <c r="V769" s="21">
        <f t="shared" si="53"/>
        <v>767.178</v>
      </c>
      <c r="W769" s="21">
        <v>0</v>
      </c>
      <c r="X769" s="27">
        <f t="shared" si="54"/>
        <v>10058.556</v>
      </c>
      <c r="Y769" s="12" t="s">
        <v>38</v>
      </c>
      <c r="Z769" s="12" t="s">
        <v>1482</v>
      </c>
      <c r="AA769" s="12" t="str">
        <f>VLOOKUP(C769,'MASTER SALE PARTY'!$B$4:$E$1000,4,FALSE)</f>
        <v>Local</v>
      </c>
      <c r="AB769" s="26">
        <v>30</v>
      </c>
    </row>
    <row r="770" spans="1:28">
      <c r="A770" s="16">
        <v>43678</v>
      </c>
      <c r="B770" s="5">
        <v>40</v>
      </c>
      <c r="C770" s="23" t="s">
        <v>185</v>
      </c>
      <c r="D770" s="12" t="str">
        <f>VLOOKUP(C770,'MASTER SALE PARTY'!$B$4:$E$1000,2,FALSE)</f>
        <v>27AABFP3834C1ZK</v>
      </c>
      <c r="E770" s="12" t="s">
        <v>1545</v>
      </c>
      <c r="F770" s="24" t="s">
        <v>1849</v>
      </c>
      <c r="G770" s="25">
        <v>43686</v>
      </c>
      <c r="H770" s="12" t="str">
        <f>VLOOKUP(C770,'MASTER SALE PARTY'!$B$4:$E$1000,3,FALSE)</f>
        <v>27-Maharashatra</v>
      </c>
      <c r="I770" s="17">
        <v>0</v>
      </c>
      <c r="J770" s="17" t="s">
        <v>37</v>
      </c>
      <c r="K770" s="278">
        <v>87141900</v>
      </c>
      <c r="L770" s="20">
        <f>VLOOKUP(K770,'MASTER SALE HSN'!$A$4:$E$200,5,FALSE)</f>
        <v>28</v>
      </c>
      <c r="S770" s="28">
        <v>58268.3</v>
      </c>
      <c r="T770" s="21">
        <f t="shared" si="51"/>
        <v>0</v>
      </c>
      <c r="U770" s="21">
        <f t="shared" si="52"/>
        <v>8157.5619999999999</v>
      </c>
      <c r="V770" s="21">
        <f t="shared" si="53"/>
        <v>8157.5619999999999</v>
      </c>
      <c r="W770" s="21">
        <v>0</v>
      </c>
      <c r="X770" s="27">
        <f t="shared" si="54"/>
        <v>74583.423999999999</v>
      </c>
      <c r="Y770" s="12" t="s">
        <v>38</v>
      </c>
      <c r="Z770" s="12" t="s">
        <v>1482</v>
      </c>
      <c r="AA770" s="12" t="str">
        <f>VLOOKUP(C770,'MASTER SALE PARTY'!$B$4:$E$1000,4,FALSE)</f>
        <v>Local</v>
      </c>
      <c r="AB770" s="26">
        <v>4790</v>
      </c>
    </row>
    <row r="771" spans="1:28">
      <c r="A771" s="16">
        <v>43678</v>
      </c>
      <c r="B771" s="5">
        <v>41</v>
      </c>
      <c r="C771" s="23" t="s">
        <v>142</v>
      </c>
      <c r="D771" s="12" t="str">
        <f>VLOOKUP(C771,'MASTER SALE PARTY'!$B$4:$E$1000,2,FALSE)</f>
        <v>27AAACB2484Q1Z8</v>
      </c>
      <c r="E771" s="12" t="s">
        <v>1545</v>
      </c>
      <c r="F771" s="24" t="s">
        <v>1850</v>
      </c>
      <c r="G771" s="25">
        <v>43686</v>
      </c>
      <c r="H771" s="12" t="str">
        <f>VLOOKUP(C771,'MASTER SALE PARTY'!$B$4:$E$1000,3,FALSE)</f>
        <v>27-Maharashatra</v>
      </c>
      <c r="I771" s="17">
        <v>0</v>
      </c>
      <c r="J771" s="17" t="s">
        <v>37</v>
      </c>
      <c r="K771" s="278">
        <v>998898</v>
      </c>
      <c r="L771" s="20">
        <f>VLOOKUP(K771,'MASTER SALE HSN'!$A$4:$E$200,5,FALSE)</f>
        <v>18</v>
      </c>
      <c r="S771" s="28">
        <v>57988</v>
      </c>
      <c r="T771" s="21">
        <f t="shared" si="51"/>
        <v>0</v>
      </c>
      <c r="U771" s="21">
        <f t="shared" si="52"/>
        <v>5218.92</v>
      </c>
      <c r="V771" s="21">
        <f t="shared" si="53"/>
        <v>5218.92</v>
      </c>
      <c r="W771" s="21">
        <v>0</v>
      </c>
      <c r="X771" s="27">
        <f t="shared" si="54"/>
        <v>68425.84</v>
      </c>
      <c r="Y771" s="12" t="s">
        <v>38</v>
      </c>
      <c r="Z771" s="12" t="s">
        <v>1482</v>
      </c>
      <c r="AA771" s="12" t="str">
        <f>VLOOKUP(C771,'MASTER SALE PARTY'!$B$4:$E$1000,4,FALSE)</f>
        <v>Local</v>
      </c>
      <c r="AB771" s="26">
        <v>686</v>
      </c>
    </row>
    <row r="772" spans="1:28">
      <c r="A772" s="16">
        <v>43678</v>
      </c>
      <c r="B772" s="5">
        <v>42</v>
      </c>
      <c r="C772" s="23" t="s">
        <v>64</v>
      </c>
      <c r="D772" s="12" t="str">
        <f>VLOOKUP(C772,'MASTER SALE PARTY'!$B$4:$E$1000,2,FALSE)</f>
        <v>27AAACD4090Q1Z8</v>
      </c>
      <c r="E772" s="12" t="s">
        <v>1545</v>
      </c>
      <c r="F772" s="24" t="s">
        <v>1851</v>
      </c>
      <c r="G772" s="25">
        <v>43686</v>
      </c>
      <c r="H772" s="12" t="str">
        <f>VLOOKUP(C772,'MASTER SALE PARTY'!$B$4:$E$1000,3,FALSE)</f>
        <v>27-Maharashatra</v>
      </c>
      <c r="I772" s="17">
        <v>0</v>
      </c>
      <c r="J772" s="17" t="s">
        <v>37</v>
      </c>
      <c r="K772" s="278">
        <v>85129000</v>
      </c>
      <c r="L772" s="20">
        <f>VLOOKUP(K772,'MASTER SALE HSN'!$A$4:$E$200,5,FALSE)</f>
        <v>18</v>
      </c>
      <c r="S772" s="28">
        <v>87847.2</v>
      </c>
      <c r="T772" s="21">
        <f t="shared" si="51"/>
        <v>0</v>
      </c>
      <c r="U772" s="21">
        <f t="shared" si="52"/>
        <v>7906.2479999999996</v>
      </c>
      <c r="V772" s="21">
        <f t="shared" si="53"/>
        <v>7906.2479999999996</v>
      </c>
      <c r="W772" s="21">
        <v>0</v>
      </c>
      <c r="X772" s="27">
        <f t="shared" si="54"/>
        <v>103659.696</v>
      </c>
      <c r="Y772" s="12" t="s">
        <v>38</v>
      </c>
      <c r="Z772" s="12" t="s">
        <v>1482</v>
      </c>
      <c r="AA772" s="12" t="str">
        <f>VLOOKUP(C772,'MASTER SALE PARTY'!$B$4:$E$1000,4,FALSE)</f>
        <v>Local</v>
      </c>
      <c r="AB772" s="26">
        <v>720</v>
      </c>
    </row>
    <row r="773" spans="1:28">
      <c r="A773" s="16">
        <v>43678</v>
      </c>
      <c r="B773" s="5">
        <v>43</v>
      </c>
      <c r="C773" s="23" t="s">
        <v>185</v>
      </c>
      <c r="D773" s="12" t="str">
        <f>VLOOKUP(C773,'MASTER SALE PARTY'!$B$4:$E$1000,2,FALSE)</f>
        <v>27AABFP3834C1ZK</v>
      </c>
      <c r="E773" s="12" t="s">
        <v>1545</v>
      </c>
      <c r="F773" s="24" t="s">
        <v>1852</v>
      </c>
      <c r="G773" s="25">
        <v>43687</v>
      </c>
      <c r="H773" s="12" t="str">
        <f>VLOOKUP(C773,'MASTER SALE PARTY'!$B$4:$E$1000,3,FALSE)</f>
        <v>27-Maharashatra</v>
      </c>
      <c r="I773" s="17">
        <v>0</v>
      </c>
      <c r="J773" s="17" t="s">
        <v>37</v>
      </c>
      <c r="K773" s="278">
        <v>87141900</v>
      </c>
      <c r="L773" s="20">
        <f>VLOOKUP(K773,'MASTER SALE HSN'!$A$4:$E$200,5,FALSE)</f>
        <v>28</v>
      </c>
      <c r="S773" s="28">
        <v>48165.9</v>
      </c>
      <c r="T773" s="21">
        <f t="shared" si="51"/>
        <v>0</v>
      </c>
      <c r="U773" s="21">
        <f t="shared" si="52"/>
        <v>6743.2259999999997</v>
      </c>
      <c r="V773" s="21">
        <f t="shared" si="53"/>
        <v>6743.2259999999997</v>
      </c>
      <c r="W773" s="21">
        <v>0</v>
      </c>
      <c r="X773" s="27">
        <f t="shared" si="54"/>
        <v>61652.351999999999</v>
      </c>
      <c r="Y773" s="12" t="s">
        <v>38</v>
      </c>
      <c r="Z773" s="12" t="s">
        <v>1482</v>
      </c>
      <c r="AA773" s="12" t="str">
        <f>VLOOKUP(C773,'MASTER SALE PARTY'!$B$4:$E$1000,4,FALSE)</f>
        <v>Local</v>
      </c>
      <c r="AB773" s="26">
        <v>3950</v>
      </c>
    </row>
    <row r="774" spans="1:28">
      <c r="A774" s="16">
        <v>43678</v>
      </c>
      <c r="B774" s="5">
        <v>44</v>
      </c>
      <c r="C774" s="23" t="s">
        <v>142</v>
      </c>
      <c r="D774" s="12" t="str">
        <f>VLOOKUP(C774,'MASTER SALE PARTY'!$B$4:$E$1000,2,FALSE)</f>
        <v>27AAACB2484Q1Z8</v>
      </c>
      <c r="E774" s="12" t="s">
        <v>1545</v>
      </c>
      <c r="F774" s="24" t="s">
        <v>1853</v>
      </c>
      <c r="G774" s="25">
        <v>43689</v>
      </c>
      <c r="H774" s="12" t="str">
        <f>VLOOKUP(C774,'MASTER SALE PARTY'!$B$4:$E$1000,3,FALSE)</f>
        <v>27-Maharashatra</v>
      </c>
      <c r="I774" s="17">
        <v>0</v>
      </c>
      <c r="J774" s="17" t="s">
        <v>37</v>
      </c>
      <c r="K774" s="278">
        <v>998898</v>
      </c>
      <c r="L774" s="20">
        <f>VLOOKUP(K774,'MASTER SALE HSN'!$A$4:$E$200,5,FALSE)</f>
        <v>18</v>
      </c>
      <c r="S774" s="28">
        <v>121878</v>
      </c>
      <c r="T774" s="21">
        <f t="shared" si="51"/>
        <v>0</v>
      </c>
      <c r="U774" s="21">
        <f t="shared" si="52"/>
        <v>10969.02</v>
      </c>
      <c r="V774" s="21">
        <f t="shared" si="53"/>
        <v>10969.02</v>
      </c>
      <c r="W774" s="21">
        <v>0</v>
      </c>
      <c r="X774" s="27">
        <f t="shared" si="54"/>
        <v>143816.04</v>
      </c>
      <c r="Y774" s="12" t="s">
        <v>38</v>
      </c>
      <c r="Z774" s="12" t="s">
        <v>1482</v>
      </c>
      <c r="AA774" s="12" t="str">
        <f>VLOOKUP(C774,'MASTER SALE PARTY'!$B$4:$E$1000,4,FALSE)</f>
        <v>Local</v>
      </c>
      <c r="AB774" s="26">
        <v>1431</v>
      </c>
    </row>
    <row r="775" spans="1:28">
      <c r="A775" s="16">
        <v>43678</v>
      </c>
      <c r="B775" s="5">
        <v>45</v>
      </c>
      <c r="C775" s="23" t="s">
        <v>185</v>
      </c>
      <c r="D775" s="12" t="str">
        <f>VLOOKUP(C775,'MASTER SALE PARTY'!$B$4:$E$1000,2,FALSE)</f>
        <v>27AABFP3834C1ZK</v>
      </c>
      <c r="E775" s="12" t="s">
        <v>1545</v>
      </c>
      <c r="F775" s="24" t="s">
        <v>1854</v>
      </c>
      <c r="G775" s="25">
        <v>43689</v>
      </c>
      <c r="H775" s="12" t="str">
        <f>VLOOKUP(C775,'MASTER SALE PARTY'!$B$4:$E$1000,3,FALSE)</f>
        <v>27-Maharashatra</v>
      </c>
      <c r="I775" s="17">
        <v>0</v>
      </c>
      <c r="J775" s="17" t="s">
        <v>37</v>
      </c>
      <c r="K775" s="278">
        <v>87141900</v>
      </c>
      <c r="L775" s="20">
        <f>VLOOKUP(K775,'MASTER SALE HSN'!$A$4:$E$200,5,FALSE)</f>
        <v>28</v>
      </c>
      <c r="S775" s="28">
        <v>42009.4</v>
      </c>
      <c r="T775" s="21">
        <f t="shared" si="51"/>
        <v>0</v>
      </c>
      <c r="U775" s="21">
        <f t="shared" si="52"/>
        <v>5881.3159999999998</v>
      </c>
      <c r="V775" s="21">
        <f t="shared" si="53"/>
        <v>5881.3159999999998</v>
      </c>
      <c r="W775" s="21">
        <v>0</v>
      </c>
      <c r="X775" s="27">
        <f t="shared" si="54"/>
        <v>53772.031999999999</v>
      </c>
      <c r="Y775" s="12" t="s">
        <v>38</v>
      </c>
      <c r="Z775" s="12" t="s">
        <v>1482</v>
      </c>
      <c r="AA775" s="12" t="str">
        <f>VLOOKUP(C775,'MASTER SALE PARTY'!$B$4:$E$1000,4,FALSE)</f>
        <v>Local</v>
      </c>
      <c r="AB775" s="26">
        <v>3740</v>
      </c>
    </row>
    <row r="776" spans="1:28">
      <c r="A776" s="16">
        <v>43678</v>
      </c>
      <c r="B776" s="5">
        <v>46</v>
      </c>
      <c r="C776" s="23" t="s">
        <v>59</v>
      </c>
      <c r="D776" s="12" t="str">
        <f>VLOOKUP(C776,'MASTER SALE PARTY'!$B$4:$E$1000,2,FALSE)</f>
        <v>27AAACT1848E1ZH</v>
      </c>
      <c r="E776" s="12" t="s">
        <v>1545</v>
      </c>
      <c r="F776" s="24" t="s">
        <v>1855</v>
      </c>
      <c r="G776" s="25">
        <v>43689</v>
      </c>
      <c r="H776" s="12" t="str">
        <f>VLOOKUP(C776,'MASTER SALE PARTY'!$B$4:$E$1000,3,FALSE)</f>
        <v>27-Maharashatra</v>
      </c>
      <c r="I776" s="17">
        <v>0</v>
      </c>
      <c r="J776" s="17" t="s">
        <v>37</v>
      </c>
      <c r="K776" s="278">
        <v>87089900</v>
      </c>
      <c r="L776" s="20">
        <f>VLOOKUP(K776,'MASTER SALE HSN'!$A$4:$E$200,5,FALSE)</f>
        <v>28</v>
      </c>
      <c r="S776" s="28">
        <v>40207.68</v>
      </c>
      <c r="T776" s="21">
        <f t="shared" si="51"/>
        <v>0</v>
      </c>
      <c r="U776" s="21">
        <f t="shared" si="52"/>
        <v>5629.0752000000002</v>
      </c>
      <c r="V776" s="21">
        <f t="shared" si="53"/>
        <v>5629.0752000000002</v>
      </c>
      <c r="W776" s="21">
        <v>0</v>
      </c>
      <c r="X776" s="27">
        <f t="shared" si="54"/>
        <v>51465.830399999999</v>
      </c>
      <c r="Y776" s="12" t="s">
        <v>38</v>
      </c>
      <c r="Z776" s="12" t="s">
        <v>1482</v>
      </c>
      <c r="AA776" s="12" t="str">
        <f>VLOOKUP(C776,'MASTER SALE PARTY'!$B$4:$E$1000,4,FALSE)</f>
        <v>Local</v>
      </c>
      <c r="AB776" s="26">
        <v>84</v>
      </c>
    </row>
    <row r="777" spans="1:28">
      <c r="A777" s="16">
        <v>43678</v>
      </c>
      <c r="B777" s="5">
        <v>47</v>
      </c>
      <c r="C777" s="23" t="s">
        <v>45</v>
      </c>
      <c r="D777" s="12" t="str">
        <f>VLOOKUP(C777,'MASTER SALE PARTY'!$B$4:$E$1000,2,FALSE)</f>
        <v>27AAECM8871A1ZF</v>
      </c>
      <c r="E777" s="12" t="s">
        <v>1545</v>
      </c>
      <c r="F777" s="24" t="s">
        <v>1856</v>
      </c>
      <c r="G777" s="25">
        <v>43689</v>
      </c>
      <c r="H777" s="12" t="str">
        <f>VLOOKUP(C777,'MASTER SALE PARTY'!$B$4:$E$1000,3,FALSE)</f>
        <v>27-Maharashatra</v>
      </c>
      <c r="I777" s="17">
        <v>0</v>
      </c>
      <c r="J777" s="17" t="s">
        <v>37</v>
      </c>
      <c r="K777" s="278">
        <v>87089900</v>
      </c>
      <c r="L777" s="20">
        <f>VLOOKUP(K777,'MASTER SALE HSN'!$A$4:$E$200,5,FALSE)</f>
        <v>28</v>
      </c>
      <c r="S777" s="28">
        <v>23255.759999999998</v>
      </c>
      <c r="T777" s="21">
        <f t="shared" si="51"/>
        <v>0</v>
      </c>
      <c r="U777" s="21">
        <f t="shared" si="52"/>
        <v>3255.8063999999995</v>
      </c>
      <c r="V777" s="21">
        <f t="shared" si="53"/>
        <v>3255.8063999999995</v>
      </c>
      <c r="W777" s="21">
        <v>0</v>
      </c>
      <c r="X777" s="27">
        <f t="shared" si="54"/>
        <v>29767.372799999997</v>
      </c>
      <c r="Y777" s="12" t="s">
        <v>38</v>
      </c>
      <c r="Z777" s="12" t="s">
        <v>1482</v>
      </c>
      <c r="AA777" s="12" t="str">
        <f>VLOOKUP(C777,'MASTER SALE PARTY'!$B$4:$E$1000,4,FALSE)</f>
        <v>Local</v>
      </c>
      <c r="AB777" s="26">
        <v>12</v>
      </c>
    </row>
    <row r="778" spans="1:28">
      <c r="A778" s="16">
        <v>43678</v>
      </c>
      <c r="B778" s="5">
        <v>48</v>
      </c>
      <c r="C778" s="23" t="s">
        <v>185</v>
      </c>
      <c r="D778" s="12" t="str">
        <f>VLOOKUP(C778,'MASTER SALE PARTY'!$B$4:$E$1000,2,FALSE)</f>
        <v>27AABFP3834C1ZK</v>
      </c>
      <c r="E778" s="12" t="s">
        <v>1545</v>
      </c>
      <c r="F778" s="24" t="s">
        <v>1857</v>
      </c>
      <c r="G778" s="25">
        <v>43689</v>
      </c>
      <c r="H778" s="12" t="str">
        <f>VLOOKUP(C778,'MASTER SALE PARTY'!$B$4:$E$1000,3,FALSE)</f>
        <v>27-Maharashatra</v>
      </c>
      <c r="I778" s="17">
        <v>0</v>
      </c>
      <c r="J778" s="17" t="s">
        <v>37</v>
      </c>
      <c r="K778" s="278">
        <v>87141900</v>
      </c>
      <c r="L778" s="20">
        <f>VLOOKUP(K778,'MASTER SALE HSN'!$A$4:$E$200,5,FALSE)</f>
        <v>28</v>
      </c>
      <c r="S778" s="28">
        <v>53728.5</v>
      </c>
      <c r="T778" s="21">
        <f t="shared" si="51"/>
        <v>0</v>
      </c>
      <c r="U778" s="21">
        <f t="shared" si="52"/>
        <v>7521.99</v>
      </c>
      <c r="V778" s="21">
        <f t="shared" si="53"/>
        <v>7521.99</v>
      </c>
      <c r="W778" s="21">
        <v>0</v>
      </c>
      <c r="X778" s="27">
        <f t="shared" si="54"/>
        <v>68772.479999999996</v>
      </c>
      <c r="Y778" s="12" t="s">
        <v>38</v>
      </c>
      <c r="Z778" s="12" t="s">
        <v>1482</v>
      </c>
      <c r="AA778" s="12" t="str">
        <f>VLOOKUP(C778,'MASTER SALE PARTY'!$B$4:$E$1000,4,FALSE)</f>
        <v>Local</v>
      </c>
      <c r="AB778" s="26">
        <v>3850</v>
      </c>
    </row>
    <row r="779" spans="1:28">
      <c r="A779" s="16">
        <v>43678</v>
      </c>
      <c r="B779" s="5">
        <v>49</v>
      </c>
      <c r="C779" s="23" t="s">
        <v>92</v>
      </c>
      <c r="D779" s="12" t="str">
        <f>VLOOKUP(C779,'MASTER SALE PARTY'!$B$4:$E$1000,2,FALSE)</f>
        <v>27AAACH4211R1ZF</v>
      </c>
      <c r="E779" s="12" t="s">
        <v>1545</v>
      </c>
      <c r="F779" s="24" t="s">
        <v>1858</v>
      </c>
      <c r="G779" s="25">
        <v>43689</v>
      </c>
      <c r="H779" s="12" t="str">
        <f>VLOOKUP(C779,'MASTER SALE PARTY'!$B$4:$E$1000,3,FALSE)</f>
        <v>27-Maharashatra</v>
      </c>
      <c r="I779" s="17">
        <v>0</v>
      </c>
      <c r="J779" s="17" t="s">
        <v>37</v>
      </c>
      <c r="K779" s="278">
        <v>85129000</v>
      </c>
      <c r="L779" s="20">
        <f>VLOOKUP(K779,'MASTER SALE HSN'!$A$4:$E$200,5,FALSE)</f>
        <v>18</v>
      </c>
      <c r="S779" s="28">
        <v>60000</v>
      </c>
      <c r="T779" s="21">
        <f t="shared" si="51"/>
        <v>0</v>
      </c>
      <c r="U779" s="21">
        <f t="shared" si="52"/>
        <v>5400</v>
      </c>
      <c r="V779" s="21">
        <f t="shared" si="53"/>
        <v>5400</v>
      </c>
      <c r="W779" s="21">
        <v>0</v>
      </c>
      <c r="X779" s="27">
        <f t="shared" si="54"/>
        <v>70800</v>
      </c>
      <c r="Y779" s="12" t="s">
        <v>38</v>
      </c>
      <c r="Z779" s="12" t="s">
        <v>1482</v>
      </c>
      <c r="AA779" s="12" t="str">
        <f>VLOOKUP(C779,'MASTER SALE PARTY'!$B$4:$E$1000,4,FALSE)</f>
        <v>Local</v>
      </c>
      <c r="AB779" s="26">
        <v>2400</v>
      </c>
    </row>
    <row r="780" spans="1:28">
      <c r="A780" s="16">
        <v>43678</v>
      </c>
      <c r="B780" s="5">
        <v>50</v>
      </c>
      <c r="C780" s="23" t="s">
        <v>45</v>
      </c>
      <c r="D780" s="12" t="str">
        <f>VLOOKUP(C780,'MASTER SALE PARTY'!$B$4:$E$1000,2,FALSE)</f>
        <v>27AAECM8871A1ZF</v>
      </c>
      <c r="E780" s="12" t="s">
        <v>1545</v>
      </c>
      <c r="F780" s="24" t="s">
        <v>1859</v>
      </c>
      <c r="G780" s="25">
        <v>43689</v>
      </c>
      <c r="H780" s="12" t="str">
        <f>VLOOKUP(C780,'MASTER SALE PARTY'!$B$4:$E$1000,3,FALSE)</f>
        <v>27-Maharashatra</v>
      </c>
      <c r="I780" s="17">
        <v>0</v>
      </c>
      <c r="J780" s="17" t="s">
        <v>37</v>
      </c>
      <c r="K780" s="278">
        <v>87089900</v>
      </c>
      <c r="L780" s="20">
        <f>VLOOKUP(K780,'MASTER SALE HSN'!$A$4:$E$200,5,FALSE)</f>
        <v>28</v>
      </c>
      <c r="S780" s="28">
        <v>23255.759999999998</v>
      </c>
      <c r="T780" s="21">
        <f t="shared" si="51"/>
        <v>0</v>
      </c>
      <c r="U780" s="21">
        <f t="shared" si="52"/>
        <v>3255.8063999999995</v>
      </c>
      <c r="V780" s="21">
        <f t="shared" si="53"/>
        <v>3255.8063999999995</v>
      </c>
      <c r="W780" s="21">
        <v>0</v>
      </c>
      <c r="X780" s="27">
        <f t="shared" si="54"/>
        <v>29767.372799999997</v>
      </c>
      <c r="Y780" s="12" t="s">
        <v>38</v>
      </c>
      <c r="Z780" s="12" t="s">
        <v>1482</v>
      </c>
      <c r="AA780" s="12" t="str">
        <f>VLOOKUP(C780,'MASTER SALE PARTY'!$B$4:$E$1000,4,FALSE)</f>
        <v>Local</v>
      </c>
      <c r="AB780" s="26">
        <v>12</v>
      </c>
    </row>
    <row r="781" spans="1:28">
      <c r="A781" s="16">
        <v>43678</v>
      </c>
      <c r="B781" s="5">
        <v>51</v>
      </c>
      <c r="C781" s="23" t="s">
        <v>516</v>
      </c>
      <c r="D781" s="12" t="str">
        <f>VLOOKUP(C781,'MASTER SALE PARTY'!$B$4:$E$1000,2,FALSE)</f>
        <v>23AAACB7112P2ZQ</v>
      </c>
      <c r="E781" s="12" t="s">
        <v>1545</v>
      </c>
      <c r="F781" s="24" t="s">
        <v>1860</v>
      </c>
      <c r="G781" s="25">
        <v>43689</v>
      </c>
      <c r="H781" s="12" t="str">
        <f>VLOOKUP(C781,'MASTER SALE PARTY'!$B$4:$E$1000,3,FALSE)</f>
        <v>23-Madhya Pradesh</v>
      </c>
      <c r="I781" s="17">
        <v>0</v>
      </c>
      <c r="J781" s="17" t="s">
        <v>37</v>
      </c>
      <c r="K781" s="278">
        <v>87081090</v>
      </c>
      <c r="L781" s="20">
        <f>VLOOKUP(K781,'MASTER SALE HSN'!$A$4:$E$200,5,FALSE)</f>
        <v>28</v>
      </c>
      <c r="S781" s="28">
        <v>15202.44</v>
      </c>
      <c r="T781" s="21">
        <f t="shared" si="51"/>
        <v>4256.6832000000004</v>
      </c>
      <c r="U781" s="21">
        <f t="shared" si="52"/>
        <v>0</v>
      </c>
      <c r="V781" s="21">
        <f t="shared" si="53"/>
        <v>0</v>
      </c>
      <c r="W781" s="21">
        <v>0</v>
      </c>
      <c r="X781" s="27">
        <f t="shared" si="54"/>
        <v>19459.123200000002</v>
      </c>
      <c r="Y781" s="12" t="s">
        <v>38</v>
      </c>
      <c r="Z781" s="12" t="s">
        <v>1482</v>
      </c>
      <c r="AA781" s="12" t="str">
        <f>VLOOKUP(C781,'MASTER SALE PARTY'!$B$4:$E$1000,4,FALSE)</f>
        <v>Oms</v>
      </c>
      <c r="AB781" s="26">
        <v>44</v>
      </c>
    </row>
    <row r="782" spans="1:28">
      <c r="A782" s="16">
        <v>43678</v>
      </c>
      <c r="B782" s="5">
        <v>52</v>
      </c>
      <c r="C782" s="23" t="s">
        <v>121</v>
      </c>
      <c r="D782" s="12" t="str">
        <f>VLOOKUP(C782,'MASTER SALE PARTY'!$B$4:$E$1000,2,FALSE)</f>
        <v>23AABCE9378F1ZK</v>
      </c>
      <c r="E782" s="12" t="s">
        <v>1545</v>
      </c>
      <c r="F782" s="24" t="s">
        <v>1861</v>
      </c>
      <c r="G782" s="25">
        <v>43690</v>
      </c>
      <c r="H782" s="12" t="str">
        <f>VLOOKUP(C782,'MASTER SALE PARTY'!$B$4:$E$1000,3,FALSE)</f>
        <v>23-Madhya Pradesh</v>
      </c>
      <c r="I782" s="17">
        <v>0</v>
      </c>
      <c r="J782" s="17" t="s">
        <v>37</v>
      </c>
      <c r="K782" s="278">
        <v>87081090</v>
      </c>
      <c r="L782" s="20">
        <f>VLOOKUP(K782,'MASTER SALE HSN'!$A$4:$E$200,5,FALSE)</f>
        <v>28</v>
      </c>
      <c r="S782" s="28">
        <v>16246.96</v>
      </c>
      <c r="T782" s="21">
        <f t="shared" si="51"/>
        <v>4549.1487999999999</v>
      </c>
      <c r="U782" s="21">
        <f t="shared" si="52"/>
        <v>0</v>
      </c>
      <c r="V782" s="21">
        <f t="shared" si="53"/>
        <v>0</v>
      </c>
      <c r="W782" s="21">
        <v>0</v>
      </c>
      <c r="X782" s="27">
        <f t="shared" si="54"/>
        <v>20796.108799999998</v>
      </c>
      <c r="Y782" s="12" t="s">
        <v>38</v>
      </c>
      <c r="Z782" s="12" t="s">
        <v>1482</v>
      </c>
      <c r="AA782" s="12" t="str">
        <f>VLOOKUP(C782,'MASTER SALE PARTY'!$B$4:$E$1000,4,FALSE)</f>
        <v>Oms</v>
      </c>
      <c r="AB782" s="26">
        <v>8</v>
      </c>
    </row>
    <row r="783" spans="1:28">
      <c r="A783" s="16">
        <v>43678</v>
      </c>
      <c r="B783" s="5">
        <v>53</v>
      </c>
      <c r="C783" s="23" t="s">
        <v>121</v>
      </c>
      <c r="D783" s="12" t="str">
        <f>VLOOKUP(C783,'MASTER SALE PARTY'!$B$4:$E$1000,2,FALSE)</f>
        <v>23AABCE9378F1ZK</v>
      </c>
      <c r="E783" s="12" t="s">
        <v>1545</v>
      </c>
      <c r="F783" s="24" t="s">
        <v>1862</v>
      </c>
      <c r="G783" s="25">
        <v>43690</v>
      </c>
      <c r="H783" s="12" t="str">
        <f>VLOOKUP(C783,'MASTER SALE PARTY'!$B$4:$E$1000,3,FALSE)</f>
        <v>23-Madhya Pradesh</v>
      </c>
      <c r="I783" s="17">
        <v>0</v>
      </c>
      <c r="J783" s="17" t="s">
        <v>37</v>
      </c>
      <c r="K783" s="278">
        <v>87081090</v>
      </c>
      <c r="L783" s="20">
        <f>VLOOKUP(K783,'MASTER SALE HSN'!$A$4:$E$200,5,FALSE)</f>
        <v>28</v>
      </c>
      <c r="S783" s="28">
        <v>10154.35</v>
      </c>
      <c r="T783" s="21">
        <f t="shared" si="51"/>
        <v>2843.2180000000003</v>
      </c>
      <c r="U783" s="21">
        <f t="shared" si="52"/>
        <v>0</v>
      </c>
      <c r="V783" s="21">
        <f t="shared" si="53"/>
        <v>0</v>
      </c>
      <c r="W783" s="21">
        <v>0</v>
      </c>
      <c r="X783" s="27">
        <f t="shared" si="54"/>
        <v>12997.568000000001</v>
      </c>
      <c r="Y783" s="12" t="s">
        <v>38</v>
      </c>
      <c r="Z783" s="12" t="s">
        <v>1482</v>
      </c>
      <c r="AA783" s="12" t="str">
        <f>VLOOKUP(C783,'MASTER SALE PARTY'!$B$4:$E$1000,4,FALSE)</f>
        <v>Oms</v>
      </c>
      <c r="AB783" s="26">
        <v>5</v>
      </c>
    </row>
    <row r="784" spans="1:28">
      <c r="A784" s="16">
        <v>43678</v>
      </c>
      <c r="B784" s="5">
        <v>54</v>
      </c>
      <c r="C784" s="23" t="s">
        <v>121</v>
      </c>
      <c r="D784" s="12" t="str">
        <f>VLOOKUP(C784,'MASTER SALE PARTY'!$B$4:$E$1000,2,FALSE)</f>
        <v>23AABCE9378F1ZK</v>
      </c>
      <c r="E784" s="12" t="s">
        <v>1545</v>
      </c>
      <c r="F784" s="24" t="s">
        <v>1863</v>
      </c>
      <c r="G784" s="25">
        <v>43690</v>
      </c>
      <c r="H784" s="12" t="str">
        <f>VLOOKUP(C784,'MASTER SALE PARTY'!$B$4:$E$1000,3,FALSE)</f>
        <v>23-Madhya Pradesh</v>
      </c>
      <c r="I784" s="17">
        <v>0</v>
      </c>
      <c r="J784" s="17" t="s">
        <v>37</v>
      </c>
      <c r="K784" s="278">
        <v>87081090</v>
      </c>
      <c r="L784" s="20">
        <f>VLOOKUP(K784,'MASTER SALE HSN'!$A$4:$E$200,5,FALSE)</f>
        <v>28</v>
      </c>
      <c r="S784" s="28">
        <v>4694.1000000000004</v>
      </c>
      <c r="T784" s="21">
        <f t="shared" si="51"/>
        <v>1314.348</v>
      </c>
      <c r="U784" s="21">
        <f t="shared" si="52"/>
        <v>0</v>
      </c>
      <c r="V784" s="21">
        <f t="shared" si="53"/>
        <v>0</v>
      </c>
      <c r="W784" s="21">
        <v>0</v>
      </c>
      <c r="X784" s="27">
        <f t="shared" si="54"/>
        <v>6008.4480000000003</v>
      </c>
      <c r="Y784" s="12" t="s">
        <v>38</v>
      </c>
      <c r="Z784" s="12" t="s">
        <v>1482</v>
      </c>
      <c r="AA784" s="12" t="str">
        <f>VLOOKUP(C784,'MASTER SALE PARTY'!$B$4:$E$1000,4,FALSE)</f>
        <v>Oms</v>
      </c>
      <c r="AB784" s="26">
        <v>5</v>
      </c>
    </row>
    <row r="785" spans="1:28">
      <c r="A785" s="16">
        <v>43678</v>
      </c>
      <c r="B785" s="5">
        <v>55</v>
      </c>
      <c r="C785" s="23" t="s">
        <v>121</v>
      </c>
      <c r="D785" s="12" t="str">
        <f>VLOOKUP(C785,'MASTER SALE PARTY'!$B$4:$E$1000,2,FALSE)</f>
        <v>23AABCE9378F1ZK</v>
      </c>
      <c r="E785" s="12" t="s">
        <v>1545</v>
      </c>
      <c r="F785" s="24" t="s">
        <v>1864</v>
      </c>
      <c r="G785" s="25">
        <v>43690</v>
      </c>
      <c r="H785" s="12" t="str">
        <f>VLOOKUP(C785,'MASTER SALE PARTY'!$B$4:$E$1000,3,FALSE)</f>
        <v>23-Madhya Pradesh</v>
      </c>
      <c r="I785" s="17">
        <v>0</v>
      </c>
      <c r="J785" s="17" t="s">
        <v>37</v>
      </c>
      <c r="K785" s="278">
        <v>87081090</v>
      </c>
      <c r="L785" s="20">
        <f>VLOOKUP(K785,'MASTER SALE HSN'!$A$4:$E$200,5,FALSE)</f>
        <v>28</v>
      </c>
      <c r="S785" s="28">
        <v>2021.5</v>
      </c>
      <c r="T785" s="21">
        <f t="shared" si="51"/>
        <v>566.02</v>
      </c>
      <c r="U785" s="21">
        <f t="shared" si="52"/>
        <v>0</v>
      </c>
      <c r="V785" s="21">
        <f t="shared" si="53"/>
        <v>0</v>
      </c>
      <c r="W785" s="21">
        <v>0</v>
      </c>
      <c r="X785" s="27">
        <f t="shared" si="54"/>
        <v>2587.52</v>
      </c>
      <c r="Y785" s="12" t="s">
        <v>38</v>
      </c>
      <c r="Z785" s="12" t="s">
        <v>1482</v>
      </c>
      <c r="AA785" s="12" t="str">
        <f>VLOOKUP(C785,'MASTER SALE PARTY'!$B$4:$E$1000,4,FALSE)</f>
        <v>Oms</v>
      </c>
      <c r="AB785" s="26">
        <v>1</v>
      </c>
    </row>
    <row r="786" spans="1:28">
      <c r="A786" s="16">
        <v>43678</v>
      </c>
      <c r="B786" s="5">
        <v>56</v>
      </c>
      <c r="C786" s="23" t="s">
        <v>185</v>
      </c>
      <c r="D786" s="12" t="str">
        <f>VLOOKUP(C786,'MASTER SALE PARTY'!$B$4:$E$1000,2,FALSE)</f>
        <v>27AABFP3834C1ZK</v>
      </c>
      <c r="E786" s="12" t="s">
        <v>1545</v>
      </c>
      <c r="F786" s="24" t="s">
        <v>1865</v>
      </c>
      <c r="G786" s="25">
        <v>43690</v>
      </c>
      <c r="H786" s="12" t="str">
        <f>VLOOKUP(C786,'MASTER SALE PARTY'!$B$4:$E$1000,3,FALSE)</f>
        <v>27-Maharashatra</v>
      </c>
      <c r="I786" s="17">
        <v>0</v>
      </c>
      <c r="J786" s="17" t="s">
        <v>37</v>
      </c>
      <c r="K786" s="278">
        <v>87141900</v>
      </c>
      <c r="L786" s="20">
        <f>VLOOKUP(K786,'MASTER SALE HSN'!$A$4:$E$200,5,FALSE)</f>
        <v>28</v>
      </c>
      <c r="S786" s="28">
        <v>46073</v>
      </c>
      <c r="T786" s="21">
        <f t="shared" si="51"/>
        <v>0</v>
      </c>
      <c r="U786" s="21">
        <f t="shared" si="52"/>
        <v>6450.22</v>
      </c>
      <c r="V786" s="21">
        <f t="shared" si="53"/>
        <v>6450.22</v>
      </c>
      <c r="W786" s="21">
        <v>0</v>
      </c>
      <c r="X786" s="27">
        <f t="shared" si="54"/>
        <v>58973.440000000002</v>
      </c>
      <c r="Y786" s="12" t="s">
        <v>38</v>
      </c>
      <c r="Z786" s="12" t="s">
        <v>1482</v>
      </c>
      <c r="AA786" s="12" t="str">
        <f>VLOOKUP(C786,'MASTER SALE PARTY'!$B$4:$E$1000,4,FALSE)</f>
        <v>Local</v>
      </c>
      <c r="AB786" s="26">
        <v>4100</v>
      </c>
    </row>
    <row r="787" spans="1:28">
      <c r="A787" s="16">
        <v>43678</v>
      </c>
      <c r="B787" s="5">
        <v>57</v>
      </c>
      <c r="C787" s="23" t="s">
        <v>68</v>
      </c>
      <c r="D787" s="12" t="str">
        <f>VLOOKUP(C787,'MASTER SALE PARTY'!$B$4:$E$1000,2,FALSE)</f>
        <v>27AABFJ4217F1ZP</v>
      </c>
      <c r="E787" s="12" t="s">
        <v>1545</v>
      </c>
      <c r="F787" s="24" t="s">
        <v>1866</v>
      </c>
      <c r="G787" s="25">
        <v>43690</v>
      </c>
      <c r="H787" s="12" t="str">
        <f>VLOOKUP(C787,'MASTER SALE PARTY'!$B$4:$E$1000,3,FALSE)</f>
        <v>27-Maharashatra</v>
      </c>
      <c r="I787" s="17">
        <v>0</v>
      </c>
      <c r="J787" s="17" t="s">
        <v>37</v>
      </c>
      <c r="K787" s="278">
        <v>998898</v>
      </c>
      <c r="L787" s="20">
        <f>VLOOKUP(K787,'MASTER SALE HSN'!$A$4:$E$200,5,FALSE)</f>
        <v>18</v>
      </c>
      <c r="S787" s="28">
        <v>8524.2000000000007</v>
      </c>
      <c r="T787" s="21">
        <f t="shared" si="51"/>
        <v>0</v>
      </c>
      <c r="U787" s="21">
        <f t="shared" si="52"/>
        <v>767.178</v>
      </c>
      <c r="V787" s="21">
        <f t="shared" si="53"/>
        <v>767.178</v>
      </c>
      <c r="W787" s="21">
        <v>0</v>
      </c>
      <c r="X787" s="27">
        <f t="shared" si="54"/>
        <v>10058.556</v>
      </c>
      <c r="Y787" s="12" t="s">
        <v>38</v>
      </c>
      <c r="Z787" s="12" t="s">
        <v>1482</v>
      </c>
      <c r="AA787" s="12" t="str">
        <f>VLOOKUP(C787,'MASTER SALE PARTY'!$B$4:$E$1000,4,FALSE)</f>
        <v>Local</v>
      </c>
      <c r="AB787" s="26">
        <v>30</v>
      </c>
    </row>
    <row r="788" spans="1:28">
      <c r="A788" s="16">
        <v>43678</v>
      </c>
      <c r="B788" s="5">
        <v>58</v>
      </c>
      <c r="C788" s="23" t="s">
        <v>45</v>
      </c>
      <c r="D788" s="12" t="str">
        <f>VLOOKUP(C788,'MASTER SALE PARTY'!$B$4:$E$1000,2,FALSE)</f>
        <v>27AAECM8871A1ZF</v>
      </c>
      <c r="E788" s="12" t="s">
        <v>1545</v>
      </c>
      <c r="F788" s="24" t="s">
        <v>1867</v>
      </c>
      <c r="G788" s="25">
        <v>43691</v>
      </c>
      <c r="H788" s="12" t="str">
        <f>VLOOKUP(C788,'MASTER SALE PARTY'!$B$4:$E$1000,3,FALSE)</f>
        <v>27-Maharashatra</v>
      </c>
      <c r="I788" s="17">
        <v>0</v>
      </c>
      <c r="J788" s="17" t="s">
        <v>37</v>
      </c>
      <c r="K788" s="278">
        <v>87089900</v>
      </c>
      <c r="L788" s="20">
        <f>VLOOKUP(K788,'MASTER SALE HSN'!$A$4:$E$200,5,FALSE)</f>
        <v>28</v>
      </c>
      <c r="S788" s="28">
        <v>23255.759999999998</v>
      </c>
      <c r="T788" s="21">
        <f t="shared" si="51"/>
        <v>0</v>
      </c>
      <c r="U788" s="21">
        <f t="shared" si="52"/>
        <v>3255.8063999999995</v>
      </c>
      <c r="V788" s="21">
        <f t="shared" si="53"/>
        <v>3255.8063999999995</v>
      </c>
      <c r="W788" s="21">
        <v>0</v>
      </c>
      <c r="X788" s="27">
        <f t="shared" si="54"/>
        <v>29767.372799999997</v>
      </c>
      <c r="Y788" s="12" t="s">
        <v>38</v>
      </c>
      <c r="Z788" s="12" t="s">
        <v>1482</v>
      </c>
      <c r="AA788" s="12" t="str">
        <f>VLOOKUP(C788,'MASTER SALE PARTY'!$B$4:$E$1000,4,FALSE)</f>
        <v>Local</v>
      </c>
      <c r="AB788" s="26">
        <v>12</v>
      </c>
    </row>
    <row r="789" spans="1:28">
      <c r="A789" s="16">
        <v>43678</v>
      </c>
      <c r="B789" s="5">
        <v>59</v>
      </c>
      <c r="C789" s="23" t="s">
        <v>173</v>
      </c>
      <c r="D789" s="12" t="str">
        <f>VLOOKUP(C789,'MASTER SALE PARTY'!$B$4:$E$1000,2,FALSE)</f>
        <v>27AAGCP0139E1ZP</v>
      </c>
      <c r="E789" s="12" t="s">
        <v>1545</v>
      </c>
      <c r="F789" s="24" t="s">
        <v>1868</v>
      </c>
      <c r="G789" s="25">
        <v>43691</v>
      </c>
      <c r="H789" s="12" t="str">
        <f>VLOOKUP(C789,'MASTER SALE PARTY'!$B$4:$E$1000,3,FALSE)</f>
        <v>27-Maharashatra</v>
      </c>
      <c r="I789" s="17">
        <v>0</v>
      </c>
      <c r="J789" s="17" t="s">
        <v>37</v>
      </c>
      <c r="K789" s="278">
        <v>87141090</v>
      </c>
      <c r="L789" s="20">
        <f>VLOOKUP(K789,'MASTER SALE HSN'!$A$4:$E$200,5,FALSE)</f>
        <v>28</v>
      </c>
      <c r="S789" s="28">
        <v>52759</v>
      </c>
      <c r="T789" s="21">
        <f t="shared" si="51"/>
        <v>0</v>
      </c>
      <c r="U789" s="21">
        <f t="shared" si="52"/>
        <v>7386.26</v>
      </c>
      <c r="V789" s="21">
        <f t="shared" si="53"/>
        <v>7386.26</v>
      </c>
      <c r="W789" s="21">
        <v>0</v>
      </c>
      <c r="X789" s="27">
        <f t="shared" si="54"/>
        <v>67531.520000000004</v>
      </c>
      <c r="Y789" s="12" t="s">
        <v>38</v>
      </c>
      <c r="Z789" s="12" t="s">
        <v>1482</v>
      </c>
      <c r="AA789" s="12" t="str">
        <f>VLOOKUP(C789,'MASTER SALE PARTY'!$B$4:$E$1000,4,FALSE)</f>
        <v>Local</v>
      </c>
      <c r="AB789" s="26">
        <v>700</v>
      </c>
    </row>
    <row r="790" spans="1:28">
      <c r="A790" s="16">
        <v>43678</v>
      </c>
      <c r="B790" s="5">
        <v>60</v>
      </c>
      <c r="C790" s="23" t="s">
        <v>173</v>
      </c>
      <c r="D790" s="12" t="str">
        <f>VLOOKUP(C790,'MASTER SALE PARTY'!$B$4:$E$1000,2,FALSE)</f>
        <v>27AAGCP0139E1ZP</v>
      </c>
      <c r="E790" s="12" t="s">
        <v>1545</v>
      </c>
      <c r="F790" s="24" t="s">
        <v>1869</v>
      </c>
      <c r="G790" s="25">
        <v>43691</v>
      </c>
      <c r="H790" s="12" t="str">
        <f>VLOOKUP(C790,'MASTER SALE PARTY'!$B$4:$E$1000,3,FALSE)</f>
        <v>27-Maharashatra</v>
      </c>
      <c r="I790" s="17">
        <v>0</v>
      </c>
      <c r="J790" s="17" t="s">
        <v>37</v>
      </c>
      <c r="K790" s="278">
        <v>87141090</v>
      </c>
      <c r="L790" s="20">
        <f>VLOOKUP(K790,'MASTER SALE HSN'!$A$4:$E$200,5,FALSE)</f>
        <v>28</v>
      </c>
      <c r="S790" s="28">
        <v>76188.600000000006</v>
      </c>
      <c r="T790" s="21">
        <f t="shared" si="51"/>
        <v>0</v>
      </c>
      <c r="U790" s="21">
        <f t="shared" si="52"/>
        <v>10666.404</v>
      </c>
      <c r="V790" s="21">
        <f t="shared" si="53"/>
        <v>10666.404</v>
      </c>
      <c r="W790" s="21">
        <v>0</v>
      </c>
      <c r="X790" s="27">
        <f t="shared" si="54"/>
        <v>97521.40800000001</v>
      </c>
      <c r="Y790" s="12" t="s">
        <v>38</v>
      </c>
      <c r="Z790" s="12" t="s">
        <v>1482</v>
      </c>
      <c r="AA790" s="12" t="str">
        <f>VLOOKUP(C790,'MASTER SALE PARTY'!$B$4:$E$1000,4,FALSE)</f>
        <v>Local</v>
      </c>
      <c r="AB790" s="26">
        <v>700</v>
      </c>
    </row>
    <row r="791" spans="1:28">
      <c r="A791" s="16">
        <v>43678</v>
      </c>
      <c r="B791" s="5">
        <v>61</v>
      </c>
      <c r="C791" s="23" t="s">
        <v>173</v>
      </c>
      <c r="D791" s="12" t="str">
        <f>VLOOKUP(C791,'MASTER SALE PARTY'!$B$4:$E$1000,2,FALSE)</f>
        <v>27AAGCP0139E1ZP</v>
      </c>
      <c r="E791" s="12" t="s">
        <v>1545</v>
      </c>
      <c r="F791" s="24" t="s">
        <v>1870</v>
      </c>
      <c r="G791" s="25">
        <v>43691</v>
      </c>
      <c r="H791" s="12" t="str">
        <f>VLOOKUP(C791,'MASTER SALE PARTY'!$B$4:$E$1000,3,FALSE)</f>
        <v>27-Maharashatra</v>
      </c>
      <c r="I791" s="17">
        <v>0</v>
      </c>
      <c r="J791" s="17" t="s">
        <v>37</v>
      </c>
      <c r="K791" s="278">
        <v>87141090</v>
      </c>
      <c r="L791" s="20">
        <f>VLOOKUP(K791,'MASTER SALE HSN'!$A$4:$E$200,5,FALSE)</f>
        <v>28</v>
      </c>
      <c r="S791" s="28">
        <v>678.33</v>
      </c>
      <c r="T791" s="21">
        <f t="shared" si="51"/>
        <v>0</v>
      </c>
      <c r="U791" s="21">
        <f t="shared" si="52"/>
        <v>94.966200000000015</v>
      </c>
      <c r="V791" s="21">
        <f t="shared" si="53"/>
        <v>94.966200000000015</v>
      </c>
      <c r="W791" s="21">
        <v>0</v>
      </c>
      <c r="X791" s="27">
        <f t="shared" si="54"/>
        <v>868.26240000000007</v>
      </c>
      <c r="Y791" s="12" t="s">
        <v>38</v>
      </c>
      <c r="Z791" s="12" t="s">
        <v>1482</v>
      </c>
      <c r="AA791" s="12" t="str">
        <f>VLOOKUP(C791,'MASTER SALE PARTY'!$B$4:$E$1000,4,FALSE)</f>
        <v>Local</v>
      </c>
      <c r="AB791" s="26">
        <v>9</v>
      </c>
    </row>
    <row r="792" spans="1:28">
      <c r="A792" s="16">
        <v>43678</v>
      </c>
      <c r="B792" s="5">
        <v>62</v>
      </c>
      <c r="C792" s="23" t="s">
        <v>64</v>
      </c>
      <c r="D792" s="12" t="str">
        <f>VLOOKUP(C792,'MASTER SALE PARTY'!$B$4:$E$1000,2,FALSE)</f>
        <v>27AAACD4090Q1Z8</v>
      </c>
      <c r="E792" s="12" t="s">
        <v>1545</v>
      </c>
      <c r="F792" s="24" t="s">
        <v>1871</v>
      </c>
      <c r="G792" s="25">
        <v>43691</v>
      </c>
      <c r="H792" s="12" t="str">
        <f>VLOOKUP(C792,'MASTER SALE PARTY'!$B$4:$E$1000,3,FALSE)</f>
        <v>27-Maharashatra</v>
      </c>
      <c r="I792" s="17">
        <v>0</v>
      </c>
      <c r="J792" s="17" t="s">
        <v>37</v>
      </c>
      <c r="K792" s="278">
        <v>85129000</v>
      </c>
      <c r="L792" s="20">
        <f>VLOOKUP(K792,'MASTER SALE HSN'!$A$4:$E$200,5,FALSE)</f>
        <v>18</v>
      </c>
      <c r="S792" s="28">
        <v>77720.37</v>
      </c>
      <c r="T792" s="21">
        <f t="shared" si="51"/>
        <v>0</v>
      </c>
      <c r="U792" s="21">
        <f t="shared" si="52"/>
        <v>6994.8332999999993</v>
      </c>
      <c r="V792" s="21">
        <f t="shared" si="53"/>
        <v>6994.8332999999993</v>
      </c>
      <c r="W792" s="21">
        <v>0</v>
      </c>
      <c r="X792" s="27">
        <f t="shared" si="54"/>
        <v>91710.036599999992</v>
      </c>
      <c r="Y792" s="12" t="s">
        <v>38</v>
      </c>
      <c r="Z792" s="12" t="s">
        <v>1482</v>
      </c>
      <c r="AA792" s="12" t="str">
        <f>VLOOKUP(C792,'MASTER SALE PARTY'!$B$4:$E$1000,4,FALSE)</f>
        <v>Local</v>
      </c>
      <c r="AB792" s="26">
        <v>637</v>
      </c>
    </row>
    <row r="793" spans="1:28">
      <c r="A793" s="16">
        <v>43678</v>
      </c>
      <c r="B793" s="5">
        <v>63</v>
      </c>
      <c r="C793" s="23" t="s">
        <v>185</v>
      </c>
      <c r="D793" s="12" t="str">
        <f>VLOOKUP(C793,'MASTER SALE PARTY'!$B$4:$E$1000,2,FALSE)</f>
        <v>27AABFP3834C1ZK</v>
      </c>
      <c r="E793" s="12" t="s">
        <v>1545</v>
      </c>
      <c r="F793" s="24" t="s">
        <v>1872</v>
      </c>
      <c r="G793" s="25">
        <v>43693</v>
      </c>
      <c r="H793" s="12" t="str">
        <f>VLOOKUP(C793,'MASTER SALE PARTY'!$B$4:$E$1000,3,FALSE)</f>
        <v>27-Maharashatra</v>
      </c>
      <c r="I793" s="17">
        <v>0</v>
      </c>
      <c r="J793" s="17" t="s">
        <v>37</v>
      </c>
      <c r="K793" s="278">
        <v>87141900</v>
      </c>
      <c r="L793" s="20">
        <f>VLOOKUP(K793,'MASTER SALE HSN'!$A$4:$E$200,5,FALSE)</f>
        <v>28</v>
      </c>
      <c r="S793" s="28">
        <v>50921.4</v>
      </c>
      <c r="T793" s="21">
        <f t="shared" si="51"/>
        <v>0</v>
      </c>
      <c r="U793" s="21">
        <f t="shared" si="52"/>
        <v>7128.9960000000001</v>
      </c>
      <c r="V793" s="21">
        <f t="shared" si="53"/>
        <v>7128.9960000000001</v>
      </c>
      <c r="W793" s="21">
        <v>0</v>
      </c>
      <c r="X793" s="27">
        <f t="shared" si="54"/>
        <v>65179.392</v>
      </c>
      <c r="Y793" s="12" t="s">
        <v>38</v>
      </c>
      <c r="Z793" s="12" t="s">
        <v>1482</v>
      </c>
      <c r="AA793" s="12" t="str">
        <f>VLOOKUP(C793,'MASTER SALE PARTY'!$B$4:$E$1000,4,FALSE)</f>
        <v>Local</v>
      </c>
      <c r="AB793" s="26">
        <v>4540</v>
      </c>
    </row>
    <row r="794" spans="1:28">
      <c r="A794" s="16">
        <v>43678</v>
      </c>
      <c r="B794" s="5">
        <v>64</v>
      </c>
      <c r="C794" s="23" t="s">
        <v>92</v>
      </c>
      <c r="D794" s="12" t="str">
        <f>VLOOKUP(C794,'MASTER SALE PARTY'!$B$4:$E$1000,2,FALSE)</f>
        <v>27AAACH4211R1ZF</v>
      </c>
      <c r="E794" s="12" t="s">
        <v>1545</v>
      </c>
      <c r="F794" s="24" t="s">
        <v>1873</v>
      </c>
      <c r="G794" s="25">
        <v>43693</v>
      </c>
      <c r="H794" s="12" t="str">
        <f>VLOOKUP(C794,'MASTER SALE PARTY'!$B$4:$E$1000,3,FALSE)</f>
        <v>27-Maharashatra</v>
      </c>
      <c r="I794" s="17">
        <v>0</v>
      </c>
      <c r="J794" s="17" t="s">
        <v>37</v>
      </c>
      <c r="K794" s="278">
        <v>85129000</v>
      </c>
      <c r="L794" s="20">
        <f>VLOOKUP(K794,'MASTER SALE HSN'!$A$4:$E$200,5,FALSE)</f>
        <v>18</v>
      </c>
      <c r="S794" s="28">
        <v>48000</v>
      </c>
      <c r="T794" s="21">
        <f t="shared" si="51"/>
        <v>0</v>
      </c>
      <c r="U794" s="21">
        <f t="shared" si="52"/>
        <v>4320</v>
      </c>
      <c r="V794" s="21">
        <f t="shared" si="53"/>
        <v>4320</v>
      </c>
      <c r="W794" s="21">
        <v>0</v>
      </c>
      <c r="X794" s="27">
        <f t="shared" si="54"/>
        <v>56640</v>
      </c>
      <c r="Y794" s="12" t="s">
        <v>38</v>
      </c>
      <c r="Z794" s="12" t="s">
        <v>1482</v>
      </c>
      <c r="AA794" s="12" t="str">
        <f>VLOOKUP(C794,'MASTER SALE PARTY'!$B$4:$E$1000,4,FALSE)</f>
        <v>Local</v>
      </c>
      <c r="AB794" s="26">
        <v>1920</v>
      </c>
    </row>
    <row r="795" spans="1:28">
      <c r="A795" s="16">
        <v>43678</v>
      </c>
      <c r="B795" s="5">
        <v>65</v>
      </c>
      <c r="C795" s="23" t="s">
        <v>45</v>
      </c>
      <c r="D795" s="12" t="str">
        <f>VLOOKUP(C795,'MASTER SALE PARTY'!$B$4:$E$1000,2,FALSE)</f>
        <v>27AAECM8871A1ZF</v>
      </c>
      <c r="E795" s="12" t="s">
        <v>1545</v>
      </c>
      <c r="F795" s="24" t="s">
        <v>1874</v>
      </c>
      <c r="G795" s="25">
        <v>43693</v>
      </c>
      <c r="H795" s="12" t="str">
        <f>VLOOKUP(C795,'MASTER SALE PARTY'!$B$4:$E$1000,3,FALSE)</f>
        <v>27-Maharashatra</v>
      </c>
      <c r="I795" s="17">
        <v>0</v>
      </c>
      <c r="J795" s="17" t="s">
        <v>37</v>
      </c>
      <c r="K795" s="278">
        <v>87089900</v>
      </c>
      <c r="L795" s="20">
        <f>VLOOKUP(K795,'MASTER SALE HSN'!$A$4:$E$200,5,FALSE)</f>
        <v>28</v>
      </c>
      <c r="S795" s="28">
        <v>19379.8</v>
      </c>
      <c r="T795" s="21">
        <f t="shared" ref="T795:T803" si="55">+IF(AA795="oms",S795/100*L795,0)</f>
        <v>0</v>
      </c>
      <c r="U795" s="21">
        <f t="shared" ref="U795:U803" si="56">+IF(AA795="local",S795/100*L795/2,0)</f>
        <v>2713.172</v>
      </c>
      <c r="V795" s="21">
        <f t="shared" ref="V795:V803" si="57">+IF(AA795="local",S795/100*L795/2,0)</f>
        <v>2713.172</v>
      </c>
      <c r="W795" s="21">
        <v>0</v>
      </c>
      <c r="X795" s="27">
        <f t="shared" ref="X795:X803" si="58">+W795+V795+U795+T795+S795</f>
        <v>24806.144</v>
      </c>
      <c r="Y795" s="12" t="s">
        <v>38</v>
      </c>
      <c r="Z795" s="12" t="s">
        <v>1482</v>
      </c>
      <c r="AA795" s="12" t="str">
        <f>VLOOKUP(C795,'MASTER SALE PARTY'!$B$4:$E$1000,4,FALSE)</f>
        <v>Local</v>
      </c>
      <c r="AB795" s="26">
        <v>10</v>
      </c>
    </row>
    <row r="796" spans="1:28">
      <c r="A796" s="16">
        <v>43678</v>
      </c>
      <c r="B796" s="5">
        <v>66</v>
      </c>
      <c r="C796" s="23" t="s">
        <v>496</v>
      </c>
      <c r="D796" s="12" t="str">
        <f>VLOOKUP(C796,'MASTER SALE PARTY'!$B$4:$E$1000,2,FALSE)</f>
        <v>27AAACV2420J1ZI</v>
      </c>
      <c r="E796" s="12" t="s">
        <v>1545</v>
      </c>
      <c r="F796" s="24" t="s">
        <v>1875</v>
      </c>
      <c r="G796" s="25">
        <v>43693</v>
      </c>
      <c r="H796" s="12" t="str">
        <f>VLOOKUP(C796,'MASTER SALE PARTY'!$B$4:$E$1000,3,FALSE)</f>
        <v>27-Maharashatra</v>
      </c>
      <c r="I796" s="17">
        <v>0</v>
      </c>
      <c r="J796" s="17" t="s">
        <v>37</v>
      </c>
      <c r="K796" s="278">
        <v>85119000</v>
      </c>
      <c r="L796" s="20">
        <f>VLOOKUP(K796,'MASTER SALE HSN'!$A$4:$E$200,5,FALSE)</f>
        <v>28</v>
      </c>
      <c r="S796" s="28">
        <v>59929.2</v>
      </c>
      <c r="T796" s="21">
        <f t="shared" si="55"/>
        <v>0</v>
      </c>
      <c r="U796" s="21">
        <f t="shared" si="56"/>
        <v>8390.0879999999997</v>
      </c>
      <c r="V796" s="21">
        <f t="shared" si="57"/>
        <v>8390.0879999999997</v>
      </c>
      <c r="W796" s="21">
        <v>0</v>
      </c>
      <c r="X796" s="27">
        <f t="shared" si="58"/>
        <v>76709.375999999989</v>
      </c>
      <c r="Y796" s="12" t="s">
        <v>38</v>
      </c>
      <c r="Z796" s="12" t="s">
        <v>1482</v>
      </c>
      <c r="AA796" s="12" t="str">
        <f>VLOOKUP(C796,'MASTER SALE PARTY'!$B$4:$E$1000,4,FALSE)</f>
        <v>Local</v>
      </c>
      <c r="AB796" s="26">
        <v>1080</v>
      </c>
    </row>
    <row r="797" spans="1:28">
      <c r="A797" s="16">
        <v>43678</v>
      </c>
      <c r="B797" s="5">
        <v>67</v>
      </c>
      <c r="C797" s="23" t="s">
        <v>173</v>
      </c>
      <c r="D797" s="12" t="str">
        <f>VLOOKUP(C797,'MASTER SALE PARTY'!$B$4:$E$1000,2,FALSE)</f>
        <v>27AAGCP0139E1ZP</v>
      </c>
      <c r="E797" s="12" t="s">
        <v>1545</v>
      </c>
      <c r="F797" s="24" t="s">
        <v>1876</v>
      </c>
      <c r="G797" s="25">
        <v>43693</v>
      </c>
      <c r="H797" s="12" t="str">
        <f>VLOOKUP(C797,'MASTER SALE PARTY'!$B$4:$E$1000,3,FALSE)</f>
        <v>27-Maharashatra</v>
      </c>
      <c r="I797" s="17">
        <v>0</v>
      </c>
      <c r="J797" s="17" t="s">
        <v>37</v>
      </c>
      <c r="K797" s="278">
        <v>87141090</v>
      </c>
      <c r="L797" s="20">
        <f>VLOOKUP(K797,'MASTER SALE HSN'!$A$4:$E$200,5,FALSE)</f>
        <v>28</v>
      </c>
      <c r="S797" s="28">
        <v>45222</v>
      </c>
      <c r="T797" s="21">
        <f t="shared" si="55"/>
        <v>0</v>
      </c>
      <c r="U797" s="21">
        <f t="shared" si="56"/>
        <v>6331.08</v>
      </c>
      <c r="V797" s="21">
        <f t="shared" si="57"/>
        <v>6331.08</v>
      </c>
      <c r="W797" s="21">
        <v>0</v>
      </c>
      <c r="X797" s="27">
        <f t="shared" si="58"/>
        <v>57884.160000000003</v>
      </c>
      <c r="Y797" s="12" t="s">
        <v>38</v>
      </c>
      <c r="Z797" s="12" t="s">
        <v>1482</v>
      </c>
      <c r="AA797" s="12" t="str">
        <f>VLOOKUP(C797,'MASTER SALE PARTY'!$B$4:$E$1000,4,FALSE)</f>
        <v>Local</v>
      </c>
      <c r="AB797" s="26">
        <v>600</v>
      </c>
    </row>
    <row r="798" spans="1:28">
      <c r="A798" s="16">
        <v>43678</v>
      </c>
      <c r="B798" s="5">
        <v>68</v>
      </c>
      <c r="C798" s="23" t="s">
        <v>56</v>
      </c>
      <c r="D798" s="12" t="str">
        <f>VLOOKUP(C798,'MASTER SALE PARTY'!$B$4:$E$1000,2,FALSE)</f>
        <v>27AAGCM1258H1ZG</v>
      </c>
      <c r="E798" s="12" t="s">
        <v>1545</v>
      </c>
      <c r="F798" s="24" t="s">
        <v>1877</v>
      </c>
      <c r="G798" s="25">
        <v>43693</v>
      </c>
      <c r="H798" s="12" t="str">
        <f>VLOOKUP(C798,'MASTER SALE PARTY'!$B$4:$E$1000,3,FALSE)</f>
        <v>27-Maharashatra</v>
      </c>
      <c r="I798" s="17">
        <v>0</v>
      </c>
      <c r="J798" s="17" t="s">
        <v>37</v>
      </c>
      <c r="K798" s="278">
        <v>998898</v>
      </c>
      <c r="L798" s="20">
        <f>VLOOKUP(K798,'MASTER SALE HSN'!$A$4:$E$200,5,FALSE)</f>
        <v>18</v>
      </c>
      <c r="S798" s="28">
        <v>14820</v>
      </c>
      <c r="T798" s="21">
        <f t="shared" si="55"/>
        <v>0</v>
      </c>
      <c r="U798" s="21">
        <f t="shared" si="56"/>
        <v>1333.8</v>
      </c>
      <c r="V798" s="21">
        <f t="shared" si="57"/>
        <v>1333.8</v>
      </c>
      <c r="W798" s="21">
        <v>0</v>
      </c>
      <c r="X798" s="27">
        <f t="shared" si="58"/>
        <v>17487.599999999999</v>
      </c>
      <c r="Y798" s="12" t="s">
        <v>38</v>
      </c>
      <c r="Z798" s="12" t="s">
        <v>1482</v>
      </c>
      <c r="AA798" s="12" t="str">
        <f>VLOOKUP(C798,'MASTER SALE PARTY'!$B$4:$E$1000,4,FALSE)</f>
        <v>Local</v>
      </c>
      <c r="AB798" s="26">
        <v>78</v>
      </c>
    </row>
    <row r="799" spans="1:28">
      <c r="A799" s="16">
        <v>43678</v>
      </c>
      <c r="B799" s="5">
        <v>69</v>
      </c>
      <c r="C799" s="23" t="s">
        <v>142</v>
      </c>
      <c r="D799" s="12" t="str">
        <f>VLOOKUP(C799,'MASTER SALE PARTY'!$B$4:$E$1000,2,FALSE)</f>
        <v>27AAACB2484Q1Z8</v>
      </c>
      <c r="E799" s="12" t="s">
        <v>1545</v>
      </c>
      <c r="F799" s="24" t="s">
        <v>1878</v>
      </c>
      <c r="G799" s="25">
        <v>43694</v>
      </c>
      <c r="H799" s="12" t="str">
        <f>VLOOKUP(C799,'MASTER SALE PARTY'!$B$4:$E$1000,3,FALSE)</f>
        <v>27-Maharashatra</v>
      </c>
      <c r="I799" s="17">
        <v>0</v>
      </c>
      <c r="J799" s="17" t="s">
        <v>37</v>
      </c>
      <c r="K799" s="278">
        <v>998898</v>
      </c>
      <c r="L799" s="20">
        <f>VLOOKUP(K799,'MASTER SALE HSN'!$A$4:$E$200,5,FALSE)</f>
        <v>18</v>
      </c>
      <c r="S799" s="28">
        <v>120144</v>
      </c>
      <c r="T799" s="21">
        <f t="shared" si="55"/>
        <v>0</v>
      </c>
      <c r="U799" s="21">
        <f t="shared" si="56"/>
        <v>10812.960000000001</v>
      </c>
      <c r="V799" s="21">
        <f t="shared" si="57"/>
        <v>10812.960000000001</v>
      </c>
      <c r="W799" s="21">
        <v>0</v>
      </c>
      <c r="X799" s="27">
        <f t="shared" si="58"/>
        <v>141769.92000000001</v>
      </c>
      <c r="Y799" s="12" t="s">
        <v>38</v>
      </c>
      <c r="Z799" s="12" t="s">
        <v>1482</v>
      </c>
      <c r="AA799" s="12" t="str">
        <f>VLOOKUP(C799,'MASTER SALE PARTY'!$B$4:$E$1000,4,FALSE)</f>
        <v>Local</v>
      </c>
      <c r="AB799" s="26">
        <v>1338</v>
      </c>
    </row>
    <row r="800" spans="1:28">
      <c r="A800" s="16">
        <v>43678</v>
      </c>
      <c r="B800" s="5">
        <v>70</v>
      </c>
      <c r="C800" s="23" t="s">
        <v>142</v>
      </c>
      <c r="D800" s="12" t="str">
        <f>VLOOKUP(C800,'MASTER SALE PARTY'!$B$4:$E$1000,2,FALSE)</f>
        <v>27AAACB2484Q1Z8</v>
      </c>
      <c r="E800" s="12" t="s">
        <v>1545</v>
      </c>
      <c r="F800" s="24" t="s">
        <v>1879</v>
      </c>
      <c r="G800" s="25">
        <v>43694</v>
      </c>
      <c r="H800" s="12" t="str">
        <f>VLOOKUP(C800,'MASTER SALE PARTY'!$B$4:$E$1000,3,FALSE)</f>
        <v>27-Maharashatra</v>
      </c>
      <c r="I800" s="17">
        <v>0</v>
      </c>
      <c r="J800" s="17" t="s">
        <v>37</v>
      </c>
      <c r="K800" s="278">
        <v>998898</v>
      </c>
      <c r="L800" s="20">
        <f>VLOOKUP(K800,'MASTER SALE HSN'!$A$4:$E$200,5,FALSE)</f>
        <v>18</v>
      </c>
      <c r="S800" s="28">
        <v>20672</v>
      </c>
      <c r="T800" s="21">
        <f t="shared" si="55"/>
        <v>0</v>
      </c>
      <c r="U800" s="21">
        <f t="shared" si="56"/>
        <v>1860.48</v>
      </c>
      <c r="V800" s="21">
        <f t="shared" si="57"/>
        <v>1860.48</v>
      </c>
      <c r="W800" s="21">
        <v>0</v>
      </c>
      <c r="X800" s="27">
        <f t="shared" si="58"/>
        <v>24392.959999999999</v>
      </c>
      <c r="Y800" s="12" t="s">
        <v>38</v>
      </c>
      <c r="Z800" s="12" t="s">
        <v>1482</v>
      </c>
      <c r="AA800" s="12" t="str">
        <f>VLOOKUP(C800,'MASTER SALE PARTY'!$B$4:$E$1000,4,FALSE)</f>
        <v>Local</v>
      </c>
      <c r="AB800" s="26">
        <v>304</v>
      </c>
    </row>
    <row r="801" spans="1:28">
      <c r="A801" s="16">
        <v>43678</v>
      </c>
      <c r="B801" s="5">
        <v>71</v>
      </c>
      <c r="C801" s="23" t="s">
        <v>173</v>
      </c>
      <c r="D801" s="12" t="str">
        <f>VLOOKUP(C801,'MASTER SALE PARTY'!$B$4:$E$1000,2,FALSE)</f>
        <v>27AAGCP0139E1ZP</v>
      </c>
      <c r="E801" s="12" t="s">
        <v>1545</v>
      </c>
      <c r="F801" s="24" t="s">
        <v>1880</v>
      </c>
      <c r="G801" s="25">
        <v>43694</v>
      </c>
      <c r="H801" s="12" t="str">
        <f>VLOOKUP(C801,'MASTER SALE PARTY'!$B$4:$E$1000,3,FALSE)</f>
        <v>27-Maharashatra</v>
      </c>
      <c r="I801" s="17">
        <v>0</v>
      </c>
      <c r="J801" s="17" t="s">
        <v>37</v>
      </c>
      <c r="K801" s="278">
        <v>87141090</v>
      </c>
      <c r="L801" s="20">
        <f>VLOOKUP(K801,'MASTER SALE HSN'!$A$4:$E$200,5,FALSE)</f>
        <v>28</v>
      </c>
      <c r="S801" s="28">
        <v>46729.4</v>
      </c>
      <c r="T801" s="21">
        <f t="shared" si="55"/>
        <v>0</v>
      </c>
      <c r="U801" s="21">
        <f t="shared" si="56"/>
        <v>6542.1160000000009</v>
      </c>
      <c r="V801" s="21">
        <f t="shared" si="57"/>
        <v>6542.1160000000009</v>
      </c>
      <c r="W801" s="21">
        <v>0</v>
      </c>
      <c r="X801" s="27">
        <f t="shared" si="58"/>
        <v>59813.632000000005</v>
      </c>
      <c r="Y801" s="12" t="s">
        <v>38</v>
      </c>
      <c r="Z801" s="12" t="s">
        <v>1482</v>
      </c>
      <c r="AA801" s="12" t="str">
        <f>VLOOKUP(C801,'MASTER SALE PARTY'!$B$4:$E$1000,4,FALSE)</f>
        <v>Local</v>
      </c>
      <c r="AB801" s="26">
        <v>620</v>
      </c>
    </row>
    <row r="802" spans="1:28">
      <c r="A802" s="16">
        <v>43678</v>
      </c>
      <c r="B802" s="5">
        <v>72</v>
      </c>
      <c r="C802" s="23" t="s">
        <v>173</v>
      </c>
      <c r="D802" s="12" t="str">
        <f>VLOOKUP(C802,'MASTER SALE PARTY'!$B$4:$E$1000,2,FALSE)</f>
        <v>27AAGCP0139E1ZP</v>
      </c>
      <c r="E802" s="12" t="s">
        <v>1545</v>
      </c>
      <c r="F802" s="24" t="s">
        <v>1881</v>
      </c>
      <c r="G802" s="25">
        <v>43694</v>
      </c>
      <c r="H802" s="12" t="str">
        <f>VLOOKUP(C802,'MASTER SALE PARTY'!$B$4:$E$1000,3,FALSE)</f>
        <v>27-Maharashatra</v>
      </c>
      <c r="I802" s="17">
        <v>0</v>
      </c>
      <c r="J802" s="17" t="s">
        <v>37</v>
      </c>
      <c r="K802" s="278">
        <v>87141090</v>
      </c>
      <c r="L802" s="20">
        <f>VLOOKUP(K802,'MASTER SALE HSN'!$A$4:$E$200,5,FALSE)</f>
        <v>28</v>
      </c>
      <c r="S802" s="28">
        <v>22574.400000000001</v>
      </c>
      <c r="T802" s="21">
        <f t="shared" si="55"/>
        <v>0</v>
      </c>
      <c r="U802" s="21">
        <f t="shared" si="56"/>
        <v>3160.4160000000002</v>
      </c>
      <c r="V802" s="21">
        <f t="shared" si="57"/>
        <v>3160.4160000000002</v>
      </c>
      <c r="W802" s="21">
        <v>0</v>
      </c>
      <c r="X802" s="27">
        <f t="shared" si="58"/>
        <v>28895.232000000004</v>
      </c>
      <c r="Y802" s="12" t="s">
        <v>38</v>
      </c>
      <c r="Z802" s="12" t="s">
        <v>1482</v>
      </c>
      <c r="AA802" s="12" t="str">
        <f>VLOOKUP(C802,'MASTER SALE PARTY'!$B$4:$E$1000,4,FALSE)</f>
        <v>Local</v>
      </c>
      <c r="AB802" s="26">
        <v>480</v>
      </c>
    </row>
    <row r="803" spans="1:28">
      <c r="A803" s="16">
        <v>43678</v>
      </c>
      <c r="B803" s="5">
        <v>73</v>
      </c>
      <c r="C803" s="23" t="s">
        <v>185</v>
      </c>
      <c r="D803" s="12" t="str">
        <f>VLOOKUP(C803,'MASTER SALE PARTY'!$B$4:$E$1000,2,FALSE)</f>
        <v>27AABFP3834C1ZK</v>
      </c>
      <c r="E803" s="12" t="s">
        <v>1545</v>
      </c>
      <c r="F803" s="24" t="s">
        <v>1882</v>
      </c>
      <c r="G803" s="25">
        <v>43694</v>
      </c>
      <c r="H803" s="12" t="str">
        <f>VLOOKUP(C803,'MASTER SALE PARTY'!$B$4:$E$1000,3,FALSE)</f>
        <v>27-Maharashatra</v>
      </c>
      <c r="I803" s="17">
        <v>0</v>
      </c>
      <c r="J803" s="17" t="s">
        <v>37</v>
      </c>
      <c r="K803" s="278">
        <v>87141900</v>
      </c>
      <c r="L803" s="20">
        <f>VLOOKUP(K803,'MASTER SALE HSN'!$A$4:$E$200,5,FALSE)</f>
        <v>28</v>
      </c>
      <c r="S803" s="28">
        <v>45686.2</v>
      </c>
      <c r="T803" s="21">
        <f t="shared" si="55"/>
        <v>0</v>
      </c>
      <c r="U803" s="21">
        <f t="shared" si="56"/>
        <v>6396.0679999999993</v>
      </c>
      <c r="V803" s="21">
        <f t="shared" si="57"/>
        <v>6396.0679999999993</v>
      </c>
      <c r="W803" s="21">
        <v>0</v>
      </c>
      <c r="X803" s="27">
        <f t="shared" si="58"/>
        <v>58478.335999999996</v>
      </c>
      <c r="Y803" s="12" t="s">
        <v>38</v>
      </c>
      <c r="Z803" s="12" t="s">
        <v>1482</v>
      </c>
      <c r="AA803" s="12" t="str">
        <f>VLOOKUP(C803,'MASTER SALE PARTY'!$B$4:$E$1000,4,FALSE)</f>
        <v>Local</v>
      </c>
      <c r="AB803" s="26">
        <v>3220</v>
      </c>
    </row>
    <row r="804" spans="1:28">
      <c r="A804" s="16">
        <v>43678</v>
      </c>
      <c r="B804" s="5">
        <v>74</v>
      </c>
      <c r="C804" s="23" t="s">
        <v>142</v>
      </c>
      <c r="D804" s="12" t="str">
        <f>VLOOKUP(C804,'MASTER SALE PARTY'!$B$4:$E$1000,2,FALSE)</f>
        <v>27AAACB2484Q1Z8</v>
      </c>
      <c r="E804" s="12" t="s">
        <v>1545</v>
      </c>
      <c r="F804" s="24" t="s">
        <v>1927</v>
      </c>
      <c r="G804" s="25">
        <v>43695</v>
      </c>
      <c r="H804" s="12" t="str">
        <f>VLOOKUP(C804,'MASTER SALE PARTY'!$B$4:$E$1000,3,FALSE)</f>
        <v>27-Maharashatra</v>
      </c>
      <c r="I804" s="17">
        <v>0</v>
      </c>
      <c r="J804" s="17" t="s">
        <v>37</v>
      </c>
      <c r="K804" s="278">
        <v>998898</v>
      </c>
      <c r="L804" s="20">
        <f>VLOOKUP(K804,'MASTER SALE HSN'!$A$4:$E$200,5,FALSE)</f>
        <v>18</v>
      </c>
      <c r="S804" s="28">
        <v>116100</v>
      </c>
      <c r="T804" s="21">
        <f t="shared" ref="T804:T807" si="59">+IF(AA804="oms",S804/100*L804,0)</f>
        <v>0</v>
      </c>
      <c r="U804" s="21">
        <f t="shared" ref="U804:U807" si="60">+IF(AA804="local",S804/100*L804/2,0)</f>
        <v>10449</v>
      </c>
      <c r="V804" s="21">
        <f t="shared" ref="V804:V807" si="61">+IF(AA804="local",S804/100*L804/2,0)</f>
        <v>10449</v>
      </c>
      <c r="W804" s="21">
        <v>0</v>
      </c>
      <c r="X804" s="27">
        <f t="shared" ref="X804:X807" si="62">+W804+V804+U804+T804+S804</f>
        <v>136998</v>
      </c>
      <c r="Y804" s="12" t="s">
        <v>38</v>
      </c>
      <c r="Z804" s="12" t="s">
        <v>1482</v>
      </c>
      <c r="AA804" s="12" t="str">
        <f>VLOOKUP(C804,'MASTER SALE PARTY'!$B$4:$E$1000,4,FALSE)</f>
        <v>Local</v>
      </c>
      <c r="AB804" s="26">
        <v>1350</v>
      </c>
    </row>
    <row r="805" spans="1:28">
      <c r="A805" s="16">
        <v>43678</v>
      </c>
      <c r="B805" s="5">
        <v>75</v>
      </c>
      <c r="C805" s="23" t="s">
        <v>59</v>
      </c>
      <c r="D805" s="12" t="str">
        <f>VLOOKUP(C805,'MASTER SALE PARTY'!$B$4:$E$1000,2,FALSE)</f>
        <v>27AAACT1848E1ZH</v>
      </c>
      <c r="E805" s="12" t="s">
        <v>1545</v>
      </c>
      <c r="F805" s="24" t="s">
        <v>1928</v>
      </c>
      <c r="G805" s="25">
        <v>43696</v>
      </c>
      <c r="H805" s="12" t="str">
        <f>VLOOKUP(C805,'MASTER SALE PARTY'!$B$4:$E$1000,3,FALSE)</f>
        <v>27-Maharashatra</v>
      </c>
      <c r="I805" s="17">
        <v>0</v>
      </c>
      <c r="J805" s="17" t="s">
        <v>37</v>
      </c>
      <c r="K805" s="278">
        <v>87089900</v>
      </c>
      <c r="L805" s="20">
        <f>VLOOKUP(K805,'MASTER SALE HSN'!$A$4:$E$200,5,FALSE)</f>
        <v>28</v>
      </c>
      <c r="S805" s="28">
        <v>27438.36</v>
      </c>
      <c r="T805" s="21">
        <f t="shared" si="59"/>
        <v>0</v>
      </c>
      <c r="U805" s="21">
        <f t="shared" si="60"/>
        <v>3841.3703999999998</v>
      </c>
      <c r="V805" s="21">
        <f t="shared" si="61"/>
        <v>3841.3703999999998</v>
      </c>
      <c r="W805" s="21">
        <v>0</v>
      </c>
      <c r="X805" s="27">
        <f t="shared" si="62"/>
        <v>35121.1008</v>
      </c>
      <c r="Y805" s="12" t="s">
        <v>38</v>
      </c>
      <c r="Z805" s="12" t="s">
        <v>1482</v>
      </c>
      <c r="AA805" s="12" t="str">
        <f>VLOOKUP(C805,'MASTER SALE PARTY'!$B$4:$E$1000,4,FALSE)</f>
        <v>Local</v>
      </c>
      <c r="AB805" s="26">
        <v>158</v>
      </c>
    </row>
    <row r="806" spans="1:28">
      <c r="A806" s="16">
        <v>43678</v>
      </c>
      <c r="B806" s="5">
        <v>76</v>
      </c>
      <c r="C806" s="23" t="s">
        <v>185</v>
      </c>
      <c r="D806" s="12" t="str">
        <f>VLOOKUP(C806,'MASTER SALE PARTY'!$B$4:$E$1000,2,FALSE)</f>
        <v>27AABFP3834C1ZK</v>
      </c>
      <c r="E806" s="12" t="s">
        <v>1545</v>
      </c>
      <c r="F806" s="24" t="s">
        <v>1929</v>
      </c>
      <c r="G806" s="25">
        <v>43696</v>
      </c>
      <c r="H806" s="12" t="str">
        <f>VLOOKUP(C806,'MASTER SALE PARTY'!$B$4:$E$1000,3,FALSE)</f>
        <v>27-Maharashatra</v>
      </c>
      <c r="I806" s="17">
        <v>0</v>
      </c>
      <c r="J806" s="17" t="s">
        <v>37</v>
      </c>
      <c r="K806" s="278">
        <v>87141900</v>
      </c>
      <c r="L806" s="20">
        <f>VLOOKUP(K806,'MASTER SALE HSN'!$A$4:$E$200,5,FALSE)</f>
        <v>28</v>
      </c>
      <c r="S806" s="28">
        <v>37009.699999999997</v>
      </c>
      <c r="T806" s="21">
        <f t="shared" si="59"/>
        <v>0</v>
      </c>
      <c r="U806" s="21">
        <f t="shared" si="60"/>
        <v>5181.3580000000002</v>
      </c>
      <c r="V806" s="21">
        <f t="shared" si="61"/>
        <v>5181.3580000000002</v>
      </c>
      <c r="W806" s="21">
        <v>0</v>
      </c>
      <c r="X806" s="27">
        <f t="shared" si="62"/>
        <v>47372.415999999997</v>
      </c>
      <c r="Y806" s="12" t="s">
        <v>38</v>
      </c>
      <c r="Z806" s="12" t="s">
        <v>1482</v>
      </c>
      <c r="AA806" s="12" t="str">
        <f>VLOOKUP(C806,'MASTER SALE PARTY'!$B$4:$E$1000,4,FALSE)</f>
        <v>Local</v>
      </c>
      <c r="AB806" s="26">
        <v>3290</v>
      </c>
    </row>
    <row r="807" spans="1:28">
      <c r="A807" s="16">
        <v>43678</v>
      </c>
      <c r="B807" s="5">
        <v>77</v>
      </c>
      <c r="C807" s="23" t="s">
        <v>92</v>
      </c>
      <c r="D807" s="12" t="str">
        <f>VLOOKUP(C807,'MASTER SALE PARTY'!$B$4:$E$1000,2,FALSE)</f>
        <v>27AAACH4211R1ZF</v>
      </c>
      <c r="E807" s="12" t="s">
        <v>1545</v>
      </c>
      <c r="F807" s="24" t="s">
        <v>1930</v>
      </c>
      <c r="G807" s="25">
        <v>43696</v>
      </c>
      <c r="H807" s="12" t="str">
        <f>VLOOKUP(C807,'MASTER SALE PARTY'!$B$4:$E$1000,3,FALSE)</f>
        <v>27-Maharashatra</v>
      </c>
      <c r="I807" s="17">
        <v>0</v>
      </c>
      <c r="J807" s="17" t="s">
        <v>37</v>
      </c>
      <c r="K807" s="278">
        <v>85129000</v>
      </c>
      <c r="L807" s="20">
        <f>VLOOKUP(K807,'MASTER SALE HSN'!$A$4:$E$200,5,FALSE)</f>
        <v>18</v>
      </c>
      <c r="S807" s="28">
        <v>42000</v>
      </c>
      <c r="T807" s="21">
        <f t="shared" si="59"/>
        <v>0</v>
      </c>
      <c r="U807" s="21">
        <f t="shared" si="60"/>
        <v>3780</v>
      </c>
      <c r="V807" s="21">
        <f t="shared" si="61"/>
        <v>3780</v>
      </c>
      <c r="W807" s="21">
        <v>0</v>
      </c>
      <c r="X807" s="27">
        <f t="shared" si="62"/>
        <v>49560</v>
      </c>
      <c r="Y807" s="12" t="s">
        <v>38</v>
      </c>
      <c r="Z807" s="12" t="s">
        <v>1482</v>
      </c>
      <c r="AA807" s="12" t="str">
        <f>VLOOKUP(C807,'MASTER SALE PARTY'!$B$4:$E$1000,4,FALSE)</f>
        <v>Local</v>
      </c>
      <c r="AB807" s="26">
        <v>1680</v>
      </c>
    </row>
    <row r="808" spans="1:28">
      <c r="A808" s="16">
        <v>43678</v>
      </c>
      <c r="B808" s="5">
        <v>78</v>
      </c>
      <c r="C808" s="23" t="s">
        <v>142</v>
      </c>
      <c r="D808" s="12" t="str">
        <f>VLOOKUP(C808,'MASTER SALE PARTY'!$B$4:$E$1000,2,FALSE)</f>
        <v>27AAACB2484Q1Z8</v>
      </c>
      <c r="E808" s="12" t="s">
        <v>1545</v>
      </c>
      <c r="F808" s="24" t="s">
        <v>1931</v>
      </c>
      <c r="G808" s="25">
        <v>43696</v>
      </c>
      <c r="H808" s="12" t="str">
        <f>VLOOKUP(C808,'MASTER SALE PARTY'!$B$4:$E$1000,3,FALSE)</f>
        <v>27-Maharashatra</v>
      </c>
      <c r="I808" s="17">
        <v>0</v>
      </c>
      <c r="J808" s="17" t="s">
        <v>37</v>
      </c>
      <c r="K808" s="278">
        <v>998898</v>
      </c>
      <c r="L808" s="20">
        <f>VLOOKUP(K808,'MASTER SALE HSN'!$A$4:$E$200,5,FALSE)</f>
        <v>18</v>
      </c>
      <c r="S808" s="28">
        <v>83964</v>
      </c>
      <c r="T808" s="21">
        <f t="shared" ref="T808:T809" si="63">+IF(AA808="oms",S808/100*L808,0)</f>
        <v>0</v>
      </c>
      <c r="U808" s="21">
        <f t="shared" ref="U808:U809" si="64">+IF(AA808="local",S808/100*L808/2,0)</f>
        <v>7556.76</v>
      </c>
      <c r="V808" s="21">
        <f t="shared" ref="V808:V809" si="65">+IF(AA808="local",S808/100*L808/2,0)</f>
        <v>7556.76</v>
      </c>
      <c r="W808" s="21">
        <v>0</v>
      </c>
      <c r="X808" s="27">
        <f t="shared" ref="X808" si="66">+W808+V808+U808+T808+S808</f>
        <v>99077.52</v>
      </c>
      <c r="Y808" s="12" t="s">
        <v>38</v>
      </c>
      <c r="Z808" s="12" t="s">
        <v>1482</v>
      </c>
      <c r="AA808" s="12" t="str">
        <f>VLOOKUP(C808,'MASTER SALE PARTY'!$B$4:$E$1000,4,FALSE)</f>
        <v>Local</v>
      </c>
      <c r="AB808" s="26">
        <v>978</v>
      </c>
    </row>
    <row r="809" spans="1:28">
      <c r="A809" s="16">
        <v>43678</v>
      </c>
      <c r="B809" s="5">
        <v>79</v>
      </c>
      <c r="C809" s="23" t="s">
        <v>45</v>
      </c>
      <c r="D809" s="12" t="str">
        <f>VLOOKUP(C809,'MASTER SALE PARTY'!$B$4:$E$1000,2,FALSE)</f>
        <v>27AAECM8871A1ZF</v>
      </c>
      <c r="E809" s="12" t="s">
        <v>1545</v>
      </c>
      <c r="F809" s="24" t="s">
        <v>1941</v>
      </c>
      <c r="G809" s="25">
        <v>43697</v>
      </c>
      <c r="H809" s="12" t="str">
        <f>VLOOKUP(C809,'MASTER SALE PARTY'!$B$4:$E$1000,3,FALSE)</f>
        <v>27-Maharashatra</v>
      </c>
      <c r="I809" s="17">
        <v>0</v>
      </c>
      <c r="J809" s="17" t="s">
        <v>37</v>
      </c>
      <c r="K809" s="278">
        <v>87089900</v>
      </c>
      <c r="L809" s="20">
        <f>VLOOKUP(K809,'MASTER SALE HSN'!$A$4:$E$200,5,FALSE)</f>
        <v>28</v>
      </c>
      <c r="S809" s="28">
        <v>23255.759999999998</v>
      </c>
      <c r="T809" s="21">
        <f t="shared" si="63"/>
        <v>0</v>
      </c>
      <c r="U809" s="21">
        <f t="shared" si="64"/>
        <v>3255.8063999999995</v>
      </c>
      <c r="V809" s="21">
        <f t="shared" si="65"/>
        <v>3255.8063999999995</v>
      </c>
      <c r="W809" s="21">
        <v>0</v>
      </c>
      <c r="X809" s="27">
        <f>+W809+V809+U809+T809+S809+0.01</f>
        <v>29767.382799999996</v>
      </c>
      <c r="Y809" s="12" t="s">
        <v>38</v>
      </c>
      <c r="Z809" s="12" t="s">
        <v>1482</v>
      </c>
      <c r="AA809" s="12" t="str">
        <f>VLOOKUP(C809,'MASTER SALE PARTY'!$B$4:$E$1000,4,FALSE)</f>
        <v>Local</v>
      </c>
      <c r="AB809" s="26">
        <v>12</v>
      </c>
    </row>
    <row r="810" spans="1:28">
      <c r="A810" s="16">
        <v>43678</v>
      </c>
      <c r="B810" s="5">
        <v>80</v>
      </c>
      <c r="C810" s="23" t="s">
        <v>45</v>
      </c>
      <c r="D810" s="12" t="str">
        <f>VLOOKUP(C810,'MASTER SALE PARTY'!$B$4:$E$1000,2,FALSE)</f>
        <v>27AAECM8871A1ZF</v>
      </c>
      <c r="E810" s="12" t="s">
        <v>1545</v>
      </c>
      <c r="F810" s="24" t="s">
        <v>1942</v>
      </c>
      <c r="G810" s="25">
        <v>43697</v>
      </c>
      <c r="H810" s="12" t="str">
        <f>VLOOKUP(C810,'MASTER SALE PARTY'!$B$4:$E$1000,3,FALSE)</f>
        <v>27-Maharashatra</v>
      </c>
      <c r="I810" s="17">
        <v>0</v>
      </c>
      <c r="J810" s="17" t="s">
        <v>37</v>
      </c>
      <c r="K810" s="278">
        <v>87089900</v>
      </c>
      <c r="L810" s="20">
        <f>VLOOKUP(K810,'MASTER SALE HSN'!$A$4:$E$200,5,FALSE)</f>
        <v>28</v>
      </c>
      <c r="S810" s="28">
        <v>23255.759999999998</v>
      </c>
      <c r="T810" s="21">
        <f t="shared" ref="T810:T811" si="67">+IF(AA810="oms",S810/100*L810,0)</f>
        <v>0</v>
      </c>
      <c r="U810" s="21">
        <f t="shared" ref="U810:U811" si="68">+IF(AA810="local",S810/100*L810/2,0)</f>
        <v>3255.8063999999995</v>
      </c>
      <c r="V810" s="21">
        <f t="shared" ref="V810:V811" si="69">+IF(AA810="local",S810/100*L810/2,0)</f>
        <v>3255.8063999999995</v>
      </c>
      <c r="W810" s="21">
        <v>0</v>
      </c>
      <c r="X810" s="27">
        <f>+W810+V810+U810+T810+S810+0.01</f>
        <v>29767.382799999996</v>
      </c>
      <c r="Y810" s="12" t="s">
        <v>38</v>
      </c>
      <c r="Z810" s="12" t="s">
        <v>1482</v>
      </c>
      <c r="AA810" s="12" t="str">
        <f>VLOOKUP(C810,'MASTER SALE PARTY'!$B$4:$E$1000,4,FALSE)</f>
        <v>Local</v>
      </c>
      <c r="AB810" s="26">
        <v>12</v>
      </c>
    </row>
    <row r="811" spans="1:28">
      <c r="A811" s="16">
        <v>43678</v>
      </c>
      <c r="B811" s="5">
        <v>81</v>
      </c>
      <c r="C811" s="23" t="s">
        <v>64</v>
      </c>
      <c r="D811" s="12" t="str">
        <f>VLOOKUP(C811,'MASTER SALE PARTY'!$B$4:$E$1000,2,FALSE)</f>
        <v>27AAACD4090Q1Z8</v>
      </c>
      <c r="E811" s="12" t="s">
        <v>1545</v>
      </c>
      <c r="F811" s="24" t="s">
        <v>1943</v>
      </c>
      <c r="G811" s="25">
        <v>43697</v>
      </c>
      <c r="H811" s="12" t="str">
        <f>VLOOKUP(C811,'MASTER SALE PARTY'!$B$4:$E$1000,3,FALSE)</f>
        <v>27-Maharashatra</v>
      </c>
      <c r="I811" s="17">
        <v>0</v>
      </c>
      <c r="J811" s="17" t="s">
        <v>37</v>
      </c>
      <c r="K811" s="278">
        <v>85129000</v>
      </c>
      <c r="L811" s="20">
        <f>VLOOKUP(K811,'MASTER SALE HSN'!$A$4:$E$200,5,FALSE)</f>
        <v>18</v>
      </c>
      <c r="S811" s="28">
        <v>27308.880000000001</v>
      </c>
      <c r="T811" s="21">
        <f t="shared" si="67"/>
        <v>0</v>
      </c>
      <c r="U811" s="21">
        <f t="shared" si="68"/>
        <v>2457.7991999999999</v>
      </c>
      <c r="V811" s="21">
        <f t="shared" si="69"/>
        <v>2457.7991999999999</v>
      </c>
      <c r="W811" s="21">
        <v>0</v>
      </c>
      <c r="X811" s="27">
        <f t="shared" ref="X811" si="70">+W811+V811+U811+T811+S811</f>
        <v>32224.4784</v>
      </c>
      <c r="Y811" s="12" t="s">
        <v>38</v>
      </c>
      <c r="Z811" s="12" t="s">
        <v>1482</v>
      </c>
      <c r="AA811" s="12" t="str">
        <f>VLOOKUP(C811,'MASTER SALE PARTY'!$B$4:$E$1000,4,FALSE)</f>
        <v>Local</v>
      </c>
      <c r="AB811" s="26">
        <v>423</v>
      </c>
    </row>
    <row r="812" spans="1:28">
      <c r="A812" s="16">
        <v>43678</v>
      </c>
      <c r="B812" s="5">
        <v>82</v>
      </c>
      <c r="C812" s="23" t="s">
        <v>45</v>
      </c>
      <c r="D812" s="12" t="str">
        <f>VLOOKUP(C812,'MASTER SALE PARTY'!$B$4:$E$1000,2,FALSE)</f>
        <v>27AAECM8871A1ZF</v>
      </c>
      <c r="E812" s="12" t="s">
        <v>1545</v>
      </c>
      <c r="F812" s="24" t="s">
        <v>1944</v>
      </c>
      <c r="G812" s="25">
        <v>43697</v>
      </c>
      <c r="H812" s="12" t="str">
        <f>VLOOKUP(C812,'MASTER SALE PARTY'!$B$4:$E$1000,3,FALSE)</f>
        <v>27-Maharashatra</v>
      </c>
      <c r="I812" s="17">
        <v>0</v>
      </c>
      <c r="J812" s="17" t="s">
        <v>37</v>
      </c>
      <c r="K812" s="278">
        <v>87089900</v>
      </c>
      <c r="L812" s="20">
        <f>VLOOKUP(K812,'MASTER SALE HSN'!$A$4:$E$200,5,FALSE)</f>
        <v>28</v>
      </c>
      <c r="S812" s="28">
        <v>23255.759999999998</v>
      </c>
      <c r="T812" s="21">
        <f t="shared" ref="T812:T814" si="71">+IF(AA812="oms",S812/100*L812,0)</f>
        <v>0</v>
      </c>
      <c r="U812" s="21">
        <f t="shared" ref="U812:U814" si="72">+IF(AA812="local",S812/100*L812/2,0)</f>
        <v>3255.8063999999995</v>
      </c>
      <c r="V812" s="21">
        <f t="shared" ref="V812:V814" si="73">+IF(AA812="local",S812/100*L812/2,0)</f>
        <v>3255.8063999999995</v>
      </c>
      <c r="W812" s="21">
        <v>0</v>
      </c>
      <c r="X812" s="27">
        <f>+W812+V812+U812+T812+S812+0.01</f>
        <v>29767.382799999996</v>
      </c>
      <c r="Y812" s="12" t="s">
        <v>38</v>
      </c>
      <c r="Z812" s="12" t="s">
        <v>1482</v>
      </c>
      <c r="AA812" s="12" t="str">
        <f>VLOOKUP(C812,'MASTER SALE PARTY'!$B$4:$E$1000,4,FALSE)</f>
        <v>Local</v>
      </c>
      <c r="AB812" s="26">
        <v>12</v>
      </c>
    </row>
    <row r="813" spans="1:28">
      <c r="A813" s="16">
        <v>43678</v>
      </c>
      <c r="B813" s="5">
        <v>83</v>
      </c>
      <c r="C813" s="23" t="s">
        <v>64</v>
      </c>
      <c r="D813" s="12" t="str">
        <f>VLOOKUP(C813,'MASTER SALE PARTY'!$B$4:$E$1000,2,FALSE)</f>
        <v>27AAACD4090Q1Z8</v>
      </c>
      <c r="E813" s="12" t="s">
        <v>1545</v>
      </c>
      <c r="F813" s="24" t="s">
        <v>1945</v>
      </c>
      <c r="G813" s="25">
        <v>43697</v>
      </c>
      <c r="H813" s="12" t="str">
        <f>VLOOKUP(C813,'MASTER SALE PARTY'!$B$4:$E$1000,3,FALSE)</f>
        <v>27-Maharashatra</v>
      </c>
      <c r="I813" s="17">
        <v>0</v>
      </c>
      <c r="J813" s="17" t="s">
        <v>37</v>
      </c>
      <c r="K813" s="278">
        <v>85129000</v>
      </c>
      <c r="L813" s="20">
        <f>VLOOKUP(K813,'MASTER SALE HSN'!$A$4:$E$200,5,FALSE)</f>
        <v>18</v>
      </c>
      <c r="S813" s="28">
        <v>114201.36</v>
      </c>
      <c r="T813" s="21">
        <f t="shared" si="71"/>
        <v>0</v>
      </c>
      <c r="U813" s="21">
        <f t="shared" si="72"/>
        <v>10278.1224</v>
      </c>
      <c r="V813" s="21">
        <f t="shared" si="73"/>
        <v>10278.1224</v>
      </c>
      <c r="W813" s="21">
        <v>0</v>
      </c>
      <c r="X813" s="27">
        <f t="shared" ref="X813:X814" si="74">+W813+V813+U813+T813+S813</f>
        <v>134757.6048</v>
      </c>
      <c r="Y813" s="12" t="s">
        <v>38</v>
      </c>
      <c r="Z813" s="12" t="s">
        <v>1482</v>
      </c>
      <c r="AA813" s="12" t="str">
        <f>VLOOKUP(C813,'MASTER SALE PARTY'!$B$4:$E$1000,4,FALSE)</f>
        <v>Local</v>
      </c>
      <c r="AB813" s="26">
        <v>936</v>
      </c>
    </row>
    <row r="814" spans="1:28">
      <c r="A814" s="16">
        <v>43678</v>
      </c>
      <c r="B814" s="5">
        <v>84</v>
      </c>
      <c r="C814" s="23" t="s">
        <v>185</v>
      </c>
      <c r="D814" s="12" t="str">
        <f>VLOOKUP(C814,'MASTER SALE PARTY'!$B$4:$E$1000,2,FALSE)</f>
        <v>27AABFP3834C1ZK</v>
      </c>
      <c r="E814" s="12" t="s">
        <v>1545</v>
      </c>
      <c r="F814" s="24" t="s">
        <v>1946</v>
      </c>
      <c r="G814" s="25">
        <v>43697</v>
      </c>
      <c r="H814" s="12" t="str">
        <f>VLOOKUP(C814,'MASTER SALE PARTY'!$B$4:$E$1000,3,FALSE)</f>
        <v>27-Maharashatra</v>
      </c>
      <c r="I814" s="17">
        <v>0</v>
      </c>
      <c r="J814" s="17" t="s">
        <v>37</v>
      </c>
      <c r="K814" s="278">
        <v>87141900</v>
      </c>
      <c r="L814" s="20">
        <f>VLOOKUP(K814,'MASTER SALE HSN'!$A$4:$E$200,5,FALSE)</f>
        <v>28</v>
      </c>
      <c r="S814" s="28">
        <v>38311.800000000003</v>
      </c>
      <c r="T814" s="21">
        <f t="shared" si="71"/>
        <v>0</v>
      </c>
      <c r="U814" s="21">
        <f t="shared" si="72"/>
        <v>5363.652000000001</v>
      </c>
      <c r="V814" s="21">
        <f t="shared" si="73"/>
        <v>5363.652000000001</v>
      </c>
      <c r="W814" s="21">
        <v>0</v>
      </c>
      <c r="X814" s="27">
        <f t="shared" si="74"/>
        <v>49039.104000000007</v>
      </c>
      <c r="Y814" s="12" t="s">
        <v>38</v>
      </c>
      <c r="Z814" s="12" t="s">
        <v>1482</v>
      </c>
      <c r="AA814" s="12" t="str">
        <f>VLOOKUP(C814,'MASTER SALE PARTY'!$B$4:$E$1000,4,FALSE)</f>
        <v>Local</v>
      </c>
      <c r="AB814" s="26">
        <v>3580</v>
      </c>
    </row>
    <row r="815" spans="1:28">
      <c r="A815" s="16">
        <v>43678</v>
      </c>
      <c r="B815" s="5">
        <v>85</v>
      </c>
      <c r="C815" s="23" t="s">
        <v>45</v>
      </c>
      <c r="D815" s="12" t="str">
        <f>VLOOKUP(C815,'MASTER SALE PARTY'!$B$4:$E$1000,2,FALSE)</f>
        <v>27AAECM8871A1ZF</v>
      </c>
      <c r="E815" s="12" t="s">
        <v>1545</v>
      </c>
      <c r="F815" s="24" t="s">
        <v>1947</v>
      </c>
      <c r="G815" s="25">
        <v>43698</v>
      </c>
      <c r="H815" s="12" t="str">
        <f>VLOOKUP(C815,'MASTER SALE PARTY'!$B$4:$E$1000,3,FALSE)</f>
        <v>27-Maharashatra</v>
      </c>
      <c r="I815" s="17">
        <v>0</v>
      </c>
      <c r="J815" s="17" t="s">
        <v>37</v>
      </c>
      <c r="K815" s="278">
        <v>87089900</v>
      </c>
      <c r="L815" s="20">
        <f>VLOOKUP(K815,'MASTER SALE HSN'!$A$4:$E$200,5,FALSE)</f>
        <v>28</v>
      </c>
      <c r="S815" s="28">
        <v>23255.759999999998</v>
      </c>
      <c r="T815" s="21">
        <f t="shared" ref="T815:T817" si="75">+IF(AA815="oms",S815/100*L815,0)</f>
        <v>0</v>
      </c>
      <c r="U815" s="21">
        <f t="shared" ref="U815:U817" si="76">+IF(AA815="local",S815/100*L815/2,0)</f>
        <v>3255.8063999999995</v>
      </c>
      <c r="V815" s="21">
        <f t="shared" ref="V815:V817" si="77">+IF(AA815="local",S815/100*L815/2,0)</f>
        <v>3255.8063999999995</v>
      </c>
      <c r="W815" s="21">
        <v>0</v>
      </c>
      <c r="X815" s="27">
        <f>+W815+V815+U815+T815+S815+0.01</f>
        <v>29767.382799999996</v>
      </c>
      <c r="Y815" s="12" t="s">
        <v>38</v>
      </c>
      <c r="Z815" s="12" t="s">
        <v>1482</v>
      </c>
      <c r="AA815" s="12" t="str">
        <f>VLOOKUP(C815,'MASTER SALE PARTY'!$B$4:$E$1000,4,FALSE)</f>
        <v>Local</v>
      </c>
      <c r="AB815" s="26">
        <v>12</v>
      </c>
    </row>
    <row r="816" spans="1:28">
      <c r="A816" s="16">
        <v>43678</v>
      </c>
      <c r="B816" s="5">
        <v>86</v>
      </c>
      <c r="C816" s="23" t="s">
        <v>68</v>
      </c>
      <c r="D816" s="12" t="str">
        <f>VLOOKUP(C816,'MASTER SALE PARTY'!$B$4:$E$1000,2,FALSE)</f>
        <v>27AABFJ4217F1ZP</v>
      </c>
      <c r="E816" s="12" t="s">
        <v>1545</v>
      </c>
      <c r="F816" s="24" t="s">
        <v>1948</v>
      </c>
      <c r="G816" s="25">
        <v>43698</v>
      </c>
      <c r="H816" s="12" t="str">
        <f>VLOOKUP(C816,'MASTER SALE PARTY'!$B$4:$E$1000,3,FALSE)</f>
        <v>27-Maharashatra</v>
      </c>
      <c r="I816" s="17">
        <v>0</v>
      </c>
      <c r="J816" s="17" t="s">
        <v>37</v>
      </c>
      <c r="K816" s="278">
        <v>998898</v>
      </c>
      <c r="L816" s="20">
        <f>VLOOKUP(K816,'MASTER SALE HSN'!$A$4:$E$200,5,FALSE)</f>
        <v>18</v>
      </c>
      <c r="S816" s="28">
        <v>6251.08</v>
      </c>
      <c r="T816" s="21">
        <f t="shared" si="75"/>
        <v>0</v>
      </c>
      <c r="U816" s="21">
        <f t="shared" si="76"/>
        <v>562.59719999999993</v>
      </c>
      <c r="V816" s="21">
        <f t="shared" si="77"/>
        <v>562.59719999999993</v>
      </c>
      <c r="W816" s="21">
        <v>0</v>
      </c>
      <c r="X816" s="27">
        <f>+W816+V816+U816+T816+S816+0.01</f>
        <v>7376.2844000000005</v>
      </c>
      <c r="Y816" s="12" t="s">
        <v>38</v>
      </c>
      <c r="Z816" s="12" t="s">
        <v>1482</v>
      </c>
      <c r="AA816" s="12" t="str">
        <f>VLOOKUP(C816,'MASTER SALE PARTY'!$B$4:$E$1000,4,FALSE)</f>
        <v>Local</v>
      </c>
      <c r="AB816" s="26">
        <v>22</v>
      </c>
    </row>
    <row r="817" spans="1:28">
      <c r="A817" s="16">
        <v>43678</v>
      </c>
      <c r="B817" s="5">
        <v>87</v>
      </c>
      <c r="C817" s="23" t="s">
        <v>59</v>
      </c>
      <c r="D817" s="12" t="str">
        <f>VLOOKUP(C817,'MASTER SALE PARTY'!$B$4:$E$1000,2,FALSE)</f>
        <v>27AAACT1848E1ZH</v>
      </c>
      <c r="E817" s="12" t="s">
        <v>1545</v>
      </c>
      <c r="F817" s="24" t="s">
        <v>1949</v>
      </c>
      <c r="G817" s="25">
        <v>43698</v>
      </c>
      <c r="H817" s="12" t="str">
        <f>VLOOKUP(C817,'MASTER SALE PARTY'!$B$4:$E$1000,3,FALSE)</f>
        <v>27-Maharashatra</v>
      </c>
      <c r="I817" s="17">
        <v>0</v>
      </c>
      <c r="J817" s="17" t="s">
        <v>37</v>
      </c>
      <c r="K817" s="278">
        <v>87089900</v>
      </c>
      <c r="L817" s="20">
        <f>VLOOKUP(K817,'MASTER SALE HSN'!$A$4:$E$200,5,FALSE)</f>
        <v>28</v>
      </c>
      <c r="S817" s="28">
        <v>23874.25</v>
      </c>
      <c r="T817" s="21">
        <f t="shared" si="75"/>
        <v>0</v>
      </c>
      <c r="U817" s="21">
        <f t="shared" si="76"/>
        <v>3342.395</v>
      </c>
      <c r="V817" s="21">
        <f t="shared" si="77"/>
        <v>3342.395</v>
      </c>
      <c r="W817" s="21">
        <v>0</v>
      </c>
      <c r="X817" s="27">
        <f>+W817+V817+U817+T817+S817+0.01</f>
        <v>30559.05</v>
      </c>
      <c r="Y817" s="12" t="s">
        <v>38</v>
      </c>
      <c r="Z817" s="12" t="s">
        <v>1482</v>
      </c>
      <c r="AA817" s="12" t="str">
        <f>VLOOKUP(C817,'MASTER SALE PARTY'!$B$4:$E$1000,4,FALSE)</f>
        <v>Local</v>
      </c>
      <c r="AB817" s="26">
        <v>43</v>
      </c>
    </row>
    <row r="818" spans="1:28">
      <c r="A818" s="16">
        <v>43678</v>
      </c>
      <c r="B818" s="5">
        <v>88</v>
      </c>
      <c r="C818" s="23" t="s">
        <v>59</v>
      </c>
      <c r="D818" s="12" t="str">
        <f>VLOOKUP(C818,'MASTER SALE PARTY'!$B$4:$E$1000,2,FALSE)</f>
        <v>27AAACT1848E1ZH</v>
      </c>
      <c r="E818" s="12" t="s">
        <v>1545</v>
      </c>
      <c r="F818" s="24" t="s">
        <v>1950</v>
      </c>
      <c r="G818" s="25">
        <v>43698</v>
      </c>
      <c r="H818" s="12" t="str">
        <f>VLOOKUP(C818,'MASTER SALE PARTY'!$B$4:$E$1000,3,FALSE)</f>
        <v>27-Maharashatra</v>
      </c>
      <c r="I818" s="17">
        <v>0</v>
      </c>
      <c r="J818" s="17" t="s">
        <v>37</v>
      </c>
      <c r="K818" s="278">
        <v>87089900</v>
      </c>
      <c r="L818" s="20">
        <f>VLOOKUP(K818,'MASTER SALE HSN'!$A$4:$E$200,5,FALSE)</f>
        <v>28</v>
      </c>
      <c r="S818" s="28">
        <v>14340</v>
      </c>
      <c r="T818" s="21">
        <f t="shared" ref="T818:T820" si="78">+IF(AA818="oms",S818/100*L818,0)</f>
        <v>0</v>
      </c>
      <c r="U818" s="21">
        <f t="shared" ref="U818:U820" si="79">+IF(AA818="local",S818/100*L818/2,0)</f>
        <v>2007.6000000000001</v>
      </c>
      <c r="V818" s="21">
        <f t="shared" ref="V818:V820" si="80">+IF(AA818="local",S818/100*L818/2,0)</f>
        <v>2007.6000000000001</v>
      </c>
      <c r="W818" s="21">
        <v>0</v>
      </c>
      <c r="X818" s="318">
        <f>+W818+V818+U818+T818+S818</f>
        <v>18355.2</v>
      </c>
      <c r="Y818" s="12" t="s">
        <v>38</v>
      </c>
      <c r="Z818" s="12" t="s">
        <v>1482</v>
      </c>
      <c r="AA818" s="12" t="str">
        <f>VLOOKUP(C818,'MASTER SALE PARTY'!$B$4:$E$1000,4,FALSE)</f>
        <v>Local</v>
      </c>
      <c r="AB818" s="26">
        <v>30</v>
      </c>
    </row>
    <row r="819" spans="1:28">
      <c r="A819" s="16">
        <v>43678</v>
      </c>
      <c r="B819" s="5">
        <v>89</v>
      </c>
      <c r="C819" s="23" t="s">
        <v>185</v>
      </c>
      <c r="D819" s="12" t="str">
        <f>VLOOKUP(C819,'MASTER SALE PARTY'!$B$4:$E$1000,2,FALSE)</f>
        <v>27AABFP3834C1ZK</v>
      </c>
      <c r="E819" s="12" t="s">
        <v>1545</v>
      </c>
      <c r="F819" s="24" t="s">
        <v>1951</v>
      </c>
      <c r="G819" s="25">
        <v>43698</v>
      </c>
      <c r="H819" s="12" t="str">
        <f>VLOOKUP(C819,'MASTER SALE PARTY'!$B$4:$E$1000,3,FALSE)</f>
        <v>27-Maharashatra</v>
      </c>
      <c r="I819" s="17">
        <v>0</v>
      </c>
      <c r="J819" s="17" t="s">
        <v>37</v>
      </c>
      <c r="K819" s="278">
        <v>87141900</v>
      </c>
      <c r="L819" s="20">
        <f>VLOOKUP(K819,'MASTER SALE HSN'!$A$4:$E$200,5,FALSE)</f>
        <v>28</v>
      </c>
      <c r="S819" s="28">
        <v>34327.4</v>
      </c>
      <c r="T819" s="21">
        <f t="shared" si="78"/>
        <v>0</v>
      </c>
      <c r="U819" s="21">
        <f t="shared" si="79"/>
        <v>4805.8360000000002</v>
      </c>
      <c r="V819" s="21">
        <f t="shared" si="80"/>
        <v>4805.8360000000002</v>
      </c>
      <c r="W819" s="21">
        <v>0</v>
      </c>
      <c r="X819" s="27">
        <f>+W819+V819+U819+T819+S819+0.01</f>
        <v>43939.082000000002</v>
      </c>
      <c r="Y819" s="12" t="s">
        <v>38</v>
      </c>
      <c r="Z819" s="12" t="s">
        <v>1482</v>
      </c>
      <c r="AA819" s="12" t="str">
        <f>VLOOKUP(C819,'MASTER SALE PARTY'!$B$4:$E$1000,4,FALSE)</f>
        <v>Local</v>
      </c>
      <c r="AB819" s="26">
        <v>2740</v>
      </c>
    </row>
    <row r="820" spans="1:28">
      <c r="A820" s="16">
        <v>43678</v>
      </c>
      <c r="B820" s="5">
        <v>90</v>
      </c>
      <c r="C820" s="23" t="s">
        <v>142</v>
      </c>
      <c r="D820" s="12" t="str">
        <f>VLOOKUP(C820,'MASTER SALE PARTY'!$B$4:$E$1000,2,FALSE)</f>
        <v>27AAACB2484Q1Z8</v>
      </c>
      <c r="E820" s="12" t="s">
        <v>1545</v>
      </c>
      <c r="F820" s="24" t="s">
        <v>1952</v>
      </c>
      <c r="G820" s="25">
        <v>43698</v>
      </c>
      <c r="H820" s="12" t="str">
        <f>VLOOKUP(C820,'MASTER SALE PARTY'!$B$4:$E$1000,3,FALSE)</f>
        <v>27-Maharashatra</v>
      </c>
      <c r="I820" s="17">
        <v>0</v>
      </c>
      <c r="J820" s="17" t="s">
        <v>37</v>
      </c>
      <c r="K820" s="278">
        <v>998898</v>
      </c>
      <c r="L820" s="20">
        <f>VLOOKUP(K820,'MASTER SALE HSN'!$A$4:$E$200,5,FALSE)</f>
        <v>18</v>
      </c>
      <c r="S820" s="28">
        <v>131580</v>
      </c>
      <c r="T820" s="21">
        <f t="shared" si="78"/>
        <v>0</v>
      </c>
      <c r="U820" s="21">
        <f t="shared" si="79"/>
        <v>11842.199999999999</v>
      </c>
      <c r="V820" s="21">
        <f t="shared" si="80"/>
        <v>11842.199999999999</v>
      </c>
      <c r="W820" s="21">
        <v>0</v>
      </c>
      <c r="X820" s="27">
        <f t="shared" ref="X820" si="81">+W820+V820+U820+T820+S820</f>
        <v>155264.4</v>
      </c>
      <c r="Y820" s="12" t="s">
        <v>38</v>
      </c>
      <c r="Z820" s="12" t="s">
        <v>1482</v>
      </c>
      <c r="AA820" s="12" t="str">
        <f>VLOOKUP(C820,'MASTER SALE PARTY'!$B$4:$E$1000,4,FALSE)</f>
        <v>Local</v>
      </c>
      <c r="AB820" s="26">
        <v>1530</v>
      </c>
    </row>
    <row r="821" spans="1:28">
      <c r="A821" s="16">
        <v>43678</v>
      </c>
      <c r="B821" s="5">
        <v>91</v>
      </c>
      <c r="C821" s="23" t="s">
        <v>185</v>
      </c>
      <c r="D821" s="12" t="str">
        <f>VLOOKUP(C821,'MASTER SALE PARTY'!$B$4:$E$1000,2,FALSE)</f>
        <v>27AABFP3834C1ZK</v>
      </c>
      <c r="E821" s="12" t="s">
        <v>1545</v>
      </c>
      <c r="F821" s="24" t="s">
        <v>1953</v>
      </c>
      <c r="G821" s="25">
        <v>43699</v>
      </c>
      <c r="H821" s="12" t="str">
        <f>VLOOKUP(C821,'MASTER SALE PARTY'!$B$4:$E$1000,3,FALSE)</f>
        <v>27-Maharashatra</v>
      </c>
      <c r="I821" s="17">
        <v>0</v>
      </c>
      <c r="J821" s="17" t="s">
        <v>37</v>
      </c>
      <c r="K821" s="278">
        <v>87141900</v>
      </c>
      <c r="L821" s="20">
        <f>VLOOKUP(K821,'MASTER SALE HSN'!$A$4:$E$200,5,FALSE)</f>
        <v>28</v>
      </c>
      <c r="S821" s="28">
        <v>35057.5</v>
      </c>
      <c r="T821" s="21">
        <f t="shared" ref="T821:T824" si="82">+IF(AA821="oms",S821/100*L821,0)</f>
        <v>0</v>
      </c>
      <c r="U821" s="21">
        <f t="shared" ref="U821:U824" si="83">+IF(AA821="local",S821/100*L821/2,0)</f>
        <v>4908.05</v>
      </c>
      <c r="V821" s="21">
        <f t="shared" ref="V821:V824" si="84">+IF(AA821="local",S821/100*L821/2,0)</f>
        <v>4908.05</v>
      </c>
      <c r="W821" s="21">
        <v>0</v>
      </c>
      <c r="X821" s="318">
        <f>+W821+V821+U821+T821+S821</f>
        <v>44873.599999999999</v>
      </c>
      <c r="Y821" s="12" t="s">
        <v>38</v>
      </c>
      <c r="Z821" s="12" t="s">
        <v>1482</v>
      </c>
      <c r="AA821" s="12" t="str">
        <f>VLOOKUP(C821,'MASTER SALE PARTY'!$B$4:$E$1000,4,FALSE)</f>
        <v>Local</v>
      </c>
      <c r="AB821" s="26">
        <v>2950</v>
      </c>
    </row>
    <row r="822" spans="1:28">
      <c r="A822" s="16">
        <v>43678</v>
      </c>
      <c r="B822" s="5">
        <v>92</v>
      </c>
      <c r="C822" s="23" t="s">
        <v>45</v>
      </c>
      <c r="D822" s="12" t="str">
        <f>VLOOKUP(C822,'MASTER SALE PARTY'!$B$4:$E$1000,2,FALSE)</f>
        <v>27AAECM8871A1ZF</v>
      </c>
      <c r="E822" s="12" t="s">
        <v>1545</v>
      </c>
      <c r="F822" s="24" t="s">
        <v>1954</v>
      </c>
      <c r="G822" s="25">
        <v>43699</v>
      </c>
      <c r="H822" s="12" t="str">
        <f>VLOOKUP(C822,'MASTER SALE PARTY'!$B$4:$E$1000,3,FALSE)</f>
        <v>27-Maharashatra</v>
      </c>
      <c r="I822" s="17">
        <v>0</v>
      </c>
      <c r="J822" s="17" t="s">
        <v>37</v>
      </c>
      <c r="K822" s="278">
        <v>87089900</v>
      </c>
      <c r="L822" s="20">
        <f>VLOOKUP(K822,'MASTER SALE HSN'!$A$4:$E$200,5,FALSE)</f>
        <v>28</v>
      </c>
      <c r="S822" s="28">
        <v>23255.759999999998</v>
      </c>
      <c r="T822" s="21">
        <f t="shared" si="82"/>
        <v>0</v>
      </c>
      <c r="U822" s="21">
        <f t="shared" si="83"/>
        <v>3255.8063999999995</v>
      </c>
      <c r="V822" s="21">
        <f t="shared" si="84"/>
        <v>3255.8063999999995</v>
      </c>
      <c r="W822" s="21">
        <v>0</v>
      </c>
      <c r="X822" s="27">
        <f>+W822+V822+U822+T822+S822+0.01</f>
        <v>29767.382799999996</v>
      </c>
      <c r="Y822" s="12" t="s">
        <v>38</v>
      </c>
      <c r="Z822" s="12" t="s">
        <v>1482</v>
      </c>
      <c r="AA822" s="12" t="str">
        <f>VLOOKUP(C822,'MASTER SALE PARTY'!$B$4:$E$1000,4,FALSE)</f>
        <v>Local</v>
      </c>
      <c r="AB822" s="26">
        <v>12</v>
      </c>
    </row>
    <row r="823" spans="1:28">
      <c r="A823" s="16">
        <v>43678</v>
      </c>
      <c r="B823" s="5">
        <v>93</v>
      </c>
      <c r="C823" s="23" t="s">
        <v>59</v>
      </c>
      <c r="D823" s="12" t="str">
        <f>VLOOKUP(C823,'MASTER SALE PARTY'!$B$4:$E$1000,2,FALSE)</f>
        <v>27AAACT1848E1ZH</v>
      </c>
      <c r="E823" s="12" t="s">
        <v>1545</v>
      </c>
      <c r="F823" s="24" t="s">
        <v>1955</v>
      </c>
      <c r="G823" s="25">
        <v>43700</v>
      </c>
      <c r="H823" s="12" t="str">
        <f>VLOOKUP(C823,'MASTER SALE PARTY'!$B$4:$E$1000,3,FALSE)</f>
        <v>27-Maharashatra</v>
      </c>
      <c r="I823" s="17">
        <v>0</v>
      </c>
      <c r="J823" s="17" t="s">
        <v>37</v>
      </c>
      <c r="K823" s="278">
        <v>87089900</v>
      </c>
      <c r="L823" s="20">
        <f>VLOOKUP(K823,'MASTER SALE HSN'!$A$4:$E$200,5,FALSE)</f>
        <v>28</v>
      </c>
      <c r="S823" s="28">
        <v>43040.22</v>
      </c>
      <c r="T823" s="21">
        <f t="shared" si="82"/>
        <v>0</v>
      </c>
      <c r="U823" s="21">
        <f t="shared" si="83"/>
        <v>6025.6307999999999</v>
      </c>
      <c r="V823" s="21">
        <f t="shared" si="84"/>
        <v>6025.6307999999999</v>
      </c>
      <c r="W823" s="21">
        <v>0</v>
      </c>
      <c r="X823" s="271">
        <f>+W823+V823+U823+T823+S823</f>
        <v>55091.481599999999</v>
      </c>
      <c r="Y823" s="12" t="s">
        <v>38</v>
      </c>
      <c r="Z823" s="12" t="s">
        <v>1482</v>
      </c>
      <c r="AA823" s="12" t="str">
        <f>VLOOKUP(C823,'MASTER SALE PARTY'!$B$4:$E$1000,4,FALSE)</f>
        <v>Local</v>
      </c>
      <c r="AB823" s="26">
        <v>30</v>
      </c>
    </row>
    <row r="824" spans="1:28">
      <c r="A824" s="16">
        <v>43678</v>
      </c>
      <c r="B824" s="5">
        <v>94</v>
      </c>
      <c r="C824" s="23" t="s">
        <v>110</v>
      </c>
      <c r="D824" s="12" t="str">
        <f>VLOOKUP(C824,'MASTER SALE PARTY'!$B$4:$E$1000,2,FALSE)</f>
        <v>27BBVPS2447C1ZA</v>
      </c>
      <c r="E824" s="12" t="s">
        <v>1545</v>
      </c>
      <c r="F824" s="24" t="s">
        <v>1973</v>
      </c>
      <c r="G824" s="25">
        <v>43700</v>
      </c>
      <c r="H824" s="12" t="str">
        <f>VLOOKUP(C824,'MASTER SALE PARTY'!$B$4:$E$1000,3,FALSE)</f>
        <v>27-Maharashatra</v>
      </c>
      <c r="I824" s="17">
        <v>0</v>
      </c>
      <c r="J824" s="17" t="s">
        <v>37</v>
      </c>
      <c r="K824" s="278">
        <v>998898</v>
      </c>
      <c r="L824" s="20">
        <f>VLOOKUP(K824,'MASTER SALE HSN'!$A$4:$E$200,5,FALSE)</f>
        <v>18</v>
      </c>
      <c r="S824" s="28">
        <v>1500</v>
      </c>
      <c r="T824" s="21">
        <f t="shared" si="82"/>
        <v>0</v>
      </c>
      <c r="U824" s="21">
        <f t="shared" si="83"/>
        <v>135</v>
      </c>
      <c r="V824" s="21">
        <f t="shared" si="84"/>
        <v>135</v>
      </c>
      <c r="W824" s="21">
        <v>0</v>
      </c>
      <c r="X824" s="27">
        <f t="shared" ref="X824" si="85">+W824+V824+U824+T824+S824</f>
        <v>1770</v>
      </c>
      <c r="Y824" s="12" t="s">
        <v>38</v>
      </c>
      <c r="Z824" s="12" t="s">
        <v>1482</v>
      </c>
      <c r="AA824" s="12" t="str">
        <f>VLOOKUP(C824,'MASTER SALE PARTY'!$B$4:$E$1000,4,FALSE)</f>
        <v>Local</v>
      </c>
      <c r="AB824" s="26">
        <v>100</v>
      </c>
    </row>
    <row r="825" spans="1:28">
      <c r="A825" s="16">
        <v>43678</v>
      </c>
      <c r="B825" s="5">
        <v>95</v>
      </c>
      <c r="C825" s="23" t="s">
        <v>185</v>
      </c>
      <c r="D825" s="12" t="str">
        <f>VLOOKUP(C825,'MASTER SALE PARTY'!$B$4:$E$1000,2,FALSE)</f>
        <v>27AABFP3834C1ZK</v>
      </c>
      <c r="E825" s="12" t="s">
        <v>1545</v>
      </c>
      <c r="F825" s="24" t="s">
        <v>1974</v>
      </c>
      <c r="G825" s="25">
        <v>43700</v>
      </c>
      <c r="H825" s="12" t="str">
        <f>VLOOKUP(C825,'MASTER SALE PARTY'!$B$4:$E$1000,3,FALSE)</f>
        <v>27-Maharashatra</v>
      </c>
      <c r="I825" s="17">
        <v>0</v>
      </c>
      <c r="J825" s="17" t="s">
        <v>37</v>
      </c>
      <c r="K825" s="278">
        <v>87141900</v>
      </c>
      <c r="L825" s="20">
        <f>VLOOKUP(K825,'MASTER SALE HSN'!$A$4:$E$200,5,FALSE)</f>
        <v>28</v>
      </c>
      <c r="S825" s="28">
        <v>33795.4</v>
      </c>
      <c r="T825" s="21">
        <f t="shared" ref="T825:T826" si="86">+IF(AA825="oms",S825/100*L825,0)</f>
        <v>0</v>
      </c>
      <c r="U825" s="21">
        <f t="shared" ref="U825:U826" si="87">+IF(AA825="local",S825/100*L825/2,0)</f>
        <v>4731.3559999999998</v>
      </c>
      <c r="V825" s="21">
        <f t="shared" ref="V825:V826" si="88">+IF(AA825="local",S825/100*L825/2,0)</f>
        <v>4731.3559999999998</v>
      </c>
      <c r="W825" s="21">
        <v>0</v>
      </c>
      <c r="X825" s="318">
        <f>+W825+V825+U825+T825+S825</f>
        <v>43258.112000000001</v>
      </c>
      <c r="Y825" s="12" t="s">
        <v>38</v>
      </c>
      <c r="Z825" s="12" t="s">
        <v>1482</v>
      </c>
      <c r="AA825" s="12" t="str">
        <f>VLOOKUP(C825,'MASTER SALE PARTY'!$B$4:$E$1000,4,FALSE)</f>
        <v>Local</v>
      </c>
      <c r="AB825" s="26">
        <v>2740</v>
      </c>
    </row>
    <row r="826" spans="1:28">
      <c r="A826" s="16">
        <v>43678</v>
      </c>
      <c r="B826" s="5">
        <v>96</v>
      </c>
      <c r="C826" s="23" t="s">
        <v>516</v>
      </c>
      <c r="D826" s="12" t="str">
        <f>VLOOKUP(C826,'MASTER SALE PARTY'!$B$4:$E$1000,2,FALSE)</f>
        <v>23AAACB7112P2ZQ</v>
      </c>
      <c r="E826" s="12" t="s">
        <v>1545</v>
      </c>
      <c r="F826" s="24" t="s">
        <v>1975</v>
      </c>
      <c r="G826" s="25">
        <v>43701</v>
      </c>
      <c r="H826" s="12" t="str">
        <f>VLOOKUP(C826,'MASTER SALE PARTY'!$B$4:$E$1000,3,FALSE)</f>
        <v>23-Madhya Pradesh</v>
      </c>
      <c r="I826" s="17">
        <v>0</v>
      </c>
      <c r="J826" s="17" t="s">
        <v>37</v>
      </c>
      <c r="K826" s="278">
        <v>87081090</v>
      </c>
      <c r="L826" s="20">
        <f>VLOOKUP(K826,'MASTER SALE HSN'!$A$4:$E$200,5,FALSE)</f>
        <v>28</v>
      </c>
      <c r="S826" s="28">
        <v>17275.5</v>
      </c>
      <c r="T826" s="21">
        <f t="shared" si="86"/>
        <v>4837.1399999999994</v>
      </c>
      <c r="U826" s="21">
        <f t="shared" si="87"/>
        <v>0</v>
      </c>
      <c r="V826" s="21">
        <f t="shared" si="88"/>
        <v>0</v>
      </c>
      <c r="W826" s="21">
        <v>0</v>
      </c>
      <c r="X826" s="27">
        <f t="shared" ref="X826" si="89">+W826+V826+U826+T826+S826</f>
        <v>22112.639999999999</v>
      </c>
      <c r="Y826" s="12" t="s">
        <v>38</v>
      </c>
      <c r="Z826" s="12" t="s">
        <v>1482</v>
      </c>
      <c r="AA826" s="12" t="str">
        <f>VLOOKUP(C826,'MASTER SALE PARTY'!$B$4:$E$1000,4,FALSE)</f>
        <v>Oms</v>
      </c>
      <c r="AB826" s="26">
        <v>50</v>
      </c>
    </row>
    <row r="827" spans="1:28">
      <c r="A827" s="16">
        <v>43678</v>
      </c>
      <c r="B827" s="5">
        <v>97</v>
      </c>
      <c r="C827" s="23" t="s">
        <v>185</v>
      </c>
      <c r="D827" s="12" t="str">
        <f>VLOOKUP(C827,'MASTER SALE PARTY'!$B$4:$E$1000,2,FALSE)</f>
        <v>27AABFP3834C1ZK</v>
      </c>
      <c r="E827" s="12" t="s">
        <v>1545</v>
      </c>
      <c r="F827" s="24" t="s">
        <v>1976</v>
      </c>
      <c r="G827" s="25">
        <v>43701</v>
      </c>
      <c r="H827" s="12" t="str">
        <f>VLOOKUP(C827,'MASTER SALE PARTY'!$B$4:$E$1000,3,FALSE)</f>
        <v>27-Maharashatra</v>
      </c>
      <c r="I827" s="17">
        <v>0</v>
      </c>
      <c r="J827" s="17" t="s">
        <v>37</v>
      </c>
      <c r="K827" s="278">
        <v>87141900</v>
      </c>
      <c r="L827" s="20">
        <f>VLOOKUP(K827,'MASTER SALE HSN'!$A$4:$E$200,5,FALSE)</f>
        <v>28</v>
      </c>
      <c r="S827" s="28">
        <v>55735.8</v>
      </c>
      <c r="T827" s="21">
        <f t="shared" ref="T827:T829" si="90">+IF(AA827="oms",S827/100*L827,0)</f>
        <v>0</v>
      </c>
      <c r="U827" s="21">
        <f t="shared" ref="U827:U829" si="91">+IF(AA827="local",S827/100*L827/2,0)</f>
        <v>7803.0120000000006</v>
      </c>
      <c r="V827" s="21">
        <f t="shared" ref="V827:V829" si="92">+IF(AA827="local",S827/100*L827/2,0)</f>
        <v>7803.0120000000006</v>
      </c>
      <c r="W827" s="21">
        <v>0</v>
      </c>
      <c r="X827" s="318">
        <f>+W827+V827+U827+T827+S827</f>
        <v>71341.824000000008</v>
      </c>
      <c r="Y827" s="12" t="s">
        <v>38</v>
      </c>
      <c r="Z827" s="12" t="s">
        <v>1482</v>
      </c>
      <c r="AA827" s="12" t="str">
        <f>VLOOKUP(C827,'MASTER SALE PARTY'!$B$4:$E$1000,4,FALSE)</f>
        <v>Local</v>
      </c>
      <c r="AB827" s="26">
        <v>4380</v>
      </c>
    </row>
    <row r="828" spans="1:28">
      <c r="A828" s="16">
        <v>43678</v>
      </c>
      <c r="B828" s="5">
        <v>98</v>
      </c>
      <c r="C828" s="23" t="s">
        <v>142</v>
      </c>
      <c r="D828" s="12" t="str">
        <f>VLOOKUP(C828,'MASTER SALE PARTY'!$B$4:$E$1000,2,FALSE)</f>
        <v>27AAACB2484Q1Z8</v>
      </c>
      <c r="E828" s="12" t="s">
        <v>1545</v>
      </c>
      <c r="F828" s="24" t="s">
        <v>1977</v>
      </c>
      <c r="G828" s="25">
        <v>43701</v>
      </c>
      <c r="H828" s="12" t="str">
        <f>VLOOKUP(C828,'MASTER SALE PARTY'!$B$4:$E$1000,3,FALSE)</f>
        <v>27-Maharashatra</v>
      </c>
      <c r="I828" s="17">
        <v>0</v>
      </c>
      <c r="J828" s="17" t="s">
        <v>37</v>
      </c>
      <c r="K828" s="278">
        <v>998898</v>
      </c>
      <c r="L828" s="20">
        <f>VLOOKUP(K828,'MASTER SALE HSN'!$A$4:$E$200,5,FALSE)</f>
        <v>18</v>
      </c>
      <c r="S828" s="28">
        <v>116100</v>
      </c>
      <c r="T828" s="21">
        <f t="shared" si="90"/>
        <v>0</v>
      </c>
      <c r="U828" s="21">
        <f t="shared" si="91"/>
        <v>10449</v>
      </c>
      <c r="V828" s="21">
        <f t="shared" si="92"/>
        <v>10449</v>
      </c>
      <c r="W828" s="21">
        <v>0</v>
      </c>
      <c r="X828" s="27">
        <f t="shared" ref="X828" si="93">+W828+V828+U828+T828+S828</f>
        <v>136998</v>
      </c>
      <c r="Y828" s="12" t="s">
        <v>38</v>
      </c>
      <c r="Z828" s="12" t="s">
        <v>1482</v>
      </c>
      <c r="AA828" s="12" t="str">
        <f>VLOOKUP(C828,'MASTER SALE PARTY'!$B$4:$E$1000,4,FALSE)</f>
        <v>Local</v>
      </c>
      <c r="AB828" s="26">
        <v>1350</v>
      </c>
    </row>
    <row r="829" spans="1:28">
      <c r="A829" s="16">
        <v>43678</v>
      </c>
      <c r="B829" s="5">
        <v>99</v>
      </c>
      <c r="C829" s="23" t="s">
        <v>45</v>
      </c>
      <c r="D829" s="12" t="str">
        <f>VLOOKUP(C829,'MASTER SALE PARTY'!$B$4:$E$1000,2,FALSE)</f>
        <v>27AAECM8871A1ZF</v>
      </c>
      <c r="E829" s="12" t="s">
        <v>1545</v>
      </c>
      <c r="F829" s="24" t="s">
        <v>1978</v>
      </c>
      <c r="G829" s="25">
        <v>43701</v>
      </c>
      <c r="H829" s="12" t="str">
        <f>VLOOKUP(C829,'MASTER SALE PARTY'!$B$4:$E$1000,3,FALSE)</f>
        <v>27-Maharashatra</v>
      </c>
      <c r="I829" s="17">
        <v>0</v>
      </c>
      <c r="J829" s="17" t="s">
        <v>37</v>
      </c>
      <c r="K829" s="278">
        <v>87089900</v>
      </c>
      <c r="L829" s="20">
        <f>VLOOKUP(K829,'MASTER SALE HSN'!$A$4:$E$200,5,FALSE)</f>
        <v>28</v>
      </c>
      <c r="S829" s="28">
        <v>23508.6</v>
      </c>
      <c r="T829" s="21">
        <f t="shared" si="90"/>
        <v>0</v>
      </c>
      <c r="U829" s="21">
        <f t="shared" si="91"/>
        <v>3291.2039999999997</v>
      </c>
      <c r="V829" s="21">
        <f t="shared" si="92"/>
        <v>3291.2039999999997</v>
      </c>
      <c r="W829" s="21">
        <v>0</v>
      </c>
      <c r="X829" s="27">
        <f>+W829+V829+U829+T829+S829-0.01</f>
        <v>30090.998</v>
      </c>
      <c r="Y829" s="12" t="s">
        <v>38</v>
      </c>
      <c r="Z829" s="12" t="s">
        <v>1482</v>
      </c>
      <c r="AA829" s="12" t="str">
        <f>VLOOKUP(C829,'MASTER SALE PARTY'!$B$4:$E$1000,4,FALSE)</f>
        <v>Local</v>
      </c>
      <c r="AB829" s="26">
        <v>12</v>
      </c>
    </row>
    <row r="830" spans="1:28">
      <c r="A830" s="16">
        <v>43678</v>
      </c>
      <c r="B830" s="5">
        <v>100</v>
      </c>
      <c r="C830" s="23" t="s">
        <v>45</v>
      </c>
      <c r="D830" s="12" t="str">
        <f>VLOOKUP(C830,'MASTER SALE PARTY'!$B$4:$E$1000,2,FALSE)</f>
        <v>27AAECM8871A1ZF</v>
      </c>
      <c r="E830" s="12" t="s">
        <v>1545</v>
      </c>
      <c r="F830" s="24" t="s">
        <v>1979</v>
      </c>
      <c r="G830" s="25">
        <v>43703</v>
      </c>
      <c r="H830" s="12" t="str">
        <f>VLOOKUP(C830,'MASTER SALE PARTY'!$B$4:$E$1000,3,FALSE)</f>
        <v>27-Maharashatra</v>
      </c>
      <c r="I830" s="17">
        <v>0</v>
      </c>
      <c r="J830" s="17" t="s">
        <v>37</v>
      </c>
      <c r="K830" s="278">
        <v>87089900</v>
      </c>
      <c r="L830" s="20">
        <f>VLOOKUP(K830,'MASTER SALE HSN'!$A$4:$E$200,5,FALSE)</f>
        <v>28</v>
      </c>
      <c r="S830" s="28">
        <v>23255.759999999998</v>
      </c>
      <c r="T830" s="21">
        <f t="shared" ref="T830:T832" si="94">+IF(AA830="oms",S830/100*L830,0)</f>
        <v>0</v>
      </c>
      <c r="U830" s="21">
        <f t="shared" ref="U830:U832" si="95">+IF(AA830="local",S830/100*L830/2,0)</f>
        <v>3255.8063999999995</v>
      </c>
      <c r="V830" s="21">
        <f t="shared" ref="V830:V832" si="96">+IF(AA830="local",S830/100*L830/2,0)</f>
        <v>3255.8063999999995</v>
      </c>
      <c r="W830" s="21">
        <v>0</v>
      </c>
      <c r="X830" s="27">
        <f>+W830+V830+U830+T830+S830+0.01</f>
        <v>29767.382799999996</v>
      </c>
      <c r="Y830" s="12" t="s">
        <v>38</v>
      </c>
      <c r="Z830" s="12" t="s">
        <v>1482</v>
      </c>
      <c r="AA830" s="12" t="str">
        <f>VLOOKUP(C830,'MASTER SALE PARTY'!$B$4:$E$1000,4,FALSE)</f>
        <v>Local</v>
      </c>
      <c r="AB830" s="26">
        <v>12</v>
      </c>
    </row>
    <row r="831" spans="1:28">
      <c r="A831" s="16">
        <v>43678</v>
      </c>
      <c r="B831" s="5">
        <v>101</v>
      </c>
      <c r="C831" s="23" t="s">
        <v>185</v>
      </c>
      <c r="D831" s="12" t="str">
        <f>VLOOKUP(C831,'MASTER SALE PARTY'!$B$4:$E$1000,2,FALSE)</f>
        <v>27AABFP3834C1ZK</v>
      </c>
      <c r="E831" s="12" t="s">
        <v>1545</v>
      </c>
      <c r="F831" s="24" t="s">
        <v>1980</v>
      </c>
      <c r="G831" s="25">
        <v>43703</v>
      </c>
      <c r="H831" s="12" t="str">
        <f>VLOOKUP(C831,'MASTER SALE PARTY'!$B$4:$E$1000,3,FALSE)</f>
        <v>27-Maharashatra</v>
      </c>
      <c r="I831" s="17">
        <v>0</v>
      </c>
      <c r="J831" s="17" t="s">
        <v>37</v>
      </c>
      <c r="K831" s="278">
        <v>87141900</v>
      </c>
      <c r="L831" s="20">
        <f>VLOOKUP(K831,'MASTER SALE HSN'!$A$4:$E$200,5,FALSE)</f>
        <v>28</v>
      </c>
      <c r="S831" s="28">
        <v>38008.800000000003</v>
      </c>
      <c r="T831" s="21">
        <f t="shared" si="94"/>
        <v>0</v>
      </c>
      <c r="U831" s="21">
        <f t="shared" si="95"/>
        <v>5321.232</v>
      </c>
      <c r="V831" s="21">
        <f t="shared" si="96"/>
        <v>5321.232</v>
      </c>
      <c r="W831" s="21">
        <v>0</v>
      </c>
      <c r="X831" s="27">
        <f>+W831+V831+U831+T831+S831</f>
        <v>48651.264000000003</v>
      </c>
      <c r="Y831" s="12" t="s">
        <v>38</v>
      </c>
      <c r="Z831" s="12" t="s">
        <v>1482</v>
      </c>
      <c r="AA831" s="12" t="str">
        <f>VLOOKUP(C831,'MASTER SALE PARTY'!$B$4:$E$1000,4,FALSE)</f>
        <v>Local</v>
      </c>
      <c r="AB831" s="26">
        <v>3240</v>
      </c>
    </row>
    <row r="832" spans="1:28">
      <c r="A832" s="16">
        <v>43678</v>
      </c>
      <c r="B832" s="5">
        <v>102</v>
      </c>
      <c r="C832" s="23" t="s">
        <v>64</v>
      </c>
      <c r="D832" s="12" t="str">
        <f>VLOOKUP(C832,'MASTER SALE PARTY'!$B$4:$E$1000,2,FALSE)</f>
        <v>27AAACD4090Q1Z8</v>
      </c>
      <c r="E832" s="12" t="s">
        <v>1545</v>
      </c>
      <c r="F832" s="24" t="s">
        <v>1981</v>
      </c>
      <c r="G832" s="25">
        <v>43703</v>
      </c>
      <c r="H832" s="12" t="str">
        <f>VLOOKUP(C832,'MASTER SALE PARTY'!$B$4:$E$1000,3,FALSE)</f>
        <v>27-Maharashatra</v>
      </c>
      <c r="I832" s="17">
        <v>0</v>
      </c>
      <c r="J832" s="17" t="s">
        <v>37</v>
      </c>
      <c r="K832" s="278">
        <v>85129000</v>
      </c>
      <c r="L832" s="20">
        <f>VLOOKUP(K832,'MASTER SALE HSN'!$A$4:$E$200,5,FALSE)</f>
        <v>18</v>
      </c>
      <c r="S832" s="28">
        <v>87847.2</v>
      </c>
      <c r="T832" s="21">
        <f t="shared" si="94"/>
        <v>0</v>
      </c>
      <c r="U832" s="21">
        <f t="shared" si="95"/>
        <v>7906.2479999999996</v>
      </c>
      <c r="V832" s="21">
        <f t="shared" si="96"/>
        <v>7906.2479999999996</v>
      </c>
      <c r="W832" s="21">
        <v>0</v>
      </c>
      <c r="X832" s="27">
        <f t="shared" ref="X832" si="97">+W832+V832+U832+T832+S832</f>
        <v>103659.696</v>
      </c>
      <c r="Y832" s="12" t="s">
        <v>38</v>
      </c>
      <c r="Z832" s="12" t="s">
        <v>1482</v>
      </c>
      <c r="AA832" s="12" t="str">
        <f>VLOOKUP(C832,'MASTER SALE PARTY'!$B$4:$E$1000,4,FALSE)</f>
        <v>Local</v>
      </c>
      <c r="AB832" s="26">
        <v>720</v>
      </c>
    </row>
    <row r="833" spans="1:28">
      <c r="A833" s="16">
        <v>43678</v>
      </c>
      <c r="B833" s="5">
        <v>103</v>
      </c>
      <c r="C833" s="23" t="s">
        <v>45</v>
      </c>
      <c r="D833" s="12" t="str">
        <f>VLOOKUP(C833,'MASTER SALE PARTY'!$B$4:$E$1000,2,FALSE)</f>
        <v>27AAECM8871A1ZF</v>
      </c>
      <c r="E833" s="12" t="s">
        <v>1545</v>
      </c>
      <c r="F833" s="24" t="s">
        <v>1982</v>
      </c>
      <c r="G833" s="25">
        <v>43703</v>
      </c>
      <c r="H833" s="12" t="str">
        <f>VLOOKUP(C833,'MASTER SALE PARTY'!$B$4:$E$1000,3,FALSE)</f>
        <v>27-Maharashatra</v>
      </c>
      <c r="I833" s="17">
        <v>0</v>
      </c>
      <c r="J833" s="17" t="s">
        <v>37</v>
      </c>
      <c r="K833" s="278">
        <v>87089900</v>
      </c>
      <c r="L833" s="20">
        <f>VLOOKUP(K833,'MASTER SALE HSN'!$A$4:$E$200,5,FALSE)</f>
        <v>28</v>
      </c>
      <c r="S833" s="28">
        <v>23255.759999999998</v>
      </c>
      <c r="T833" s="21">
        <f t="shared" ref="T833:T838" si="98">+IF(AA833="oms",S833/100*L833,0)</f>
        <v>0</v>
      </c>
      <c r="U833" s="21">
        <f t="shared" ref="U833:U838" si="99">+IF(AA833="local",S833/100*L833/2,0)</f>
        <v>3255.8063999999995</v>
      </c>
      <c r="V833" s="21">
        <f t="shared" ref="V833:V838" si="100">+IF(AA833="local",S833/100*L833/2,0)</f>
        <v>3255.8063999999995</v>
      </c>
      <c r="W833" s="21">
        <v>0</v>
      </c>
      <c r="X833" s="27">
        <f>+W833+V833+U833+T833+S833+0.01</f>
        <v>29767.382799999996</v>
      </c>
      <c r="Y833" s="12" t="s">
        <v>38</v>
      </c>
      <c r="Z833" s="12" t="s">
        <v>1482</v>
      </c>
      <c r="AA833" s="12" t="str">
        <f>VLOOKUP(C833,'MASTER SALE PARTY'!$B$4:$E$1000,4,FALSE)</f>
        <v>Local</v>
      </c>
      <c r="AB833" s="26">
        <v>12</v>
      </c>
    </row>
    <row r="834" spans="1:28">
      <c r="A834" s="16">
        <v>43678</v>
      </c>
      <c r="B834" s="5">
        <v>104</v>
      </c>
      <c r="C834" s="23" t="s">
        <v>142</v>
      </c>
      <c r="D834" s="12" t="str">
        <f>VLOOKUP(C834,'MASTER SALE PARTY'!$B$4:$E$1000,2,FALSE)</f>
        <v>27AAACB2484Q1Z8</v>
      </c>
      <c r="E834" s="12" t="s">
        <v>1545</v>
      </c>
      <c r="F834" s="24" t="s">
        <v>1983</v>
      </c>
      <c r="G834" s="25">
        <v>43703</v>
      </c>
      <c r="H834" s="12" t="str">
        <f>VLOOKUP(C834,'MASTER SALE PARTY'!$B$4:$E$1000,3,FALSE)</f>
        <v>27-Maharashatra</v>
      </c>
      <c r="I834" s="17">
        <v>0</v>
      </c>
      <c r="J834" s="17" t="s">
        <v>37</v>
      </c>
      <c r="K834" s="278">
        <v>998898</v>
      </c>
      <c r="L834" s="20">
        <f>VLOOKUP(K834,'MASTER SALE HSN'!$A$4:$E$200,5,FALSE)</f>
        <v>18</v>
      </c>
      <c r="S834" s="28">
        <v>147060</v>
      </c>
      <c r="T834" s="21">
        <f t="shared" si="98"/>
        <v>0</v>
      </c>
      <c r="U834" s="21">
        <f t="shared" si="99"/>
        <v>13235.4</v>
      </c>
      <c r="V834" s="21">
        <f t="shared" si="100"/>
        <v>13235.4</v>
      </c>
      <c r="W834" s="21">
        <v>0</v>
      </c>
      <c r="X834" s="27">
        <f t="shared" ref="X834:X835" si="101">+W834+V834+U834+T834+S834</f>
        <v>173530.8</v>
      </c>
      <c r="Y834" s="12" t="s">
        <v>38</v>
      </c>
      <c r="Z834" s="12" t="s">
        <v>1482</v>
      </c>
      <c r="AA834" s="12" t="str">
        <f>VLOOKUP(C834,'MASTER SALE PARTY'!$B$4:$E$1000,4,FALSE)</f>
        <v>Local</v>
      </c>
      <c r="AB834" s="26">
        <v>1710</v>
      </c>
    </row>
    <row r="835" spans="1:28">
      <c r="A835" s="16">
        <v>43678</v>
      </c>
      <c r="B835" s="5">
        <v>105</v>
      </c>
      <c r="C835" s="23" t="s">
        <v>64</v>
      </c>
      <c r="D835" s="12" t="str">
        <f>VLOOKUP(C835,'MASTER SALE PARTY'!$B$4:$E$1000,2,FALSE)</f>
        <v>27AAACD4090Q1Z8</v>
      </c>
      <c r="E835" s="12" t="s">
        <v>1545</v>
      </c>
      <c r="F835" s="24" t="s">
        <v>1984</v>
      </c>
      <c r="G835" s="25">
        <v>43704</v>
      </c>
      <c r="H835" s="12" t="str">
        <f>VLOOKUP(C835,'MASTER SALE PARTY'!$B$4:$E$1000,3,FALSE)</f>
        <v>27-Maharashatra</v>
      </c>
      <c r="I835" s="17">
        <v>0</v>
      </c>
      <c r="J835" s="17" t="s">
        <v>37</v>
      </c>
      <c r="K835" s="278">
        <v>85129000</v>
      </c>
      <c r="L835" s="20">
        <f>VLOOKUP(K835,'MASTER SALE HSN'!$A$4:$E$200,5,FALSE)</f>
        <v>18</v>
      </c>
      <c r="S835" s="28">
        <v>35138.879999999997</v>
      </c>
      <c r="T835" s="21">
        <f t="shared" si="98"/>
        <v>0</v>
      </c>
      <c r="U835" s="21">
        <f t="shared" si="99"/>
        <v>3162.4991999999993</v>
      </c>
      <c r="V835" s="21">
        <f t="shared" si="100"/>
        <v>3162.4991999999993</v>
      </c>
      <c r="W835" s="21">
        <v>0</v>
      </c>
      <c r="X835" s="27">
        <f t="shared" si="101"/>
        <v>41463.878399999994</v>
      </c>
      <c r="Y835" s="12" t="s">
        <v>38</v>
      </c>
      <c r="Z835" s="12" t="s">
        <v>1482</v>
      </c>
      <c r="AA835" s="12" t="str">
        <f>VLOOKUP(C835,'MASTER SALE PARTY'!$B$4:$E$1000,4,FALSE)</f>
        <v>Local</v>
      </c>
      <c r="AB835" s="26">
        <v>288</v>
      </c>
    </row>
    <row r="836" spans="1:28">
      <c r="A836" s="16">
        <v>43678</v>
      </c>
      <c r="B836" s="5">
        <v>106</v>
      </c>
      <c r="C836" s="23" t="s">
        <v>185</v>
      </c>
      <c r="D836" s="12" t="str">
        <f>VLOOKUP(C836,'MASTER SALE PARTY'!$B$4:$E$1000,2,FALSE)</f>
        <v>27AABFP3834C1ZK</v>
      </c>
      <c r="E836" s="12" t="s">
        <v>1545</v>
      </c>
      <c r="F836" s="24" t="s">
        <v>1985</v>
      </c>
      <c r="G836" s="25">
        <v>43704</v>
      </c>
      <c r="H836" s="12" t="str">
        <f>VLOOKUP(C836,'MASTER SALE PARTY'!$B$4:$E$1000,3,FALSE)</f>
        <v>27-Maharashatra</v>
      </c>
      <c r="I836" s="17">
        <v>0</v>
      </c>
      <c r="J836" s="17" t="s">
        <v>37</v>
      </c>
      <c r="K836" s="278">
        <v>87141900</v>
      </c>
      <c r="L836" s="20">
        <f>VLOOKUP(K836,'MASTER SALE HSN'!$A$4:$E$200,5,FALSE)</f>
        <v>28</v>
      </c>
      <c r="S836" s="28">
        <v>51442</v>
      </c>
      <c r="T836" s="21">
        <f t="shared" si="98"/>
        <v>0</v>
      </c>
      <c r="U836" s="21">
        <f t="shared" si="99"/>
        <v>7201.8799999999992</v>
      </c>
      <c r="V836" s="21">
        <f t="shared" si="100"/>
        <v>7201.8799999999992</v>
      </c>
      <c r="W836" s="21">
        <v>0</v>
      </c>
      <c r="X836" s="27">
        <f>+W836+V836+U836+T836+S836</f>
        <v>65845.759999999995</v>
      </c>
      <c r="Y836" s="12" t="s">
        <v>38</v>
      </c>
      <c r="Z836" s="12" t="s">
        <v>1482</v>
      </c>
      <c r="AA836" s="12" t="str">
        <f>VLOOKUP(C836,'MASTER SALE PARTY'!$B$4:$E$1000,4,FALSE)</f>
        <v>Local</v>
      </c>
      <c r="AB836" s="26">
        <v>3400</v>
      </c>
    </row>
    <row r="837" spans="1:28">
      <c r="A837" s="16">
        <v>43678</v>
      </c>
      <c r="B837" s="5">
        <v>107</v>
      </c>
      <c r="C837" s="23" t="s">
        <v>173</v>
      </c>
      <c r="D837" s="12" t="str">
        <f>VLOOKUP(C837,'MASTER SALE PARTY'!$B$4:$E$1000,2,FALSE)</f>
        <v>27AAGCP0139E1ZP</v>
      </c>
      <c r="E837" s="12" t="s">
        <v>1545</v>
      </c>
      <c r="F837" s="24" t="s">
        <v>1986</v>
      </c>
      <c r="G837" s="25">
        <v>43704</v>
      </c>
      <c r="H837" s="12" t="str">
        <f>VLOOKUP(C837,'MASTER SALE PARTY'!$B$4:$E$1000,3,FALSE)</f>
        <v>27-Maharashatra</v>
      </c>
      <c r="I837" s="17">
        <v>0</v>
      </c>
      <c r="J837" s="17" t="s">
        <v>37</v>
      </c>
      <c r="K837" s="278">
        <v>87141090</v>
      </c>
      <c r="L837" s="20">
        <f>VLOOKUP(K837,'MASTER SALE HSN'!$A$4:$E$200,5,FALSE)</f>
        <v>28</v>
      </c>
      <c r="S837" s="28">
        <v>36177.599999999999</v>
      </c>
      <c r="T837" s="21">
        <f t="shared" si="98"/>
        <v>0</v>
      </c>
      <c r="U837" s="21">
        <f t="shared" si="99"/>
        <v>5064.8640000000005</v>
      </c>
      <c r="V837" s="21">
        <f t="shared" si="100"/>
        <v>5064.8640000000005</v>
      </c>
      <c r="W837" s="21">
        <v>0</v>
      </c>
      <c r="X837" s="27">
        <f>+W837+V837+U837+T837+S837-0.01</f>
        <v>46307.317999999999</v>
      </c>
      <c r="Y837" s="12" t="s">
        <v>38</v>
      </c>
      <c r="Z837" s="12" t="s">
        <v>1482</v>
      </c>
      <c r="AA837" s="12" t="str">
        <f>VLOOKUP(C837,'MASTER SALE PARTY'!$B$4:$E$1000,4,FALSE)</f>
        <v>Local</v>
      </c>
      <c r="AB837" s="26">
        <v>480</v>
      </c>
    </row>
    <row r="838" spans="1:28">
      <c r="A838" s="16">
        <v>43678</v>
      </c>
      <c r="B838" s="5">
        <v>108</v>
      </c>
      <c r="C838" s="23" t="s">
        <v>173</v>
      </c>
      <c r="D838" s="12" t="str">
        <f>VLOOKUP(C838,'MASTER SALE PARTY'!$B$4:$E$1000,2,FALSE)</f>
        <v>27AAGCP0139E1ZP</v>
      </c>
      <c r="E838" s="12" t="s">
        <v>1545</v>
      </c>
      <c r="F838" s="24" t="s">
        <v>1987</v>
      </c>
      <c r="G838" s="25">
        <v>43704</v>
      </c>
      <c r="H838" s="12" t="str">
        <f>VLOOKUP(C838,'MASTER SALE PARTY'!$B$4:$E$1000,3,FALSE)</f>
        <v>27-Maharashatra</v>
      </c>
      <c r="I838" s="17">
        <v>0</v>
      </c>
      <c r="J838" s="17" t="s">
        <v>37</v>
      </c>
      <c r="K838" s="278">
        <v>87141090</v>
      </c>
      <c r="L838" s="20">
        <f>VLOOKUP(K838,'MASTER SALE HSN'!$A$4:$E$200,5,FALSE)</f>
        <v>28</v>
      </c>
      <c r="S838" s="28">
        <v>59257.8</v>
      </c>
      <c r="T838" s="21">
        <f t="shared" si="98"/>
        <v>0</v>
      </c>
      <c r="U838" s="21">
        <f t="shared" si="99"/>
        <v>8296.0920000000006</v>
      </c>
      <c r="V838" s="21">
        <f t="shared" si="100"/>
        <v>8296.0920000000006</v>
      </c>
      <c r="W838" s="21">
        <v>0</v>
      </c>
      <c r="X838" s="27">
        <f t="shared" ref="X838" si="102">+W838+V838+U838+T838+S838</f>
        <v>75849.983999999997</v>
      </c>
      <c r="Y838" s="12" t="s">
        <v>38</v>
      </c>
      <c r="Z838" s="12" t="s">
        <v>1482</v>
      </c>
      <c r="AA838" s="12" t="str">
        <f>VLOOKUP(C838,'MASTER SALE PARTY'!$B$4:$E$1000,4,FALSE)</f>
        <v>Local</v>
      </c>
      <c r="AB838" s="26">
        <v>1260</v>
      </c>
    </row>
    <row r="839" spans="1:28">
      <c r="A839" s="16">
        <v>43678</v>
      </c>
      <c r="B839" s="5">
        <v>109</v>
      </c>
      <c r="C839" s="23" t="s">
        <v>173</v>
      </c>
      <c r="D839" s="12" t="str">
        <f>VLOOKUP(C839,'MASTER SALE PARTY'!$B$4:$E$1000,2,FALSE)</f>
        <v>27AAGCP0139E1ZP</v>
      </c>
      <c r="E839" s="12" t="s">
        <v>1545</v>
      </c>
      <c r="F839" s="24" t="s">
        <v>1988</v>
      </c>
      <c r="G839" s="25">
        <v>43704</v>
      </c>
      <c r="H839" s="12" t="str">
        <f>VLOOKUP(C839,'MASTER SALE PARTY'!$B$4:$E$1000,3,FALSE)</f>
        <v>27-Maharashatra</v>
      </c>
      <c r="I839" s="17">
        <v>0</v>
      </c>
      <c r="J839" s="17" t="s">
        <v>37</v>
      </c>
      <c r="K839" s="278">
        <v>87141090</v>
      </c>
      <c r="L839" s="20">
        <f>VLOOKUP(K839,'MASTER SALE HSN'!$A$4:$E$200,5,FALSE)</f>
        <v>28</v>
      </c>
      <c r="S839" s="28">
        <v>1130.55</v>
      </c>
      <c r="T839" s="21">
        <f t="shared" ref="T839:T842" si="103">+IF(AA839="oms",S839/100*L839,0)</f>
        <v>0</v>
      </c>
      <c r="U839" s="21">
        <f t="shared" ref="U839:U842" si="104">+IF(AA839="local",S839/100*L839/2,0)</f>
        <v>158.27700000000002</v>
      </c>
      <c r="V839" s="21">
        <f t="shared" ref="V839:V842" si="105">+IF(AA839="local",S839/100*L839/2,0)</f>
        <v>158.27700000000002</v>
      </c>
      <c r="W839" s="21">
        <v>0</v>
      </c>
      <c r="X839" s="27">
        <f>+W839+V839+U839+T839+S839+0.01</f>
        <v>1447.114</v>
      </c>
      <c r="Y839" s="12" t="s">
        <v>38</v>
      </c>
      <c r="Z839" s="12" t="s">
        <v>1482</v>
      </c>
      <c r="AA839" s="12" t="str">
        <f>VLOOKUP(C839,'MASTER SALE PARTY'!$B$4:$E$1000,4,FALSE)</f>
        <v>Local</v>
      </c>
      <c r="AB839" s="26">
        <v>15</v>
      </c>
    </row>
    <row r="840" spans="1:28">
      <c r="A840" s="16">
        <v>43678</v>
      </c>
      <c r="B840" s="5">
        <v>110</v>
      </c>
      <c r="C840" s="23" t="s">
        <v>59</v>
      </c>
      <c r="D840" s="12" t="str">
        <f>VLOOKUP(C840,'MASTER SALE PARTY'!$B$4:$E$1000,2,FALSE)</f>
        <v>27AAACT1848E1ZH</v>
      </c>
      <c r="E840" s="12" t="s">
        <v>1545</v>
      </c>
      <c r="F840" s="24" t="s">
        <v>1989</v>
      </c>
      <c r="G840" s="25">
        <v>43705</v>
      </c>
      <c r="H840" s="12" t="str">
        <f>VLOOKUP(C840,'MASTER SALE PARTY'!$B$4:$E$1000,3,FALSE)</f>
        <v>27-Maharashatra</v>
      </c>
      <c r="I840" s="17">
        <v>0</v>
      </c>
      <c r="J840" s="17" t="s">
        <v>37</v>
      </c>
      <c r="K840" s="278">
        <v>87089900</v>
      </c>
      <c r="L840" s="20">
        <f>VLOOKUP(K840,'MASTER SALE HSN'!$A$4:$E$200,5,FALSE)</f>
        <v>28</v>
      </c>
      <c r="S840" s="28">
        <v>78288.88</v>
      </c>
      <c r="T840" s="21">
        <f t="shared" si="103"/>
        <v>0</v>
      </c>
      <c r="U840" s="21">
        <f t="shared" si="104"/>
        <v>10960.443200000002</v>
      </c>
      <c r="V840" s="21">
        <f t="shared" si="105"/>
        <v>10960.443200000002</v>
      </c>
      <c r="W840" s="21">
        <v>0</v>
      </c>
      <c r="X840" s="329">
        <f>+W840+V840+U840+T840+S840-0.01</f>
        <v>100209.75640000001</v>
      </c>
      <c r="Y840" s="12" t="s">
        <v>38</v>
      </c>
      <c r="Z840" s="12" t="s">
        <v>1482</v>
      </c>
      <c r="AA840" s="12" t="str">
        <f>VLOOKUP(C840,'MASTER SALE PARTY'!$B$4:$E$1000,4,FALSE)</f>
        <v>Local</v>
      </c>
      <c r="AB840" s="26">
        <v>324</v>
      </c>
    </row>
    <row r="841" spans="1:28">
      <c r="A841" s="16">
        <v>43678</v>
      </c>
      <c r="B841" s="5">
        <v>111</v>
      </c>
      <c r="C841" s="23" t="s">
        <v>185</v>
      </c>
      <c r="D841" s="12" t="str">
        <f>VLOOKUP(C841,'MASTER SALE PARTY'!$B$4:$E$1000,2,FALSE)</f>
        <v>27AABFP3834C1ZK</v>
      </c>
      <c r="E841" s="12" t="s">
        <v>1545</v>
      </c>
      <c r="F841" s="24" t="s">
        <v>1990</v>
      </c>
      <c r="G841" s="25">
        <v>43705</v>
      </c>
      <c r="H841" s="12" t="str">
        <f>VLOOKUP(C841,'MASTER SALE PARTY'!$B$4:$E$1000,3,FALSE)</f>
        <v>27-Maharashatra</v>
      </c>
      <c r="I841" s="17">
        <v>0</v>
      </c>
      <c r="J841" s="17" t="s">
        <v>37</v>
      </c>
      <c r="K841" s="278">
        <v>87141900</v>
      </c>
      <c r="L841" s="20">
        <f>VLOOKUP(K841,'MASTER SALE HSN'!$A$4:$E$200,5,FALSE)</f>
        <v>28</v>
      </c>
      <c r="S841" s="28">
        <v>54468</v>
      </c>
      <c r="T841" s="21">
        <f t="shared" si="103"/>
        <v>0</v>
      </c>
      <c r="U841" s="21">
        <f t="shared" si="104"/>
        <v>7625.5199999999995</v>
      </c>
      <c r="V841" s="21">
        <f t="shared" si="105"/>
        <v>7625.5199999999995</v>
      </c>
      <c r="W841" s="21">
        <v>0</v>
      </c>
      <c r="X841" s="27">
        <f>+W841+V841+U841+T841+S841</f>
        <v>69719.039999999994</v>
      </c>
      <c r="Y841" s="12" t="s">
        <v>38</v>
      </c>
      <c r="Z841" s="12" t="s">
        <v>1482</v>
      </c>
      <c r="AA841" s="12" t="str">
        <f>VLOOKUP(C841,'MASTER SALE PARTY'!$B$4:$E$1000,4,FALSE)</f>
        <v>Local</v>
      </c>
      <c r="AB841" s="26">
        <v>3600</v>
      </c>
    </row>
    <row r="842" spans="1:28">
      <c r="A842" s="16">
        <v>43678</v>
      </c>
      <c r="B842" s="5">
        <v>112</v>
      </c>
      <c r="C842" s="23" t="s">
        <v>45</v>
      </c>
      <c r="D842" s="12" t="str">
        <f>VLOOKUP(C842,'MASTER SALE PARTY'!$B$4:$E$1000,2,FALSE)</f>
        <v>27AAECM8871A1ZF</v>
      </c>
      <c r="E842" s="12" t="s">
        <v>1545</v>
      </c>
      <c r="F842" s="24" t="s">
        <v>1991</v>
      </c>
      <c r="G842" s="25">
        <v>43705</v>
      </c>
      <c r="H842" s="12" t="str">
        <f>VLOOKUP(C842,'MASTER SALE PARTY'!$B$4:$E$1000,3,FALSE)</f>
        <v>27-Maharashatra</v>
      </c>
      <c r="I842" s="17">
        <v>0</v>
      </c>
      <c r="J842" s="17" t="s">
        <v>37</v>
      </c>
      <c r="K842" s="278">
        <v>87089900</v>
      </c>
      <c r="L842" s="20">
        <f>VLOOKUP(K842,'MASTER SALE HSN'!$A$4:$E$200,5,FALSE)</f>
        <v>28</v>
      </c>
      <c r="S842" s="28">
        <v>23508.6</v>
      </c>
      <c r="T842" s="21">
        <f t="shared" si="103"/>
        <v>0</v>
      </c>
      <c r="U842" s="21">
        <f t="shared" si="104"/>
        <v>3291.2039999999997</v>
      </c>
      <c r="V842" s="21">
        <f t="shared" si="105"/>
        <v>3291.2039999999997</v>
      </c>
      <c r="W842" s="21">
        <v>0</v>
      </c>
      <c r="X842" s="27">
        <f>+W842+V842+U842+T842+S842-0.01</f>
        <v>30090.998</v>
      </c>
      <c r="Y842" s="12" t="s">
        <v>38</v>
      </c>
      <c r="Z842" s="12" t="s">
        <v>1482</v>
      </c>
      <c r="AA842" s="12" t="str">
        <f>VLOOKUP(C842,'MASTER SALE PARTY'!$B$4:$E$1000,4,FALSE)</f>
        <v>Local</v>
      </c>
      <c r="AB842" s="26">
        <v>12</v>
      </c>
    </row>
    <row r="843" spans="1:28">
      <c r="A843" s="16">
        <v>43678</v>
      </c>
      <c r="B843" s="5">
        <v>113</v>
      </c>
      <c r="C843" s="23" t="s">
        <v>45</v>
      </c>
      <c r="D843" s="12" t="str">
        <f>VLOOKUP(C843,'MASTER SALE PARTY'!$B$4:$E$1000,2,FALSE)</f>
        <v>27AAECM8871A1ZF</v>
      </c>
      <c r="E843" s="12" t="s">
        <v>1545</v>
      </c>
      <c r="F843" s="24" t="s">
        <v>1992</v>
      </c>
      <c r="G843" s="25">
        <v>43706</v>
      </c>
      <c r="H843" s="12" t="str">
        <f>VLOOKUP(C843,'MASTER SALE PARTY'!$B$4:$E$1000,3,FALSE)</f>
        <v>27-Maharashatra</v>
      </c>
      <c r="I843" s="17">
        <v>0</v>
      </c>
      <c r="J843" s="17" t="s">
        <v>37</v>
      </c>
      <c r="K843" s="278">
        <v>87089900</v>
      </c>
      <c r="L843" s="20">
        <f>VLOOKUP(K843,'MASTER SALE HSN'!$A$4:$E$200,5,FALSE)</f>
        <v>28</v>
      </c>
      <c r="S843" s="28">
        <v>23382.18</v>
      </c>
      <c r="T843" s="21">
        <f t="shared" ref="T843:T849" si="106">+IF(AA843="oms",S843/100*L843,0)</f>
        <v>0</v>
      </c>
      <c r="U843" s="21">
        <f t="shared" ref="U843:U849" si="107">+IF(AA843="local",S843/100*L843/2,0)</f>
        <v>3273.5052000000001</v>
      </c>
      <c r="V843" s="21">
        <f t="shared" ref="V843:V849" si="108">+IF(AA843="local",S843/100*L843/2,0)</f>
        <v>3273.5052000000001</v>
      </c>
      <c r="W843" s="21">
        <v>0</v>
      </c>
      <c r="X843" s="27">
        <f>+W843+V843+U843+T843+S843-0.01</f>
        <v>29929.180400000001</v>
      </c>
      <c r="Y843" s="12" t="s">
        <v>38</v>
      </c>
      <c r="Z843" s="12" t="s">
        <v>1482</v>
      </c>
      <c r="AA843" s="12" t="str">
        <f>VLOOKUP(C843,'MASTER SALE PARTY'!$B$4:$E$1000,4,FALSE)</f>
        <v>Local</v>
      </c>
      <c r="AB843" s="26">
        <v>12</v>
      </c>
    </row>
    <row r="844" spans="1:28">
      <c r="A844" s="16">
        <v>43678</v>
      </c>
      <c r="B844" s="5">
        <v>114</v>
      </c>
      <c r="C844" s="23" t="s">
        <v>185</v>
      </c>
      <c r="D844" s="12" t="str">
        <f>VLOOKUP(C844,'MASTER SALE PARTY'!$B$4:$E$1000,2,FALSE)</f>
        <v>27AABFP3834C1ZK</v>
      </c>
      <c r="E844" s="12" t="s">
        <v>1545</v>
      </c>
      <c r="F844" s="24" t="s">
        <v>1993</v>
      </c>
      <c r="G844" s="25">
        <v>43706</v>
      </c>
      <c r="H844" s="12" t="str">
        <f>VLOOKUP(C844,'MASTER SALE PARTY'!$B$4:$E$1000,3,FALSE)</f>
        <v>27-Maharashatra</v>
      </c>
      <c r="I844" s="17">
        <v>0</v>
      </c>
      <c r="J844" s="17" t="s">
        <v>37</v>
      </c>
      <c r="K844" s="278">
        <v>87141900</v>
      </c>
      <c r="L844" s="20">
        <f>VLOOKUP(K844,'MASTER SALE HSN'!$A$4:$E$200,5,FALSE)</f>
        <v>28</v>
      </c>
      <c r="S844" s="28">
        <v>45390</v>
      </c>
      <c r="T844" s="21">
        <f t="shared" si="106"/>
        <v>0</v>
      </c>
      <c r="U844" s="21">
        <f t="shared" si="107"/>
        <v>6354.5999999999995</v>
      </c>
      <c r="V844" s="21">
        <f t="shared" si="108"/>
        <v>6354.5999999999995</v>
      </c>
      <c r="W844" s="21">
        <v>0</v>
      </c>
      <c r="X844" s="27">
        <f>+W844+V844+U844+T844+S844</f>
        <v>58099.199999999997</v>
      </c>
      <c r="Y844" s="12" t="s">
        <v>38</v>
      </c>
      <c r="Z844" s="12" t="s">
        <v>1482</v>
      </c>
      <c r="AA844" s="12" t="str">
        <f>VLOOKUP(C844,'MASTER SALE PARTY'!$B$4:$E$1000,4,FALSE)</f>
        <v>Local</v>
      </c>
      <c r="AB844" s="26">
        <v>3000</v>
      </c>
    </row>
    <row r="845" spans="1:28">
      <c r="A845" s="16">
        <v>43678</v>
      </c>
      <c r="B845" s="5">
        <v>115</v>
      </c>
      <c r="C845" s="23" t="s">
        <v>92</v>
      </c>
      <c r="D845" s="12" t="str">
        <f>VLOOKUP(C845,'MASTER SALE PARTY'!$B$4:$E$1000,2,FALSE)</f>
        <v>27AAACH4211R1ZF</v>
      </c>
      <c r="E845" s="12" t="s">
        <v>1545</v>
      </c>
      <c r="F845" s="24" t="s">
        <v>1994</v>
      </c>
      <c r="G845" s="25">
        <v>43706</v>
      </c>
      <c r="H845" s="12" t="str">
        <f>VLOOKUP(C845,'MASTER SALE PARTY'!$B$4:$E$1000,3,FALSE)</f>
        <v>27-Maharashatra</v>
      </c>
      <c r="I845" s="17">
        <v>0</v>
      </c>
      <c r="J845" s="17" t="s">
        <v>37</v>
      </c>
      <c r="K845" s="278">
        <v>85129000</v>
      </c>
      <c r="L845" s="20">
        <f>VLOOKUP(K845,'MASTER SALE HSN'!$A$4:$E$200,5,FALSE)</f>
        <v>18</v>
      </c>
      <c r="S845" s="28">
        <v>60000</v>
      </c>
      <c r="T845" s="21">
        <f t="shared" si="106"/>
        <v>0</v>
      </c>
      <c r="U845" s="21">
        <f t="shared" si="107"/>
        <v>5400</v>
      </c>
      <c r="V845" s="21">
        <f t="shared" si="108"/>
        <v>5400</v>
      </c>
      <c r="W845" s="21">
        <v>0</v>
      </c>
      <c r="X845" s="27">
        <f t="shared" ref="X845:X846" si="109">+W845+V845+U845+T845+S845</f>
        <v>70800</v>
      </c>
      <c r="Y845" s="12" t="s">
        <v>38</v>
      </c>
      <c r="Z845" s="12" t="s">
        <v>1482</v>
      </c>
      <c r="AA845" s="12" t="str">
        <f>VLOOKUP(C845,'MASTER SALE PARTY'!$B$4:$E$1000,4,FALSE)</f>
        <v>Local</v>
      </c>
      <c r="AB845" s="26">
        <v>2400</v>
      </c>
    </row>
    <row r="846" spans="1:28">
      <c r="A846" s="16">
        <v>43678</v>
      </c>
      <c r="B846" s="5">
        <v>116</v>
      </c>
      <c r="C846" s="23" t="s">
        <v>142</v>
      </c>
      <c r="D846" s="12" t="str">
        <f>VLOOKUP(C846,'MASTER SALE PARTY'!$B$4:$E$1000,2,FALSE)</f>
        <v>27AAACB2484Q1Z8</v>
      </c>
      <c r="E846" s="12" t="s">
        <v>1545</v>
      </c>
      <c r="F846" s="24" t="s">
        <v>1995</v>
      </c>
      <c r="G846" s="25">
        <v>43706</v>
      </c>
      <c r="H846" s="12" t="str">
        <f>VLOOKUP(C846,'MASTER SALE PARTY'!$B$4:$E$1000,3,FALSE)</f>
        <v>27-Maharashatra</v>
      </c>
      <c r="I846" s="17">
        <v>0</v>
      </c>
      <c r="J846" s="17" t="s">
        <v>37</v>
      </c>
      <c r="K846" s="278">
        <v>998898</v>
      </c>
      <c r="L846" s="20">
        <f>VLOOKUP(K846,'MASTER SALE HSN'!$A$4:$E$200,5,FALSE)</f>
        <v>18</v>
      </c>
      <c r="S846" s="28">
        <v>158304</v>
      </c>
      <c r="T846" s="21">
        <f t="shared" si="106"/>
        <v>0</v>
      </c>
      <c r="U846" s="21">
        <f t="shared" si="107"/>
        <v>14247.36</v>
      </c>
      <c r="V846" s="21">
        <f t="shared" si="108"/>
        <v>14247.36</v>
      </c>
      <c r="W846" s="21">
        <v>0</v>
      </c>
      <c r="X846" s="27">
        <f t="shared" si="109"/>
        <v>186798.72</v>
      </c>
      <c r="Y846" s="12" t="s">
        <v>38</v>
      </c>
      <c r="Z846" s="12" t="s">
        <v>1482</v>
      </c>
      <c r="AA846" s="12" t="str">
        <f>VLOOKUP(C846,'MASTER SALE PARTY'!$B$4:$E$1000,4,FALSE)</f>
        <v>Local</v>
      </c>
      <c r="AB846" s="26">
        <v>1833</v>
      </c>
    </row>
    <row r="847" spans="1:28">
      <c r="A847" s="16">
        <v>43678</v>
      </c>
      <c r="B847" s="5">
        <v>117</v>
      </c>
      <c r="C847" s="23" t="s">
        <v>45</v>
      </c>
      <c r="D847" s="12" t="str">
        <f>VLOOKUP(C847,'MASTER SALE PARTY'!$B$4:$E$1000,2,FALSE)</f>
        <v>27AAECM8871A1ZF</v>
      </c>
      <c r="E847" s="12" t="s">
        <v>1545</v>
      </c>
      <c r="F847" s="24" t="s">
        <v>1996</v>
      </c>
      <c r="G847" s="25">
        <v>43707</v>
      </c>
      <c r="H847" s="12" t="str">
        <f>VLOOKUP(C847,'MASTER SALE PARTY'!$B$4:$E$1000,3,FALSE)</f>
        <v>27-Maharashatra</v>
      </c>
      <c r="I847" s="17">
        <v>0</v>
      </c>
      <c r="J847" s="17" t="s">
        <v>37</v>
      </c>
      <c r="K847" s="278">
        <v>87089900</v>
      </c>
      <c r="L847" s="20">
        <f>VLOOKUP(K847,'MASTER SALE HSN'!$A$4:$E$200,5,FALSE)</f>
        <v>28</v>
      </c>
      <c r="S847" s="28">
        <v>23382.18</v>
      </c>
      <c r="T847" s="21">
        <f t="shared" si="106"/>
        <v>0</v>
      </c>
      <c r="U847" s="21">
        <f t="shared" si="107"/>
        <v>3273.5052000000001</v>
      </c>
      <c r="V847" s="21">
        <f t="shared" si="108"/>
        <v>3273.5052000000001</v>
      </c>
      <c r="W847" s="21">
        <v>0</v>
      </c>
      <c r="X847" s="27">
        <f>+W847+V847+U847+T847+S847-0.01</f>
        <v>29929.180400000001</v>
      </c>
      <c r="Y847" s="12" t="s">
        <v>38</v>
      </c>
      <c r="Z847" s="12" t="s">
        <v>1482</v>
      </c>
      <c r="AA847" s="12" t="str">
        <f>VLOOKUP(C847,'MASTER SALE PARTY'!$B$4:$E$1000,4,FALSE)</f>
        <v>Local</v>
      </c>
      <c r="AB847" s="26">
        <v>12</v>
      </c>
    </row>
    <row r="848" spans="1:28">
      <c r="A848" s="16">
        <v>43678</v>
      </c>
      <c r="B848" s="5">
        <v>118</v>
      </c>
      <c r="C848" s="23" t="s">
        <v>110</v>
      </c>
      <c r="D848" s="12" t="str">
        <f>VLOOKUP(C848,'MASTER SALE PARTY'!$B$4:$E$1000,2,FALSE)</f>
        <v>27BBVPS2447C1ZA</v>
      </c>
      <c r="E848" s="12" t="s">
        <v>1545</v>
      </c>
      <c r="F848" s="24" t="s">
        <v>1997</v>
      </c>
      <c r="G848" s="25">
        <v>43707</v>
      </c>
      <c r="H848" s="12" t="str">
        <f>VLOOKUP(C848,'MASTER SALE PARTY'!$B$4:$E$1000,3,FALSE)</f>
        <v>27-Maharashatra</v>
      </c>
      <c r="I848" s="17">
        <v>0</v>
      </c>
      <c r="J848" s="17" t="s">
        <v>37</v>
      </c>
      <c r="K848" s="278">
        <v>998898</v>
      </c>
      <c r="L848" s="20">
        <f>VLOOKUP(K848,'MASTER SALE HSN'!$A$4:$E$200,5,FALSE)</f>
        <v>18</v>
      </c>
      <c r="S848" s="28">
        <v>2250</v>
      </c>
      <c r="T848" s="21">
        <f t="shared" si="106"/>
        <v>0</v>
      </c>
      <c r="U848" s="21">
        <f t="shared" si="107"/>
        <v>202.5</v>
      </c>
      <c r="V848" s="21">
        <f t="shared" si="108"/>
        <v>202.5</v>
      </c>
      <c r="W848" s="21">
        <v>0</v>
      </c>
      <c r="X848" s="27">
        <f t="shared" ref="X848" si="110">+W848+V848+U848+T848+S848</f>
        <v>2655</v>
      </c>
      <c r="Y848" s="12" t="s">
        <v>38</v>
      </c>
      <c r="Z848" s="12" t="s">
        <v>1482</v>
      </c>
      <c r="AA848" s="12" t="str">
        <f>VLOOKUP(C848,'MASTER SALE PARTY'!$B$4:$E$1000,4,FALSE)</f>
        <v>Local</v>
      </c>
      <c r="AB848" s="26">
        <v>150</v>
      </c>
    </row>
    <row r="849" spans="1:28">
      <c r="A849" s="16">
        <v>43678</v>
      </c>
      <c r="B849" s="5">
        <v>119</v>
      </c>
      <c r="C849" s="23" t="s">
        <v>59</v>
      </c>
      <c r="D849" s="12" t="str">
        <f>VLOOKUP(C849,'MASTER SALE PARTY'!$B$4:$E$1000,2,FALSE)</f>
        <v>27AAACT1848E1ZH</v>
      </c>
      <c r="E849" s="12" t="s">
        <v>1545</v>
      </c>
      <c r="F849" s="24" t="s">
        <v>1998</v>
      </c>
      <c r="G849" s="25">
        <v>43707</v>
      </c>
      <c r="H849" s="12" t="str">
        <f>VLOOKUP(C849,'MASTER SALE PARTY'!$B$4:$E$1000,3,FALSE)</f>
        <v>27-Maharashatra</v>
      </c>
      <c r="I849" s="17">
        <v>0</v>
      </c>
      <c r="J849" s="17" t="s">
        <v>37</v>
      </c>
      <c r="K849" s="278">
        <v>87089900</v>
      </c>
      <c r="L849" s="20">
        <f>VLOOKUP(K849,'MASTER SALE HSN'!$A$4:$E$200,5,FALSE)</f>
        <v>28</v>
      </c>
      <c r="S849" s="28">
        <v>19512.72</v>
      </c>
      <c r="T849" s="21">
        <f t="shared" si="106"/>
        <v>0</v>
      </c>
      <c r="U849" s="21">
        <f t="shared" si="107"/>
        <v>2731.7808000000005</v>
      </c>
      <c r="V849" s="21">
        <f t="shared" si="108"/>
        <v>2731.7808000000005</v>
      </c>
      <c r="W849" s="21">
        <v>0</v>
      </c>
      <c r="X849" s="329">
        <f>+W849+V849+U849+T849+S849-0.01</f>
        <v>24976.271600000004</v>
      </c>
      <c r="Y849" s="12" t="s">
        <v>38</v>
      </c>
      <c r="Z849" s="12" t="s">
        <v>1482</v>
      </c>
      <c r="AA849" s="12" t="str">
        <f>VLOOKUP(C849,'MASTER SALE PARTY'!$B$4:$E$1000,4,FALSE)</f>
        <v>Local</v>
      </c>
      <c r="AB849" s="26">
        <v>41</v>
      </c>
    </row>
    <row r="850" spans="1:28">
      <c r="A850" s="16">
        <v>43678</v>
      </c>
      <c r="B850" s="5">
        <v>120</v>
      </c>
      <c r="C850" s="23" t="s">
        <v>185</v>
      </c>
      <c r="D850" s="12" t="str">
        <f>VLOOKUP(C850,'MASTER SALE PARTY'!$B$4:$E$1000,2,FALSE)</f>
        <v>27AABFP3834C1ZK</v>
      </c>
      <c r="E850" s="12" t="s">
        <v>1545</v>
      </c>
      <c r="F850" s="24" t="s">
        <v>1999</v>
      </c>
      <c r="G850" s="25">
        <v>43707</v>
      </c>
      <c r="H850" s="12" t="str">
        <f>VLOOKUP(C850,'MASTER SALE PARTY'!$B$4:$E$1000,3,FALSE)</f>
        <v>27-Maharashatra</v>
      </c>
      <c r="I850" s="17">
        <v>0</v>
      </c>
      <c r="J850" s="17" t="s">
        <v>37</v>
      </c>
      <c r="K850" s="278">
        <v>87141900</v>
      </c>
      <c r="L850" s="20">
        <f>VLOOKUP(K850,'MASTER SALE HSN'!$A$4:$E$200,5,FALSE)</f>
        <v>28</v>
      </c>
      <c r="S850" s="28">
        <v>18156</v>
      </c>
      <c r="T850" s="21">
        <f t="shared" ref="T850:T851" si="111">+IF(AA850="oms",S850/100*L850,0)</f>
        <v>0</v>
      </c>
      <c r="U850" s="21">
        <f t="shared" ref="U850:U851" si="112">+IF(AA850="local",S850/100*L850/2,0)</f>
        <v>2541.84</v>
      </c>
      <c r="V850" s="21">
        <f t="shared" ref="V850:V851" si="113">+IF(AA850="local",S850/100*L850/2,0)</f>
        <v>2541.84</v>
      </c>
      <c r="W850" s="21">
        <v>0</v>
      </c>
      <c r="X850" s="27">
        <f>+W850+V850+U850+T850+S850</f>
        <v>23239.68</v>
      </c>
      <c r="Y850" s="12" t="s">
        <v>38</v>
      </c>
      <c r="Z850" s="12" t="s">
        <v>1482</v>
      </c>
      <c r="AA850" s="12" t="str">
        <f>VLOOKUP(C850,'MASTER SALE PARTY'!$B$4:$E$1000,4,FALSE)</f>
        <v>Local</v>
      </c>
      <c r="AB850" s="26">
        <v>1200</v>
      </c>
    </row>
    <row r="851" spans="1:28">
      <c r="A851" s="16">
        <v>43678</v>
      </c>
      <c r="B851" s="5">
        <v>121</v>
      </c>
      <c r="C851" s="23" t="s">
        <v>45</v>
      </c>
      <c r="D851" s="12" t="str">
        <f>VLOOKUP(C851,'MASTER SALE PARTY'!$B$4:$E$1000,2,FALSE)</f>
        <v>27AAECM8871A1ZF</v>
      </c>
      <c r="E851" s="12" t="s">
        <v>1545</v>
      </c>
      <c r="F851" s="24" t="s">
        <v>2000</v>
      </c>
      <c r="G851" s="25">
        <v>43707</v>
      </c>
      <c r="H851" s="12" t="str">
        <f>VLOOKUP(C851,'MASTER SALE PARTY'!$B$4:$E$1000,3,FALSE)</f>
        <v>27-Maharashatra</v>
      </c>
      <c r="I851" s="17">
        <v>0</v>
      </c>
      <c r="J851" s="17" t="s">
        <v>37</v>
      </c>
      <c r="K851" s="278">
        <v>87089900</v>
      </c>
      <c r="L851" s="20">
        <f>VLOOKUP(K851,'MASTER SALE HSN'!$A$4:$E$200,5,FALSE)</f>
        <v>28</v>
      </c>
      <c r="S851" s="28">
        <v>23508.6</v>
      </c>
      <c r="T851" s="21">
        <f t="shared" si="111"/>
        <v>0</v>
      </c>
      <c r="U851" s="21">
        <f t="shared" si="112"/>
        <v>3291.2039999999997</v>
      </c>
      <c r="V851" s="21">
        <f t="shared" si="113"/>
        <v>3291.2039999999997</v>
      </c>
      <c r="W851" s="21">
        <v>0</v>
      </c>
      <c r="X851" s="27">
        <f>+W851+V851+U851+T851+S851-0.01</f>
        <v>30090.998</v>
      </c>
      <c r="Y851" s="12" t="s">
        <v>38</v>
      </c>
      <c r="Z851" s="12" t="s">
        <v>1482</v>
      </c>
      <c r="AA851" s="12" t="str">
        <f>VLOOKUP(C851,'MASTER SALE PARTY'!$B$4:$E$1000,4,FALSE)</f>
        <v>Local</v>
      </c>
      <c r="AB851" s="26">
        <v>12</v>
      </c>
    </row>
    <row r="852" spans="1:28">
      <c r="A852" s="16">
        <v>43678</v>
      </c>
      <c r="B852" s="5">
        <v>122</v>
      </c>
      <c r="C852" s="23" t="s">
        <v>45</v>
      </c>
      <c r="D852" s="12" t="str">
        <f>VLOOKUP(C852,'MASTER SALE PARTY'!$B$4:$E$1000,2,FALSE)</f>
        <v>27AAECM8871A1ZF</v>
      </c>
      <c r="E852" s="12" t="s">
        <v>1545</v>
      </c>
      <c r="F852" s="24" t="s">
        <v>2001</v>
      </c>
      <c r="G852" s="25">
        <v>43708</v>
      </c>
      <c r="H852" s="12" t="str">
        <f>VLOOKUP(C852,'MASTER SALE PARTY'!$B$4:$E$1000,3,FALSE)</f>
        <v>27-Maharashatra</v>
      </c>
      <c r="I852" s="17">
        <v>0</v>
      </c>
      <c r="J852" s="17" t="s">
        <v>37</v>
      </c>
      <c r="K852" s="278">
        <v>87089900</v>
      </c>
      <c r="L852" s="20">
        <f>VLOOKUP(K852,'MASTER SALE HSN'!$A$4:$E$200,5,FALSE)</f>
        <v>28</v>
      </c>
      <c r="S852" s="28">
        <v>23508.6</v>
      </c>
      <c r="T852" s="21">
        <f t="shared" ref="T852:T854" si="114">+IF(AA852="oms",S852/100*L852,0)</f>
        <v>0</v>
      </c>
      <c r="U852" s="21">
        <f t="shared" ref="U852:U854" si="115">+IF(AA852="local",S852/100*L852/2,0)</f>
        <v>3291.2039999999997</v>
      </c>
      <c r="V852" s="21">
        <f t="shared" ref="V852:V854" si="116">+IF(AA852="local",S852/100*L852/2,0)</f>
        <v>3291.2039999999997</v>
      </c>
      <c r="W852" s="21">
        <v>0</v>
      </c>
      <c r="X852" s="27">
        <f>+W852+V852+U852+T852+S852-0.01</f>
        <v>30090.998</v>
      </c>
      <c r="Y852" s="12" t="s">
        <v>38</v>
      </c>
      <c r="Z852" s="12" t="s">
        <v>1482</v>
      </c>
      <c r="AA852" s="12" t="str">
        <f>VLOOKUP(C852,'MASTER SALE PARTY'!$B$4:$E$1000,4,FALSE)</f>
        <v>Local</v>
      </c>
      <c r="AB852" s="26">
        <v>12</v>
      </c>
    </row>
    <row r="853" spans="1:28">
      <c r="A853" s="16">
        <v>43678</v>
      </c>
      <c r="B853" s="5">
        <v>123</v>
      </c>
      <c r="C853" s="23" t="s">
        <v>185</v>
      </c>
      <c r="D853" s="12" t="str">
        <f>VLOOKUP(C853,'MASTER SALE PARTY'!$B$4:$E$1000,2,FALSE)</f>
        <v>27AABFP3834C1ZK</v>
      </c>
      <c r="E853" s="12" t="s">
        <v>1545</v>
      </c>
      <c r="F853" s="24" t="s">
        <v>2002</v>
      </c>
      <c r="G853" s="25">
        <v>43708</v>
      </c>
      <c r="H853" s="12" t="str">
        <f>VLOOKUP(C853,'MASTER SALE PARTY'!$B$4:$E$1000,3,FALSE)</f>
        <v>27-Maharashatra</v>
      </c>
      <c r="I853" s="17">
        <v>0</v>
      </c>
      <c r="J853" s="17" t="s">
        <v>37</v>
      </c>
      <c r="K853" s="278">
        <v>87141900</v>
      </c>
      <c r="L853" s="20">
        <f>VLOOKUP(K853,'MASTER SALE HSN'!$A$4:$E$200,5,FALSE)</f>
        <v>28</v>
      </c>
      <c r="S853" s="28">
        <v>51442</v>
      </c>
      <c r="T853" s="21">
        <f t="shared" si="114"/>
        <v>0</v>
      </c>
      <c r="U853" s="21">
        <f t="shared" si="115"/>
        <v>7201.8799999999992</v>
      </c>
      <c r="V853" s="21">
        <f t="shared" si="116"/>
        <v>7201.8799999999992</v>
      </c>
      <c r="W853" s="21">
        <v>0</v>
      </c>
      <c r="X853" s="27">
        <f>+W853+V853+U853+T853+S853</f>
        <v>65845.759999999995</v>
      </c>
      <c r="Y853" s="12" t="s">
        <v>38</v>
      </c>
      <c r="Z853" s="12" t="s">
        <v>1482</v>
      </c>
      <c r="AA853" s="12" t="str">
        <f>VLOOKUP(C853,'MASTER SALE PARTY'!$B$4:$E$1000,4,FALSE)</f>
        <v>Local</v>
      </c>
      <c r="AB853" s="26">
        <v>3400</v>
      </c>
    </row>
    <row r="854" spans="1:28">
      <c r="A854" s="16">
        <v>43678</v>
      </c>
      <c r="B854" s="5">
        <v>124</v>
      </c>
      <c r="C854" s="23" t="s">
        <v>121</v>
      </c>
      <c r="D854" s="12" t="str">
        <f>VLOOKUP(C854,'MASTER SALE PARTY'!$B$4:$E$1000,2,FALSE)</f>
        <v>23AABCE9378F1ZK</v>
      </c>
      <c r="E854" s="12" t="s">
        <v>1545</v>
      </c>
      <c r="F854" s="24" t="s">
        <v>2003</v>
      </c>
      <c r="G854" s="25">
        <v>43708</v>
      </c>
      <c r="H854" s="12" t="str">
        <f>VLOOKUP(C854,'MASTER SALE PARTY'!$B$4:$E$1000,3,FALSE)</f>
        <v>23-Madhya Pradesh</v>
      </c>
      <c r="I854" s="17">
        <v>0</v>
      </c>
      <c r="J854" s="17" t="s">
        <v>37</v>
      </c>
      <c r="K854" s="278">
        <v>87081090</v>
      </c>
      <c r="L854" s="20">
        <f>VLOOKUP(K854,'MASTER SALE HSN'!$A$4:$E$200,5,FALSE)</f>
        <v>28</v>
      </c>
      <c r="S854" s="28">
        <v>2021.5</v>
      </c>
      <c r="T854" s="21">
        <f t="shared" si="114"/>
        <v>566.02</v>
      </c>
      <c r="U854" s="21">
        <f t="shared" si="115"/>
        <v>0</v>
      </c>
      <c r="V854" s="21">
        <f t="shared" si="116"/>
        <v>0</v>
      </c>
      <c r="W854" s="21">
        <v>0</v>
      </c>
      <c r="X854" s="27">
        <f t="shared" ref="X854" si="117">+W854+V854+U854+T854+S854</f>
        <v>2587.52</v>
      </c>
      <c r="Y854" s="12" t="s">
        <v>38</v>
      </c>
      <c r="Z854" s="12" t="s">
        <v>1482</v>
      </c>
      <c r="AA854" s="12" t="str">
        <f>VLOOKUP(C854,'MASTER SALE PARTY'!$B$4:$E$1000,4,FALSE)</f>
        <v>Oms</v>
      </c>
      <c r="AB854" s="26">
        <v>1</v>
      </c>
    </row>
    <row r="855" spans="1:28">
      <c r="A855" s="16">
        <v>43678</v>
      </c>
      <c r="B855" s="5">
        <v>125</v>
      </c>
      <c r="C855" s="23" t="s">
        <v>121</v>
      </c>
      <c r="D855" s="12" t="str">
        <f>VLOOKUP(C855,'MASTER SALE PARTY'!$B$4:$E$1000,2,FALSE)</f>
        <v>23AABCE9378F1ZK</v>
      </c>
      <c r="E855" s="12" t="s">
        <v>1545</v>
      </c>
      <c r="F855" s="24" t="s">
        <v>2004</v>
      </c>
      <c r="G855" s="25">
        <v>43708</v>
      </c>
      <c r="H855" s="12" t="str">
        <f>VLOOKUP(C855,'MASTER SALE PARTY'!$B$4:$E$1000,3,FALSE)</f>
        <v>23-Madhya Pradesh</v>
      </c>
      <c r="I855" s="17">
        <v>0</v>
      </c>
      <c r="J855" s="17" t="s">
        <v>37</v>
      </c>
      <c r="K855" s="278">
        <v>87081090</v>
      </c>
      <c r="L855" s="20">
        <f>VLOOKUP(K855,'MASTER SALE HSN'!$A$4:$E$200,5,FALSE)</f>
        <v>28</v>
      </c>
      <c r="S855" s="28">
        <v>4297.6000000000004</v>
      </c>
      <c r="T855" s="21">
        <f t="shared" ref="T855" si="118">+IF(AA855="oms",S855/100*L855,0)</f>
        <v>1203.3280000000002</v>
      </c>
      <c r="U855" s="21">
        <f t="shared" ref="U855" si="119">+IF(AA855="local",S855/100*L855/2,0)</f>
        <v>0</v>
      </c>
      <c r="V855" s="21">
        <f t="shared" ref="V855" si="120">+IF(AA855="local",S855/100*L855/2,0)</f>
        <v>0</v>
      </c>
      <c r="W855" s="21">
        <v>0</v>
      </c>
      <c r="X855" s="27">
        <f t="shared" ref="X855" si="121">+W855+V855+U855+T855+S855</f>
        <v>5500.9280000000008</v>
      </c>
      <c r="Y855" s="12" t="s">
        <v>38</v>
      </c>
      <c r="Z855" s="12" t="s">
        <v>1482</v>
      </c>
      <c r="AA855" s="12" t="str">
        <f>VLOOKUP(C855,'MASTER SALE PARTY'!$B$4:$E$1000,4,FALSE)</f>
        <v>Oms</v>
      </c>
      <c r="AB855" s="26">
        <v>2</v>
      </c>
    </row>
    <row r="856" spans="1:28">
      <c r="A856" s="16">
        <v>43678</v>
      </c>
      <c r="B856" s="5">
        <v>126</v>
      </c>
      <c r="C856" s="23" t="s">
        <v>121</v>
      </c>
      <c r="D856" s="12" t="str">
        <f>VLOOKUP(C856,'MASTER SALE PARTY'!$B$4:$E$1000,2,FALSE)</f>
        <v>23AABCE9378F1ZK</v>
      </c>
      <c r="E856" s="12" t="s">
        <v>1545</v>
      </c>
      <c r="F856" s="24" t="s">
        <v>2005</v>
      </c>
      <c r="G856" s="25">
        <v>43708</v>
      </c>
      <c r="H856" s="12" t="str">
        <f>VLOOKUP(C856,'MASTER SALE PARTY'!$B$4:$E$1000,3,FALSE)</f>
        <v>23-Madhya Pradesh</v>
      </c>
      <c r="I856" s="17">
        <v>0</v>
      </c>
      <c r="J856" s="17" t="s">
        <v>37</v>
      </c>
      <c r="K856" s="278">
        <v>87081090</v>
      </c>
      <c r="L856" s="20">
        <f>VLOOKUP(K856,'MASTER SALE HSN'!$A$4:$E$200,5,FALSE)</f>
        <v>28</v>
      </c>
      <c r="S856" s="28">
        <v>3806.8</v>
      </c>
      <c r="T856" s="21">
        <f t="shared" ref="T856" si="122">+IF(AA856="oms",S856/100*L856,0)</f>
        <v>1065.9040000000002</v>
      </c>
      <c r="U856" s="21">
        <f t="shared" ref="U856" si="123">+IF(AA856="local",S856/100*L856/2,0)</f>
        <v>0</v>
      </c>
      <c r="V856" s="21">
        <f t="shared" ref="V856" si="124">+IF(AA856="local",S856/100*L856/2,0)</f>
        <v>0</v>
      </c>
      <c r="W856" s="21">
        <v>0</v>
      </c>
      <c r="X856" s="27">
        <f t="shared" ref="X856" si="125">+W856+V856+U856+T856+S856</f>
        <v>4872.7040000000006</v>
      </c>
      <c r="Y856" s="12" t="s">
        <v>38</v>
      </c>
      <c r="Z856" s="12" t="s">
        <v>1482</v>
      </c>
      <c r="AA856" s="12" t="str">
        <f>VLOOKUP(C856,'MASTER SALE PARTY'!$B$4:$E$1000,4,FALSE)</f>
        <v>Oms</v>
      </c>
      <c r="AB856" s="26">
        <v>2</v>
      </c>
    </row>
    <row r="857" spans="1:28">
      <c r="A857" s="16">
        <v>43678</v>
      </c>
      <c r="B857" s="5">
        <v>127</v>
      </c>
      <c r="C857" s="23" t="s">
        <v>121</v>
      </c>
      <c r="D857" s="12" t="str">
        <f>VLOOKUP(C857,'MASTER SALE PARTY'!$B$4:$E$1000,2,FALSE)</f>
        <v>23AABCE9378F1ZK</v>
      </c>
      <c r="E857" s="12" t="s">
        <v>1545</v>
      </c>
      <c r="F857" s="24" t="s">
        <v>2006</v>
      </c>
      <c r="G857" s="25">
        <v>43708</v>
      </c>
      <c r="H857" s="12" t="str">
        <f>VLOOKUP(C857,'MASTER SALE PARTY'!$B$4:$E$1000,3,FALSE)</f>
        <v>23-Madhya Pradesh</v>
      </c>
      <c r="I857" s="17">
        <v>0</v>
      </c>
      <c r="J857" s="17" t="s">
        <v>37</v>
      </c>
      <c r="K857" s="278">
        <v>87081090</v>
      </c>
      <c r="L857" s="20">
        <f>VLOOKUP(K857,'MASTER SALE HSN'!$A$4:$E$200,5,FALSE)</f>
        <v>28</v>
      </c>
      <c r="S857" s="28">
        <v>2590.1999999999998</v>
      </c>
      <c r="T857" s="21">
        <f t="shared" ref="T857" si="126">+IF(AA857="oms",S857/100*L857,0)</f>
        <v>725.25599999999997</v>
      </c>
      <c r="U857" s="21">
        <f t="shared" ref="U857" si="127">+IF(AA857="local",S857/100*L857/2,0)</f>
        <v>0</v>
      </c>
      <c r="V857" s="21">
        <f t="shared" ref="V857" si="128">+IF(AA857="local",S857/100*L857/2,0)</f>
        <v>0</v>
      </c>
      <c r="W857" s="21">
        <v>0</v>
      </c>
      <c r="X857" s="27">
        <f t="shared" ref="X857" si="129">+W857+V857+U857+T857+S857</f>
        <v>3315.4559999999997</v>
      </c>
      <c r="Y857" s="12" t="s">
        <v>38</v>
      </c>
      <c r="Z857" s="12" t="s">
        <v>1482</v>
      </c>
      <c r="AA857" s="12" t="str">
        <f>VLOOKUP(C857,'MASTER SALE PARTY'!$B$4:$E$1000,4,FALSE)</f>
        <v>Oms</v>
      </c>
      <c r="AB857" s="26">
        <v>2</v>
      </c>
    </row>
    <row r="858" spans="1:28">
      <c r="A858" s="16">
        <v>43678</v>
      </c>
      <c r="B858" s="5">
        <v>128</v>
      </c>
      <c r="C858" s="23" t="s">
        <v>121</v>
      </c>
      <c r="D858" s="12" t="str">
        <f>VLOOKUP(C858,'MASTER SALE PARTY'!$B$4:$E$1000,2,FALSE)</f>
        <v>23AABCE9378F1ZK</v>
      </c>
      <c r="E858" s="12" t="s">
        <v>1545</v>
      </c>
      <c r="F858" s="24" t="s">
        <v>2007</v>
      </c>
      <c r="G858" s="25">
        <v>43708</v>
      </c>
      <c r="H858" s="12" t="str">
        <f>VLOOKUP(C858,'MASTER SALE PARTY'!$B$4:$E$1000,3,FALSE)</f>
        <v>23-Madhya Pradesh</v>
      </c>
      <c r="I858" s="17">
        <v>0</v>
      </c>
      <c r="J858" s="17" t="s">
        <v>37</v>
      </c>
      <c r="K858" s="278">
        <v>87081090</v>
      </c>
      <c r="L858" s="20">
        <f>VLOOKUP(K858,'MASTER SALE HSN'!$A$4:$E$200,5,FALSE)</f>
        <v>28</v>
      </c>
      <c r="S858" s="28">
        <v>6092.61</v>
      </c>
      <c r="T858" s="21">
        <f t="shared" ref="T858" si="130">+IF(AA858="oms",S858/100*L858,0)</f>
        <v>1705.9307999999999</v>
      </c>
      <c r="U858" s="21">
        <f t="shared" ref="U858" si="131">+IF(AA858="local",S858/100*L858/2,0)</f>
        <v>0</v>
      </c>
      <c r="V858" s="21">
        <f t="shared" ref="V858" si="132">+IF(AA858="local",S858/100*L858/2,0)</f>
        <v>0</v>
      </c>
      <c r="W858" s="21">
        <v>0</v>
      </c>
      <c r="X858" s="27">
        <f t="shared" ref="X858" si="133">+W858+V858+U858+T858+S858</f>
        <v>7798.5407999999998</v>
      </c>
      <c r="Y858" s="12" t="s">
        <v>38</v>
      </c>
      <c r="Z858" s="12" t="s">
        <v>1482</v>
      </c>
      <c r="AA858" s="12" t="str">
        <f>VLOOKUP(C858,'MASTER SALE PARTY'!$B$4:$E$1000,4,FALSE)</f>
        <v>Oms</v>
      </c>
      <c r="AB858" s="26">
        <v>3</v>
      </c>
    </row>
    <row r="859" spans="1:28">
      <c r="A859" s="16">
        <v>43678</v>
      </c>
      <c r="B859" s="5">
        <v>129</v>
      </c>
      <c r="C859" s="23" t="s">
        <v>121</v>
      </c>
      <c r="D859" s="12" t="str">
        <f>VLOOKUP(C859,'MASTER SALE PARTY'!$B$4:$E$1000,2,FALSE)</f>
        <v>23AABCE9378F1ZK</v>
      </c>
      <c r="E859" s="12" t="s">
        <v>1545</v>
      </c>
      <c r="F859" s="24" t="s">
        <v>2008</v>
      </c>
      <c r="G859" s="25">
        <v>43708</v>
      </c>
      <c r="H859" s="12" t="str">
        <f>VLOOKUP(C859,'MASTER SALE PARTY'!$B$4:$E$1000,3,FALSE)</f>
        <v>23-Madhya Pradesh</v>
      </c>
      <c r="I859" s="17">
        <v>0</v>
      </c>
      <c r="J859" s="17" t="s">
        <v>37</v>
      </c>
      <c r="K859" s="278">
        <v>87081090</v>
      </c>
      <c r="L859" s="20">
        <f>VLOOKUP(K859,'MASTER SALE HSN'!$A$4:$E$200,5,FALSE)</f>
        <v>28</v>
      </c>
      <c r="S859" s="28">
        <v>20654.04</v>
      </c>
      <c r="T859" s="21">
        <f t="shared" ref="T859" si="134">+IF(AA859="oms",S859/100*L859,0)</f>
        <v>5783.1311999999998</v>
      </c>
      <c r="U859" s="21">
        <f t="shared" ref="U859" si="135">+IF(AA859="local",S859/100*L859/2,0)</f>
        <v>0</v>
      </c>
      <c r="V859" s="21">
        <f t="shared" ref="V859" si="136">+IF(AA859="local",S859/100*L859/2,0)</f>
        <v>0</v>
      </c>
      <c r="W859" s="21">
        <v>0</v>
      </c>
      <c r="X859" s="27">
        <f t="shared" ref="X859" si="137">+W859+V859+U859+T859+S859</f>
        <v>26437.171200000001</v>
      </c>
      <c r="Y859" s="12" t="s">
        <v>38</v>
      </c>
      <c r="Z859" s="12" t="s">
        <v>1482</v>
      </c>
      <c r="AA859" s="12" t="str">
        <f>VLOOKUP(C859,'MASTER SALE PARTY'!$B$4:$E$1000,4,FALSE)</f>
        <v>Oms</v>
      </c>
      <c r="AB859" s="26">
        <v>22</v>
      </c>
    </row>
    <row r="860" spans="1:28">
      <c r="A860" s="16">
        <v>43678</v>
      </c>
      <c r="B860" s="5">
        <v>130</v>
      </c>
      <c r="C860" s="23" t="s">
        <v>121</v>
      </c>
      <c r="D860" s="12" t="str">
        <f>VLOOKUP(C860,'MASTER SALE PARTY'!$B$4:$E$1000,2,FALSE)</f>
        <v>23AABCE9378F1ZK</v>
      </c>
      <c r="E860" s="12" t="s">
        <v>1545</v>
      </c>
      <c r="F860" s="24" t="s">
        <v>2009</v>
      </c>
      <c r="G860" s="25">
        <v>43708</v>
      </c>
      <c r="H860" s="12" t="str">
        <f>VLOOKUP(C860,'MASTER SALE PARTY'!$B$4:$E$1000,3,FALSE)</f>
        <v>23-Madhya Pradesh</v>
      </c>
      <c r="I860" s="17">
        <v>0</v>
      </c>
      <c r="J860" s="17" t="s">
        <v>37</v>
      </c>
      <c r="K860" s="278">
        <v>87081090</v>
      </c>
      <c r="L860" s="20">
        <f>VLOOKUP(K860,'MASTER SALE HSN'!$A$4:$E$200,5,FALSE)</f>
        <v>28</v>
      </c>
      <c r="S860" s="28">
        <v>986.4</v>
      </c>
      <c r="T860" s="21">
        <f t="shared" ref="T860" si="138">+IF(AA860="oms",S860/100*L860,0)</f>
        <v>276.19199999999995</v>
      </c>
      <c r="U860" s="21">
        <f t="shared" ref="U860" si="139">+IF(AA860="local",S860/100*L860/2,0)</f>
        <v>0</v>
      </c>
      <c r="V860" s="21">
        <f t="shared" ref="V860" si="140">+IF(AA860="local",S860/100*L860/2,0)</f>
        <v>0</v>
      </c>
      <c r="W860" s="21">
        <v>0</v>
      </c>
      <c r="X860" s="27">
        <f t="shared" ref="X860" si="141">+W860+V860+U860+T860+S860</f>
        <v>1262.5919999999999</v>
      </c>
      <c r="Y860" s="12" t="s">
        <v>38</v>
      </c>
      <c r="Z860" s="12" t="s">
        <v>1482</v>
      </c>
      <c r="AA860" s="12" t="str">
        <f>VLOOKUP(C860,'MASTER SALE PARTY'!$B$4:$E$1000,4,FALSE)</f>
        <v>Oms</v>
      </c>
      <c r="AB860" s="26">
        <v>3</v>
      </c>
    </row>
    <row r="861" spans="1:28">
      <c r="A861" s="16">
        <v>43678</v>
      </c>
      <c r="B861" s="5">
        <v>131</v>
      </c>
      <c r="C861" s="23" t="s">
        <v>121</v>
      </c>
      <c r="D861" s="12" t="str">
        <f>VLOOKUP(C861,'MASTER SALE PARTY'!$B$4:$E$1000,2,FALSE)</f>
        <v>23AABCE9378F1ZK</v>
      </c>
      <c r="E861" s="12" t="s">
        <v>1545</v>
      </c>
      <c r="F861" s="24" t="s">
        <v>2010</v>
      </c>
      <c r="G861" s="25">
        <v>43708</v>
      </c>
      <c r="H861" s="12" t="str">
        <f>VLOOKUP(C861,'MASTER SALE PARTY'!$B$4:$E$1000,3,FALSE)</f>
        <v>23-Madhya Pradesh</v>
      </c>
      <c r="I861" s="17">
        <v>0</v>
      </c>
      <c r="J861" s="17" t="s">
        <v>37</v>
      </c>
      <c r="K861" s="278">
        <v>87081090</v>
      </c>
      <c r="L861" s="20">
        <f>VLOOKUP(K861,'MASTER SALE HSN'!$A$4:$E$200,5,FALSE)</f>
        <v>28</v>
      </c>
      <c r="S861" s="28">
        <v>2789.46</v>
      </c>
      <c r="T861" s="21">
        <f t="shared" ref="T861:T862" si="142">+IF(AA861="oms",S861/100*L861,0)</f>
        <v>781.04880000000003</v>
      </c>
      <c r="U861" s="21">
        <f t="shared" ref="U861:U862" si="143">+IF(AA861="local",S861/100*L861/2,0)</f>
        <v>0</v>
      </c>
      <c r="V861" s="21">
        <f t="shared" ref="V861:V862" si="144">+IF(AA861="local",S861/100*L861/2,0)</f>
        <v>0</v>
      </c>
      <c r="W861" s="21">
        <v>0</v>
      </c>
      <c r="X861" s="27">
        <f t="shared" ref="X861:X862" si="145">+W861+V861+U861+T861+S861</f>
        <v>3570.5088000000001</v>
      </c>
      <c r="Y861" s="12" t="s">
        <v>38</v>
      </c>
      <c r="Z861" s="12" t="s">
        <v>1482</v>
      </c>
      <c r="AA861" s="12" t="str">
        <f>VLOOKUP(C861,'MASTER SALE PARTY'!$B$4:$E$1000,4,FALSE)</f>
        <v>Oms</v>
      </c>
      <c r="AB861" s="26">
        <v>2</v>
      </c>
    </row>
    <row r="862" spans="1:28">
      <c r="A862" s="16">
        <v>43678</v>
      </c>
      <c r="B862" s="5">
        <v>132</v>
      </c>
      <c r="C862" s="23" t="s">
        <v>142</v>
      </c>
      <c r="D862" s="12" t="str">
        <f>VLOOKUP(C862,'MASTER SALE PARTY'!$B$4:$E$1000,2,FALSE)</f>
        <v>27AAACB2484Q1Z8</v>
      </c>
      <c r="E862" s="12" t="s">
        <v>1545</v>
      </c>
      <c r="F862" s="24" t="s">
        <v>2011</v>
      </c>
      <c r="G862" s="25">
        <v>43708</v>
      </c>
      <c r="H862" s="12" t="str">
        <f>VLOOKUP(C862,'MASTER SALE PARTY'!$B$4:$E$1000,3,FALSE)</f>
        <v>27-Maharashatra</v>
      </c>
      <c r="I862" s="17">
        <v>0</v>
      </c>
      <c r="J862" s="17" t="s">
        <v>37</v>
      </c>
      <c r="K862" s="278">
        <v>998898</v>
      </c>
      <c r="L862" s="20">
        <f>VLOOKUP(K862,'MASTER SALE HSN'!$A$4:$E$200,5,FALSE)</f>
        <v>18</v>
      </c>
      <c r="S862" s="28">
        <v>208980</v>
      </c>
      <c r="T862" s="21">
        <f t="shared" si="142"/>
        <v>0</v>
      </c>
      <c r="U862" s="21">
        <f t="shared" si="143"/>
        <v>18808.2</v>
      </c>
      <c r="V862" s="21">
        <f t="shared" si="144"/>
        <v>18808.2</v>
      </c>
      <c r="W862" s="21">
        <v>0</v>
      </c>
      <c r="X862" s="27">
        <f t="shared" si="145"/>
        <v>246596.4</v>
      </c>
      <c r="Y862" s="12" t="s">
        <v>38</v>
      </c>
      <c r="Z862" s="12" t="s">
        <v>1482</v>
      </c>
      <c r="AA862" s="12" t="str">
        <f>VLOOKUP(C862,'MASTER SALE PARTY'!$B$4:$E$1000,4,FALSE)</f>
        <v>Local</v>
      </c>
      <c r="AB862" s="26">
        <v>2430</v>
      </c>
    </row>
    <row r="864" spans="1:28">
      <c r="A864" s="16">
        <v>43678</v>
      </c>
      <c r="B864" s="5">
        <v>229</v>
      </c>
      <c r="C864" s="23" t="s">
        <v>185</v>
      </c>
      <c r="D864" s="12" t="str">
        <f>VLOOKUP(C864,'MASTER SALE PARTY'!$B$4:$E$1000,2,FALSE)</f>
        <v>27AABFP3834C1ZK</v>
      </c>
      <c r="E864" s="12" t="s">
        <v>1544</v>
      </c>
      <c r="F864" s="24" t="s">
        <v>2016</v>
      </c>
      <c r="G864" s="25">
        <v>43704</v>
      </c>
      <c r="H864" s="12" t="str">
        <f>VLOOKUP(C864,'MASTER SALE PARTY'!$B$4:$E$1000,3,FALSE)</f>
        <v>27-Maharashatra</v>
      </c>
      <c r="I864" s="17">
        <v>0</v>
      </c>
      <c r="J864" s="17" t="s">
        <v>37</v>
      </c>
      <c r="K864" s="278">
        <v>87141900</v>
      </c>
      <c r="L864" s="20">
        <f>VLOOKUP(K864,'MASTER SALE HSN'!$A$4:$E$200,5,FALSE)</f>
        <v>28</v>
      </c>
      <c r="S864" s="28">
        <v>-44633.5</v>
      </c>
      <c r="T864" s="21">
        <f t="shared" ref="T864" si="146">+IF(AA864="oms",S864/100*L864,0)</f>
        <v>0</v>
      </c>
      <c r="U864" s="21">
        <f t="shared" ref="U864" si="147">+IF(AA864="local",S864/100*L864/2,0)</f>
        <v>-6248.69</v>
      </c>
      <c r="V864" s="21">
        <f t="shared" ref="V864" si="148">+IF(AA864="local",S864/100*L864/2,0)</f>
        <v>-6248.69</v>
      </c>
      <c r="W864" s="21">
        <v>0</v>
      </c>
      <c r="X864" s="27">
        <f>+W864+V864+U864+T864+S864</f>
        <v>-57130.879999999997</v>
      </c>
      <c r="Y864" s="12" t="s">
        <v>38</v>
      </c>
      <c r="Z864" s="12" t="s">
        <v>1482</v>
      </c>
      <c r="AA864" s="12" t="str">
        <f>VLOOKUP(C864,'MASTER SALE PARTY'!$B$4:$E$1000,4,FALSE)</f>
        <v>Local</v>
      </c>
      <c r="AB864" s="26">
        <v>-1200</v>
      </c>
    </row>
    <row r="865" spans="1:28">
      <c r="A865" s="16">
        <v>43678</v>
      </c>
      <c r="B865" s="5">
        <v>230</v>
      </c>
      <c r="C865" s="23" t="s">
        <v>185</v>
      </c>
      <c r="D865" s="12" t="str">
        <f>VLOOKUP(C865,'MASTER SALE PARTY'!$B$4:$E$1000,2,FALSE)</f>
        <v>27AABFP3834C1ZK</v>
      </c>
      <c r="E865" s="12" t="s">
        <v>1544</v>
      </c>
      <c r="F865" s="24" t="s">
        <v>2017</v>
      </c>
      <c r="G865" s="25">
        <v>43704</v>
      </c>
      <c r="H865" s="12" t="str">
        <f>VLOOKUP(C865,'MASTER SALE PARTY'!$B$4:$E$1000,3,FALSE)</f>
        <v>27-Maharashatra</v>
      </c>
      <c r="I865" s="17">
        <v>0</v>
      </c>
      <c r="J865" s="17" t="s">
        <v>37</v>
      </c>
      <c r="K865" s="278">
        <v>87141900</v>
      </c>
      <c r="L865" s="20">
        <f>VLOOKUP(K865,'MASTER SALE HSN'!$A$4:$E$200,5,FALSE)</f>
        <v>28</v>
      </c>
      <c r="S865" s="28">
        <v>-12134.26</v>
      </c>
      <c r="T865" s="21">
        <f t="shared" ref="T865:T867" si="149">+IF(AA865="oms",S865/100*L865,0)</f>
        <v>0</v>
      </c>
      <c r="U865" s="21">
        <f t="shared" ref="U865:U867" si="150">+IF(AA865="local",S865/100*L865/2,0)</f>
        <v>-1698.7964000000002</v>
      </c>
      <c r="V865" s="21">
        <f t="shared" ref="V865:V867" si="151">+IF(AA865="local",S865/100*L865/2,0)</f>
        <v>-1698.7964000000002</v>
      </c>
      <c r="W865" s="21">
        <v>0</v>
      </c>
      <c r="X865" s="27">
        <f t="shared" ref="X865:X867" si="152">+W865+V865+U865+T865+S865</f>
        <v>-15531.852800000001</v>
      </c>
      <c r="Y865" s="12" t="s">
        <v>38</v>
      </c>
      <c r="Z865" s="12" t="s">
        <v>1482</v>
      </c>
      <c r="AA865" s="12" t="str">
        <f>VLOOKUP(C865,'MASTER SALE PARTY'!$B$4:$E$1000,4,FALSE)</f>
        <v>Local</v>
      </c>
      <c r="AB865" s="26">
        <v>-802</v>
      </c>
    </row>
    <row r="866" spans="1:28">
      <c r="A866" s="16">
        <v>43678</v>
      </c>
      <c r="B866" s="5">
        <v>231</v>
      </c>
      <c r="C866" s="23" t="s">
        <v>185</v>
      </c>
      <c r="D866" s="12" t="str">
        <f>VLOOKUP(C866,'MASTER SALE PARTY'!$B$4:$E$1000,2,FALSE)</f>
        <v>27AABFP3834C1ZK</v>
      </c>
      <c r="E866" s="12" t="s">
        <v>1544</v>
      </c>
      <c r="F866" s="24" t="s">
        <v>2018</v>
      </c>
      <c r="G866" s="25">
        <v>43704</v>
      </c>
      <c r="H866" s="12" t="str">
        <f>VLOOKUP(C866,'MASTER SALE PARTY'!$B$4:$E$1000,3,FALSE)</f>
        <v>27-Maharashatra</v>
      </c>
      <c r="I866" s="17">
        <v>0</v>
      </c>
      <c r="J866" s="17" t="s">
        <v>37</v>
      </c>
      <c r="K866" s="278">
        <v>87141900</v>
      </c>
      <c r="L866" s="20">
        <f>VLOOKUP(K866,'MASTER SALE HSN'!$A$4:$E$200,5,FALSE)</f>
        <v>28</v>
      </c>
      <c r="S866" s="28">
        <v>-19325.7</v>
      </c>
      <c r="T866" s="21">
        <f t="shared" si="149"/>
        <v>0</v>
      </c>
      <c r="U866" s="21">
        <f t="shared" si="150"/>
        <v>-2705.598</v>
      </c>
      <c r="V866" s="21">
        <f t="shared" si="151"/>
        <v>-2705.598</v>
      </c>
      <c r="W866" s="21">
        <v>0</v>
      </c>
      <c r="X866" s="27">
        <f t="shared" si="152"/>
        <v>-24736.896000000001</v>
      </c>
      <c r="Y866" s="12" t="s">
        <v>38</v>
      </c>
      <c r="Z866" s="12" t="s">
        <v>1482</v>
      </c>
      <c r="AA866" s="12" t="str">
        <f>VLOOKUP(C866,'MASTER SALE PARTY'!$B$4:$E$1000,4,FALSE)</f>
        <v>Local</v>
      </c>
      <c r="AB866" s="26">
        <v>-1970</v>
      </c>
    </row>
    <row r="867" spans="1:28">
      <c r="A867" s="16">
        <v>43678</v>
      </c>
      <c r="B867" s="5">
        <v>232</v>
      </c>
      <c r="C867" s="23" t="s">
        <v>185</v>
      </c>
      <c r="D867" s="12" t="str">
        <f>VLOOKUP(C867,'MASTER SALE PARTY'!$B$4:$E$1000,2,FALSE)</f>
        <v>27AABFP3834C1ZK</v>
      </c>
      <c r="E867" s="12" t="s">
        <v>1544</v>
      </c>
      <c r="F867" s="24" t="s">
        <v>2019</v>
      </c>
      <c r="G867" s="25">
        <v>43704</v>
      </c>
      <c r="H867" s="12" t="str">
        <f>VLOOKUP(C867,'MASTER SALE PARTY'!$B$4:$E$1000,3,FALSE)</f>
        <v>27-Maharashatra</v>
      </c>
      <c r="I867" s="17">
        <v>0</v>
      </c>
      <c r="J867" s="17" t="s">
        <v>37</v>
      </c>
      <c r="K867" s="278">
        <v>87141900</v>
      </c>
      <c r="L867" s="20">
        <f>VLOOKUP(K867,'MASTER SALE HSN'!$A$4:$E$200,5,FALSE)</f>
        <v>28</v>
      </c>
      <c r="S867" s="28">
        <v>-5003.1000000000004</v>
      </c>
      <c r="T867" s="21">
        <f t="shared" si="149"/>
        <v>0</v>
      </c>
      <c r="U867" s="21">
        <f t="shared" si="150"/>
        <v>-700.43400000000008</v>
      </c>
      <c r="V867" s="21">
        <f t="shared" si="151"/>
        <v>-700.43400000000008</v>
      </c>
      <c r="W867" s="21">
        <v>0</v>
      </c>
      <c r="X867" s="27">
        <f t="shared" si="152"/>
        <v>-6403.9680000000008</v>
      </c>
      <c r="Y867" s="12" t="s">
        <v>38</v>
      </c>
      <c r="Z867" s="12" t="s">
        <v>1482</v>
      </c>
      <c r="AA867" s="12" t="str">
        <f>VLOOKUP(C867,'MASTER SALE PARTY'!$B$4:$E$1000,4,FALSE)</f>
        <v>Local</v>
      </c>
      <c r="AB867" s="26">
        <v>-510</v>
      </c>
    </row>
    <row r="868" spans="1:28">
      <c r="A868" s="16">
        <v>43678</v>
      </c>
      <c r="B868" s="5">
        <v>233</v>
      </c>
      <c r="C868" s="23" t="s">
        <v>185</v>
      </c>
      <c r="D868" s="12" t="str">
        <f>VLOOKUP(C868,'MASTER SALE PARTY'!$B$4:$E$1000,2,FALSE)</f>
        <v>27AABFP3834C1ZK</v>
      </c>
      <c r="E868" s="12" t="s">
        <v>1544</v>
      </c>
      <c r="F868" s="24" t="s">
        <v>2020</v>
      </c>
      <c r="G868" s="25">
        <v>43704</v>
      </c>
      <c r="H868" s="12" t="str">
        <f>VLOOKUP(C868,'MASTER SALE PARTY'!$B$4:$E$1000,3,FALSE)</f>
        <v>27-Maharashatra</v>
      </c>
      <c r="I868" s="17">
        <v>0</v>
      </c>
      <c r="J868" s="17" t="s">
        <v>37</v>
      </c>
      <c r="K868" s="278">
        <v>87141900</v>
      </c>
      <c r="L868" s="20">
        <f>VLOOKUP(K868,'MASTER SALE HSN'!$A$4:$E$200,5,FALSE)</f>
        <v>28</v>
      </c>
      <c r="S868" s="28">
        <v>-29920.5</v>
      </c>
      <c r="T868" s="21">
        <f t="shared" ref="T868" si="153">+IF(AA868="oms",S868/100*L868,0)</f>
        <v>0</v>
      </c>
      <c r="U868" s="21">
        <f t="shared" ref="U868" si="154">+IF(AA868="local",S868/100*L868/2,0)</f>
        <v>-4188.87</v>
      </c>
      <c r="V868" s="21">
        <f t="shared" ref="V868" si="155">+IF(AA868="local",S868/100*L868/2,0)</f>
        <v>-4188.87</v>
      </c>
      <c r="W868" s="21">
        <v>0</v>
      </c>
      <c r="X868" s="27">
        <f t="shared" ref="X868" si="156">+W868+V868+U868+T868+S868</f>
        <v>-38298.239999999998</v>
      </c>
      <c r="Y868" s="12" t="s">
        <v>38</v>
      </c>
      <c r="Z868" s="12" t="s">
        <v>1482</v>
      </c>
      <c r="AA868" s="12" t="str">
        <f>VLOOKUP(C868,'MASTER SALE PARTY'!$B$4:$E$1000,4,FALSE)</f>
        <v>Local</v>
      </c>
      <c r="AB868" s="26">
        <v>-3050</v>
      </c>
    </row>
    <row r="869" spans="1:28">
      <c r="A869" s="16">
        <v>43678</v>
      </c>
      <c r="B869" s="5">
        <v>234</v>
      </c>
      <c r="C869" s="23" t="s">
        <v>185</v>
      </c>
      <c r="D869" s="12" t="str">
        <f>VLOOKUP(C869,'MASTER SALE PARTY'!$B$4:$E$1000,2,FALSE)</f>
        <v>27AABFP3834C1ZK</v>
      </c>
      <c r="E869" s="12" t="s">
        <v>1544</v>
      </c>
      <c r="F869" s="24" t="s">
        <v>2021</v>
      </c>
      <c r="G869" s="25">
        <v>43704</v>
      </c>
      <c r="H869" s="12" t="str">
        <f>VLOOKUP(C869,'MASTER SALE PARTY'!$B$4:$E$1000,3,FALSE)</f>
        <v>27-Maharashatra</v>
      </c>
      <c r="I869" s="17">
        <v>0</v>
      </c>
      <c r="J869" s="17" t="s">
        <v>37</v>
      </c>
      <c r="K869" s="278">
        <v>87141900</v>
      </c>
      <c r="L869" s="20">
        <f>VLOOKUP(K869,'MASTER SALE HSN'!$A$4:$E$200,5,FALSE)</f>
        <v>28</v>
      </c>
      <c r="S869" s="28">
        <v>-7838.19</v>
      </c>
      <c r="T869" s="21">
        <f t="shared" ref="T869:T870" si="157">+IF(AA869="oms",S869/100*L869,0)</f>
        <v>0</v>
      </c>
      <c r="U869" s="21">
        <f t="shared" ref="U869:U870" si="158">+IF(AA869="local",S869/100*L869/2,0)</f>
        <v>-1097.3466000000001</v>
      </c>
      <c r="V869" s="21">
        <f t="shared" ref="V869:V870" si="159">+IF(AA869="local",S869/100*L869/2,0)</f>
        <v>-1097.3466000000001</v>
      </c>
      <c r="W869" s="21">
        <v>0</v>
      </c>
      <c r="X869" s="27">
        <f t="shared" ref="X869:X870" si="160">+W869+V869+U869+T869+S869</f>
        <v>-10032.8832</v>
      </c>
      <c r="Y869" s="12" t="s">
        <v>38</v>
      </c>
      <c r="Z869" s="12" t="s">
        <v>1482</v>
      </c>
      <c r="AA869" s="12" t="str">
        <f>VLOOKUP(C869,'MASTER SALE PARTY'!$B$4:$E$1000,4,FALSE)</f>
        <v>Local</v>
      </c>
      <c r="AB869" s="26">
        <v>-799</v>
      </c>
    </row>
    <row r="870" spans="1:28">
      <c r="A870" s="16">
        <v>43678</v>
      </c>
      <c r="B870" s="5">
        <v>235</v>
      </c>
      <c r="C870" s="23" t="s">
        <v>173</v>
      </c>
      <c r="D870" s="12" t="str">
        <f>VLOOKUP(C870,'MASTER SALE PARTY'!$B$4:$E$1000,2,FALSE)</f>
        <v>27AAGCP0139E1ZP</v>
      </c>
      <c r="E870" s="12" t="s">
        <v>1544</v>
      </c>
      <c r="F870" s="24" t="s">
        <v>2031</v>
      </c>
      <c r="G870" s="25">
        <v>43677</v>
      </c>
      <c r="H870" s="12" t="str">
        <f>VLOOKUP(C870,'MASTER SALE PARTY'!$B$4:$E$1000,3,FALSE)</f>
        <v>27-Maharashatra</v>
      </c>
      <c r="I870" s="17">
        <v>0</v>
      </c>
      <c r="J870" s="17" t="s">
        <v>37</v>
      </c>
      <c r="K870" s="26">
        <v>87141090</v>
      </c>
      <c r="L870" s="20">
        <f>VLOOKUP(K870,'MASTER SALE HSN'!$A$4:$E$200,5,FALSE)</f>
        <v>28</v>
      </c>
      <c r="S870" s="28">
        <v>-1130.55</v>
      </c>
      <c r="T870" s="21">
        <f t="shared" si="157"/>
        <v>0</v>
      </c>
      <c r="U870" s="21">
        <f t="shared" si="158"/>
        <v>-158.27700000000002</v>
      </c>
      <c r="V870" s="21">
        <f t="shared" si="159"/>
        <v>-158.27700000000002</v>
      </c>
      <c r="W870" s="21">
        <v>0</v>
      </c>
      <c r="X870" s="27">
        <f t="shared" si="160"/>
        <v>-1447.104</v>
      </c>
      <c r="Y870" s="12" t="s">
        <v>38</v>
      </c>
      <c r="Z870" s="12" t="s">
        <v>1482</v>
      </c>
      <c r="AA870" s="12" t="str">
        <f>VLOOKUP(C870,'MASTER SALE PARTY'!$B$4:$E$1000,4,FALSE)</f>
        <v>Local</v>
      </c>
      <c r="AB870" s="26">
        <v>-15</v>
      </c>
    </row>
  </sheetData>
  <mergeCells count="25">
    <mergeCell ref="B2:W2"/>
    <mergeCell ref="B3:W3"/>
    <mergeCell ref="B4:B5"/>
    <mergeCell ref="C4:C5"/>
    <mergeCell ref="D4:D5"/>
    <mergeCell ref="F4:F5"/>
    <mergeCell ref="G4:G5"/>
    <mergeCell ref="K4:K5"/>
    <mergeCell ref="M4:M5"/>
    <mergeCell ref="AB4:AB5"/>
    <mergeCell ref="A4:A5"/>
    <mergeCell ref="H4:H5"/>
    <mergeCell ref="I4:I5"/>
    <mergeCell ref="L4:L5"/>
    <mergeCell ref="J4:J5"/>
    <mergeCell ref="P4:P5"/>
    <mergeCell ref="S4:S5"/>
    <mergeCell ref="T4:W4"/>
    <mergeCell ref="N4:N5"/>
    <mergeCell ref="O4:O5"/>
    <mergeCell ref="AA4:AA5"/>
    <mergeCell ref="Q4:Q5"/>
    <mergeCell ref="X4:X5"/>
    <mergeCell ref="Y4:Y5"/>
    <mergeCell ref="Z4:Z5"/>
  </mergeCells>
  <dataValidations count="5">
    <dataValidation type="list" allowBlank="1" showInputMessage="1" showErrorMessage="1" sqref="E731:E802 E804:E805 E807:E813 E815:E818 E820 E822:E824 E826 E828:E830 E832:E835 E837:E840 E842:E843 E845:E849 E851:E852 E854:E862 E864:E870 E6:E729">
      <formula1>"CREDIT NOTE,DEBIT NOTE,INVOICE,BILL OF ENTRY"</formula1>
    </dataValidation>
    <dataValidation type="list" allowBlank="1" showInputMessage="1" showErrorMessage="1" sqref="Z731:Z862 Z864:Z870 Z6:Z729">
      <formula1>"Taxable,Non Taxable"</formula1>
    </dataValidation>
    <dataValidation type="list" allowBlank="1" showInputMessage="1" showErrorMessage="1" sqref="Y6:Y15">
      <formula1>"B2B,B2C LARGE,B2C SMALL,EXPORT WPAY,EXPORT WOPAY,B2C OTHER,NIL,ZERO,EXEMP.,NON-GST,SEZ WPAY,SEZ WOPAY,DEEM EXP.WREFUND,DEEM EXP.WOREFUND,E-COM,B2C"</formula1>
    </dataValidation>
    <dataValidation type="list" allowBlank="1" showInputMessage="1" showErrorMessage="1" sqref="Y864:Y870 Y16:Y862">
      <formula1>"B2B,B2C LARGE,B2C SMALL,EXPORT WPAY,EXPORT WOPAY,B2C OTHER,NIL,ZERO,EXEMPTED,NON-GST,SEZ WPAY,SEZ WOPAY,DEEM EXP.WREFUND,DEEM EXP.WOREFUND,E-COM,B2C"</formula1>
    </dataValidation>
    <dataValidation type="list" allowBlank="1" showInputMessage="1" showErrorMessage="1" sqref="E803 E806 E814 E819 E821 E825 E827 E831 E836 E841 E844 E850 E853">
      <formula1>"CREDIT NOTE,DEBIT NOTE,INVOICE,BILL OF ENTRY,CHALLAN"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'MASTER SALE HSN'!$A$4:$A$20</xm:f>
          </x14:formula1>
          <xm:sqref>K541:K721 K6:K167 K171:K356 K359:K531</xm:sqref>
        </x14:dataValidation>
        <x14:dataValidation type="list" allowBlank="1" showInputMessage="1" showErrorMessage="1">
          <x14:formula1>
            <xm:f>'[2]MASTER SALE PARTY &amp; HSN '!#REF!</xm:f>
          </x14:formula1>
          <xm:sqref>C731:C862 C864:C869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A37" workbookViewId="0">
      <selection activeCell="F13" sqref="F13"/>
    </sheetView>
  </sheetViews>
  <sheetFormatPr defaultRowHeight="13.5"/>
  <cols>
    <col min="1" max="1" width="14.7109375" style="404" customWidth="1"/>
    <col min="2" max="2" width="16.85546875" style="404" customWidth="1"/>
    <col min="3" max="3" width="9.85546875" style="404" bestFit="1" customWidth="1"/>
    <col min="4" max="4" width="9.5703125" style="404" bestFit="1" customWidth="1"/>
    <col min="5" max="6" width="10.140625" style="404" bestFit="1" customWidth="1"/>
    <col min="7" max="7" width="9.85546875" style="404" bestFit="1" customWidth="1"/>
    <col min="8" max="8" width="6.42578125" style="404" bestFit="1" customWidth="1"/>
    <col min="9" max="9" width="6" style="404" bestFit="1" customWidth="1"/>
    <col min="10" max="11" width="6.28515625" style="404" bestFit="1" customWidth="1"/>
    <col min="12" max="12" width="6.140625" style="404" bestFit="1" customWidth="1"/>
    <col min="13" max="14" width="6.28515625" style="404" bestFit="1" customWidth="1"/>
    <col min="15" max="16384" width="9.140625" style="404"/>
  </cols>
  <sheetData>
    <row r="1" spans="1:14">
      <c r="A1" s="391" t="s">
        <v>19</v>
      </c>
      <c r="B1" s="391" t="s">
        <v>19</v>
      </c>
      <c r="C1" s="391">
        <v>43556</v>
      </c>
      <c r="D1" s="391">
        <v>43586</v>
      </c>
      <c r="E1" s="391">
        <v>43617</v>
      </c>
      <c r="F1" s="391">
        <v>43647</v>
      </c>
      <c r="G1" s="391">
        <v>43678</v>
      </c>
      <c r="H1" s="391">
        <v>43709</v>
      </c>
      <c r="I1" s="391">
        <v>43739</v>
      </c>
      <c r="J1" s="391">
        <v>43770</v>
      </c>
      <c r="K1" s="391">
        <v>43800</v>
      </c>
      <c r="L1" s="391">
        <v>43831</v>
      </c>
      <c r="M1" s="391">
        <v>43862</v>
      </c>
      <c r="N1" s="391">
        <v>43891</v>
      </c>
    </row>
    <row r="2" spans="1:14">
      <c r="A2" s="501" t="s">
        <v>787</v>
      </c>
      <c r="B2" s="501" t="s">
        <v>787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</row>
    <row r="3" spans="1:14">
      <c r="A3" s="502" t="s">
        <v>1417</v>
      </c>
      <c r="B3" s="502" t="s">
        <v>1417</v>
      </c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</row>
    <row r="4" spans="1:14">
      <c r="A4" s="503" t="s">
        <v>1417</v>
      </c>
      <c r="B4" s="409" t="s">
        <v>1363</v>
      </c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</row>
    <row r="5" spans="1:14">
      <c r="A5" s="503" t="s">
        <v>1417</v>
      </c>
      <c r="B5" s="409" t="s">
        <v>1364</v>
      </c>
      <c r="C5" s="406">
        <f>SUMIFS('RMC INPUT-OUTPUT'!$L$6:$L$9998,'RMC INPUT-OUTPUT'!$Q$6:$Q$9998,$A$3:$A$1000,'RMC INPUT-OUTPUT'!$A$6:$A$9998,C1)</f>
        <v>18500</v>
      </c>
      <c r="D5" s="406">
        <f>SUMIFS('RMC INPUT-OUTPUT'!$L$6:$L$9998,'RMC INPUT-OUTPUT'!$Q$6:$Q$9998,$A$3:$A$1000,'RMC INPUT-OUTPUT'!$A$6:$A$9998,D1)</f>
        <v>45560</v>
      </c>
      <c r="E5" s="406">
        <f>SUMIFS('RMC INPUT-OUTPUT'!$L$6:$L$9998,'RMC INPUT-OUTPUT'!$Q$6:$Q$9998,$A$3:$A$1000,'RMC INPUT-OUTPUT'!$A$6:$A$9998,E1)</f>
        <v>49200</v>
      </c>
      <c r="F5" s="406">
        <f>SUMIFS('RMC INPUT-OUTPUT'!$L$6:$L$9998,'RMC INPUT-OUTPUT'!$Q$6:$Q$9998,$A$3:$A$1000,'RMC INPUT-OUTPUT'!$A$6:$A$9998,F1)</f>
        <v>98400</v>
      </c>
      <c r="G5" s="406">
        <f>SUMIFS('RMC INPUT-OUTPUT'!$L$6:$L$9998,'RMC INPUT-OUTPUT'!$Q$6:$Q$9998,$A$3:$A$1000,'RMC INPUT-OUTPUT'!$A$6:$A$9998,G1)</f>
        <v>71800</v>
      </c>
      <c r="H5" s="406">
        <f>SUMIFS('RMC INPUT-OUTPUT'!$L$6:$L$9998,'RMC INPUT-OUTPUT'!$Q$6:$Q$9998,$A$3:$A$1000,'RMC INPUT-OUTPUT'!$A$6:$A$9998,H1)</f>
        <v>0</v>
      </c>
      <c r="I5" s="406">
        <f>SUMIFS('RMC INPUT-OUTPUT'!$L$6:$L$9998,'RMC INPUT-OUTPUT'!$Q$6:$Q$9998,$A$3:$A$1000,'RMC INPUT-OUTPUT'!$A$6:$A$9998,I1)</f>
        <v>0</v>
      </c>
      <c r="J5" s="406">
        <f>SUMIFS('RMC INPUT-OUTPUT'!$L$6:$L$9998,'RMC INPUT-OUTPUT'!$Q$6:$Q$9998,$A$3:$A$1000,'RMC INPUT-OUTPUT'!$A$6:$A$9998,J1)</f>
        <v>0</v>
      </c>
      <c r="K5" s="406">
        <f>SUMIFS('RMC INPUT-OUTPUT'!$L$6:$L$9998,'RMC INPUT-OUTPUT'!$Q$6:$Q$9998,$A$3:$A$1000,'RMC INPUT-OUTPUT'!$A$6:$A$9998,K1)</f>
        <v>0</v>
      </c>
      <c r="L5" s="406">
        <f>SUMIFS('RMC INPUT-OUTPUT'!$L$6:$L$9998,'RMC INPUT-OUTPUT'!$Q$6:$Q$9998,$A$3:$A$1000,'RMC INPUT-OUTPUT'!$A$6:$A$9998,L1)</f>
        <v>0</v>
      </c>
      <c r="M5" s="406">
        <f>SUMIFS('RMC INPUT-OUTPUT'!$L$6:$L$9998,'RMC INPUT-OUTPUT'!$Q$6:$Q$9998,$A$3:$A$1000,'RMC INPUT-OUTPUT'!$A$6:$A$9998,M1)</f>
        <v>0</v>
      </c>
      <c r="N5" s="406">
        <f>SUMIFS('RMC INPUT-OUTPUT'!$L$6:$L$9998,'RMC INPUT-OUTPUT'!$Q$6:$Q$9998,$A$3:$A$1000,'RMC INPUT-OUTPUT'!$A$6:$A$9998,N1)</f>
        <v>0</v>
      </c>
    </row>
    <row r="6" spans="1:14">
      <c r="A6" s="503" t="s">
        <v>1417</v>
      </c>
      <c r="B6" s="409" t="s">
        <v>1365</v>
      </c>
      <c r="C6" s="406">
        <f>SUMIFS('RMC INPUT-OUTPUT'!$M$6:$M$9998,'RMC INPUT-OUTPUT'!$Q$6:$Q$9998,$A$3:$A$1000,'RMC INPUT-OUTPUT'!$A$6:$A$9998,C1)</f>
        <v>0</v>
      </c>
      <c r="D6" s="406">
        <f>SUMIFS('RMC INPUT-OUTPUT'!$M$6:$M$9998,'RMC INPUT-OUTPUT'!$Q$6:$Q$9998,$A$3:$A$1000,'RMC INPUT-OUTPUT'!$A$6:$A$9998,D1)</f>
        <v>0</v>
      </c>
      <c r="E6" s="406">
        <f>SUMIFS('RMC INPUT-OUTPUT'!$M$6:$M$9998,'RMC INPUT-OUTPUT'!$Q$6:$Q$9998,$A$3:$A$1000,'RMC INPUT-OUTPUT'!$A$6:$A$9998,E1)</f>
        <v>0</v>
      </c>
      <c r="F6" s="406">
        <f>SUMIFS('RMC INPUT-OUTPUT'!$M$6:$M$9998,'RMC INPUT-OUTPUT'!$Q$6:$Q$9998,$A$3:$A$1000,'RMC INPUT-OUTPUT'!$A$6:$A$9998,F1)</f>
        <v>0</v>
      </c>
      <c r="G6" s="406">
        <f>SUMIFS('RMC INPUT-OUTPUT'!$M$6:$M$9998,'RMC INPUT-OUTPUT'!$Q$6:$Q$9998,$A$3:$A$1000,'RMC INPUT-OUTPUT'!$A$6:$A$9998,G1)</f>
        <v>0</v>
      </c>
      <c r="H6" s="406">
        <f>SUMIFS('RMC INPUT-OUTPUT'!$M$6:$M$9998,'RMC INPUT-OUTPUT'!$Q$6:$Q$9998,$A$3:$A$1000,'RMC INPUT-OUTPUT'!$A$6:$A$9998,H1)</f>
        <v>0</v>
      </c>
      <c r="I6" s="406">
        <f>SUMIFS('RMC INPUT-OUTPUT'!$M$6:$M$9998,'RMC INPUT-OUTPUT'!$Q$6:$Q$9998,$A$3:$A$1000,'RMC INPUT-OUTPUT'!$A$6:$A$9998,I1)</f>
        <v>0</v>
      </c>
      <c r="J6" s="406">
        <f>SUMIFS('RMC INPUT-OUTPUT'!$M$6:$M$9998,'RMC INPUT-OUTPUT'!$Q$6:$Q$9998,$A$3:$A$1000,'RMC INPUT-OUTPUT'!$A$6:$A$9998,J1)</f>
        <v>0</v>
      </c>
      <c r="K6" s="406">
        <f>SUMIFS('RMC INPUT-OUTPUT'!$M$6:$M$9998,'RMC INPUT-OUTPUT'!$Q$6:$Q$9998,$A$3:$A$1000,'RMC INPUT-OUTPUT'!$A$6:$A$9998,K1)</f>
        <v>0</v>
      </c>
      <c r="L6" s="406">
        <f>SUMIFS('RMC INPUT-OUTPUT'!$M$6:$M$9998,'RMC INPUT-OUTPUT'!$Q$6:$Q$9998,$A$3:$A$1000,'RMC INPUT-OUTPUT'!$A$6:$A$9998,L1)</f>
        <v>0</v>
      </c>
      <c r="M6" s="406">
        <f>SUMIFS('RMC INPUT-OUTPUT'!$M$6:$M$9998,'RMC INPUT-OUTPUT'!$Q$6:$Q$9998,$A$3:$A$1000,'RMC INPUT-OUTPUT'!$A$6:$A$9998,M1)</f>
        <v>0</v>
      </c>
      <c r="N6" s="406">
        <f>SUMIFS('RMC INPUT-OUTPUT'!$M$6:$M$9998,'RMC INPUT-OUTPUT'!$Q$6:$Q$9998,$A$3:$A$1000,'RMC INPUT-OUTPUT'!$A$6:$A$9998,N1)</f>
        <v>0</v>
      </c>
    </row>
    <row r="7" spans="1:14">
      <c r="A7" s="503" t="s">
        <v>1417</v>
      </c>
      <c r="B7" s="409" t="s">
        <v>1366</v>
      </c>
      <c r="C7" s="406">
        <f>SUMIFS('RMC INPUT-OUTPUT'!$N$6:$N$9998,'RMC INPUT-OUTPUT'!$Q$6:$Q$9998,$A$3:$A$1000,'RMC INPUT-OUTPUT'!$A$6:$A$9998,C1)</f>
        <v>462.5</v>
      </c>
      <c r="D7" s="406">
        <f>SUMIFS('RMC INPUT-OUTPUT'!$N$6:$N$9998,'RMC INPUT-OUTPUT'!$Q$6:$Q$9998,$A$3:$A$1000,'RMC INPUT-OUTPUT'!$A$6:$A$9998,D1)</f>
        <v>1139</v>
      </c>
      <c r="E7" s="406">
        <f>SUMIFS('RMC INPUT-OUTPUT'!$N$6:$N$9998,'RMC INPUT-OUTPUT'!$Q$6:$Q$9998,$A$3:$A$1000,'RMC INPUT-OUTPUT'!$A$6:$A$9998,E1)</f>
        <v>1230</v>
      </c>
      <c r="F7" s="406">
        <f>SUMIFS('RMC INPUT-OUTPUT'!$N$6:$N$9998,'RMC INPUT-OUTPUT'!$Q$6:$Q$9998,$A$3:$A$1000,'RMC INPUT-OUTPUT'!$A$6:$A$9998,F1)</f>
        <v>2460</v>
      </c>
      <c r="G7" s="406">
        <f>SUMIFS('RMC INPUT-OUTPUT'!$N$6:$N$9998,'RMC INPUT-OUTPUT'!$Q$6:$Q$9998,$A$3:$A$1000,'RMC INPUT-OUTPUT'!$A$6:$A$9998,G1)</f>
        <v>1795</v>
      </c>
      <c r="H7" s="406">
        <f>SUMIFS('RMC INPUT-OUTPUT'!$N$6:$N$9998,'RMC INPUT-OUTPUT'!$Q$6:$Q$9998,$A$3:$A$1000,'RMC INPUT-OUTPUT'!$A$6:$A$9998,H1)</f>
        <v>0</v>
      </c>
      <c r="I7" s="406">
        <f>SUMIFS('RMC INPUT-OUTPUT'!$N$6:$N$9998,'RMC INPUT-OUTPUT'!$Q$6:$Q$9998,$A$3:$A$1000,'RMC INPUT-OUTPUT'!$A$6:$A$9998,I1)</f>
        <v>0</v>
      </c>
      <c r="J7" s="406">
        <f>SUMIFS('RMC INPUT-OUTPUT'!$N$6:$N$9998,'RMC INPUT-OUTPUT'!$Q$6:$Q$9998,$A$3:$A$1000,'RMC INPUT-OUTPUT'!$A$6:$A$9998,J1)</f>
        <v>0</v>
      </c>
      <c r="K7" s="406">
        <f>SUMIFS('RMC INPUT-OUTPUT'!$N$6:$N$9998,'RMC INPUT-OUTPUT'!$Q$6:$Q$9998,$A$3:$A$1000,'RMC INPUT-OUTPUT'!$A$6:$A$9998,K1)</f>
        <v>0</v>
      </c>
      <c r="L7" s="406">
        <f>SUMIFS('RMC INPUT-OUTPUT'!$N$6:$N$9998,'RMC INPUT-OUTPUT'!$Q$6:$Q$9998,$A$3:$A$1000,'RMC INPUT-OUTPUT'!$A$6:$A$9998,L1)</f>
        <v>0</v>
      </c>
      <c r="M7" s="406">
        <f>SUMIFS('RMC INPUT-OUTPUT'!$N$6:$N$9998,'RMC INPUT-OUTPUT'!$Q$6:$Q$9998,$A$3:$A$1000,'RMC INPUT-OUTPUT'!$A$6:$A$9998,M1)</f>
        <v>0</v>
      </c>
      <c r="N7" s="406">
        <f>SUMIFS('RMC INPUT-OUTPUT'!$N$6:$N$9998,'RMC INPUT-OUTPUT'!$Q$6:$Q$9998,$A$3:$A$1000,'RMC INPUT-OUTPUT'!$A$6:$A$9998,N1)</f>
        <v>0</v>
      </c>
    </row>
    <row r="8" spans="1:14">
      <c r="A8" s="503" t="s">
        <v>1417</v>
      </c>
      <c r="B8" s="409" t="s">
        <v>1367</v>
      </c>
      <c r="C8" s="406">
        <f>SUMIFS('RMC INPUT-OUTPUT'!$O$6:$O$9998,'RMC INPUT-OUTPUT'!$Q$6:$Q$9998,$A$3:$A$1000,'RMC INPUT-OUTPUT'!$A$6:$A$9998,C1)</f>
        <v>462.5</v>
      </c>
      <c r="D8" s="406">
        <f>SUMIFS('RMC INPUT-OUTPUT'!$O$6:$O$9998,'RMC INPUT-OUTPUT'!$Q$6:$Q$9998,$A$3:$A$1000,'RMC INPUT-OUTPUT'!$A$6:$A$9998,D1)</f>
        <v>1139</v>
      </c>
      <c r="E8" s="406">
        <f>SUMIFS('RMC INPUT-OUTPUT'!$O$6:$O$9998,'RMC INPUT-OUTPUT'!$Q$6:$Q$9998,$A$3:$A$1000,'RMC INPUT-OUTPUT'!$A$6:$A$9998,E1)</f>
        <v>1230</v>
      </c>
      <c r="F8" s="406">
        <f>SUMIFS('RMC INPUT-OUTPUT'!$O$6:$O$9998,'RMC INPUT-OUTPUT'!$Q$6:$Q$9998,$A$3:$A$1000,'RMC INPUT-OUTPUT'!$A$6:$A$9998,F1)</f>
        <v>2460</v>
      </c>
      <c r="G8" s="406">
        <f>SUMIFS('RMC INPUT-OUTPUT'!$O$6:$O$9998,'RMC INPUT-OUTPUT'!$Q$6:$Q$9998,$A$3:$A$1000,'RMC INPUT-OUTPUT'!$A$6:$A$9998,G1)</f>
        <v>1795</v>
      </c>
      <c r="H8" s="406">
        <f>SUMIFS('RMC INPUT-OUTPUT'!$O$6:$O$9998,'RMC INPUT-OUTPUT'!$Q$6:$Q$9998,$A$3:$A$1000,'RMC INPUT-OUTPUT'!$A$6:$A$9998,H1)</f>
        <v>0</v>
      </c>
      <c r="I8" s="406">
        <f>SUMIFS('RMC INPUT-OUTPUT'!$O$6:$O$9998,'RMC INPUT-OUTPUT'!$Q$6:$Q$9998,$A$3:$A$1000,'RMC INPUT-OUTPUT'!$A$6:$A$9998,I1)</f>
        <v>0</v>
      </c>
      <c r="J8" s="406">
        <f>SUMIFS('RMC INPUT-OUTPUT'!$O$6:$O$9998,'RMC INPUT-OUTPUT'!$Q$6:$Q$9998,$A$3:$A$1000,'RMC INPUT-OUTPUT'!$A$6:$A$9998,J1)</f>
        <v>0</v>
      </c>
      <c r="K8" s="406">
        <f>SUMIFS('RMC INPUT-OUTPUT'!$O$6:$O$9998,'RMC INPUT-OUTPUT'!$Q$6:$Q$9998,$A$3:$A$1000,'RMC INPUT-OUTPUT'!$A$6:$A$9998,K1)</f>
        <v>0</v>
      </c>
      <c r="L8" s="406">
        <f>SUMIFS('RMC INPUT-OUTPUT'!$O$6:$O$9998,'RMC INPUT-OUTPUT'!$Q$6:$Q$9998,$A$3:$A$1000,'RMC INPUT-OUTPUT'!$A$6:$A$9998,L1)</f>
        <v>0</v>
      </c>
      <c r="M8" s="406">
        <f>SUMIFS('RMC INPUT-OUTPUT'!$O$6:$O$9998,'RMC INPUT-OUTPUT'!$Q$6:$Q$9998,$A$3:$A$1000,'RMC INPUT-OUTPUT'!$A$6:$A$9998,M1)</f>
        <v>0</v>
      </c>
      <c r="N8" s="406">
        <f>SUMIFS('RMC INPUT-OUTPUT'!$O$6:$O$9998,'RMC INPUT-OUTPUT'!$Q$6:$Q$9998,$A$3:$A$1000,'RMC INPUT-OUTPUT'!$A$6:$A$9998,N1)</f>
        <v>0</v>
      </c>
    </row>
    <row r="9" spans="1:14">
      <c r="A9" s="503" t="s">
        <v>1417</v>
      </c>
      <c r="B9" s="409" t="s">
        <v>1368</v>
      </c>
      <c r="C9" s="406">
        <f>SUMIFS('RMC INPUT-OUTPUT'!$P$6:$P$9998,'RMC INPUT-OUTPUT'!$Q$6:$Q$9998,$A$3:$A$1000,'RMC INPUT-OUTPUT'!$A$6:$A$9998,C1)</f>
        <v>0</v>
      </c>
      <c r="D9" s="406">
        <f>SUMIFS('RMC INPUT-OUTPUT'!$P$6:$P$9998,'RMC INPUT-OUTPUT'!$Q$6:$Q$9998,$A$3:$A$1000,'RMC INPUT-OUTPUT'!$A$6:$A$9998,D1)</f>
        <v>0</v>
      </c>
      <c r="E9" s="406">
        <f>SUMIFS('RMC INPUT-OUTPUT'!$P$6:$P$9998,'RMC INPUT-OUTPUT'!$Q$6:$Q$9998,$A$3:$A$1000,'RMC INPUT-OUTPUT'!$A$6:$A$9998,E1)</f>
        <v>0</v>
      </c>
      <c r="F9" s="406">
        <f>SUMIFS('RMC INPUT-OUTPUT'!$P$6:$P$9998,'RMC INPUT-OUTPUT'!$Q$6:$Q$9998,$A$3:$A$1000,'RMC INPUT-OUTPUT'!$A$6:$A$9998,F1)</f>
        <v>0</v>
      </c>
      <c r="G9" s="406">
        <f>SUMIFS('RMC INPUT-OUTPUT'!$P$6:$P$9998,'RMC INPUT-OUTPUT'!$Q$6:$Q$9998,$A$3:$A$1000,'RMC INPUT-OUTPUT'!$A$6:$A$9998,G1)</f>
        <v>0</v>
      </c>
      <c r="H9" s="406">
        <f>SUMIFS('RMC INPUT-OUTPUT'!$P$6:$P$9998,'RMC INPUT-OUTPUT'!$Q$6:$Q$9998,$A$3:$A$1000,'RMC INPUT-OUTPUT'!$A$6:$A$9998,H1)</f>
        <v>0</v>
      </c>
      <c r="I9" s="406">
        <f>SUMIFS('RMC INPUT-OUTPUT'!$P$6:$P$9998,'RMC INPUT-OUTPUT'!$Q$6:$Q$9998,$A$3:$A$1000,'RMC INPUT-OUTPUT'!$A$6:$A$9998,I1)</f>
        <v>0</v>
      </c>
      <c r="J9" s="406">
        <f>SUMIFS('RMC INPUT-OUTPUT'!$P$6:$P$9998,'RMC INPUT-OUTPUT'!$Q$6:$Q$9998,$A$3:$A$1000,'RMC INPUT-OUTPUT'!$A$6:$A$9998,J1)</f>
        <v>0</v>
      </c>
      <c r="K9" s="406">
        <f>SUMIFS('RMC INPUT-OUTPUT'!$P$6:$P$9998,'RMC INPUT-OUTPUT'!$Q$6:$Q$9998,$A$3:$A$1000,'RMC INPUT-OUTPUT'!$A$6:$A$9998,K1)</f>
        <v>0</v>
      </c>
      <c r="L9" s="406">
        <f>SUMIFS('RMC INPUT-OUTPUT'!$P$6:$P$9998,'RMC INPUT-OUTPUT'!$Q$6:$Q$9998,$A$3:$A$1000,'RMC INPUT-OUTPUT'!$A$6:$A$9998,L1)</f>
        <v>0</v>
      </c>
      <c r="M9" s="406">
        <f>SUMIFS('RMC INPUT-OUTPUT'!$P$6:$P$9998,'RMC INPUT-OUTPUT'!$Q$6:$Q$9998,$A$3:$A$1000,'RMC INPUT-OUTPUT'!$A$6:$A$9998,M1)</f>
        <v>0</v>
      </c>
      <c r="N9" s="406">
        <f>SUMIFS('RMC INPUT-OUTPUT'!$P$6:$P$9998,'RMC INPUT-OUTPUT'!$Q$6:$Q$9998,$A$3:$A$1000,'RMC INPUT-OUTPUT'!$A$6:$A$9998,N1)</f>
        <v>0</v>
      </c>
    </row>
    <row r="10" spans="1:14">
      <c r="A10" s="502" t="s">
        <v>1423</v>
      </c>
      <c r="B10" s="502" t="s">
        <v>1423</v>
      </c>
      <c r="C10" s="405"/>
      <c r="D10" s="405"/>
      <c r="E10" s="405"/>
      <c r="F10" s="405"/>
      <c r="G10" s="405"/>
      <c r="H10" s="405"/>
      <c r="I10" s="405"/>
      <c r="J10" s="405"/>
      <c r="K10" s="405"/>
      <c r="L10" s="405"/>
      <c r="M10" s="405"/>
      <c r="N10" s="405"/>
    </row>
    <row r="11" spans="1:14">
      <c r="A11" s="503" t="s">
        <v>1423</v>
      </c>
      <c r="B11" s="409" t="s">
        <v>1363</v>
      </c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6"/>
      <c r="N11" s="406"/>
    </row>
    <row r="12" spans="1:14">
      <c r="A12" s="503" t="s">
        <v>1423</v>
      </c>
      <c r="B12" s="409" t="s">
        <v>1364</v>
      </c>
      <c r="C12" s="406">
        <f>SUMIFS('RMC INPUT-OUTPUT'!$L$6:$L$9998,'RMC INPUT-OUTPUT'!$Q$6:$Q$9998,$A$3:$A$1000,'RMC INPUT-OUTPUT'!$A$6:$A$9998,C1)</f>
        <v>0</v>
      </c>
      <c r="D12" s="406">
        <f>SUMIFS('RMC INPUT-OUTPUT'!$L$6:$L$9998,'RMC INPUT-OUTPUT'!$Q$6:$Q$9998,$A$3:$A$1000,'RMC INPUT-OUTPUT'!$A$6:$A$9998,D1)</f>
        <v>0</v>
      </c>
      <c r="E12" s="406">
        <f>SUMIFS('RMC INPUT-OUTPUT'!$L$6:$L$9998,'RMC INPUT-OUTPUT'!$Q$6:$Q$9998,$A$3:$A$1000,'RMC INPUT-OUTPUT'!$A$6:$A$9998,E1)</f>
        <v>0</v>
      </c>
      <c r="F12" s="406">
        <f>SUMIFS('RMC INPUT-OUTPUT'!$L$6:$L$9998,'RMC INPUT-OUTPUT'!$Q$6:$Q$9998,$A$3:$A$1000,'RMC INPUT-OUTPUT'!$A$6:$A$9998,F1)</f>
        <v>0</v>
      </c>
      <c r="G12" s="406">
        <f>SUMIFS('RMC INPUT-OUTPUT'!$L$6:$L$9998,'RMC INPUT-OUTPUT'!$Q$6:$Q$9998,$A$3:$A$1000,'RMC INPUT-OUTPUT'!$A$6:$A$9998,G1)</f>
        <v>0</v>
      </c>
      <c r="H12" s="406">
        <f>SUMIFS('RMC INPUT-OUTPUT'!$L$6:$L$9998,'RMC INPUT-OUTPUT'!$Q$6:$Q$9998,$A$3:$A$1000,'RMC INPUT-OUTPUT'!$A$6:$A$9998,H1)</f>
        <v>0</v>
      </c>
      <c r="I12" s="406">
        <f>SUMIFS('RMC INPUT-OUTPUT'!$L$6:$L$9998,'RMC INPUT-OUTPUT'!$Q$6:$Q$9998,$A$3:$A$1000,'RMC INPUT-OUTPUT'!$A$6:$A$9998,I1)</f>
        <v>0</v>
      </c>
      <c r="J12" s="406">
        <f>SUMIFS('RMC INPUT-OUTPUT'!$L$6:$L$9998,'RMC INPUT-OUTPUT'!$Q$6:$Q$9998,$A$3:$A$1000,'RMC INPUT-OUTPUT'!$A$6:$A$9998,J1)</f>
        <v>0</v>
      </c>
      <c r="K12" s="406">
        <f>SUMIFS('RMC INPUT-OUTPUT'!$L$6:$L$9998,'RMC INPUT-OUTPUT'!$Q$6:$Q$9998,$A$3:$A$1000,'RMC INPUT-OUTPUT'!$A$6:$A$9998,K1)</f>
        <v>0</v>
      </c>
      <c r="L12" s="406">
        <f>SUMIFS('RMC INPUT-OUTPUT'!$L$6:$L$9998,'RMC INPUT-OUTPUT'!$Q$6:$Q$9998,$A$3:$A$1000,'RMC INPUT-OUTPUT'!$A$6:$A$9998,L1)</f>
        <v>0</v>
      </c>
      <c r="M12" s="406">
        <f>SUMIFS('RMC INPUT-OUTPUT'!$L$6:$L$9998,'RMC INPUT-OUTPUT'!$Q$6:$Q$9998,$A$3:$A$1000,'RMC INPUT-OUTPUT'!$A$6:$A$9998,M1)</f>
        <v>0</v>
      </c>
      <c r="N12" s="406">
        <f>SUMIFS('RMC INPUT-OUTPUT'!$L$6:$L$9998,'RMC INPUT-OUTPUT'!$Q$6:$Q$9998,$A$3:$A$1000,'RMC INPUT-OUTPUT'!$A$6:$A$9998,N1)</f>
        <v>0</v>
      </c>
    </row>
    <row r="13" spans="1:14">
      <c r="A13" s="503" t="s">
        <v>1423</v>
      </c>
      <c r="B13" s="409" t="s">
        <v>1365</v>
      </c>
      <c r="C13" s="406">
        <f>SUMIFS('RMC INPUT-OUTPUT'!$M$6:$M$9998,'RMC INPUT-OUTPUT'!$Q$6:$Q$9998,$A$3:$A$1000,'RMC INPUT-OUTPUT'!$A$6:$A$9998,C1)</f>
        <v>0</v>
      </c>
      <c r="D13" s="406">
        <f>SUMIFS('RMC INPUT-OUTPUT'!$M$6:$M$9998,'RMC INPUT-OUTPUT'!$Q$6:$Q$9998,$A$3:$A$1000,'RMC INPUT-OUTPUT'!$A$6:$A$9998,D1)</f>
        <v>0</v>
      </c>
      <c r="E13" s="406">
        <f>SUMIFS('RMC INPUT-OUTPUT'!$M$6:$M$9998,'RMC INPUT-OUTPUT'!$Q$6:$Q$9998,$A$3:$A$1000,'RMC INPUT-OUTPUT'!$A$6:$A$9998,E1)</f>
        <v>0</v>
      </c>
      <c r="F13" s="406">
        <f>SUMIFS('RMC INPUT-OUTPUT'!$M$6:$M$9998,'RMC INPUT-OUTPUT'!$Q$6:$Q$9998,$A$3:$A$1000,'RMC INPUT-OUTPUT'!$A$6:$A$9998,F1)</f>
        <v>0</v>
      </c>
      <c r="G13" s="406">
        <f>SUMIFS('RMC INPUT-OUTPUT'!$M$6:$M$9998,'RMC INPUT-OUTPUT'!$Q$6:$Q$9998,$A$3:$A$1000,'RMC INPUT-OUTPUT'!$A$6:$A$9998,G1)</f>
        <v>0</v>
      </c>
      <c r="H13" s="406">
        <f>SUMIFS('RMC INPUT-OUTPUT'!$M$6:$M$9998,'RMC INPUT-OUTPUT'!$Q$6:$Q$9998,$A$3:$A$1000,'RMC INPUT-OUTPUT'!$A$6:$A$9998,H1)</f>
        <v>0</v>
      </c>
      <c r="I13" s="406">
        <f>SUMIFS('RMC INPUT-OUTPUT'!$M$6:$M$9998,'RMC INPUT-OUTPUT'!$Q$6:$Q$9998,$A$3:$A$1000,'RMC INPUT-OUTPUT'!$A$6:$A$9998,I1)</f>
        <v>0</v>
      </c>
      <c r="J13" s="406">
        <f>SUMIFS('RMC INPUT-OUTPUT'!$M$6:$M$9998,'RMC INPUT-OUTPUT'!$Q$6:$Q$9998,$A$3:$A$1000,'RMC INPUT-OUTPUT'!$A$6:$A$9998,J1)</f>
        <v>0</v>
      </c>
      <c r="K13" s="406">
        <f>SUMIFS('RMC INPUT-OUTPUT'!$M$6:$M$9998,'RMC INPUT-OUTPUT'!$Q$6:$Q$9998,$A$3:$A$1000,'RMC INPUT-OUTPUT'!$A$6:$A$9998,K1)</f>
        <v>0</v>
      </c>
      <c r="L13" s="406">
        <f>SUMIFS('RMC INPUT-OUTPUT'!$M$6:$M$9998,'RMC INPUT-OUTPUT'!$Q$6:$Q$9998,$A$3:$A$1000,'RMC INPUT-OUTPUT'!$A$6:$A$9998,L1)</f>
        <v>0</v>
      </c>
      <c r="M13" s="406">
        <f>SUMIFS('RMC INPUT-OUTPUT'!$M$6:$M$9998,'RMC INPUT-OUTPUT'!$Q$6:$Q$9998,$A$3:$A$1000,'RMC INPUT-OUTPUT'!$A$6:$A$9998,M1)</f>
        <v>0</v>
      </c>
      <c r="N13" s="406">
        <f>SUMIFS('RMC INPUT-OUTPUT'!$M$6:$M$9998,'RMC INPUT-OUTPUT'!$Q$6:$Q$9998,$A$3:$A$1000,'RMC INPUT-OUTPUT'!$A$6:$A$9998,N1)</f>
        <v>0</v>
      </c>
    </row>
    <row r="14" spans="1:14">
      <c r="A14" s="503" t="s">
        <v>1423</v>
      </c>
      <c r="B14" s="409" t="s">
        <v>1366</v>
      </c>
      <c r="C14" s="406">
        <f>SUMIFS('RMC INPUT-OUTPUT'!$N$6:$N$9998,'RMC INPUT-OUTPUT'!$Q$6:$Q$9998,$A$3:$A$1000,'RMC INPUT-OUTPUT'!$A$6:$A$9998,C1)</f>
        <v>0</v>
      </c>
      <c r="D14" s="406">
        <f>SUMIFS('RMC INPUT-OUTPUT'!$N$6:$N$9998,'RMC INPUT-OUTPUT'!$Q$6:$Q$9998,$A$3:$A$1000,'RMC INPUT-OUTPUT'!$A$6:$A$9998,D1)</f>
        <v>0</v>
      </c>
      <c r="E14" s="406">
        <f>SUMIFS('RMC INPUT-OUTPUT'!$N$6:$N$9998,'RMC INPUT-OUTPUT'!$Q$6:$Q$9998,$A$3:$A$1000,'RMC INPUT-OUTPUT'!$A$6:$A$9998,E1)</f>
        <v>0</v>
      </c>
      <c r="F14" s="406">
        <f>SUMIFS('RMC INPUT-OUTPUT'!$N$6:$N$9998,'RMC INPUT-OUTPUT'!$Q$6:$Q$9998,$A$3:$A$1000,'RMC INPUT-OUTPUT'!$A$6:$A$9998,F1)</f>
        <v>0</v>
      </c>
      <c r="G14" s="406">
        <f>SUMIFS('RMC INPUT-OUTPUT'!$N$6:$N$9998,'RMC INPUT-OUTPUT'!$Q$6:$Q$9998,$A$3:$A$1000,'RMC INPUT-OUTPUT'!$A$6:$A$9998,G1)</f>
        <v>0</v>
      </c>
      <c r="H14" s="406">
        <f>SUMIFS('RMC INPUT-OUTPUT'!$N$6:$N$9998,'RMC INPUT-OUTPUT'!$Q$6:$Q$9998,$A$3:$A$1000,'RMC INPUT-OUTPUT'!$A$6:$A$9998,H1)</f>
        <v>0</v>
      </c>
      <c r="I14" s="406">
        <f>SUMIFS('RMC INPUT-OUTPUT'!$N$6:$N$9998,'RMC INPUT-OUTPUT'!$Q$6:$Q$9998,$A$3:$A$1000,'RMC INPUT-OUTPUT'!$A$6:$A$9998,I1)</f>
        <v>0</v>
      </c>
      <c r="J14" s="406">
        <f>SUMIFS('RMC INPUT-OUTPUT'!$N$6:$N$9998,'RMC INPUT-OUTPUT'!$Q$6:$Q$9998,$A$3:$A$1000,'RMC INPUT-OUTPUT'!$A$6:$A$9998,J1)</f>
        <v>0</v>
      </c>
      <c r="K14" s="406">
        <f>SUMIFS('RMC INPUT-OUTPUT'!$N$6:$N$9998,'RMC INPUT-OUTPUT'!$Q$6:$Q$9998,$A$3:$A$1000,'RMC INPUT-OUTPUT'!$A$6:$A$9998,K1)</f>
        <v>0</v>
      </c>
      <c r="L14" s="406">
        <f>SUMIFS('RMC INPUT-OUTPUT'!$N$6:$N$9998,'RMC INPUT-OUTPUT'!$Q$6:$Q$9998,$A$3:$A$1000,'RMC INPUT-OUTPUT'!$A$6:$A$9998,L1)</f>
        <v>0</v>
      </c>
      <c r="M14" s="406">
        <f>SUMIFS('RMC INPUT-OUTPUT'!$N$6:$N$9998,'RMC INPUT-OUTPUT'!$Q$6:$Q$9998,$A$3:$A$1000,'RMC INPUT-OUTPUT'!$A$6:$A$9998,M1)</f>
        <v>0</v>
      </c>
      <c r="N14" s="406">
        <f>SUMIFS('RMC INPUT-OUTPUT'!$N$6:$N$9998,'RMC INPUT-OUTPUT'!$Q$6:$Q$9998,$A$3:$A$1000,'RMC INPUT-OUTPUT'!$A$6:$A$9998,N1)</f>
        <v>0</v>
      </c>
    </row>
    <row r="15" spans="1:14">
      <c r="A15" s="503" t="s">
        <v>1423</v>
      </c>
      <c r="B15" s="409" t="s">
        <v>1367</v>
      </c>
      <c r="C15" s="406">
        <f>SUMIFS('RMC INPUT-OUTPUT'!$O$6:$O$9998,'RMC INPUT-OUTPUT'!$Q$6:$Q$9998,$A$3:$A$1000,'RMC INPUT-OUTPUT'!$A$6:$A$9998,C1)</f>
        <v>0</v>
      </c>
      <c r="D15" s="406">
        <f>SUMIFS('RMC INPUT-OUTPUT'!$O$6:$O$9998,'RMC INPUT-OUTPUT'!$Q$6:$Q$9998,$A$3:$A$1000,'RMC INPUT-OUTPUT'!$A$6:$A$9998,D1)</f>
        <v>0</v>
      </c>
      <c r="E15" s="406">
        <f>SUMIFS('RMC INPUT-OUTPUT'!$O$6:$O$9998,'RMC INPUT-OUTPUT'!$Q$6:$Q$9998,$A$3:$A$1000,'RMC INPUT-OUTPUT'!$A$6:$A$9998,E1)</f>
        <v>0</v>
      </c>
      <c r="F15" s="406">
        <f>SUMIFS('RMC INPUT-OUTPUT'!$O$6:$O$9998,'RMC INPUT-OUTPUT'!$Q$6:$Q$9998,$A$3:$A$1000,'RMC INPUT-OUTPUT'!$A$6:$A$9998,F1)</f>
        <v>0</v>
      </c>
      <c r="G15" s="406">
        <f>SUMIFS('RMC INPUT-OUTPUT'!$O$6:$O$9998,'RMC INPUT-OUTPUT'!$Q$6:$Q$9998,$A$3:$A$1000,'RMC INPUT-OUTPUT'!$A$6:$A$9998,G1)</f>
        <v>0</v>
      </c>
      <c r="H15" s="406">
        <f>SUMIFS('RMC INPUT-OUTPUT'!$O$6:$O$9998,'RMC INPUT-OUTPUT'!$Q$6:$Q$9998,$A$3:$A$1000,'RMC INPUT-OUTPUT'!$A$6:$A$9998,H1)</f>
        <v>0</v>
      </c>
      <c r="I15" s="406">
        <f>SUMIFS('RMC INPUT-OUTPUT'!$O$6:$O$9998,'RMC INPUT-OUTPUT'!$Q$6:$Q$9998,$A$3:$A$1000,'RMC INPUT-OUTPUT'!$A$6:$A$9998,I1)</f>
        <v>0</v>
      </c>
      <c r="J15" s="406">
        <f>SUMIFS('RMC INPUT-OUTPUT'!$O$6:$O$9998,'RMC INPUT-OUTPUT'!$Q$6:$Q$9998,$A$3:$A$1000,'RMC INPUT-OUTPUT'!$A$6:$A$9998,J1)</f>
        <v>0</v>
      </c>
      <c r="K15" s="406">
        <f>SUMIFS('RMC INPUT-OUTPUT'!$O$6:$O$9998,'RMC INPUT-OUTPUT'!$Q$6:$Q$9998,$A$3:$A$1000,'RMC INPUT-OUTPUT'!$A$6:$A$9998,K1)</f>
        <v>0</v>
      </c>
      <c r="L15" s="406">
        <f>SUMIFS('RMC INPUT-OUTPUT'!$O$6:$O$9998,'RMC INPUT-OUTPUT'!$Q$6:$Q$9998,$A$3:$A$1000,'RMC INPUT-OUTPUT'!$A$6:$A$9998,L1)</f>
        <v>0</v>
      </c>
      <c r="M15" s="406">
        <f>SUMIFS('RMC INPUT-OUTPUT'!$O$6:$O$9998,'RMC INPUT-OUTPUT'!$Q$6:$Q$9998,$A$3:$A$1000,'RMC INPUT-OUTPUT'!$A$6:$A$9998,M1)</f>
        <v>0</v>
      </c>
      <c r="N15" s="406">
        <f>SUMIFS('RMC INPUT-OUTPUT'!$O$6:$O$9998,'RMC INPUT-OUTPUT'!$Q$6:$Q$9998,$A$3:$A$1000,'RMC INPUT-OUTPUT'!$A$6:$A$9998,N1)</f>
        <v>0</v>
      </c>
    </row>
    <row r="16" spans="1:14">
      <c r="A16" s="503" t="s">
        <v>1423</v>
      </c>
      <c r="B16" s="409" t="s">
        <v>1368</v>
      </c>
      <c r="C16" s="406">
        <f>SUMIFS('RMC INPUT-OUTPUT'!$P$6:$P$9998,'RMC INPUT-OUTPUT'!$Q$6:$Q$9998,$A$3:$A$1000,'RMC INPUT-OUTPUT'!$A$6:$A$9998,C1)</f>
        <v>0</v>
      </c>
      <c r="D16" s="406">
        <f>SUMIFS('RMC INPUT-OUTPUT'!$P$6:$P$9998,'RMC INPUT-OUTPUT'!$Q$6:$Q$9998,$A$3:$A$1000,'RMC INPUT-OUTPUT'!$A$6:$A$9998,D1)</f>
        <v>0</v>
      </c>
      <c r="E16" s="406">
        <f>SUMIFS('RMC INPUT-OUTPUT'!$P$6:$P$9998,'RMC INPUT-OUTPUT'!$Q$6:$Q$9998,$A$3:$A$1000,'RMC INPUT-OUTPUT'!$A$6:$A$9998,E1)</f>
        <v>0</v>
      </c>
      <c r="F16" s="406">
        <f>SUMIFS('RMC INPUT-OUTPUT'!$P$6:$P$9998,'RMC INPUT-OUTPUT'!$Q$6:$Q$9998,$A$3:$A$1000,'RMC INPUT-OUTPUT'!$A$6:$A$9998,F1)</f>
        <v>0</v>
      </c>
      <c r="G16" s="406">
        <f>SUMIFS('RMC INPUT-OUTPUT'!$P$6:$P$9998,'RMC INPUT-OUTPUT'!$Q$6:$Q$9998,$A$3:$A$1000,'RMC INPUT-OUTPUT'!$A$6:$A$9998,G1)</f>
        <v>0</v>
      </c>
      <c r="H16" s="406">
        <f>SUMIFS('RMC INPUT-OUTPUT'!$P$6:$P$9998,'RMC INPUT-OUTPUT'!$Q$6:$Q$9998,$A$3:$A$1000,'RMC INPUT-OUTPUT'!$A$6:$A$9998,H1)</f>
        <v>0</v>
      </c>
      <c r="I16" s="406">
        <f>SUMIFS('RMC INPUT-OUTPUT'!$P$6:$P$9998,'RMC INPUT-OUTPUT'!$Q$6:$Q$9998,$A$3:$A$1000,'RMC INPUT-OUTPUT'!$A$6:$A$9998,I1)</f>
        <v>0</v>
      </c>
      <c r="J16" s="406">
        <f>SUMIFS('RMC INPUT-OUTPUT'!$P$6:$P$9998,'RMC INPUT-OUTPUT'!$Q$6:$Q$9998,$A$3:$A$1000,'RMC INPUT-OUTPUT'!$A$6:$A$9998,J1)</f>
        <v>0</v>
      </c>
      <c r="K16" s="406">
        <f>SUMIFS('RMC INPUT-OUTPUT'!$P$6:$P$9998,'RMC INPUT-OUTPUT'!$Q$6:$Q$9998,$A$3:$A$1000,'RMC INPUT-OUTPUT'!$A$6:$A$9998,K1)</f>
        <v>0</v>
      </c>
      <c r="L16" s="406">
        <f>SUMIFS('RMC INPUT-OUTPUT'!$P$6:$P$9998,'RMC INPUT-OUTPUT'!$Q$6:$Q$9998,$A$3:$A$1000,'RMC INPUT-OUTPUT'!$A$6:$A$9998,L1)</f>
        <v>0</v>
      </c>
      <c r="M16" s="406">
        <f>SUMIFS('RMC INPUT-OUTPUT'!$P$6:$P$9998,'RMC INPUT-OUTPUT'!$Q$6:$Q$9998,$A$3:$A$1000,'RMC INPUT-OUTPUT'!$A$6:$A$9998,M1)</f>
        <v>0</v>
      </c>
      <c r="N16" s="406">
        <f>SUMIFS('RMC INPUT-OUTPUT'!$P$6:$P$9998,'RMC INPUT-OUTPUT'!$Q$6:$Q$9998,$A$3:$A$1000,'RMC INPUT-OUTPUT'!$A$6:$A$9998,N1)</f>
        <v>0</v>
      </c>
    </row>
    <row r="17" spans="1:14">
      <c r="A17" s="393" t="s">
        <v>1398</v>
      </c>
      <c r="B17" s="393" t="s">
        <v>1398</v>
      </c>
      <c r="C17" s="405"/>
      <c r="D17" s="405"/>
      <c r="E17" s="405"/>
      <c r="F17" s="405"/>
      <c r="G17" s="405"/>
      <c r="H17" s="405"/>
      <c r="I17" s="405"/>
      <c r="J17" s="405"/>
      <c r="K17" s="405"/>
      <c r="L17" s="405"/>
      <c r="M17" s="405"/>
      <c r="N17" s="405"/>
    </row>
    <row r="18" spans="1:14">
      <c r="A18" s="394" t="s">
        <v>1398</v>
      </c>
      <c r="B18" s="409" t="s">
        <v>1363</v>
      </c>
      <c r="C18" s="406">
        <f>+C4+C11</f>
        <v>0</v>
      </c>
      <c r="D18" s="406">
        <f t="shared" ref="D18:N18" si="0">+D4+D11</f>
        <v>0</v>
      </c>
      <c r="E18" s="406">
        <f t="shared" si="0"/>
        <v>0</v>
      </c>
      <c r="F18" s="406">
        <f t="shared" si="0"/>
        <v>0</v>
      </c>
      <c r="G18" s="406">
        <f t="shared" si="0"/>
        <v>0</v>
      </c>
      <c r="H18" s="406">
        <f t="shared" si="0"/>
        <v>0</v>
      </c>
      <c r="I18" s="406">
        <f t="shared" si="0"/>
        <v>0</v>
      </c>
      <c r="J18" s="406">
        <f t="shared" si="0"/>
        <v>0</v>
      </c>
      <c r="K18" s="406">
        <f t="shared" si="0"/>
        <v>0</v>
      </c>
      <c r="L18" s="406">
        <f t="shared" si="0"/>
        <v>0</v>
      </c>
      <c r="M18" s="406">
        <f t="shared" si="0"/>
        <v>0</v>
      </c>
      <c r="N18" s="406">
        <f t="shared" si="0"/>
        <v>0</v>
      </c>
    </row>
    <row r="19" spans="1:14">
      <c r="A19" s="395" t="s">
        <v>1398</v>
      </c>
      <c r="B19" s="409" t="s">
        <v>1364</v>
      </c>
      <c r="C19" s="406">
        <f t="shared" ref="C19:N23" si="1">+C5+C12</f>
        <v>18500</v>
      </c>
      <c r="D19" s="406">
        <f t="shared" si="1"/>
        <v>45560</v>
      </c>
      <c r="E19" s="406">
        <f t="shared" si="1"/>
        <v>49200</v>
      </c>
      <c r="F19" s="406">
        <f t="shared" si="1"/>
        <v>98400</v>
      </c>
      <c r="G19" s="406">
        <f t="shared" si="1"/>
        <v>71800</v>
      </c>
      <c r="H19" s="406">
        <f t="shared" si="1"/>
        <v>0</v>
      </c>
      <c r="I19" s="406">
        <f t="shared" si="1"/>
        <v>0</v>
      </c>
      <c r="J19" s="406">
        <f t="shared" si="1"/>
        <v>0</v>
      </c>
      <c r="K19" s="406">
        <f t="shared" si="1"/>
        <v>0</v>
      </c>
      <c r="L19" s="406">
        <f t="shared" si="1"/>
        <v>0</v>
      </c>
      <c r="M19" s="406">
        <f t="shared" si="1"/>
        <v>0</v>
      </c>
      <c r="N19" s="406">
        <f t="shared" si="1"/>
        <v>0</v>
      </c>
    </row>
    <row r="20" spans="1:14">
      <c r="A20" s="395" t="s">
        <v>1398</v>
      </c>
      <c r="B20" s="409" t="s">
        <v>1365</v>
      </c>
      <c r="C20" s="406">
        <f t="shared" si="1"/>
        <v>0</v>
      </c>
      <c r="D20" s="406">
        <f t="shared" si="1"/>
        <v>0</v>
      </c>
      <c r="E20" s="406">
        <f t="shared" si="1"/>
        <v>0</v>
      </c>
      <c r="F20" s="406">
        <f t="shared" si="1"/>
        <v>0</v>
      </c>
      <c r="G20" s="406">
        <f t="shared" si="1"/>
        <v>0</v>
      </c>
      <c r="H20" s="406">
        <f t="shared" si="1"/>
        <v>0</v>
      </c>
      <c r="I20" s="406">
        <f t="shared" si="1"/>
        <v>0</v>
      </c>
      <c r="J20" s="406">
        <f t="shared" si="1"/>
        <v>0</v>
      </c>
      <c r="K20" s="406">
        <f t="shared" si="1"/>
        <v>0</v>
      </c>
      <c r="L20" s="406">
        <f t="shared" si="1"/>
        <v>0</v>
      </c>
      <c r="M20" s="406">
        <f t="shared" si="1"/>
        <v>0</v>
      </c>
      <c r="N20" s="406">
        <f t="shared" si="1"/>
        <v>0</v>
      </c>
    </row>
    <row r="21" spans="1:14">
      <c r="A21" s="395" t="s">
        <v>1398</v>
      </c>
      <c r="B21" s="409" t="s">
        <v>1366</v>
      </c>
      <c r="C21" s="406">
        <f t="shared" si="1"/>
        <v>462.5</v>
      </c>
      <c r="D21" s="406">
        <f t="shared" si="1"/>
        <v>1139</v>
      </c>
      <c r="E21" s="406">
        <f t="shared" si="1"/>
        <v>1230</v>
      </c>
      <c r="F21" s="406">
        <f t="shared" si="1"/>
        <v>2460</v>
      </c>
      <c r="G21" s="406">
        <f t="shared" si="1"/>
        <v>1795</v>
      </c>
      <c r="H21" s="406">
        <f t="shared" si="1"/>
        <v>0</v>
      </c>
      <c r="I21" s="406">
        <f t="shared" si="1"/>
        <v>0</v>
      </c>
      <c r="J21" s="406">
        <f t="shared" si="1"/>
        <v>0</v>
      </c>
      <c r="K21" s="406">
        <f t="shared" si="1"/>
        <v>0</v>
      </c>
      <c r="L21" s="406">
        <f t="shared" si="1"/>
        <v>0</v>
      </c>
      <c r="M21" s="406">
        <f t="shared" si="1"/>
        <v>0</v>
      </c>
      <c r="N21" s="406">
        <f t="shared" si="1"/>
        <v>0</v>
      </c>
    </row>
    <row r="22" spans="1:14">
      <c r="A22" s="395" t="s">
        <v>1398</v>
      </c>
      <c r="B22" s="409" t="s">
        <v>1367</v>
      </c>
      <c r="C22" s="406">
        <f t="shared" si="1"/>
        <v>462.5</v>
      </c>
      <c r="D22" s="406">
        <f t="shared" si="1"/>
        <v>1139</v>
      </c>
      <c r="E22" s="406">
        <f t="shared" si="1"/>
        <v>1230</v>
      </c>
      <c r="F22" s="406">
        <f t="shared" si="1"/>
        <v>2460</v>
      </c>
      <c r="G22" s="406">
        <f t="shared" si="1"/>
        <v>1795</v>
      </c>
      <c r="H22" s="406">
        <f t="shared" si="1"/>
        <v>0</v>
      </c>
      <c r="I22" s="406">
        <f t="shared" si="1"/>
        <v>0</v>
      </c>
      <c r="J22" s="406">
        <f t="shared" si="1"/>
        <v>0</v>
      </c>
      <c r="K22" s="406">
        <f t="shared" si="1"/>
        <v>0</v>
      </c>
      <c r="L22" s="406">
        <f t="shared" si="1"/>
        <v>0</v>
      </c>
      <c r="M22" s="406">
        <f t="shared" si="1"/>
        <v>0</v>
      </c>
      <c r="N22" s="406">
        <f t="shared" si="1"/>
        <v>0</v>
      </c>
    </row>
    <row r="23" spans="1:14">
      <c r="A23" s="395" t="s">
        <v>1398</v>
      </c>
      <c r="B23" s="409" t="s">
        <v>1368</v>
      </c>
      <c r="C23" s="406">
        <f t="shared" si="1"/>
        <v>0</v>
      </c>
      <c r="D23" s="406">
        <f t="shared" si="1"/>
        <v>0</v>
      </c>
      <c r="E23" s="406">
        <f t="shared" si="1"/>
        <v>0</v>
      </c>
      <c r="F23" s="406">
        <f t="shared" si="1"/>
        <v>0</v>
      </c>
      <c r="G23" s="406">
        <f t="shared" si="1"/>
        <v>0</v>
      </c>
      <c r="H23" s="406">
        <f t="shared" si="1"/>
        <v>0</v>
      </c>
      <c r="I23" s="406">
        <f t="shared" si="1"/>
        <v>0</v>
      </c>
      <c r="J23" s="406">
        <f t="shared" si="1"/>
        <v>0</v>
      </c>
      <c r="K23" s="406">
        <f t="shared" si="1"/>
        <v>0</v>
      </c>
      <c r="L23" s="406">
        <f t="shared" si="1"/>
        <v>0</v>
      </c>
      <c r="M23" s="406">
        <f t="shared" si="1"/>
        <v>0</v>
      </c>
      <c r="N23" s="406">
        <f t="shared" si="1"/>
        <v>0</v>
      </c>
    </row>
    <row r="24" spans="1:14">
      <c r="A24" s="407" t="s">
        <v>1914</v>
      </c>
      <c r="B24" s="407" t="s">
        <v>1914</v>
      </c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5"/>
    </row>
    <row r="25" spans="1:14">
      <c r="A25" s="502" t="s">
        <v>1916</v>
      </c>
      <c r="B25" s="502" t="s">
        <v>1417</v>
      </c>
      <c r="C25" s="405"/>
      <c r="D25" s="405"/>
      <c r="E25" s="405"/>
      <c r="F25" s="405"/>
      <c r="G25" s="405"/>
      <c r="H25" s="405"/>
      <c r="I25" s="405"/>
      <c r="J25" s="405"/>
      <c r="K25" s="405"/>
      <c r="L25" s="405"/>
      <c r="M25" s="405"/>
      <c r="N25" s="405"/>
    </row>
    <row r="26" spans="1:14">
      <c r="A26" s="503" t="s">
        <v>1916</v>
      </c>
      <c r="B26" s="409" t="s">
        <v>1363</v>
      </c>
      <c r="C26" s="406"/>
      <c r="D26" s="406"/>
      <c r="E26" s="406"/>
      <c r="F26" s="406"/>
      <c r="G26" s="406"/>
      <c r="H26" s="406"/>
      <c r="I26" s="406"/>
      <c r="J26" s="406"/>
      <c r="K26" s="406"/>
      <c r="L26" s="406"/>
      <c r="M26" s="406"/>
      <c r="N26" s="406"/>
    </row>
    <row r="27" spans="1:14">
      <c r="A27" s="503" t="s">
        <v>1916</v>
      </c>
      <c r="B27" s="409" t="s">
        <v>1364</v>
      </c>
      <c r="C27" s="406">
        <f>SUMIFS('RMC INPUT-OUTPUT'!$L$6:$L$9998,'RMC INPUT-OUTPUT'!$Q$6:$Q$9998,$A$3:$A$1000,'RMC INPUT-OUTPUT'!$A$6:$A$9998,C1)</f>
        <v>18500</v>
      </c>
      <c r="D27" s="406">
        <f>SUMIFS('RMC INPUT-OUTPUT'!$L$6:$L$9998,'RMC INPUT-OUTPUT'!$Q$6:$Q$9998,$A$3:$A$1000,'RMC INPUT-OUTPUT'!$A$6:$A$9998,D1)</f>
        <v>45560</v>
      </c>
      <c r="E27" s="406">
        <f>SUMIFS('RMC INPUT-OUTPUT'!$L$6:$L$9998,'RMC INPUT-OUTPUT'!$Q$6:$Q$9998,$A$3:$A$1000,'RMC INPUT-OUTPUT'!$A$6:$A$9998,E1)</f>
        <v>49200</v>
      </c>
      <c r="F27" s="406">
        <f>SUMIFS('RMC INPUT-OUTPUT'!$L$6:$L$9998,'RMC INPUT-OUTPUT'!$Q$6:$Q$9998,$A$3:$A$1000,'RMC INPUT-OUTPUT'!$A$6:$A$9998,F1)</f>
        <v>98400</v>
      </c>
      <c r="G27" s="406">
        <f>SUMIFS('RMC INPUT-OUTPUT'!$L$6:$L$9998,'RMC INPUT-OUTPUT'!$Q$6:$Q$9998,$A$3:$A$1000,'RMC INPUT-OUTPUT'!$A$6:$A$9998,G1)</f>
        <v>71800</v>
      </c>
      <c r="H27" s="406">
        <f>SUMIFS('RMC INPUT-OUTPUT'!$L$6:$L$9998,'RMC INPUT-OUTPUT'!$Q$6:$Q$9998,$A$3:$A$1000,'RMC INPUT-OUTPUT'!$A$6:$A$9998,H1)</f>
        <v>0</v>
      </c>
      <c r="I27" s="406">
        <f>SUMIFS('RMC INPUT-OUTPUT'!$L$6:$L$9998,'RMC INPUT-OUTPUT'!$Q$6:$Q$9998,$A$3:$A$1000,'RMC INPUT-OUTPUT'!$A$6:$A$9998,I1)</f>
        <v>0</v>
      </c>
      <c r="J27" s="406">
        <f>SUMIFS('RMC INPUT-OUTPUT'!$L$6:$L$9998,'RMC INPUT-OUTPUT'!$Q$6:$Q$9998,$A$3:$A$1000,'RMC INPUT-OUTPUT'!$A$6:$A$9998,J1)</f>
        <v>0</v>
      </c>
      <c r="K27" s="406">
        <f>SUMIFS('RMC INPUT-OUTPUT'!$L$6:$L$9998,'RMC INPUT-OUTPUT'!$Q$6:$Q$9998,$A$3:$A$1000,'RMC INPUT-OUTPUT'!$A$6:$A$9998,K1)</f>
        <v>0</v>
      </c>
      <c r="L27" s="406">
        <f>SUMIFS('RMC INPUT-OUTPUT'!$L$6:$L$9998,'RMC INPUT-OUTPUT'!$Q$6:$Q$9998,$A$3:$A$1000,'RMC INPUT-OUTPUT'!$A$6:$A$9998,L1)</f>
        <v>0</v>
      </c>
      <c r="M27" s="406">
        <f>SUMIFS('RMC INPUT-OUTPUT'!$L$6:$L$9998,'RMC INPUT-OUTPUT'!$Q$6:$Q$9998,$A$3:$A$1000,'RMC INPUT-OUTPUT'!$A$6:$A$9998,M1)</f>
        <v>0</v>
      </c>
      <c r="N27" s="406">
        <f>SUMIFS('RMC INPUT-OUTPUT'!$L$6:$L$9998,'RMC INPUT-OUTPUT'!$Q$6:$Q$9998,$A$3:$A$1000,'RMC INPUT-OUTPUT'!$A$6:$A$9998,N1)</f>
        <v>0</v>
      </c>
    </row>
    <row r="28" spans="1:14">
      <c r="A28" s="503" t="s">
        <v>1916</v>
      </c>
      <c r="B28" s="409" t="s">
        <v>1365</v>
      </c>
      <c r="C28" s="406">
        <f>SUMIFS('RMC INPUT-OUTPUT'!$M$6:$M$9998,'RMC INPUT-OUTPUT'!$Q$6:$Q$9998,$A$3:$A$1000,'RMC INPUT-OUTPUT'!$A$6:$A$9998,C1)</f>
        <v>0</v>
      </c>
      <c r="D28" s="406">
        <f>SUMIFS('RMC INPUT-OUTPUT'!$M$6:$M$9998,'RMC INPUT-OUTPUT'!$Q$6:$Q$9998,$A$3:$A$1000,'RMC INPUT-OUTPUT'!$A$6:$A$9998,D1)</f>
        <v>0</v>
      </c>
      <c r="E28" s="406">
        <f>SUMIFS('RMC INPUT-OUTPUT'!$M$6:$M$9998,'RMC INPUT-OUTPUT'!$Q$6:$Q$9998,$A$3:$A$1000,'RMC INPUT-OUTPUT'!$A$6:$A$9998,E1)</f>
        <v>0</v>
      </c>
      <c r="F28" s="406">
        <f>SUMIFS('RMC INPUT-OUTPUT'!$M$6:$M$9998,'RMC INPUT-OUTPUT'!$Q$6:$Q$9998,$A$3:$A$1000,'RMC INPUT-OUTPUT'!$A$6:$A$9998,F1)</f>
        <v>0</v>
      </c>
      <c r="G28" s="406">
        <f>SUMIFS('RMC INPUT-OUTPUT'!$M$6:$M$9998,'RMC INPUT-OUTPUT'!$Q$6:$Q$9998,$A$3:$A$1000,'RMC INPUT-OUTPUT'!$A$6:$A$9998,G1)</f>
        <v>0</v>
      </c>
      <c r="H28" s="406">
        <f>SUMIFS('RMC INPUT-OUTPUT'!$M$6:$M$9998,'RMC INPUT-OUTPUT'!$Q$6:$Q$9998,$A$3:$A$1000,'RMC INPUT-OUTPUT'!$A$6:$A$9998,H1)</f>
        <v>0</v>
      </c>
      <c r="I28" s="406">
        <f>SUMIFS('RMC INPUT-OUTPUT'!$M$6:$M$9998,'RMC INPUT-OUTPUT'!$Q$6:$Q$9998,$A$3:$A$1000,'RMC INPUT-OUTPUT'!$A$6:$A$9998,I1)</f>
        <v>0</v>
      </c>
      <c r="J28" s="406">
        <f>SUMIFS('RMC INPUT-OUTPUT'!$M$6:$M$9998,'RMC INPUT-OUTPUT'!$Q$6:$Q$9998,$A$3:$A$1000,'RMC INPUT-OUTPUT'!$A$6:$A$9998,J1)</f>
        <v>0</v>
      </c>
      <c r="K28" s="406">
        <f>SUMIFS('RMC INPUT-OUTPUT'!$M$6:$M$9998,'RMC INPUT-OUTPUT'!$Q$6:$Q$9998,$A$3:$A$1000,'RMC INPUT-OUTPUT'!$A$6:$A$9998,K1)</f>
        <v>0</v>
      </c>
      <c r="L28" s="406">
        <f>SUMIFS('RMC INPUT-OUTPUT'!$M$6:$M$9998,'RMC INPUT-OUTPUT'!$Q$6:$Q$9998,$A$3:$A$1000,'RMC INPUT-OUTPUT'!$A$6:$A$9998,L1)</f>
        <v>0</v>
      </c>
      <c r="M28" s="406">
        <f>SUMIFS('RMC INPUT-OUTPUT'!$M$6:$M$9998,'RMC INPUT-OUTPUT'!$Q$6:$Q$9998,$A$3:$A$1000,'RMC INPUT-OUTPUT'!$A$6:$A$9998,M1)</f>
        <v>0</v>
      </c>
      <c r="N28" s="406">
        <f>SUMIFS('RMC INPUT-OUTPUT'!$M$6:$M$9998,'RMC INPUT-OUTPUT'!$Q$6:$Q$9998,$A$3:$A$1000,'RMC INPUT-OUTPUT'!$A$6:$A$9998,N1)</f>
        <v>0</v>
      </c>
    </row>
    <row r="29" spans="1:14">
      <c r="A29" s="503" t="s">
        <v>1916</v>
      </c>
      <c r="B29" s="409" t="s">
        <v>1366</v>
      </c>
      <c r="C29" s="406">
        <f>SUMIFS('RMC INPUT-OUTPUT'!$N$6:$N$9998,'RMC INPUT-OUTPUT'!$Q$6:$Q$9998,$A$3:$A$1000,'RMC INPUT-OUTPUT'!$A$6:$A$9998,C1)</f>
        <v>462.5</v>
      </c>
      <c r="D29" s="406">
        <f>SUMIFS('RMC INPUT-OUTPUT'!$N$6:$N$9998,'RMC INPUT-OUTPUT'!$Q$6:$Q$9998,$A$3:$A$1000,'RMC INPUT-OUTPUT'!$A$6:$A$9998,D1)</f>
        <v>1139</v>
      </c>
      <c r="E29" s="406">
        <f>SUMIFS('RMC INPUT-OUTPUT'!$N$6:$N$9998,'RMC INPUT-OUTPUT'!$Q$6:$Q$9998,$A$3:$A$1000,'RMC INPUT-OUTPUT'!$A$6:$A$9998,E1)</f>
        <v>1230</v>
      </c>
      <c r="F29" s="406">
        <f>SUMIFS('RMC INPUT-OUTPUT'!$N$6:$N$9998,'RMC INPUT-OUTPUT'!$Q$6:$Q$9998,$A$3:$A$1000,'RMC INPUT-OUTPUT'!$A$6:$A$9998,F1)</f>
        <v>2460</v>
      </c>
      <c r="G29" s="406">
        <f>SUMIFS('RMC INPUT-OUTPUT'!$N$6:$N$9998,'RMC INPUT-OUTPUT'!$Q$6:$Q$9998,$A$3:$A$1000,'RMC INPUT-OUTPUT'!$A$6:$A$9998,G1)</f>
        <v>1795</v>
      </c>
      <c r="H29" s="406">
        <f>SUMIFS('RMC INPUT-OUTPUT'!$N$6:$N$9998,'RMC INPUT-OUTPUT'!$Q$6:$Q$9998,$A$3:$A$1000,'RMC INPUT-OUTPUT'!$A$6:$A$9998,H1)</f>
        <v>0</v>
      </c>
      <c r="I29" s="406">
        <f>SUMIFS('RMC INPUT-OUTPUT'!$N$6:$N$9998,'RMC INPUT-OUTPUT'!$Q$6:$Q$9998,$A$3:$A$1000,'RMC INPUT-OUTPUT'!$A$6:$A$9998,I1)</f>
        <v>0</v>
      </c>
      <c r="J29" s="406">
        <f>SUMIFS('RMC INPUT-OUTPUT'!$N$6:$N$9998,'RMC INPUT-OUTPUT'!$Q$6:$Q$9998,$A$3:$A$1000,'RMC INPUT-OUTPUT'!$A$6:$A$9998,J1)</f>
        <v>0</v>
      </c>
      <c r="K29" s="406">
        <f>SUMIFS('RMC INPUT-OUTPUT'!$N$6:$N$9998,'RMC INPUT-OUTPUT'!$Q$6:$Q$9998,$A$3:$A$1000,'RMC INPUT-OUTPUT'!$A$6:$A$9998,K1)</f>
        <v>0</v>
      </c>
      <c r="L29" s="406">
        <f>SUMIFS('RMC INPUT-OUTPUT'!$N$6:$N$9998,'RMC INPUT-OUTPUT'!$Q$6:$Q$9998,$A$3:$A$1000,'RMC INPUT-OUTPUT'!$A$6:$A$9998,L1)</f>
        <v>0</v>
      </c>
      <c r="M29" s="406">
        <f>SUMIFS('RMC INPUT-OUTPUT'!$N$6:$N$9998,'RMC INPUT-OUTPUT'!$Q$6:$Q$9998,$A$3:$A$1000,'RMC INPUT-OUTPUT'!$A$6:$A$9998,M1)</f>
        <v>0</v>
      </c>
      <c r="N29" s="406">
        <f>SUMIFS('RMC INPUT-OUTPUT'!$N$6:$N$9998,'RMC INPUT-OUTPUT'!$Q$6:$Q$9998,$A$3:$A$1000,'RMC INPUT-OUTPUT'!$A$6:$A$9998,N1)</f>
        <v>0</v>
      </c>
    </row>
    <row r="30" spans="1:14">
      <c r="A30" s="503" t="s">
        <v>1916</v>
      </c>
      <c r="B30" s="409" t="s">
        <v>1367</v>
      </c>
      <c r="C30" s="406">
        <f>SUMIFS('RMC INPUT-OUTPUT'!$O$6:$O$9998,'RMC INPUT-OUTPUT'!$Q$6:$Q$9998,$A$3:$A$1000,'RMC INPUT-OUTPUT'!$A$6:$A$9998,C1)</f>
        <v>462.5</v>
      </c>
      <c r="D30" s="406">
        <f>SUMIFS('RMC INPUT-OUTPUT'!$O$6:$O$9998,'RMC INPUT-OUTPUT'!$Q$6:$Q$9998,$A$3:$A$1000,'RMC INPUT-OUTPUT'!$A$6:$A$9998,D1)</f>
        <v>1139</v>
      </c>
      <c r="E30" s="406">
        <f>SUMIFS('RMC INPUT-OUTPUT'!$O$6:$O$9998,'RMC INPUT-OUTPUT'!$Q$6:$Q$9998,$A$3:$A$1000,'RMC INPUT-OUTPUT'!$A$6:$A$9998,E1)</f>
        <v>1230</v>
      </c>
      <c r="F30" s="406">
        <f>SUMIFS('RMC INPUT-OUTPUT'!$O$6:$O$9998,'RMC INPUT-OUTPUT'!$Q$6:$Q$9998,$A$3:$A$1000,'RMC INPUT-OUTPUT'!$A$6:$A$9998,F1)</f>
        <v>2460</v>
      </c>
      <c r="G30" s="406">
        <f>SUMIFS('RMC INPUT-OUTPUT'!$O$6:$O$9998,'RMC INPUT-OUTPUT'!$Q$6:$Q$9998,$A$3:$A$1000,'RMC INPUT-OUTPUT'!$A$6:$A$9998,G1)</f>
        <v>1795</v>
      </c>
      <c r="H30" s="406">
        <f>SUMIFS('RMC INPUT-OUTPUT'!$O$6:$O$9998,'RMC INPUT-OUTPUT'!$Q$6:$Q$9998,$A$3:$A$1000,'RMC INPUT-OUTPUT'!$A$6:$A$9998,H1)</f>
        <v>0</v>
      </c>
      <c r="I30" s="406">
        <f>SUMIFS('RMC INPUT-OUTPUT'!$O$6:$O$9998,'RMC INPUT-OUTPUT'!$Q$6:$Q$9998,$A$3:$A$1000,'RMC INPUT-OUTPUT'!$A$6:$A$9998,I1)</f>
        <v>0</v>
      </c>
      <c r="J30" s="406">
        <f>SUMIFS('RMC INPUT-OUTPUT'!$O$6:$O$9998,'RMC INPUT-OUTPUT'!$Q$6:$Q$9998,$A$3:$A$1000,'RMC INPUT-OUTPUT'!$A$6:$A$9998,J1)</f>
        <v>0</v>
      </c>
      <c r="K30" s="406">
        <f>SUMIFS('RMC INPUT-OUTPUT'!$O$6:$O$9998,'RMC INPUT-OUTPUT'!$Q$6:$Q$9998,$A$3:$A$1000,'RMC INPUT-OUTPUT'!$A$6:$A$9998,K1)</f>
        <v>0</v>
      </c>
      <c r="L30" s="406">
        <f>SUMIFS('RMC INPUT-OUTPUT'!$O$6:$O$9998,'RMC INPUT-OUTPUT'!$Q$6:$Q$9998,$A$3:$A$1000,'RMC INPUT-OUTPUT'!$A$6:$A$9998,L1)</f>
        <v>0</v>
      </c>
      <c r="M30" s="406">
        <f>SUMIFS('RMC INPUT-OUTPUT'!$O$6:$O$9998,'RMC INPUT-OUTPUT'!$Q$6:$Q$9998,$A$3:$A$1000,'RMC INPUT-OUTPUT'!$A$6:$A$9998,M1)</f>
        <v>0</v>
      </c>
      <c r="N30" s="406">
        <f>SUMIFS('RMC INPUT-OUTPUT'!$O$6:$O$9998,'RMC INPUT-OUTPUT'!$Q$6:$Q$9998,$A$3:$A$1000,'RMC INPUT-OUTPUT'!$A$6:$A$9998,N1)</f>
        <v>0</v>
      </c>
    </row>
    <row r="31" spans="1:14">
      <c r="A31" s="503" t="s">
        <v>1916</v>
      </c>
      <c r="B31" s="409" t="s">
        <v>1368</v>
      </c>
      <c r="C31" s="406">
        <f>SUMIFS('RMC INPUT-OUTPUT'!$P$6:$P$9998,'RMC INPUT-OUTPUT'!$Q$6:$Q$9998,$A$3:$A$1000,'RMC INPUT-OUTPUT'!$A$6:$A$9998,C1)</f>
        <v>0</v>
      </c>
      <c r="D31" s="406">
        <f>SUMIFS('RMC INPUT-OUTPUT'!$P$6:$P$9998,'RMC INPUT-OUTPUT'!$Q$6:$Q$9998,$A$3:$A$1000,'RMC INPUT-OUTPUT'!$A$6:$A$9998,D1)</f>
        <v>0</v>
      </c>
      <c r="E31" s="406">
        <f>SUMIFS('RMC INPUT-OUTPUT'!$P$6:$P$9998,'RMC INPUT-OUTPUT'!$Q$6:$Q$9998,$A$3:$A$1000,'RMC INPUT-OUTPUT'!$A$6:$A$9998,E1)</f>
        <v>0</v>
      </c>
      <c r="F31" s="406">
        <f>SUMIFS('RMC INPUT-OUTPUT'!$P$6:$P$9998,'RMC INPUT-OUTPUT'!$Q$6:$Q$9998,$A$3:$A$1000,'RMC INPUT-OUTPUT'!$A$6:$A$9998,F1)</f>
        <v>0</v>
      </c>
      <c r="G31" s="406">
        <f>SUMIFS('RMC INPUT-OUTPUT'!$P$6:$P$9998,'RMC INPUT-OUTPUT'!$Q$6:$Q$9998,$A$3:$A$1000,'RMC INPUT-OUTPUT'!$A$6:$A$9998,G1)</f>
        <v>0</v>
      </c>
      <c r="H31" s="406">
        <f>SUMIFS('RMC INPUT-OUTPUT'!$P$6:$P$9998,'RMC INPUT-OUTPUT'!$Q$6:$Q$9998,$A$3:$A$1000,'RMC INPUT-OUTPUT'!$A$6:$A$9998,H1)</f>
        <v>0</v>
      </c>
      <c r="I31" s="406">
        <f>SUMIFS('RMC INPUT-OUTPUT'!$P$6:$P$9998,'RMC INPUT-OUTPUT'!$Q$6:$Q$9998,$A$3:$A$1000,'RMC INPUT-OUTPUT'!$A$6:$A$9998,I1)</f>
        <v>0</v>
      </c>
      <c r="J31" s="406">
        <f>SUMIFS('RMC INPUT-OUTPUT'!$P$6:$P$9998,'RMC INPUT-OUTPUT'!$Q$6:$Q$9998,$A$3:$A$1000,'RMC INPUT-OUTPUT'!$A$6:$A$9998,J1)</f>
        <v>0</v>
      </c>
      <c r="K31" s="406">
        <f>SUMIFS('RMC INPUT-OUTPUT'!$P$6:$P$9998,'RMC INPUT-OUTPUT'!$Q$6:$Q$9998,$A$3:$A$1000,'RMC INPUT-OUTPUT'!$A$6:$A$9998,K1)</f>
        <v>0</v>
      </c>
      <c r="L31" s="406">
        <f>SUMIFS('RMC INPUT-OUTPUT'!$P$6:$P$9998,'RMC INPUT-OUTPUT'!$Q$6:$Q$9998,$A$3:$A$1000,'RMC INPUT-OUTPUT'!$A$6:$A$9998,L1)</f>
        <v>0</v>
      </c>
      <c r="M31" s="406">
        <f>SUMIFS('RMC INPUT-OUTPUT'!$P$6:$P$9998,'RMC INPUT-OUTPUT'!$Q$6:$Q$9998,$A$3:$A$1000,'RMC INPUT-OUTPUT'!$A$6:$A$9998,M1)</f>
        <v>0</v>
      </c>
      <c r="N31" s="406">
        <f>SUMIFS('RMC INPUT-OUTPUT'!$P$6:$P$9998,'RMC INPUT-OUTPUT'!$Q$6:$Q$9998,$A$3:$A$1000,'RMC INPUT-OUTPUT'!$A$6:$A$9998,N1)</f>
        <v>0</v>
      </c>
    </row>
    <row r="32" spans="1:14">
      <c r="A32" s="502" t="s">
        <v>1917</v>
      </c>
      <c r="B32" s="502" t="s">
        <v>1423</v>
      </c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</row>
    <row r="33" spans="1:14">
      <c r="A33" s="503" t="s">
        <v>1917</v>
      </c>
      <c r="B33" s="409" t="s">
        <v>1363</v>
      </c>
      <c r="C33" s="406"/>
      <c r="D33" s="406"/>
      <c r="E33" s="406"/>
      <c r="F33" s="406"/>
      <c r="G33" s="406"/>
      <c r="H33" s="406"/>
      <c r="I33" s="406"/>
      <c r="J33" s="406"/>
      <c r="K33" s="406"/>
      <c r="L33" s="406"/>
      <c r="M33" s="406"/>
      <c r="N33" s="406"/>
    </row>
    <row r="34" spans="1:14">
      <c r="A34" s="503" t="s">
        <v>1917</v>
      </c>
      <c r="B34" s="409" t="s">
        <v>1364</v>
      </c>
      <c r="C34" s="406">
        <f>SUMIFS('RMC INPUT-OUTPUT'!$L$6:$L$9998,'RMC INPUT-OUTPUT'!$Q$6:$Q$9998,$A$3:$A$1000,'RMC INPUT-OUTPUT'!$A$6:$A$9998,C1)</f>
        <v>0</v>
      </c>
      <c r="D34" s="406">
        <f>SUMIFS('RMC INPUT-OUTPUT'!$L$6:$L$9998,'RMC INPUT-OUTPUT'!$Q$6:$Q$9998,$A$3:$A$1000,'RMC INPUT-OUTPUT'!$A$6:$A$9998,D1)</f>
        <v>0</v>
      </c>
      <c r="E34" s="406">
        <f>SUMIFS('RMC INPUT-OUTPUT'!$L$6:$L$9998,'RMC INPUT-OUTPUT'!$Q$6:$Q$9998,$A$3:$A$1000,'RMC INPUT-OUTPUT'!$A$6:$A$9998,E1)</f>
        <v>0</v>
      </c>
      <c r="F34" s="406">
        <f>SUMIFS('RMC INPUT-OUTPUT'!$L$6:$L$9998,'RMC INPUT-OUTPUT'!$Q$6:$Q$9998,$A$3:$A$1000,'RMC INPUT-OUTPUT'!$A$6:$A$9998,F1)</f>
        <v>0</v>
      </c>
      <c r="G34" s="406">
        <f>SUMIFS('RMC INPUT-OUTPUT'!$L$6:$L$9998,'RMC INPUT-OUTPUT'!$Q$6:$Q$9998,$A$3:$A$1000,'RMC INPUT-OUTPUT'!$A$6:$A$9998,G1)</f>
        <v>0</v>
      </c>
      <c r="H34" s="406">
        <f>SUMIFS('RMC INPUT-OUTPUT'!$L$6:$L$9998,'RMC INPUT-OUTPUT'!$Q$6:$Q$9998,$A$3:$A$1000,'RMC INPUT-OUTPUT'!$A$6:$A$9998,H1)</f>
        <v>0</v>
      </c>
      <c r="I34" s="406">
        <f>SUMIFS('RMC INPUT-OUTPUT'!$L$6:$L$9998,'RMC INPUT-OUTPUT'!$Q$6:$Q$9998,$A$3:$A$1000,'RMC INPUT-OUTPUT'!$A$6:$A$9998,I1)</f>
        <v>0</v>
      </c>
      <c r="J34" s="406">
        <f>SUMIFS('RMC INPUT-OUTPUT'!$L$6:$L$9998,'RMC INPUT-OUTPUT'!$Q$6:$Q$9998,$A$3:$A$1000,'RMC INPUT-OUTPUT'!$A$6:$A$9998,J1)</f>
        <v>0</v>
      </c>
      <c r="K34" s="406">
        <f>SUMIFS('RMC INPUT-OUTPUT'!$L$6:$L$9998,'RMC INPUT-OUTPUT'!$Q$6:$Q$9998,$A$3:$A$1000,'RMC INPUT-OUTPUT'!$A$6:$A$9998,K1)</f>
        <v>0</v>
      </c>
      <c r="L34" s="406">
        <f>SUMIFS('RMC INPUT-OUTPUT'!$L$6:$L$9998,'RMC INPUT-OUTPUT'!$Q$6:$Q$9998,$A$3:$A$1000,'RMC INPUT-OUTPUT'!$A$6:$A$9998,L1)</f>
        <v>0</v>
      </c>
      <c r="M34" s="406">
        <f>SUMIFS('RMC INPUT-OUTPUT'!$L$6:$L$9998,'RMC INPUT-OUTPUT'!$Q$6:$Q$9998,$A$3:$A$1000,'RMC INPUT-OUTPUT'!$A$6:$A$9998,M1)</f>
        <v>0</v>
      </c>
      <c r="N34" s="406">
        <f>SUMIFS('RMC INPUT-OUTPUT'!$L$6:$L$9998,'RMC INPUT-OUTPUT'!$Q$6:$Q$9998,$A$3:$A$1000,'RMC INPUT-OUTPUT'!$A$6:$A$9998,N1)</f>
        <v>0</v>
      </c>
    </row>
    <row r="35" spans="1:14">
      <c r="A35" s="503" t="s">
        <v>1917</v>
      </c>
      <c r="B35" s="409" t="s">
        <v>1365</v>
      </c>
      <c r="C35" s="406">
        <f>SUMIFS('RMC INPUT-OUTPUT'!$M$6:$M$9998,'RMC INPUT-OUTPUT'!$Q$6:$Q$9998,$A$3:$A$1000,'RMC INPUT-OUTPUT'!$A$6:$A$9998,C1)</f>
        <v>0</v>
      </c>
      <c r="D35" s="406">
        <f>SUMIFS('RMC INPUT-OUTPUT'!$M$6:$M$9998,'RMC INPUT-OUTPUT'!$Q$6:$Q$9998,$A$3:$A$1000,'RMC INPUT-OUTPUT'!$A$6:$A$9998,D1)</f>
        <v>0</v>
      </c>
      <c r="E35" s="406">
        <f>SUMIFS('RMC INPUT-OUTPUT'!$M$6:$M$9998,'RMC INPUT-OUTPUT'!$Q$6:$Q$9998,$A$3:$A$1000,'RMC INPUT-OUTPUT'!$A$6:$A$9998,E1)</f>
        <v>0</v>
      </c>
      <c r="F35" s="406">
        <f>SUMIFS('RMC INPUT-OUTPUT'!$M$6:$M$9998,'RMC INPUT-OUTPUT'!$Q$6:$Q$9998,$A$3:$A$1000,'RMC INPUT-OUTPUT'!$A$6:$A$9998,F1)</f>
        <v>0</v>
      </c>
      <c r="G35" s="406">
        <f>SUMIFS('RMC INPUT-OUTPUT'!$M$6:$M$9998,'RMC INPUT-OUTPUT'!$Q$6:$Q$9998,$A$3:$A$1000,'RMC INPUT-OUTPUT'!$A$6:$A$9998,G1)</f>
        <v>0</v>
      </c>
      <c r="H35" s="406">
        <f>SUMIFS('RMC INPUT-OUTPUT'!$M$6:$M$9998,'RMC INPUT-OUTPUT'!$Q$6:$Q$9998,$A$3:$A$1000,'RMC INPUT-OUTPUT'!$A$6:$A$9998,H1)</f>
        <v>0</v>
      </c>
      <c r="I35" s="406">
        <f>SUMIFS('RMC INPUT-OUTPUT'!$M$6:$M$9998,'RMC INPUT-OUTPUT'!$Q$6:$Q$9998,$A$3:$A$1000,'RMC INPUT-OUTPUT'!$A$6:$A$9998,I1)</f>
        <v>0</v>
      </c>
      <c r="J35" s="406">
        <f>SUMIFS('RMC INPUT-OUTPUT'!$M$6:$M$9998,'RMC INPUT-OUTPUT'!$Q$6:$Q$9998,$A$3:$A$1000,'RMC INPUT-OUTPUT'!$A$6:$A$9998,J1)</f>
        <v>0</v>
      </c>
      <c r="K35" s="406">
        <f>SUMIFS('RMC INPUT-OUTPUT'!$M$6:$M$9998,'RMC INPUT-OUTPUT'!$Q$6:$Q$9998,$A$3:$A$1000,'RMC INPUT-OUTPUT'!$A$6:$A$9998,K1)</f>
        <v>0</v>
      </c>
      <c r="L35" s="406">
        <f>SUMIFS('RMC INPUT-OUTPUT'!$M$6:$M$9998,'RMC INPUT-OUTPUT'!$Q$6:$Q$9998,$A$3:$A$1000,'RMC INPUT-OUTPUT'!$A$6:$A$9998,L1)</f>
        <v>0</v>
      </c>
      <c r="M35" s="406">
        <f>SUMIFS('RMC INPUT-OUTPUT'!$M$6:$M$9998,'RMC INPUT-OUTPUT'!$Q$6:$Q$9998,$A$3:$A$1000,'RMC INPUT-OUTPUT'!$A$6:$A$9998,M1)</f>
        <v>0</v>
      </c>
      <c r="N35" s="406">
        <f>SUMIFS('RMC INPUT-OUTPUT'!$M$6:$M$9998,'RMC INPUT-OUTPUT'!$Q$6:$Q$9998,$A$3:$A$1000,'RMC INPUT-OUTPUT'!$A$6:$A$9998,N1)</f>
        <v>0</v>
      </c>
    </row>
    <row r="36" spans="1:14">
      <c r="A36" s="503" t="s">
        <v>1917</v>
      </c>
      <c r="B36" s="409" t="s">
        <v>1366</v>
      </c>
      <c r="C36" s="406">
        <f>SUMIFS('RMC INPUT-OUTPUT'!$N$6:$N$9998,'RMC INPUT-OUTPUT'!$Q$6:$Q$9998,$A$3:$A$1000,'RMC INPUT-OUTPUT'!$A$6:$A$9998,C1)</f>
        <v>0</v>
      </c>
      <c r="D36" s="406">
        <f>SUMIFS('RMC INPUT-OUTPUT'!$N$6:$N$9998,'RMC INPUT-OUTPUT'!$Q$6:$Q$9998,$A$3:$A$1000,'RMC INPUT-OUTPUT'!$A$6:$A$9998,D1)</f>
        <v>0</v>
      </c>
      <c r="E36" s="406">
        <f>SUMIFS('RMC INPUT-OUTPUT'!$N$6:$N$9998,'RMC INPUT-OUTPUT'!$Q$6:$Q$9998,$A$3:$A$1000,'RMC INPUT-OUTPUT'!$A$6:$A$9998,E1)</f>
        <v>0</v>
      </c>
      <c r="F36" s="406">
        <f>SUMIFS('RMC INPUT-OUTPUT'!$N$6:$N$9998,'RMC INPUT-OUTPUT'!$Q$6:$Q$9998,$A$3:$A$1000,'RMC INPUT-OUTPUT'!$A$6:$A$9998,F1)</f>
        <v>0</v>
      </c>
      <c r="G36" s="406">
        <f>SUMIFS('RMC INPUT-OUTPUT'!$N$6:$N$9998,'RMC INPUT-OUTPUT'!$Q$6:$Q$9998,$A$3:$A$1000,'RMC INPUT-OUTPUT'!$A$6:$A$9998,G1)</f>
        <v>0</v>
      </c>
      <c r="H36" s="406">
        <f>SUMIFS('RMC INPUT-OUTPUT'!$N$6:$N$9998,'RMC INPUT-OUTPUT'!$Q$6:$Q$9998,$A$3:$A$1000,'RMC INPUT-OUTPUT'!$A$6:$A$9998,H1)</f>
        <v>0</v>
      </c>
      <c r="I36" s="406">
        <f>SUMIFS('RMC INPUT-OUTPUT'!$N$6:$N$9998,'RMC INPUT-OUTPUT'!$Q$6:$Q$9998,$A$3:$A$1000,'RMC INPUT-OUTPUT'!$A$6:$A$9998,I1)</f>
        <v>0</v>
      </c>
      <c r="J36" s="406">
        <f>SUMIFS('RMC INPUT-OUTPUT'!$N$6:$N$9998,'RMC INPUT-OUTPUT'!$Q$6:$Q$9998,$A$3:$A$1000,'RMC INPUT-OUTPUT'!$A$6:$A$9998,J1)</f>
        <v>0</v>
      </c>
      <c r="K36" s="406">
        <f>SUMIFS('RMC INPUT-OUTPUT'!$N$6:$N$9998,'RMC INPUT-OUTPUT'!$Q$6:$Q$9998,$A$3:$A$1000,'RMC INPUT-OUTPUT'!$A$6:$A$9998,K1)</f>
        <v>0</v>
      </c>
      <c r="L36" s="406">
        <f>SUMIFS('RMC INPUT-OUTPUT'!$N$6:$N$9998,'RMC INPUT-OUTPUT'!$Q$6:$Q$9998,$A$3:$A$1000,'RMC INPUT-OUTPUT'!$A$6:$A$9998,L1)</f>
        <v>0</v>
      </c>
      <c r="M36" s="406">
        <f>SUMIFS('RMC INPUT-OUTPUT'!$N$6:$N$9998,'RMC INPUT-OUTPUT'!$Q$6:$Q$9998,$A$3:$A$1000,'RMC INPUT-OUTPUT'!$A$6:$A$9998,M1)</f>
        <v>0</v>
      </c>
      <c r="N36" s="406">
        <f>SUMIFS('RMC INPUT-OUTPUT'!$N$6:$N$9998,'RMC INPUT-OUTPUT'!$Q$6:$Q$9998,$A$3:$A$1000,'RMC INPUT-OUTPUT'!$A$6:$A$9998,N1)</f>
        <v>0</v>
      </c>
    </row>
    <row r="37" spans="1:14">
      <c r="A37" s="503" t="s">
        <v>1917</v>
      </c>
      <c r="B37" s="409" t="s">
        <v>1367</v>
      </c>
      <c r="C37" s="406">
        <f>SUMIFS('RMC INPUT-OUTPUT'!$O$6:$O$9998,'RMC INPUT-OUTPUT'!$Q$6:$Q$9998,$A$3:$A$1000,'RMC INPUT-OUTPUT'!$A$6:$A$9998,C1)</f>
        <v>0</v>
      </c>
      <c r="D37" s="406">
        <f>SUMIFS('RMC INPUT-OUTPUT'!$O$6:$O$9998,'RMC INPUT-OUTPUT'!$Q$6:$Q$9998,$A$3:$A$1000,'RMC INPUT-OUTPUT'!$A$6:$A$9998,D1)</f>
        <v>0</v>
      </c>
      <c r="E37" s="406">
        <f>SUMIFS('RMC INPUT-OUTPUT'!$O$6:$O$9998,'RMC INPUT-OUTPUT'!$Q$6:$Q$9998,$A$3:$A$1000,'RMC INPUT-OUTPUT'!$A$6:$A$9998,E1)</f>
        <v>0</v>
      </c>
      <c r="F37" s="406">
        <f>SUMIFS('RMC INPUT-OUTPUT'!$O$6:$O$9998,'RMC INPUT-OUTPUT'!$Q$6:$Q$9998,$A$3:$A$1000,'RMC INPUT-OUTPUT'!$A$6:$A$9998,F1)</f>
        <v>0</v>
      </c>
      <c r="G37" s="406">
        <f>SUMIFS('RMC INPUT-OUTPUT'!$O$6:$O$9998,'RMC INPUT-OUTPUT'!$Q$6:$Q$9998,$A$3:$A$1000,'RMC INPUT-OUTPUT'!$A$6:$A$9998,G1)</f>
        <v>0</v>
      </c>
      <c r="H37" s="406">
        <f>SUMIFS('RMC INPUT-OUTPUT'!$O$6:$O$9998,'RMC INPUT-OUTPUT'!$Q$6:$Q$9998,$A$3:$A$1000,'RMC INPUT-OUTPUT'!$A$6:$A$9998,H1)</f>
        <v>0</v>
      </c>
      <c r="I37" s="406">
        <f>SUMIFS('RMC INPUT-OUTPUT'!$O$6:$O$9998,'RMC INPUT-OUTPUT'!$Q$6:$Q$9998,$A$3:$A$1000,'RMC INPUT-OUTPUT'!$A$6:$A$9998,I1)</f>
        <v>0</v>
      </c>
      <c r="J37" s="406">
        <f>SUMIFS('RMC INPUT-OUTPUT'!$O$6:$O$9998,'RMC INPUT-OUTPUT'!$Q$6:$Q$9998,$A$3:$A$1000,'RMC INPUT-OUTPUT'!$A$6:$A$9998,J1)</f>
        <v>0</v>
      </c>
      <c r="K37" s="406">
        <f>SUMIFS('RMC INPUT-OUTPUT'!$O$6:$O$9998,'RMC INPUT-OUTPUT'!$Q$6:$Q$9998,$A$3:$A$1000,'RMC INPUT-OUTPUT'!$A$6:$A$9998,K1)</f>
        <v>0</v>
      </c>
      <c r="L37" s="406">
        <f>SUMIFS('RMC INPUT-OUTPUT'!$O$6:$O$9998,'RMC INPUT-OUTPUT'!$Q$6:$Q$9998,$A$3:$A$1000,'RMC INPUT-OUTPUT'!$A$6:$A$9998,L1)</f>
        <v>0</v>
      </c>
      <c r="M37" s="406">
        <f>SUMIFS('RMC INPUT-OUTPUT'!$O$6:$O$9998,'RMC INPUT-OUTPUT'!$Q$6:$Q$9998,$A$3:$A$1000,'RMC INPUT-OUTPUT'!$A$6:$A$9998,M1)</f>
        <v>0</v>
      </c>
      <c r="N37" s="406">
        <f>SUMIFS('RMC INPUT-OUTPUT'!$O$6:$O$9998,'RMC INPUT-OUTPUT'!$Q$6:$Q$9998,$A$3:$A$1000,'RMC INPUT-OUTPUT'!$A$6:$A$9998,N1)</f>
        <v>0</v>
      </c>
    </row>
    <row r="38" spans="1:14">
      <c r="A38" s="503" t="s">
        <v>1917</v>
      </c>
      <c r="B38" s="409" t="s">
        <v>1368</v>
      </c>
      <c r="C38" s="406">
        <f>SUMIFS('RMC INPUT-OUTPUT'!$P$6:$P$9998,'RMC INPUT-OUTPUT'!$Q$6:$Q$9998,$A$3:$A$1000,'RMC INPUT-OUTPUT'!$A$6:$A$9998,C1)</f>
        <v>0</v>
      </c>
      <c r="D38" s="406">
        <f>SUMIFS('RMC INPUT-OUTPUT'!$P$6:$P$9998,'RMC INPUT-OUTPUT'!$Q$6:$Q$9998,$A$3:$A$1000,'RMC INPUT-OUTPUT'!$A$6:$A$9998,D1)</f>
        <v>0</v>
      </c>
      <c r="E38" s="406">
        <f>SUMIFS('RMC INPUT-OUTPUT'!$P$6:$P$9998,'RMC INPUT-OUTPUT'!$Q$6:$Q$9998,$A$3:$A$1000,'RMC INPUT-OUTPUT'!$A$6:$A$9998,E1)</f>
        <v>0</v>
      </c>
      <c r="F38" s="406">
        <f>SUMIFS('RMC INPUT-OUTPUT'!$P$6:$P$9998,'RMC INPUT-OUTPUT'!$Q$6:$Q$9998,$A$3:$A$1000,'RMC INPUT-OUTPUT'!$A$6:$A$9998,F1)</f>
        <v>0</v>
      </c>
      <c r="G38" s="406">
        <f>SUMIFS('RMC INPUT-OUTPUT'!$P$6:$P$9998,'RMC INPUT-OUTPUT'!$Q$6:$Q$9998,$A$3:$A$1000,'RMC INPUT-OUTPUT'!$A$6:$A$9998,G1)</f>
        <v>0</v>
      </c>
      <c r="H38" s="406">
        <f>SUMIFS('RMC INPUT-OUTPUT'!$P$6:$P$9998,'RMC INPUT-OUTPUT'!$Q$6:$Q$9998,$A$3:$A$1000,'RMC INPUT-OUTPUT'!$A$6:$A$9998,H1)</f>
        <v>0</v>
      </c>
      <c r="I38" s="406">
        <f>SUMIFS('RMC INPUT-OUTPUT'!$P$6:$P$9998,'RMC INPUT-OUTPUT'!$Q$6:$Q$9998,$A$3:$A$1000,'RMC INPUT-OUTPUT'!$A$6:$A$9998,I1)</f>
        <v>0</v>
      </c>
      <c r="J38" s="406">
        <f>SUMIFS('RMC INPUT-OUTPUT'!$P$6:$P$9998,'RMC INPUT-OUTPUT'!$Q$6:$Q$9998,$A$3:$A$1000,'RMC INPUT-OUTPUT'!$A$6:$A$9998,J1)</f>
        <v>0</v>
      </c>
      <c r="K38" s="406">
        <f>SUMIFS('RMC INPUT-OUTPUT'!$P$6:$P$9998,'RMC INPUT-OUTPUT'!$Q$6:$Q$9998,$A$3:$A$1000,'RMC INPUT-OUTPUT'!$A$6:$A$9998,K1)</f>
        <v>0</v>
      </c>
      <c r="L38" s="406">
        <f>SUMIFS('RMC INPUT-OUTPUT'!$P$6:$P$9998,'RMC INPUT-OUTPUT'!$Q$6:$Q$9998,$A$3:$A$1000,'RMC INPUT-OUTPUT'!$A$6:$A$9998,L1)</f>
        <v>0</v>
      </c>
      <c r="M38" s="406">
        <f>SUMIFS('RMC INPUT-OUTPUT'!$P$6:$P$9998,'RMC INPUT-OUTPUT'!$Q$6:$Q$9998,$A$3:$A$1000,'RMC INPUT-OUTPUT'!$A$6:$A$9998,M1)</f>
        <v>0</v>
      </c>
      <c r="N38" s="406">
        <f>SUMIFS('RMC INPUT-OUTPUT'!$P$6:$P$9998,'RMC INPUT-OUTPUT'!$Q$6:$Q$9998,$A$3:$A$1000,'RMC INPUT-OUTPUT'!$A$6:$A$9998,N1)</f>
        <v>0</v>
      </c>
    </row>
    <row r="39" spans="1:14">
      <c r="A39" s="393" t="s">
        <v>1398</v>
      </c>
      <c r="B39" s="393" t="s">
        <v>1398</v>
      </c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</row>
    <row r="40" spans="1:14">
      <c r="A40" s="394" t="s">
        <v>1398</v>
      </c>
      <c r="B40" s="409" t="s">
        <v>1363</v>
      </c>
      <c r="C40" s="406">
        <f>+C26+C33</f>
        <v>0</v>
      </c>
      <c r="D40" s="406">
        <f t="shared" ref="D40:N40" si="2">+D26+D33</f>
        <v>0</v>
      </c>
      <c r="E40" s="406">
        <f t="shared" si="2"/>
        <v>0</v>
      </c>
      <c r="F40" s="406">
        <f t="shared" si="2"/>
        <v>0</v>
      </c>
      <c r="G40" s="406">
        <f t="shared" si="2"/>
        <v>0</v>
      </c>
      <c r="H40" s="406">
        <f t="shared" si="2"/>
        <v>0</v>
      </c>
      <c r="I40" s="406">
        <f t="shared" si="2"/>
        <v>0</v>
      </c>
      <c r="J40" s="406">
        <f t="shared" si="2"/>
        <v>0</v>
      </c>
      <c r="K40" s="406">
        <f t="shared" si="2"/>
        <v>0</v>
      </c>
      <c r="L40" s="406">
        <f t="shared" si="2"/>
        <v>0</v>
      </c>
      <c r="M40" s="406">
        <f t="shared" si="2"/>
        <v>0</v>
      </c>
      <c r="N40" s="406">
        <f t="shared" si="2"/>
        <v>0</v>
      </c>
    </row>
    <row r="41" spans="1:14">
      <c r="A41" s="395" t="s">
        <v>1398</v>
      </c>
      <c r="B41" s="409" t="s">
        <v>1364</v>
      </c>
      <c r="C41" s="406">
        <f t="shared" ref="C41:N45" si="3">+C27+C34</f>
        <v>18500</v>
      </c>
      <c r="D41" s="406">
        <f t="shared" si="3"/>
        <v>45560</v>
      </c>
      <c r="E41" s="406">
        <f t="shared" si="3"/>
        <v>49200</v>
      </c>
      <c r="F41" s="406">
        <f t="shared" si="3"/>
        <v>98400</v>
      </c>
      <c r="G41" s="406">
        <f t="shared" si="3"/>
        <v>71800</v>
      </c>
      <c r="H41" s="406">
        <f t="shared" si="3"/>
        <v>0</v>
      </c>
      <c r="I41" s="406">
        <f t="shared" si="3"/>
        <v>0</v>
      </c>
      <c r="J41" s="406">
        <f t="shared" si="3"/>
        <v>0</v>
      </c>
      <c r="K41" s="406">
        <f t="shared" si="3"/>
        <v>0</v>
      </c>
      <c r="L41" s="406">
        <f t="shared" si="3"/>
        <v>0</v>
      </c>
      <c r="M41" s="406">
        <f t="shared" si="3"/>
        <v>0</v>
      </c>
      <c r="N41" s="406">
        <f t="shared" si="3"/>
        <v>0</v>
      </c>
    </row>
    <row r="42" spans="1:14">
      <c r="A42" s="395" t="s">
        <v>1398</v>
      </c>
      <c r="B42" s="409" t="s">
        <v>1365</v>
      </c>
      <c r="C42" s="406">
        <f t="shared" si="3"/>
        <v>0</v>
      </c>
      <c r="D42" s="406">
        <f t="shared" si="3"/>
        <v>0</v>
      </c>
      <c r="E42" s="406">
        <f t="shared" si="3"/>
        <v>0</v>
      </c>
      <c r="F42" s="406">
        <f t="shared" si="3"/>
        <v>0</v>
      </c>
      <c r="G42" s="406">
        <f t="shared" si="3"/>
        <v>0</v>
      </c>
      <c r="H42" s="406">
        <f t="shared" si="3"/>
        <v>0</v>
      </c>
      <c r="I42" s="406">
        <f t="shared" si="3"/>
        <v>0</v>
      </c>
      <c r="J42" s="406">
        <f t="shared" si="3"/>
        <v>0</v>
      </c>
      <c r="K42" s="406">
        <f t="shared" si="3"/>
        <v>0</v>
      </c>
      <c r="L42" s="406">
        <f t="shared" si="3"/>
        <v>0</v>
      </c>
      <c r="M42" s="406">
        <f t="shared" si="3"/>
        <v>0</v>
      </c>
      <c r="N42" s="406">
        <f t="shared" si="3"/>
        <v>0</v>
      </c>
    </row>
    <row r="43" spans="1:14">
      <c r="A43" s="395" t="s">
        <v>1398</v>
      </c>
      <c r="B43" s="409" t="s">
        <v>1366</v>
      </c>
      <c r="C43" s="406">
        <f t="shared" si="3"/>
        <v>462.5</v>
      </c>
      <c r="D43" s="406">
        <f t="shared" si="3"/>
        <v>1139</v>
      </c>
      <c r="E43" s="406">
        <f t="shared" si="3"/>
        <v>1230</v>
      </c>
      <c r="F43" s="406">
        <f t="shared" si="3"/>
        <v>2460</v>
      </c>
      <c r="G43" s="406">
        <f t="shared" si="3"/>
        <v>1795</v>
      </c>
      <c r="H43" s="406">
        <f t="shared" si="3"/>
        <v>0</v>
      </c>
      <c r="I43" s="406">
        <f t="shared" si="3"/>
        <v>0</v>
      </c>
      <c r="J43" s="406">
        <f t="shared" si="3"/>
        <v>0</v>
      </c>
      <c r="K43" s="406">
        <f t="shared" si="3"/>
        <v>0</v>
      </c>
      <c r="L43" s="406">
        <f t="shared" si="3"/>
        <v>0</v>
      </c>
      <c r="M43" s="406">
        <f t="shared" si="3"/>
        <v>0</v>
      </c>
      <c r="N43" s="406">
        <f t="shared" si="3"/>
        <v>0</v>
      </c>
    </row>
    <row r="44" spans="1:14">
      <c r="A44" s="395" t="s">
        <v>1398</v>
      </c>
      <c r="B44" s="409" t="s">
        <v>1367</v>
      </c>
      <c r="C44" s="406">
        <f t="shared" si="3"/>
        <v>462.5</v>
      </c>
      <c r="D44" s="406">
        <f t="shared" si="3"/>
        <v>1139</v>
      </c>
      <c r="E44" s="406">
        <f t="shared" si="3"/>
        <v>1230</v>
      </c>
      <c r="F44" s="406">
        <f t="shared" si="3"/>
        <v>2460</v>
      </c>
      <c r="G44" s="406">
        <f t="shared" si="3"/>
        <v>1795</v>
      </c>
      <c r="H44" s="406">
        <f t="shared" si="3"/>
        <v>0</v>
      </c>
      <c r="I44" s="406">
        <f t="shared" si="3"/>
        <v>0</v>
      </c>
      <c r="J44" s="406">
        <f t="shared" si="3"/>
        <v>0</v>
      </c>
      <c r="K44" s="406">
        <f t="shared" si="3"/>
        <v>0</v>
      </c>
      <c r="L44" s="406">
        <f t="shared" si="3"/>
        <v>0</v>
      </c>
      <c r="M44" s="406">
        <f t="shared" si="3"/>
        <v>0</v>
      </c>
      <c r="N44" s="406">
        <f t="shared" si="3"/>
        <v>0</v>
      </c>
    </row>
    <row r="45" spans="1:14">
      <c r="A45" s="395" t="s">
        <v>1398</v>
      </c>
      <c r="B45" s="409" t="s">
        <v>1368</v>
      </c>
      <c r="C45" s="406">
        <f t="shared" si="3"/>
        <v>0</v>
      </c>
      <c r="D45" s="406">
        <f t="shared" si="3"/>
        <v>0</v>
      </c>
      <c r="E45" s="406">
        <f t="shared" si="3"/>
        <v>0</v>
      </c>
      <c r="F45" s="406">
        <f t="shared" si="3"/>
        <v>0</v>
      </c>
      <c r="G45" s="406">
        <f t="shared" si="3"/>
        <v>0</v>
      </c>
      <c r="H45" s="406">
        <f t="shared" si="3"/>
        <v>0</v>
      </c>
      <c r="I45" s="406">
        <f t="shared" si="3"/>
        <v>0</v>
      </c>
      <c r="J45" s="406">
        <f t="shared" si="3"/>
        <v>0</v>
      </c>
      <c r="K45" s="406">
        <f t="shared" si="3"/>
        <v>0</v>
      </c>
      <c r="L45" s="406">
        <f t="shared" si="3"/>
        <v>0</v>
      </c>
      <c r="M45" s="406">
        <f t="shared" si="3"/>
        <v>0</v>
      </c>
      <c r="N45" s="406">
        <f t="shared" si="3"/>
        <v>0</v>
      </c>
    </row>
    <row r="46" spans="1:14">
      <c r="A46" s="407" t="s">
        <v>1915</v>
      </c>
      <c r="B46" s="407" t="s">
        <v>1915</v>
      </c>
      <c r="C46" s="406"/>
      <c r="D46" s="406"/>
      <c r="E46" s="406"/>
      <c r="F46" s="406"/>
      <c r="G46" s="406"/>
      <c r="H46" s="406"/>
      <c r="I46" s="406"/>
      <c r="J46" s="406"/>
      <c r="K46" s="406"/>
      <c r="L46" s="406"/>
      <c r="M46" s="406"/>
      <c r="N46" s="406"/>
    </row>
    <row r="47" spans="1:14">
      <c r="A47" s="502" t="s">
        <v>1916</v>
      </c>
      <c r="B47" s="502" t="s">
        <v>1417</v>
      </c>
      <c r="C47" s="405"/>
      <c r="D47" s="405"/>
      <c r="E47" s="405"/>
      <c r="F47" s="405"/>
      <c r="G47" s="405"/>
      <c r="H47" s="405"/>
      <c r="I47" s="405"/>
      <c r="J47" s="405"/>
      <c r="K47" s="405"/>
      <c r="L47" s="405"/>
      <c r="M47" s="405"/>
      <c r="N47" s="405"/>
    </row>
    <row r="48" spans="1:14">
      <c r="A48" s="503" t="s">
        <v>1916</v>
      </c>
      <c r="B48" s="409" t="s">
        <v>1363</v>
      </c>
      <c r="C48" s="406"/>
      <c r="D48" s="406"/>
      <c r="E48" s="406"/>
      <c r="F48" s="406"/>
      <c r="G48" s="406"/>
      <c r="H48" s="406"/>
      <c r="I48" s="406"/>
      <c r="J48" s="406"/>
      <c r="K48" s="406"/>
      <c r="L48" s="406"/>
      <c r="M48" s="406"/>
      <c r="N48" s="406"/>
    </row>
    <row r="49" spans="1:14">
      <c r="A49" s="503" t="s">
        <v>1916</v>
      </c>
      <c r="B49" s="409" t="s">
        <v>1364</v>
      </c>
      <c r="C49" s="406"/>
      <c r="D49" s="406"/>
      <c r="E49" s="406"/>
      <c r="F49" s="406"/>
      <c r="G49" s="406"/>
      <c r="H49" s="406"/>
      <c r="I49" s="406"/>
      <c r="J49" s="406"/>
      <c r="K49" s="406"/>
      <c r="L49" s="406"/>
      <c r="M49" s="406"/>
      <c r="N49" s="406"/>
    </row>
    <row r="50" spans="1:14">
      <c r="A50" s="503" t="s">
        <v>1916</v>
      </c>
      <c r="B50" s="409" t="s">
        <v>1365</v>
      </c>
      <c r="C50" s="406"/>
      <c r="D50" s="406"/>
      <c r="E50" s="406"/>
      <c r="F50" s="406"/>
      <c r="G50" s="406"/>
      <c r="H50" s="406"/>
      <c r="I50" s="406"/>
      <c r="J50" s="406"/>
      <c r="K50" s="406"/>
      <c r="L50" s="406"/>
      <c r="M50" s="406"/>
      <c r="N50" s="406"/>
    </row>
    <row r="51" spans="1:14">
      <c r="A51" s="503" t="s">
        <v>1916</v>
      </c>
      <c r="B51" s="409" t="s">
        <v>1366</v>
      </c>
      <c r="C51" s="406"/>
      <c r="D51" s="406"/>
      <c r="E51" s="406"/>
      <c r="F51" s="406"/>
      <c r="G51" s="406"/>
      <c r="H51" s="406"/>
      <c r="I51" s="406"/>
      <c r="J51" s="406"/>
      <c r="K51" s="406"/>
      <c r="L51" s="406"/>
      <c r="M51" s="406"/>
      <c r="N51" s="406"/>
    </row>
    <row r="52" spans="1:14">
      <c r="A52" s="503" t="s">
        <v>1916</v>
      </c>
      <c r="B52" s="409" t="s">
        <v>1367</v>
      </c>
      <c r="C52" s="406"/>
      <c r="D52" s="406"/>
      <c r="E52" s="406"/>
      <c r="F52" s="406"/>
      <c r="G52" s="406"/>
      <c r="H52" s="406"/>
      <c r="I52" s="406"/>
      <c r="J52" s="406"/>
      <c r="K52" s="406"/>
      <c r="L52" s="406"/>
      <c r="M52" s="406"/>
      <c r="N52" s="406"/>
    </row>
    <row r="53" spans="1:14">
      <c r="A53" s="503" t="s">
        <v>1916</v>
      </c>
      <c r="B53" s="409" t="s">
        <v>1368</v>
      </c>
      <c r="C53" s="406"/>
      <c r="D53" s="406"/>
      <c r="E53" s="406"/>
      <c r="F53" s="406"/>
      <c r="G53" s="406"/>
      <c r="H53" s="406"/>
      <c r="I53" s="406"/>
      <c r="J53" s="406"/>
      <c r="K53" s="406"/>
      <c r="L53" s="406"/>
      <c r="M53" s="406"/>
      <c r="N53" s="406"/>
    </row>
    <row r="54" spans="1:14">
      <c r="A54" s="502" t="s">
        <v>1917</v>
      </c>
      <c r="B54" s="502" t="s">
        <v>1423</v>
      </c>
      <c r="C54" s="405"/>
      <c r="D54" s="405"/>
      <c r="E54" s="405"/>
      <c r="F54" s="405"/>
      <c r="G54" s="405"/>
      <c r="H54" s="405"/>
      <c r="I54" s="405"/>
      <c r="J54" s="405"/>
      <c r="K54" s="405"/>
      <c r="L54" s="405"/>
      <c r="M54" s="405"/>
      <c r="N54" s="405"/>
    </row>
    <row r="55" spans="1:14">
      <c r="A55" s="503" t="s">
        <v>1917</v>
      </c>
      <c r="B55" s="409" t="s">
        <v>1363</v>
      </c>
      <c r="C55" s="406"/>
      <c r="D55" s="406"/>
      <c r="E55" s="406"/>
      <c r="F55" s="406"/>
      <c r="G55" s="406"/>
      <c r="H55" s="406"/>
      <c r="I55" s="406"/>
      <c r="J55" s="406"/>
      <c r="K55" s="406"/>
      <c r="L55" s="406"/>
      <c r="M55" s="406"/>
      <c r="N55" s="406"/>
    </row>
    <row r="56" spans="1:14">
      <c r="A56" s="503" t="s">
        <v>1917</v>
      </c>
      <c r="B56" s="409" t="s">
        <v>1364</v>
      </c>
      <c r="C56" s="406"/>
      <c r="D56" s="406"/>
      <c r="E56" s="406"/>
      <c r="F56" s="406"/>
      <c r="G56" s="406"/>
      <c r="H56" s="406"/>
      <c r="I56" s="406"/>
      <c r="J56" s="406"/>
      <c r="K56" s="406"/>
      <c r="L56" s="406"/>
      <c r="M56" s="406"/>
      <c r="N56" s="406"/>
    </row>
    <row r="57" spans="1:14">
      <c r="A57" s="503" t="s">
        <v>1917</v>
      </c>
      <c r="B57" s="409" t="s">
        <v>1365</v>
      </c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</row>
    <row r="58" spans="1:14">
      <c r="A58" s="503" t="s">
        <v>1917</v>
      </c>
      <c r="B58" s="409" t="s">
        <v>1366</v>
      </c>
      <c r="C58" s="406"/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06"/>
    </row>
    <row r="59" spans="1:14">
      <c r="A59" s="503" t="s">
        <v>1917</v>
      </c>
      <c r="B59" s="409" t="s">
        <v>1367</v>
      </c>
      <c r="C59" s="406"/>
      <c r="D59" s="406"/>
      <c r="E59" s="406"/>
      <c r="F59" s="406"/>
      <c r="G59" s="406"/>
      <c r="H59" s="406"/>
      <c r="I59" s="406"/>
      <c r="J59" s="406"/>
      <c r="K59" s="406"/>
      <c r="L59" s="406"/>
      <c r="M59" s="406"/>
      <c r="N59" s="406"/>
    </row>
    <row r="60" spans="1:14">
      <c r="A60" s="503" t="s">
        <v>1917</v>
      </c>
      <c r="B60" s="409" t="s">
        <v>1368</v>
      </c>
      <c r="C60" s="406"/>
      <c r="D60" s="406"/>
      <c r="E60" s="406"/>
      <c r="F60" s="406"/>
      <c r="G60" s="406"/>
      <c r="H60" s="406"/>
      <c r="I60" s="406"/>
      <c r="J60" s="406"/>
      <c r="K60" s="406"/>
      <c r="L60" s="406"/>
      <c r="M60" s="406"/>
      <c r="N60" s="406"/>
    </row>
    <row r="61" spans="1:14">
      <c r="A61" s="393" t="s">
        <v>1398</v>
      </c>
      <c r="B61" s="393" t="s">
        <v>1398</v>
      </c>
      <c r="C61" s="405"/>
      <c r="D61" s="405"/>
      <c r="E61" s="405"/>
      <c r="F61" s="405"/>
      <c r="G61" s="405"/>
      <c r="H61" s="405"/>
      <c r="I61" s="405"/>
      <c r="J61" s="405"/>
      <c r="K61" s="405"/>
      <c r="L61" s="405"/>
      <c r="M61" s="405"/>
      <c r="N61" s="405"/>
    </row>
    <row r="62" spans="1:14">
      <c r="A62" s="394" t="s">
        <v>1398</v>
      </c>
      <c r="B62" s="490" t="s">
        <v>1363</v>
      </c>
      <c r="C62" s="410"/>
      <c r="D62" s="410"/>
      <c r="E62" s="410"/>
      <c r="F62" s="410"/>
      <c r="G62" s="410"/>
      <c r="H62" s="410"/>
      <c r="I62" s="410"/>
      <c r="J62" s="410"/>
      <c r="K62" s="410"/>
      <c r="L62" s="410"/>
      <c r="M62" s="410"/>
      <c r="N62" s="410"/>
    </row>
    <row r="63" spans="1:14">
      <c r="A63" s="395" t="s">
        <v>1398</v>
      </c>
      <c r="B63" s="409" t="s">
        <v>1364</v>
      </c>
      <c r="C63" s="406"/>
      <c r="D63" s="406"/>
      <c r="E63" s="406"/>
      <c r="F63" s="406"/>
      <c r="G63" s="406"/>
      <c r="H63" s="406"/>
      <c r="I63" s="406"/>
      <c r="J63" s="406"/>
      <c r="K63" s="406"/>
      <c r="L63" s="406"/>
      <c r="M63" s="406"/>
      <c r="N63" s="406"/>
    </row>
    <row r="64" spans="1:14">
      <c r="A64" s="395" t="s">
        <v>1398</v>
      </c>
      <c r="B64" s="409" t="s">
        <v>1365</v>
      </c>
      <c r="C64" s="406"/>
      <c r="D64" s="406"/>
      <c r="E64" s="406"/>
      <c r="F64" s="406"/>
      <c r="G64" s="406"/>
      <c r="H64" s="406"/>
      <c r="I64" s="406"/>
      <c r="J64" s="406"/>
      <c r="K64" s="406"/>
      <c r="L64" s="406"/>
      <c r="M64" s="406"/>
      <c r="N64" s="406"/>
    </row>
    <row r="65" spans="1:14">
      <c r="A65" s="395" t="s">
        <v>1398</v>
      </c>
      <c r="B65" s="409" t="s">
        <v>1366</v>
      </c>
      <c r="C65" s="406"/>
      <c r="D65" s="406"/>
      <c r="E65" s="406"/>
      <c r="F65" s="406"/>
      <c r="G65" s="406"/>
      <c r="H65" s="406"/>
      <c r="I65" s="406"/>
      <c r="J65" s="406"/>
      <c r="K65" s="406"/>
      <c r="L65" s="406"/>
      <c r="M65" s="406"/>
      <c r="N65" s="406"/>
    </row>
    <row r="66" spans="1:14">
      <c r="A66" s="395" t="s">
        <v>1398</v>
      </c>
      <c r="B66" s="409" t="s">
        <v>1367</v>
      </c>
      <c r="C66" s="406"/>
      <c r="D66" s="406"/>
      <c r="E66" s="406"/>
      <c r="F66" s="406"/>
      <c r="G66" s="406"/>
      <c r="H66" s="406"/>
      <c r="I66" s="406"/>
      <c r="J66" s="406"/>
      <c r="K66" s="406"/>
      <c r="L66" s="406"/>
      <c r="M66" s="406"/>
      <c r="N66" s="406"/>
    </row>
    <row r="67" spans="1:14">
      <c r="A67" s="397" t="s">
        <v>1398</v>
      </c>
      <c r="B67" s="411" t="s">
        <v>1368</v>
      </c>
      <c r="C67" s="408"/>
      <c r="D67" s="408"/>
      <c r="E67" s="408"/>
      <c r="F67" s="408"/>
      <c r="G67" s="408"/>
      <c r="H67" s="408"/>
      <c r="I67" s="408"/>
      <c r="J67" s="408"/>
      <c r="K67" s="408"/>
      <c r="L67" s="408"/>
      <c r="M67" s="408"/>
      <c r="N67" s="40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4"/>
  <sheetViews>
    <sheetView topLeftCell="A32" workbookViewId="0">
      <selection activeCell="A48" sqref="A48"/>
    </sheetView>
  </sheetViews>
  <sheetFormatPr defaultColWidth="12.42578125" defaultRowHeight="13.5"/>
  <cols>
    <col min="1" max="3" width="12.42578125" style="381"/>
    <col min="4" max="8" width="13.85546875" style="381" bestFit="1" customWidth="1"/>
    <col min="9" max="15" width="7.7109375" style="381" bestFit="1" customWidth="1"/>
    <col min="16" max="16384" width="12.42578125" style="381"/>
  </cols>
  <sheetData>
    <row r="2" spans="1:15">
      <c r="A2" s="412"/>
      <c r="B2" s="412"/>
      <c r="C2" s="412" t="s">
        <v>19</v>
      </c>
      <c r="D2" s="412">
        <v>43556</v>
      </c>
      <c r="E2" s="412">
        <v>43586</v>
      </c>
      <c r="F2" s="412">
        <v>43617</v>
      </c>
      <c r="G2" s="412">
        <v>43647</v>
      </c>
      <c r="H2" s="412">
        <v>43678</v>
      </c>
      <c r="I2" s="412">
        <v>43709</v>
      </c>
      <c r="J2" s="412">
        <v>43739</v>
      </c>
      <c r="K2" s="412">
        <v>43770</v>
      </c>
      <c r="L2" s="412">
        <v>43800</v>
      </c>
      <c r="M2" s="412">
        <v>43831</v>
      </c>
      <c r="N2" s="412">
        <v>43862</v>
      </c>
      <c r="O2" s="412">
        <v>43891</v>
      </c>
    </row>
    <row r="3" spans="1:15">
      <c r="A3" s="402" t="s">
        <v>1388</v>
      </c>
      <c r="B3" s="402" t="s">
        <v>1545</v>
      </c>
      <c r="C3" s="413" t="s">
        <v>1545</v>
      </c>
      <c r="D3" s="414">
        <f>SUM(D5:D9)</f>
        <v>0</v>
      </c>
      <c r="E3" s="414">
        <f t="shared" ref="E3:N3" si="0">SUM(E5:E9)</f>
        <v>0</v>
      </c>
      <c r="F3" s="414">
        <f t="shared" si="0"/>
        <v>0</v>
      </c>
      <c r="G3" s="414">
        <f t="shared" si="0"/>
        <v>0</v>
      </c>
      <c r="H3" s="414">
        <f t="shared" si="0"/>
        <v>0</v>
      </c>
      <c r="I3" s="414">
        <f t="shared" si="0"/>
        <v>0</v>
      </c>
      <c r="J3" s="414">
        <f t="shared" si="0"/>
        <v>0</v>
      </c>
      <c r="K3" s="414">
        <f t="shared" si="0"/>
        <v>0</v>
      </c>
      <c r="L3" s="414">
        <f t="shared" si="0"/>
        <v>0</v>
      </c>
      <c r="M3" s="414">
        <f t="shared" si="0"/>
        <v>0</v>
      </c>
      <c r="N3" s="414">
        <f t="shared" si="0"/>
        <v>0</v>
      </c>
      <c r="O3" s="414">
        <f t="shared" ref="O3" si="1">SUM(O5:O9)</f>
        <v>0</v>
      </c>
    </row>
    <row r="4" spans="1:15">
      <c r="A4" s="415" t="s">
        <v>1388</v>
      </c>
      <c r="B4" s="415" t="s">
        <v>1545</v>
      </c>
      <c r="C4" s="396" t="s">
        <v>1363</v>
      </c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</row>
    <row r="5" spans="1:15">
      <c r="A5" s="417" t="s">
        <v>1388</v>
      </c>
      <c r="B5" s="417" t="s">
        <v>1545</v>
      </c>
      <c r="C5" s="396" t="s">
        <v>1364</v>
      </c>
      <c r="D5" s="416">
        <f>SUMIFS(PURCHASE!$N$6:$N$10009,PURCHASE!$A$6:$A$10009,D2,PURCHASE!$M$6:$M$10009,$B$3:$B$1021,PURCHASE!$L$6:$L$10009,$A$3:$A$1021)</f>
        <v>0</v>
      </c>
      <c r="E5" s="416">
        <f>SUMIFS(PURCHASE!$N$6:$N$10009,PURCHASE!$A$6:$A$10009,E2,PURCHASE!$M$6:$M$10009,$B$3:$B$1021,PURCHASE!$L$6:$L$10009,$A$3:$A$1021)</f>
        <v>0</v>
      </c>
      <c r="F5" s="416">
        <f>SUMIFS(PURCHASE!$N$6:$N$10009,PURCHASE!$A$6:$A$10009,F2,PURCHASE!$M$6:$M$10009,$B$3:$B$1021,PURCHASE!$L$6:$L$10009,$A$3:$A$1021)</f>
        <v>0</v>
      </c>
      <c r="G5" s="416">
        <f>SUMIFS(PURCHASE!$N$6:$N$10009,PURCHASE!$A$6:$A$10009,G2,PURCHASE!$M$6:$M$10009,$B$3:$B$1021,PURCHASE!$L$6:$L$10009,$A$3:$A$1021)</f>
        <v>0</v>
      </c>
      <c r="H5" s="416">
        <f>SUMIFS(PURCHASE!$N$6:$N$10009,PURCHASE!$A$6:$A$10009,H2,PURCHASE!$M$6:$M$10009,$B$3:$B$1021,PURCHASE!$L$6:$L$10009,$A$3:$A$1021)</f>
        <v>0</v>
      </c>
      <c r="I5" s="416">
        <f>SUMIFS(PURCHASE!$N$6:$N$10009,PURCHASE!$A$6:$A$10009,I2,PURCHASE!$M$6:$M$10009,$B$3:$B$1021,PURCHASE!$L$6:$L$10009,$A$3:$A$1021)</f>
        <v>0</v>
      </c>
      <c r="J5" s="416">
        <f>SUMIFS(PURCHASE!$N$6:$N$10009,PURCHASE!$A$6:$A$10009,J2,PURCHASE!$M$6:$M$10009,$B$3:$B$1021,PURCHASE!$L$6:$L$10009,$A$3:$A$1021)</f>
        <v>0</v>
      </c>
      <c r="K5" s="416">
        <f>SUMIFS(PURCHASE!$N$6:$N$10009,PURCHASE!$A$6:$A$10009,K2,PURCHASE!$M$6:$M$10009,$B$3:$B$1021,PURCHASE!$L$6:$L$10009,$A$3:$A$1021)</f>
        <v>0</v>
      </c>
      <c r="L5" s="416">
        <f>SUMIFS(PURCHASE!$N$6:$N$10009,PURCHASE!$A$6:$A$10009,L2,PURCHASE!$M$6:$M$10009,$B$3:$B$1021,PURCHASE!$L$6:$L$10009,$A$3:$A$1021)</f>
        <v>0</v>
      </c>
      <c r="M5" s="416">
        <f>SUMIFS(PURCHASE!$N$6:$N$10009,PURCHASE!$A$6:$A$10009,M2,PURCHASE!$M$6:$M$10009,$B$3:$B$1021,PURCHASE!$L$6:$L$10009,$A$3:$A$1021)</f>
        <v>0</v>
      </c>
      <c r="N5" s="416">
        <f>SUMIFS(PURCHASE!$N$6:$N$10009,PURCHASE!$A$6:$A$10009,N2,PURCHASE!$M$6:$M$10009,$B$3:$B$1021,PURCHASE!$L$6:$L$10009,$A$3:$A$1021)</f>
        <v>0</v>
      </c>
      <c r="O5" s="416">
        <f>SUMIFS(PURCHASE!$N$6:$N$10009,PURCHASE!$A$6:$A$10009,O2,PURCHASE!$M$6:$M$10009,$B$3:$B$1021,PURCHASE!$L$6:$L$10009,$A$3:$A$1021)</f>
        <v>0</v>
      </c>
    </row>
    <row r="6" spans="1:15">
      <c r="A6" s="417" t="s">
        <v>1388</v>
      </c>
      <c r="B6" s="417" t="s">
        <v>1545</v>
      </c>
      <c r="C6" s="396" t="s">
        <v>1365</v>
      </c>
      <c r="D6" s="416">
        <f>SUMIFS(PURCHASE!$P$6:$P$10009,PURCHASE!$A$6:$A$10009,D2,PURCHASE!$M$6:$M$10009,$B$3:$B$1021,PURCHASE!$L$6:$L$10009,$A$3:$A$1021)</f>
        <v>0</v>
      </c>
      <c r="E6" s="416">
        <f>SUMIFS(PURCHASE!$P$6:$P$10009,PURCHASE!$A$6:$A$10009,E2,PURCHASE!$M$6:$M$10009,$B$3:$B$1021,PURCHASE!$L$6:$L$10009,$A$3:$A$1021)</f>
        <v>0</v>
      </c>
      <c r="F6" s="416">
        <f>SUMIFS(PURCHASE!$P$6:$P$10009,PURCHASE!$A$6:$A$10009,F2,PURCHASE!$M$6:$M$10009,$B$3:$B$1021,PURCHASE!$L$6:$L$10009,$A$3:$A$1021)</f>
        <v>0</v>
      </c>
      <c r="G6" s="416">
        <f>SUMIFS(PURCHASE!$P$6:$P$10009,PURCHASE!$A$6:$A$10009,G2,PURCHASE!$M$6:$M$10009,$B$3:$B$1021,PURCHASE!$L$6:$L$10009,$A$3:$A$1021)</f>
        <v>0</v>
      </c>
      <c r="H6" s="416">
        <f>SUMIFS(PURCHASE!$P$6:$P$10009,PURCHASE!$A$6:$A$10009,H2,PURCHASE!$M$6:$M$10009,$B$3:$B$1021,PURCHASE!$L$6:$L$10009,$A$3:$A$1021)</f>
        <v>0</v>
      </c>
      <c r="I6" s="416">
        <f>SUMIFS(PURCHASE!$P$6:$P$10009,PURCHASE!$A$6:$A$10009,I2,PURCHASE!$M$6:$M$10009,$B$3:$B$1021,PURCHASE!$L$6:$L$10009,$A$3:$A$1021)</f>
        <v>0</v>
      </c>
      <c r="J6" s="416">
        <f>SUMIFS(PURCHASE!$P$6:$P$10009,PURCHASE!$A$6:$A$10009,J2,PURCHASE!$M$6:$M$10009,$B$3:$B$1021,PURCHASE!$L$6:$L$10009,$A$3:$A$1021)</f>
        <v>0</v>
      </c>
      <c r="K6" s="416">
        <f>SUMIFS(PURCHASE!$P$6:$P$10009,PURCHASE!$A$6:$A$10009,K2,PURCHASE!$M$6:$M$10009,$B$3:$B$1021,PURCHASE!$L$6:$L$10009,$A$3:$A$1021)</f>
        <v>0</v>
      </c>
      <c r="L6" s="416">
        <f>SUMIFS(PURCHASE!$P$6:$P$10009,PURCHASE!$A$6:$A$10009,L2,PURCHASE!$M$6:$M$10009,$B$3:$B$1021,PURCHASE!$L$6:$L$10009,$A$3:$A$1021)</f>
        <v>0</v>
      </c>
      <c r="M6" s="416">
        <f>SUMIFS(PURCHASE!$P$6:$P$10009,PURCHASE!$A$6:$A$10009,M2,PURCHASE!$M$6:$M$10009,$B$3:$B$1021,PURCHASE!$L$6:$L$10009,$A$3:$A$1021)</f>
        <v>0</v>
      </c>
      <c r="N6" s="416">
        <f>SUMIFS(PURCHASE!$P$6:$P$10009,PURCHASE!$A$6:$A$10009,N2,PURCHASE!$M$6:$M$10009,$B$3:$B$1021,PURCHASE!$L$6:$L$10009,$A$3:$A$1021)</f>
        <v>0</v>
      </c>
      <c r="O6" s="416">
        <f>SUMIFS(PURCHASE!$P$6:$P$10009,PURCHASE!$A$6:$A$10009,O2,PURCHASE!$M$6:$M$10009,$B$3:$B$1021,PURCHASE!$L$6:$L$10009,$A$3:$A$1021)</f>
        <v>0</v>
      </c>
    </row>
    <row r="7" spans="1:15">
      <c r="A7" s="417" t="s">
        <v>1388</v>
      </c>
      <c r="B7" s="417" t="s">
        <v>1545</v>
      </c>
      <c r="C7" s="396" t="s">
        <v>1366</v>
      </c>
      <c r="D7" s="416">
        <f>SUMIFS(PURCHASE!$Q$6:$Q$10009,PURCHASE!$A$6:$A$10009,D2,PURCHASE!$M$6:$M$10009,$B$3:$B$1021,PURCHASE!$L$6:$L$10009,$A$3:$A$1021)</f>
        <v>0</v>
      </c>
      <c r="E7" s="416">
        <f>SUMIFS(PURCHASE!$Q$6:$Q$10009,PURCHASE!$A$6:$A$10009,E2,PURCHASE!$M$6:$M$10009,$B$3:$B$1021,PURCHASE!$L$6:$L$10009,$A$3:$A$1021)</f>
        <v>0</v>
      </c>
      <c r="F7" s="416">
        <f>SUMIFS(PURCHASE!$Q$6:$Q$10009,PURCHASE!$A$6:$A$10009,F2,PURCHASE!$M$6:$M$10009,$B$3:$B$1021,PURCHASE!$L$6:$L$10009,$A$3:$A$1021)</f>
        <v>0</v>
      </c>
      <c r="G7" s="416">
        <f>SUMIFS(PURCHASE!$Q$6:$Q$10009,PURCHASE!$A$6:$A$10009,G2,PURCHASE!$M$6:$M$10009,$B$3:$B$1021,PURCHASE!$L$6:$L$10009,$A$3:$A$1021)</f>
        <v>0</v>
      </c>
      <c r="H7" s="416">
        <f>SUMIFS(PURCHASE!$Q$6:$Q$10009,PURCHASE!$A$6:$A$10009,H2,PURCHASE!$M$6:$M$10009,$B$3:$B$1021,PURCHASE!$L$6:$L$10009,$A$3:$A$1021)</f>
        <v>0</v>
      </c>
      <c r="I7" s="416">
        <f>SUMIFS(PURCHASE!$Q$6:$Q$10009,PURCHASE!$A$6:$A$10009,I2,PURCHASE!$M$6:$M$10009,$B$3:$B$1021,PURCHASE!$L$6:$L$10009,$A$3:$A$1021)</f>
        <v>0</v>
      </c>
      <c r="J7" s="416">
        <f>SUMIFS(PURCHASE!$Q$6:$Q$10009,PURCHASE!$A$6:$A$10009,J2,PURCHASE!$M$6:$M$10009,$B$3:$B$1021,PURCHASE!$L$6:$L$10009,$A$3:$A$1021)</f>
        <v>0</v>
      </c>
      <c r="K7" s="416">
        <f>SUMIFS(PURCHASE!$Q$6:$Q$10009,PURCHASE!$A$6:$A$10009,K2,PURCHASE!$M$6:$M$10009,$B$3:$B$1021,PURCHASE!$L$6:$L$10009,$A$3:$A$1021)</f>
        <v>0</v>
      </c>
      <c r="L7" s="416">
        <f>SUMIFS(PURCHASE!$Q$6:$Q$10009,PURCHASE!$A$6:$A$10009,L2,PURCHASE!$M$6:$M$10009,$B$3:$B$1021,PURCHASE!$L$6:$L$10009,$A$3:$A$1021)</f>
        <v>0</v>
      </c>
      <c r="M7" s="416">
        <f>SUMIFS(PURCHASE!$Q$6:$Q$10009,PURCHASE!$A$6:$A$10009,M2,PURCHASE!$M$6:$M$10009,$B$3:$B$1021,PURCHASE!$L$6:$L$10009,$A$3:$A$1021)</f>
        <v>0</v>
      </c>
      <c r="N7" s="416">
        <f>SUMIFS(PURCHASE!$Q$6:$Q$10009,PURCHASE!$A$6:$A$10009,N2,PURCHASE!$M$6:$M$10009,$B$3:$B$1021,PURCHASE!$L$6:$L$10009,$A$3:$A$1021)</f>
        <v>0</v>
      </c>
      <c r="O7" s="416">
        <f>SUMIFS(PURCHASE!$Q$6:$Q$10009,PURCHASE!$A$6:$A$10009,O2,PURCHASE!$M$6:$M$10009,$B$3:$B$1021,PURCHASE!$L$6:$L$10009,$A$3:$A$1021)</f>
        <v>0</v>
      </c>
    </row>
    <row r="8" spans="1:15">
      <c r="A8" s="417" t="s">
        <v>1388</v>
      </c>
      <c r="B8" s="417" t="s">
        <v>1545</v>
      </c>
      <c r="C8" s="396" t="s">
        <v>1367</v>
      </c>
      <c r="D8" s="416">
        <f>SUMIFS(PURCHASE!$R$6:$R$10009,PURCHASE!$A$6:$A$10009,D2,PURCHASE!$M$6:$M$10009,$B$3:$B$1021,PURCHASE!$L$6:$L$10009,$A$3:$A$1021)</f>
        <v>0</v>
      </c>
      <c r="E8" s="416">
        <f>SUMIFS(PURCHASE!$R$6:$R$10009,PURCHASE!$A$6:$A$10009,E2,PURCHASE!$M$6:$M$10009,$B$3:$B$1021,PURCHASE!$L$6:$L$10009,$A$3:$A$1021)</f>
        <v>0</v>
      </c>
      <c r="F8" s="416">
        <f>SUMIFS(PURCHASE!$R$6:$R$10009,PURCHASE!$A$6:$A$10009,F2,PURCHASE!$M$6:$M$10009,$B$3:$B$1021,PURCHASE!$L$6:$L$10009,$A$3:$A$1021)</f>
        <v>0</v>
      </c>
      <c r="G8" s="416">
        <f>SUMIFS(PURCHASE!$R$6:$R$10009,PURCHASE!$A$6:$A$10009,G2,PURCHASE!$M$6:$M$10009,$B$3:$B$1021,PURCHASE!$L$6:$L$10009,$A$3:$A$1021)</f>
        <v>0</v>
      </c>
      <c r="H8" s="416">
        <f>SUMIFS(PURCHASE!$R$6:$R$10009,PURCHASE!$A$6:$A$10009,H2,PURCHASE!$M$6:$M$10009,$B$3:$B$1021,PURCHASE!$L$6:$L$10009,$A$3:$A$1021)</f>
        <v>0</v>
      </c>
      <c r="I8" s="416">
        <f>SUMIFS(PURCHASE!$R$6:$R$10009,PURCHASE!$A$6:$A$10009,I2,PURCHASE!$M$6:$M$10009,$B$3:$B$1021,PURCHASE!$L$6:$L$10009,$A$3:$A$1021)</f>
        <v>0</v>
      </c>
      <c r="J8" s="416">
        <f>SUMIFS(PURCHASE!$R$6:$R$10009,PURCHASE!$A$6:$A$10009,J2,PURCHASE!$M$6:$M$10009,$B$3:$B$1021,PURCHASE!$L$6:$L$10009,$A$3:$A$1021)</f>
        <v>0</v>
      </c>
      <c r="K8" s="416">
        <f>SUMIFS(PURCHASE!$R$6:$R$10009,PURCHASE!$A$6:$A$10009,K2,PURCHASE!$M$6:$M$10009,$B$3:$B$1021,PURCHASE!$L$6:$L$10009,$A$3:$A$1021)</f>
        <v>0</v>
      </c>
      <c r="L8" s="416">
        <f>SUMIFS(PURCHASE!$R$6:$R$10009,PURCHASE!$A$6:$A$10009,L2,PURCHASE!$M$6:$M$10009,$B$3:$B$1021,PURCHASE!$L$6:$L$10009,$A$3:$A$1021)</f>
        <v>0</v>
      </c>
      <c r="M8" s="416">
        <f>SUMIFS(PURCHASE!$R$6:$R$10009,PURCHASE!$A$6:$A$10009,M2,PURCHASE!$M$6:$M$10009,$B$3:$B$1021,PURCHASE!$L$6:$L$10009,$A$3:$A$1021)</f>
        <v>0</v>
      </c>
      <c r="N8" s="416">
        <f>SUMIFS(PURCHASE!$R$6:$R$10009,PURCHASE!$A$6:$A$10009,N2,PURCHASE!$M$6:$M$10009,$B$3:$B$1021,PURCHASE!$L$6:$L$10009,$A$3:$A$1021)</f>
        <v>0</v>
      </c>
      <c r="O8" s="416">
        <f>SUMIFS(PURCHASE!$R$6:$R$10009,PURCHASE!$A$6:$A$10009,O2,PURCHASE!$M$6:$M$10009,$B$3:$B$1021,PURCHASE!$L$6:$L$10009,$A$3:$A$1021)</f>
        <v>0</v>
      </c>
    </row>
    <row r="9" spans="1:15">
      <c r="A9" s="417" t="s">
        <v>1388</v>
      </c>
      <c r="B9" s="418" t="s">
        <v>1545</v>
      </c>
      <c r="C9" s="396" t="s">
        <v>1368</v>
      </c>
      <c r="D9" s="416">
        <f>SUMIFS(PURCHASE!$S$6:$S$10009,PURCHASE!$A$6:$A$10009,D2,PURCHASE!$M$6:$M$10009,$B$3:$B$1021,PURCHASE!$L$6:$L$10009,$A$3:$A$1021)</f>
        <v>0</v>
      </c>
      <c r="E9" s="416">
        <f>SUMIFS(PURCHASE!$S$6:$S$10009,PURCHASE!$A$6:$A$10009,E2,PURCHASE!$M$6:$M$10009,$B$3:$B$1021,PURCHASE!$L$6:$L$10009,$A$3:$A$1021)</f>
        <v>0</v>
      </c>
      <c r="F9" s="416">
        <f>SUMIFS(PURCHASE!$S$6:$S$10009,PURCHASE!$A$6:$A$10009,F2,PURCHASE!$M$6:$M$10009,$B$3:$B$1021,PURCHASE!$L$6:$L$10009,$A$3:$A$1021)</f>
        <v>0</v>
      </c>
      <c r="G9" s="416">
        <f>SUMIFS(PURCHASE!$S$6:$S$10009,PURCHASE!$A$6:$A$10009,G2,PURCHASE!$M$6:$M$10009,$B$3:$B$1021,PURCHASE!$L$6:$L$10009,$A$3:$A$1021)</f>
        <v>0</v>
      </c>
      <c r="H9" s="416">
        <f>SUMIFS(PURCHASE!$S$6:$S$10009,PURCHASE!$A$6:$A$10009,H2,PURCHASE!$M$6:$M$10009,$B$3:$B$1021,PURCHASE!$L$6:$L$10009,$A$3:$A$1021)</f>
        <v>0</v>
      </c>
      <c r="I9" s="416">
        <f>SUMIFS(PURCHASE!$S$6:$S$10009,PURCHASE!$A$6:$A$10009,I2,PURCHASE!$M$6:$M$10009,$B$3:$B$1021,PURCHASE!$L$6:$L$10009,$A$3:$A$1021)</f>
        <v>0</v>
      </c>
      <c r="J9" s="416">
        <f>SUMIFS(PURCHASE!$S$6:$S$10009,PURCHASE!$A$6:$A$10009,J2,PURCHASE!$M$6:$M$10009,$B$3:$B$1021,PURCHASE!$L$6:$L$10009,$A$3:$A$1021)</f>
        <v>0</v>
      </c>
      <c r="K9" s="416">
        <f>SUMIFS(PURCHASE!$S$6:$S$10009,PURCHASE!$A$6:$A$10009,K2,PURCHASE!$M$6:$M$10009,$B$3:$B$1021,PURCHASE!$L$6:$L$10009,$A$3:$A$1021)</f>
        <v>0</v>
      </c>
      <c r="L9" s="416">
        <f>SUMIFS(PURCHASE!$S$6:$S$10009,PURCHASE!$A$6:$A$10009,L2,PURCHASE!$M$6:$M$10009,$B$3:$B$1021,PURCHASE!$L$6:$L$10009,$A$3:$A$1021)</f>
        <v>0</v>
      </c>
      <c r="M9" s="416">
        <f>SUMIFS(PURCHASE!$S$6:$S$10009,PURCHASE!$A$6:$A$10009,M2,PURCHASE!$M$6:$M$10009,$B$3:$B$1021,PURCHASE!$L$6:$L$10009,$A$3:$A$1021)</f>
        <v>0</v>
      </c>
      <c r="N9" s="416">
        <f>SUMIFS(PURCHASE!$S$6:$S$10009,PURCHASE!$A$6:$A$10009,N2,PURCHASE!$M$6:$M$10009,$B$3:$B$1021,PURCHASE!$L$6:$L$10009,$A$3:$A$1021)</f>
        <v>0</v>
      </c>
      <c r="O9" s="416">
        <f>SUMIFS(PURCHASE!$S$6:$S$10009,PURCHASE!$A$6:$A$10009,O2,PURCHASE!$M$6:$M$10009,$B$3:$B$1021,PURCHASE!$L$6:$L$10009,$A$3:$A$1021)</f>
        <v>0</v>
      </c>
    </row>
    <row r="10" spans="1:15">
      <c r="A10" s="402" t="s">
        <v>1388</v>
      </c>
      <c r="B10" s="402" t="s">
        <v>1543</v>
      </c>
      <c r="C10" s="413" t="s">
        <v>1543</v>
      </c>
      <c r="D10" s="414">
        <f>SUM(D12:D16)</f>
        <v>0</v>
      </c>
      <c r="E10" s="414">
        <f t="shared" ref="E10:N10" si="2">SUM(E12:E16)</f>
        <v>0</v>
      </c>
      <c r="F10" s="414">
        <f t="shared" si="2"/>
        <v>0</v>
      </c>
      <c r="G10" s="414">
        <f t="shared" si="2"/>
        <v>0</v>
      </c>
      <c r="H10" s="414">
        <f t="shared" si="2"/>
        <v>0</v>
      </c>
      <c r="I10" s="414">
        <f t="shared" si="2"/>
        <v>0</v>
      </c>
      <c r="J10" s="414">
        <f t="shared" si="2"/>
        <v>0</v>
      </c>
      <c r="K10" s="414">
        <f t="shared" si="2"/>
        <v>0</v>
      </c>
      <c r="L10" s="414">
        <f t="shared" si="2"/>
        <v>0</v>
      </c>
      <c r="M10" s="414">
        <f t="shared" si="2"/>
        <v>0</v>
      </c>
      <c r="N10" s="414">
        <f t="shared" si="2"/>
        <v>0</v>
      </c>
      <c r="O10" s="414">
        <f t="shared" ref="O10" si="3">SUM(O12:O16)</f>
        <v>0</v>
      </c>
    </row>
    <row r="11" spans="1:15">
      <c r="A11" s="415" t="s">
        <v>1388</v>
      </c>
      <c r="B11" s="415" t="s">
        <v>1543</v>
      </c>
      <c r="C11" s="396" t="s">
        <v>1363</v>
      </c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16"/>
      <c r="O11" s="416"/>
    </row>
    <row r="12" spans="1:15">
      <c r="A12" s="417" t="s">
        <v>1388</v>
      </c>
      <c r="B12" s="417" t="s">
        <v>1543</v>
      </c>
      <c r="C12" s="396" t="s">
        <v>1364</v>
      </c>
      <c r="D12" s="416">
        <f>SUMIFS(PURCHASE!$N$6:$N$10009,PURCHASE!$A$6:$A$10009,D2,PURCHASE!$M$6:$M$10009,$B$3:$B$1021,PURCHASE!$L$6:$L$10009,$A$3:$A$1021)</f>
        <v>0</v>
      </c>
      <c r="E12" s="416">
        <f>SUMIFS(PURCHASE!$N$6:$N$10009,PURCHASE!$A$6:$A$10009,E2,PURCHASE!$M$6:$M$10009,$B$3:$B$1021,PURCHASE!$L$6:$L$10009,$A$3:$A$1021)</f>
        <v>0</v>
      </c>
      <c r="F12" s="416">
        <f>SUMIFS(PURCHASE!$N$6:$N$10009,PURCHASE!$A$6:$A$10009,F2,PURCHASE!$M$6:$M$10009,$B$3:$B$1021,PURCHASE!$L$6:$L$10009,$A$3:$A$1021)</f>
        <v>0</v>
      </c>
      <c r="G12" s="416">
        <f>SUMIFS(PURCHASE!$N$6:$N$10009,PURCHASE!$A$6:$A$10009,G2,PURCHASE!$M$6:$M$10009,$B$3:$B$1021,PURCHASE!$L$6:$L$10009,$A$3:$A$1021)</f>
        <v>0</v>
      </c>
      <c r="H12" s="416">
        <f>SUMIFS(PURCHASE!$N$6:$N$10009,PURCHASE!$A$6:$A$10009,H2,PURCHASE!$M$6:$M$10009,$B$3:$B$1021,PURCHASE!$L$6:$L$10009,$A$3:$A$1021)</f>
        <v>0</v>
      </c>
      <c r="I12" s="416">
        <f>SUMIFS(PURCHASE!$N$6:$N$10009,PURCHASE!$A$6:$A$10009,I2,PURCHASE!$M$6:$M$10009,$B$3:$B$1021,PURCHASE!$L$6:$L$10009,$A$3:$A$1021)</f>
        <v>0</v>
      </c>
      <c r="J12" s="416">
        <f>SUMIFS(PURCHASE!$N$6:$N$10009,PURCHASE!$A$6:$A$10009,J2,PURCHASE!$M$6:$M$10009,$B$3:$B$1021,PURCHASE!$L$6:$L$10009,$A$3:$A$1021)</f>
        <v>0</v>
      </c>
      <c r="K12" s="416">
        <f>SUMIFS(PURCHASE!$N$6:$N$10009,PURCHASE!$A$6:$A$10009,K2,PURCHASE!$M$6:$M$10009,$B$3:$B$1021,PURCHASE!$L$6:$L$10009,$A$3:$A$1021)</f>
        <v>0</v>
      </c>
      <c r="L12" s="416">
        <f>SUMIFS(PURCHASE!$N$6:$N$10009,PURCHASE!$A$6:$A$10009,L2,PURCHASE!$M$6:$M$10009,$B$3:$B$1021,PURCHASE!$L$6:$L$10009,$A$3:$A$1021)</f>
        <v>0</v>
      </c>
      <c r="M12" s="416">
        <f>SUMIFS(PURCHASE!$N$6:$N$10009,PURCHASE!$A$6:$A$10009,M2,PURCHASE!$M$6:$M$10009,$B$3:$B$1021,PURCHASE!$L$6:$L$10009,$A$3:$A$1021)</f>
        <v>0</v>
      </c>
      <c r="N12" s="416">
        <f>SUMIFS(PURCHASE!$N$6:$N$10009,PURCHASE!$A$6:$A$10009,N2,PURCHASE!$M$6:$M$10009,$B$3:$B$1021,PURCHASE!$L$6:$L$10009,$A$3:$A$1021)</f>
        <v>0</v>
      </c>
      <c r="O12" s="416">
        <f>SUMIFS(PURCHASE!$N$6:$N$10009,PURCHASE!$A$6:$A$10009,O2,PURCHASE!$M$6:$M$10009,$B$3:$B$1021,PURCHASE!$L$6:$L$10009,$A$3:$A$1021)</f>
        <v>0</v>
      </c>
    </row>
    <row r="13" spans="1:15">
      <c r="A13" s="417" t="s">
        <v>1388</v>
      </c>
      <c r="B13" s="417" t="s">
        <v>1543</v>
      </c>
      <c r="C13" s="396" t="s">
        <v>1365</v>
      </c>
      <c r="D13" s="416">
        <f>SUMIFS(PURCHASE!$P$6:$P$10009,PURCHASE!$A$6:$A$10009,D2,PURCHASE!$M$6:$M$10009,$B$3:$B$1021,PURCHASE!$L$6:$L$10009,$A$3:$A$1021)</f>
        <v>0</v>
      </c>
      <c r="E13" s="416">
        <f>SUMIFS(PURCHASE!$P$6:$P$10009,PURCHASE!$A$6:$A$10009,E2,PURCHASE!$M$6:$M$10009,$B$3:$B$1021,PURCHASE!$L$6:$L$10009,$A$3:$A$1021)</f>
        <v>0</v>
      </c>
      <c r="F13" s="416">
        <f>SUMIFS(PURCHASE!$P$6:$P$10009,PURCHASE!$A$6:$A$10009,F2,PURCHASE!$M$6:$M$10009,$B$3:$B$1021,PURCHASE!$L$6:$L$10009,$A$3:$A$1021)</f>
        <v>0</v>
      </c>
      <c r="G13" s="416">
        <f>SUMIFS(PURCHASE!$P$6:$P$10009,PURCHASE!$A$6:$A$10009,G2,PURCHASE!$M$6:$M$10009,$B$3:$B$1021,PURCHASE!$L$6:$L$10009,$A$3:$A$1021)</f>
        <v>0</v>
      </c>
      <c r="H13" s="416">
        <f>SUMIFS(PURCHASE!$P$6:$P$10009,PURCHASE!$A$6:$A$10009,H2,PURCHASE!$M$6:$M$10009,$B$3:$B$1021,PURCHASE!$L$6:$L$10009,$A$3:$A$1021)</f>
        <v>0</v>
      </c>
      <c r="I13" s="416">
        <f>SUMIFS(PURCHASE!$P$6:$P$10009,PURCHASE!$A$6:$A$10009,I2,PURCHASE!$M$6:$M$10009,$B$3:$B$1021,PURCHASE!$L$6:$L$10009,$A$3:$A$1021)</f>
        <v>0</v>
      </c>
      <c r="J13" s="416">
        <f>SUMIFS(PURCHASE!$P$6:$P$10009,PURCHASE!$A$6:$A$10009,J2,PURCHASE!$M$6:$M$10009,$B$3:$B$1021,PURCHASE!$L$6:$L$10009,$A$3:$A$1021)</f>
        <v>0</v>
      </c>
      <c r="K13" s="416">
        <f>SUMIFS(PURCHASE!$P$6:$P$10009,PURCHASE!$A$6:$A$10009,K2,PURCHASE!$M$6:$M$10009,$B$3:$B$1021,PURCHASE!$L$6:$L$10009,$A$3:$A$1021)</f>
        <v>0</v>
      </c>
      <c r="L13" s="416">
        <f>SUMIFS(PURCHASE!$P$6:$P$10009,PURCHASE!$A$6:$A$10009,L2,PURCHASE!$M$6:$M$10009,$B$3:$B$1021,PURCHASE!$L$6:$L$10009,$A$3:$A$1021)</f>
        <v>0</v>
      </c>
      <c r="M13" s="416">
        <f>SUMIFS(PURCHASE!$P$6:$P$10009,PURCHASE!$A$6:$A$10009,M2,PURCHASE!$M$6:$M$10009,$B$3:$B$1021,PURCHASE!$L$6:$L$10009,$A$3:$A$1021)</f>
        <v>0</v>
      </c>
      <c r="N13" s="416">
        <f>SUMIFS(PURCHASE!$P$6:$P$10009,PURCHASE!$A$6:$A$10009,N2,PURCHASE!$M$6:$M$10009,$B$3:$B$1021,PURCHASE!$L$6:$L$10009,$A$3:$A$1021)</f>
        <v>0</v>
      </c>
      <c r="O13" s="416">
        <f>SUMIFS(PURCHASE!$P$6:$P$10009,PURCHASE!$A$6:$A$10009,O2,PURCHASE!$M$6:$M$10009,$B$3:$B$1021,PURCHASE!$L$6:$L$10009,$A$3:$A$1021)</f>
        <v>0</v>
      </c>
    </row>
    <row r="14" spans="1:15">
      <c r="A14" s="417" t="s">
        <v>1388</v>
      </c>
      <c r="B14" s="417" t="s">
        <v>1543</v>
      </c>
      <c r="C14" s="396" t="s">
        <v>1366</v>
      </c>
      <c r="D14" s="416">
        <f>SUMIFS(PURCHASE!$Q$6:$Q$10009,PURCHASE!$A$6:$A$10009,D2,PURCHASE!$M$6:$M$10009,$B$3:$B$1021,PURCHASE!$L$6:$L$10009,$A$3:$A$1021)</f>
        <v>0</v>
      </c>
      <c r="E14" s="416">
        <f>SUMIFS(PURCHASE!$Q$6:$Q$10009,PURCHASE!$A$6:$A$10009,E2,PURCHASE!$M$6:$M$10009,$B$3:$B$1021,PURCHASE!$L$6:$L$10009,$A$3:$A$1021)</f>
        <v>0</v>
      </c>
      <c r="F14" s="416">
        <f>SUMIFS(PURCHASE!$Q$6:$Q$10009,PURCHASE!$A$6:$A$10009,F2,PURCHASE!$M$6:$M$10009,$B$3:$B$1021,PURCHASE!$L$6:$L$10009,$A$3:$A$1021)</f>
        <v>0</v>
      </c>
      <c r="G14" s="416">
        <f>SUMIFS(PURCHASE!$Q$6:$Q$10009,PURCHASE!$A$6:$A$10009,G2,PURCHASE!$M$6:$M$10009,$B$3:$B$1021,PURCHASE!$L$6:$L$10009,$A$3:$A$1021)</f>
        <v>0</v>
      </c>
      <c r="H14" s="416">
        <f>SUMIFS(PURCHASE!$Q$6:$Q$10009,PURCHASE!$A$6:$A$10009,H2,PURCHASE!$M$6:$M$10009,$B$3:$B$1021,PURCHASE!$L$6:$L$10009,$A$3:$A$1021)</f>
        <v>0</v>
      </c>
      <c r="I14" s="416">
        <f>SUMIFS(PURCHASE!$Q$6:$Q$10009,PURCHASE!$A$6:$A$10009,I2,PURCHASE!$M$6:$M$10009,$B$3:$B$1021,PURCHASE!$L$6:$L$10009,$A$3:$A$1021)</f>
        <v>0</v>
      </c>
      <c r="J14" s="416">
        <f>SUMIFS(PURCHASE!$Q$6:$Q$10009,PURCHASE!$A$6:$A$10009,J2,PURCHASE!$M$6:$M$10009,$B$3:$B$1021,PURCHASE!$L$6:$L$10009,$A$3:$A$1021)</f>
        <v>0</v>
      </c>
      <c r="K14" s="416">
        <f>SUMIFS(PURCHASE!$Q$6:$Q$10009,PURCHASE!$A$6:$A$10009,K2,PURCHASE!$M$6:$M$10009,$B$3:$B$1021,PURCHASE!$L$6:$L$10009,$A$3:$A$1021)</f>
        <v>0</v>
      </c>
      <c r="L14" s="416">
        <f>SUMIFS(PURCHASE!$Q$6:$Q$10009,PURCHASE!$A$6:$A$10009,L2,PURCHASE!$M$6:$M$10009,$B$3:$B$1021,PURCHASE!$L$6:$L$10009,$A$3:$A$1021)</f>
        <v>0</v>
      </c>
      <c r="M14" s="416">
        <f>SUMIFS(PURCHASE!$Q$6:$Q$10009,PURCHASE!$A$6:$A$10009,M2,PURCHASE!$M$6:$M$10009,$B$3:$B$1021,PURCHASE!$L$6:$L$10009,$A$3:$A$1021)</f>
        <v>0</v>
      </c>
      <c r="N14" s="416">
        <f>SUMIFS(PURCHASE!$Q$6:$Q$10009,PURCHASE!$A$6:$A$10009,N2,PURCHASE!$M$6:$M$10009,$B$3:$B$1021,PURCHASE!$L$6:$L$10009,$A$3:$A$1021)</f>
        <v>0</v>
      </c>
      <c r="O14" s="416">
        <f>SUMIFS(PURCHASE!$Q$6:$Q$10009,PURCHASE!$A$6:$A$10009,O2,PURCHASE!$M$6:$M$10009,$B$3:$B$1021,PURCHASE!$L$6:$L$10009,$A$3:$A$1021)</f>
        <v>0</v>
      </c>
    </row>
    <row r="15" spans="1:15">
      <c r="A15" s="417" t="s">
        <v>1388</v>
      </c>
      <c r="B15" s="417" t="s">
        <v>1543</v>
      </c>
      <c r="C15" s="396" t="s">
        <v>1367</v>
      </c>
      <c r="D15" s="416">
        <f>SUMIFS(PURCHASE!$R$6:$R$10009,PURCHASE!$A$6:$A$10009,D2,PURCHASE!$M$6:$M$10009,$B$3:$B$1021,PURCHASE!$L$6:$L$10009,$A$3:$A$1021)</f>
        <v>0</v>
      </c>
      <c r="E15" s="416">
        <f>SUMIFS(PURCHASE!$R$6:$R$10009,PURCHASE!$A$6:$A$10009,E2,PURCHASE!$M$6:$M$10009,$B$3:$B$1021,PURCHASE!$L$6:$L$10009,$A$3:$A$1021)</f>
        <v>0</v>
      </c>
      <c r="F15" s="416">
        <f>SUMIFS(PURCHASE!$R$6:$R$10009,PURCHASE!$A$6:$A$10009,F2,PURCHASE!$M$6:$M$10009,$B$3:$B$1021,PURCHASE!$L$6:$L$10009,$A$3:$A$1021)</f>
        <v>0</v>
      </c>
      <c r="G15" s="416">
        <f>SUMIFS(PURCHASE!$R$6:$R$10009,PURCHASE!$A$6:$A$10009,G2,PURCHASE!$M$6:$M$10009,$B$3:$B$1021,PURCHASE!$L$6:$L$10009,$A$3:$A$1021)</f>
        <v>0</v>
      </c>
      <c r="H15" s="416">
        <f>SUMIFS(PURCHASE!$R$6:$R$10009,PURCHASE!$A$6:$A$10009,H2,PURCHASE!$M$6:$M$10009,$B$3:$B$1021,PURCHASE!$L$6:$L$10009,$A$3:$A$1021)</f>
        <v>0</v>
      </c>
      <c r="I15" s="416">
        <f>SUMIFS(PURCHASE!$R$6:$R$10009,PURCHASE!$A$6:$A$10009,I2,PURCHASE!$M$6:$M$10009,$B$3:$B$1021,PURCHASE!$L$6:$L$10009,$A$3:$A$1021)</f>
        <v>0</v>
      </c>
      <c r="J15" s="416">
        <f>SUMIFS(PURCHASE!$R$6:$R$10009,PURCHASE!$A$6:$A$10009,J2,PURCHASE!$M$6:$M$10009,$B$3:$B$1021,PURCHASE!$L$6:$L$10009,$A$3:$A$1021)</f>
        <v>0</v>
      </c>
      <c r="K15" s="416">
        <f>SUMIFS(PURCHASE!$R$6:$R$10009,PURCHASE!$A$6:$A$10009,K2,PURCHASE!$M$6:$M$10009,$B$3:$B$1021,PURCHASE!$L$6:$L$10009,$A$3:$A$1021)</f>
        <v>0</v>
      </c>
      <c r="L15" s="416">
        <f>SUMIFS(PURCHASE!$R$6:$R$10009,PURCHASE!$A$6:$A$10009,L2,PURCHASE!$M$6:$M$10009,$B$3:$B$1021,PURCHASE!$L$6:$L$10009,$A$3:$A$1021)</f>
        <v>0</v>
      </c>
      <c r="M15" s="416">
        <f>SUMIFS(PURCHASE!$R$6:$R$10009,PURCHASE!$A$6:$A$10009,M2,PURCHASE!$M$6:$M$10009,$B$3:$B$1021,PURCHASE!$L$6:$L$10009,$A$3:$A$1021)</f>
        <v>0</v>
      </c>
      <c r="N15" s="416">
        <f>SUMIFS(PURCHASE!$R$6:$R$10009,PURCHASE!$A$6:$A$10009,N2,PURCHASE!$M$6:$M$10009,$B$3:$B$1021,PURCHASE!$L$6:$L$10009,$A$3:$A$1021)</f>
        <v>0</v>
      </c>
      <c r="O15" s="416">
        <f>SUMIFS(PURCHASE!$R$6:$R$10009,PURCHASE!$A$6:$A$10009,O2,PURCHASE!$M$6:$M$10009,$B$3:$B$1021,PURCHASE!$L$6:$L$10009,$A$3:$A$1021)</f>
        <v>0</v>
      </c>
    </row>
    <row r="16" spans="1:15">
      <c r="A16" s="417" t="s">
        <v>1388</v>
      </c>
      <c r="B16" s="418" t="s">
        <v>1543</v>
      </c>
      <c r="C16" s="396" t="s">
        <v>1368</v>
      </c>
      <c r="D16" s="416">
        <f>SUMIFS(PURCHASE!$S$6:$S$10009,PURCHASE!$A$6:$A$10009,D2,PURCHASE!$M$6:$M$10009,$B$3:$B$1021,PURCHASE!$L$6:$L$10009,$A$3:$A$1021)</f>
        <v>0</v>
      </c>
      <c r="E16" s="416">
        <f>SUMIFS(PURCHASE!$S$6:$S$10009,PURCHASE!$A$6:$A$10009,E2,PURCHASE!$M$6:$M$10009,$B$3:$B$1021,PURCHASE!$L$6:$L$10009,$A$3:$A$1021)</f>
        <v>0</v>
      </c>
      <c r="F16" s="416">
        <f>SUMIFS(PURCHASE!$S$6:$S$10009,PURCHASE!$A$6:$A$10009,F2,PURCHASE!$M$6:$M$10009,$B$3:$B$1021,PURCHASE!$L$6:$L$10009,$A$3:$A$1021)</f>
        <v>0</v>
      </c>
      <c r="G16" s="416">
        <f>SUMIFS(PURCHASE!$S$6:$S$10009,PURCHASE!$A$6:$A$10009,G2,PURCHASE!$M$6:$M$10009,$B$3:$B$1021,PURCHASE!$L$6:$L$10009,$A$3:$A$1021)</f>
        <v>0</v>
      </c>
      <c r="H16" s="416">
        <f>SUMIFS(PURCHASE!$S$6:$S$10009,PURCHASE!$A$6:$A$10009,H2,PURCHASE!$M$6:$M$10009,$B$3:$B$1021,PURCHASE!$L$6:$L$10009,$A$3:$A$1021)</f>
        <v>0</v>
      </c>
      <c r="I16" s="416">
        <f>SUMIFS(PURCHASE!$S$6:$S$10009,PURCHASE!$A$6:$A$10009,I2,PURCHASE!$M$6:$M$10009,$B$3:$B$1021,PURCHASE!$L$6:$L$10009,$A$3:$A$1021)</f>
        <v>0</v>
      </c>
      <c r="J16" s="416">
        <f>SUMIFS(PURCHASE!$S$6:$S$10009,PURCHASE!$A$6:$A$10009,J2,PURCHASE!$M$6:$M$10009,$B$3:$B$1021,PURCHASE!$L$6:$L$10009,$A$3:$A$1021)</f>
        <v>0</v>
      </c>
      <c r="K16" s="416">
        <f>SUMIFS(PURCHASE!$S$6:$S$10009,PURCHASE!$A$6:$A$10009,K2,PURCHASE!$M$6:$M$10009,$B$3:$B$1021,PURCHASE!$L$6:$L$10009,$A$3:$A$1021)</f>
        <v>0</v>
      </c>
      <c r="L16" s="416">
        <f>SUMIFS(PURCHASE!$S$6:$S$10009,PURCHASE!$A$6:$A$10009,L2,PURCHASE!$M$6:$M$10009,$B$3:$B$1021,PURCHASE!$L$6:$L$10009,$A$3:$A$1021)</f>
        <v>0</v>
      </c>
      <c r="M16" s="416">
        <f>SUMIFS(PURCHASE!$S$6:$S$10009,PURCHASE!$A$6:$A$10009,M2,PURCHASE!$M$6:$M$10009,$B$3:$B$1021,PURCHASE!$L$6:$L$10009,$A$3:$A$1021)</f>
        <v>0</v>
      </c>
      <c r="N16" s="416">
        <f>SUMIFS(PURCHASE!$S$6:$S$10009,PURCHASE!$A$6:$A$10009,N2,PURCHASE!$M$6:$M$10009,$B$3:$B$1021,PURCHASE!$L$6:$L$10009,$A$3:$A$1021)</f>
        <v>0</v>
      </c>
      <c r="O16" s="416">
        <f>SUMIFS(PURCHASE!$S$6:$S$10009,PURCHASE!$A$6:$A$10009,O2,PURCHASE!$M$6:$M$10009,$B$3:$B$1021,PURCHASE!$L$6:$L$10009,$A$3:$A$1021)</f>
        <v>0</v>
      </c>
    </row>
    <row r="17" spans="1:15">
      <c r="A17" s="402" t="s">
        <v>1388</v>
      </c>
      <c r="B17" s="402" t="s">
        <v>1544</v>
      </c>
      <c r="C17" s="413" t="s">
        <v>1544</v>
      </c>
      <c r="D17" s="414">
        <f>SUM(D19:D23)</f>
        <v>0</v>
      </c>
      <c r="E17" s="414">
        <f t="shared" ref="E17:N17" si="4">SUM(E19:E23)</f>
        <v>0</v>
      </c>
      <c r="F17" s="414">
        <f t="shared" si="4"/>
        <v>0</v>
      </c>
      <c r="G17" s="414">
        <f t="shared" si="4"/>
        <v>0</v>
      </c>
      <c r="H17" s="414">
        <f t="shared" si="4"/>
        <v>0</v>
      </c>
      <c r="I17" s="414">
        <f t="shared" si="4"/>
        <v>0</v>
      </c>
      <c r="J17" s="414">
        <f t="shared" si="4"/>
        <v>0</v>
      </c>
      <c r="K17" s="414">
        <f t="shared" si="4"/>
        <v>0</v>
      </c>
      <c r="L17" s="414">
        <f t="shared" si="4"/>
        <v>0</v>
      </c>
      <c r="M17" s="414">
        <f t="shared" si="4"/>
        <v>0</v>
      </c>
      <c r="N17" s="414">
        <f t="shared" si="4"/>
        <v>0</v>
      </c>
      <c r="O17" s="414">
        <f t="shared" ref="O17" si="5">SUM(O19:O23)</f>
        <v>0</v>
      </c>
    </row>
    <row r="18" spans="1:15">
      <c r="A18" s="415" t="s">
        <v>1388</v>
      </c>
      <c r="B18" s="415" t="s">
        <v>1544</v>
      </c>
      <c r="C18" s="396" t="s">
        <v>1363</v>
      </c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</row>
    <row r="19" spans="1:15">
      <c r="A19" s="417" t="s">
        <v>1388</v>
      </c>
      <c r="B19" s="417" t="s">
        <v>1544</v>
      </c>
      <c r="C19" s="396" t="s">
        <v>1364</v>
      </c>
      <c r="D19" s="416">
        <f>SUMIFS(PURCHASE!$N$6:$N$10009,PURCHASE!$A$6:$A$10009,D2,PURCHASE!$M$6:$M$10009,$B$3:$B$1021,PURCHASE!$L$6:$L$10009,$A$3:$A$1021)</f>
        <v>0</v>
      </c>
      <c r="E19" s="416">
        <f>SUMIFS(PURCHASE!$N$6:$N$10009,PURCHASE!$A$6:$A$10009,E2,PURCHASE!$M$6:$M$10009,$B$3:$B$1021,PURCHASE!$L$6:$L$10009,$A$3:$A$1021)</f>
        <v>0</v>
      </c>
      <c r="F19" s="416">
        <f>SUMIFS(PURCHASE!$N$6:$N$10009,PURCHASE!$A$6:$A$10009,F2,PURCHASE!$M$6:$M$10009,$B$3:$B$1021,PURCHASE!$L$6:$L$10009,$A$3:$A$1021)</f>
        <v>0</v>
      </c>
      <c r="G19" s="416">
        <f>SUMIFS(PURCHASE!$N$6:$N$10009,PURCHASE!$A$6:$A$10009,G2,PURCHASE!$M$6:$M$10009,$B$3:$B$1021,PURCHASE!$L$6:$L$10009,$A$3:$A$1021)</f>
        <v>0</v>
      </c>
      <c r="H19" s="416">
        <f>SUMIFS(PURCHASE!$N$6:$N$10009,PURCHASE!$A$6:$A$10009,H2,PURCHASE!$M$6:$M$10009,$B$3:$B$1021,PURCHASE!$L$6:$L$10009,$A$3:$A$1021)</f>
        <v>0</v>
      </c>
      <c r="I19" s="416">
        <f>SUMIFS(PURCHASE!$N$6:$N$10009,PURCHASE!$A$6:$A$10009,I2,PURCHASE!$M$6:$M$10009,$B$3:$B$1021,PURCHASE!$L$6:$L$10009,$A$3:$A$1021)</f>
        <v>0</v>
      </c>
      <c r="J19" s="416">
        <f>SUMIFS(PURCHASE!$N$6:$N$10009,PURCHASE!$A$6:$A$10009,J2,PURCHASE!$M$6:$M$10009,$B$3:$B$1021,PURCHASE!$L$6:$L$10009,$A$3:$A$1021)</f>
        <v>0</v>
      </c>
      <c r="K19" s="416">
        <f>SUMIFS(PURCHASE!$N$6:$N$10009,PURCHASE!$A$6:$A$10009,K2,PURCHASE!$M$6:$M$10009,$B$3:$B$1021,PURCHASE!$L$6:$L$10009,$A$3:$A$1021)</f>
        <v>0</v>
      </c>
      <c r="L19" s="416">
        <f>SUMIFS(PURCHASE!$N$6:$N$10009,PURCHASE!$A$6:$A$10009,L2,PURCHASE!$M$6:$M$10009,$B$3:$B$1021,PURCHASE!$L$6:$L$10009,$A$3:$A$1021)</f>
        <v>0</v>
      </c>
      <c r="M19" s="416">
        <f>SUMIFS(PURCHASE!$N$6:$N$10009,PURCHASE!$A$6:$A$10009,M2,PURCHASE!$M$6:$M$10009,$B$3:$B$1021,PURCHASE!$L$6:$L$10009,$A$3:$A$1021)</f>
        <v>0</v>
      </c>
      <c r="N19" s="416">
        <f>SUMIFS(PURCHASE!$N$6:$N$10009,PURCHASE!$A$6:$A$10009,N2,PURCHASE!$M$6:$M$10009,$B$3:$B$1021,PURCHASE!$L$6:$L$10009,$A$3:$A$1021)</f>
        <v>0</v>
      </c>
      <c r="O19" s="416">
        <f>SUMIFS(PURCHASE!$N$6:$N$10009,PURCHASE!$A$6:$A$10009,O2,PURCHASE!$M$6:$M$10009,$B$3:$B$1021,PURCHASE!$L$6:$L$10009,$A$3:$A$1021)</f>
        <v>0</v>
      </c>
    </row>
    <row r="20" spans="1:15">
      <c r="A20" s="417" t="s">
        <v>1388</v>
      </c>
      <c r="B20" s="417" t="s">
        <v>1544</v>
      </c>
      <c r="C20" s="396" t="s">
        <v>1365</v>
      </c>
      <c r="D20" s="416">
        <f>SUMIFS(PURCHASE!$P$6:$P$10009,PURCHASE!$A$6:$A$10009,D2,PURCHASE!$M$6:$M$10009,$B$3:$B$1021,PURCHASE!$L$6:$L$10009,$A$3:$A$1021)</f>
        <v>0</v>
      </c>
      <c r="E20" s="416">
        <f>SUMIFS(PURCHASE!$P$6:$P$10009,PURCHASE!$A$6:$A$10009,E2,PURCHASE!$M$6:$M$10009,$B$3:$B$1021,PURCHASE!$L$6:$L$10009,$A$3:$A$1021)</f>
        <v>0</v>
      </c>
      <c r="F20" s="416">
        <f>SUMIFS(PURCHASE!$P$6:$P$10009,PURCHASE!$A$6:$A$10009,F2,PURCHASE!$M$6:$M$10009,$B$3:$B$1021,PURCHASE!$L$6:$L$10009,$A$3:$A$1021)</f>
        <v>0</v>
      </c>
      <c r="G20" s="416">
        <f>SUMIFS(PURCHASE!$P$6:$P$10009,PURCHASE!$A$6:$A$10009,G2,PURCHASE!$M$6:$M$10009,$B$3:$B$1021,PURCHASE!$L$6:$L$10009,$A$3:$A$1021)</f>
        <v>0</v>
      </c>
      <c r="H20" s="416">
        <f>SUMIFS(PURCHASE!$P$6:$P$10009,PURCHASE!$A$6:$A$10009,H2,PURCHASE!$M$6:$M$10009,$B$3:$B$1021,PURCHASE!$L$6:$L$10009,$A$3:$A$1021)</f>
        <v>0</v>
      </c>
      <c r="I20" s="416">
        <f>SUMIFS(PURCHASE!$P$6:$P$10009,PURCHASE!$A$6:$A$10009,I2,PURCHASE!$M$6:$M$10009,$B$3:$B$1021,PURCHASE!$L$6:$L$10009,$A$3:$A$1021)</f>
        <v>0</v>
      </c>
      <c r="J20" s="416">
        <f>SUMIFS(PURCHASE!$P$6:$P$10009,PURCHASE!$A$6:$A$10009,J2,PURCHASE!$M$6:$M$10009,$B$3:$B$1021,PURCHASE!$L$6:$L$10009,$A$3:$A$1021)</f>
        <v>0</v>
      </c>
      <c r="K20" s="416">
        <f>SUMIFS(PURCHASE!$P$6:$P$10009,PURCHASE!$A$6:$A$10009,K2,PURCHASE!$M$6:$M$10009,$B$3:$B$1021,PURCHASE!$L$6:$L$10009,$A$3:$A$1021)</f>
        <v>0</v>
      </c>
      <c r="L20" s="416">
        <f>SUMIFS(PURCHASE!$P$6:$P$10009,PURCHASE!$A$6:$A$10009,L2,PURCHASE!$M$6:$M$10009,$B$3:$B$1021,PURCHASE!$L$6:$L$10009,$A$3:$A$1021)</f>
        <v>0</v>
      </c>
      <c r="M20" s="416">
        <f>SUMIFS(PURCHASE!$P$6:$P$10009,PURCHASE!$A$6:$A$10009,M2,PURCHASE!$M$6:$M$10009,$B$3:$B$1021,PURCHASE!$L$6:$L$10009,$A$3:$A$1021)</f>
        <v>0</v>
      </c>
      <c r="N20" s="416">
        <f>SUMIFS(PURCHASE!$P$6:$P$10009,PURCHASE!$A$6:$A$10009,N2,PURCHASE!$M$6:$M$10009,$B$3:$B$1021,PURCHASE!$L$6:$L$10009,$A$3:$A$1021)</f>
        <v>0</v>
      </c>
      <c r="O20" s="416">
        <f>SUMIFS(PURCHASE!$P$6:$P$10009,PURCHASE!$A$6:$A$10009,O2,PURCHASE!$M$6:$M$10009,$B$3:$B$1021,PURCHASE!$L$6:$L$10009,$A$3:$A$1021)</f>
        <v>0</v>
      </c>
    </row>
    <row r="21" spans="1:15">
      <c r="A21" s="417" t="s">
        <v>1388</v>
      </c>
      <c r="B21" s="417" t="s">
        <v>1544</v>
      </c>
      <c r="C21" s="396" t="s">
        <v>1366</v>
      </c>
      <c r="D21" s="416">
        <f>SUMIFS(PURCHASE!$Q$6:$Q$10009,PURCHASE!$A$6:$A$10009,D2,PURCHASE!$M$6:$M$10009,$B$3:$B$1021,PURCHASE!$L$6:$L$10009,$A$3:$A$1021)</f>
        <v>0</v>
      </c>
      <c r="E21" s="416">
        <f>SUMIFS(PURCHASE!$Q$6:$Q$10009,PURCHASE!$A$6:$A$10009,E2,PURCHASE!$M$6:$M$10009,$B$3:$B$1021,PURCHASE!$L$6:$L$10009,$A$3:$A$1021)</f>
        <v>0</v>
      </c>
      <c r="F21" s="416">
        <f>SUMIFS(PURCHASE!$Q$6:$Q$10009,PURCHASE!$A$6:$A$10009,F2,PURCHASE!$M$6:$M$10009,$B$3:$B$1021,PURCHASE!$L$6:$L$10009,$A$3:$A$1021)</f>
        <v>0</v>
      </c>
      <c r="G21" s="416">
        <f>SUMIFS(PURCHASE!$Q$6:$Q$10009,PURCHASE!$A$6:$A$10009,G2,PURCHASE!$M$6:$M$10009,$B$3:$B$1021,PURCHASE!$L$6:$L$10009,$A$3:$A$1021)</f>
        <v>0</v>
      </c>
      <c r="H21" s="416">
        <f>SUMIFS(PURCHASE!$Q$6:$Q$10009,PURCHASE!$A$6:$A$10009,H2,PURCHASE!$M$6:$M$10009,$B$3:$B$1021,PURCHASE!$L$6:$L$10009,$A$3:$A$1021)</f>
        <v>0</v>
      </c>
      <c r="I21" s="416">
        <f>SUMIFS(PURCHASE!$Q$6:$Q$10009,PURCHASE!$A$6:$A$10009,I2,PURCHASE!$M$6:$M$10009,$B$3:$B$1021,PURCHASE!$L$6:$L$10009,$A$3:$A$1021)</f>
        <v>0</v>
      </c>
      <c r="J21" s="416">
        <f>SUMIFS(PURCHASE!$Q$6:$Q$10009,PURCHASE!$A$6:$A$10009,J2,PURCHASE!$M$6:$M$10009,$B$3:$B$1021,PURCHASE!$L$6:$L$10009,$A$3:$A$1021)</f>
        <v>0</v>
      </c>
      <c r="K21" s="416">
        <f>SUMIFS(PURCHASE!$Q$6:$Q$10009,PURCHASE!$A$6:$A$10009,K2,PURCHASE!$M$6:$M$10009,$B$3:$B$1021,PURCHASE!$L$6:$L$10009,$A$3:$A$1021)</f>
        <v>0</v>
      </c>
      <c r="L21" s="416">
        <f>SUMIFS(PURCHASE!$Q$6:$Q$10009,PURCHASE!$A$6:$A$10009,L2,PURCHASE!$M$6:$M$10009,$B$3:$B$1021,PURCHASE!$L$6:$L$10009,$A$3:$A$1021)</f>
        <v>0</v>
      </c>
      <c r="M21" s="416">
        <f>SUMIFS(PURCHASE!$Q$6:$Q$10009,PURCHASE!$A$6:$A$10009,M2,PURCHASE!$M$6:$M$10009,$B$3:$B$1021,PURCHASE!$L$6:$L$10009,$A$3:$A$1021)</f>
        <v>0</v>
      </c>
      <c r="N21" s="416">
        <f>SUMIFS(PURCHASE!$Q$6:$Q$10009,PURCHASE!$A$6:$A$10009,N2,PURCHASE!$M$6:$M$10009,$B$3:$B$1021,PURCHASE!$L$6:$L$10009,$A$3:$A$1021)</f>
        <v>0</v>
      </c>
      <c r="O21" s="416">
        <f>SUMIFS(PURCHASE!$Q$6:$Q$10009,PURCHASE!$A$6:$A$10009,O2,PURCHASE!$M$6:$M$10009,$B$3:$B$1021,PURCHASE!$L$6:$L$10009,$A$3:$A$1021)</f>
        <v>0</v>
      </c>
    </row>
    <row r="22" spans="1:15">
      <c r="A22" s="417" t="s">
        <v>1388</v>
      </c>
      <c r="B22" s="417" t="s">
        <v>1544</v>
      </c>
      <c r="C22" s="396" t="s">
        <v>1367</v>
      </c>
      <c r="D22" s="416">
        <f>SUMIFS(PURCHASE!$R$6:$R$10009,PURCHASE!$A$6:$A$10009,D2,PURCHASE!$M$6:$M$10009,$B$3:$B$1021,PURCHASE!$L$6:$L$10009,$A$3:$A$1021)</f>
        <v>0</v>
      </c>
      <c r="E22" s="416">
        <f>SUMIFS(PURCHASE!$R$6:$R$10009,PURCHASE!$A$6:$A$10009,E2,PURCHASE!$M$6:$M$10009,$B$3:$B$1021,PURCHASE!$L$6:$L$10009,$A$3:$A$1021)</f>
        <v>0</v>
      </c>
      <c r="F22" s="416">
        <f>SUMIFS(PURCHASE!$R$6:$R$10009,PURCHASE!$A$6:$A$10009,F2,PURCHASE!$M$6:$M$10009,$B$3:$B$1021,PURCHASE!$L$6:$L$10009,$A$3:$A$1021)</f>
        <v>0</v>
      </c>
      <c r="G22" s="416">
        <f>SUMIFS(PURCHASE!$R$6:$R$10009,PURCHASE!$A$6:$A$10009,G2,PURCHASE!$M$6:$M$10009,$B$3:$B$1021,PURCHASE!$L$6:$L$10009,$A$3:$A$1021)</f>
        <v>0</v>
      </c>
      <c r="H22" s="416">
        <f>SUMIFS(PURCHASE!$R$6:$R$10009,PURCHASE!$A$6:$A$10009,H2,PURCHASE!$M$6:$M$10009,$B$3:$B$1021,PURCHASE!$L$6:$L$10009,$A$3:$A$1021)</f>
        <v>0</v>
      </c>
      <c r="I22" s="416">
        <f>SUMIFS(PURCHASE!$R$6:$R$10009,PURCHASE!$A$6:$A$10009,I2,PURCHASE!$M$6:$M$10009,$B$3:$B$1021,PURCHASE!$L$6:$L$10009,$A$3:$A$1021)</f>
        <v>0</v>
      </c>
      <c r="J22" s="416">
        <f>SUMIFS(PURCHASE!$R$6:$R$10009,PURCHASE!$A$6:$A$10009,J2,PURCHASE!$M$6:$M$10009,$B$3:$B$1021,PURCHASE!$L$6:$L$10009,$A$3:$A$1021)</f>
        <v>0</v>
      </c>
      <c r="K22" s="416">
        <f>SUMIFS(PURCHASE!$R$6:$R$10009,PURCHASE!$A$6:$A$10009,K2,PURCHASE!$M$6:$M$10009,$B$3:$B$1021,PURCHASE!$L$6:$L$10009,$A$3:$A$1021)</f>
        <v>0</v>
      </c>
      <c r="L22" s="416">
        <f>SUMIFS(PURCHASE!$R$6:$R$10009,PURCHASE!$A$6:$A$10009,L2,PURCHASE!$M$6:$M$10009,$B$3:$B$1021,PURCHASE!$L$6:$L$10009,$A$3:$A$1021)</f>
        <v>0</v>
      </c>
      <c r="M22" s="416">
        <f>SUMIFS(PURCHASE!$R$6:$R$10009,PURCHASE!$A$6:$A$10009,M2,PURCHASE!$M$6:$M$10009,$B$3:$B$1021,PURCHASE!$L$6:$L$10009,$A$3:$A$1021)</f>
        <v>0</v>
      </c>
      <c r="N22" s="416">
        <f>SUMIFS(PURCHASE!$R$6:$R$10009,PURCHASE!$A$6:$A$10009,N2,PURCHASE!$M$6:$M$10009,$B$3:$B$1021,PURCHASE!$L$6:$L$10009,$A$3:$A$1021)</f>
        <v>0</v>
      </c>
      <c r="O22" s="416">
        <f>SUMIFS(PURCHASE!$R$6:$R$10009,PURCHASE!$A$6:$A$10009,O2,PURCHASE!$M$6:$M$10009,$B$3:$B$1021,PURCHASE!$L$6:$L$10009,$A$3:$A$1021)</f>
        <v>0</v>
      </c>
    </row>
    <row r="23" spans="1:15">
      <c r="A23" s="417" t="s">
        <v>1388</v>
      </c>
      <c r="B23" s="417" t="s">
        <v>1544</v>
      </c>
      <c r="C23" s="398" t="s">
        <v>1368</v>
      </c>
      <c r="D23" s="416">
        <f>SUMIFS(PURCHASE!$S$6:$S$10009,PURCHASE!$A$6:$A$10009,D2,PURCHASE!$M$6:$M$10009,$B$3:$B$1021,PURCHASE!$L$6:$L$10009,$A$3:$A$1021)</f>
        <v>0</v>
      </c>
      <c r="E23" s="416">
        <f>SUMIFS(PURCHASE!$S$6:$S$10009,PURCHASE!$A$6:$A$10009,E2,PURCHASE!$M$6:$M$10009,$B$3:$B$1021,PURCHASE!$L$6:$L$10009,$A$3:$A$1021)</f>
        <v>0</v>
      </c>
      <c r="F23" s="416">
        <f>SUMIFS(PURCHASE!$S$6:$S$10009,PURCHASE!$A$6:$A$10009,F2,PURCHASE!$M$6:$M$10009,$B$3:$B$1021,PURCHASE!$L$6:$L$10009,$A$3:$A$1021)</f>
        <v>0</v>
      </c>
      <c r="G23" s="416">
        <f>SUMIFS(PURCHASE!$S$6:$S$10009,PURCHASE!$A$6:$A$10009,G2,PURCHASE!$M$6:$M$10009,$B$3:$B$1021,PURCHASE!$L$6:$L$10009,$A$3:$A$1021)</f>
        <v>0</v>
      </c>
      <c r="H23" s="416">
        <f>SUMIFS(PURCHASE!$S$6:$S$10009,PURCHASE!$A$6:$A$10009,H2,PURCHASE!$M$6:$M$10009,$B$3:$B$1021,PURCHASE!$L$6:$L$10009,$A$3:$A$1021)</f>
        <v>0</v>
      </c>
      <c r="I23" s="416">
        <f>SUMIFS(PURCHASE!$S$6:$S$10009,PURCHASE!$A$6:$A$10009,I2,PURCHASE!$M$6:$M$10009,$B$3:$B$1021,PURCHASE!$L$6:$L$10009,$A$3:$A$1021)</f>
        <v>0</v>
      </c>
      <c r="J23" s="416">
        <f>SUMIFS(PURCHASE!$S$6:$S$10009,PURCHASE!$A$6:$A$10009,J2,PURCHASE!$M$6:$M$10009,$B$3:$B$1021,PURCHASE!$L$6:$L$10009,$A$3:$A$1021)</f>
        <v>0</v>
      </c>
      <c r="K23" s="416">
        <f>SUMIFS(PURCHASE!$S$6:$S$10009,PURCHASE!$A$6:$A$10009,K2,PURCHASE!$M$6:$M$10009,$B$3:$B$1021,PURCHASE!$L$6:$L$10009,$A$3:$A$1021)</f>
        <v>0</v>
      </c>
      <c r="L23" s="416">
        <f>SUMIFS(PURCHASE!$S$6:$S$10009,PURCHASE!$A$6:$A$10009,L2,PURCHASE!$M$6:$M$10009,$B$3:$B$1021,PURCHASE!$L$6:$L$10009,$A$3:$A$1021)</f>
        <v>0</v>
      </c>
      <c r="M23" s="416">
        <f>SUMIFS(PURCHASE!$S$6:$S$10009,PURCHASE!$A$6:$A$10009,M2,PURCHASE!$M$6:$M$10009,$B$3:$B$1021,PURCHASE!$L$6:$L$10009,$A$3:$A$1021)</f>
        <v>0</v>
      </c>
      <c r="N23" s="416">
        <f>SUMIFS(PURCHASE!$S$6:$S$10009,PURCHASE!$A$6:$A$10009,N2,PURCHASE!$M$6:$M$10009,$B$3:$B$1021,PURCHASE!$L$6:$L$10009,$A$3:$A$1021)</f>
        <v>0</v>
      </c>
      <c r="O23" s="416">
        <f>SUMIFS(PURCHASE!$S$6:$S$10009,PURCHASE!$A$6:$A$10009,O2,PURCHASE!$M$6:$M$10009,$B$3:$B$1021,PURCHASE!$L$6:$L$10009,$A$3:$A$1021)</f>
        <v>0</v>
      </c>
    </row>
    <row r="24" spans="1:15">
      <c r="A24" s="402" t="s">
        <v>1388</v>
      </c>
      <c r="B24" s="402" t="s">
        <v>1468</v>
      </c>
      <c r="C24" s="413" t="s">
        <v>1901</v>
      </c>
      <c r="D24" s="414">
        <f>SUM(D26:D30)</f>
        <v>0</v>
      </c>
      <c r="E24" s="414">
        <f t="shared" ref="E24:N24" si="6">SUM(E26:E30)</f>
        <v>0</v>
      </c>
      <c r="F24" s="414">
        <f t="shared" si="6"/>
        <v>0</v>
      </c>
      <c r="G24" s="414">
        <f t="shared" si="6"/>
        <v>0</v>
      </c>
      <c r="H24" s="414">
        <f t="shared" si="6"/>
        <v>0</v>
      </c>
      <c r="I24" s="414">
        <f t="shared" si="6"/>
        <v>0</v>
      </c>
      <c r="J24" s="414">
        <f t="shared" si="6"/>
        <v>0</v>
      </c>
      <c r="K24" s="414">
        <f t="shared" si="6"/>
        <v>0</v>
      </c>
      <c r="L24" s="414">
        <f t="shared" si="6"/>
        <v>0</v>
      </c>
      <c r="M24" s="414">
        <f t="shared" si="6"/>
        <v>0</v>
      </c>
      <c r="N24" s="414">
        <f t="shared" si="6"/>
        <v>0</v>
      </c>
      <c r="O24" s="414">
        <f t="shared" ref="O24" si="7">SUM(O26:O30)</f>
        <v>0</v>
      </c>
    </row>
    <row r="25" spans="1:15">
      <c r="A25" s="415" t="s">
        <v>1388</v>
      </c>
      <c r="B25" s="417" t="s">
        <v>1468</v>
      </c>
      <c r="C25" s="396" t="s">
        <v>1363</v>
      </c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</row>
    <row r="26" spans="1:15">
      <c r="A26" s="417" t="s">
        <v>1388</v>
      </c>
      <c r="B26" s="417" t="s">
        <v>1468</v>
      </c>
      <c r="C26" s="396" t="s">
        <v>1364</v>
      </c>
      <c r="D26" s="416">
        <f>+D5+D12+D19</f>
        <v>0</v>
      </c>
      <c r="E26" s="416">
        <f t="shared" ref="E26:N26" si="8">+E5+E12+E19</f>
        <v>0</v>
      </c>
      <c r="F26" s="416">
        <f t="shared" si="8"/>
        <v>0</v>
      </c>
      <c r="G26" s="416">
        <f t="shared" si="8"/>
        <v>0</v>
      </c>
      <c r="H26" s="416">
        <f t="shared" si="8"/>
        <v>0</v>
      </c>
      <c r="I26" s="416">
        <f t="shared" si="8"/>
        <v>0</v>
      </c>
      <c r="J26" s="416">
        <f t="shared" si="8"/>
        <v>0</v>
      </c>
      <c r="K26" s="416">
        <f t="shared" si="8"/>
        <v>0</v>
      </c>
      <c r="L26" s="416">
        <f t="shared" si="8"/>
        <v>0</v>
      </c>
      <c r="M26" s="416">
        <f t="shared" si="8"/>
        <v>0</v>
      </c>
      <c r="N26" s="416">
        <f t="shared" si="8"/>
        <v>0</v>
      </c>
      <c r="O26" s="416">
        <f t="shared" ref="O26" si="9">+O5+O12+O19</f>
        <v>0</v>
      </c>
    </row>
    <row r="27" spans="1:15">
      <c r="A27" s="417" t="s">
        <v>1388</v>
      </c>
      <c r="B27" s="417" t="s">
        <v>1468</v>
      </c>
      <c r="C27" s="396" t="s">
        <v>1365</v>
      </c>
      <c r="D27" s="416">
        <f t="shared" ref="D27:N30" si="10">+D6+D13+D20</f>
        <v>0</v>
      </c>
      <c r="E27" s="416">
        <f t="shared" si="10"/>
        <v>0</v>
      </c>
      <c r="F27" s="416">
        <f t="shared" si="10"/>
        <v>0</v>
      </c>
      <c r="G27" s="416">
        <f t="shared" si="10"/>
        <v>0</v>
      </c>
      <c r="H27" s="416">
        <f t="shared" si="10"/>
        <v>0</v>
      </c>
      <c r="I27" s="416">
        <f t="shared" si="10"/>
        <v>0</v>
      </c>
      <c r="J27" s="416">
        <f t="shared" si="10"/>
        <v>0</v>
      </c>
      <c r="K27" s="416">
        <f t="shared" si="10"/>
        <v>0</v>
      </c>
      <c r="L27" s="416">
        <f t="shared" si="10"/>
        <v>0</v>
      </c>
      <c r="M27" s="416">
        <f t="shared" si="10"/>
        <v>0</v>
      </c>
      <c r="N27" s="416">
        <f t="shared" si="10"/>
        <v>0</v>
      </c>
      <c r="O27" s="416">
        <f t="shared" ref="O27" si="11">+O6+O13+O20</f>
        <v>0</v>
      </c>
    </row>
    <row r="28" spans="1:15">
      <c r="A28" s="419" t="s">
        <v>1388</v>
      </c>
      <c r="B28" s="419" t="s">
        <v>1468</v>
      </c>
      <c r="C28" s="399" t="s">
        <v>1366</v>
      </c>
      <c r="D28" s="420">
        <f t="shared" si="10"/>
        <v>0</v>
      </c>
      <c r="E28" s="420">
        <f t="shared" si="10"/>
        <v>0</v>
      </c>
      <c r="F28" s="420">
        <f t="shared" si="10"/>
        <v>0</v>
      </c>
      <c r="G28" s="420">
        <f t="shared" si="10"/>
        <v>0</v>
      </c>
      <c r="H28" s="420">
        <f t="shared" si="10"/>
        <v>0</v>
      </c>
      <c r="I28" s="420">
        <f t="shared" si="10"/>
        <v>0</v>
      </c>
      <c r="J28" s="420">
        <f t="shared" si="10"/>
        <v>0</v>
      </c>
      <c r="K28" s="420">
        <f t="shared" si="10"/>
        <v>0</v>
      </c>
      <c r="L28" s="420">
        <f t="shared" si="10"/>
        <v>0</v>
      </c>
      <c r="M28" s="420">
        <f t="shared" si="10"/>
        <v>0</v>
      </c>
      <c r="N28" s="420">
        <f t="shared" si="10"/>
        <v>0</v>
      </c>
      <c r="O28" s="420">
        <f t="shared" ref="O28" si="12">+O7+O14+O21</f>
        <v>0</v>
      </c>
    </row>
    <row r="29" spans="1:15">
      <c r="A29" s="419" t="s">
        <v>1388</v>
      </c>
      <c r="B29" s="419" t="s">
        <v>1468</v>
      </c>
      <c r="C29" s="399" t="s">
        <v>1367</v>
      </c>
      <c r="D29" s="420">
        <f t="shared" si="10"/>
        <v>0</v>
      </c>
      <c r="E29" s="420">
        <f t="shared" si="10"/>
        <v>0</v>
      </c>
      <c r="F29" s="420">
        <f t="shared" si="10"/>
        <v>0</v>
      </c>
      <c r="G29" s="420">
        <f t="shared" si="10"/>
        <v>0</v>
      </c>
      <c r="H29" s="420">
        <f t="shared" si="10"/>
        <v>0</v>
      </c>
      <c r="I29" s="420">
        <f t="shared" si="10"/>
        <v>0</v>
      </c>
      <c r="J29" s="420">
        <f t="shared" si="10"/>
        <v>0</v>
      </c>
      <c r="K29" s="420">
        <f t="shared" si="10"/>
        <v>0</v>
      </c>
      <c r="L29" s="420">
        <f t="shared" si="10"/>
        <v>0</v>
      </c>
      <c r="M29" s="420">
        <f t="shared" si="10"/>
        <v>0</v>
      </c>
      <c r="N29" s="420">
        <f t="shared" si="10"/>
        <v>0</v>
      </c>
      <c r="O29" s="420">
        <f t="shared" ref="O29" si="13">+O8+O15+O22</f>
        <v>0</v>
      </c>
    </row>
    <row r="30" spans="1:15">
      <c r="A30" s="417" t="s">
        <v>1388</v>
      </c>
      <c r="B30" s="418" t="s">
        <v>1468</v>
      </c>
      <c r="C30" s="398" t="s">
        <v>1368</v>
      </c>
      <c r="D30" s="416">
        <f t="shared" si="10"/>
        <v>0</v>
      </c>
      <c r="E30" s="416">
        <f t="shared" si="10"/>
        <v>0</v>
      </c>
      <c r="F30" s="416">
        <f t="shared" si="10"/>
        <v>0</v>
      </c>
      <c r="G30" s="416">
        <f t="shared" si="10"/>
        <v>0</v>
      </c>
      <c r="H30" s="416">
        <f t="shared" si="10"/>
        <v>0</v>
      </c>
      <c r="I30" s="416">
        <f t="shared" si="10"/>
        <v>0</v>
      </c>
      <c r="J30" s="416">
        <f t="shared" si="10"/>
        <v>0</v>
      </c>
      <c r="K30" s="416">
        <f t="shared" si="10"/>
        <v>0</v>
      </c>
      <c r="L30" s="416">
        <f t="shared" si="10"/>
        <v>0</v>
      </c>
      <c r="M30" s="416">
        <f t="shared" si="10"/>
        <v>0</v>
      </c>
      <c r="N30" s="416">
        <f t="shared" si="10"/>
        <v>0</v>
      </c>
      <c r="O30" s="416">
        <f t="shared" ref="O30" si="14">+O9+O16+O23</f>
        <v>0</v>
      </c>
    </row>
    <row r="31" spans="1:15">
      <c r="A31" s="402" t="s">
        <v>1007</v>
      </c>
      <c r="B31" s="402" t="s">
        <v>1545</v>
      </c>
      <c r="C31" s="413" t="s">
        <v>1545</v>
      </c>
      <c r="D31" s="414">
        <f>SUM(D33:D37)</f>
        <v>0</v>
      </c>
      <c r="E31" s="414">
        <f t="shared" ref="E31:N31" si="15">SUM(E33:E37)</f>
        <v>669564.21400000004</v>
      </c>
      <c r="F31" s="414">
        <f t="shared" si="15"/>
        <v>0</v>
      </c>
      <c r="G31" s="414">
        <f t="shared" si="15"/>
        <v>297529.92</v>
      </c>
      <c r="H31" s="414">
        <f t="shared" si="15"/>
        <v>570047</v>
      </c>
      <c r="I31" s="414">
        <f t="shared" si="15"/>
        <v>0</v>
      </c>
      <c r="J31" s="414">
        <f t="shared" si="15"/>
        <v>0</v>
      </c>
      <c r="K31" s="414">
        <f t="shared" si="15"/>
        <v>0</v>
      </c>
      <c r="L31" s="414">
        <f t="shared" si="15"/>
        <v>0</v>
      </c>
      <c r="M31" s="414">
        <f t="shared" si="15"/>
        <v>0</v>
      </c>
      <c r="N31" s="414">
        <f t="shared" si="15"/>
        <v>0</v>
      </c>
      <c r="O31" s="414">
        <f t="shared" ref="O31" si="16">SUM(O33:O37)</f>
        <v>0</v>
      </c>
    </row>
    <row r="32" spans="1:15">
      <c r="A32" s="415" t="s">
        <v>1007</v>
      </c>
      <c r="B32" s="415" t="s">
        <v>1545</v>
      </c>
      <c r="C32" s="396" t="s">
        <v>1363</v>
      </c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</row>
    <row r="33" spans="1:15">
      <c r="A33" s="417" t="s">
        <v>1007</v>
      </c>
      <c r="B33" s="417" t="s">
        <v>1545</v>
      </c>
      <c r="C33" s="396" t="s">
        <v>1364</v>
      </c>
      <c r="D33" s="416">
        <f>SUMIFS(PURCHASE!$N$6:$N$10009,PURCHASE!$A$6:$A$10009,D2,PURCHASE!$M$6:$M$10009,$B$3:$B$1021,PURCHASE!$L$6:$L$10009,$A$3:$A$1021)</f>
        <v>0</v>
      </c>
      <c r="E33" s="416">
        <f>SUMIFS(PURCHASE!$N$6:$N$10009,PURCHASE!$A$6:$A$10009,E2,PURCHASE!$M$6:$M$10009,$B$3:$B$1021,PURCHASE!$L$6:$L$10009,$A$3:$A$1021)</f>
        <v>567427.30000000005</v>
      </c>
      <c r="F33" s="416">
        <f>SUMIFS(PURCHASE!$N$6:$N$10009,PURCHASE!$A$6:$A$10009,F2,PURCHASE!$M$6:$M$10009,$B$3:$B$1021,PURCHASE!$L$6:$L$10009,$A$3:$A$1021)</f>
        <v>0</v>
      </c>
      <c r="G33" s="416">
        <f>SUMIFS(PURCHASE!$N$6:$N$10009,PURCHASE!$A$6:$A$10009,G2,PURCHASE!$M$6:$M$10009,$B$3:$B$1021,PURCHASE!$L$6:$L$10009,$A$3:$A$1021)</f>
        <v>252144</v>
      </c>
      <c r="H33" s="416">
        <f>SUMIFS(PURCHASE!$N$6:$N$10009,PURCHASE!$A$6:$A$10009,H2,PURCHASE!$M$6:$M$10009,$B$3:$B$1021,PURCHASE!$L$6:$L$10009,$A$3:$A$1021)</f>
        <v>570047</v>
      </c>
      <c r="I33" s="416">
        <f>SUMIFS(PURCHASE!$N$6:$N$10009,PURCHASE!$A$6:$A$10009,I2,PURCHASE!$M$6:$M$10009,$B$3:$B$1021,PURCHASE!$L$6:$L$10009,$A$3:$A$1021)</f>
        <v>0</v>
      </c>
      <c r="J33" s="416">
        <f>SUMIFS(PURCHASE!$N$6:$N$10009,PURCHASE!$A$6:$A$10009,J2,PURCHASE!$M$6:$M$10009,$B$3:$B$1021,PURCHASE!$L$6:$L$10009,$A$3:$A$1021)</f>
        <v>0</v>
      </c>
      <c r="K33" s="416">
        <f>SUMIFS(PURCHASE!$N$6:$N$10009,PURCHASE!$A$6:$A$10009,K2,PURCHASE!$M$6:$M$10009,$B$3:$B$1021,PURCHASE!$L$6:$L$10009,$A$3:$A$1021)</f>
        <v>0</v>
      </c>
      <c r="L33" s="416">
        <f>SUMIFS(PURCHASE!$N$6:$N$10009,PURCHASE!$A$6:$A$10009,L2,PURCHASE!$M$6:$M$10009,$B$3:$B$1021,PURCHASE!$L$6:$L$10009,$A$3:$A$1021)</f>
        <v>0</v>
      </c>
      <c r="M33" s="416">
        <f>SUMIFS(PURCHASE!$N$6:$N$10009,PURCHASE!$A$6:$A$10009,M2,PURCHASE!$M$6:$M$10009,$B$3:$B$1021,PURCHASE!$L$6:$L$10009,$A$3:$A$1021)</f>
        <v>0</v>
      </c>
      <c r="N33" s="416">
        <f>SUMIFS(PURCHASE!$N$6:$N$10009,PURCHASE!$A$6:$A$10009,N2,PURCHASE!$M$6:$M$10009,$B$3:$B$1021,PURCHASE!$L$6:$L$10009,$A$3:$A$1021)</f>
        <v>0</v>
      </c>
      <c r="O33" s="416">
        <f>SUMIFS(PURCHASE!$N$6:$N$10009,PURCHASE!$A$6:$A$10009,O2,PURCHASE!$M$6:$M$10009,$B$3:$B$1021,PURCHASE!$L$6:$L$10009,$A$3:$A$1021)</f>
        <v>0</v>
      </c>
    </row>
    <row r="34" spans="1:15">
      <c r="A34" s="417" t="s">
        <v>1007</v>
      </c>
      <c r="B34" s="417" t="s">
        <v>1545</v>
      </c>
      <c r="C34" s="396" t="s">
        <v>1365</v>
      </c>
      <c r="D34" s="416">
        <f>SUMIFS(PURCHASE!$P$6:$P$10009,PURCHASE!$A$6:$A$10009,D2,PURCHASE!$M$6:$M$10009,$B$3:$B$1021,PURCHASE!$L$6:$L$10009,$A$3:$A$1021)</f>
        <v>0</v>
      </c>
      <c r="E34" s="416">
        <f>SUMIFS(PURCHASE!$P$6:$P$10009,PURCHASE!$A$6:$A$10009,E2,PURCHASE!$M$6:$M$10009,$B$3:$B$1021,PURCHASE!$L$6:$L$10009,$A$3:$A$1021)</f>
        <v>102136.914</v>
      </c>
      <c r="F34" s="416">
        <f>SUMIFS(PURCHASE!$P$6:$P$10009,PURCHASE!$A$6:$A$10009,F2,PURCHASE!$M$6:$M$10009,$B$3:$B$1021,PURCHASE!$L$6:$L$10009,$A$3:$A$1021)</f>
        <v>0</v>
      </c>
      <c r="G34" s="416">
        <f>SUMIFS(PURCHASE!$P$6:$P$10009,PURCHASE!$A$6:$A$10009,G2,PURCHASE!$M$6:$M$10009,$B$3:$B$1021,PURCHASE!$L$6:$L$10009,$A$3:$A$1021)</f>
        <v>45385.919999999998</v>
      </c>
      <c r="H34" s="416">
        <f>SUMIFS(PURCHASE!$P$6:$P$10009,PURCHASE!$A$6:$A$10009,H2,PURCHASE!$M$6:$M$10009,$B$3:$B$1021,PURCHASE!$L$6:$L$10009,$A$3:$A$1021)</f>
        <v>0</v>
      </c>
      <c r="I34" s="416">
        <f>SUMIFS(PURCHASE!$P$6:$P$10009,PURCHASE!$A$6:$A$10009,I2,PURCHASE!$M$6:$M$10009,$B$3:$B$1021,PURCHASE!$L$6:$L$10009,$A$3:$A$1021)</f>
        <v>0</v>
      </c>
      <c r="J34" s="416">
        <f>SUMIFS(PURCHASE!$P$6:$P$10009,PURCHASE!$A$6:$A$10009,J2,PURCHASE!$M$6:$M$10009,$B$3:$B$1021,PURCHASE!$L$6:$L$10009,$A$3:$A$1021)</f>
        <v>0</v>
      </c>
      <c r="K34" s="416">
        <f>SUMIFS(PURCHASE!$P$6:$P$10009,PURCHASE!$A$6:$A$10009,K2,PURCHASE!$M$6:$M$10009,$B$3:$B$1021,PURCHASE!$L$6:$L$10009,$A$3:$A$1021)</f>
        <v>0</v>
      </c>
      <c r="L34" s="416">
        <f>SUMIFS(PURCHASE!$P$6:$P$10009,PURCHASE!$A$6:$A$10009,L2,PURCHASE!$M$6:$M$10009,$B$3:$B$1021,PURCHASE!$L$6:$L$10009,$A$3:$A$1021)</f>
        <v>0</v>
      </c>
      <c r="M34" s="416">
        <f>SUMIFS(PURCHASE!$P$6:$P$10009,PURCHASE!$A$6:$A$10009,M2,PURCHASE!$M$6:$M$10009,$B$3:$B$1021,PURCHASE!$L$6:$L$10009,$A$3:$A$1021)</f>
        <v>0</v>
      </c>
      <c r="N34" s="416">
        <f>SUMIFS(PURCHASE!$P$6:$P$10009,PURCHASE!$A$6:$A$10009,N2,PURCHASE!$M$6:$M$10009,$B$3:$B$1021,PURCHASE!$L$6:$L$10009,$A$3:$A$1021)</f>
        <v>0</v>
      </c>
      <c r="O34" s="416">
        <f>SUMIFS(PURCHASE!$P$6:$P$10009,PURCHASE!$A$6:$A$10009,O2,PURCHASE!$M$6:$M$10009,$B$3:$B$1021,PURCHASE!$L$6:$L$10009,$A$3:$A$1021)</f>
        <v>0</v>
      </c>
    </row>
    <row r="35" spans="1:15">
      <c r="A35" s="417" t="s">
        <v>1007</v>
      </c>
      <c r="B35" s="417" t="s">
        <v>1545</v>
      </c>
      <c r="C35" s="396" t="s">
        <v>1366</v>
      </c>
      <c r="D35" s="416">
        <f>SUMIFS(PURCHASE!$Q$6:$Q$10009,PURCHASE!$A$6:$A$10009,D2,PURCHASE!$M$6:$M$10009,$B$3:$B$1021,PURCHASE!$L$6:$L$10009,$A$3:$A$1021)</f>
        <v>0</v>
      </c>
      <c r="E35" s="416">
        <f>SUMIFS(PURCHASE!$Q$6:$Q$10009,PURCHASE!$A$6:$A$10009,E2,PURCHASE!$M$6:$M$10009,$B$3:$B$1021,PURCHASE!$L$6:$L$10009,$A$3:$A$1021)</f>
        <v>0</v>
      </c>
      <c r="F35" s="416">
        <f>SUMIFS(PURCHASE!$Q$6:$Q$10009,PURCHASE!$A$6:$A$10009,F2,PURCHASE!$M$6:$M$10009,$B$3:$B$1021,PURCHASE!$L$6:$L$10009,$A$3:$A$1021)</f>
        <v>0</v>
      </c>
      <c r="G35" s="416">
        <f>SUMIFS(PURCHASE!$Q$6:$Q$10009,PURCHASE!$A$6:$A$10009,G2,PURCHASE!$M$6:$M$10009,$B$3:$B$1021,PURCHASE!$L$6:$L$10009,$A$3:$A$1021)</f>
        <v>0</v>
      </c>
      <c r="H35" s="416">
        <f>SUMIFS(PURCHASE!$Q$6:$Q$10009,PURCHASE!$A$6:$A$10009,H2,PURCHASE!$M$6:$M$10009,$B$3:$B$1021,PURCHASE!$L$6:$L$10009,$A$3:$A$1021)</f>
        <v>0</v>
      </c>
      <c r="I35" s="416">
        <f>SUMIFS(PURCHASE!$Q$6:$Q$10009,PURCHASE!$A$6:$A$10009,I2,PURCHASE!$M$6:$M$10009,$B$3:$B$1021,PURCHASE!$L$6:$L$10009,$A$3:$A$1021)</f>
        <v>0</v>
      </c>
      <c r="J35" s="416">
        <f>SUMIFS(PURCHASE!$Q$6:$Q$10009,PURCHASE!$A$6:$A$10009,J2,PURCHASE!$M$6:$M$10009,$B$3:$B$1021,PURCHASE!$L$6:$L$10009,$A$3:$A$1021)</f>
        <v>0</v>
      </c>
      <c r="K35" s="416">
        <f>SUMIFS(PURCHASE!$Q$6:$Q$10009,PURCHASE!$A$6:$A$10009,K2,PURCHASE!$M$6:$M$10009,$B$3:$B$1021,PURCHASE!$L$6:$L$10009,$A$3:$A$1021)</f>
        <v>0</v>
      </c>
      <c r="L35" s="416">
        <f>SUMIFS(PURCHASE!$Q$6:$Q$10009,PURCHASE!$A$6:$A$10009,L2,PURCHASE!$M$6:$M$10009,$B$3:$B$1021,PURCHASE!$L$6:$L$10009,$A$3:$A$1021)</f>
        <v>0</v>
      </c>
      <c r="M35" s="416">
        <f>SUMIFS(PURCHASE!$Q$6:$Q$10009,PURCHASE!$A$6:$A$10009,M2,PURCHASE!$M$6:$M$10009,$B$3:$B$1021,PURCHASE!$L$6:$L$10009,$A$3:$A$1021)</f>
        <v>0</v>
      </c>
      <c r="N35" s="416">
        <f>SUMIFS(PURCHASE!$Q$6:$Q$10009,PURCHASE!$A$6:$A$10009,N2,PURCHASE!$M$6:$M$10009,$B$3:$B$1021,PURCHASE!$L$6:$L$10009,$A$3:$A$1021)</f>
        <v>0</v>
      </c>
      <c r="O35" s="416">
        <f>SUMIFS(PURCHASE!$Q$6:$Q$10009,PURCHASE!$A$6:$A$10009,O2,PURCHASE!$M$6:$M$10009,$B$3:$B$1021,PURCHASE!$L$6:$L$10009,$A$3:$A$1021)</f>
        <v>0</v>
      </c>
    </row>
    <row r="36" spans="1:15">
      <c r="A36" s="417" t="s">
        <v>1007</v>
      </c>
      <c r="B36" s="417" t="s">
        <v>1545</v>
      </c>
      <c r="C36" s="396" t="s">
        <v>1367</v>
      </c>
      <c r="D36" s="416">
        <f>SUMIFS(PURCHASE!$R$6:$R$10009,PURCHASE!$A$6:$A$10009,D2,PURCHASE!$M$6:$M$10009,$B$3:$B$1021,PURCHASE!$L$6:$L$10009,$A$3:$A$1021)</f>
        <v>0</v>
      </c>
      <c r="E36" s="416">
        <f>SUMIFS(PURCHASE!$R$6:$R$10009,PURCHASE!$A$6:$A$10009,E2,PURCHASE!$M$6:$M$10009,$B$3:$B$1021,PURCHASE!$L$6:$L$10009,$A$3:$A$1021)</f>
        <v>0</v>
      </c>
      <c r="F36" s="416">
        <f>SUMIFS(PURCHASE!$R$6:$R$10009,PURCHASE!$A$6:$A$10009,F2,PURCHASE!$M$6:$M$10009,$B$3:$B$1021,PURCHASE!$L$6:$L$10009,$A$3:$A$1021)</f>
        <v>0</v>
      </c>
      <c r="G36" s="416">
        <f>SUMIFS(PURCHASE!$R$6:$R$10009,PURCHASE!$A$6:$A$10009,G2,PURCHASE!$M$6:$M$10009,$B$3:$B$1021,PURCHASE!$L$6:$L$10009,$A$3:$A$1021)</f>
        <v>0</v>
      </c>
      <c r="H36" s="416">
        <f>SUMIFS(PURCHASE!$R$6:$R$10009,PURCHASE!$A$6:$A$10009,H2,PURCHASE!$M$6:$M$10009,$B$3:$B$1021,PURCHASE!$L$6:$L$10009,$A$3:$A$1021)</f>
        <v>0</v>
      </c>
      <c r="I36" s="416">
        <f>SUMIFS(PURCHASE!$R$6:$R$10009,PURCHASE!$A$6:$A$10009,I2,PURCHASE!$M$6:$M$10009,$B$3:$B$1021,PURCHASE!$L$6:$L$10009,$A$3:$A$1021)</f>
        <v>0</v>
      </c>
      <c r="J36" s="416">
        <f>SUMIFS(PURCHASE!$R$6:$R$10009,PURCHASE!$A$6:$A$10009,J2,PURCHASE!$M$6:$M$10009,$B$3:$B$1021,PURCHASE!$L$6:$L$10009,$A$3:$A$1021)</f>
        <v>0</v>
      </c>
      <c r="K36" s="416">
        <f>SUMIFS(PURCHASE!$R$6:$R$10009,PURCHASE!$A$6:$A$10009,K2,PURCHASE!$M$6:$M$10009,$B$3:$B$1021,PURCHASE!$L$6:$L$10009,$A$3:$A$1021)</f>
        <v>0</v>
      </c>
      <c r="L36" s="416">
        <f>SUMIFS(PURCHASE!$R$6:$R$10009,PURCHASE!$A$6:$A$10009,L2,PURCHASE!$M$6:$M$10009,$B$3:$B$1021,PURCHASE!$L$6:$L$10009,$A$3:$A$1021)</f>
        <v>0</v>
      </c>
      <c r="M36" s="416">
        <f>SUMIFS(PURCHASE!$R$6:$R$10009,PURCHASE!$A$6:$A$10009,M2,PURCHASE!$M$6:$M$10009,$B$3:$B$1021,PURCHASE!$L$6:$L$10009,$A$3:$A$1021)</f>
        <v>0</v>
      </c>
      <c r="N36" s="416">
        <f>SUMIFS(PURCHASE!$R$6:$R$10009,PURCHASE!$A$6:$A$10009,N2,PURCHASE!$M$6:$M$10009,$B$3:$B$1021,PURCHASE!$L$6:$L$10009,$A$3:$A$1021)</f>
        <v>0</v>
      </c>
      <c r="O36" s="416">
        <f>SUMIFS(PURCHASE!$R$6:$R$10009,PURCHASE!$A$6:$A$10009,O2,PURCHASE!$M$6:$M$10009,$B$3:$B$1021,PURCHASE!$L$6:$L$10009,$A$3:$A$1021)</f>
        <v>0</v>
      </c>
    </row>
    <row r="37" spans="1:15">
      <c r="A37" s="417" t="s">
        <v>1007</v>
      </c>
      <c r="B37" s="418" t="s">
        <v>1545</v>
      </c>
      <c r="C37" s="396" t="s">
        <v>1368</v>
      </c>
      <c r="D37" s="416">
        <f>SUMIFS(PURCHASE!$S$6:$S$10009,PURCHASE!$A$6:$A$10009,D2,PURCHASE!$M$6:$M$10009,$B$3:$B$1021,PURCHASE!$L$6:$L$10009,$A$3:$A$1021)</f>
        <v>0</v>
      </c>
      <c r="E37" s="416">
        <f>SUMIFS(PURCHASE!$S$6:$S$10009,PURCHASE!$A$6:$A$10009,E2,PURCHASE!$M$6:$M$10009,$B$3:$B$1021,PURCHASE!$L$6:$L$10009,$A$3:$A$1021)</f>
        <v>0</v>
      </c>
      <c r="F37" s="416">
        <f>SUMIFS(PURCHASE!$S$6:$S$10009,PURCHASE!$A$6:$A$10009,F2,PURCHASE!$M$6:$M$10009,$B$3:$B$1021,PURCHASE!$L$6:$L$10009,$A$3:$A$1021)</f>
        <v>0</v>
      </c>
      <c r="G37" s="416">
        <f>SUMIFS(PURCHASE!$S$6:$S$10009,PURCHASE!$A$6:$A$10009,G2,PURCHASE!$M$6:$M$10009,$B$3:$B$1021,PURCHASE!$L$6:$L$10009,$A$3:$A$1021)</f>
        <v>0</v>
      </c>
      <c r="H37" s="416">
        <f>SUMIFS(PURCHASE!$S$6:$S$10009,PURCHASE!$A$6:$A$10009,H2,PURCHASE!$M$6:$M$10009,$B$3:$B$1021,PURCHASE!$L$6:$L$10009,$A$3:$A$1021)</f>
        <v>0</v>
      </c>
      <c r="I37" s="416">
        <f>SUMIFS(PURCHASE!$S$6:$S$10009,PURCHASE!$A$6:$A$10009,I2,PURCHASE!$M$6:$M$10009,$B$3:$B$1021,PURCHASE!$L$6:$L$10009,$A$3:$A$1021)</f>
        <v>0</v>
      </c>
      <c r="J37" s="416">
        <f>SUMIFS(PURCHASE!$S$6:$S$10009,PURCHASE!$A$6:$A$10009,J2,PURCHASE!$M$6:$M$10009,$B$3:$B$1021,PURCHASE!$L$6:$L$10009,$A$3:$A$1021)</f>
        <v>0</v>
      </c>
      <c r="K37" s="416">
        <f>SUMIFS(PURCHASE!$S$6:$S$10009,PURCHASE!$A$6:$A$10009,K2,PURCHASE!$M$6:$M$10009,$B$3:$B$1021,PURCHASE!$L$6:$L$10009,$A$3:$A$1021)</f>
        <v>0</v>
      </c>
      <c r="L37" s="416">
        <f>SUMIFS(PURCHASE!$S$6:$S$10009,PURCHASE!$A$6:$A$10009,L2,PURCHASE!$M$6:$M$10009,$B$3:$B$1021,PURCHASE!$L$6:$L$10009,$A$3:$A$1021)</f>
        <v>0</v>
      </c>
      <c r="M37" s="416">
        <f>SUMIFS(PURCHASE!$S$6:$S$10009,PURCHASE!$A$6:$A$10009,M2,PURCHASE!$M$6:$M$10009,$B$3:$B$1021,PURCHASE!$L$6:$L$10009,$A$3:$A$1021)</f>
        <v>0</v>
      </c>
      <c r="N37" s="416">
        <f>SUMIFS(PURCHASE!$S$6:$S$10009,PURCHASE!$A$6:$A$10009,N2,PURCHASE!$M$6:$M$10009,$B$3:$B$1021,PURCHASE!$L$6:$L$10009,$A$3:$A$1021)</f>
        <v>0</v>
      </c>
      <c r="O37" s="416">
        <f>SUMIFS(PURCHASE!$S$6:$S$10009,PURCHASE!$A$6:$A$10009,O2,PURCHASE!$M$6:$M$10009,$B$3:$B$1021,PURCHASE!$L$6:$L$10009,$A$3:$A$1021)</f>
        <v>0</v>
      </c>
    </row>
    <row r="38" spans="1:15">
      <c r="A38" s="402" t="s">
        <v>1007</v>
      </c>
      <c r="B38" s="402" t="s">
        <v>1543</v>
      </c>
      <c r="C38" s="413" t="s">
        <v>1543</v>
      </c>
      <c r="D38" s="414">
        <f>SUM(D40:D44)</f>
        <v>0</v>
      </c>
      <c r="E38" s="414">
        <f t="shared" ref="E38:N38" si="17">SUM(E40:E44)</f>
        <v>0</v>
      </c>
      <c r="F38" s="414">
        <f t="shared" si="17"/>
        <v>0</v>
      </c>
      <c r="G38" s="414">
        <f t="shared" si="17"/>
        <v>0</v>
      </c>
      <c r="H38" s="414">
        <f t="shared" si="17"/>
        <v>0</v>
      </c>
      <c r="I38" s="414">
        <f t="shared" si="17"/>
        <v>0</v>
      </c>
      <c r="J38" s="414">
        <f t="shared" si="17"/>
        <v>0</v>
      </c>
      <c r="K38" s="414">
        <f t="shared" si="17"/>
        <v>0</v>
      </c>
      <c r="L38" s="414">
        <f t="shared" si="17"/>
        <v>0</v>
      </c>
      <c r="M38" s="414">
        <f t="shared" si="17"/>
        <v>0</v>
      </c>
      <c r="N38" s="414">
        <f t="shared" si="17"/>
        <v>0</v>
      </c>
      <c r="O38" s="414">
        <f t="shared" ref="O38" si="18">SUM(O40:O44)</f>
        <v>0</v>
      </c>
    </row>
    <row r="39" spans="1:15">
      <c r="A39" s="415" t="s">
        <v>1007</v>
      </c>
      <c r="B39" s="415" t="s">
        <v>1543</v>
      </c>
      <c r="C39" s="396" t="s">
        <v>1363</v>
      </c>
      <c r="D39" s="416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</row>
    <row r="40" spans="1:15">
      <c r="A40" s="417" t="s">
        <v>1007</v>
      </c>
      <c r="B40" s="417" t="s">
        <v>1543</v>
      </c>
      <c r="C40" s="396" t="s">
        <v>1364</v>
      </c>
      <c r="D40" s="416">
        <f>SUMIFS(PURCHASE!$N$6:$N$10009,PURCHASE!$A$6:$A$10009,D2,PURCHASE!$M$6:$M$10009,$B$3:$B$1021,PURCHASE!$L$6:$L$10009,$A$3:$A$1021)</f>
        <v>0</v>
      </c>
      <c r="E40" s="416">
        <f>SUMIFS(PURCHASE!$N$6:$N$10009,PURCHASE!$A$6:$A$10009,E2,PURCHASE!$M$6:$M$10009,$B$3:$B$1021,PURCHASE!$L$6:$L$10009,$A$3:$A$1021)</f>
        <v>0</v>
      </c>
      <c r="F40" s="416">
        <f>SUMIFS(PURCHASE!$N$6:$N$10009,PURCHASE!$A$6:$A$10009,F2,PURCHASE!$M$6:$M$10009,$B$3:$B$1021,PURCHASE!$L$6:$L$10009,$A$3:$A$1021)</f>
        <v>0</v>
      </c>
      <c r="G40" s="416">
        <f>SUMIFS(PURCHASE!$N$6:$N$10009,PURCHASE!$A$6:$A$10009,G2,PURCHASE!$M$6:$M$10009,$B$3:$B$1021,PURCHASE!$L$6:$L$10009,$A$3:$A$1021)</f>
        <v>0</v>
      </c>
      <c r="H40" s="416">
        <f>SUMIFS(PURCHASE!$N$6:$N$10009,PURCHASE!$A$6:$A$10009,H2,PURCHASE!$M$6:$M$10009,$B$3:$B$1021,PURCHASE!$L$6:$L$10009,$A$3:$A$1021)</f>
        <v>0</v>
      </c>
      <c r="I40" s="416">
        <f>SUMIFS(PURCHASE!$N$6:$N$10009,PURCHASE!$A$6:$A$10009,I2,PURCHASE!$M$6:$M$10009,$B$3:$B$1021,PURCHASE!$L$6:$L$10009,$A$3:$A$1021)</f>
        <v>0</v>
      </c>
      <c r="J40" s="416">
        <f>SUMIFS(PURCHASE!$N$6:$N$10009,PURCHASE!$A$6:$A$10009,J2,PURCHASE!$M$6:$M$10009,$B$3:$B$1021,PURCHASE!$L$6:$L$10009,$A$3:$A$1021)</f>
        <v>0</v>
      </c>
      <c r="K40" s="416">
        <f>SUMIFS(PURCHASE!$N$6:$N$10009,PURCHASE!$A$6:$A$10009,K2,PURCHASE!$M$6:$M$10009,$B$3:$B$1021,PURCHASE!$L$6:$L$10009,$A$3:$A$1021)</f>
        <v>0</v>
      </c>
      <c r="L40" s="416">
        <f>SUMIFS(PURCHASE!$N$6:$N$10009,PURCHASE!$A$6:$A$10009,L2,PURCHASE!$M$6:$M$10009,$B$3:$B$1021,PURCHASE!$L$6:$L$10009,$A$3:$A$1021)</f>
        <v>0</v>
      </c>
      <c r="M40" s="416">
        <f>SUMIFS(PURCHASE!$N$6:$N$10009,PURCHASE!$A$6:$A$10009,M2,PURCHASE!$M$6:$M$10009,$B$3:$B$1021,PURCHASE!$L$6:$L$10009,$A$3:$A$1021)</f>
        <v>0</v>
      </c>
      <c r="N40" s="416">
        <f>SUMIFS(PURCHASE!$N$6:$N$10009,PURCHASE!$A$6:$A$10009,N2,PURCHASE!$M$6:$M$10009,$B$3:$B$1021,PURCHASE!$L$6:$L$10009,$A$3:$A$1021)</f>
        <v>0</v>
      </c>
      <c r="O40" s="416">
        <f>SUMIFS(PURCHASE!$N$6:$N$10009,PURCHASE!$A$6:$A$10009,O2,PURCHASE!$M$6:$M$10009,$B$3:$B$1021,PURCHASE!$L$6:$L$10009,$A$3:$A$1021)</f>
        <v>0</v>
      </c>
    </row>
    <row r="41" spans="1:15">
      <c r="A41" s="417" t="s">
        <v>1007</v>
      </c>
      <c r="B41" s="417" t="s">
        <v>1543</v>
      </c>
      <c r="C41" s="396" t="s">
        <v>1365</v>
      </c>
      <c r="D41" s="416">
        <f>SUMIFS(PURCHASE!$P$6:$P$10009,PURCHASE!$A$6:$A$10009,D2,PURCHASE!$M$6:$M$10009,$B$3:$B$1021,PURCHASE!$L$6:$L$10009,$A$3:$A$1021)</f>
        <v>0</v>
      </c>
      <c r="E41" s="416">
        <f>SUMIFS(PURCHASE!$P$6:$P$10009,PURCHASE!$A$6:$A$10009,E2,PURCHASE!$M$6:$M$10009,$B$3:$B$1021,PURCHASE!$L$6:$L$10009,$A$3:$A$1021)</f>
        <v>0</v>
      </c>
      <c r="F41" s="416">
        <f>SUMIFS(PURCHASE!$P$6:$P$10009,PURCHASE!$A$6:$A$10009,F2,PURCHASE!$M$6:$M$10009,$B$3:$B$1021,PURCHASE!$L$6:$L$10009,$A$3:$A$1021)</f>
        <v>0</v>
      </c>
      <c r="G41" s="416">
        <f>SUMIFS(PURCHASE!$P$6:$P$10009,PURCHASE!$A$6:$A$10009,G2,PURCHASE!$M$6:$M$10009,$B$3:$B$1021,PURCHASE!$L$6:$L$10009,$A$3:$A$1021)</f>
        <v>0</v>
      </c>
      <c r="H41" s="416">
        <f>SUMIFS(PURCHASE!$P$6:$P$10009,PURCHASE!$A$6:$A$10009,H2,PURCHASE!$M$6:$M$10009,$B$3:$B$1021,PURCHASE!$L$6:$L$10009,$A$3:$A$1021)</f>
        <v>0</v>
      </c>
      <c r="I41" s="416">
        <f>SUMIFS(PURCHASE!$P$6:$P$10009,PURCHASE!$A$6:$A$10009,I2,PURCHASE!$M$6:$M$10009,$B$3:$B$1021,PURCHASE!$L$6:$L$10009,$A$3:$A$1021)</f>
        <v>0</v>
      </c>
      <c r="J41" s="416">
        <f>SUMIFS(PURCHASE!$P$6:$P$10009,PURCHASE!$A$6:$A$10009,J2,PURCHASE!$M$6:$M$10009,$B$3:$B$1021,PURCHASE!$L$6:$L$10009,$A$3:$A$1021)</f>
        <v>0</v>
      </c>
      <c r="K41" s="416">
        <f>SUMIFS(PURCHASE!$P$6:$P$10009,PURCHASE!$A$6:$A$10009,K2,PURCHASE!$M$6:$M$10009,$B$3:$B$1021,PURCHASE!$L$6:$L$10009,$A$3:$A$1021)</f>
        <v>0</v>
      </c>
      <c r="L41" s="416">
        <f>SUMIFS(PURCHASE!$P$6:$P$10009,PURCHASE!$A$6:$A$10009,L2,PURCHASE!$M$6:$M$10009,$B$3:$B$1021,PURCHASE!$L$6:$L$10009,$A$3:$A$1021)</f>
        <v>0</v>
      </c>
      <c r="M41" s="416">
        <f>SUMIFS(PURCHASE!$P$6:$P$10009,PURCHASE!$A$6:$A$10009,M2,PURCHASE!$M$6:$M$10009,$B$3:$B$1021,PURCHASE!$L$6:$L$10009,$A$3:$A$1021)</f>
        <v>0</v>
      </c>
      <c r="N41" s="416">
        <f>SUMIFS(PURCHASE!$P$6:$P$10009,PURCHASE!$A$6:$A$10009,N2,PURCHASE!$M$6:$M$10009,$B$3:$B$1021,PURCHASE!$L$6:$L$10009,$A$3:$A$1021)</f>
        <v>0</v>
      </c>
      <c r="O41" s="416">
        <f>SUMIFS(PURCHASE!$P$6:$P$10009,PURCHASE!$A$6:$A$10009,O2,PURCHASE!$M$6:$M$10009,$B$3:$B$1021,PURCHASE!$L$6:$L$10009,$A$3:$A$1021)</f>
        <v>0</v>
      </c>
    </row>
    <row r="42" spans="1:15">
      <c r="A42" s="417" t="s">
        <v>1007</v>
      </c>
      <c r="B42" s="417" t="s">
        <v>1543</v>
      </c>
      <c r="C42" s="396" t="s">
        <v>1366</v>
      </c>
      <c r="D42" s="416">
        <f>SUMIFS(PURCHASE!$Q$6:$Q$10009,PURCHASE!$A$6:$A$10009,D2,PURCHASE!$M$6:$M$10009,$B$3:$B$1021,PURCHASE!$L$6:$L$10009,$A$3:$A$1021)</f>
        <v>0</v>
      </c>
      <c r="E42" s="416">
        <f>SUMIFS(PURCHASE!$Q$6:$Q$10009,PURCHASE!$A$6:$A$10009,E2,PURCHASE!$M$6:$M$10009,$B$3:$B$1021,PURCHASE!$L$6:$L$10009,$A$3:$A$1021)</f>
        <v>0</v>
      </c>
      <c r="F42" s="416">
        <f>SUMIFS(PURCHASE!$Q$6:$Q$10009,PURCHASE!$A$6:$A$10009,F2,PURCHASE!$M$6:$M$10009,$B$3:$B$1021,PURCHASE!$L$6:$L$10009,$A$3:$A$1021)</f>
        <v>0</v>
      </c>
      <c r="G42" s="416">
        <f>SUMIFS(PURCHASE!$Q$6:$Q$10009,PURCHASE!$A$6:$A$10009,G2,PURCHASE!$M$6:$M$10009,$B$3:$B$1021,PURCHASE!$L$6:$L$10009,$A$3:$A$1021)</f>
        <v>0</v>
      </c>
      <c r="H42" s="416">
        <f>SUMIFS(PURCHASE!$Q$6:$Q$10009,PURCHASE!$A$6:$A$10009,H2,PURCHASE!$M$6:$M$10009,$B$3:$B$1021,PURCHASE!$L$6:$L$10009,$A$3:$A$1021)</f>
        <v>0</v>
      </c>
      <c r="I42" s="416">
        <f>SUMIFS(PURCHASE!$Q$6:$Q$10009,PURCHASE!$A$6:$A$10009,I2,PURCHASE!$M$6:$M$10009,$B$3:$B$1021,PURCHASE!$L$6:$L$10009,$A$3:$A$1021)</f>
        <v>0</v>
      </c>
      <c r="J42" s="416">
        <f>SUMIFS(PURCHASE!$Q$6:$Q$10009,PURCHASE!$A$6:$A$10009,J2,PURCHASE!$M$6:$M$10009,$B$3:$B$1021,PURCHASE!$L$6:$L$10009,$A$3:$A$1021)</f>
        <v>0</v>
      </c>
      <c r="K42" s="416">
        <f>SUMIFS(PURCHASE!$Q$6:$Q$10009,PURCHASE!$A$6:$A$10009,K2,PURCHASE!$M$6:$M$10009,$B$3:$B$1021,PURCHASE!$L$6:$L$10009,$A$3:$A$1021)</f>
        <v>0</v>
      </c>
      <c r="L42" s="416">
        <f>SUMIFS(PURCHASE!$Q$6:$Q$10009,PURCHASE!$A$6:$A$10009,L2,PURCHASE!$M$6:$M$10009,$B$3:$B$1021,PURCHASE!$L$6:$L$10009,$A$3:$A$1021)</f>
        <v>0</v>
      </c>
      <c r="M42" s="416">
        <f>SUMIFS(PURCHASE!$Q$6:$Q$10009,PURCHASE!$A$6:$A$10009,M2,PURCHASE!$M$6:$M$10009,$B$3:$B$1021,PURCHASE!$L$6:$L$10009,$A$3:$A$1021)</f>
        <v>0</v>
      </c>
      <c r="N42" s="416">
        <f>SUMIFS(PURCHASE!$Q$6:$Q$10009,PURCHASE!$A$6:$A$10009,N2,PURCHASE!$M$6:$M$10009,$B$3:$B$1021,PURCHASE!$L$6:$L$10009,$A$3:$A$1021)</f>
        <v>0</v>
      </c>
      <c r="O42" s="416">
        <f>SUMIFS(PURCHASE!$Q$6:$Q$10009,PURCHASE!$A$6:$A$10009,O2,PURCHASE!$M$6:$M$10009,$B$3:$B$1021,PURCHASE!$L$6:$L$10009,$A$3:$A$1021)</f>
        <v>0</v>
      </c>
    </row>
    <row r="43" spans="1:15">
      <c r="A43" s="417" t="s">
        <v>1007</v>
      </c>
      <c r="B43" s="417" t="s">
        <v>1543</v>
      </c>
      <c r="C43" s="396" t="s">
        <v>1367</v>
      </c>
      <c r="D43" s="416">
        <f>SUMIFS(PURCHASE!$R$6:$R$10009,PURCHASE!$A$6:$A$10009,D2,PURCHASE!$M$6:$M$10009,$B$3:$B$1021,PURCHASE!$L$6:$L$10009,$A$3:$A$1021)</f>
        <v>0</v>
      </c>
      <c r="E43" s="416">
        <f>SUMIFS(PURCHASE!$R$6:$R$10009,PURCHASE!$A$6:$A$10009,E2,PURCHASE!$M$6:$M$10009,$B$3:$B$1021,PURCHASE!$L$6:$L$10009,$A$3:$A$1021)</f>
        <v>0</v>
      </c>
      <c r="F43" s="416">
        <f>SUMIFS(PURCHASE!$R$6:$R$10009,PURCHASE!$A$6:$A$10009,F2,PURCHASE!$M$6:$M$10009,$B$3:$B$1021,PURCHASE!$L$6:$L$10009,$A$3:$A$1021)</f>
        <v>0</v>
      </c>
      <c r="G43" s="416">
        <f>SUMIFS(PURCHASE!$R$6:$R$10009,PURCHASE!$A$6:$A$10009,G2,PURCHASE!$M$6:$M$10009,$B$3:$B$1021,PURCHASE!$L$6:$L$10009,$A$3:$A$1021)</f>
        <v>0</v>
      </c>
      <c r="H43" s="416">
        <f>SUMIFS(PURCHASE!$R$6:$R$10009,PURCHASE!$A$6:$A$10009,H2,PURCHASE!$M$6:$M$10009,$B$3:$B$1021,PURCHASE!$L$6:$L$10009,$A$3:$A$1021)</f>
        <v>0</v>
      </c>
      <c r="I43" s="416">
        <f>SUMIFS(PURCHASE!$R$6:$R$10009,PURCHASE!$A$6:$A$10009,I2,PURCHASE!$M$6:$M$10009,$B$3:$B$1021,PURCHASE!$L$6:$L$10009,$A$3:$A$1021)</f>
        <v>0</v>
      </c>
      <c r="J43" s="416">
        <f>SUMIFS(PURCHASE!$R$6:$R$10009,PURCHASE!$A$6:$A$10009,J2,PURCHASE!$M$6:$M$10009,$B$3:$B$1021,PURCHASE!$L$6:$L$10009,$A$3:$A$1021)</f>
        <v>0</v>
      </c>
      <c r="K43" s="416">
        <f>SUMIFS(PURCHASE!$R$6:$R$10009,PURCHASE!$A$6:$A$10009,K2,PURCHASE!$M$6:$M$10009,$B$3:$B$1021,PURCHASE!$L$6:$L$10009,$A$3:$A$1021)</f>
        <v>0</v>
      </c>
      <c r="L43" s="416">
        <f>SUMIFS(PURCHASE!$R$6:$R$10009,PURCHASE!$A$6:$A$10009,L2,PURCHASE!$M$6:$M$10009,$B$3:$B$1021,PURCHASE!$L$6:$L$10009,$A$3:$A$1021)</f>
        <v>0</v>
      </c>
      <c r="M43" s="416">
        <f>SUMIFS(PURCHASE!$R$6:$R$10009,PURCHASE!$A$6:$A$10009,M2,PURCHASE!$M$6:$M$10009,$B$3:$B$1021,PURCHASE!$L$6:$L$10009,$A$3:$A$1021)</f>
        <v>0</v>
      </c>
      <c r="N43" s="416">
        <f>SUMIFS(PURCHASE!$R$6:$R$10009,PURCHASE!$A$6:$A$10009,N2,PURCHASE!$M$6:$M$10009,$B$3:$B$1021,PURCHASE!$L$6:$L$10009,$A$3:$A$1021)</f>
        <v>0</v>
      </c>
      <c r="O43" s="416">
        <f>SUMIFS(PURCHASE!$R$6:$R$10009,PURCHASE!$A$6:$A$10009,O2,PURCHASE!$M$6:$M$10009,$B$3:$B$1021,PURCHASE!$L$6:$L$10009,$A$3:$A$1021)</f>
        <v>0</v>
      </c>
    </row>
    <row r="44" spans="1:15">
      <c r="A44" s="417" t="s">
        <v>1007</v>
      </c>
      <c r="B44" s="418" t="s">
        <v>1543</v>
      </c>
      <c r="C44" s="396" t="s">
        <v>1368</v>
      </c>
      <c r="D44" s="416">
        <f>SUMIFS(PURCHASE!$S$6:$S$10009,PURCHASE!$A$6:$A$10009,D2,PURCHASE!$M$6:$M$10009,$B$3:$B$1021,PURCHASE!$L$6:$L$10009,$A$3:$A$1021)</f>
        <v>0</v>
      </c>
      <c r="E44" s="416">
        <f>SUMIFS(PURCHASE!$S$6:$S$10009,PURCHASE!$A$6:$A$10009,E2,PURCHASE!$M$6:$M$10009,$B$3:$B$1021,PURCHASE!$L$6:$L$10009,$A$3:$A$1021)</f>
        <v>0</v>
      </c>
      <c r="F44" s="416">
        <f>SUMIFS(PURCHASE!$S$6:$S$10009,PURCHASE!$A$6:$A$10009,F2,PURCHASE!$M$6:$M$10009,$B$3:$B$1021,PURCHASE!$L$6:$L$10009,$A$3:$A$1021)</f>
        <v>0</v>
      </c>
      <c r="G44" s="416">
        <f>SUMIFS(PURCHASE!$S$6:$S$10009,PURCHASE!$A$6:$A$10009,G2,PURCHASE!$M$6:$M$10009,$B$3:$B$1021,PURCHASE!$L$6:$L$10009,$A$3:$A$1021)</f>
        <v>0</v>
      </c>
      <c r="H44" s="416">
        <f>SUMIFS(PURCHASE!$S$6:$S$10009,PURCHASE!$A$6:$A$10009,H2,PURCHASE!$M$6:$M$10009,$B$3:$B$1021,PURCHASE!$L$6:$L$10009,$A$3:$A$1021)</f>
        <v>0</v>
      </c>
      <c r="I44" s="416">
        <f>SUMIFS(PURCHASE!$S$6:$S$10009,PURCHASE!$A$6:$A$10009,I2,PURCHASE!$M$6:$M$10009,$B$3:$B$1021,PURCHASE!$L$6:$L$10009,$A$3:$A$1021)</f>
        <v>0</v>
      </c>
      <c r="J44" s="416">
        <f>SUMIFS(PURCHASE!$S$6:$S$10009,PURCHASE!$A$6:$A$10009,J2,PURCHASE!$M$6:$M$10009,$B$3:$B$1021,PURCHASE!$L$6:$L$10009,$A$3:$A$1021)</f>
        <v>0</v>
      </c>
      <c r="K44" s="416">
        <f>SUMIFS(PURCHASE!$S$6:$S$10009,PURCHASE!$A$6:$A$10009,K2,PURCHASE!$M$6:$M$10009,$B$3:$B$1021,PURCHASE!$L$6:$L$10009,$A$3:$A$1021)</f>
        <v>0</v>
      </c>
      <c r="L44" s="416">
        <f>SUMIFS(PURCHASE!$S$6:$S$10009,PURCHASE!$A$6:$A$10009,L2,PURCHASE!$M$6:$M$10009,$B$3:$B$1021,PURCHASE!$L$6:$L$10009,$A$3:$A$1021)</f>
        <v>0</v>
      </c>
      <c r="M44" s="416">
        <f>SUMIFS(PURCHASE!$S$6:$S$10009,PURCHASE!$A$6:$A$10009,M2,PURCHASE!$M$6:$M$10009,$B$3:$B$1021,PURCHASE!$L$6:$L$10009,$A$3:$A$1021)</f>
        <v>0</v>
      </c>
      <c r="N44" s="416">
        <f>SUMIFS(PURCHASE!$S$6:$S$10009,PURCHASE!$A$6:$A$10009,N2,PURCHASE!$M$6:$M$10009,$B$3:$B$1021,PURCHASE!$L$6:$L$10009,$A$3:$A$1021)</f>
        <v>0</v>
      </c>
      <c r="O44" s="416">
        <f>SUMIFS(PURCHASE!$S$6:$S$10009,PURCHASE!$A$6:$A$10009,O2,PURCHASE!$M$6:$M$10009,$B$3:$B$1021,PURCHASE!$L$6:$L$10009,$A$3:$A$1021)</f>
        <v>0</v>
      </c>
    </row>
    <row r="45" spans="1:15">
      <c r="A45" s="402" t="s">
        <v>1007</v>
      </c>
      <c r="B45" s="402" t="s">
        <v>1544</v>
      </c>
      <c r="C45" s="413" t="s">
        <v>1544</v>
      </c>
      <c r="D45" s="414">
        <f>SUM(D47:D51)</f>
        <v>0</v>
      </c>
      <c r="E45" s="414">
        <f t="shared" ref="E45:N45" si="19">SUM(E47:E51)</f>
        <v>0</v>
      </c>
      <c r="F45" s="414">
        <f t="shared" si="19"/>
        <v>0</v>
      </c>
      <c r="G45" s="414">
        <f t="shared" si="19"/>
        <v>0</v>
      </c>
      <c r="H45" s="414">
        <f t="shared" si="19"/>
        <v>0</v>
      </c>
      <c r="I45" s="414">
        <f t="shared" si="19"/>
        <v>0</v>
      </c>
      <c r="J45" s="414">
        <f t="shared" si="19"/>
        <v>0</v>
      </c>
      <c r="K45" s="414">
        <f t="shared" si="19"/>
        <v>0</v>
      </c>
      <c r="L45" s="414">
        <f t="shared" si="19"/>
        <v>0</v>
      </c>
      <c r="M45" s="414">
        <f t="shared" si="19"/>
        <v>0</v>
      </c>
      <c r="N45" s="414">
        <f t="shared" si="19"/>
        <v>0</v>
      </c>
      <c r="O45" s="414">
        <f t="shared" ref="O45" si="20">SUM(O47:O51)</f>
        <v>0</v>
      </c>
    </row>
    <row r="46" spans="1:15">
      <c r="A46" s="415" t="s">
        <v>1007</v>
      </c>
      <c r="B46" s="415" t="s">
        <v>1544</v>
      </c>
      <c r="C46" s="396" t="s">
        <v>1363</v>
      </c>
      <c r="D46" s="416"/>
      <c r="E46" s="416"/>
      <c r="F46" s="416"/>
      <c r="G46" s="416"/>
      <c r="H46" s="416"/>
      <c r="I46" s="416"/>
      <c r="J46" s="416"/>
      <c r="K46" s="416"/>
      <c r="L46" s="416"/>
      <c r="M46" s="416"/>
      <c r="N46" s="416"/>
      <c r="O46" s="416"/>
    </row>
    <row r="47" spans="1:15">
      <c r="A47" s="417" t="s">
        <v>1007</v>
      </c>
      <c r="B47" s="417" t="s">
        <v>1544</v>
      </c>
      <c r="C47" s="396" t="s">
        <v>1364</v>
      </c>
      <c r="D47" s="416">
        <f>SUMIFS(PURCHASE!$N$6:$N$10009,PURCHASE!$A$6:$A$10009,D2,PURCHASE!$M$6:$M$10009,$B$3:$B$1021,PURCHASE!$L$6:$L$10009,$A$3:$A$1021)</f>
        <v>0</v>
      </c>
      <c r="E47" s="416">
        <f>SUMIFS(PURCHASE!$N$6:$N$10009,PURCHASE!$A$6:$A$10009,E2,PURCHASE!$M$6:$M$10009,$B$3:$B$1021,PURCHASE!$L$6:$L$10009,$A$3:$A$1021)</f>
        <v>0</v>
      </c>
      <c r="F47" s="416">
        <f>SUMIFS(PURCHASE!$N$6:$N$10009,PURCHASE!$A$6:$A$10009,F2,PURCHASE!$M$6:$M$10009,$B$3:$B$1021,PURCHASE!$L$6:$L$10009,$A$3:$A$1021)</f>
        <v>0</v>
      </c>
      <c r="G47" s="416">
        <f>SUMIFS(PURCHASE!$N$6:$N$10009,PURCHASE!$A$6:$A$10009,G2,PURCHASE!$M$6:$M$10009,$B$3:$B$1021,PURCHASE!$L$6:$L$10009,$A$3:$A$1021)</f>
        <v>0</v>
      </c>
      <c r="H47" s="416">
        <f>SUMIFS(PURCHASE!$N$6:$N$10009,PURCHASE!$A$6:$A$10009,H2,PURCHASE!$M$6:$M$10009,$B$3:$B$1021,PURCHASE!$L$6:$L$10009,$A$3:$A$1021)</f>
        <v>0</v>
      </c>
      <c r="I47" s="416">
        <f>SUMIFS(PURCHASE!$N$6:$N$10009,PURCHASE!$A$6:$A$10009,I2,PURCHASE!$M$6:$M$10009,$B$3:$B$1021,PURCHASE!$L$6:$L$10009,$A$3:$A$1021)</f>
        <v>0</v>
      </c>
      <c r="J47" s="416">
        <f>SUMIFS(PURCHASE!$N$6:$N$10009,PURCHASE!$A$6:$A$10009,J2,PURCHASE!$M$6:$M$10009,$B$3:$B$1021,PURCHASE!$L$6:$L$10009,$A$3:$A$1021)</f>
        <v>0</v>
      </c>
      <c r="K47" s="416">
        <f>SUMIFS(PURCHASE!$N$6:$N$10009,PURCHASE!$A$6:$A$10009,K2,PURCHASE!$M$6:$M$10009,$B$3:$B$1021,PURCHASE!$L$6:$L$10009,$A$3:$A$1021)</f>
        <v>0</v>
      </c>
      <c r="L47" s="416">
        <f>SUMIFS(PURCHASE!$N$6:$N$10009,PURCHASE!$A$6:$A$10009,L2,PURCHASE!$M$6:$M$10009,$B$3:$B$1021,PURCHASE!$L$6:$L$10009,$A$3:$A$1021)</f>
        <v>0</v>
      </c>
      <c r="M47" s="416">
        <f>SUMIFS(PURCHASE!$N$6:$N$10009,PURCHASE!$A$6:$A$10009,M2,PURCHASE!$M$6:$M$10009,$B$3:$B$1021,PURCHASE!$L$6:$L$10009,$A$3:$A$1021)</f>
        <v>0</v>
      </c>
      <c r="N47" s="416">
        <f>SUMIFS(PURCHASE!$N$6:$N$10009,PURCHASE!$A$6:$A$10009,N2,PURCHASE!$M$6:$M$10009,$B$3:$B$1021,PURCHASE!$L$6:$L$10009,$A$3:$A$1021)</f>
        <v>0</v>
      </c>
      <c r="O47" s="416">
        <f>SUMIFS(PURCHASE!$N$6:$N$10009,PURCHASE!$A$6:$A$10009,O2,PURCHASE!$M$6:$M$10009,$B$3:$B$1021,PURCHASE!$L$6:$L$10009,$A$3:$A$1021)</f>
        <v>0</v>
      </c>
    </row>
    <row r="48" spans="1:15">
      <c r="A48" s="417" t="s">
        <v>1007</v>
      </c>
      <c r="B48" s="417" t="s">
        <v>1544</v>
      </c>
      <c r="C48" s="396" t="s">
        <v>1365</v>
      </c>
      <c r="D48" s="416">
        <f>SUMIFS(PURCHASE!$P$6:$P$10009,PURCHASE!$A$6:$A$10009,D2,PURCHASE!$M$6:$M$10009,$B$3:$B$1021,PURCHASE!$L$6:$L$10009,$A$3:$A$1021)</f>
        <v>0</v>
      </c>
      <c r="E48" s="416">
        <f>SUMIFS(PURCHASE!$P$6:$P$10009,PURCHASE!$A$6:$A$10009,E2,PURCHASE!$M$6:$M$10009,$B$3:$B$1021,PURCHASE!$L$6:$L$10009,$A$3:$A$1021)</f>
        <v>0</v>
      </c>
      <c r="F48" s="416">
        <f>SUMIFS(PURCHASE!$P$6:$P$10009,PURCHASE!$A$6:$A$10009,F2,PURCHASE!$M$6:$M$10009,$B$3:$B$1021,PURCHASE!$L$6:$L$10009,$A$3:$A$1021)</f>
        <v>0</v>
      </c>
      <c r="G48" s="416">
        <f>SUMIFS(PURCHASE!$P$6:$P$10009,PURCHASE!$A$6:$A$10009,G2,PURCHASE!$M$6:$M$10009,$B$3:$B$1021,PURCHASE!$L$6:$L$10009,$A$3:$A$1021)</f>
        <v>0</v>
      </c>
      <c r="H48" s="416">
        <f>SUMIFS(PURCHASE!$P$6:$P$10009,PURCHASE!$A$6:$A$10009,H2,PURCHASE!$M$6:$M$10009,$B$3:$B$1021,PURCHASE!$L$6:$L$10009,$A$3:$A$1021)</f>
        <v>0</v>
      </c>
      <c r="I48" s="416">
        <f>SUMIFS(PURCHASE!$P$6:$P$10009,PURCHASE!$A$6:$A$10009,I2,PURCHASE!$M$6:$M$10009,$B$3:$B$1021,PURCHASE!$L$6:$L$10009,$A$3:$A$1021)</f>
        <v>0</v>
      </c>
      <c r="J48" s="416">
        <f>SUMIFS(PURCHASE!$P$6:$P$10009,PURCHASE!$A$6:$A$10009,J2,PURCHASE!$M$6:$M$10009,$B$3:$B$1021,PURCHASE!$L$6:$L$10009,$A$3:$A$1021)</f>
        <v>0</v>
      </c>
      <c r="K48" s="416">
        <f>SUMIFS(PURCHASE!$P$6:$P$10009,PURCHASE!$A$6:$A$10009,K2,PURCHASE!$M$6:$M$10009,$B$3:$B$1021,PURCHASE!$L$6:$L$10009,$A$3:$A$1021)</f>
        <v>0</v>
      </c>
      <c r="L48" s="416">
        <f>SUMIFS(PURCHASE!$P$6:$P$10009,PURCHASE!$A$6:$A$10009,L2,PURCHASE!$M$6:$M$10009,$B$3:$B$1021,PURCHASE!$L$6:$L$10009,$A$3:$A$1021)</f>
        <v>0</v>
      </c>
      <c r="M48" s="416">
        <f>SUMIFS(PURCHASE!$P$6:$P$10009,PURCHASE!$A$6:$A$10009,M2,PURCHASE!$M$6:$M$10009,$B$3:$B$1021,PURCHASE!$L$6:$L$10009,$A$3:$A$1021)</f>
        <v>0</v>
      </c>
      <c r="N48" s="416">
        <f>SUMIFS(PURCHASE!$P$6:$P$10009,PURCHASE!$A$6:$A$10009,N2,PURCHASE!$M$6:$M$10009,$B$3:$B$1021,PURCHASE!$L$6:$L$10009,$A$3:$A$1021)</f>
        <v>0</v>
      </c>
      <c r="O48" s="416">
        <f>SUMIFS(PURCHASE!$P$6:$P$10009,PURCHASE!$A$6:$A$10009,O2,PURCHASE!$M$6:$M$10009,$B$3:$B$1021,PURCHASE!$L$6:$L$10009,$A$3:$A$1021)</f>
        <v>0</v>
      </c>
    </row>
    <row r="49" spans="1:15">
      <c r="A49" s="417" t="s">
        <v>1007</v>
      </c>
      <c r="B49" s="417" t="s">
        <v>1544</v>
      </c>
      <c r="C49" s="396" t="s">
        <v>1366</v>
      </c>
      <c r="D49" s="416">
        <f>SUMIFS(PURCHASE!$Q$6:$Q$10009,PURCHASE!$A$6:$A$10009,D2,PURCHASE!$M$6:$M$10009,$B$3:$B$1021,PURCHASE!$L$6:$L$10009,$A$3:$A$1021)</f>
        <v>0</v>
      </c>
      <c r="E49" s="416">
        <f>SUMIFS(PURCHASE!$Q$6:$Q$10009,PURCHASE!$A$6:$A$10009,E2,PURCHASE!$M$6:$M$10009,$B$3:$B$1021,PURCHASE!$L$6:$L$10009,$A$3:$A$1021)</f>
        <v>0</v>
      </c>
      <c r="F49" s="416">
        <f>SUMIFS(PURCHASE!$Q$6:$Q$10009,PURCHASE!$A$6:$A$10009,F2,PURCHASE!$M$6:$M$10009,$B$3:$B$1021,PURCHASE!$L$6:$L$10009,$A$3:$A$1021)</f>
        <v>0</v>
      </c>
      <c r="G49" s="416">
        <f>SUMIFS(PURCHASE!$Q$6:$Q$10009,PURCHASE!$A$6:$A$10009,G2,PURCHASE!$M$6:$M$10009,$B$3:$B$1021,PURCHASE!$L$6:$L$10009,$A$3:$A$1021)</f>
        <v>0</v>
      </c>
      <c r="H49" s="416">
        <f>SUMIFS(PURCHASE!$Q$6:$Q$10009,PURCHASE!$A$6:$A$10009,H2,PURCHASE!$M$6:$M$10009,$B$3:$B$1021,PURCHASE!$L$6:$L$10009,$A$3:$A$1021)</f>
        <v>0</v>
      </c>
      <c r="I49" s="416">
        <f>SUMIFS(PURCHASE!$Q$6:$Q$10009,PURCHASE!$A$6:$A$10009,I2,PURCHASE!$M$6:$M$10009,$B$3:$B$1021,PURCHASE!$L$6:$L$10009,$A$3:$A$1021)</f>
        <v>0</v>
      </c>
      <c r="J49" s="416">
        <f>SUMIFS(PURCHASE!$Q$6:$Q$10009,PURCHASE!$A$6:$A$10009,J2,PURCHASE!$M$6:$M$10009,$B$3:$B$1021,PURCHASE!$L$6:$L$10009,$A$3:$A$1021)</f>
        <v>0</v>
      </c>
      <c r="K49" s="416">
        <f>SUMIFS(PURCHASE!$Q$6:$Q$10009,PURCHASE!$A$6:$A$10009,K2,PURCHASE!$M$6:$M$10009,$B$3:$B$1021,PURCHASE!$L$6:$L$10009,$A$3:$A$1021)</f>
        <v>0</v>
      </c>
      <c r="L49" s="416">
        <f>SUMIFS(PURCHASE!$Q$6:$Q$10009,PURCHASE!$A$6:$A$10009,L2,PURCHASE!$M$6:$M$10009,$B$3:$B$1021,PURCHASE!$L$6:$L$10009,$A$3:$A$1021)</f>
        <v>0</v>
      </c>
      <c r="M49" s="416">
        <f>SUMIFS(PURCHASE!$Q$6:$Q$10009,PURCHASE!$A$6:$A$10009,M2,PURCHASE!$M$6:$M$10009,$B$3:$B$1021,PURCHASE!$L$6:$L$10009,$A$3:$A$1021)</f>
        <v>0</v>
      </c>
      <c r="N49" s="416">
        <f>SUMIFS(PURCHASE!$Q$6:$Q$10009,PURCHASE!$A$6:$A$10009,N2,PURCHASE!$M$6:$M$10009,$B$3:$B$1021,PURCHASE!$L$6:$L$10009,$A$3:$A$1021)</f>
        <v>0</v>
      </c>
      <c r="O49" s="416">
        <f>SUMIFS(PURCHASE!$Q$6:$Q$10009,PURCHASE!$A$6:$A$10009,O2,PURCHASE!$M$6:$M$10009,$B$3:$B$1021,PURCHASE!$L$6:$L$10009,$A$3:$A$1021)</f>
        <v>0</v>
      </c>
    </row>
    <row r="50" spans="1:15">
      <c r="A50" s="417" t="s">
        <v>1007</v>
      </c>
      <c r="B50" s="417" t="s">
        <v>1544</v>
      </c>
      <c r="C50" s="396" t="s">
        <v>1367</v>
      </c>
      <c r="D50" s="416">
        <f>SUMIFS(PURCHASE!$R$6:$R$10009,PURCHASE!$A$6:$A$10009,D2,PURCHASE!$M$6:$M$10009,$B$3:$B$1021,PURCHASE!$L$6:$L$10009,$A$3:$A$1021)</f>
        <v>0</v>
      </c>
      <c r="E50" s="416">
        <f>SUMIFS(PURCHASE!$R$6:$R$10009,PURCHASE!$A$6:$A$10009,E2,PURCHASE!$M$6:$M$10009,$B$3:$B$1021,PURCHASE!$L$6:$L$10009,$A$3:$A$1021)</f>
        <v>0</v>
      </c>
      <c r="F50" s="416">
        <f>SUMIFS(PURCHASE!$R$6:$R$10009,PURCHASE!$A$6:$A$10009,F2,PURCHASE!$M$6:$M$10009,$B$3:$B$1021,PURCHASE!$L$6:$L$10009,$A$3:$A$1021)</f>
        <v>0</v>
      </c>
      <c r="G50" s="416">
        <f>SUMIFS(PURCHASE!$R$6:$R$10009,PURCHASE!$A$6:$A$10009,G2,PURCHASE!$M$6:$M$10009,$B$3:$B$1021,PURCHASE!$L$6:$L$10009,$A$3:$A$1021)</f>
        <v>0</v>
      </c>
      <c r="H50" s="416">
        <f>SUMIFS(PURCHASE!$R$6:$R$10009,PURCHASE!$A$6:$A$10009,H2,PURCHASE!$M$6:$M$10009,$B$3:$B$1021,PURCHASE!$L$6:$L$10009,$A$3:$A$1021)</f>
        <v>0</v>
      </c>
      <c r="I50" s="416">
        <f>SUMIFS(PURCHASE!$R$6:$R$10009,PURCHASE!$A$6:$A$10009,I2,PURCHASE!$M$6:$M$10009,$B$3:$B$1021,PURCHASE!$L$6:$L$10009,$A$3:$A$1021)</f>
        <v>0</v>
      </c>
      <c r="J50" s="416">
        <f>SUMIFS(PURCHASE!$R$6:$R$10009,PURCHASE!$A$6:$A$10009,J2,PURCHASE!$M$6:$M$10009,$B$3:$B$1021,PURCHASE!$L$6:$L$10009,$A$3:$A$1021)</f>
        <v>0</v>
      </c>
      <c r="K50" s="416">
        <f>SUMIFS(PURCHASE!$R$6:$R$10009,PURCHASE!$A$6:$A$10009,K2,PURCHASE!$M$6:$M$10009,$B$3:$B$1021,PURCHASE!$L$6:$L$10009,$A$3:$A$1021)</f>
        <v>0</v>
      </c>
      <c r="L50" s="416">
        <f>SUMIFS(PURCHASE!$R$6:$R$10009,PURCHASE!$A$6:$A$10009,L2,PURCHASE!$M$6:$M$10009,$B$3:$B$1021,PURCHASE!$L$6:$L$10009,$A$3:$A$1021)</f>
        <v>0</v>
      </c>
      <c r="M50" s="416">
        <f>SUMIFS(PURCHASE!$R$6:$R$10009,PURCHASE!$A$6:$A$10009,M2,PURCHASE!$M$6:$M$10009,$B$3:$B$1021,PURCHASE!$L$6:$L$10009,$A$3:$A$1021)</f>
        <v>0</v>
      </c>
      <c r="N50" s="416">
        <f>SUMIFS(PURCHASE!$R$6:$R$10009,PURCHASE!$A$6:$A$10009,N2,PURCHASE!$M$6:$M$10009,$B$3:$B$1021,PURCHASE!$L$6:$L$10009,$A$3:$A$1021)</f>
        <v>0</v>
      </c>
      <c r="O50" s="416">
        <f>SUMIFS(PURCHASE!$R$6:$R$10009,PURCHASE!$A$6:$A$10009,O2,PURCHASE!$M$6:$M$10009,$B$3:$B$1021,PURCHASE!$L$6:$L$10009,$A$3:$A$1021)</f>
        <v>0</v>
      </c>
    </row>
    <row r="51" spans="1:15">
      <c r="A51" s="417" t="s">
        <v>1007</v>
      </c>
      <c r="B51" s="417" t="s">
        <v>1544</v>
      </c>
      <c r="C51" s="398" t="s">
        <v>1368</v>
      </c>
      <c r="D51" s="416">
        <f>SUMIFS(PURCHASE!$S$6:$S$10009,PURCHASE!$A$6:$A$10009,D2,PURCHASE!$M$6:$M$10009,$B$3:$B$1021,PURCHASE!$L$6:$L$10009,$A$3:$A$1021)</f>
        <v>0</v>
      </c>
      <c r="E51" s="416">
        <f>SUMIFS(PURCHASE!$S$6:$S$10009,PURCHASE!$A$6:$A$10009,E2,PURCHASE!$M$6:$M$10009,$B$3:$B$1021,PURCHASE!$L$6:$L$10009,$A$3:$A$1021)</f>
        <v>0</v>
      </c>
      <c r="F51" s="416">
        <f>SUMIFS(PURCHASE!$S$6:$S$10009,PURCHASE!$A$6:$A$10009,F2,PURCHASE!$M$6:$M$10009,$B$3:$B$1021,PURCHASE!$L$6:$L$10009,$A$3:$A$1021)</f>
        <v>0</v>
      </c>
      <c r="G51" s="416">
        <f>SUMIFS(PURCHASE!$S$6:$S$10009,PURCHASE!$A$6:$A$10009,G2,PURCHASE!$M$6:$M$10009,$B$3:$B$1021,PURCHASE!$L$6:$L$10009,$A$3:$A$1021)</f>
        <v>0</v>
      </c>
      <c r="H51" s="416">
        <f>SUMIFS(PURCHASE!$S$6:$S$10009,PURCHASE!$A$6:$A$10009,H2,PURCHASE!$M$6:$M$10009,$B$3:$B$1021,PURCHASE!$L$6:$L$10009,$A$3:$A$1021)</f>
        <v>0</v>
      </c>
      <c r="I51" s="416">
        <f>SUMIFS(PURCHASE!$S$6:$S$10009,PURCHASE!$A$6:$A$10009,I2,PURCHASE!$M$6:$M$10009,$B$3:$B$1021,PURCHASE!$L$6:$L$10009,$A$3:$A$1021)</f>
        <v>0</v>
      </c>
      <c r="J51" s="416">
        <f>SUMIFS(PURCHASE!$S$6:$S$10009,PURCHASE!$A$6:$A$10009,J2,PURCHASE!$M$6:$M$10009,$B$3:$B$1021,PURCHASE!$L$6:$L$10009,$A$3:$A$1021)</f>
        <v>0</v>
      </c>
      <c r="K51" s="416">
        <f>SUMIFS(PURCHASE!$S$6:$S$10009,PURCHASE!$A$6:$A$10009,K2,PURCHASE!$M$6:$M$10009,$B$3:$B$1021,PURCHASE!$L$6:$L$10009,$A$3:$A$1021)</f>
        <v>0</v>
      </c>
      <c r="L51" s="416">
        <f>SUMIFS(PURCHASE!$S$6:$S$10009,PURCHASE!$A$6:$A$10009,L2,PURCHASE!$M$6:$M$10009,$B$3:$B$1021,PURCHASE!$L$6:$L$10009,$A$3:$A$1021)</f>
        <v>0</v>
      </c>
      <c r="M51" s="416">
        <f>SUMIFS(PURCHASE!$S$6:$S$10009,PURCHASE!$A$6:$A$10009,M2,PURCHASE!$M$6:$M$10009,$B$3:$B$1021,PURCHASE!$L$6:$L$10009,$A$3:$A$1021)</f>
        <v>0</v>
      </c>
      <c r="N51" s="416">
        <f>SUMIFS(PURCHASE!$S$6:$S$10009,PURCHASE!$A$6:$A$10009,N2,PURCHASE!$M$6:$M$10009,$B$3:$B$1021,PURCHASE!$L$6:$L$10009,$A$3:$A$1021)</f>
        <v>0</v>
      </c>
      <c r="O51" s="416">
        <f>SUMIFS(PURCHASE!$S$6:$S$10009,PURCHASE!$A$6:$A$10009,O2,PURCHASE!$M$6:$M$10009,$B$3:$B$1021,PURCHASE!$L$6:$L$10009,$A$3:$A$1021)</f>
        <v>0</v>
      </c>
    </row>
    <row r="52" spans="1:15">
      <c r="A52" s="402" t="s">
        <v>1007</v>
      </c>
      <c r="B52" s="402" t="s">
        <v>1468</v>
      </c>
      <c r="C52" s="413" t="s">
        <v>1902</v>
      </c>
      <c r="D52" s="414">
        <f>SUM(D54:D58)</f>
        <v>0</v>
      </c>
      <c r="E52" s="414">
        <f t="shared" ref="E52:N52" si="21">SUM(E54:E58)</f>
        <v>669564.21400000004</v>
      </c>
      <c r="F52" s="414">
        <f t="shared" si="21"/>
        <v>0</v>
      </c>
      <c r="G52" s="414">
        <f t="shared" si="21"/>
        <v>297529.92</v>
      </c>
      <c r="H52" s="414">
        <f t="shared" si="21"/>
        <v>570047</v>
      </c>
      <c r="I52" s="414">
        <f t="shared" si="21"/>
        <v>0</v>
      </c>
      <c r="J52" s="414">
        <f t="shared" si="21"/>
        <v>0</v>
      </c>
      <c r="K52" s="414">
        <f t="shared" si="21"/>
        <v>0</v>
      </c>
      <c r="L52" s="414">
        <f t="shared" si="21"/>
        <v>0</v>
      </c>
      <c r="M52" s="414">
        <f t="shared" si="21"/>
        <v>0</v>
      </c>
      <c r="N52" s="414">
        <f t="shared" si="21"/>
        <v>0</v>
      </c>
      <c r="O52" s="414">
        <f t="shared" ref="O52" si="22">SUM(O54:O58)</f>
        <v>0</v>
      </c>
    </row>
    <row r="53" spans="1:15">
      <c r="A53" s="415" t="s">
        <v>1007</v>
      </c>
      <c r="B53" s="417" t="s">
        <v>1468</v>
      </c>
      <c r="C53" s="396" t="s">
        <v>1363</v>
      </c>
      <c r="D53" s="416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</row>
    <row r="54" spans="1:15">
      <c r="A54" s="417" t="s">
        <v>1007</v>
      </c>
      <c r="B54" s="417" t="s">
        <v>1468</v>
      </c>
      <c r="C54" s="396" t="s">
        <v>1364</v>
      </c>
      <c r="D54" s="416">
        <f>+D33+D40+D47</f>
        <v>0</v>
      </c>
      <c r="E54" s="416">
        <f t="shared" ref="E54:N54" si="23">+E33+E40+E47</f>
        <v>567427.30000000005</v>
      </c>
      <c r="F54" s="416">
        <f t="shared" si="23"/>
        <v>0</v>
      </c>
      <c r="G54" s="416">
        <f t="shared" si="23"/>
        <v>252144</v>
      </c>
      <c r="H54" s="416">
        <f t="shared" si="23"/>
        <v>570047</v>
      </c>
      <c r="I54" s="416">
        <f t="shared" si="23"/>
        <v>0</v>
      </c>
      <c r="J54" s="416">
        <f t="shared" si="23"/>
        <v>0</v>
      </c>
      <c r="K54" s="416">
        <f t="shared" si="23"/>
        <v>0</v>
      </c>
      <c r="L54" s="416">
        <f t="shared" si="23"/>
        <v>0</v>
      </c>
      <c r="M54" s="416">
        <f t="shared" si="23"/>
        <v>0</v>
      </c>
      <c r="N54" s="416">
        <f t="shared" si="23"/>
        <v>0</v>
      </c>
      <c r="O54" s="416">
        <f t="shared" ref="O54" si="24">+O33+O40+O47</f>
        <v>0</v>
      </c>
    </row>
    <row r="55" spans="1:15">
      <c r="A55" s="417" t="s">
        <v>1007</v>
      </c>
      <c r="B55" s="417" t="s">
        <v>1468</v>
      </c>
      <c r="C55" s="396" t="s">
        <v>1365</v>
      </c>
      <c r="D55" s="416">
        <f t="shared" ref="D55:N58" si="25">+D34+D41+D48</f>
        <v>0</v>
      </c>
      <c r="E55" s="416">
        <f t="shared" si="25"/>
        <v>102136.914</v>
      </c>
      <c r="F55" s="416">
        <f t="shared" si="25"/>
        <v>0</v>
      </c>
      <c r="G55" s="416">
        <f t="shared" si="25"/>
        <v>45385.919999999998</v>
      </c>
      <c r="H55" s="416">
        <f t="shared" si="25"/>
        <v>0</v>
      </c>
      <c r="I55" s="416">
        <f t="shared" si="25"/>
        <v>0</v>
      </c>
      <c r="J55" s="416">
        <f t="shared" si="25"/>
        <v>0</v>
      </c>
      <c r="K55" s="416">
        <f t="shared" si="25"/>
        <v>0</v>
      </c>
      <c r="L55" s="416">
        <f t="shared" si="25"/>
        <v>0</v>
      </c>
      <c r="M55" s="416">
        <f t="shared" si="25"/>
        <v>0</v>
      </c>
      <c r="N55" s="416">
        <f t="shared" si="25"/>
        <v>0</v>
      </c>
      <c r="O55" s="416">
        <f t="shared" ref="O55" si="26">+O34+O41+O48</f>
        <v>0</v>
      </c>
    </row>
    <row r="56" spans="1:15">
      <c r="A56" s="419" t="s">
        <v>1007</v>
      </c>
      <c r="B56" s="419" t="s">
        <v>1468</v>
      </c>
      <c r="C56" s="399" t="s">
        <v>1366</v>
      </c>
      <c r="D56" s="420">
        <f t="shared" si="25"/>
        <v>0</v>
      </c>
      <c r="E56" s="420">
        <f t="shared" si="25"/>
        <v>0</v>
      </c>
      <c r="F56" s="420">
        <f t="shared" si="25"/>
        <v>0</v>
      </c>
      <c r="G56" s="420">
        <f t="shared" si="25"/>
        <v>0</v>
      </c>
      <c r="H56" s="420">
        <f t="shared" si="25"/>
        <v>0</v>
      </c>
      <c r="I56" s="420">
        <f t="shared" si="25"/>
        <v>0</v>
      </c>
      <c r="J56" s="420">
        <f t="shared" si="25"/>
        <v>0</v>
      </c>
      <c r="K56" s="420">
        <f t="shared" si="25"/>
        <v>0</v>
      </c>
      <c r="L56" s="420">
        <f t="shared" si="25"/>
        <v>0</v>
      </c>
      <c r="M56" s="420">
        <f t="shared" si="25"/>
        <v>0</v>
      </c>
      <c r="N56" s="420">
        <f t="shared" si="25"/>
        <v>0</v>
      </c>
      <c r="O56" s="420">
        <f t="shared" ref="O56" si="27">+O35+O42+O49</f>
        <v>0</v>
      </c>
    </row>
    <row r="57" spans="1:15">
      <c r="A57" s="419" t="s">
        <v>1007</v>
      </c>
      <c r="B57" s="419" t="s">
        <v>1468</v>
      </c>
      <c r="C57" s="399" t="s">
        <v>1367</v>
      </c>
      <c r="D57" s="420">
        <f t="shared" si="25"/>
        <v>0</v>
      </c>
      <c r="E57" s="420">
        <f t="shared" si="25"/>
        <v>0</v>
      </c>
      <c r="F57" s="420">
        <f t="shared" si="25"/>
        <v>0</v>
      </c>
      <c r="G57" s="420">
        <f t="shared" si="25"/>
        <v>0</v>
      </c>
      <c r="H57" s="420">
        <f t="shared" si="25"/>
        <v>0</v>
      </c>
      <c r="I57" s="420">
        <f t="shared" si="25"/>
        <v>0</v>
      </c>
      <c r="J57" s="420">
        <f t="shared" si="25"/>
        <v>0</v>
      </c>
      <c r="K57" s="420">
        <f t="shared" si="25"/>
        <v>0</v>
      </c>
      <c r="L57" s="420">
        <f t="shared" si="25"/>
        <v>0</v>
      </c>
      <c r="M57" s="420">
        <f t="shared" si="25"/>
        <v>0</v>
      </c>
      <c r="N57" s="420">
        <f t="shared" si="25"/>
        <v>0</v>
      </c>
      <c r="O57" s="420">
        <f t="shared" ref="O57" si="28">+O36+O43+O50</f>
        <v>0</v>
      </c>
    </row>
    <row r="58" spans="1:15">
      <c r="A58" s="417" t="s">
        <v>1007</v>
      </c>
      <c r="B58" s="418" t="s">
        <v>1468</v>
      </c>
      <c r="C58" s="398" t="s">
        <v>1368</v>
      </c>
      <c r="D58" s="416">
        <f t="shared" si="25"/>
        <v>0</v>
      </c>
      <c r="E58" s="416">
        <f t="shared" si="25"/>
        <v>0</v>
      </c>
      <c r="F58" s="416">
        <f t="shared" si="25"/>
        <v>0</v>
      </c>
      <c r="G58" s="416">
        <f t="shared" si="25"/>
        <v>0</v>
      </c>
      <c r="H58" s="416">
        <f t="shared" si="25"/>
        <v>0</v>
      </c>
      <c r="I58" s="416">
        <f t="shared" si="25"/>
        <v>0</v>
      </c>
      <c r="J58" s="416">
        <f t="shared" si="25"/>
        <v>0</v>
      </c>
      <c r="K58" s="416">
        <f t="shared" si="25"/>
        <v>0</v>
      </c>
      <c r="L58" s="416">
        <f t="shared" si="25"/>
        <v>0</v>
      </c>
      <c r="M58" s="416">
        <f t="shared" si="25"/>
        <v>0</v>
      </c>
      <c r="N58" s="416">
        <f t="shared" si="25"/>
        <v>0</v>
      </c>
      <c r="O58" s="416">
        <f t="shared" ref="O58" si="29">+O37+O44+O51</f>
        <v>0</v>
      </c>
    </row>
    <row r="59" spans="1:15">
      <c r="A59" s="402" t="s">
        <v>38</v>
      </c>
      <c r="B59" s="402" t="s">
        <v>1545</v>
      </c>
      <c r="C59" s="413" t="s">
        <v>1545</v>
      </c>
      <c r="D59" s="414">
        <f>SUM(D61:D65)</f>
        <v>0</v>
      </c>
      <c r="E59" s="414">
        <f t="shared" ref="E59:N59" si="30">SUM(E61:E65)</f>
        <v>0</v>
      </c>
      <c r="F59" s="414">
        <f t="shared" si="30"/>
        <v>0</v>
      </c>
      <c r="G59" s="414">
        <f t="shared" si="30"/>
        <v>0</v>
      </c>
      <c r="H59" s="414">
        <f t="shared" si="30"/>
        <v>0</v>
      </c>
      <c r="I59" s="414">
        <f t="shared" si="30"/>
        <v>0</v>
      </c>
      <c r="J59" s="414">
        <f t="shared" si="30"/>
        <v>0</v>
      </c>
      <c r="K59" s="414">
        <f t="shared" si="30"/>
        <v>0</v>
      </c>
      <c r="L59" s="414">
        <f t="shared" si="30"/>
        <v>0</v>
      </c>
      <c r="M59" s="414">
        <f t="shared" si="30"/>
        <v>0</v>
      </c>
      <c r="N59" s="414">
        <f t="shared" si="30"/>
        <v>0</v>
      </c>
      <c r="O59" s="414">
        <f t="shared" ref="O59" si="31">SUM(O61:O65)</f>
        <v>0</v>
      </c>
    </row>
    <row r="60" spans="1:15">
      <c r="A60" s="415" t="s">
        <v>38</v>
      </c>
      <c r="B60" s="415" t="s">
        <v>1545</v>
      </c>
      <c r="C60" s="396" t="s">
        <v>1363</v>
      </c>
      <c r="D60" s="416"/>
      <c r="E60" s="416"/>
      <c r="F60" s="416"/>
      <c r="G60" s="416"/>
      <c r="H60" s="416"/>
      <c r="I60" s="416"/>
      <c r="J60" s="416"/>
      <c r="K60" s="416"/>
      <c r="L60" s="416"/>
      <c r="M60" s="416"/>
      <c r="N60" s="416"/>
      <c r="O60" s="416"/>
    </row>
    <row r="61" spans="1:15">
      <c r="A61" s="417" t="s">
        <v>38</v>
      </c>
      <c r="B61" s="417" t="s">
        <v>1545</v>
      </c>
      <c r="C61" s="396" t="s">
        <v>1364</v>
      </c>
      <c r="D61" s="416">
        <f>SUMIFS(PURCHASE!$N$6:$N$10009,PURCHASE!$A$6:$A$10009,D2,PURCHASE!$M$6:$M$10009,$B$3:$B$1021,PURCHASE!$L$6:$L$10009,$A$3:$A$1021)</f>
        <v>0</v>
      </c>
      <c r="E61" s="416">
        <f>SUMIFS(PURCHASE!$N$6:$N$10009,PURCHASE!$A$6:$A$10009,E2,PURCHASE!$M$6:$M$10009,$B$3:$B$1021,PURCHASE!$L$6:$L$10009,$A$3:$A$1021)</f>
        <v>0</v>
      </c>
      <c r="F61" s="416">
        <f>SUMIFS(PURCHASE!$N$6:$N$10009,PURCHASE!$A$6:$A$10009,F2,PURCHASE!$M$6:$M$10009,$B$3:$B$1021,PURCHASE!$L$6:$L$10009,$A$3:$A$1021)</f>
        <v>0</v>
      </c>
      <c r="G61" s="416">
        <f>SUMIFS(PURCHASE!$N$6:$N$10009,PURCHASE!$A$6:$A$10009,G2,PURCHASE!$M$6:$M$10009,$B$3:$B$1021,PURCHASE!$L$6:$L$10009,$A$3:$A$1021)</f>
        <v>0</v>
      </c>
      <c r="H61" s="416">
        <f>SUMIFS(PURCHASE!$N$6:$N$10009,PURCHASE!$A$6:$A$10009,H2,PURCHASE!$M$6:$M$10009,$B$3:$B$1021,PURCHASE!$L$6:$L$10009,$A$3:$A$1021)</f>
        <v>0</v>
      </c>
      <c r="I61" s="416">
        <f>SUMIFS(PURCHASE!$N$6:$N$10009,PURCHASE!$A$6:$A$10009,I2,PURCHASE!$M$6:$M$10009,$B$3:$B$1021,PURCHASE!$L$6:$L$10009,$A$3:$A$1021)</f>
        <v>0</v>
      </c>
      <c r="J61" s="416">
        <f>SUMIFS(PURCHASE!$N$6:$N$10009,PURCHASE!$A$6:$A$10009,J2,PURCHASE!$M$6:$M$10009,$B$3:$B$1021,PURCHASE!$L$6:$L$10009,$A$3:$A$1021)</f>
        <v>0</v>
      </c>
      <c r="K61" s="416">
        <f>SUMIFS(PURCHASE!$N$6:$N$10009,PURCHASE!$A$6:$A$10009,K2,PURCHASE!$M$6:$M$10009,$B$3:$B$1021,PURCHASE!$L$6:$L$10009,$A$3:$A$1021)</f>
        <v>0</v>
      </c>
      <c r="L61" s="416">
        <f>SUMIFS(PURCHASE!$N$6:$N$10009,PURCHASE!$A$6:$A$10009,L2,PURCHASE!$M$6:$M$10009,$B$3:$B$1021,PURCHASE!$L$6:$L$10009,$A$3:$A$1021)</f>
        <v>0</v>
      </c>
      <c r="M61" s="416">
        <f>SUMIFS(PURCHASE!$N$6:$N$10009,PURCHASE!$A$6:$A$10009,M2,PURCHASE!$M$6:$M$10009,$B$3:$B$1021,PURCHASE!$L$6:$L$10009,$A$3:$A$1021)</f>
        <v>0</v>
      </c>
      <c r="N61" s="416">
        <f>SUMIFS(PURCHASE!$N$6:$N$10009,PURCHASE!$A$6:$A$10009,N2,PURCHASE!$M$6:$M$10009,$B$3:$B$1021,PURCHASE!$L$6:$L$10009,$A$3:$A$1021)</f>
        <v>0</v>
      </c>
      <c r="O61" s="416">
        <f>SUMIFS(PURCHASE!$N$6:$N$10009,PURCHASE!$A$6:$A$10009,O2,PURCHASE!$M$6:$M$10009,$B$3:$B$1021,PURCHASE!$L$6:$L$10009,$A$3:$A$1021)</f>
        <v>0</v>
      </c>
    </row>
    <row r="62" spans="1:15">
      <c r="A62" s="417" t="s">
        <v>38</v>
      </c>
      <c r="B62" s="417" t="s">
        <v>1545</v>
      </c>
      <c r="C62" s="396" t="s">
        <v>1365</v>
      </c>
      <c r="D62" s="416">
        <f>SUMIFS(PURCHASE!$P$6:$P$10009,PURCHASE!$A$6:$A$10009,D2,PURCHASE!$M$6:$M$10009,$B$3:$B$1021,PURCHASE!$L$6:$L$10009,$A$3:$A$1021)</f>
        <v>0</v>
      </c>
      <c r="E62" s="416">
        <f>SUMIFS(PURCHASE!$P$6:$P$10009,PURCHASE!$A$6:$A$10009,E2,PURCHASE!$M$6:$M$10009,$B$3:$B$1021,PURCHASE!$L$6:$L$10009,$A$3:$A$1021)</f>
        <v>0</v>
      </c>
      <c r="F62" s="416">
        <f>SUMIFS(PURCHASE!$P$6:$P$10009,PURCHASE!$A$6:$A$10009,F2,PURCHASE!$M$6:$M$10009,$B$3:$B$1021,PURCHASE!$L$6:$L$10009,$A$3:$A$1021)</f>
        <v>0</v>
      </c>
      <c r="G62" s="416">
        <f>SUMIFS(PURCHASE!$P$6:$P$10009,PURCHASE!$A$6:$A$10009,G2,PURCHASE!$M$6:$M$10009,$B$3:$B$1021,PURCHASE!$L$6:$L$10009,$A$3:$A$1021)</f>
        <v>0</v>
      </c>
      <c r="H62" s="416">
        <f>SUMIFS(PURCHASE!$P$6:$P$10009,PURCHASE!$A$6:$A$10009,H2,PURCHASE!$M$6:$M$10009,$B$3:$B$1021,PURCHASE!$L$6:$L$10009,$A$3:$A$1021)</f>
        <v>0</v>
      </c>
      <c r="I62" s="416">
        <f>SUMIFS(PURCHASE!$P$6:$P$10009,PURCHASE!$A$6:$A$10009,I2,PURCHASE!$M$6:$M$10009,$B$3:$B$1021,PURCHASE!$L$6:$L$10009,$A$3:$A$1021)</f>
        <v>0</v>
      </c>
      <c r="J62" s="416">
        <f>SUMIFS(PURCHASE!$P$6:$P$10009,PURCHASE!$A$6:$A$10009,J2,PURCHASE!$M$6:$M$10009,$B$3:$B$1021,PURCHASE!$L$6:$L$10009,$A$3:$A$1021)</f>
        <v>0</v>
      </c>
      <c r="K62" s="416">
        <f>SUMIFS(PURCHASE!$P$6:$P$10009,PURCHASE!$A$6:$A$10009,K2,PURCHASE!$M$6:$M$10009,$B$3:$B$1021,PURCHASE!$L$6:$L$10009,$A$3:$A$1021)</f>
        <v>0</v>
      </c>
      <c r="L62" s="416">
        <f>SUMIFS(PURCHASE!$P$6:$P$10009,PURCHASE!$A$6:$A$10009,L2,PURCHASE!$M$6:$M$10009,$B$3:$B$1021,PURCHASE!$L$6:$L$10009,$A$3:$A$1021)</f>
        <v>0</v>
      </c>
      <c r="M62" s="416">
        <f>SUMIFS(PURCHASE!$P$6:$P$10009,PURCHASE!$A$6:$A$10009,M2,PURCHASE!$M$6:$M$10009,$B$3:$B$1021,PURCHASE!$L$6:$L$10009,$A$3:$A$1021)</f>
        <v>0</v>
      </c>
      <c r="N62" s="416">
        <f>SUMIFS(PURCHASE!$P$6:$P$10009,PURCHASE!$A$6:$A$10009,N2,PURCHASE!$M$6:$M$10009,$B$3:$B$1021,PURCHASE!$L$6:$L$10009,$A$3:$A$1021)</f>
        <v>0</v>
      </c>
      <c r="O62" s="416">
        <f>SUMIFS(PURCHASE!$P$6:$P$10009,PURCHASE!$A$6:$A$10009,O2,PURCHASE!$M$6:$M$10009,$B$3:$B$1021,PURCHASE!$L$6:$L$10009,$A$3:$A$1021)</f>
        <v>0</v>
      </c>
    </row>
    <row r="63" spans="1:15">
      <c r="A63" s="417" t="s">
        <v>38</v>
      </c>
      <c r="B63" s="417" t="s">
        <v>1545</v>
      </c>
      <c r="C63" s="396" t="s">
        <v>1366</v>
      </c>
      <c r="D63" s="416">
        <f>SUMIFS(PURCHASE!$Q$6:$Q$10009,PURCHASE!$A$6:$A$10009,D2,PURCHASE!$M$6:$M$10009,$B$3:$B$1021,PURCHASE!$L$6:$L$10009,$A$3:$A$1021)</f>
        <v>0</v>
      </c>
      <c r="E63" s="416">
        <f>SUMIFS(PURCHASE!$Q$6:$Q$10009,PURCHASE!$A$6:$A$10009,E2,PURCHASE!$M$6:$M$10009,$B$3:$B$1021,PURCHASE!$L$6:$L$10009,$A$3:$A$1021)</f>
        <v>0</v>
      </c>
      <c r="F63" s="416">
        <f>SUMIFS(PURCHASE!$Q$6:$Q$10009,PURCHASE!$A$6:$A$10009,F2,PURCHASE!$M$6:$M$10009,$B$3:$B$1021,PURCHASE!$L$6:$L$10009,$A$3:$A$1021)</f>
        <v>0</v>
      </c>
      <c r="G63" s="416">
        <f>SUMIFS(PURCHASE!$Q$6:$Q$10009,PURCHASE!$A$6:$A$10009,G2,PURCHASE!$M$6:$M$10009,$B$3:$B$1021,PURCHASE!$L$6:$L$10009,$A$3:$A$1021)</f>
        <v>0</v>
      </c>
      <c r="H63" s="416">
        <f>SUMIFS(PURCHASE!$Q$6:$Q$10009,PURCHASE!$A$6:$A$10009,H2,PURCHASE!$M$6:$M$10009,$B$3:$B$1021,PURCHASE!$L$6:$L$10009,$A$3:$A$1021)</f>
        <v>0</v>
      </c>
      <c r="I63" s="416">
        <f>SUMIFS(PURCHASE!$Q$6:$Q$10009,PURCHASE!$A$6:$A$10009,I2,PURCHASE!$M$6:$M$10009,$B$3:$B$1021,PURCHASE!$L$6:$L$10009,$A$3:$A$1021)</f>
        <v>0</v>
      </c>
      <c r="J63" s="416">
        <f>SUMIFS(PURCHASE!$Q$6:$Q$10009,PURCHASE!$A$6:$A$10009,J2,PURCHASE!$M$6:$M$10009,$B$3:$B$1021,PURCHASE!$L$6:$L$10009,$A$3:$A$1021)</f>
        <v>0</v>
      </c>
      <c r="K63" s="416">
        <f>SUMIFS(PURCHASE!$Q$6:$Q$10009,PURCHASE!$A$6:$A$10009,K2,PURCHASE!$M$6:$M$10009,$B$3:$B$1021,PURCHASE!$L$6:$L$10009,$A$3:$A$1021)</f>
        <v>0</v>
      </c>
      <c r="L63" s="416">
        <f>SUMIFS(PURCHASE!$Q$6:$Q$10009,PURCHASE!$A$6:$A$10009,L2,PURCHASE!$M$6:$M$10009,$B$3:$B$1021,PURCHASE!$L$6:$L$10009,$A$3:$A$1021)</f>
        <v>0</v>
      </c>
      <c r="M63" s="416">
        <f>SUMIFS(PURCHASE!$Q$6:$Q$10009,PURCHASE!$A$6:$A$10009,M2,PURCHASE!$M$6:$M$10009,$B$3:$B$1021,PURCHASE!$L$6:$L$10009,$A$3:$A$1021)</f>
        <v>0</v>
      </c>
      <c r="N63" s="416">
        <f>SUMIFS(PURCHASE!$Q$6:$Q$10009,PURCHASE!$A$6:$A$10009,N2,PURCHASE!$M$6:$M$10009,$B$3:$B$1021,PURCHASE!$L$6:$L$10009,$A$3:$A$1021)</f>
        <v>0</v>
      </c>
      <c r="O63" s="416">
        <f>SUMIFS(PURCHASE!$Q$6:$Q$10009,PURCHASE!$A$6:$A$10009,O2,PURCHASE!$M$6:$M$10009,$B$3:$B$1021,PURCHASE!$L$6:$L$10009,$A$3:$A$1021)</f>
        <v>0</v>
      </c>
    </row>
    <row r="64" spans="1:15">
      <c r="A64" s="417" t="s">
        <v>38</v>
      </c>
      <c r="B64" s="417" t="s">
        <v>1545</v>
      </c>
      <c r="C64" s="396" t="s">
        <v>1367</v>
      </c>
      <c r="D64" s="416">
        <f>SUMIFS(PURCHASE!$R$6:$R$10009,PURCHASE!$A$6:$A$10009,D2,PURCHASE!$M$6:$M$10009,$B$3:$B$1021,PURCHASE!$L$6:$L$10009,$A$3:$A$1021)</f>
        <v>0</v>
      </c>
      <c r="E64" s="416">
        <f>SUMIFS(PURCHASE!$R$6:$R$10009,PURCHASE!$A$6:$A$10009,E2,PURCHASE!$M$6:$M$10009,$B$3:$B$1021,PURCHASE!$L$6:$L$10009,$A$3:$A$1021)</f>
        <v>0</v>
      </c>
      <c r="F64" s="416">
        <f>SUMIFS(PURCHASE!$R$6:$R$10009,PURCHASE!$A$6:$A$10009,F2,PURCHASE!$M$6:$M$10009,$B$3:$B$1021,PURCHASE!$L$6:$L$10009,$A$3:$A$1021)</f>
        <v>0</v>
      </c>
      <c r="G64" s="416">
        <f>SUMIFS(PURCHASE!$R$6:$R$10009,PURCHASE!$A$6:$A$10009,G2,PURCHASE!$M$6:$M$10009,$B$3:$B$1021,PURCHASE!$L$6:$L$10009,$A$3:$A$1021)</f>
        <v>0</v>
      </c>
      <c r="H64" s="416">
        <f>SUMIFS(PURCHASE!$R$6:$R$10009,PURCHASE!$A$6:$A$10009,H2,PURCHASE!$M$6:$M$10009,$B$3:$B$1021,PURCHASE!$L$6:$L$10009,$A$3:$A$1021)</f>
        <v>0</v>
      </c>
      <c r="I64" s="416">
        <f>SUMIFS(PURCHASE!$R$6:$R$10009,PURCHASE!$A$6:$A$10009,I2,PURCHASE!$M$6:$M$10009,$B$3:$B$1021,PURCHASE!$L$6:$L$10009,$A$3:$A$1021)</f>
        <v>0</v>
      </c>
      <c r="J64" s="416">
        <f>SUMIFS(PURCHASE!$R$6:$R$10009,PURCHASE!$A$6:$A$10009,J2,PURCHASE!$M$6:$M$10009,$B$3:$B$1021,PURCHASE!$L$6:$L$10009,$A$3:$A$1021)</f>
        <v>0</v>
      </c>
      <c r="K64" s="416">
        <f>SUMIFS(PURCHASE!$R$6:$R$10009,PURCHASE!$A$6:$A$10009,K2,PURCHASE!$M$6:$M$10009,$B$3:$B$1021,PURCHASE!$L$6:$L$10009,$A$3:$A$1021)</f>
        <v>0</v>
      </c>
      <c r="L64" s="416">
        <f>SUMIFS(PURCHASE!$R$6:$R$10009,PURCHASE!$A$6:$A$10009,L2,PURCHASE!$M$6:$M$10009,$B$3:$B$1021,PURCHASE!$L$6:$L$10009,$A$3:$A$1021)</f>
        <v>0</v>
      </c>
      <c r="M64" s="416">
        <f>SUMIFS(PURCHASE!$R$6:$R$10009,PURCHASE!$A$6:$A$10009,M2,PURCHASE!$M$6:$M$10009,$B$3:$B$1021,PURCHASE!$L$6:$L$10009,$A$3:$A$1021)</f>
        <v>0</v>
      </c>
      <c r="N64" s="416">
        <f>SUMIFS(PURCHASE!$R$6:$R$10009,PURCHASE!$A$6:$A$10009,N2,PURCHASE!$M$6:$M$10009,$B$3:$B$1021,PURCHASE!$L$6:$L$10009,$A$3:$A$1021)</f>
        <v>0</v>
      </c>
      <c r="O64" s="416">
        <f>SUMIFS(PURCHASE!$R$6:$R$10009,PURCHASE!$A$6:$A$10009,O2,PURCHASE!$M$6:$M$10009,$B$3:$B$1021,PURCHASE!$L$6:$L$10009,$A$3:$A$1021)</f>
        <v>0</v>
      </c>
    </row>
    <row r="65" spans="1:15">
      <c r="A65" s="417" t="s">
        <v>38</v>
      </c>
      <c r="B65" s="418" t="s">
        <v>1545</v>
      </c>
      <c r="C65" s="396" t="s">
        <v>1368</v>
      </c>
      <c r="D65" s="416">
        <f>SUMIFS(PURCHASE!$S$6:$S$10009,PURCHASE!$A$6:$A$10009,D2,PURCHASE!$M$6:$M$10009,$B$3:$B$1021,PURCHASE!$L$6:$L$10009,$A$3:$A$1021)</f>
        <v>0</v>
      </c>
      <c r="E65" s="416">
        <f>SUMIFS(PURCHASE!$S$6:$S$10009,PURCHASE!$A$6:$A$10009,E2,PURCHASE!$M$6:$M$10009,$B$3:$B$1021,PURCHASE!$L$6:$L$10009,$A$3:$A$1021)</f>
        <v>0</v>
      </c>
      <c r="F65" s="416">
        <f>SUMIFS(PURCHASE!$S$6:$S$10009,PURCHASE!$A$6:$A$10009,F2,PURCHASE!$M$6:$M$10009,$B$3:$B$1021,PURCHASE!$L$6:$L$10009,$A$3:$A$1021)</f>
        <v>0</v>
      </c>
      <c r="G65" s="416">
        <f>SUMIFS(PURCHASE!$S$6:$S$10009,PURCHASE!$A$6:$A$10009,G2,PURCHASE!$M$6:$M$10009,$B$3:$B$1021,PURCHASE!$L$6:$L$10009,$A$3:$A$1021)</f>
        <v>0</v>
      </c>
      <c r="H65" s="416">
        <f>SUMIFS(PURCHASE!$S$6:$S$10009,PURCHASE!$A$6:$A$10009,H2,PURCHASE!$M$6:$M$10009,$B$3:$B$1021,PURCHASE!$L$6:$L$10009,$A$3:$A$1021)</f>
        <v>0</v>
      </c>
      <c r="I65" s="416">
        <f>SUMIFS(PURCHASE!$S$6:$S$10009,PURCHASE!$A$6:$A$10009,I2,PURCHASE!$M$6:$M$10009,$B$3:$B$1021,PURCHASE!$L$6:$L$10009,$A$3:$A$1021)</f>
        <v>0</v>
      </c>
      <c r="J65" s="416">
        <f>SUMIFS(PURCHASE!$S$6:$S$10009,PURCHASE!$A$6:$A$10009,J2,PURCHASE!$M$6:$M$10009,$B$3:$B$1021,PURCHASE!$L$6:$L$10009,$A$3:$A$1021)</f>
        <v>0</v>
      </c>
      <c r="K65" s="416">
        <f>SUMIFS(PURCHASE!$S$6:$S$10009,PURCHASE!$A$6:$A$10009,K2,PURCHASE!$M$6:$M$10009,$B$3:$B$1021,PURCHASE!$L$6:$L$10009,$A$3:$A$1021)</f>
        <v>0</v>
      </c>
      <c r="L65" s="416">
        <f>SUMIFS(PURCHASE!$S$6:$S$10009,PURCHASE!$A$6:$A$10009,L2,PURCHASE!$M$6:$M$10009,$B$3:$B$1021,PURCHASE!$L$6:$L$10009,$A$3:$A$1021)</f>
        <v>0</v>
      </c>
      <c r="M65" s="416">
        <f>SUMIFS(PURCHASE!$S$6:$S$10009,PURCHASE!$A$6:$A$10009,M2,PURCHASE!$M$6:$M$10009,$B$3:$B$1021,PURCHASE!$L$6:$L$10009,$A$3:$A$1021)</f>
        <v>0</v>
      </c>
      <c r="N65" s="416">
        <f>SUMIFS(PURCHASE!$S$6:$S$10009,PURCHASE!$A$6:$A$10009,N2,PURCHASE!$M$6:$M$10009,$B$3:$B$1021,PURCHASE!$L$6:$L$10009,$A$3:$A$1021)</f>
        <v>0</v>
      </c>
      <c r="O65" s="416">
        <f>SUMIFS(PURCHASE!$S$6:$S$10009,PURCHASE!$A$6:$A$10009,O2,PURCHASE!$M$6:$M$10009,$B$3:$B$1021,PURCHASE!$L$6:$L$10009,$A$3:$A$1021)</f>
        <v>0</v>
      </c>
    </row>
    <row r="66" spans="1:15">
      <c r="A66" s="402" t="s">
        <v>38</v>
      </c>
      <c r="B66" s="402" t="s">
        <v>1543</v>
      </c>
      <c r="C66" s="413" t="s">
        <v>1543</v>
      </c>
      <c r="D66" s="414">
        <f>SUM(D68:D72)</f>
        <v>0</v>
      </c>
      <c r="E66" s="414">
        <f t="shared" ref="E66:N66" si="32">SUM(E68:E72)</f>
        <v>0</v>
      </c>
      <c r="F66" s="414">
        <f t="shared" si="32"/>
        <v>0</v>
      </c>
      <c r="G66" s="414">
        <f t="shared" si="32"/>
        <v>0</v>
      </c>
      <c r="H66" s="414">
        <f t="shared" si="32"/>
        <v>0</v>
      </c>
      <c r="I66" s="414">
        <f t="shared" si="32"/>
        <v>0</v>
      </c>
      <c r="J66" s="414">
        <f t="shared" si="32"/>
        <v>0</v>
      </c>
      <c r="K66" s="414">
        <f t="shared" si="32"/>
        <v>0</v>
      </c>
      <c r="L66" s="414">
        <f t="shared" si="32"/>
        <v>0</v>
      </c>
      <c r="M66" s="414">
        <f t="shared" si="32"/>
        <v>0</v>
      </c>
      <c r="N66" s="414">
        <f t="shared" si="32"/>
        <v>0</v>
      </c>
      <c r="O66" s="414">
        <f t="shared" ref="O66" si="33">SUM(O68:O72)</f>
        <v>0</v>
      </c>
    </row>
    <row r="67" spans="1:15">
      <c r="A67" s="415" t="s">
        <v>38</v>
      </c>
      <c r="B67" s="415" t="s">
        <v>1543</v>
      </c>
      <c r="C67" s="396" t="s">
        <v>1363</v>
      </c>
      <c r="D67" s="416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6"/>
    </row>
    <row r="68" spans="1:15">
      <c r="A68" s="417" t="s">
        <v>38</v>
      </c>
      <c r="B68" s="417" t="s">
        <v>1543</v>
      </c>
      <c r="C68" s="396" t="s">
        <v>1364</v>
      </c>
      <c r="D68" s="416">
        <f>SUMIFS(PURCHASE!$N$6:$N$10009,PURCHASE!$A$6:$A$10009,D2,PURCHASE!$M$6:$M$10009,$B$3:$B$1021,PURCHASE!$L$6:$L$10009,$A$3:$A$1021)</f>
        <v>0</v>
      </c>
      <c r="E68" s="416">
        <f>SUMIFS(PURCHASE!$N$6:$N$10009,PURCHASE!$A$6:$A$10009,E2,PURCHASE!$M$6:$M$10009,$B$3:$B$1021,PURCHASE!$L$6:$L$10009,$A$3:$A$1021)</f>
        <v>0</v>
      </c>
      <c r="F68" s="416">
        <f>SUMIFS(PURCHASE!$N$6:$N$10009,PURCHASE!$A$6:$A$10009,F2,PURCHASE!$M$6:$M$10009,$B$3:$B$1021,PURCHASE!$L$6:$L$10009,$A$3:$A$1021)</f>
        <v>0</v>
      </c>
      <c r="G68" s="416">
        <f>SUMIFS(PURCHASE!$N$6:$N$10009,PURCHASE!$A$6:$A$10009,G2,PURCHASE!$M$6:$M$10009,$B$3:$B$1021,PURCHASE!$L$6:$L$10009,$A$3:$A$1021)</f>
        <v>0</v>
      </c>
      <c r="H68" s="416">
        <f>SUMIFS(PURCHASE!$N$6:$N$10009,PURCHASE!$A$6:$A$10009,H2,PURCHASE!$M$6:$M$10009,$B$3:$B$1021,PURCHASE!$L$6:$L$10009,$A$3:$A$1021)</f>
        <v>0</v>
      </c>
      <c r="I68" s="416">
        <f>SUMIFS(PURCHASE!$N$6:$N$10009,PURCHASE!$A$6:$A$10009,I2,PURCHASE!$M$6:$M$10009,$B$3:$B$1021,PURCHASE!$L$6:$L$10009,$A$3:$A$1021)</f>
        <v>0</v>
      </c>
      <c r="J68" s="416">
        <f>SUMIFS(PURCHASE!$N$6:$N$10009,PURCHASE!$A$6:$A$10009,J2,PURCHASE!$M$6:$M$10009,$B$3:$B$1021,PURCHASE!$L$6:$L$10009,$A$3:$A$1021)</f>
        <v>0</v>
      </c>
      <c r="K68" s="416">
        <f>SUMIFS(PURCHASE!$N$6:$N$10009,PURCHASE!$A$6:$A$10009,K2,PURCHASE!$M$6:$M$10009,$B$3:$B$1021,PURCHASE!$L$6:$L$10009,$A$3:$A$1021)</f>
        <v>0</v>
      </c>
      <c r="L68" s="416">
        <f>SUMIFS(PURCHASE!$N$6:$N$10009,PURCHASE!$A$6:$A$10009,L2,PURCHASE!$M$6:$M$10009,$B$3:$B$1021,PURCHASE!$L$6:$L$10009,$A$3:$A$1021)</f>
        <v>0</v>
      </c>
      <c r="M68" s="416">
        <f>SUMIFS(PURCHASE!$N$6:$N$10009,PURCHASE!$A$6:$A$10009,M2,PURCHASE!$M$6:$M$10009,$B$3:$B$1021,PURCHASE!$L$6:$L$10009,$A$3:$A$1021)</f>
        <v>0</v>
      </c>
      <c r="N68" s="416">
        <f>SUMIFS(PURCHASE!$N$6:$N$10009,PURCHASE!$A$6:$A$10009,N2,PURCHASE!$M$6:$M$10009,$B$3:$B$1021,PURCHASE!$L$6:$L$10009,$A$3:$A$1021)</f>
        <v>0</v>
      </c>
      <c r="O68" s="416">
        <f>SUMIFS(PURCHASE!$N$6:$N$10009,PURCHASE!$A$6:$A$10009,O2,PURCHASE!$M$6:$M$10009,$B$3:$B$1021,PURCHASE!$L$6:$L$10009,$A$3:$A$1021)</f>
        <v>0</v>
      </c>
    </row>
    <row r="69" spans="1:15">
      <c r="A69" s="417" t="s">
        <v>38</v>
      </c>
      <c r="B69" s="417" t="s">
        <v>1543</v>
      </c>
      <c r="C69" s="396" t="s">
        <v>1365</v>
      </c>
      <c r="D69" s="416">
        <f>SUMIFS(PURCHASE!$P$6:$P$10009,PURCHASE!$A$6:$A$10009,D2,PURCHASE!$M$6:$M$10009,$B$3:$B$1021,PURCHASE!$L$6:$L$10009,$A$3:$A$1021)</f>
        <v>0</v>
      </c>
      <c r="E69" s="416">
        <f>SUMIFS(PURCHASE!$P$6:$P$10009,PURCHASE!$A$6:$A$10009,E2,PURCHASE!$M$6:$M$10009,$B$3:$B$1021,PURCHASE!$L$6:$L$10009,$A$3:$A$1021)</f>
        <v>0</v>
      </c>
      <c r="F69" s="416">
        <f>SUMIFS(PURCHASE!$P$6:$P$10009,PURCHASE!$A$6:$A$10009,F2,PURCHASE!$M$6:$M$10009,$B$3:$B$1021,PURCHASE!$L$6:$L$10009,$A$3:$A$1021)</f>
        <v>0</v>
      </c>
      <c r="G69" s="416">
        <f>SUMIFS(PURCHASE!$P$6:$P$10009,PURCHASE!$A$6:$A$10009,G2,PURCHASE!$M$6:$M$10009,$B$3:$B$1021,PURCHASE!$L$6:$L$10009,$A$3:$A$1021)</f>
        <v>0</v>
      </c>
      <c r="H69" s="416">
        <f>SUMIFS(PURCHASE!$P$6:$P$10009,PURCHASE!$A$6:$A$10009,H2,PURCHASE!$M$6:$M$10009,$B$3:$B$1021,PURCHASE!$L$6:$L$10009,$A$3:$A$1021)</f>
        <v>0</v>
      </c>
      <c r="I69" s="416">
        <f>SUMIFS(PURCHASE!$P$6:$P$10009,PURCHASE!$A$6:$A$10009,I2,PURCHASE!$M$6:$M$10009,$B$3:$B$1021,PURCHASE!$L$6:$L$10009,$A$3:$A$1021)</f>
        <v>0</v>
      </c>
      <c r="J69" s="416">
        <f>SUMIFS(PURCHASE!$P$6:$P$10009,PURCHASE!$A$6:$A$10009,J2,PURCHASE!$M$6:$M$10009,$B$3:$B$1021,PURCHASE!$L$6:$L$10009,$A$3:$A$1021)</f>
        <v>0</v>
      </c>
      <c r="K69" s="416">
        <f>SUMIFS(PURCHASE!$P$6:$P$10009,PURCHASE!$A$6:$A$10009,K2,PURCHASE!$M$6:$M$10009,$B$3:$B$1021,PURCHASE!$L$6:$L$10009,$A$3:$A$1021)</f>
        <v>0</v>
      </c>
      <c r="L69" s="416">
        <f>SUMIFS(PURCHASE!$P$6:$P$10009,PURCHASE!$A$6:$A$10009,L2,PURCHASE!$M$6:$M$10009,$B$3:$B$1021,PURCHASE!$L$6:$L$10009,$A$3:$A$1021)</f>
        <v>0</v>
      </c>
      <c r="M69" s="416">
        <f>SUMIFS(PURCHASE!$P$6:$P$10009,PURCHASE!$A$6:$A$10009,M2,PURCHASE!$M$6:$M$10009,$B$3:$B$1021,PURCHASE!$L$6:$L$10009,$A$3:$A$1021)</f>
        <v>0</v>
      </c>
      <c r="N69" s="416">
        <f>SUMIFS(PURCHASE!$P$6:$P$10009,PURCHASE!$A$6:$A$10009,N2,PURCHASE!$M$6:$M$10009,$B$3:$B$1021,PURCHASE!$L$6:$L$10009,$A$3:$A$1021)</f>
        <v>0</v>
      </c>
      <c r="O69" s="416">
        <f>SUMIFS(PURCHASE!$P$6:$P$10009,PURCHASE!$A$6:$A$10009,O2,PURCHASE!$M$6:$M$10009,$B$3:$B$1021,PURCHASE!$L$6:$L$10009,$A$3:$A$1021)</f>
        <v>0</v>
      </c>
    </row>
    <row r="70" spans="1:15">
      <c r="A70" s="417" t="s">
        <v>38</v>
      </c>
      <c r="B70" s="417" t="s">
        <v>1543</v>
      </c>
      <c r="C70" s="396" t="s">
        <v>1366</v>
      </c>
      <c r="D70" s="416">
        <f>SUMIFS(PURCHASE!$Q$6:$Q$10009,PURCHASE!$A$6:$A$10009,D2,PURCHASE!$M$6:$M$10009,$B$3:$B$1021,PURCHASE!$L$6:$L$10009,$A$3:$A$1021)</f>
        <v>0</v>
      </c>
      <c r="E70" s="416">
        <f>SUMIFS(PURCHASE!$Q$6:$Q$10009,PURCHASE!$A$6:$A$10009,E2,PURCHASE!$M$6:$M$10009,$B$3:$B$1021,PURCHASE!$L$6:$L$10009,$A$3:$A$1021)</f>
        <v>0</v>
      </c>
      <c r="F70" s="416">
        <f>SUMIFS(PURCHASE!$Q$6:$Q$10009,PURCHASE!$A$6:$A$10009,F2,PURCHASE!$M$6:$M$10009,$B$3:$B$1021,PURCHASE!$L$6:$L$10009,$A$3:$A$1021)</f>
        <v>0</v>
      </c>
      <c r="G70" s="416">
        <f>SUMIFS(PURCHASE!$Q$6:$Q$10009,PURCHASE!$A$6:$A$10009,G2,PURCHASE!$M$6:$M$10009,$B$3:$B$1021,PURCHASE!$L$6:$L$10009,$A$3:$A$1021)</f>
        <v>0</v>
      </c>
      <c r="H70" s="416">
        <f>SUMIFS(PURCHASE!$Q$6:$Q$10009,PURCHASE!$A$6:$A$10009,H2,PURCHASE!$M$6:$M$10009,$B$3:$B$1021,PURCHASE!$L$6:$L$10009,$A$3:$A$1021)</f>
        <v>0</v>
      </c>
      <c r="I70" s="416">
        <f>SUMIFS(PURCHASE!$Q$6:$Q$10009,PURCHASE!$A$6:$A$10009,I2,PURCHASE!$M$6:$M$10009,$B$3:$B$1021,PURCHASE!$L$6:$L$10009,$A$3:$A$1021)</f>
        <v>0</v>
      </c>
      <c r="J70" s="416">
        <f>SUMIFS(PURCHASE!$Q$6:$Q$10009,PURCHASE!$A$6:$A$10009,J2,PURCHASE!$M$6:$M$10009,$B$3:$B$1021,PURCHASE!$L$6:$L$10009,$A$3:$A$1021)</f>
        <v>0</v>
      </c>
      <c r="K70" s="416">
        <f>SUMIFS(PURCHASE!$Q$6:$Q$10009,PURCHASE!$A$6:$A$10009,K2,PURCHASE!$M$6:$M$10009,$B$3:$B$1021,PURCHASE!$L$6:$L$10009,$A$3:$A$1021)</f>
        <v>0</v>
      </c>
      <c r="L70" s="416">
        <f>SUMIFS(PURCHASE!$Q$6:$Q$10009,PURCHASE!$A$6:$A$10009,L2,PURCHASE!$M$6:$M$10009,$B$3:$B$1021,PURCHASE!$L$6:$L$10009,$A$3:$A$1021)</f>
        <v>0</v>
      </c>
      <c r="M70" s="416">
        <f>SUMIFS(PURCHASE!$Q$6:$Q$10009,PURCHASE!$A$6:$A$10009,M2,PURCHASE!$M$6:$M$10009,$B$3:$B$1021,PURCHASE!$L$6:$L$10009,$A$3:$A$1021)</f>
        <v>0</v>
      </c>
      <c r="N70" s="416">
        <f>SUMIFS(PURCHASE!$Q$6:$Q$10009,PURCHASE!$A$6:$A$10009,N2,PURCHASE!$M$6:$M$10009,$B$3:$B$1021,PURCHASE!$L$6:$L$10009,$A$3:$A$1021)</f>
        <v>0</v>
      </c>
      <c r="O70" s="416">
        <f>SUMIFS(PURCHASE!$Q$6:$Q$10009,PURCHASE!$A$6:$A$10009,O2,PURCHASE!$M$6:$M$10009,$B$3:$B$1021,PURCHASE!$L$6:$L$10009,$A$3:$A$1021)</f>
        <v>0</v>
      </c>
    </row>
    <row r="71" spans="1:15">
      <c r="A71" s="417" t="s">
        <v>38</v>
      </c>
      <c r="B71" s="417" t="s">
        <v>1543</v>
      </c>
      <c r="C71" s="396" t="s">
        <v>1367</v>
      </c>
      <c r="D71" s="416">
        <f>SUMIFS(PURCHASE!$R$6:$R$10009,PURCHASE!$A$6:$A$10009,D2,PURCHASE!$M$6:$M$10009,$B$3:$B$1021,PURCHASE!$L$6:$L$10009,$A$3:$A$1021)</f>
        <v>0</v>
      </c>
      <c r="E71" s="416">
        <f>SUMIFS(PURCHASE!$R$6:$R$10009,PURCHASE!$A$6:$A$10009,E2,PURCHASE!$M$6:$M$10009,$B$3:$B$1021,PURCHASE!$L$6:$L$10009,$A$3:$A$1021)</f>
        <v>0</v>
      </c>
      <c r="F71" s="416">
        <f>SUMIFS(PURCHASE!$R$6:$R$10009,PURCHASE!$A$6:$A$10009,F2,PURCHASE!$M$6:$M$10009,$B$3:$B$1021,PURCHASE!$L$6:$L$10009,$A$3:$A$1021)</f>
        <v>0</v>
      </c>
      <c r="G71" s="416">
        <f>SUMIFS(PURCHASE!$R$6:$R$10009,PURCHASE!$A$6:$A$10009,G2,PURCHASE!$M$6:$M$10009,$B$3:$B$1021,PURCHASE!$L$6:$L$10009,$A$3:$A$1021)</f>
        <v>0</v>
      </c>
      <c r="H71" s="416">
        <f>SUMIFS(PURCHASE!$R$6:$R$10009,PURCHASE!$A$6:$A$10009,H2,PURCHASE!$M$6:$M$10009,$B$3:$B$1021,PURCHASE!$L$6:$L$10009,$A$3:$A$1021)</f>
        <v>0</v>
      </c>
      <c r="I71" s="416">
        <f>SUMIFS(PURCHASE!$R$6:$R$10009,PURCHASE!$A$6:$A$10009,I2,PURCHASE!$M$6:$M$10009,$B$3:$B$1021,PURCHASE!$L$6:$L$10009,$A$3:$A$1021)</f>
        <v>0</v>
      </c>
      <c r="J71" s="416">
        <f>SUMIFS(PURCHASE!$R$6:$R$10009,PURCHASE!$A$6:$A$10009,J2,PURCHASE!$M$6:$M$10009,$B$3:$B$1021,PURCHASE!$L$6:$L$10009,$A$3:$A$1021)</f>
        <v>0</v>
      </c>
      <c r="K71" s="416">
        <f>SUMIFS(PURCHASE!$R$6:$R$10009,PURCHASE!$A$6:$A$10009,K2,PURCHASE!$M$6:$M$10009,$B$3:$B$1021,PURCHASE!$L$6:$L$10009,$A$3:$A$1021)</f>
        <v>0</v>
      </c>
      <c r="L71" s="416">
        <f>SUMIFS(PURCHASE!$R$6:$R$10009,PURCHASE!$A$6:$A$10009,L2,PURCHASE!$M$6:$M$10009,$B$3:$B$1021,PURCHASE!$L$6:$L$10009,$A$3:$A$1021)</f>
        <v>0</v>
      </c>
      <c r="M71" s="416">
        <f>SUMIFS(PURCHASE!$R$6:$R$10009,PURCHASE!$A$6:$A$10009,M2,PURCHASE!$M$6:$M$10009,$B$3:$B$1021,PURCHASE!$L$6:$L$10009,$A$3:$A$1021)</f>
        <v>0</v>
      </c>
      <c r="N71" s="416">
        <f>SUMIFS(PURCHASE!$R$6:$R$10009,PURCHASE!$A$6:$A$10009,N2,PURCHASE!$M$6:$M$10009,$B$3:$B$1021,PURCHASE!$L$6:$L$10009,$A$3:$A$1021)</f>
        <v>0</v>
      </c>
      <c r="O71" s="416">
        <f>SUMIFS(PURCHASE!$R$6:$R$10009,PURCHASE!$A$6:$A$10009,O2,PURCHASE!$M$6:$M$10009,$B$3:$B$1021,PURCHASE!$L$6:$L$10009,$A$3:$A$1021)</f>
        <v>0</v>
      </c>
    </row>
    <row r="72" spans="1:15">
      <c r="A72" s="417" t="s">
        <v>38</v>
      </c>
      <c r="B72" s="418" t="s">
        <v>1543</v>
      </c>
      <c r="C72" s="396" t="s">
        <v>1368</v>
      </c>
      <c r="D72" s="416">
        <f>SUMIFS(PURCHASE!$S$6:$S$10009,PURCHASE!$A$6:$A$10009,D2,PURCHASE!$M$6:$M$10009,$B$3:$B$1021,PURCHASE!$L$6:$L$10009,$A$3:$A$1021)</f>
        <v>0</v>
      </c>
      <c r="E72" s="416">
        <f>SUMIFS(PURCHASE!$S$6:$S$10009,PURCHASE!$A$6:$A$10009,E2,PURCHASE!$M$6:$M$10009,$B$3:$B$1021,PURCHASE!$L$6:$L$10009,$A$3:$A$1021)</f>
        <v>0</v>
      </c>
      <c r="F72" s="416">
        <f>SUMIFS(PURCHASE!$S$6:$S$10009,PURCHASE!$A$6:$A$10009,F2,PURCHASE!$M$6:$M$10009,$B$3:$B$1021,PURCHASE!$L$6:$L$10009,$A$3:$A$1021)</f>
        <v>0</v>
      </c>
      <c r="G72" s="416">
        <f>SUMIFS(PURCHASE!$S$6:$S$10009,PURCHASE!$A$6:$A$10009,G2,PURCHASE!$M$6:$M$10009,$B$3:$B$1021,PURCHASE!$L$6:$L$10009,$A$3:$A$1021)</f>
        <v>0</v>
      </c>
      <c r="H72" s="416">
        <f>SUMIFS(PURCHASE!$S$6:$S$10009,PURCHASE!$A$6:$A$10009,H2,PURCHASE!$M$6:$M$10009,$B$3:$B$1021,PURCHASE!$L$6:$L$10009,$A$3:$A$1021)</f>
        <v>0</v>
      </c>
      <c r="I72" s="416">
        <f>SUMIFS(PURCHASE!$S$6:$S$10009,PURCHASE!$A$6:$A$10009,I2,PURCHASE!$M$6:$M$10009,$B$3:$B$1021,PURCHASE!$L$6:$L$10009,$A$3:$A$1021)</f>
        <v>0</v>
      </c>
      <c r="J72" s="416">
        <f>SUMIFS(PURCHASE!$S$6:$S$10009,PURCHASE!$A$6:$A$10009,J2,PURCHASE!$M$6:$M$10009,$B$3:$B$1021,PURCHASE!$L$6:$L$10009,$A$3:$A$1021)</f>
        <v>0</v>
      </c>
      <c r="K72" s="416">
        <f>SUMIFS(PURCHASE!$S$6:$S$10009,PURCHASE!$A$6:$A$10009,K2,PURCHASE!$M$6:$M$10009,$B$3:$B$1021,PURCHASE!$L$6:$L$10009,$A$3:$A$1021)</f>
        <v>0</v>
      </c>
      <c r="L72" s="416">
        <f>SUMIFS(PURCHASE!$S$6:$S$10009,PURCHASE!$A$6:$A$10009,L2,PURCHASE!$M$6:$M$10009,$B$3:$B$1021,PURCHASE!$L$6:$L$10009,$A$3:$A$1021)</f>
        <v>0</v>
      </c>
      <c r="M72" s="416">
        <f>SUMIFS(PURCHASE!$S$6:$S$10009,PURCHASE!$A$6:$A$10009,M2,PURCHASE!$M$6:$M$10009,$B$3:$B$1021,PURCHASE!$L$6:$L$10009,$A$3:$A$1021)</f>
        <v>0</v>
      </c>
      <c r="N72" s="416">
        <f>SUMIFS(PURCHASE!$S$6:$S$10009,PURCHASE!$A$6:$A$10009,N2,PURCHASE!$M$6:$M$10009,$B$3:$B$1021,PURCHASE!$L$6:$L$10009,$A$3:$A$1021)</f>
        <v>0</v>
      </c>
      <c r="O72" s="416">
        <f>SUMIFS(PURCHASE!$S$6:$S$10009,PURCHASE!$A$6:$A$10009,O2,PURCHASE!$M$6:$M$10009,$B$3:$B$1021,PURCHASE!$L$6:$L$10009,$A$3:$A$1021)</f>
        <v>0</v>
      </c>
    </row>
    <row r="73" spans="1:15">
      <c r="A73" s="402" t="s">
        <v>38</v>
      </c>
      <c r="B73" s="402" t="s">
        <v>1544</v>
      </c>
      <c r="C73" s="413" t="s">
        <v>1544</v>
      </c>
      <c r="D73" s="414">
        <f>SUM(D75:D79)</f>
        <v>0</v>
      </c>
      <c r="E73" s="414">
        <f t="shared" ref="E73:N73" si="34">SUM(E75:E79)</f>
        <v>0</v>
      </c>
      <c r="F73" s="414">
        <f t="shared" si="34"/>
        <v>0</v>
      </c>
      <c r="G73" s="414">
        <f t="shared" si="34"/>
        <v>0</v>
      </c>
      <c r="H73" s="414">
        <f t="shared" si="34"/>
        <v>0</v>
      </c>
      <c r="I73" s="414">
        <f t="shared" si="34"/>
        <v>0</v>
      </c>
      <c r="J73" s="414">
        <f t="shared" si="34"/>
        <v>0</v>
      </c>
      <c r="K73" s="414">
        <f t="shared" si="34"/>
        <v>0</v>
      </c>
      <c r="L73" s="414">
        <f t="shared" si="34"/>
        <v>0</v>
      </c>
      <c r="M73" s="414">
        <f t="shared" si="34"/>
        <v>0</v>
      </c>
      <c r="N73" s="414">
        <f t="shared" si="34"/>
        <v>0</v>
      </c>
      <c r="O73" s="414">
        <f t="shared" ref="O73" si="35">SUM(O75:O79)</f>
        <v>0</v>
      </c>
    </row>
    <row r="74" spans="1:15">
      <c r="A74" s="415" t="s">
        <v>38</v>
      </c>
      <c r="B74" s="415" t="s">
        <v>1544</v>
      </c>
      <c r="C74" s="396" t="s">
        <v>1363</v>
      </c>
      <c r="D74" s="416"/>
      <c r="E74" s="416"/>
      <c r="F74" s="416"/>
      <c r="G74" s="416"/>
      <c r="H74" s="416"/>
      <c r="I74" s="416"/>
      <c r="J74" s="416"/>
      <c r="K74" s="416"/>
      <c r="L74" s="416"/>
      <c r="M74" s="416"/>
      <c r="N74" s="416"/>
      <c r="O74" s="416"/>
    </row>
    <row r="75" spans="1:15">
      <c r="A75" s="417" t="s">
        <v>38</v>
      </c>
      <c r="B75" s="417" t="s">
        <v>1544</v>
      </c>
      <c r="C75" s="396" t="s">
        <v>1364</v>
      </c>
      <c r="D75" s="416">
        <f>SUMIFS(PURCHASE!$N$6:$N$10009,PURCHASE!$A$6:$A$10009,D2,PURCHASE!$M$6:$M$10009,$B$3:$B$1021,PURCHASE!$L$6:$L$10009,$A$3:$A$1021)</f>
        <v>0</v>
      </c>
      <c r="E75" s="416">
        <f>SUMIFS(PURCHASE!$N$6:$N$10009,PURCHASE!$A$6:$A$10009,E2,PURCHASE!$M$6:$M$10009,$B$3:$B$1021,PURCHASE!$L$6:$L$10009,$A$3:$A$1021)</f>
        <v>0</v>
      </c>
      <c r="F75" s="416">
        <f>SUMIFS(PURCHASE!$N$6:$N$10009,PURCHASE!$A$6:$A$10009,F2,PURCHASE!$M$6:$M$10009,$B$3:$B$1021,PURCHASE!$L$6:$L$10009,$A$3:$A$1021)</f>
        <v>0</v>
      </c>
      <c r="G75" s="416">
        <f>SUMIFS(PURCHASE!$N$6:$N$10009,PURCHASE!$A$6:$A$10009,G2,PURCHASE!$M$6:$M$10009,$B$3:$B$1021,PURCHASE!$L$6:$L$10009,$A$3:$A$1021)</f>
        <v>0</v>
      </c>
      <c r="H75" s="416">
        <f>SUMIFS(PURCHASE!$N$6:$N$10009,PURCHASE!$A$6:$A$10009,H2,PURCHASE!$M$6:$M$10009,$B$3:$B$1021,PURCHASE!$L$6:$L$10009,$A$3:$A$1021)</f>
        <v>0</v>
      </c>
      <c r="I75" s="416">
        <f>SUMIFS(PURCHASE!$N$6:$N$10009,PURCHASE!$A$6:$A$10009,I2,PURCHASE!$M$6:$M$10009,$B$3:$B$1021,PURCHASE!$L$6:$L$10009,$A$3:$A$1021)</f>
        <v>0</v>
      </c>
      <c r="J75" s="416">
        <f>SUMIFS(PURCHASE!$N$6:$N$10009,PURCHASE!$A$6:$A$10009,J2,PURCHASE!$M$6:$M$10009,$B$3:$B$1021,PURCHASE!$L$6:$L$10009,$A$3:$A$1021)</f>
        <v>0</v>
      </c>
      <c r="K75" s="416">
        <f>SUMIFS(PURCHASE!$N$6:$N$10009,PURCHASE!$A$6:$A$10009,K2,PURCHASE!$M$6:$M$10009,$B$3:$B$1021,PURCHASE!$L$6:$L$10009,$A$3:$A$1021)</f>
        <v>0</v>
      </c>
      <c r="L75" s="416">
        <f>SUMIFS(PURCHASE!$N$6:$N$10009,PURCHASE!$A$6:$A$10009,L2,PURCHASE!$M$6:$M$10009,$B$3:$B$1021,PURCHASE!$L$6:$L$10009,$A$3:$A$1021)</f>
        <v>0</v>
      </c>
      <c r="M75" s="416">
        <f>SUMIFS(PURCHASE!$N$6:$N$10009,PURCHASE!$A$6:$A$10009,M2,PURCHASE!$M$6:$M$10009,$B$3:$B$1021,PURCHASE!$L$6:$L$10009,$A$3:$A$1021)</f>
        <v>0</v>
      </c>
      <c r="N75" s="416">
        <f>SUMIFS(PURCHASE!$N$6:$N$10009,PURCHASE!$A$6:$A$10009,N2,PURCHASE!$M$6:$M$10009,$B$3:$B$1021,PURCHASE!$L$6:$L$10009,$A$3:$A$1021)</f>
        <v>0</v>
      </c>
      <c r="O75" s="416">
        <f>SUMIFS(PURCHASE!$N$6:$N$10009,PURCHASE!$A$6:$A$10009,O2,PURCHASE!$M$6:$M$10009,$B$3:$B$1021,PURCHASE!$L$6:$L$10009,$A$3:$A$1021)</f>
        <v>0</v>
      </c>
    </row>
    <row r="76" spans="1:15">
      <c r="A76" s="417" t="s">
        <v>38</v>
      </c>
      <c r="B76" s="417" t="s">
        <v>1544</v>
      </c>
      <c r="C76" s="396" t="s">
        <v>1365</v>
      </c>
      <c r="D76" s="416">
        <f>SUMIFS(PURCHASE!$P$6:$P$10009,PURCHASE!$A$6:$A$10009,D2,PURCHASE!$M$6:$M$10009,$B$3:$B$1021,PURCHASE!$L$6:$L$10009,$A$3:$A$1021)</f>
        <v>0</v>
      </c>
      <c r="E76" s="416">
        <f>SUMIFS(PURCHASE!$P$6:$P$10009,PURCHASE!$A$6:$A$10009,E2,PURCHASE!$M$6:$M$10009,$B$3:$B$1021,PURCHASE!$L$6:$L$10009,$A$3:$A$1021)</f>
        <v>0</v>
      </c>
      <c r="F76" s="416">
        <f>SUMIFS(PURCHASE!$P$6:$P$10009,PURCHASE!$A$6:$A$10009,F2,PURCHASE!$M$6:$M$10009,$B$3:$B$1021,PURCHASE!$L$6:$L$10009,$A$3:$A$1021)</f>
        <v>0</v>
      </c>
      <c r="G76" s="416">
        <f>SUMIFS(PURCHASE!$P$6:$P$10009,PURCHASE!$A$6:$A$10009,G2,PURCHASE!$M$6:$M$10009,$B$3:$B$1021,PURCHASE!$L$6:$L$10009,$A$3:$A$1021)</f>
        <v>0</v>
      </c>
      <c r="H76" s="416">
        <f>SUMIFS(PURCHASE!$P$6:$P$10009,PURCHASE!$A$6:$A$10009,H2,PURCHASE!$M$6:$M$10009,$B$3:$B$1021,PURCHASE!$L$6:$L$10009,$A$3:$A$1021)</f>
        <v>0</v>
      </c>
      <c r="I76" s="416">
        <f>SUMIFS(PURCHASE!$P$6:$P$10009,PURCHASE!$A$6:$A$10009,I2,PURCHASE!$M$6:$M$10009,$B$3:$B$1021,PURCHASE!$L$6:$L$10009,$A$3:$A$1021)</f>
        <v>0</v>
      </c>
      <c r="J76" s="416">
        <f>SUMIFS(PURCHASE!$P$6:$P$10009,PURCHASE!$A$6:$A$10009,J2,PURCHASE!$M$6:$M$10009,$B$3:$B$1021,PURCHASE!$L$6:$L$10009,$A$3:$A$1021)</f>
        <v>0</v>
      </c>
      <c r="K76" s="416">
        <f>SUMIFS(PURCHASE!$P$6:$P$10009,PURCHASE!$A$6:$A$10009,K2,PURCHASE!$M$6:$M$10009,$B$3:$B$1021,PURCHASE!$L$6:$L$10009,$A$3:$A$1021)</f>
        <v>0</v>
      </c>
      <c r="L76" s="416">
        <f>SUMIFS(PURCHASE!$P$6:$P$10009,PURCHASE!$A$6:$A$10009,L2,PURCHASE!$M$6:$M$10009,$B$3:$B$1021,PURCHASE!$L$6:$L$10009,$A$3:$A$1021)</f>
        <v>0</v>
      </c>
      <c r="M76" s="416">
        <f>SUMIFS(PURCHASE!$P$6:$P$10009,PURCHASE!$A$6:$A$10009,M2,PURCHASE!$M$6:$M$10009,$B$3:$B$1021,PURCHASE!$L$6:$L$10009,$A$3:$A$1021)</f>
        <v>0</v>
      </c>
      <c r="N76" s="416">
        <f>SUMIFS(PURCHASE!$P$6:$P$10009,PURCHASE!$A$6:$A$10009,N2,PURCHASE!$M$6:$M$10009,$B$3:$B$1021,PURCHASE!$L$6:$L$10009,$A$3:$A$1021)</f>
        <v>0</v>
      </c>
      <c r="O76" s="416">
        <f>SUMIFS(PURCHASE!$P$6:$P$10009,PURCHASE!$A$6:$A$10009,O2,PURCHASE!$M$6:$M$10009,$B$3:$B$1021,PURCHASE!$L$6:$L$10009,$A$3:$A$1021)</f>
        <v>0</v>
      </c>
    </row>
    <row r="77" spans="1:15">
      <c r="A77" s="417" t="s">
        <v>38</v>
      </c>
      <c r="B77" s="417" t="s">
        <v>1544</v>
      </c>
      <c r="C77" s="396" t="s">
        <v>1366</v>
      </c>
      <c r="D77" s="416">
        <f>SUMIFS(PURCHASE!$Q$6:$Q$10009,PURCHASE!$A$6:$A$10009,D2,PURCHASE!$M$6:$M$10009,$B$3:$B$1021,PURCHASE!$L$6:$L$10009,$A$3:$A$1021)</f>
        <v>0</v>
      </c>
      <c r="E77" s="416">
        <f>SUMIFS(PURCHASE!$Q$6:$Q$10009,PURCHASE!$A$6:$A$10009,E2,PURCHASE!$M$6:$M$10009,$B$3:$B$1021,PURCHASE!$L$6:$L$10009,$A$3:$A$1021)</f>
        <v>0</v>
      </c>
      <c r="F77" s="416">
        <f>SUMIFS(PURCHASE!$Q$6:$Q$10009,PURCHASE!$A$6:$A$10009,F2,PURCHASE!$M$6:$M$10009,$B$3:$B$1021,PURCHASE!$L$6:$L$10009,$A$3:$A$1021)</f>
        <v>0</v>
      </c>
      <c r="G77" s="416">
        <f>SUMIFS(PURCHASE!$Q$6:$Q$10009,PURCHASE!$A$6:$A$10009,G2,PURCHASE!$M$6:$M$10009,$B$3:$B$1021,PURCHASE!$L$6:$L$10009,$A$3:$A$1021)</f>
        <v>0</v>
      </c>
      <c r="H77" s="416">
        <f>SUMIFS(PURCHASE!$Q$6:$Q$10009,PURCHASE!$A$6:$A$10009,H2,PURCHASE!$M$6:$M$10009,$B$3:$B$1021,PURCHASE!$L$6:$L$10009,$A$3:$A$1021)</f>
        <v>0</v>
      </c>
      <c r="I77" s="416">
        <f>SUMIFS(PURCHASE!$Q$6:$Q$10009,PURCHASE!$A$6:$A$10009,I2,PURCHASE!$M$6:$M$10009,$B$3:$B$1021,PURCHASE!$L$6:$L$10009,$A$3:$A$1021)</f>
        <v>0</v>
      </c>
      <c r="J77" s="416">
        <f>SUMIFS(PURCHASE!$Q$6:$Q$10009,PURCHASE!$A$6:$A$10009,J2,PURCHASE!$M$6:$M$10009,$B$3:$B$1021,PURCHASE!$L$6:$L$10009,$A$3:$A$1021)</f>
        <v>0</v>
      </c>
      <c r="K77" s="416">
        <f>SUMIFS(PURCHASE!$Q$6:$Q$10009,PURCHASE!$A$6:$A$10009,K2,PURCHASE!$M$6:$M$10009,$B$3:$B$1021,PURCHASE!$L$6:$L$10009,$A$3:$A$1021)</f>
        <v>0</v>
      </c>
      <c r="L77" s="416">
        <f>SUMIFS(PURCHASE!$Q$6:$Q$10009,PURCHASE!$A$6:$A$10009,L2,PURCHASE!$M$6:$M$10009,$B$3:$B$1021,PURCHASE!$L$6:$L$10009,$A$3:$A$1021)</f>
        <v>0</v>
      </c>
      <c r="M77" s="416">
        <f>SUMIFS(PURCHASE!$Q$6:$Q$10009,PURCHASE!$A$6:$A$10009,M2,PURCHASE!$M$6:$M$10009,$B$3:$B$1021,PURCHASE!$L$6:$L$10009,$A$3:$A$1021)</f>
        <v>0</v>
      </c>
      <c r="N77" s="416">
        <f>SUMIFS(PURCHASE!$Q$6:$Q$10009,PURCHASE!$A$6:$A$10009,N2,PURCHASE!$M$6:$M$10009,$B$3:$B$1021,PURCHASE!$L$6:$L$10009,$A$3:$A$1021)</f>
        <v>0</v>
      </c>
      <c r="O77" s="416">
        <f>SUMIFS(PURCHASE!$Q$6:$Q$10009,PURCHASE!$A$6:$A$10009,O2,PURCHASE!$M$6:$M$10009,$B$3:$B$1021,PURCHASE!$L$6:$L$10009,$A$3:$A$1021)</f>
        <v>0</v>
      </c>
    </row>
    <row r="78" spans="1:15">
      <c r="A78" s="417" t="s">
        <v>38</v>
      </c>
      <c r="B78" s="417" t="s">
        <v>1544</v>
      </c>
      <c r="C78" s="396" t="s">
        <v>1367</v>
      </c>
      <c r="D78" s="416">
        <f>SUMIFS(PURCHASE!$R$6:$R$10009,PURCHASE!$A$6:$A$10009,D2,PURCHASE!$M$6:$M$10009,$B$3:$B$1021,PURCHASE!$L$6:$L$10009,$A$3:$A$1021)</f>
        <v>0</v>
      </c>
      <c r="E78" s="416">
        <f>SUMIFS(PURCHASE!$R$6:$R$10009,PURCHASE!$A$6:$A$10009,E2,PURCHASE!$M$6:$M$10009,$B$3:$B$1021,PURCHASE!$L$6:$L$10009,$A$3:$A$1021)</f>
        <v>0</v>
      </c>
      <c r="F78" s="416">
        <f>SUMIFS(PURCHASE!$R$6:$R$10009,PURCHASE!$A$6:$A$10009,F2,PURCHASE!$M$6:$M$10009,$B$3:$B$1021,PURCHASE!$L$6:$L$10009,$A$3:$A$1021)</f>
        <v>0</v>
      </c>
      <c r="G78" s="416">
        <f>SUMIFS(PURCHASE!$R$6:$R$10009,PURCHASE!$A$6:$A$10009,G2,PURCHASE!$M$6:$M$10009,$B$3:$B$1021,PURCHASE!$L$6:$L$10009,$A$3:$A$1021)</f>
        <v>0</v>
      </c>
      <c r="H78" s="416">
        <f>SUMIFS(PURCHASE!$R$6:$R$10009,PURCHASE!$A$6:$A$10009,H2,PURCHASE!$M$6:$M$10009,$B$3:$B$1021,PURCHASE!$L$6:$L$10009,$A$3:$A$1021)</f>
        <v>0</v>
      </c>
      <c r="I78" s="416">
        <f>SUMIFS(PURCHASE!$R$6:$R$10009,PURCHASE!$A$6:$A$10009,I2,PURCHASE!$M$6:$M$10009,$B$3:$B$1021,PURCHASE!$L$6:$L$10009,$A$3:$A$1021)</f>
        <v>0</v>
      </c>
      <c r="J78" s="416">
        <f>SUMIFS(PURCHASE!$R$6:$R$10009,PURCHASE!$A$6:$A$10009,J2,PURCHASE!$M$6:$M$10009,$B$3:$B$1021,PURCHASE!$L$6:$L$10009,$A$3:$A$1021)</f>
        <v>0</v>
      </c>
      <c r="K78" s="416">
        <f>SUMIFS(PURCHASE!$R$6:$R$10009,PURCHASE!$A$6:$A$10009,K2,PURCHASE!$M$6:$M$10009,$B$3:$B$1021,PURCHASE!$L$6:$L$10009,$A$3:$A$1021)</f>
        <v>0</v>
      </c>
      <c r="L78" s="416">
        <f>SUMIFS(PURCHASE!$R$6:$R$10009,PURCHASE!$A$6:$A$10009,L2,PURCHASE!$M$6:$M$10009,$B$3:$B$1021,PURCHASE!$L$6:$L$10009,$A$3:$A$1021)</f>
        <v>0</v>
      </c>
      <c r="M78" s="416">
        <f>SUMIFS(PURCHASE!$R$6:$R$10009,PURCHASE!$A$6:$A$10009,M2,PURCHASE!$M$6:$M$10009,$B$3:$B$1021,PURCHASE!$L$6:$L$10009,$A$3:$A$1021)</f>
        <v>0</v>
      </c>
      <c r="N78" s="416">
        <f>SUMIFS(PURCHASE!$R$6:$R$10009,PURCHASE!$A$6:$A$10009,N2,PURCHASE!$M$6:$M$10009,$B$3:$B$1021,PURCHASE!$L$6:$L$10009,$A$3:$A$1021)</f>
        <v>0</v>
      </c>
      <c r="O78" s="416">
        <f>SUMIFS(PURCHASE!$R$6:$R$10009,PURCHASE!$A$6:$A$10009,O2,PURCHASE!$M$6:$M$10009,$B$3:$B$1021,PURCHASE!$L$6:$L$10009,$A$3:$A$1021)</f>
        <v>0</v>
      </c>
    </row>
    <row r="79" spans="1:15">
      <c r="A79" s="417" t="s">
        <v>38</v>
      </c>
      <c r="B79" s="417" t="s">
        <v>1544</v>
      </c>
      <c r="C79" s="398" t="s">
        <v>1368</v>
      </c>
      <c r="D79" s="416">
        <f>SUMIFS(PURCHASE!$S$6:$S$10009,PURCHASE!$A$6:$A$10009,D2,PURCHASE!$M$6:$M$10009,$B$3:$B$1021,PURCHASE!$L$6:$L$10009,$A$3:$A$1021)</f>
        <v>0</v>
      </c>
      <c r="E79" s="416">
        <f>SUMIFS(PURCHASE!$S$6:$S$10009,PURCHASE!$A$6:$A$10009,E2,PURCHASE!$M$6:$M$10009,$B$3:$B$1021,PURCHASE!$L$6:$L$10009,$A$3:$A$1021)</f>
        <v>0</v>
      </c>
      <c r="F79" s="416">
        <f>SUMIFS(PURCHASE!$S$6:$S$10009,PURCHASE!$A$6:$A$10009,F2,PURCHASE!$M$6:$M$10009,$B$3:$B$1021,PURCHASE!$L$6:$L$10009,$A$3:$A$1021)</f>
        <v>0</v>
      </c>
      <c r="G79" s="416">
        <f>SUMIFS(PURCHASE!$S$6:$S$10009,PURCHASE!$A$6:$A$10009,G2,PURCHASE!$M$6:$M$10009,$B$3:$B$1021,PURCHASE!$L$6:$L$10009,$A$3:$A$1021)</f>
        <v>0</v>
      </c>
      <c r="H79" s="416">
        <f>SUMIFS(PURCHASE!$S$6:$S$10009,PURCHASE!$A$6:$A$10009,H2,PURCHASE!$M$6:$M$10009,$B$3:$B$1021,PURCHASE!$L$6:$L$10009,$A$3:$A$1021)</f>
        <v>0</v>
      </c>
      <c r="I79" s="416">
        <f>SUMIFS(PURCHASE!$S$6:$S$10009,PURCHASE!$A$6:$A$10009,I2,PURCHASE!$M$6:$M$10009,$B$3:$B$1021,PURCHASE!$L$6:$L$10009,$A$3:$A$1021)</f>
        <v>0</v>
      </c>
      <c r="J79" s="416">
        <f>SUMIFS(PURCHASE!$S$6:$S$10009,PURCHASE!$A$6:$A$10009,J2,PURCHASE!$M$6:$M$10009,$B$3:$B$1021,PURCHASE!$L$6:$L$10009,$A$3:$A$1021)</f>
        <v>0</v>
      </c>
      <c r="K79" s="416">
        <f>SUMIFS(PURCHASE!$S$6:$S$10009,PURCHASE!$A$6:$A$10009,K2,PURCHASE!$M$6:$M$10009,$B$3:$B$1021,PURCHASE!$L$6:$L$10009,$A$3:$A$1021)</f>
        <v>0</v>
      </c>
      <c r="L79" s="416">
        <f>SUMIFS(PURCHASE!$S$6:$S$10009,PURCHASE!$A$6:$A$10009,L2,PURCHASE!$M$6:$M$10009,$B$3:$B$1021,PURCHASE!$L$6:$L$10009,$A$3:$A$1021)</f>
        <v>0</v>
      </c>
      <c r="M79" s="416">
        <f>SUMIFS(PURCHASE!$S$6:$S$10009,PURCHASE!$A$6:$A$10009,M2,PURCHASE!$M$6:$M$10009,$B$3:$B$1021,PURCHASE!$L$6:$L$10009,$A$3:$A$1021)</f>
        <v>0</v>
      </c>
      <c r="N79" s="416">
        <f>SUMIFS(PURCHASE!$S$6:$S$10009,PURCHASE!$A$6:$A$10009,N2,PURCHASE!$M$6:$M$10009,$B$3:$B$1021,PURCHASE!$L$6:$L$10009,$A$3:$A$1021)</f>
        <v>0</v>
      </c>
      <c r="O79" s="416">
        <f>SUMIFS(PURCHASE!$S$6:$S$10009,PURCHASE!$A$6:$A$10009,O2,PURCHASE!$M$6:$M$10009,$B$3:$B$1021,PURCHASE!$L$6:$L$10009,$A$3:$A$1021)</f>
        <v>0</v>
      </c>
    </row>
    <row r="80" spans="1:15">
      <c r="A80" s="402" t="s">
        <v>38</v>
      </c>
      <c r="B80" s="402" t="s">
        <v>1468</v>
      </c>
      <c r="C80" s="413" t="s">
        <v>1892</v>
      </c>
      <c r="D80" s="414">
        <f>SUM(D82:D86)</f>
        <v>0</v>
      </c>
      <c r="E80" s="414">
        <f t="shared" ref="E80:N80" si="36">SUM(E82:E86)</f>
        <v>0</v>
      </c>
      <c r="F80" s="414">
        <f t="shared" si="36"/>
        <v>0</v>
      </c>
      <c r="G80" s="414">
        <f t="shared" si="36"/>
        <v>0</v>
      </c>
      <c r="H80" s="414">
        <f t="shared" si="36"/>
        <v>0</v>
      </c>
      <c r="I80" s="414">
        <f t="shared" si="36"/>
        <v>0</v>
      </c>
      <c r="J80" s="414">
        <f t="shared" si="36"/>
        <v>0</v>
      </c>
      <c r="K80" s="414">
        <f t="shared" si="36"/>
        <v>0</v>
      </c>
      <c r="L80" s="414">
        <f t="shared" si="36"/>
        <v>0</v>
      </c>
      <c r="M80" s="414">
        <f t="shared" si="36"/>
        <v>0</v>
      </c>
      <c r="N80" s="414">
        <f t="shared" si="36"/>
        <v>0</v>
      </c>
      <c r="O80" s="414">
        <f t="shared" ref="O80" si="37">SUM(O82:O86)</f>
        <v>0</v>
      </c>
    </row>
    <row r="81" spans="1:15">
      <c r="A81" s="415" t="s">
        <v>38</v>
      </c>
      <c r="B81" s="417" t="s">
        <v>1468</v>
      </c>
      <c r="C81" s="396" t="s">
        <v>1363</v>
      </c>
      <c r="D81" s="416"/>
      <c r="E81" s="416"/>
      <c r="F81" s="416"/>
      <c r="G81" s="416"/>
      <c r="H81" s="416"/>
      <c r="I81" s="416"/>
      <c r="J81" s="416"/>
      <c r="K81" s="416"/>
      <c r="L81" s="416"/>
      <c r="M81" s="416"/>
      <c r="N81" s="416"/>
      <c r="O81" s="416"/>
    </row>
    <row r="82" spans="1:15">
      <c r="A82" s="417" t="s">
        <v>38</v>
      </c>
      <c r="B82" s="417" t="s">
        <v>1468</v>
      </c>
      <c r="C82" s="396" t="s">
        <v>1364</v>
      </c>
      <c r="D82" s="416">
        <f>+D61+D68+D75</f>
        <v>0</v>
      </c>
      <c r="E82" s="416">
        <f t="shared" ref="E82:N82" si="38">+E61+E68+E75</f>
        <v>0</v>
      </c>
      <c r="F82" s="416">
        <f t="shared" si="38"/>
        <v>0</v>
      </c>
      <c r="G82" s="416">
        <f t="shared" si="38"/>
        <v>0</v>
      </c>
      <c r="H82" s="416">
        <f t="shared" si="38"/>
        <v>0</v>
      </c>
      <c r="I82" s="416">
        <f t="shared" si="38"/>
        <v>0</v>
      </c>
      <c r="J82" s="416">
        <f t="shared" si="38"/>
        <v>0</v>
      </c>
      <c r="K82" s="416">
        <f t="shared" si="38"/>
        <v>0</v>
      </c>
      <c r="L82" s="416">
        <f t="shared" si="38"/>
        <v>0</v>
      </c>
      <c r="M82" s="416">
        <f t="shared" si="38"/>
        <v>0</v>
      </c>
      <c r="N82" s="416">
        <f t="shared" si="38"/>
        <v>0</v>
      </c>
      <c r="O82" s="416">
        <f t="shared" ref="O82" si="39">+O61+O68+O75</f>
        <v>0</v>
      </c>
    </row>
    <row r="83" spans="1:15">
      <c r="A83" s="417" t="s">
        <v>38</v>
      </c>
      <c r="B83" s="417" t="s">
        <v>1468</v>
      </c>
      <c r="C83" s="396" t="s">
        <v>1365</v>
      </c>
      <c r="D83" s="416">
        <f t="shared" ref="D83:N86" si="40">+D62+D69+D76</f>
        <v>0</v>
      </c>
      <c r="E83" s="416">
        <f t="shared" si="40"/>
        <v>0</v>
      </c>
      <c r="F83" s="416">
        <f t="shared" si="40"/>
        <v>0</v>
      </c>
      <c r="G83" s="416">
        <f t="shared" si="40"/>
        <v>0</v>
      </c>
      <c r="H83" s="416">
        <f t="shared" si="40"/>
        <v>0</v>
      </c>
      <c r="I83" s="416">
        <f t="shared" si="40"/>
        <v>0</v>
      </c>
      <c r="J83" s="416">
        <f t="shared" si="40"/>
        <v>0</v>
      </c>
      <c r="K83" s="416">
        <f t="shared" si="40"/>
        <v>0</v>
      </c>
      <c r="L83" s="416">
        <f t="shared" si="40"/>
        <v>0</v>
      </c>
      <c r="M83" s="416">
        <f t="shared" si="40"/>
        <v>0</v>
      </c>
      <c r="N83" s="416">
        <f t="shared" si="40"/>
        <v>0</v>
      </c>
      <c r="O83" s="416">
        <f t="shared" ref="O83" si="41">+O62+O69+O76</f>
        <v>0</v>
      </c>
    </row>
    <row r="84" spans="1:15">
      <c r="A84" s="417" t="s">
        <v>38</v>
      </c>
      <c r="B84" s="417" t="s">
        <v>1468</v>
      </c>
      <c r="C84" s="396" t="s">
        <v>1366</v>
      </c>
      <c r="D84" s="416">
        <f t="shared" si="40"/>
        <v>0</v>
      </c>
      <c r="E84" s="416">
        <f t="shared" si="40"/>
        <v>0</v>
      </c>
      <c r="F84" s="416">
        <f t="shared" si="40"/>
        <v>0</v>
      </c>
      <c r="G84" s="416">
        <f t="shared" si="40"/>
        <v>0</v>
      </c>
      <c r="H84" s="416">
        <f t="shared" si="40"/>
        <v>0</v>
      </c>
      <c r="I84" s="416">
        <f t="shared" si="40"/>
        <v>0</v>
      </c>
      <c r="J84" s="416">
        <f t="shared" si="40"/>
        <v>0</v>
      </c>
      <c r="K84" s="416">
        <f t="shared" si="40"/>
        <v>0</v>
      </c>
      <c r="L84" s="416">
        <f t="shared" si="40"/>
        <v>0</v>
      </c>
      <c r="M84" s="416">
        <f t="shared" si="40"/>
        <v>0</v>
      </c>
      <c r="N84" s="416">
        <f t="shared" si="40"/>
        <v>0</v>
      </c>
      <c r="O84" s="416">
        <f t="shared" ref="O84" si="42">+O63+O70+O77</f>
        <v>0</v>
      </c>
    </row>
    <row r="85" spans="1:15">
      <c r="A85" s="417" t="s">
        <v>38</v>
      </c>
      <c r="B85" s="417" t="s">
        <v>1468</v>
      </c>
      <c r="C85" s="396" t="s">
        <v>1367</v>
      </c>
      <c r="D85" s="416">
        <f t="shared" si="40"/>
        <v>0</v>
      </c>
      <c r="E85" s="416">
        <f t="shared" si="40"/>
        <v>0</v>
      </c>
      <c r="F85" s="416">
        <f t="shared" si="40"/>
        <v>0</v>
      </c>
      <c r="G85" s="416">
        <f t="shared" si="40"/>
        <v>0</v>
      </c>
      <c r="H85" s="416">
        <f t="shared" si="40"/>
        <v>0</v>
      </c>
      <c r="I85" s="416">
        <f t="shared" si="40"/>
        <v>0</v>
      </c>
      <c r="J85" s="416">
        <f t="shared" si="40"/>
        <v>0</v>
      </c>
      <c r="K85" s="416">
        <f t="shared" si="40"/>
        <v>0</v>
      </c>
      <c r="L85" s="416">
        <f t="shared" si="40"/>
        <v>0</v>
      </c>
      <c r="M85" s="416">
        <f t="shared" si="40"/>
        <v>0</v>
      </c>
      <c r="N85" s="416">
        <f t="shared" si="40"/>
        <v>0</v>
      </c>
      <c r="O85" s="416">
        <f t="shared" ref="O85" si="43">+O64+O71+O78</f>
        <v>0</v>
      </c>
    </row>
    <row r="86" spans="1:15">
      <c r="A86" s="417" t="s">
        <v>38</v>
      </c>
      <c r="B86" s="418" t="s">
        <v>1468</v>
      </c>
      <c r="C86" s="398" t="s">
        <v>1368</v>
      </c>
      <c r="D86" s="416">
        <f t="shared" si="40"/>
        <v>0</v>
      </c>
      <c r="E86" s="416">
        <f t="shared" si="40"/>
        <v>0</v>
      </c>
      <c r="F86" s="416">
        <f t="shared" si="40"/>
        <v>0</v>
      </c>
      <c r="G86" s="416">
        <f t="shared" si="40"/>
        <v>0</v>
      </c>
      <c r="H86" s="416">
        <f t="shared" si="40"/>
        <v>0</v>
      </c>
      <c r="I86" s="416">
        <f t="shared" si="40"/>
        <v>0</v>
      </c>
      <c r="J86" s="416">
        <f t="shared" si="40"/>
        <v>0</v>
      </c>
      <c r="K86" s="416">
        <f t="shared" si="40"/>
        <v>0</v>
      </c>
      <c r="L86" s="416">
        <f t="shared" si="40"/>
        <v>0</v>
      </c>
      <c r="M86" s="416">
        <f t="shared" si="40"/>
        <v>0</v>
      </c>
      <c r="N86" s="416">
        <f t="shared" si="40"/>
        <v>0</v>
      </c>
      <c r="O86" s="416">
        <f t="shared" ref="O86" si="44">+O65+O72+O79</f>
        <v>0</v>
      </c>
    </row>
    <row r="87" spans="1:15">
      <c r="A87" s="402" t="s">
        <v>1903</v>
      </c>
      <c r="B87" s="402" t="s">
        <v>1545</v>
      </c>
      <c r="C87" s="413" t="s">
        <v>1545</v>
      </c>
      <c r="D87" s="414">
        <f>SUM(D89:D93)</f>
        <v>0</v>
      </c>
      <c r="E87" s="414">
        <f t="shared" ref="E87:N87" si="45">SUM(E89:E93)</f>
        <v>0</v>
      </c>
      <c r="F87" s="414">
        <f t="shared" si="45"/>
        <v>0</v>
      </c>
      <c r="G87" s="414">
        <f t="shared" si="45"/>
        <v>0</v>
      </c>
      <c r="H87" s="414">
        <f t="shared" si="45"/>
        <v>0</v>
      </c>
      <c r="I87" s="414">
        <f t="shared" si="45"/>
        <v>0</v>
      </c>
      <c r="J87" s="414">
        <f t="shared" si="45"/>
        <v>0</v>
      </c>
      <c r="K87" s="414">
        <f t="shared" si="45"/>
        <v>0</v>
      </c>
      <c r="L87" s="414">
        <f t="shared" si="45"/>
        <v>0</v>
      </c>
      <c r="M87" s="414">
        <f t="shared" si="45"/>
        <v>0</v>
      </c>
      <c r="N87" s="414">
        <f t="shared" si="45"/>
        <v>0</v>
      </c>
      <c r="O87" s="414">
        <f t="shared" ref="O87" si="46">SUM(O89:O93)</f>
        <v>0</v>
      </c>
    </row>
    <row r="88" spans="1:15">
      <c r="A88" s="415" t="s">
        <v>1903</v>
      </c>
      <c r="B88" s="415" t="s">
        <v>1545</v>
      </c>
      <c r="C88" s="396" t="s">
        <v>1363</v>
      </c>
      <c r="D88" s="416"/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</row>
    <row r="89" spans="1:15">
      <c r="A89" s="417" t="s">
        <v>1903</v>
      </c>
      <c r="B89" s="417" t="s">
        <v>1545</v>
      </c>
      <c r="C89" s="396" t="s">
        <v>1364</v>
      </c>
      <c r="D89" s="416">
        <f>SUMIFS(PURCHASE!$N$6:$N$10009,PURCHASE!$A$6:$A$10009,D2,PURCHASE!$M$6:$M$10009,$B$3:$B$1021,PURCHASE!$L$6:$L$10009,$A$3:$A$1021)</f>
        <v>0</v>
      </c>
      <c r="E89" s="416">
        <f>SUMIFS(PURCHASE!$N$6:$N$10009,PURCHASE!$A$6:$A$10009,E2,PURCHASE!$M$6:$M$10009,$B$3:$B$1021,PURCHASE!$L$6:$L$10009,$A$3:$A$1021)</f>
        <v>0</v>
      </c>
      <c r="F89" s="416">
        <f>SUMIFS(PURCHASE!$N$6:$N$10009,PURCHASE!$A$6:$A$10009,F2,PURCHASE!$M$6:$M$10009,$B$3:$B$1021,PURCHASE!$L$6:$L$10009,$A$3:$A$1021)</f>
        <v>0</v>
      </c>
      <c r="G89" s="416">
        <f>SUMIFS(PURCHASE!$N$6:$N$10009,PURCHASE!$A$6:$A$10009,G2,PURCHASE!$M$6:$M$10009,$B$3:$B$1021,PURCHASE!$L$6:$L$10009,$A$3:$A$1021)</f>
        <v>0</v>
      </c>
      <c r="H89" s="416">
        <f>SUMIFS(PURCHASE!$N$6:$N$10009,PURCHASE!$A$6:$A$10009,H2,PURCHASE!$M$6:$M$10009,$B$3:$B$1021,PURCHASE!$L$6:$L$10009,$A$3:$A$1021)</f>
        <v>0</v>
      </c>
      <c r="I89" s="416">
        <f>SUMIFS(PURCHASE!$N$6:$N$10009,PURCHASE!$A$6:$A$10009,I2,PURCHASE!$M$6:$M$10009,$B$3:$B$1021,PURCHASE!$L$6:$L$10009,$A$3:$A$1021)</f>
        <v>0</v>
      </c>
      <c r="J89" s="416">
        <f>SUMIFS(PURCHASE!$N$6:$N$10009,PURCHASE!$A$6:$A$10009,J2,PURCHASE!$M$6:$M$10009,$B$3:$B$1021,PURCHASE!$L$6:$L$10009,$A$3:$A$1021)</f>
        <v>0</v>
      </c>
      <c r="K89" s="416">
        <f>SUMIFS(PURCHASE!$N$6:$N$10009,PURCHASE!$A$6:$A$10009,K2,PURCHASE!$M$6:$M$10009,$B$3:$B$1021,PURCHASE!$L$6:$L$10009,$A$3:$A$1021)</f>
        <v>0</v>
      </c>
      <c r="L89" s="416">
        <f>SUMIFS(PURCHASE!$N$6:$N$10009,PURCHASE!$A$6:$A$10009,L2,PURCHASE!$M$6:$M$10009,$B$3:$B$1021,PURCHASE!$L$6:$L$10009,$A$3:$A$1021)</f>
        <v>0</v>
      </c>
      <c r="M89" s="416">
        <f>SUMIFS(PURCHASE!$N$6:$N$10009,PURCHASE!$A$6:$A$10009,M2,PURCHASE!$M$6:$M$10009,$B$3:$B$1021,PURCHASE!$L$6:$L$10009,$A$3:$A$1021)</f>
        <v>0</v>
      </c>
      <c r="N89" s="416">
        <f>SUMIFS(PURCHASE!$N$6:$N$10009,PURCHASE!$A$6:$A$10009,N2,PURCHASE!$M$6:$M$10009,$B$3:$B$1021,PURCHASE!$L$6:$L$10009,$A$3:$A$1021)</f>
        <v>0</v>
      </c>
      <c r="O89" s="416">
        <f>SUMIFS(PURCHASE!$N$6:$N$10009,PURCHASE!$A$6:$A$10009,O2,PURCHASE!$M$6:$M$10009,$B$3:$B$1021,PURCHASE!$L$6:$L$10009,$A$3:$A$1021)</f>
        <v>0</v>
      </c>
    </row>
    <row r="90" spans="1:15">
      <c r="A90" s="417" t="s">
        <v>1903</v>
      </c>
      <c r="B90" s="417" t="s">
        <v>1545</v>
      </c>
      <c r="C90" s="396" t="s">
        <v>1365</v>
      </c>
      <c r="D90" s="416">
        <f>SUMIFS(PURCHASE!$P$6:$P$10009,PURCHASE!$A$6:$A$10009,D2,PURCHASE!$M$6:$M$10009,$B$3:$B$1021,PURCHASE!$L$6:$L$10009,$A$3:$A$1021)</f>
        <v>0</v>
      </c>
      <c r="E90" s="416">
        <f>SUMIFS(PURCHASE!$P$6:$P$10009,PURCHASE!$A$6:$A$10009,E2,PURCHASE!$M$6:$M$10009,$B$3:$B$1021,PURCHASE!$L$6:$L$10009,$A$3:$A$1021)</f>
        <v>0</v>
      </c>
      <c r="F90" s="416">
        <f>SUMIFS(PURCHASE!$P$6:$P$10009,PURCHASE!$A$6:$A$10009,F2,PURCHASE!$M$6:$M$10009,$B$3:$B$1021,PURCHASE!$L$6:$L$10009,$A$3:$A$1021)</f>
        <v>0</v>
      </c>
      <c r="G90" s="416">
        <f>SUMIFS(PURCHASE!$P$6:$P$10009,PURCHASE!$A$6:$A$10009,G2,PURCHASE!$M$6:$M$10009,$B$3:$B$1021,PURCHASE!$L$6:$L$10009,$A$3:$A$1021)</f>
        <v>0</v>
      </c>
      <c r="H90" s="416">
        <f>SUMIFS(PURCHASE!$P$6:$P$10009,PURCHASE!$A$6:$A$10009,H2,PURCHASE!$M$6:$M$10009,$B$3:$B$1021,PURCHASE!$L$6:$L$10009,$A$3:$A$1021)</f>
        <v>0</v>
      </c>
      <c r="I90" s="416">
        <f>SUMIFS(PURCHASE!$P$6:$P$10009,PURCHASE!$A$6:$A$10009,I2,PURCHASE!$M$6:$M$10009,$B$3:$B$1021,PURCHASE!$L$6:$L$10009,$A$3:$A$1021)</f>
        <v>0</v>
      </c>
      <c r="J90" s="416">
        <f>SUMIFS(PURCHASE!$P$6:$P$10009,PURCHASE!$A$6:$A$10009,J2,PURCHASE!$M$6:$M$10009,$B$3:$B$1021,PURCHASE!$L$6:$L$10009,$A$3:$A$1021)</f>
        <v>0</v>
      </c>
      <c r="K90" s="416">
        <f>SUMIFS(PURCHASE!$P$6:$P$10009,PURCHASE!$A$6:$A$10009,K2,PURCHASE!$M$6:$M$10009,$B$3:$B$1021,PURCHASE!$L$6:$L$10009,$A$3:$A$1021)</f>
        <v>0</v>
      </c>
      <c r="L90" s="416">
        <f>SUMIFS(PURCHASE!$P$6:$P$10009,PURCHASE!$A$6:$A$10009,L2,PURCHASE!$M$6:$M$10009,$B$3:$B$1021,PURCHASE!$L$6:$L$10009,$A$3:$A$1021)</f>
        <v>0</v>
      </c>
      <c r="M90" s="416">
        <f>SUMIFS(PURCHASE!$P$6:$P$10009,PURCHASE!$A$6:$A$10009,M2,PURCHASE!$M$6:$M$10009,$B$3:$B$1021,PURCHASE!$L$6:$L$10009,$A$3:$A$1021)</f>
        <v>0</v>
      </c>
      <c r="N90" s="416">
        <f>SUMIFS(PURCHASE!$P$6:$P$10009,PURCHASE!$A$6:$A$10009,N2,PURCHASE!$M$6:$M$10009,$B$3:$B$1021,PURCHASE!$L$6:$L$10009,$A$3:$A$1021)</f>
        <v>0</v>
      </c>
      <c r="O90" s="416">
        <f>SUMIFS(PURCHASE!$P$6:$P$10009,PURCHASE!$A$6:$A$10009,O2,PURCHASE!$M$6:$M$10009,$B$3:$B$1021,PURCHASE!$L$6:$L$10009,$A$3:$A$1021)</f>
        <v>0</v>
      </c>
    </row>
    <row r="91" spans="1:15">
      <c r="A91" s="417" t="s">
        <v>1903</v>
      </c>
      <c r="B91" s="417" t="s">
        <v>1545</v>
      </c>
      <c r="C91" s="396" t="s">
        <v>1366</v>
      </c>
      <c r="D91" s="416">
        <f>SUMIFS(PURCHASE!$Q$6:$Q$10009,PURCHASE!$A$6:$A$10009,D2,PURCHASE!$M$6:$M$10009,$B$3:$B$1021,PURCHASE!$L$6:$L$10009,$A$3:$A$1021)</f>
        <v>0</v>
      </c>
      <c r="E91" s="416">
        <f>SUMIFS(PURCHASE!$Q$6:$Q$10009,PURCHASE!$A$6:$A$10009,E2,PURCHASE!$M$6:$M$10009,$B$3:$B$1021,PURCHASE!$L$6:$L$10009,$A$3:$A$1021)</f>
        <v>0</v>
      </c>
      <c r="F91" s="416">
        <f>SUMIFS(PURCHASE!$Q$6:$Q$10009,PURCHASE!$A$6:$A$10009,F2,PURCHASE!$M$6:$M$10009,$B$3:$B$1021,PURCHASE!$L$6:$L$10009,$A$3:$A$1021)</f>
        <v>0</v>
      </c>
      <c r="G91" s="416">
        <f>SUMIFS(PURCHASE!$Q$6:$Q$10009,PURCHASE!$A$6:$A$10009,G2,PURCHASE!$M$6:$M$10009,$B$3:$B$1021,PURCHASE!$L$6:$L$10009,$A$3:$A$1021)</f>
        <v>0</v>
      </c>
      <c r="H91" s="416">
        <f>SUMIFS(PURCHASE!$Q$6:$Q$10009,PURCHASE!$A$6:$A$10009,H2,PURCHASE!$M$6:$M$10009,$B$3:$B$1021,PURCHASE!$L$6:$L$10009,$A$3:$A$1021)</f>
        <v>0</v>
      </c>
      <c r="I91" s="416">
        <f>SUMIFS(PURCHASE!$Q$6:$Q$10009,PURCHASE!$A$6:$A$10009,I2,PURCHASE!$M$6:$M$10009,$B$3:$B$1021,PURCHASE!$L$6:$L$10009,$A$3:$A$1021)</f>
        <v>0</v>
      </c>
      <c r="J91" s="416">
        <f>SUMIFS(PURCHASE!$Q$6:$Q$10009,PURCHASE!$A$6:$A$10009,J2,PURCHASE!$M$6:$M$10009,$B$3:$B$1021,PURCHASE!$L$6:$L$10009,$A$3:$A$1021)</f>
        <v>0</v>
      </c>
      <c r="K91" s="416">
        <f>SUMIFS(PURCHASE!$Q$6:$Q$10009,PURCHASE!$A$6:$A$10009,K2,PURCHASE!$M$6:$M$10009,$B$3:$B$1021,PURCHASE!$L$6:$L$10009,$A$3:$A$1021)</f>
        <v>0</v>
      </c>
      <c r="L91" s="416">
        <f>SUMIFS(PURCHASE!$Q$6:$Q$10009,PURCHASE!$A$6:$A$10009,L2,PURCHASE!$M$6:$M$10009,$B$3:$B$1021,PURCHASE!$L$6:$L$10009,$A$3:$A$1021)</f>
        <v>0</v>
      </c>
      <c r="M91" s="416">
        <f>SUMIFS(PURCHASE!$Q$6:$Q$10009,PURCHASE!$A$6:$A$10009,M2,PURCHASE!$M$6:$M$10009,$B$3:$B$1021,PURCHASE!$L$6:$L$10009,$A$3:$A$1021)</f>
        <v>0</v>
      </c>
      <c r="N91" s="416">
        <f>SUMIFS(PURCHASE!$Q$6:$Q$10009,PURCHASE!$A$6:$A$10009,N2,PURCHASE!$M$6:$M$10009,$B$3:$B$1021,PURCHASE!$L$6:$L$10009,$A$3:$A$1021)</f>
        <v>0</v>
      </c>
      <c r="O91" s="416">
        <f>SUMIFS(PURCHASE!$Q$6:$Q$10009,PURCHASE!$A$6:$A$10009,O2,PURCHASE!$M$6:$M$10009,$B$3:$B$1021,PURCHASE!$L$6:$L$10009,$A$3:$A$1021)</f>
        <v>0</v>
      </c>
    </row>
    <row r="92" spans="1:15">
      <c r="A92" s="417" t="s">
        <v>1903</v>
      </c>
      <c r="B92" s="417" t="s">
        <v>1545</v>
      </c>
      <c r="C92" s="396" t="s">
        <v>1367</v>
      </c>
      <c r="D92" s="416">
        <f>SUMIFS(PURCHASE!$R$6:$R$10009,PURCHASE!$A$6:$A$10009,D2,PURCHASE!$M$6:$M$10009,$B$3:$B$1021,PURCHASE!$L$6:$L$10009,$A$3:$A$1021)</f>
        <v>0</v>
      </c>
      <c r="E92" s="416">
        <f>SUMIFS(PURCHASE!$R$6:$R$10009,PURCHASE!$A$6:$A$10009,E2,PURCHASE!$M$6:$M$10009,$B$3:$B$1021,PURCHASE!$L$6:$L$10009,$A$3:$A$1021)</f>
        <v>0</v>
      </c>
      <c r="F92" s="416">
        <f>SUMIFS(PURCHASE!$R$6:$R$10009,PURCHASE!$A$6:$A$10009,F2,PURCHASE!$M$6:$M$10009,$B$3:$B$1021,PURCHASE!$L$6:$L$10009,$A$3:$A$1021)</f>
        <v>0</v>
      </c>
      <c r="G92" s="416">
        <f>SUMIFS(PURCHASE!$R$6:$R$10009,PURCHASE!$A$6:$A$10009,G2,PURCHASE!$M$6:$M$10009,$B$3:$B$1021,PURCHASE!$L$6:$L$10009,$A$3:$A$1021)</f>
        <v>0</v>
      </c>
      <c r="H92" s="416">
        <f>SUMIFS(PURCHASE!$R$6:$R$10009,PURCHASE!$A$6:$A$10009,H2,PURCHASE!$M$6:$M$10009,$B$3:$B$1021,PURCHASE!$L$6:$L$10009,$A$3:$A$1021)</f>
        <v>0</v>
      </c>
      <c r="I92" s="416">
        <f>SUMIFS(PURCHASE!$R$6:$R$10009,PURCHASE!$A$6:$A$10009,I2,PURCHASE!$M$6:$M$10009,$B$3:$B$1021,PURCHASE!$L$6:$L$10009,$A$3:$A$1021)</f>
        <v>0</v>
      </c>
      <c r="J92" s="416">
        <f>SUMIFS(PURCHASE!$R$6:$R$10009,PURCHASE!$A$6:$A$10009,J2,PURCHASE!$M$6:$M$10009,$B$3:$B$1021,PURCHASE!$L$6:$L$10009,$A$3:$A$1021)</f>
        <v>0</v>
      </c>
      <c r="K92" s="416">
        <f>SUMIFS(PURCHASE!$R$6:$R$10009,PURCHASE!$A$6:$A$10009,K2,PURCHASE!$M$6:$M$10009,$B$3:$B$1021,PURCHASE!$L$6:$L$10009,$A$3:$A$1021)</f>
        <v>0</v>
      </c>
      <c r="L92" s="416">
        <f>SUMIFS(PURCHASE!$R$6:$R$10009,PURCHASE!$A$6:$A$10009,L2,PURCHASE!$M$6:$M$10009,$B$3:$B$1021,PURCHASE!$L$6:$L$10009,$A$3:$A$1021)</f>
        <v>0</v>
      </c>
      <c r="M92" s="416">
        <f>SUMIFS(PURCHASE!$R$6:$R$10009,PURCHASE!$A$6:$A$10009,M2,PURCHASE!$M$6:$M$10009,$B$3:$B$1021,PURCHASE!$L$6:$L$10009,$A$3:$A$1021)</f>
        <v>0</v>
      </c>
      <c r="N92" s="416">
        <f>SUMIFS(PURCHASE!$R$6:$R$10009,PURCHASE!$A$6:$A$10009,N2,PURCHASE!$M$6:$M$10009,$B$3:$B$1021,PURCHASE!$L$6:$L$10009,$A$3:$A$1021)</f>
        <v>0</v>
      </c>
      <c r="O92" s="416">
        <f>SUMIFS(PURCHASE!$R$6:$R$10009,PURCHASE!$A$6:$A$10009,O2,PURCHASE!$M$6:$M$10009,$B$3:$B$1021,PURCHASE!$L$6:$L$10009,$A$3:$A$1021)</f>
        <v>0</v>
      </c>
    </row>
    <row r="93" spans="1:15">
      <c r="A93" s="417" t="s">
        <v>1903</v>
      </c>
      <c r="B93" s="418" t="s">
        <v>1545</v>
      </c>
      <c r="C93" s="396" t="s">
        <v>1368</v>
      </c>
      <c r="D93" s="416">
        <f>SUMIFS(PURCHASE!$S$6:$S$10009,PURCHASE!$A$6:$A$10009,D2,PURCHASE!$M$6:$M$10009,$B$3:$B$1021,PURCHASE!$L$6:$L$10009,$A$3:$A$1021)</f>
        <v>0</v>
      </c>
      <c r="E93" s="416">
        <f>SUMIFS(PURCHASE!$S$6:$S$10009,PURCHASE!$A$6:$A$10009,E2,PURCHASE!$M$6:$M$10009,$B$3:$B$1021,PURCHASE!$L$6:$L$10009,$A$3:$A$1021)</f>
        <v>0</v>
      </c>
      <c r="F93" s="416">
        <f>SUMIFS(PURCHASE!$S$6:$S$10009,PURCHASE!$A$6:$A$10009,F2,PURCHASE!$M$6:$M$10009,$B$3:$B$1021,PURCHASE!$L$6:$L$10009,$A$3:$A$1021)</f>
        <v>0</v>
      </c>
      <c r="G93" s="416">
        <f>SUMIFS(PURCHASE!$S$6:$S$10009,PURCHASE!$A$6:$A$10009,G2,PURCHASE!$M$6:$M$10009,$B$3:$B$1021,PURCHASE!$L$6:$L$10009,$A$3:$A$1021)</f>
        <v>0</v>
      </c>
      <c r="H93" s="416">
        <f>SUMIFS(PURCHASE!$S$6:$S$10009,PURCHASE!$A$6:$A$10009,H2,PURCHASE!$M$6:$M$10009,$B$3:$B$1021,PURCHASE!$L$6:$L$10009,$A$3:$A$1021)</f>
        <v>0</v>
      </c>
      <c r="I93" s="416">
        <f>SUMIFS(PURCHASE!$S$6:$S$10009,PURCHASE!$A$6:$A$10009,I2,PURCHASE!$M$6:$M$10009,$B$3:$B$1021,PURCHASE!$L$6:$L$10009,$A$3:$A$1021)</f>
        <v>0</v>
      </c>
      <c r="J93" s="416">
        <f>SUMIFS(PURCHASE!$S$6:$S$10009,PURCHASE!$A$6:$A$10009,J2,PURCHASE!$M$6:$M$10009,$B$3:$B$1021,PURCHASE!$L$6:$L$10009,$A$3:$A$1021)</f>
        <v>0</v>
      </c>
      <c r="K93" s="416">
        <f>SUMIFS(PURCHASE!$S$6:$S$10009,PURCHASE!$A$6:$A$10009,K2,PURCHASE!$M$6:$M$10009,$B$3:$B$1021,PURCHASE!$L$6:$L$10009,$A$3:$A$1021)</f>
        <v>0</v>
      </c>
      <c r="L93" s="416">
        <f>SUMIFS(PURCHASE!$S$6:$S$10009,PURCHASE!$A$6:$A$10009,L2,PURCHASE!$M$6:$M$10009,$B$3:$B$1021,PURCHASE!$L$6:$L$10009,$A$3:$A$1021)</f>
        <v>0</v>
      </c>
      <c r="M93" s="416">
        <f>SUMIFS(PURCHASE!$S$6:$S$10009,PURCHASE!$A$6:$A$10009,M2,PURCHASE!$M$6:$M$10009,$B$3:$B$1021,PURCHASE!$L$6:$L$10009,$A$3:$A$1021)</f>
        <v>0</v>
      </c>
      <c r="N93" s="416">
        <f>SUMIFS(PURCHASE!$S$6:$S$10009,PURCHASE!$A$6:$A$10009,N2,PURCHASE!$M$6:$M$10009,$B$3:$B$1021,PURCHASE!$L$6:$L$10009,$A$3:$A$1021)</f>
        <v>0</v>
      </c>
      <c r="O93" s="416">
        <f>SUMIFS(PURCHASE!$S$6:$S$10009,PURCHASE!$A$6:$A$10009,O2,PURCHASE!$M$6:$M$10009,$B$3:$B$1021,PURCHASE!$L$6:$L$10009,$A$3:$A$1021)</f>
        <v>0</v>
      </c>
    </row>
    <row r="94" spans="1:15">
      <c r="A94" s="402" t="s">
        <v>1903</v>
      </c>
      <c r="B94" s="402" t="s">
        <v>1543</v>
      </c>
      <c r="C94" s="413" t="s">
        <v>1543</v>
      </c>
      <c r="D94" s="414">
        <f>SUM(D96:D100)</f>
        <v>0</v>
      </c>
      <c r="E94" s="414">
        <f t="shared" ref="E94:N94" si="47">SUM(E96:E100)</f>
        <v>0</v>
      </c>
      <c r="F94" s="414">
        <f t="shared" si="47"/>
        <v>0</v>
      </c>
      <c r="G94" s="414">
        <f t="shared" si="47"/>
        <v>0</v>
      </c>
      <c r="H94" s="414">
        <f t="shared" si="47"/>
        <v>0</v>
      </c>
      <c r="I94" s="414">
        <f t="shared" si="47"/>
        <v>0</v>
      </c>
      <c r="J94" s="414">
        <f t="shared" si="47"/>
        <v>0</v>
      </c>
      <c r="K94" s="414">
        <f t="shared" si="47"/>
        <v>0</v>
      </c>
      <c r="L94" s="414">
        <f t="shared" si="47"/>
        <v>0</v>
      </c>
      <c r="M94" s="414">
        <f t="shared" si="47"/>
        <v>0</v>
      </c>
      <c r="N94" s="414">
        <f t="shared" si="47"/>
        <v>0</v>
      </c>
      <c r="O94" s="414">
        <f t="shared" ref="O94" si="48">SUM(O96:O100)</f>
        <v>0</v>
      </c>
    </row>
    <row r="95" spans="1:15">
      <c r="A95" s="415" t="s">
        <v>1903</v>
      </c>
      <c r="B95" s="415" t="s">
        <v>1543</v>
      </c>
      <c r="C95" s="396" t="s">
        <v>1363</v>
      </c>
      <c r="D95" s="416"/>
      <c r="E95" s="416"/>
      <c r="F95" s="416"/>
      <c r="G95" s="416"/>
      <c r="H95" s="416"/>
      <c r="I95" s="416"/>
      <c r="J95" s="416"/>
      <c r="K95" s="416"/>
      <c r="L95" s="416"/>
      <c r="M95" s="416"/>
      <c r="N95" s="416"/>
      <c r="O95" s="416"/>
    </row>
    <row r="96" spans="1:15">
      <c r="A96" s="417" t="s">
        <v>1903</v>
      </c>
      <c r="B96" s="417" t="s">
        <v>1543</v>
      </c>
      <c r="C96" s="396" t="s">
        <v>1364</v>
      </c>
      <c r="D96" s="416">
        <f>SUMIFS(PURCHASE!$N$6:$N$10009,PURCHASE!$A$6:$A$10009,D2,PURCHASE!$M$6:$M$10009,$B$3:$B$1021,PURCHASE!$L$6:$L$10009,$A$3:$A$1021)</f>
        <v>0</v>
      </c>
      <c r="E96" s="416">
        <f>SUMIFS(PURCHASE!$N$6:$N$10009,PURCHASE!$A$6:$A$10009,E2,PURCHASE!$M$6:$M$10009,$B$3:$B$1021,PURCHASE!$L$6:$L$10009,$A$3:$A$1021)</f>
        <v>0</v>
      </c>
      <c r="F96" s="416">
        <f>SUMIFS(PURCHASE!$N$6:$N$10009,PURCHASE!$A$6:$A$10009,F2,PURCHASE!$M$6:$M$10009,$B$3:$B$1021,PURCHASE!$L$6:$L$10009,$A$3:$A$1021)</f>
        <v>0</v>
      </c>
      <c r="G96" s="416">
        <f>SUMIFS(PURCHASE!$N$6:$N$10009,PURCHASE!$A$6:$A$10009,G2,PURCHASE!$M$6:$M$10009,$B$3:$B$1021,PURCHASE!$L$6:$L$10009,$A$3:$A$1021)</f>
        <v>0</v>
      </c>
      <c r="H96" s="416">
        <f>SUMIFS(PURCHASE!$N$6:$N$10009,PURCHASE!$A$6:$A$10009,H2,PURCHASE!$M$6:$M$10009,$B$3:$B$1021,PURCHASE!$L$6:$L$10009,$A$3:$A$1021)</f>
        <v>0</v>
      </c>
      <c r="I96" s="416">
        <f>SUMIFS(PURCHASE!$N$6:$N$10009,PURCHASE!$A$6:$A$10009,I2,PURCHASE!$M$6:$M$10009,$B$3:$B$1021,PURCHASE!$L$6:$L$10009,$A$3:$A$1021)</f>
        <v>0</v>
      </c>
      <c r="J96" s="416">
        <f>SUMIFS(PURCHASE!$N$6:$N$10009,PURCHASE!$A$6:$A$10009,J2,PURCHASE!$M$6:$M$10009,$B$3:$B$1021,PURCHASE!$L$6:$L$10009,$A$3:$A$1021)</f>
        <v>0</v>
      </c>
      <c r="K96" s="416">
        <f>SUMIFS(PURCHASE!$N$6:$N$10009,PURCHASE!$A$6:$A$10009,K2,PURCHASE!$M$6:$M$10009,$B$3:$B$1021,PURCHASE!$L$6:$L$10009,$A$3:$A$1021)</f>
        <v>0</v>
      </c>
      <c r="L96" s="416">
        <f>SUMIFS(PURCHASE!$N$6:$N$10009,PURCHASE!$A$6:$A$10009,L2,PURCHASE!$M$6:$M$10009,$B$3:$B$1021,PURCHASE!$L$6:$L$10009,$A$3:$A$1021)</f>
        <v>0</v>
      </c>
      <c r="M96" s="416">
        <f>SUMIFS(PURCHASE!$N$6:$N$10009,PURCHASE!$A$6:$A$10009,M2,PURCHASE!$M$6:$M$10009,$B$3:$B$1021,PURCHASE!$L$6:$L$10009,$A$3:$A$1021)</f>
        <v>0</v>
      </c>
      <c r="N96" s="416">
        <f>SUMIFS(PURCHASE!$N$6:$N$10009,PURCHASE!$A$6:$A$10009,N2,PURCHASE!$M$6:$M$10009,$B$3:$B$1021,PURCHASE!$L$6:$L$10009,$A$3:$A$1021)</f>
        <v>0</v>
      </c>
      <c r="O96" s="416">
        <f>SUMIFS(PURCHASE!$N$6:$N$10009,PURCHASE!$A$6:$A$10009,O2,PURCHASE!$M$6:$M$10009,$B$3:$B$1021,PURCHASE!$L$6:$L$10009,$A$3:$A$1021)</f>
        <v>0</v>
      </c>
    </row>
    <row r="97" spans="1:15">
      <c r="A97" s="417" t="s">
        <v>1903</v>
      </c>
      <c r="B97" s="417" t="s">
        <v>1543</v>
      </c>
      <c r="C97" s="396" t="s">
        <v>1365</v>
      </c>
      <c r="D97" s="416">
        <f>SUMIFS(PURCHASE!$P$6:$P$10009,PURCHASE!$A$6:$A$10009,D2,PURCHASE!$M$6:$M$10009,$B$3:$B$1021,PURCHASE!$L$6:$L$10009,$A$3:$A$1021)</f>
        <v>0</v>
      </c>
      <c r="E97" s="416">
        <f>SUMIFS(PURCHASE!$P$6:$P$10009,PURCHASE!$A$6:$A$10009,E2,PURCHASE!$M$6:$M$10009,$B$3:$B$1021,PURCHASE!$L$6:$L$10009,$A$3:$A$1021)</f>
        <v>0</v>
      </c>
      <c r="F97" s="416">
        <f>SUMIFS(PURCHASE!$P$6:$P$10009,PURCHASE!$A$6:$A$10009,F2,PURCHASE!$M$6:$M$10009,$B$3:$B$1021,PURCHASE!$L$6:$L$10009,$A$3:$A$1021)</f>
        <v>0</v>
      </c>
      <c r="G97" s="416">
        <f>SUMIFS(PURCHASE!$P$6:$P$10009,PURCHASE!$A$6:$A$10009,G2,PURCHASE!$M$6:$M$10009,$B$3:$B$1021,PURCHASE!$L$6:$L$10009,$A$3:$A$1021)</f>
        <v>0</v>
      </c>
      <c r="H97" s="416">
        <f>SUMIFS(PURCHASE!$P$6:$P$10009,PURCHASE!$A$6:$A$10009,H2,PURCHASE!$M$6:$M$10009,$B$3:$B$1021,PURCHASE!$L$6:$L$10009,$A$3:$A$1021)</f>
        <v>0</v>
      </c>
      <c r="I97" s="416">
        <f>SUMIFS(PURCHASE!$P$6:$P$10009,PURCHASE!$A$6:$A$10009,I2,PURCHASE!$M$6:$M$10009,$B$3:$B$1021,PURCHASE!$L$6:$L$10009,$A$3:$A$1021)</f>
        <v>0</v>
      </c>
      <c r="J97" s="416">
        <f>SUMIFS(PURCHASE!$P$6:$P$10009,PURCHASE!$A$6:$A$10009,J2,PURCHASE!$M$6:$M$10009,$B$3:$B$1021,PURCHASE!$L$6:$L$10009,$A$3:$A$1021)</f>
        <v>0</v>
      </c>
      <c r="K97" s="416">
        <f>SUMIFS(PURCHASE!$P$6:$P$10009,PURCHASE!$A$6:$A$10009,K2,PURCHASE!$M$6:$M$10009,$B$3:$B$1021,PURCHASE!$L$6:$L$10009,$A$3:$A$1021)</f>
        <v>0</v>
      </c>
      <c r="L97" s="416">
        <f>SUMIFS(PURCHASE!$P$6:$P$10009,PURCHASE!$A$6:$A$10009,L2,PURCHASE!$M$6:$M$10009,$B$3:$B$1021,PURCHASE!$L$6:$L$10009,$A$3:$A$1021)</f>
        <v>0</v>
      </c>
      <c r="M97" s="416">
        <f>SUMIFS(PURCHASE!$P$6:$P$10009,PURCHASE!$A$6:$A$10009,M2,PURCHASE!$M$6:$M$10009,$B$3:$B$1021,PURCHASE!$L$6:$L$10009,$A$3:$A$1021)</f>
        <v>0</v>
      </c>
      <c r="N97" s="416">
        <f>SUMIFS(PURCHASE!$P$6:$P$10009,PURCHASE!$A$6:$A$10009,N2,PURCHASE!$M$6:$M$10009,$B$3:$B$1021,PURCHASE!$L$6:$L$10009,$A$3:$A$1021)</f>
        <v>0</v>
      </c>
      <c r="O97" s="416">
        <f>SUMIFS(PURCHASE!$P$6:$P$10009,PURCHASE!$A$6:$A$10009,O2,PURCHASE!$M$6:$M$10009,$B$3:$B$1021,PURCHASE!$L$6:$L$10009,$A$3:$A$1021)</f>
        <v>0</v>
      </c>
    </row>
    <row r="98" spans="1:15">
      <c r="A98" s="417" t="s">
        <v>1903</v>
      </c>
      <c r="B98" s="417" t="s">
        <v>1543</v>
      </c>
      <c r="C98" s="396" t="s">
        <v>1366</v>
      </c>
      <c r="D98" s="416">
        <f>SUMIFS(PURCHASE!$Q$6:$Q$10009,PURCHASE!$A$6:$A$10009,D2,PURCHASE!$M$6:$M$10009,$B$3:$B$1021,PURCHASE!$L$6:$L$10009,$A$3:$A$1021)</f>
        <v>0</v>
      </c>
      <c r="E98" s="416">
        <f>SUMIFS(PURCHASE!$Q$6:$Q$10009,PURCHASE!$A$6:$A$10009,E2,PURCHASE!$M$6:$M$10009,$B$3:$B$1021,PURCHASE!$L$6:$L$10009,$A$3:$A$1021)</f>
        <v>0</v>
      </c>
      <c r="F98" s="416">
        <f>SUMIFS(PURCHASE!$Q$6:$Q$10009,PURCHASE!$A$6:$A$10009,F2,PURCHASE!$M$6:$M$10009,$B$3:$B$1021,PURCHASE!$L$6:$L$10009,$A$3:$A$1021)</f>
        <v>0</v>
      </c>
      <c r="G98" s="416">
        <f>SUMIFS(PURCHASE!$Q$6:$Q$10009,PURCHASE!$A$6:$A$10009,G2,PURCHASE!$M$6:$M$10009,$B$3:$B$1021,PURCHASE!$L$6:$L$10009,$A$3:$A$1021)</f>
        <v>0</v>
      </c>
      <c r="H98" s="416">
        <f>SUMIFS(PURCHASE!$Q$6:$Q$10009,PURCHASE!$A$6:$A$10009,H2,PURCHASE!$M$6:$M$10009,$B$3:$B$1021,PURCHASE!$L$6:$L$10009,$A$3:$A$1021)</f>
        <v>0</v>
      </c>
      <c r="I98" s="416">
        <f>SUMIFS(PURCHASE!$Q$6:$Q$10009,PURCHASE!$A$6:$A$10009,I2,PURCHASE!$M$6:$M$10009,$B$3:$B$1021,PURCHASE!$L$6:$L$10009,$A$3:$A$1021)</f>
        <v>0</v>
      </c>
      <c r="J98" s="416">
        <f>SUMIFS(PURCHASE!$Q$6:$Q$10009,PURCHASE!$A$6:$A$10009,J2,PURCHASE!$M$6:$M$10009,$B$3:$B$1021,PURCHASE!$L$6:$L$10009,$A$3:$A$1021)</f>
        <v>0</v>
      </c>
      <c r="K98" s="416">
        <f>SUMIFS(PURCHASE!$Q$6:$Q$10009,PURCHASE!$A$6:$A$10009,K2,PURCHASE!$M$6:$M$10009,$B$3:$B$1021,PURCHASE!$L$6:$L$10009,$A$3:$A$1021)</f>
        <v>0</v>
      </c>
      <c r="L98" s="416">
        <f>SUMIFS(PURCHASE!$Q$6:$Q$10009,PURCHASE!$A$6:$A$10009,L2,PURCHASE!$M$6:$M$10009,$B$3:$B$1021,PURCHASE!$L$6:$L$10009,$A$3:$A$1021)</f>
        <v>0</v>
      </c>
      <c r="M98" s="416">
        <f>SUMIFS(PURCHASE!$Q$6:$Q$10009,PURCHASE!$A$6:$A$10009,M2,PURCHASE!$M$6:$M$10009,$B$3:$B$1021,PURCHASE!$L$6:$L$10009,$A$3:$A$1021)</f>
        <v>0</v>
      </c>
      <c r="N98" s="416">
        <f>SUMIFS(PURCHASE!$Q$6:$Q$10009,PURCHASE!$A$6:$A$10009,N2,PURCHASE!$M$6:$M$10009,$B$3:$B$1021,PURCHASE!$L$6:$L$10009,$A$3:$A$1021)</f>
        <v>0</v>
      </c>
      <c r="O98" s="416">
        <f>SUMIFS(PURCHASE!$Q$6:$Q$10009,PURCHASE!$A$6:$A$10009,O2,PURCHASE!$M$6:$M$10009,$B$3:$B$1021,PURCHASE!$L$6:$L$10009,$A$3:$A$1021)</f>
        <v>0</v>
      </c>
    </row>
    <row r="99" spans="1:15">
      <c r="A99" s="417" t="s">
        <v>1903</v>
      </c>
      <c r="B99" s="417" t="s">
        <v>1543</v>
      </c>
      <c r="C99" s="396" t="s">
        <v>1367</v>
      </c>
      <c r="D99" s="416">
        <f>SUMIFS(PURCHASE!$R$6:$R$10009,PURCHASE!$A$6:$A$10009,D2,PURCHASE!$M$6:$M$10009,$B$3:$B$1021,PURCHASE!$L$6:$L$10009,$A$3:$A$1021)</f>
        <v>0</v>
      </c>
      <c r="E99" s="416">
        <f>SUMIFS(PURCHASE!$R$6:$R$10009,PURCHASE!$A$6:$A$10009,E2,PURCHASE!$M$6:$M$10009,$B$3:$B$1021,PURCHASE!$L$6:$L$10009,$A$3:$A$1021)</f>
        <v>0</v>
      </c>
      <c r="F99" s="416">
        <f>SUMIFS(PURCHASE!$R$6:$R$10009,PURCHASE!$A$6:$A$10009,F2,PURCHASE!$M$6:$M$10009,$B$3:$B$1021,PURCHASE!$L$6:$L$10009,$A$3:$A$1021)</f>
        <v>0</v>
      </c>
      <c r="G99" s="416">
        <f>SUMIFS(PURCHASE!$R$6:$R$10009,PURCHASE!$A$6:$A$10009,G2,PURCHASE!$M$6:$M$10009,$B$3:$B$1021,PURCHASE!$L$6:$L$10009,$A$3:$A$1021)</f>
        <v>0</v>
      </c>
      <c r="H99" s="416">
        <f>SUMIFS(PURCHASE!$R$6:$R$10009,PURCHASE!$A$6:$A$10009,H2,PURCHASE!$M$6:$M$10009,$B$3:$B$1021,PURCHASE!$L$6:$L$10009,$A$3:$A$1021)</f>
        <v>0</v>
      </c>
      <c r="I99" s="416">
        <f>SUMIFS(PURCHASE!$R$6:$R$10009,PURCHASE!$A$6:$A$10009,I2,PURCHASE!$M$6:$M$10009,$B$3:$B$1021,PURCHASE!$L$6:$L$10009,$A$3:$A$1021)</f>
        <v>0</v>
      </c>
      <c r="J99" s="416">
        <f>SUMIFS(PURCHASE!$R$6:$R$10009,PURCHASE!$A$6:$A$10009,J2,PURCHASE!$M$6:$M$10009,$B$3:$B$1021,PURCHASE!$L$6:$L$10009,$A$3:$A$1021)</f>
        <v>0</v>
      </c>
      <c r="K99" s="416">
        <f>SUMIFS(PURCHASE!$R$6:$R$10009,PURCHASE!$A$6:$A$10009,K2,PURCHASE!$M$6:$M$10009,$B$3:$B$1021,PURCHASE!$L$6:$L$10009,$A$3:$A$1021)</f>
        <v>0</v>
      </c>
      <c r="L99" s="416">
        <f>SUMIFS(PURCHASE!$R$6:$R$10009,PURCHASE!$A$6:$A$10009,L2,PURCHASE!$M$6:$M$10009,$B$3:$B$1021,PURCHASE!$L$6:$L$10009,$A$3:$A$1021)</f>
        <v>0</v>
      </c>
      <c r="M99" s="416">
        <f>SUMIFS(PURCHASE!$R$6:$R$10009,PURCHASE!$A$6:$A$10009,M2,PURCHASE!$M$6:$M$10009,$B$3:$B$1021,PURCHASE!$L$6:$L$10009,$A$3:$A$1021)</f>
        <v>0</v>
      </c>
      <c r="N99" s="416">
        <f>SUMIFS(PURCHASE!$R$6:$R$10009,PURCHASE!$A$6:$A$10009,N2,PURCHASE!$M$6:$M$10009,$B$3:$B$1021,PURCHASE!$L$6:$L$10009,$A$3:$A$1021)</f>
        <v>0</v>
      </c>
      <c r="O99" s="416">
        <f>SUMIFS(PURCHASE!$R$6:$R$10009,PURCHASE!$A$6:$A$10009,O2,PURCHASE!$M$6:$M$10009,$B$3:$B$1021,PURCHASE!$L$6:$L$10009,$A$3:$A$1021)</f>
        <v>0</v>
      </c>
    </row>
    <row r="100" spans="1:15">
      <c r="A100" s="417" t="s">
        <v>1903</v>
      </c>
      <c r="B100" s="418" t="s">
        <v>1543</v>
      </c>
      <c r="C100" s="396" t="s">
        <v>1368</v>
      </c>
      <c r="D100" s="416">
        <f>SUMIFS(PURCHASE!$S$6:$S$10009,PURCHASE!$A$6:$A$10009,D2,PURCHASE!$M$6:$M$10009,$B$3:$B$1021,PURCHASE!$L$6:$L$10009,$A$3:$A$1021)</f>
        <v>0</v>
      </c>
      <c r="E100" s="416">
        <f>SUMIFS(PURCHASE!$S$6:$S$10009,PURCHASE!$A$6:$A$10009,E2,PURCHASE!$M$6:$M$10009,$B$3:$B$1021,PURCHASE!$L$6:$L$10009,$A$3:$A$1021)</f>
        <v>0</v>
      </c>
      <c r="F100" s="416">
        <f>SUMIFS(PURCHASE!$S$6:$S$10009,PURCHASE!$A$6:$A$10009,F2,PURCHASE!$M$6:$M$10009,$B$3:$B$1021,PURCHASE!$L$6:$L$10009,$A$3:$A$1021)</f>
        <v>0</v>
      </c>
      <c r="G100" s="416">
        <f>SUMIFS(PURCHASE!$S$6:$S$10009,PURCHASE!$A$6:$A$10009,G2,PURCHASE!$M$6:$M$10009,$B$3:$B$1021,PURCHASE!$L$6:$L$10009,$A$3:$A$1021)</f>
        <v>0</v>
      </c>
      <c r="H100" s="416">
        <f>SUMIFS(PURCHASE!$S$6:$S$10009,PURCHASE!$A$6:$A$10009,H2,PURCHASE!$M$6:$M$10009,$B$3:$B$1021,PURCHASE!$L$6:$L$10009,$A$3:$A$1021)</f>
        <v>0</v>
      </c>
      <c r="I100" s="416">
        <f>SUMIFS(PURCHASE!$S$6:$S$10009,PURCHASE!$A$6:$A$10009,I2,PURCHASE!$M$6:$M$10009,$B$3:$B$1021,PURCHASE!$L$6:$L$10009,$A$3:$A$1021)</f>
        <v>0</v>
      </c>
      <c r="J100" s="416">
        <f>SUMIFS(PURCHASE!$S$6:$S$10009,PURCHASE!$A$6:$A$10009,J2,PURCHASE!$M$6:$M$10009,$B$3:$B$1021,PURCHASE!$L$6:$L$10009,$A$3:$A$1021)</f>
        <v>0</v>
      </c>
      <c r="K100" s="416">
        <f>SUMIFS(PURCHASE!$S$6:$S$10009,PURCHASE!$A$6:$A$10009,K2,PURCHASE!$M$6:$M$10009,$B$3:$B$1021,PURCHASE!$L$6:$L$10009,$A$3:$A$1021)</f>
        <v>0</v>
      </c>
      <c r="L100" s="416">
        <f>SUMIFS(PURCHASE!$S$6:$S$10009,PURCHASE!$A$6:$A$10009,L2,PURCHASE!$M$6:$M$10009,$B$3:$B$1021,PURCHASE!$L$6:$L$10009,$A$3:$A$1021)</f>
        <v>0</v>
      </c>
      <c r="M100" s="416">
        <f>SUMIFS(PURCHASE!$S$6:$S$10009,PURCHASE!$A$6:$A$10009,M2,PURCHASE!$M$6:$M$10009,$B$3:$B$1021,PURCHASE!$L$6:$L$10009,$A$3:$A$1021)</f>
        <v>0</v>
      </c>
      <c r="N100" s="416">
        <f>SUMIFS(PURCHASE!$S$6:$S$10009,PURCHASE!$A$6:$A$10009,N2,PURCHASE!$M$6:$M$10009,$B$3:$B$1021,PURCHASE!$L$6:$L$10009,$A$3:$A$1021)</f>
        <v>0</v>
      </c>
      <c r="O100" s="416">
        <f>SUMIFS(PURCHASE!$S$6:$S$10009,PURCHASE!$A$6:$A$10009,O2,PURCHASE!$M$6:$M$10009,$B$3:$B$1021,PURCHASE!$L$6:$L$10009,$A$3:$A$1021)</f>
        <v>0</v>
      </c>
    </row>
    <row r="101" spans="1:15">
      <c r="A101" s="402" t="s">
        <v>1903</v>
      </c>
      <c r="B101" s="402" t="s">
        <v>1544</v>
      </c>
      <c r="C101" s="413" t="s">
        <v>1544</v>
      </c>
      <c r="D101" s="414">
        <f>SUM(D103:D107)</f>
        <v>0</v>
      </c>
      <c r="E101" s="414">
        <f t="shared" ref="E101:N101" si="49">SUM(E103:E107)</f>
        <v>0</v>
      </c>
      <c r="F101" s="414">
        <f t="shared" si="49"/>
        <v>0</v>
      </c>
      <c r="G101" s="414">
        <f t="shared" si="49"/>
        <v>0</v>
      </c>
      <c r="H101" s="414">
        <f t="shared" si="49"/>
        <v>0</v>
      </c>
      <c r="I101" s="414">
        <f t="shared" si="49"/>
        <v>0</v>
      </c>
      <c r="J101" s="414">
        <f t="shared" si="49"/>
        <v>0</v>
      </c>
      <c r="K101" s="414">
        <f t="shared" si="49"/>
        <v>0</v>
      </c>
      <c r="L101" s="414">
        <f t="shared" si="49"/>
        <v>0</v>
      </c>
      <c r="M101" s="414">
        <f t="shared" si="49"/>
        <v>0</v>
      </c>
      <c r="N101" s="414">
        <f t="shared" si="49"/>
        <v>0</v>
      </c>
      <c r="O101" s="414">
        <f t="shared" ref="O101" si="50">SUM(O103:O107)</f>
        <v>0</v>
      </c>
    </row>
    <row r="102" spans="1:15">
      <c r="A102" s="415" t="s">
        <v>1903</v>
      </c>
      <c r="B102" s="415" t="s">
        <v>1544</v>
      </c>
      <c r="C102" s="396" t="s">
        <v>1363</v>
      </c>
      <c r="D102" s="416"/>
      <c r="E102" s="416"/>
      <c r="F102" s="416"/>
      <c r="G102" s="416"/>
      <c r="H102" s="416"/>
      <c r="I102" s="416"/>
      <c r="J102" s="416"/>
      <c r="K102" s="416"/>
      <c r="L102" s="416"/>
      <c r="M102" s="416"/>
      <c r="N102" s="416"/>
      <c r="O102" s="416"/>
    </row>
    <row r="103" spans="1:15">
      <c r="A103" s="417" t="s">
        <v>1903</v>
      </c>
      <c r="B103" s="417" t="s">
        <v>1544</v>
      </c>
      <c r="C103" s="396" t="s">
        <v>1364</v>
      </c>
      <c r="D103" s="416">
        <f>SUMIFS(PURCHASE!$N$6:$N$10009,PURCHASE!$A$6:$A$10009,D2,PURCHASE!$M$6:$M$10009,$B$3:$B$1021,PURCHASE!$L$6:$L$10009,$A$3:$A$1021)</f>
        <v>0</v>
      </c>
      <c r="E103" s="416">
        <f>SUMIFS(PURCHASE!$N$6:$N$10009,PURCHASE!$A$6:$A$10009,E2,PURCHASE!$M$6:$M$10009,$B$3:$B$1021,PURCHASE!$L$6:$L$10009,$A$3:$A$1021)</f>
        <v>0</v>
      </c>
      <c r="F103" s="416">
        <f>SUMIFS(PURCHASE!$N$6:$N$10009,PURCHASE!$A$6:$A$10009,F2,PURCHASE!$M$6:$M$10009,$B$3:$B$1021,PURCHASE!$L$6:$L$10009,$A$3:$A$1021)</f>
        <v>0</v>
      </c>
      <c r="G103" s="416">
        <f>SUMIFS(PURCHASE!$N$6:$N$10009,PURCHASE!$A$6:$A$10009,G2,PURCHASE!$M$6:$M$10009,$B$3:$B$1021,PURCHASE!$L$6:$L$10009,$A$3:$A$1021)</f>
        <v>0</v>
      </c>
      <c r="H103" s="416">
        <f>SUMIFS(PURCHASE!$N$6:$N$10009,PURCHASE!$A$6:$A$10009,H2,PURCHASE!$M$6:$M$10009,$B$3:$B$1021,PURCHASE!$L$6:$L$10009,$A$3:$A$1021)</f>
        <v>0</v>
      </c>
      <c r="I103" s="416">
        <f>SUMIFS(PURCHASE!$N$6:$N$10009,PURCHASE!$A$6:$A$10009,I2,PURCHASE!$M$6:$M$10009,$B$3:$B$1021,PURCHASE!$L$6:$L$10009,$A$3:$A$1021)</f>
        <v>0</v>
      </c>
      <c r="J103" s="416">
        <f>SUMIFS(PURCHASE!$N$6:$N$10009,PURCHASE!$A$6:$A$10009,J2,PURCHASE!$M$6:$M$10009,$B$3:$B$1021,PURCHASE!$L$6:$L$10009,$A$3:$A$1021)</f>
        <v>0</v>
      </c>
      <c r="K103" s="416">
        <f>SUMIFS(PURCHASE!$N$6:$N$10009,PURCHASE!$A$6:$A$10009,K2,PURCHASE!$M$6:$M$10009,$B$3:$B$1021,PURCHASE!$L$6:$L$10009,$A$3:$A$1021)</f>
        <v>0</v>
      </c>
      <c r="L103" s="416">
        <f>SUMIFS(PURCHASE!$N$6:$N$10009,PURCHASE!$A$6:$A$10009,L2,PURCHASE!$M$6:$M$10009,$B$3:$B$1021,PURCHASE!$L$6:$L$10009,$A$3:$A$1021)</f>
        <v>0</v>
      </c>
      <c r="M103" s="416">
        <f>SUMIFS(PURCHASE!$N$6:$N$10009,PURCHASE!$A$6:$A$10009,M2,PURCHASE!$M$6:$M$10009,$B$3:$B$1021,PURCHASE!$L$6:$L$10009,$A$3:$A$1021)</f>
        <v>0</v>
      </c>
      <c r="N103" s="416">
        <f>SUMIFS(PURCHASE!$N$6:$N$10009,PURCHASE!$A$6:$A$10009,N2,PURCHASE!$M$6:$M$10009,$B$3:$B$1021,PURCHASE!$L$6:$L$10009,$A$3:$A$1021)</f>
        <v>0</v>
      </c>
      <c r="O103" s="416">
        <f>SUMIFS(PURCHASE!$N$6:$N$10009,PURCHASE!$A$6:$A$10009,O2,PURCHASE!$M$6:$M$10009,$B$3:$B$1021,PURCHASE!$L$6:$L$10009,$A$3:$A$1021)</f>
        <v>0</v>
      </c>
    </row>
    <row r="104" spans="1:15">
      <c r="A104" s="417" t="s">
        <v>1903</v>
      </c>
      <c r="B104" s="417" t="s">
        <v>1544</v>
      </c>
      <c r="C104" s="396" t="s">
        <v>1365</v>
      </c>
      <c r="D104" s="416">
        <f>SUMIFS(PURCHASE!$P$6:$P$10009,PURCHASE!$A$6:$A$10009,D2,PURCHASE!$M$6:$M$10009,$B$3:$B$1021,PURCHASE!$L$6:$L$10009,$A$3:$A$1021)</f>
        <v>0</v>
      </c>
      <c r="E104" s="416">
        <f>SUMIFS(PURCHASE!$P$6:$P$10009,PURCHASE!$A$6:$A$10009,E2,PURCHASE!$M$6:$M$10009,$B$3:$B$1021,PURCHASE!$L$6:$L$10009,$A$3:$A$1021)</f>
        <v>0</v>
      </c>
      <c r="F104" s="416">
        <f>SUMIFS(PURCHASE!$P$6:$P$10009,PURCHASE!$A$6:$A$10009,F2,PURCHASE!$M$6:$M$10009,$B$3:$B$1021,PURCHASE!$L$6:$L$10009,$A$3:$A$1021)</f>
        <v>0</v>
      </c>
      <c r="G104" s="416">
        <f>SUMIFS(PURCHASE!$P$6:$P$10009,PURCHASE!$A$6:$A$10009,G2,PURCHASE!$M$6:$M$10009,$B$3:$B$1021,PURCHASE!$L$6:$L$10009,$A$3:$A$1021)</f>
        <v>0</v>
      </c>
      <c r="H104" s="416">
        <f>SUMIFS(PURCHASE!$P$6:$P$10009,PURCHASE!$A$6:$A$10009,H2,PURCHASE!$M$6:$M$10009,$B$3:$B$1021,PURCHASE!$L$6:$L$10009,$A$3:$A$1021)</f>
        <v>0</v>
      </c>
      <c r="I104" s="416">
        <f>SUMIFS(PURCHASE!$P$6:$P$10009,PURCHASE!$A$6:$A$10009,I2,PURCHASE!$M$6:$M$10009,$B$3:$B$1021,PURCHASE!$L$6:$L$10009,$A$3:$A$1021)</f>
        <v>0</v>
      </c>
      <c r="J104" s="416">
        <f>SUMIFS(PURCHASE!$P$6:$P$10009,PURCHASE!$A$6:$A$10009,J2,PURCHASE!$M$6:$M$10009,$B$3:$B$1021,PURCHASE!$L$6:$L$10009,$A$3:$A$1021)</f>
        <v>0</v>
      </c>
      <c r="K104" s="416">
        <f>SUMIFS(PURCHASE!$P$6:$P$10009,PURCHASE!$A$6:$A$10009,K2,PURCHASE!$M$6:$M$10009,$B$3:$B$1021,PURCHASE!$L$6:$L$10009,$A$3:$A$1021)</f>
        <v>0</v>
      </c>
      <c r="L104" s="416">
        <f>SUMIFS(PURCHASE!$P$6:$P$10009,PURCHASE!$A$6:$A$10009,L2,PURCHASE!$M$6:$M$10009,$B$3:$B$1021,PURCHASE!$L$6:$L$10009,$A$3:$A$1021)</f>
        <v>0</v>
      </c>
      <c r="M104" s="416">
        <f>SUMIFS(PURCHASE!$P$6:$P$10009,PURCHASE!$A$6:$A$10009,M2,PURCHASE!$M$6:$M$10009,$B$3:$B$1021,PURCHASE!$L$6:$L$10009,$A$3:$A$1021)</f>
        <v>0</v>
      </c>
      <c r="N104" s="416">
        <f>SUMIFS(PURCHASE!$P$6:$P$10009,PURCHASE!$A$6:$A$10009,N2,PURCHASE!$M$6:$M$10009,$B$3:$B$1021,PURCHASE!$L$6:$L$10009,$A$3:$A$1021)</f>
        <v>0</v>
      </c>
      <c r="O104" s="416">
        <f>SUMIFS(PURCHASE!$P$6:$P$10009,PURCHASE!$A$6:$A$10009,O2,PURCHASE!$M$6:$M$10009,$B$3:$B$1021,PURCHASE!$L$6:$L$10009,$A$3:$A$1021)</f>
        <v>0</v>
      </c>
    </row>
    <row r="105" spans="1:15">
      <c r="A105" s="417" t="s">
        <v>1903</v>
      </c>
      <c r="B105" s="417" t="s">
        <v>1544</v>
      </c>
      <c r="C105" s="396" t="s">
        <v>1366</v>
      </c>
      <c r="D105" s="416">
        <f>SUMIFS(PURCHASE!$Q$6:$Q$10009,PURCHASE!$A$6:$A$10009,D2,PURCHASE!$M$6:$M$10009,$B$3:$B$1021,PURCHASE!$L$6:$L$10009,$A$3:$A$1021)</f>
        <v>0</v>
      </c>
      <c r="E105" s="416">
        <f>SUMIFS(PURCHASE!$Q$6:$Q$10009,PURCHASE!$A$6:$A$10009,E2,PURCHASE!$M$6:$M$10009,$B$3:$B$1021,PURCHASE!$L$6:$L$10009,$A$3:$A$1021)</f>
        <v>0</v>
      </c>
      <c r="F105" s="416">
        <f>SUMIFS(PURCHASE!$Q$6:$Q$10009,PURCHASE!$A$6:$A$10009,F2,PURCHASE!$M$6:$M$10009,$B$3:$B$1021,PURCHASE!$L$6:$L$10009,$A$3:$A$1021)</f>
        <v>0</v>
      </c>
      <c r="G105" s="416">
        <f>SUMIFS(PURCHASE!$Q$6:$Q$10009,PURCHASE!$A$6:$A$10009,G2,PURCHASE!$M$6:$M$10009,$B$3:$B$1021,PURCHASE!$L$6:$L$10009,$A$3:$A$1021)</f>
        <v>0</v>
      </c>
      <c r="H105" s="416">
        <f>SUMIFS(PURCHASE!$Q$6:$Q$10009,PURCHASE!$A$6:$A$10009,H2,PURCHASE!$M$6:$M$10009,$B$3:$B$1021,PURCHASE!$L$6:$L$10009,$A$3:$A$1021)</f>
        <v>0</v>
      </c>
      <c r="I105" s="416">
        <f>SUMIFS(PURCHASE!$Q$6:$Q$10009,PURCHASE!$A$6:$A$10009,I2,PURCHASE!$M$6:$M$10009,$B$3:$B$1021,PURCHASE!$L$6:$L$10009,$A$3:$A$1021)</f>
        <v>0</v>
      </c>
      <c r="J105" s="416">
        <f>SUMIFS(PURCHASE!$Q$6:$Q$10009,PURCHASE!$A$6:$A$10009,J2,PURCHASE!$M$6:$M$10009,$B$3:$B$1021,PURCHASE!$L$6:$L$10009,$A$3:$A$1021)</f>
        <v>0</v>
      </c>
      <c r="K105" s="416">
        <f>SUMIFS(PURCHASE!$Q$6:$Q$10009,PURCHASE!$A$6:$A$10009,K2,PURCHASE!$M$6:$M$10009,$B$3:$B$1021,PURCHASE!$L$6:$L$10009,$A$3:$A$1021)</f>
        <v>0</v>
      </c>
      <c r="L105" s="416">
        <f>SUMIFS(PURCHASE!$Q$6:$Q$10009,PURCHASE!$A$6:$A$10009,L2,PURCHASE!$M$6:$M$10009,$B$3:$B$1021,PURCHASE!$L$6:$L$10009,$A$3:$A$1021)</f>
        <v>0</v>
      </c>
      <c r="M105" s="416">
        <f>SUMIFS(PURCHASE!$Q$6:$Q$10009,PURCHASE!$A$6:$A$10009,M2,PURCHASE!$M$6:$M$10009,$B$3:$B$1021,PURCHASE!$L$6:$L$10009,$A$3:$A$1021)</f>
        <v>0</v>
      </c>
      <c r="N105" s="416">
        <f>SUMIFS(PURCHASE!$Q$6:$Q$10009,PURCHASE!$A$6:$A$10009,N2,PURCHASE!$M$6:$M$10009,$B$3:$B$1021,PURCHASE!$L$6:$L$10009,$A$3:$A$1021)</f>
        <v>0</v>
      </c>
      <c r="O105" s="416">
        <f>SUMIFS(PURCHASE!$Q$6:$Q$10009,PURCHASE!$A$6:$A$10009,O2,PURCHASE!$M$6:$M$10009,$B$3:$B$1021,PURCHASE!$L$6:$L$10009,$A$3:$A$1021)</f>
        <v>0</v>
      </c>
    </row>
    <row r="106" spans="1:15">
      <c r="A106" s="417" t="s">
        <v>1903</v>
      </c>
      <c r="B106" s="417" t="s">
        <v>1544</v>
      </c>
      <c r="C106" s="396" t="s">
        <v>1367</v>
      </c>
      <c r="D106" s="416">
        <f>SUMIFS(PURCHASE!$R$6:$R$10009,PURCHASE!$A$6:$A$10009,D2,PURCHASE!$M$6:$M$10009,$B$3:$B$1021,PURCHASE!$L$6:$L$10009,$A$3:$A$1021)</f>
        <v>0</v>
      </c>
      <c r="E106" s="416">
        <f>SUMIFS(PURCHASE!$R$6:$R$10009,PURCHASE!$A$6:$A$10009,E2,PURCHASE!$M$6:$M$10009,$B$3:$B$1021,PURCHASE!$L$6:$L$10009,$A$3:$A$1021)</f>
        <v>0</v>
      </c>
      <c r="F106" s="416">
        <f>SUMIFS(PURCHASE!$R$6:$R$10009,PURCHASE!$A$6:$A$10009,F2,PURCHASE!$M$6:$M$10009,$B$3:$B$1021,PURCHASE!$L$6:$L$10009,$A$3:$A$1021)</f>
        <v>0</v>
      </c>
      <c r="G106" s="416">
        <f>SUMIFS(PURCHASE!$R$6:$R$10009,PURCHASE!$A$6:$A$10009,G2,PURCHASE!$M$6:$M$10009,$B$3:$B$1021,PURCHASE!$L$6:$L$10009,$A$3:$A$1021)</f>
        <v>0</v>
      </c>
      <c r="H106" s="416">
        <f>SUMIFS(PURCHASE!$R$6:$R$10009,PURCHASE!$A$6:$A$10009,H2,PURCHASE!$M$6:$M$10009,$B$3:$B$1021,PURCHASE!$L$6:$L$10009,$A$3:$A$1021)</f>
        <v>0</v>
      </c>
      <c r="I106" s="416">
        <f>SUMIFS(PURCHASE!$R$6:$R$10009,PURCHASE!$A$6:$A$10009,I2,PURCHASE!$M$6:$M$10009,$B$3:$B$1021,PURCHASE!$L$6:$L$10009,$A$3:$A$1021)</f>
        <v>0</v>
      </c>
      <c r="J106" s="416">
        <f>SUMIFS(PURCHASE!$R$6:$R$10009,PURCHASE!$A$6:$A$10009,J2,PURCHASE!$M$6:$M$10009,$B$3:$B$1021,PURCHASE!$L$6:$L$10009,$A$3:$A$1021)</f>
        <v>0</v>
      </c>
      <c r="K106" s="416">
        <f>SUMIFS(PURCHASE!$R$6:$R$10009,PURCHASE!$A$6:$A$10009,K2,PURCHASE!$M$6:$M$10009,$B$3:$B$1021,PURCHASE!$L$6:$L$10009,$A$3:$A$1021)</f>
        <v>0</v>
      </c>
      <c r="L106" s="416">
        <f>SUMIFS(PURCHASE!$R$6:$R$10009,PURCHASE!$A$6:$A$10009,L2,PURCHASE!$M$6:$M$10009,$B$3:$B$1021,PURCHASE!$L$6:$L$10009,$A$3:$A$1021)</f>
        <v>0</v>
      </c>
      <c r="M106" s="416">
        <f>SUMIFS(PURCHASE!$R$6:$R$10009,PURCHASE!$A$6:$A$10009,M2,PURCHASE!$M$6:$M$10009,$B$3:$B$1021,PURCHASE!$L$6:$L$10009,$A$3:$A$1021)</f>
        <v>0</v>
      </c>
      <c r="N106" s="416">
        <f>SUMIFS(PURCHASE!$R$6:$R$10009,PURCHASE!$A$6:$A$10009,N2,PURCHASE!$M$6:$M$10009,$B$3:$B$1021,PURCHASE!$L$6:$L$10009,$A$3:$A$1021)</f>
        <v>0</v>
      </c>
      <c r="O106" s="416">
        <f>SUMIFS(PURCHASE!$R$6:$R$10009,PURCHASE!$A$6:$A$10009,O2,PURCHASE!$M$6:$M$10009,$B$3:$B$1021,PURCHASE!$L$6:$L$10009,$A$3:$A$1021)</f>
        <v>0</v>
      </c>
    </row>
    <row r="107" spans="1:15">
      <c r="A107" s="417" t="s">
        <v>1903</v>
      </c>
      <c r="B107" s="417" t="s">
        <v>1544</v>
      </c>
      <c r="C107" s="398" t="s">
        <v>1368</v>
      </c>
      <c r="D107" s="416">
        <f>SUMIFS(PURCHASE!$S$6:$S$10009,PURCHASE!$A$6:$A$10009,D2,PURCHASE!$M$6:$M$10009,$B$3:$B$1021,PURCHASE!$L$6:$L$10009,$A$3:$A$1021)</f>
        <v>0</v>
      </c>
      <c r="E107" s="416">
        <f>SUMIFS(PURCHASE!$S$6:$S$10009,PURCHASE!$A$6:$A$10009,E2,PURCHASE!$M$6:$M$10009,$B$3:$B$1021,PURCHASE!$L$6:$L$10009,$A$3:$A$1021)</f>
        <v>0</v>
      </c>
      <c r="F107" s="416">
        <f>SUMIFS(PURCHASE!$S$6:$S$10009,PURCHASE!$A$6:$A$10009,F2,PURCHASE!$M$6:$M$10009,$B$3:$B$1021,PURCHASE!$L$6:$L$10009,$A$3:$A$1021)</f>
        <v>0</v>
      </c>
      <c r="G107" s="416">
        <f>SUMIFS(PURCHASE!$S$6:$S$10009,PURCHASE!$A$6:$A$10009,G2,PURCHASE!$M$6:$M$10009,$B$3:$B$1021,PURCHASE!$L$6:$L$10009,$A$3:$A$1021)</f>
        <v>0</v>
      </c>
      <c r="H107" s="416">
        <f>SUMIFS(PURCHASE!$S$6:$S$10009,PURCHASE!$A$6:$A$10009,H2,PURCHASE!$M$6:$M$10009,$B$3:$B$1021,PURCHASE!$L$6:$L$10009,$A$3:$A$1021)</f>
        <v>0</v>
      </c>
      <c r="I107" s="416">
        <f>SUMIFS(PURCHASE!$S$6:$S$10009,PURCHASE!$A$6:$A$10009,I2,PURCHASE!$M$6:$M$10009,$B$3:$B$1021,PURCHASE!$L$6:$L$10009,$A$3:$A$1021)</f>
        <v>0</v>
      </c>
      <c r="J107" s="416">
        <f>SUMIFS(PURCHASE!$S$6:$S$10009,PURCHASE!$A$6:$A$10009,J2,PURCHASE!$M$6:$M$10009,$B$3:$B$1021,PURCHASE!$L$6:$L$10009,$A$3:$A$1021)</f>
        <v>0</v>
      </c>
      <c r="K107" s="416">
        <f>SUMIFS(PURCHASE!$S$6:$S$10009,PURCHASE!$A$6:$A$10009,K2,PURCHASE!$M$6:$M$10009,$B$3:$B$1021,PURCHASE!$L$6:$L$10009,$A$3:$A$1021)</f>
        <v>0</v>
      </c>
      <c r="L107" s="416">
        <f>SUMIFS(PURCHASE!$S$6:$S$10009,PURCHASE!$A$6:$A$10009,L2,PURCHASE!$M$6:$M$10009,$B$3:$B$1021,PURCHASE!$L$6:$L$10009,$A$3:$A$1021)</f>
        <v>0</v>
      </c>
      <c r="M107" s="416">
        <f>SUMIFS(PURCHASE!$S$6:$S$10009,PURCHASE!$A$6:$A$10009,M2,PURCHASE!$M$6:$M$10009,$B$3:$B$1021,PURCHASE!$L$6:$L$10009,$A$3:$A$1021)</f>
        <v>0</v>
      </c>
      <c r="N107" s="416">
        <f>SUMIFS(PURCHASE!$S$6:$S$10009,PURCHASE!$A$6:$A$10009,N2,PURCHASE!$M$6:$M$10009,$B$3:$B$1021,PURCHASE!$L$6:$L$10009,$A$3:$A$1021)</f>
        <v>0</v>
      </c>
      <c r="O107" s="416">
        <f>SUMIFS(PURCHASE!$S$6:$S$10009,PURCHASE!$A$6:$A$10009,O2,PURCHASE!$M$6:$M$10009,$B$3:$B$1021,PURCHASE!$L$6:$L$10009,$A$3:$A$1021)</f>
        <v>0</v>
      </c>
    </row>
    <row r="108" spans="1:15">
      <c r="A108" s="402" t="s">
        <v>1903</v>
      </c>
      <c r="B108" s="402" t="s">
        <v>1468</v>
      </c>
      <c r="C108" s="413" t="s">
        <v>1904</v>
      </c>
      <c r="D108" s="414">
        <f>SUM(D110:D114)</f>
        <v>0</v>
      </c>
      <c r="E108" s="414">
        <f t="shared" ref="E108:N108" si="51">SUM(E110:E114)</f>
        <v>0</v>
      </c>
      <c r="F108" s="414">
        <f t="shared" si="51"/>
        <v>0</v>
      </c>
      <c r="G108" s="414">
        <f t="shared" si="51"/>
        <v>0</v>
      </c>
      <c r="H108" s="414">
        <f t="shared" si="51"/>
        <v>0</v>
      </c>
      <c r="I108" s="414">
        <f t="shared" si="51"/>
        <v>0</v>
      </c>
      <c r="J108" s="414">
        <f t="shared" si="51"/>
        <v>0</v>
      </c>
      <c r="K108" s="414">
        <f t="shared" si="51"/>
        <v>0</v>
      </c>
      <c r="L108" s="414">
        <f t="shared" si="51"/>
        <v>0</v>
      </c>
      <c r="M108" s="414">
        <f t="shared" si="51"/>
        <v>0</v>
      </c>
      <c r="N108" s="414">
        <f t="shared" si="51"/>
        <v>0</v>
      </c>
      <c r="O108" s="414">
        <f t="shared" ref="O108" si="52">SUM(O110:O114)</f>
        <v>0</v>
      </c>
    </row>
    <row r="109" spans="1:15">
      <c r="A109" s="415" t="s">
        <v>1903</v>
      </c>
      <c r="B109" s="417" t="s">
        <v>1468</v>
      </c>
      <c r="C109" s="396" t="s">
        <v>1363</v>
      </c>
      <c r="D109" s="416"/>
      <c r="E109" s="416"/>
      <c r="F109" s="416"/>
      <c r="G109" s="416"/>
      <c r="H109" s="416"/>
      <c r="I109" s="416"/>
      <c r="J109" s="416"/>
      <c r="K109" s="416"/>
      <c r="L109" s="416"/>
      <c r="M109" s="416"/>
      <c r="N109" s="416"/>
      <c r="O109" s="416"/>
    </row>
    <row r="110" spans="1:15">
      <c r="A110" s="417" t="s">
        <v>1903</v>
      </c>
      <c r="B110" s="417" t="s">
        <v>1468</v>
      </c>
      <c r="C110" s="396" t="s">
        <v>1364</v>
      </c>
      <c r="D110" s="416">
        <f>+D89+D96+D103</f>
        <v>0</v>
      </c>
      <c r="E110" s="416">
        <f t="shared" ref="E110:N110" si="53">+E89+E96+E103</f>
        <v>0</v>
      </c>
      <c r="F110" s="416">
        <f t="shared" si="53"/>
        <v>0</v>
      </c>
      <c r="G110" s="416">
        <f t="shared" si="53"/>
        <v>0</v>
      </c>
      <c r="H110" s="416">
        <f t="shared" si="53"/>
        <v>0</v>
      </c>
      <c r="I110" s="416">
        <f t="shared" si="53"/>
        <v>0</v>
      </c>
      <c r="J110" s="416">
        <f t="shared" si="53"/>
        <v>0</v>
      </c>
      <c r="K110" s="416">
        <f t="shared" si="53"/>
        <v>0</v>
      </c>
      <c r="L110" s="416">
        <f t="shared" si="53"/>
        <v>0</v>
      </c>
      <c r="M110" s="416">
        <f t="shared" si="53"/>
        <v>0</v>
      </c>
      <c r="N110" s="416">
        <f t="shared" si="53"/>
        <v>0</v>
      </c>
      <c r="O110" s="416">
        <f t="shared" ref="O110" si="54">+O89+O96+O103</f>
        <v>0</v>
      </c>
    </row>
    <row r="111" spans="1:15">
      <c r="A111" s="417" t="s">
        <v>1903</v>
      </c>
      <c r="B111" s="417" t="s">
        <v>1468</v>
      </c>
      <c r="C111" s="396" t="s">
        <v>1365</v>
      </c>
      <c r="D111" s="416">
        <f t="shared" ref="D111:N114" si="55">+D90+D97+D104</f>
        <v>0</v>
      </c>
      <c r="E111" s="416">
        <f t="shared" si="55"/>
        <v>0</v>
      </c>
      <c r="F111" s="416">
        <f t="shared" si="55"/>
        <v>0</v>
      </c>
      <c r="G111" s="416">
        <f t="shared" si="55"/>
        <v>0</v>
      </c>
      <c r="H111" s="416">
        <f t="shared" si="55"/>
        <v>0</v>
      </c>
      <c r="I111" s="416">
        <f t="shared" si="55"/>
        <v>0</v>
      </c>
      <c r="J111" s="416">
        <f t="shared" si="55"/>
        <v>0</v>
      </c>
      <c r="K111" s="416">
        <f t="shared" si="55"/>
        <v>0</v>
      </c>
      <c r="L111" s="416">
        <f t="shared" si="55"/>
        <v>0</v>
      </c>
      <c r="M111" s="416">
        <f t="shared" si="55"/>
        <v>0</v>
      </c>
      <c r="N111" s="416">
        <f t="shared" si="55"/>
        <v>0</v>
      </c>
      <c r="O111" s="416">
        <f t="shared" ref="O111" si="56">+O90+O97+O104</f>
        <v>0</v>
      </c>
    </row>
    <row r="112" spans="1:15">
      <c r="A112" s="417" t="s">
        <v>1903</v>
      </c>
      <c r="B112" s="417" t="s">
        <v>1468</v>
      </c>
      <c r="C112" s="396" t="s">
        <v>1366</v>
      </c>
      <c r="D112" s="416">
        <f t="shared" si="55"/>
        <v>0</v>
      </c>
      <c r="E112" s="416">
        <f t="shared" si="55"/>
        <v>0</v>
      </c>
      <c r="F112" s="416">
        <f t="shared" si="55"/>
        <v>0</v>
      </c>
      <c r="G112" s="416">
        <f t="shared" si="55"/>
        <v>0</v>
      </c>
      <c r="H112" s="416">
        <f t="shared" si="55"/>
        <v>0</v>
      </c>
      <c r="I112" s="416">
        <f t="shared" si="55"/>
        <v>0</v>
      </c>
      <c r="J112" s="416">
        <f t="shared" si="55"/>
        <v>0</v>
      </c>
      <c r="K112" s="416">
        <f t="shared" si="55"/>
        <v>0</v>
      </c>
      <c r="L112" s="416">
        <f t="shared" si="55"/>
        <v>0</v>
      </c>
      <c r="M112" s="416">
        <f t="shared" si="55"/>
        <v>0</v>
      </c>
      <c r="N112" s="416">
        <f t="shared" si="55"/>
        <v>0</v>
      </c>
      <c r="O112" s="416">
        <f t="shared" ref="O112" si="57">+O91+O98+O105</f>
        <v>0</v>
      </c>
    </row>
    <row r="113" spans="1:15">
      <c r="A113" s="417" t="s">
        <v>1903</v>
      </c>
      <c r="B113" s="417" t="s">
        <v>1468</v>
      </c>
      <c r="C113" s="396" t="s">
        <v>1367</v>
      </c>
      <c r="D113" s="416">
        <f t="shared" si="55"/>
        <v>0</v>
      </c>
      <c r="E113" s="416">
        <f t="shared" si="55"/>
        <v>0</v>
      </c>
      <c r="F113" s="416">
        <f t="shared" si="55"/>
        <v>0</v>
      </c>
      <c r="G113" s="416">
        <f t="shared" si="55"/>
        <v>0</v>
      </c>
      <c r="H113" s="416">
        <f t="shared" si="55"/>
        <v>0</v>
      </c>
      <c r="I113" s="416">
        <f t="shared" si="55"/>
        <v>0</v>
      </c>
      <c r="J113" s="416">
        <f t="shared" si="55"/>
        <v>0</v>
      </c>
      <c r="K113" s="416">
        <f t="shared" si="55"/>
        <v>0</v>
      </c>
      <c r="L113" s="416">
        <f t="shared" si="55"/>
        <v>0</v>
      </c>
      <c r="M113" s="416">
        <f t="shared" si="55"/>
        <v>0</v>
      </c>
      <c r="N113" s="416">
        <f t="shared" si="55"/>
        <v>0</v>
      </c>
      <c r="O113" s="416">
        <f t="shared" ref="O113" si="58">+O92+O99+O106</f>
        <v>0</v>
      </c>
    </row>
    <row r="114" spans="1:15">
      <c r="A114" s="417" t="s">
        <v>1903</v>
      </c>
      <c r="B114" s="418" t="s">
        <v>1468</v>
      </c>
      <c r="C114" s="398" t="s">
        <v>1368</v>
      </c>
      <c r="D114" s="416">
        <f t="shared" si="55"/>
        <v>0</v>
      </c>
      <c r="E114" s="416">
        <f t="shared" si="55"/>
        <v>0</v>
      </c>
      <c r="F114" s="416">
        <f t="shared" si="55"/>
        <v>0</v>
      </c>
      <c r="G114" s="416">
        <f t="shared" si="55"/>
        <v>0</v>
      </c>
      <c r="H114" s="416">
        <f t="shared" si="55"/>
        <v>0</v>
      </c>
      <c r="I114" s="416">
        <f t="shared" si="55"/>
        <v>0</v>
      </c>
      <c r="J114" s="416">
        <f t="shared" si="55"/>
        <v>0</v>
      </c>
      <c r="K114" s="416">
        <f t="shared" si="55"/>
        <v>0</v>
      </c>
      <c r="L114" s="416">
        <f t="shared" si="55"/>
        <v>0</v>
      </c>
      <c r="M114" s="416">
        <f t="shared" si="55"/>
        <v>0</v>
      </c>
      <c r="N114" s="416">
        <f t="shared" si="55"/>
        <v>0</v>
      </c>
      <c r="O114" s="416">
        <f t="shared" ref="O114" si="59">+O93+O100+O107</f>
        <v>0</v>
      </c>
    </row>
    <row r="115" spans="1:15">
      <c r="A115" s="402" t="s">
        <v>1905</v>
      </c>
      <c r="B115" s="402" t="s">
        <v>1545</v>
      </c>
      <c r="C115" s="413" t="s">
        <v>1545</v>
      </c>
      <c r="D115" s="414">
        <f>SUM(D117:D121)</f>
        <v>0</v>
      </c>
      <c r="E115" s="414">
        <f t="shared" ref="E115:N115" si="60">SUM(E117:E121)</f>
        <v>0</v>
      </c>
      <c r="F115" s="414">
        <f t="shared" si="60"/>
        <v>0</v>
      </c>
      <c r="G115" s="414">
        <f t="shared" si="60"/>
        <v>0</v>
      </c>
      <c r="H115" s="414">
        <f t="shared" si="60"/>
        <v>0</v>
      </c>
      <c r="I115" s="414">
        <f t="shared" si="60"/>
        <v>0</v>
      </c>
      <c r="J115" s="414">
        <f t="shared" si="60"/>
        <v>0</v>
      </c>
      <c r="K115" s="414">
        <f t="shared" si="60"/>
        <v>0</v>
      </c>
      <c r="L115" s="414">
        <f t="shared" si="60"/>
        <v>0</v>
      </c>
      <c r="M115" s="414">
        <f t="shared" si="60"/>
        <v>0</v>
      </c>
      <c r="N115" s="414">
        <f t="shared" si="60"/>
        <v>0</v>
      </c>
      <c r="O115" s="414">
        <f t="shared" ref="O115" si="61">SUM(O117:O121)</f>
        <v>0</v>
      </c>
    </row>
    <row r="116" spans="1:15">
      <c r="A116" s="415" t="s">
        <v>1905</v>
      </c>
      <c r="B116" s="415" t="s">
        <v>1545</v>
      </c>
      <c r="C116" s="396" t="s">
        <v>1363</v>
      </c>
      <c r="D116" s="416"/>
      <c r="E116" s="416"/>
      <c r="F116" s="416"/>
      <c r="G116" s="416"/>
      <c r="H116" s="416"/>
      <c r="I116" s="416"/>
      <c r="J116" s="416"/>
      <c r="K116" s="416"/>
      <c r="L116" s="416"/>
      <c r="M116" s="416"/>
      <c r="N116" s="416"/>
      <c r="O116" s="416"/>
    </row>
    <row r="117" spans="1:15">
      <c r="A117" s="417" t="s">
        <v>1905</v>
      </c>
      <c r="B117" s="417" t="s">
        <v>1545</v>
      </c>
      <c r="C117" s="396" t="s">
        <v>1364</v>
      </c>
      <c r="D117" s="416">
        <f>SUMIFS(PURCHASE!$N$6:$N$10009,PURCHASE!$A$6:$A$10009,D2,PURCHASE!$M$6:$M$10009,$B$3:$B$1021,PURCHASE!$L$6:$L$10009,$A$3:$A$1021)</f>
        <v>0</v>
      </c>
      <c r="E117" s="416">
        <f>SUMIFS(PURCHASE!$N$6:$N$10009,PURCHASE!$A$6:$A$10009,E2,PURCHASE!$M$6:$M$10009,$B$3:$B$1021,PURCHASE!$L$6:$L$10009,$A$3:$A$1021)</f>
        <v>0</v>
      </c>
      <c r="F117" s="416">
        <f>SUMIFS(PURCHASE!$N$6:$N$10009,PURCHASE!$A$6:$A$10009,F2,PURCHASE!$M$6:$M$10009,$B$3:$B$1021,PURCHASE!$L$6:$L$10009,$A$3:$A$1021)</f>
        <v>0</v>
      </c>
      <c r="G117" s="416">
        <f>SUMIFS(PURCHASE!$N$6:$N$10009,PURCHASE!$A$6:$A$10009,G2,PURCHASE!$M$6:$M$10009,$B$3:$B$1021,PURCHASE!$L$6:$L$10009,$A$3:$A$1021)</f>
        <v>0</v>
      </c>
      <c r="H117" s="416">
        <f>SUMIFS(PURCHASE!$N$6:$N$10009,PURCHASE!$A$6:$A$10009,H2,PURCHASE!$M$6:$M$10009,$B$3:$B$1021,PURCHASE!$L$6:$L$10009,$A$3:$A$1021)</f>
        <v>0</v>
      </c>
      <c r="I117" s="416">
        <f>SUMIFS(PURCHASE!$N$6:$N$10009,PURCHASE!$A$6:$A$10009,I2,PURCHASE!$M$6:$M$10009,$B$3:$B$1021,PURCHASE!$L$6:$L$10009,$A$3:$A$1021)</f>
        <v>0</v>
      </c>
      <c r="J117" s="416">
        <f>SUMIFS(PURCHASE!$N$6:$N$10009,PURCHASE!$A$6:$A$10009,J2,PURCHASE!$M$6:$M$10009,$B$3:$B$1021,PURCHASE!$L$6:$L$10009,$A$3:$A$1021)</f>
        <v>0</v>
      </c>
      <c r="K117" s="416">
        <f>SUMIFS(PURCHASE!$N$6:$N$10009,PURCHASE!$A$6:$A$10009,K2,PURCHASE!$M$6:$M$10009,$B$3:$B$1021,PURCHASE!$L$6:$L$10009,$A$3:$A$1021)</f>
        <v>0</v>
      </c>
      <c r="L117" s="416">
        <f>SUMIFS(PURCHASE!$N$6:$N$10009,PURCHASE!$A$6:$A$10009,L2,PURCHASE!$M$6:$M$10009,$B$3:$B$1021,PURCHASE!$L$6:$L$10009,$A$3:$A$1021)</f>
        <v>0</v>
      </c>
      <c r="M117" s="416">
        <f>SUMIFS(PURCHASE!$N$6:$N$10009,PURCHASE!$A$6:$A$10009,M2,PURCHASE!$M$6:$M$10009,$B$3:$B$1021,PURCHASE!$L$6:$L$10009,$A$3:$A$1021)</f>
        <v>0</v>
      </c>
      <c r="N117" s="416">
        <f>SUMIFS(PURCHASE!$N$6:$N$10009,PURCHASE!$A$6:$A$10009,N2,PURCHASE!$M$6:$M$10009,$B$3:$B$1021,PURCHASE!$L$6:$L$10009,$A$3:$A$1021)</f>
        <v>0</v>
      </c>
      <c r="O117" s="416">
        <f>SUMIFS(PURCHASE!$N$6:$N$10009,PURCHASE!$A$6:$A$10009,O2,PURCHASE!$M$6:$M$10009,$B$3:$B$1021,PURCHASE!$L$6:$L$10009,$A$3:$A$1021)</f>
        <v>0</v>
      </c>
    </row>
    <row r="118" spans="1:15">
      <c r="A118" s="417" t="s">
        <v>1905</v>
      </c>
      <c r="B118" s="417" t="s">
        <v>1545</v>
      </c>
      <c r="C118" s="396" t="s">
        <v>1365</v>
      </c>
      <c r="D118" s="416">
        <f>SUMIFS(PURCHASE!$P$6:$P$10009,PURCHASE!$A$6:$A$10009,D2,PURCHASE!$M$6:$M$10009,$B$3:$B$1021,PURCHASE!$L$6:$L$10009,$A$3:$A$1021)</f>
        <v>0</v>
      </c>
      <c r="E118" s="416">
        <f>SUMIFS(PURCHASE!$P$6:$P$10009,PURCHASE!$A$6:$A$10009,E2,PURCHASE!$M$6:$M$10009,$B$3:$B$1021,PURCHASE!$L$6:$L$10009,$A$3:$A$1021)</f>
        <v>0</v>
      </c>
      <c r="F118" s="416">
        <f>SUMIFS(PURCHASE!$P$6:$P$10009,PURCHASE!$A$6:$A$10009,F2,PURCHASE!$M$6:$M$10009,$B$3:$B$1021,PURCHASE!$L$6:$L$10009,$A$3:$A$1021)</f>
        <v>0</v>
      </c>
      <c r="G118" s="416">
        <f>SUMIFS(PURCHASE!$P$6:$P$10009,PURCHASE!$A$6:$A$10009,G2,PURCHASE!$M$6:$M$10009,$B$3:$B$1021,PURCHASE!$L$6:$L$10009,$A$3:$A$1021)</f>
        <v>0</v>
      </c>
      <c r="H118" s="416">
        <f>SUMIFS(PURCHASE!$P$6:$P$10009,PURCHASE!$A$6:$A$10009,H2,PURCHASE!$M$6:$M$10009,$B$3:$B$1021,PURCHASE!$L$6:$L$10009,$A$3:$A$1021)</f>
        <v>0</v>
      </c>
      <c r="I118" s="416">
        <f>SUMIFS(PURCHASE!$P$6:$P$10009,PURCHASE!$A$6:$A$10009,I2,PURCHASE!$M$6:$M$10009,$B$3:$B$1021,PURCHASE!$L$6:$L$10009,$A$3:$A$1021)</f>
        <v>0</v>
      </c>
      <c r="J118" s="416">
        <f>SUMIFS(PURCHASE!$P$6:$P$10009,PURCHASE!$A$6:$A$10009,J2,PURCHASE!$M$6:$M$10009,$B$3:$B$1021,PURCHASE!$L$6:$L$10009,$A$3:$A$1021)</f>
        <v>0</v>
      </c>
      <c r="K118" s="416">
        <f>SUMIFS(PURCHASE!$P$6:$P$10009,PURCHASE!$A$6:$A$10009,K2,PURCHASE!$M$6:$M$10009,$B$3:$B$1021,PURCHASE!$L$6:$L$10009,$A$3:$A$1021)</f>
        <v>0</v>
      </c>
      <c r="L118" s="416">
        <f>SUMIFS(PURCHASE!$P$6:$P$10009,PURCHASE!$A$6:$A$10009,L2,PURCHASE!$M$6:$M$10009,$B$3:$B$1021,PURCHASE!$L$6:$L$10009,$A$3:$A$1021)</f>
        <v>0</v>
      </c>
      <c r="M118" s="416">
        <f>SUMIFS(PURCHASE!$P$6:$P$10009,PURCHASE!$A$6:$A$10009,M2,PURCHASE!$M$6:$M$10009,$B$3:$B$1021,PURCHASE!$L$6:$L$10009,$A$3:$A$1021)</f>
        <v>0</v>
      </c>
      <c r="N118" s="416">
        <f>SUMIFS(PURCHASE!$P$6:$P$10009,PURCHASE!$A$6:$A$10009,N2,PURCHASE!$M$6:$M$10009,$B$3:$B$1021,PURCHASE!$L$6:$L$10009,$A$3:$A$1021)</f>
        <v>0</v>
      </c>
      <c r="O118" s="416">
        <f>SUMIFS(PURCHASE!$P$6:$P$10009,PURCHASE!$A$6:$A$10009,O2,PURCHASE!$M$6:$M$10009,$B$3:$B$1021,PURCHASE!$L$6:$L$10009,$A$3:$A$1021)</f>
        <v>0</v>
      </c>
    </row>
    <row r="119" spans="1:15">
      <c r="A119" s="417" t="s">
        <v>1905</v>
      </c>
      <c r="B119" s="417" t="s">
        <v>1545</v>
      </c>
      <c r="C119" s="396" t="s">
        <v>1366</v>
      </c>
      <c r="D119" s="416">
        <f>SUMIFS(PURCHASE!$Q$6:$Q$10009,PURCHASE!$A$6:$A$10009,D2,PURCHASE!$M$6:$M$10009,$B$3:$B$1021,PURCHASE!$L$6:$L$10009,$A$3:$A$1021)</f>
        <v>0</v>
      </c>
      <c r="E119" s="416">
        <f>SUMIFS(PURCHASE!$Q$6:$Q$10009,PURCHASE!$A$6:$A$10009,E2,PURCHASE!$M$6:$M$10009,$B$3:$B$1021,PURCHASE!$L$6:$L$10009,$A$3:$A$1021)</f>
        <v>0</v>
      </c>
      <c r="F119" s="416">
        <f>SUMIFS(PURCHASE!$Q$6:$Q$10009,PURCHASE!$A$6:$A$10009,F2,PURCHASE!$M$6:$M$10009,$B$3:$B$1021,PURCHASE!$L$6:$L$10009,$A$3:$A$1021)</f>
        <v>0</v>
      </c>
      <c r="G119" s="416">
        <f>SUMIFS(PURCHASE!$Q$6:$Q$10009,PURCHASE!$A$6:$A$10009,G2,PURCHASE!$M$6:$M$10009,$B$3:$B$1021,PURCHASE!$L$6:$L$10009,$A$3:$A$1021)</f>
        <v>0</v>
      </c>
      <c r="H119" s="416">
        <f>SUMIFS(PURCHASE!$Q$6:$Q$10009,PURCHASE!$A$6:$A$10009,H2,PURCHASE!$M$6:$M$10009,$B$3:$B$1021,PURCHASE!$L$6:$L$10009,$A$3:$A$1021)</f>
        <v>0</v>
      </c>
      <c r="I119" s="416">
        <f>SUMIFS(PURCHASE!$Q$6:$Q$10009,PURCHASE!$A$6:$A$10009,I2,PURCHASE!$M$6:$M$10009,$B$3:$B$1021,PURCHASE!$L$6:$L$10009,$A$3:$A$1021)</f>
        <v>0</v>
      </c>
      <c r="J119" s="416">
        <f>SUMIFS(PURCHASE!$Q$6:$Q$10009,PURCHASE!$A$6:$A$10009,J2,PURCHASE!$M$6:$M$10009,$B$3:$B$1021,PURCHASE!$L$6:$L$10009,$A$3:$A$1021)</f>
        <v>0</v>
      </c>
      <c r="K119" s="416">
        <f>SUMIFS(PURCHASE!$Q$6:$Q$10009,PURCHASE!$A$6:$A$10009,K2,PURCHASE!$M$6:$M$10009,$B$3:$B$1021,PURCHASE!$L$6:$L$10009,$A$3:$A$1021)</f>
        <v>0</v>
      </c>
      <c r="L119" s="416">
        <f>SUMIFS(PURCHASE!$Q$6:$Q$10009,PURCHASE!$A$6:$A$10009,L2,PURCHASE!$M$6:$M$10009,$B$3:$B$1021,PURCHASE!$L$6:$L$10009,$A$3:$A$1021)</f>
        <v>0</v>
      </c>
      <c r="M119" s="416">
        <f>SUMIFS(PURCHASE!$Q$6:$Q$10009,PURCHASE!$A$6:$A$10009,M2,PURCHASE!$M$6:$M$10009,$B$3:$B$1021,PURCHASE!$L$6:$L$10009,$A$3:$A$1021)</f>
        <v>0</v>
      </c>
      <c r="N119" s="416">
        <f>SUMIFS(PURCHASE!$Q$6:$Q$10009,PURCHASE!$A$6:$A$10009,N2,PURCHASE!$M$6:$M$10009,$B$3:$B$1021,PURCHASE!$L$6:$L$10009,$A$3:$A$1021)</f>
        <v>0</v>
      </c>
      <c r="O119" s="416">
        <f>SUMIFS(PURCHASE!$Q$6:$Q$10009,PURCHASE!$A$6:$A$10009,O2,PURCHASE!$M$6:$M$10009,$B$3:$B$1021,PURCHASE!$L$6:$L$10009,$A$3:$A$1021)</f>
        <v>0</v>
      </c>
    </row>
    <row r="120" spans="1:15">
      <c r="A120" s="417" t="s">
        <v>1905</v>
      </c>
      <c r="B120" s="417" t="s">
        <v>1545</v>
      </c>
      <c r="C120" s="396" t="s">
        <v>1367</v>
      </c>
      <c r="D120" s="416">
        <f>SUMIFS(PURCHASE!$R$6:$R$10009,PURCHASE!$A$6:$A$10009,D2,PURCHASE!$M$6:$M$10009,$B$3:$B$1021,PURCHASE!$L$6:$L$10009,$A$3:$A$1021)</f>
        <v>0</v>
      </c>
      <c r="E120" s="416">
        <f>SUMIFS(PURCHASE!$R$6:$R$10009,PURCHASE!$A$6:$A$10009,E2,PURCHASE!$M$6:$M$10009,$B$3:$B$1021,PURCHASE!$L$6:$L$10009,$A$3:$A$1021)</f>
        <v>0</v>
      </c>
      <c r="F120" s="416">
        <f>SUMIFS(PURCHASE!$R$6:$R$10009,PURCHASE!$A$6:$A$10009,F2,PURCHASE!$M$6:$M$10009,$B$3:$B$1021,PURCHASE!$L$6:$L$10009,$A$3:$A$1021)</f>
        <v>0</v>
      </c>
      <c r="G120" s="416">
        <f>SUMIFS(PURCHASE!$R$6:$R$10009,PURCHASE!$A$6:$A$10009,G2,PURCHASE!$M$6:$M$10009,$B$3:$B$1021,PURCHASE!$L$6:$L$10009,$A$3:$A$1021)</f>
        <v>0</v>
      </c>
      <c r="H120" s="416">
        <f>SUMIFS(PURCHASE!$R$6:$R$10009,PURCHASE!$A$6:$A$10009,H2,PURCHASE!$M$6:$M$10009,$B$3:$B$1021,PURCHASE!$L$6:$L$10009,$A$3:$A$1021)</f>
        <v>0</v>
      </c>
      <c r="I120" s="416">
        <f>SUMIFS(PURCHASE!$R$6:$R$10009,PURCHASE!$A$6:$A$10009,I2,PURCHASE!$M$6:$M$10009,$B$3:$B$1021,PURCHASE!$L$6:$L$10009,$A$3:$A$1021)</f>
        <v>0</v>
      </c>
      <c r="J120" s="416">
        <f>SUMIFS(PURCHASE!$R$6:$R$10009,PURCHASE!$A$6:$A$10009,J2,PURCHASE!$M$6:$M$10009,$B$3:$B$1021,PURCHASE!$L$6:$L$10009,$A$3:$A$1021)</f>
        <v>0</v>
      </c>
      <c r="K120" s="416">
        <f>SUMIFS(PURCHASE!$R$6:$R$10009,PURCHASE!$A$6:$A$10009,K2,PURCHASE!$M$6:$M$10009,$B$3:$B$1021,PURCHASE!$L$6:$L$10009,$A$3:$A$1021)</f>
        <v>0</v>
      </c>
      <c r="L120" s="416">
        <f>SUMIFS(PURCHASE!$R$6:$R$10009,PURCHASE!$A$6:$A$10009,L2,PURCHASE!$M$6:$M$10009,$B$3:$B$1021,PURCHASE!$L$6:$L$10009,$A$3:$A$1021)</f>
        <v>0</v>
      </c>
      <c r="M120" s="416">
        <f>SUMIFS(PURCHASE!$R$6:$R$10009,PURCHASE!$A$6:$A$10009,M2,PURCHASE!$M$6:$M$10009,$B$3:$B$1021,PURCHASE!$L$6:$L$10009,$A$3:$A$1021)</f>
        <v>0</v>
      </c>
      <c r="N120" s="416">
        <f>SUMIFS(PURCHASE!$R$6:$R$10009,PURCHASE!$A$6:$A$10009,N2,PURCHASE!$M$6:$M$10009,$B$3:$B$1021,PURCHASE!$L$6:$L$10009,$A$3:$A$1021)</f>
        <v>0</v>
      </c>
      <c r="O120" s="416">
        <f>SUMIFS(PURCHASE!$R$6:$R$10009,PURCHASE!$A$6:$A$10009,O2,PURCHASE!$M$6:$M$10009,$B$3:$B$1021,PURCHASE!$L$6:$L$10009,$A$3:$A$1021)</f>
        <v>0</v>
      </c>
    </row>
    <row r="121" spans="1:15">
      <c r="A121" s="417" t="s">
        <v>1905</v>
      </c>
      <c r="B121" s="418" t="s">
        <v>1545</v>
      </c>
      <c r="C121" s="396" t="s">
        <v>1368</v>
      </c>
      <c r="D121" s="416">
        <f>SUMIFS(PURCHASE!$S$6:$S$10009,PURCHASE!$A$6:$A$10009,D2,PURCHASE!$M$6:$M$10009,$B$3:$B$1021,PURCHASE!$L$6:$L$10009,$A$3:$A$1021)</f>
        <v>0</v>
      </c>
      <c r="E121" s="416">
        <f>SUMIFS(PURCHASE!$S$6:$S$10009,PURCHASE!$A$6:$A$10009,E2,PURCHASE!$M$6:$M$10009,$B$3:$B$1021,PURCHASE!$L$6:$L$10009,$A$3:$A$1021)</f>
        <v>0</v>
      </c>
      <c r="F121" s="416">
        <f>SUMIFS(PURCHASE!$S$6:$S$10009,PURCHASE!$A$6:$A$10009,F2,PURCHASE!$M$6:$M$10009,$B$3:$B$1021,PURCHASE!$L$6:$L$10009,$A$3:$A$1021)</f>
        <v>0</v>
      </c>
      <c r="G121" s="416">
        <f>SUMIFS(PURCHASE!$S$6:$S$10009,PURCHASE!$A$6:$A$10009,G2,PURCHASE!$M$6:$M$10009,$B$3:$B$1021,PURCHASE!$L$6:$L$10009,$A$3:$A$1021)</f>
        <v>0</v>
      </c>
      <c r="H121" s="416">
        <f>SUMIFS(PURCHASE!$S$6:$S$10009,PURCHASE!$A$6:$A$10009,H2,PURCHASE!$M$6:$M$10009,$B$3:$B$1021,PURCHASE!$L$6:$L$10009,$A$3:$A$1021)</f>
        <v>0</v>
      </c>
      <c r="I121" s="416">
        <f>SUMIFS(PURCHASE!$S$6:$S$10009,PURCHASE!$A$6:$A$10009,I2,PURCHASE!$M$6:$M$10009,$B$3:$B$1021,PURCHASE!$L$6:$L$10009,$A$3:$A$1021)</f>
        <v>0</v>
      </c>
      <c r="J121" s="416">
        <f>SUMIFS(PURCHASE!$S$6:$S$10009,PURCHASE!$A$6:$A$10009,J2,PURCHASE!$M$6:$M$10009,$B$3:$B$1021,PURCHASE!$L$6:$L$10009,$A$3:$A$1021)</f>
        <v>0</v>
      </c>
      <c r="K121" s="416">
        <f>SUMIFS(PURCHASE!$S$6:$S$10009,PURCHASE!$A$6:$A$10009,K2,PURCHASE!$M$6:$M$10009,$B$3:$B$1021,PURCHASE!$L$6:$L$10009,$A$3:$A$1021)</f>
        <v>0</v>
      </c>
      <c r="L121" s="416">
        <f>SUMIFS(PURCHASE!$S$6:$S$10009,PURCHASE!$A$6:$A$10009,L2,PURCHASE!$M$6:$M$10009,$B$3:$B$1021,PURCHASE!$L$6:$L$10009,$A$3:$A$1021)</f>
        <v>0</v>
      </c>
      <c r="M121" s="416">
        <f>SUMIFS(PURCHASE!$S$6:$S$10009,PURCHASE!$A$6:$A$10009,M2,PURCHASE!$M$6:$M$10009,$B$3:$B$1021,PURCHASE!$L$6:$L$10009,$A$3:$A$1021)</f>
        <v>0</v>
      </c>
      <c r="N121" s="416">
        <f>SUMIFS(PURCHASE!$S$6:$S$10009,PURCHASE!$A$6:$A$10009,N2,PURCHASE!$M$6:$M$10009,$B$3:$B$1021,PURCHASE!$L$6:$L$10009,$A$3:$A$1021)</f>
        <v>0</v>
      </c>
      <c r="O121" s="416">
        <f>SUMIFS(PURCHASE!$S$6:$S$10009,PURCHASE!$A$6:$A$10009,O2,PURCHASE!$M$6:$M$10009,$B$3:$B$1021,PURCHASE!$L$6:$L$10009,$A$3:$A$1021)</f>
        <v>0</v>
      </c>
    </row>
    <row r="122" spans="1:15">
      <c r="A122" s="402" t="s">
        <v>1905</v>
      </c>
      <c r="B122" s="402" t="s">
        <v>1543</v>
      </c>
      <c r="C122" s="413" t="s">
        <v>1543</v>
      </c>
      <c r="D122" s="414">
        <f>SUM(D124:D128)</f>
        <v>0</v>
      </c>
      <c r="E122" s="414">
        <f t="shared" ref="E122:N122" si="62">SUM(E124:E128)</f>
        <v>0</v>
      </c>
      <c r="F122" s="414">
        <f t="shared" si="62"/>
        <v>0</v>
      </c>
      <c r="G122" s="414">
        <f t="shared" si="62"/>
        <v>0</v>
      </c>
      <c r="H122" s="414">
        <f t="shared" si="62"/>
        <v>0</v>
      </c>
      <c r="I122" s="414">
        <f t="shared" si="62"/>
        <v>0</v>
      </c>
      <c r="J122" s="414">
        <f t="shared" si="62"/>
        <v>0</v>
      </c>
      <c r="K122" s="414">
        <f t="shared" si="62"/>
        <v>0</v>
      </c>
      <c r="L122" s="414">
        <f t="shared" si="62"/>
        <v>0</v>
      </c>
      <c r="M122" s="414">
        <f t="shared" si="62"/>
        <v>0</v>
      </c>
      <c r="N122" s="414">
        <f t="shared" si="62"/>
        <v>0</v>
      </c>
      <c r="O122" s="414">
        <f t="shared" ref="O122" si="63">SUM(O124:O128)</f>
        <v>0</v>
      </c>
    </row>
    <row r="123" spans="1:15">
      <c r="A123" s="415" t="s">
        <v>1905</v>
      </c>
      <c r="B123" s="415" t="s">
        <v>1543</v>
      </c>
      <c r="C123" s="396" t="s">
        <v>1363</v>
      </c>
      <c r="D123" s="416"/>
      <c r="E123" s="416"/>
      <c r="F123" s="416"/>
      <c r="G123" s="416"/>
      <c r="H123" s="416"/>
      <c r="I123" s="416"/>
      <c r="J123" s="416"/>
      <c r="K123" s="416"/>
      <c r="L123" s="416"/>
      <c r="M123" s="416"/>
      <c r="N123" s="416"/>
      <c r="O123" s="416"/>
    </row>
    <row r="124" spans="1:15">
      <c r="A124" s="417" t="s">
        <v>1905</v>
      </c>
      <c r="B124" s="417" t="s">
        <v>1543</v>
      </c>
      <c r="C124" s="396" t="s">
        <v>1364</v>
      </c>
      <c r="D124" s="416">
        <f>SUMIFS(PURCHASE!$N$6:$N$10009,PURCHASE!$A$6:$A$10009,D2,PURCHASE!$M$6:$M$10009,$B$3:$B$1021,PURCHASE!$L$6:$L$10009,$A$3:$A$1021)</f>
        <v>0</v>
      </c>
      <c r="E124" s="416">
        <f>SUMIFS(PURCHASE!$N$6:$N$10009,PURCHASE!$A$6:$A$10009,E2,PURCHASE!$M$6:$M$10009,$B$3:$B$1021,PURCHASE!$L$6:$L$10009,$A$3:$A$1021)</f>
        <v>0</v>
      </c>
      <c r="F124" s="416">
        <f>SUMIFS(PURCHASE!$N$6:$N$10009,PURCHASE!$A$6:$A$10009,F2,PURCHASE!$M$6:$M$10009,$B$3:$B$1021,PURCHASE!$L$6:$L$10009,$A$3:$A$1021)</f>
        <v>0</v>
      </c>
      <c r="G124" s="416">
        <f>SUMIFS(PURCHASE!$N$6:$N$10009,PURCHASE!$A$6:$A$10009,G2,PURCHASE!$M$6:$M$10009,$B$3:$B$1021,PURCHASE!$L$6:$L$10009,$A$3:$A$1021)</f>
        <v>0</v>
      </c>
      <c r="H124" s="416">
        <f>SUMIFS(PURCHASE!$N$6:$N$10009,PURCHASE!$A$6:$A$10009,H2,PURCHASE!$M$6:$M$10009,$B$3:$B$1021,PURCHASE!$L$6:$L$10009,$A$3:$A$1021)</f>
        <v>0</v>
      </c>
      <c r="I124" s="416">
        <f>SUMIFS(PURCHASE!$N$6:$N$10009,PURCHASE!$A$6:$A$10009,I2,PURCHASE!$M$6:$M$10009,$B$3:$B$1021,PURCHASE!$L$6:$L$10009,$A$3:$A$1021)</f>
        <v>0</v>
      </c>
      <c r="J124" s="416">
        <f>SUMIFS(PURCHASE!$N$6:$N$10009,PURCHASE!$A$6:$A$10009,J2,PURCHASE!$M$6:$M$10009,$B$3:$B$1021,PURCHASE!$L$6:$L$10009,$A$3:$A$1021)</f>
        <v>0</v>
      </c>
      <c r="K124" s="416">
        <f>SUMIFS(PURCHASE!$N$6:$N$10009,PURCHASE!$A$6:$A$10009,K2,PURCHASE!$M$6:$M$10009,$B$3:$B$1021,PURCHASE!$L$6:$L$10009,$A$3:$A$1021)</f>
        <v>0</v>
      </c>
      <c r="L124" s="416">
        <f>SUMIFS(PURCHASE!$N$6:$N$10009,PURCHASE!$A$6:$A$10009,L2,PURCHASE!$M$6:$M$10009,$B$3:$B$1021,PURCHASE!$L$6:$L$10009,$A$3:$A$1021)</f>
        <v>0</v>
      </c>
      <c r="M124" s="416">
        <f>SUMIFS(PURCHASE!$N$6:$N$10009,PURCHASE!$A$6:$A$10009,M2,PURCHASE!$M$6:$M$10009,$B$3:$B$1021,PURCHASE!$L$6:$L$10009,$A$3:$A$1021)</f>
        <v>0</v>
      </c>
      <c r="N124" s="416">
        <f>SUMIFS(PURCHASE!$N$6:$N$10009,PURCHASE!$A$6:$A$10009,N2,PURCHASE!$M$6:$M$10009,$B$3:$B$1021,PURCHASE!$L$6:$L$10009,$A$3:$A$1021)</f>
        <v>0</v>
      </c>
      <c r="O124" s="416">
        <f>SUMIFS(PURCHASE!$N$6:$N$10009,PURCHASE!$A$6:$A$10009,O2,PURCHASE!$M$6:$M$10009,$B$3:$B$1021,PURCHASE!$L$6:$L$10009,$A$3:$A$1021)</f>
        <v>0</v>
      </c>
    </row>
    <row r="125" spans="1:15">
      <c r="A125" s="417" t="s">
        <v>1905</v>
      </c>
      <c r="B125" s="417" t="s">
        <v>1543</v>
      </c>
      <c r="C125" s="396" t="s">
        <v>1365</v>
      </c>
      <c r="D125" s="416">
        <f>SUMIFS(PURCHASE!$P$6:$P$10009,PURCHASE!$A$6:$A$10009,D2,PURCHASE!$M$6:$M$10009,$B$3:$B$1021,PURCHASE!$L$6:$L$10009,$A$3:$A$1021)</f>
        <v>0</v>
      </c>
      <c r="E125" s="416">
        <f>SUMIFS(PURCHASE!$P$6:$P$10009,PURCHASE!$A$6:$A$10009,E2,PURCHASE!$M$6:$M$10009,$B$3:$B$1021,PURCHASE!$L$6:$L$10009,$A$3:$A$1021)</f>
        <v>0</v>
      </c>
      <c r="F125" s="416">
        <f>SUMIFS(PURCHASE!$P$6:$P$10009,PURCHASE!$A$6:$A$10009,F2,PURCHASE!$M$6:$M$10009,$B$3:$B$1021,PURCHASE!$L$6:$L$10009,$A$3:$A$1021)</f>
        <v>0</v>
      </c>
      <c r="G125" s="416">
        <f>SUMIFS(PURCHASE!$P$6:$P$10009,PURCHASE!$A$6:$A$10009,G2,PURCHASE!$M$6:$M$10009,$B$3:$B$1021,PURCHASE!$L$6:$L$10009,$A$3:$A$1021)</f>
        <v>0</v>
      </c>
      <c r="H125" s="416">
        <f>SUMIFS(PURCHASE!$P$6:$P$10009,PURCHASE!$A$6:$A$10009,H2,PURCHASE!$M$6:$M$10009,$B$3:$B$1021,PURCHASE!$L$6:$L$10009,$A$3:$A$1021)</f>
        <v>0</v>
      </c>
      <c r="I125" s="416">
        <f>SUMIFS(PURCHASE!$P$6:$P$10009,PURCHASE!$A$6:$A$10009,I2,PURCHASE!$M$6:$M$10009,$B$3:$B$1021,PURCHASE!$L$6:$L$10009,$A$3:$A$1021)</f>
        <v>0</v>
      </c>
      <c r="J125" s="416">
        <f>SUMIFS(PURCHASE!$P$6:$P$10009,PURCHASE!$A$6:$A$10009,J2,PURCHASE!$M$6:$M$10009,$B$3:$B$1021,PURCHASE!$L$6:$L$10009,$A$3:$A$1021)</f>
        <v>0</v>
      </c>
      <c r="K125" s="416">
        <f>SUMIFS(PURCHASE!$P$6:$P$10009,PURCHASE!$A$6:$A$10009,K2,PURCHASE!$M$6:$M$10009,$B$3:$B$1021,PURCHASE!$L$6:$L$10009,$A$3:$A$1021)</f>
        <v>0</v>
      </c>
      <c r="L125" s="416">
        <f>SUMIFS(PURCHASE!$P$6:$P$10009,PURCHASE!$A$6:$A$10009,L2,PURCHASE!$M$6:$M$10009,$B$3:$B$1021,PURCHASE!$L$6:$L$10009,$A$3:$A$1021)</f>
        <v>0</v>
      </c>
      <c r="M125" s="416">
        <f>SUMIFS(PURCHASE!$P$6:$P$10009,PURCHASE!$A$6:$A$10009,M2,PURCHASE!$M$6:$M$10009,$B$3:$B$1021,PURCHASE!$L$6:$L$10009,$A$3:$A$1021)</f>
        <v>0</v>
      </c>
      <c r="N125" s="416">
        <f>SUMIFS(PURCHASE!$P$6:$P$10009,PURCHASE!$A$6:$A$10009,N2,PURCHASE!$M$6:$M$10009,$B$3:$B$1021,PURCHASE!$L$6:$L$10009,$A$3:$A$1021)</f>
        <v>0</v>
      </c>
      <c r="O125" s="416">
        <f>SUMIFS(PURCHASE!$P$6:$P$10009,PURCHASE!$A$6:$A$10009,O2,PURCHASE!$M$6:$M$10009,$B$3:$B$1021,PURCHASE!$L$6:$L$10009,$A$3:$A$1021)</f>
        <v>0</v>
      </c>
    </row>
    <row r="126" spans="1:15">
      <c r="A126" s="417" t="s">
        <v>1905</v>
      </c>
      <c r="B126" s="417" t="s">
        <v>1543</v>
      </c>
      <c r="C126" s="396" t="s">
        <v>1366</v>
      </c>
      <c r="D126" s="416">
        <f>SUMIFS(PURCHASE!$Q$6:$Q$10009,PURCHASE!$A$6:$A$10009,D2,PURCHASE!$M$6:$M$10009,$B$3:$B$1021,PURCHASE!$L$6:$L$10009,$A$3:$A$1021)</f>
        <v>0</v>
      </c>
      <c r="E126" s="416">
        <f>SUMIFS(PURCHASE!$Q$6:$Q$10009,PURCHASE!$A$6:$A$10009,E2,PURCHASE!$M$6:$M$10009,$B$3:$B$1021,PURCHASE!$L$6:$L$10009,$A$3:$A$1021)</f>
        <v>0</v>
      </c>
      <c r="F126" s="416">
        <f>SUMIFS(PURCHASE!$Q$6:$Q$10009,PURCHASE!$A$6:$A$10009,F2,PURCHASE!$M$6:$M$10009,$B$3:$B$1021,PURCHASE!$L$6:$L$10009,$A$3:$A$1021)</f>
        <v>0</v>
      </c>
      <c r="G126" s="416">
        <f>SUMIFS(PURCHASE!$Q$6:$Q$10009,PURCHASE!$A$6:$A$10009,G2,PURCHASE!$M$6:$M$10009,$B$3:$B$1021,PURCHASE!$L$6:$L$10009,$A$3:$A$1021)</f>
        <v>0</v>
      </c>
      <c r="H126" s="416">
        <f>SUMIFS(PURCHASE!$Q$6:$Q$10009,PURCHASE!$A$6:$A$10009,H2,PURCHASE!$M$6:$M$10009,$B$3:$B$1021,PURCHASE!$L$6:$L$10009,$A$3:$A$1021)</f>
        <v>0</v>
      </c>
      <c r="I126" s="416">
        <f>SUMIFS(PURCHASE!$Q$6:$Q$10009,PURCHASE!$A$6:$A$10009,I2,PURCHASE!$M$6:$M$10009,$B$3:$B$1021,PURCHASE!$L$6:$L$10009,$A$3:$A$1021)</f>
        <v>0</v>
      </c>
      <c r="J126" s="416">
        <f>SUMIFS(PURCHASE!$Q$6:$Q$10009,PURCHASE!$A$6:$A$10009,J2,PURCHASE!$M$6:$M$10009,$B$3:$B$1021,PURCHASE!$L$6:$L$10009,$A$3:$A$1021)</f>
        <v>0</v>
      </c>
      <c r="K126" s="416">
        <f>SUMIFS(PURCHASE!$Q$6:$Q$10009,PURCHASE!$A$6:$A$10009,K2,PURCHASE!$M$6:$M$10009,$B$3:$B$1021,PURCHASE!$L$6:$L$10009,$A$3:$A$1021)</f>
        <v>0</v>
      </c>
      <c r="L126" s="416">
        <f>SUMIFS(PURCHASE!$Q$6:$Q$10009,PURCHASE!$A$6:$A$10009,L2,PURCHASE!$M$6:$M$10009,$B$3:$B$1021,PURCHASE!$L$6:$L$10009,$A$3:$A$1021)</f>
        <v>0</v>
      </c>
      <c r="M126" s="416">
        <f>SUMIFS(PURCHASE!$Q$6:$Q$10009,PURCHASE!$A$6:$A$10009,M2,PURCHASE!$M$6:$M$10009,$B$3:$B$1021,PURCHASE!$L$6:$L$10009,$A$3:$A$1021)</f>
        <v>0</v>
      </c>
      <c r="N126" s="416">
        <f>SUMIFS(PURCHASE!$Q$6:$Q$10009,PURCHASE!$A$6:$A$10009,N2,PURCHASE!$M$6:$M$10009,$B$3:$B$1021,PURCHASE!$L$6:$L$10009,$A$3:$A$1021)</f>
        <v>0</v>
      </c>
      <c r="O126" s="416">
        <f>SUMIFS(PURCHASE!$Q$6:$Q$10009,PURCHASE!$A$6:$A$10009,O2,PURCHASE!$M$6:$M$10009,$B$3:$B$1021,PURCHASE!$L$6:$L$10009,$A$3:$A$1021)</f>
        <v>0</v>
      </c>
    </row>
    <row r="127" spans="1:15">
      <c r="A127" s="417" t="s">
        <v>1905</v>
      </c>
      <c r="B127" s="417" t="s">
        <v>1543</v>
      </c>
      <c r="C127" s="396" t="s">
        <v>1367</v>
      </c>
      <c r="D127" s="416">
        <f>SUMIFS(PURCHASE!$R$6:$R$10009,PURCHASE!$A$6:$A$10009,D2,PURCHASE!$M$6:$M$10009,$B$3:$B$1021,PURCHASE!$L$6:$L$10009,$A$3:$A$1021)</f>
        <v>0</v>
      </c>
      <c r="E127" s="416">
        <f>SUMIFS(PURCHASE!$R$6:$R$10009,PURCHASE!$A$6:$A$10009,E2,PURCHASE!$M$6:$M$10009,$B$3:$B$1021,PURCHASE!$L$6:$L$10009,$A$3:$A$1021)</f>
        <v>0</v>
      </c>
      <c r="F127" s="416">
        <f>SUMIFS(PURCHASE!$R$6:$R$10009,PURCHASE!$A$6:$A$10009,F2,PURCHASE!$M$6:$M$10009,$B$3:$B$1021,PURCHASE!$L$6:$L$10009,$A$3:$A$1021)</f>
        <v>0</v>
      </c>
      <c r="G127" s="416">
        <f>SUMIFS(PURCHASE!$R$6:$R$10009,PURCHASE!$A$6:$A$10009,G2,PURCHASE!$M$6:$M$10009,$B$3:$B$1021,PURCHASE!$L$6:$L$10009,$A$3:$A$1021)</f>
        <v>0</v>
      </c>
      <c r="H127" s="416">
        <f>SUMIFS(PURCHASE!$R$6:$R$10009,PURCHASE!$A$6:$A$10009,H2,PURCHASE!$M$6:$M$10009,$B$3:$B$1021,PURCHASE!$L$6:$L$10009,$A$3:$A$1021)</f>
        <v>0</v>
      </c>
      <c r="I127" s="416">
        <f>SUMIFS(PURCHASE!$R$6:$R$10009,PURCHASE!$A$6:$A$10009,I2,PURCHASE!$M$6:$M$10009,$B$3:$B$1021,PURCHASE!$L$6:$L$10009,$A$3:$A$1021)</f>
        <v>0</v>
      </c>
      <c r="J127" s="416">
        <f>SUMIFS(PURCHASE!$R$6:$R$10009,PURCHASE!$A$6:$A$10009,J2,PURCHASE!$M$6:$M$10009,$B$3:$B$1021,PURCHASE!$L$6:$L$10009,$A$3:$A$1021)</f>
        <v>0</v>
      </c>
      <c r="K127" s="416">
        <f>SUMIFS(PURCHASE!$R$6:$R$10009,PURCHASE!$A$6:$A$10009,K2,PURCHASE!$M$6:$M$10009,$B$3:$B$1021,PURCHASE!$L$6:$L$10009,$A$3:$A$1021)</f>
        <v>0</v>
      </c>
      <c r="L127" s="416">
        <f>SUMIFS(PURCHASE!$R$6:$R$10009,PURCHASE!$A$6:$A$10009,L2,PURCHASE!$M$6:$M$10009,$B$3:$B$1021,PURCHASE!$L$6:$L$10009,$A$3:$A$1021)</f>
        <v>0</v>
      </c>
      <c r="M127" s="416">
        <f>SUMIFS(PURCHASE!$R$6:$R$10009,PURCHASE!$A$6:$A$10009,M2,PURCHASE!$M$6:$M$10009,$B$3:$B$1021,PURCHASE!$L$6:$L$10009,$A$3:$A$1021)</f>
        <v>0</v>
      </c>
      <c r="N127" s="416">
        <f>SUMIFS(PURCHASE!$R$6:$R$10009,PURCHASE!$A$6:$A$10009,N2,PURCHASE!$M$6:$M$10009,$B$3:$B$1021,PURCHASE!$L$6:$L$10009,$A$3:$A$1021)</f>
        <v>0</v>
      </c>
      <c r="O127" s="416">
        <f>SUMIFS(PURCHASE!$R$6:$R$10009,PURCHASE!$A$6:$A$10009,O2,PURCHASE!$M$6:$M$10009,$B$3:$B$1021,PURCHASE!$L$6:$L$10009,$A$3:$A$1021)</f>
        <v>0</v>
      </c>
    </row>
    <row r="128" spans="1:15">
      <c r="A128" s="417" t="s">
        <v>1905</v>
      </c>
      <c r="B128" s="418" t="s">
        <v>1543</v>
      </c>
      <c r="C128" s="396" t="s">
        <v>1368</v>
      </c>
      <c r="D128" s="416">
        <f>SUMIFS(PURCHASE!$S$6:$S$10009,PURCHASE!$A$6:$A$10009,D2,PURCHASE!$M$6:$M$10009,$B$3:$B$1021,PURCHASE!$L$6:$L$10009,$A$3:$A$1021)</f>
        <v>0</v>
      </c>
      <c r="E128" s="416">
        <f>SUMIFS(PURCHASE!$S$6:$S$10009,PURCHASE!$A$6:$A$10009,E2,PURCHASE!$M$6:$M$10009,$B$3:$B$1021,PURCHASE!$L$6:$L$10009,$A$3:$A$1021)</f>
        <v>0</v>
      </c>
      <c r="F128" s="416">
        <f>SUMIFS(PURCHASE!$S$6:$S$10009,PURCHASE!$A$6:$A$10009,F2,PURCHASE!$M$6:$M$10009,$B$3:$B$1021,PURCHASE!$L$6:$L$10009,$A$3:$A$1021)</f>
        <v>0</v>
      </c>
      <c r="G128" s="416">
        <f>SUMIFS(PURCHASE!$S$6:$S$10009,PURCHASE!$A$6:$A$10009,G2,PURCHASE!$M$6:$M$10009,$B$3:$B$1021,PURCHASE!$L$6:$L$10009,$A$3:$A$1021)</f>
        <v>0</v>
      </c>
      <c r="H128" s="416">
        <f>SUMIFS(PURCHASE!$S$6:$S$10009,PURCHASE!$A$6:$A$10009,H2,PURCHASE!$M$6:$M$10009,$B$3:$B$1021,PURCHASE!$L$6:$L$10009,$A$3:$A$1021)</f>
        <v>0</v>
      </c>
      <c r="I128" s="416">
        <f>SUMIFS(PURCHASE!$S$6:$S$10009,PURCHASE!$A$6:$A$10009,I2,PURCHASE!$M$6:$M$10009,$B$3:$B$1021,PURCHASE!$L$6:$L$10009,$A$3:$A$1021)</f>
        <v>0</v>
      </c>
      <c r="J128" s="416">
        <f>SUMIFS(PURCHASE!$S$6:$S$10009,PURCHASE!$A$6:$A$10009,J2,PURCHASE!$M$6:$M$10009,$B$3:$B$1021,PURCHASE!$L$6:$L$10009,$A$3:$A$1021)</f>
        <v>0</v>
      </c>
      <c r="K128" s="416">
        <f>SUMIFS(PURCHASE!$S$6:$S$10009,PURCHASE!$A$6:$A$10009,K2,PURCHASE!$M$6:$M$10009,$B$3:$B$1021,PURCHASE!$L$6:$L$10009,$A$3:$A$1021)</f>
        <v>0</v>
      </c>
      <c r="L128" s="416">
        <f>SUMIFS(PURCHASE!$S$6:$S$10009,PURCHASE!$A$6:$A$10009,L2,PURCHASE!$M$6:$M$10009,$B$3:$B$1021,PURCHASE!$L$6:$L$10009,$A$3:$A$1021)</f>
        <v>0</v>
      </c>
      <c r="M128" s="416">
        <f>SUMIFS(PURCHASE!$S$6:$S$10009,PURCHASE!$A$6:$A$10009,M2,PURCHASE!$M$6:$M$10009,$B$3:$B$1021,PURCHASE!$L$6:$L$10009,$A$3:$A$1021)</f>
        <v>0</v>
      </c>
      <c r="N128" s="416">
        <f>SUMIFS(PURCHASE!$S$6:$S$10009,PURCHASE!$A$6:$A$10009,N2,PURCHASE!$M$6:$M$10009,$B$3:$B$1021,PURCHASE!$L$6:$L$10009,$A$3:$A$1021)</f>
        <v>0</v>
      </c>
      <c r="O128" s="416">
        <f>SUMIFS(PURCHASE!$S$6:$S$10009,PURCHASE!$A$6:$A$10009,O2,PURCHASE!$M$6:$M$10009,$B$3:$B$1021,PURCHASE!$L$6:$L$10009,$A$3:$A$1021)</f>
        <v>0</v>
      </c>
    </row>
    <row r="129" spans="1:15">
      <c r="A129" s="402" t="s">
        <v>1905</v>
      </c>
      <c r="B129" s="402" t="s">
        <v>1544</v>
      </c>
      <c r="C129" s="413" t="s">
        <v>1544</v>
      </c>
      <c r="D129" s="414">
        <f>SUM(D131:D135)</f>
        <v>0</v>
      </c>
      <c r="E129" s="414">
        <f t="shared" ref="E129:N129" si="64">SUM(E131:E135)</f>
        <v>0</v>
      </c>
      <c r="F129" s="414">
        <f t="shared" si="64"/>
        <v>0</v>
      </c>
      <c r="G129" s="414">
        <f t="shared" si="64"/>
        <v>0</v>
      </c>
      <c r="H129" s="414">
        <f t="shared" si="64"/>
        <v>0</v>
      </c>
      <c r="I129" s="414">
        <f t="shared" si="64"/>
        <v>0</v>
      </c>
      <c r="J129" s="414">
        <f t="shared" si="64"/>
        <v>0</v>
      </c>
      <c r="K129" s="414">
        <f t="shared" si="64"/>
        <v>0</v>
      </c>
      <c r="L129" s="414">
        <f t="shared" si="64"/>
        <v>0</v>
      </c>
      <c r="M129" s="414">
        <f t="shared" si="64"/>
        <v>0</v>
      </c>
      <c r="N129" s="414">
        <f t="shared" si="64"/>
        <v>0</v>
      </c>
      <c r="O129" s="414">
        <f t="shared" ref="O129" si="65">SUM(O131:O135)</f>
        <v>0</v>
      </c>
    </row>
    <row r="130" spans="1:15">
      <c r="A130" s="415" t="s">
        <v>1905</v>
      </c>
      <c r="B130" s="415" t="s">
        <v>1544</v>
      </c>
      <c r="C130" s="396" t="s">
        <v>1363</v>
      </c>
      <c r="D130" s="416"/>
      <c r="E130" s="416"/>
      <c r="F130" s="416"/>
      <c r="G130" s="416"/>
      <c r="H130" s="416"/>
      <c r="I130" s="416"/>
      <c r="J130" s="416"/>
      <c r="K130" s="416"/>
      <c r="L130" s="416"/>
      <c r="M130" s="416"/>
      <c r="N130" s="416"/>
      <c r="O130" s="416"/>
    </row>
    <row r="131" spans="1:15">
      <c r="A131" s="417" t="s">
        <v>1905</v>
      </c>
      <c r="B131" s="417" t="s">
        <v>1544</v>
      </c>
      <c r="C131" s="396" t="s">
        <v>1364</v>
      </c>
      <c r="D131" s="416">
        <f>SUMIFS(PURCHASE!$N$6:$N$10009,PURCHASE!$A$6:$A$10009,D2,PURCHASE!$M$6:$M$10009,$B$3:$B$1021,PURCHASE!$L$6:$L$10009,$A$3:$A$1021)</f>
        <v>0</v>
      </c>
      <c r="E131" s="416">
        <f>SUMIFS(PURCHASE!$N$6:$N$10009,PURCHASE!$A$6:$A$10009,E2,PURCHASE!$M$6:$M$10009,$B$3:$B$1021,PURCHASE!$L$6:$L$10009,$A$3:$A$1021)</f>
        <v>0</v>
      </c>
      <c r="F131" s="416">
        <f>SUMIFS(PURCHASE!$N$6:$N$10009,PURCHASE!$A$6:$A$10009,F2,PURCHASE!$M$6:$M$10009,$B$3:$B$1021,PURCHASE!$L$6:$L$10009,$A$3:$A$1021)</f>
        <v>0</v>
      </c>
      <c r="G131" s="416">
        <f>SUMIFS(PURCHASE!$N$6:$N$10009,PURCHASE!$A$6:$A$10009,G2,PURCHASE!$M$6:$M$10009,$B$3:$B$1021,PURCHASE!$L$6:$L$10009,$A$3:$A$1021)</f>
        <v>0</v>
      </c>
      <c r="H131" s="416">
        <f>SUMIFS(PURCHASE!$N$6:$N$10009,PURCHASE!$A$6:$A$10009,H2,PURCHASE!$M$6:$M$10009,$B$3:$B$1021,PURCHASE!$L$6:$L$10009,$A$3:$A$1021)</f>
        <v>0</v>
      </c>
      <c r="I131" s="416">
        <f>SUMIFS(PURCHASE!$N$6:$N$10009,PURCHASE!$A$6:$A$10009,I2,PURCHASE!$M$6:$M$10009,$B$3:$B$1021,PURCHASE!$L$6:$L$10009,$A$3:$A$1021)</f>
        <v>0</v>
      </c>
      <c r="J131" s="416">
        <f>SUMIFS(PURCHASE!$N$6:$N$10009,PURCHASE!$A$6:$A$10009,J2,PURCHASE!$M$6:$M$10009,$B$3:$B$1021,PURCHASE!$L$6:$L$10009,$A$3:$A$1021)</f>
        <v>0</v>
      </c>
      <c r="K131" s="416">
        <f>SUMIFS(PURCHASE!$N$6:$N$10009,PURCHASE!$A$6:$A$10009,K2,PURCHASE!$M$6:$M$10009,$B$3:$B$1021,PURCHASE!$L$6:$L$10009,$A$3:$A$1021)</f>
        <v>0</v>
      </c>
      <c r="L131" s="416">
        <f>SUMIFS(PURCHASE!$N$6:$N$10009,PURCHASE!$A$6:$A$10009,L2,PURCHASE!$M$6:$M$10009,$B$3:$B$1021,PURCHASE!$L$6:$L$10009,$A$3:$A$1021)</f>
        <v>0</v>
      </c>
      <c r="M131" s="416">
        <f>SUMIFS(PURCHASE!$N$6:$N$10009,PURCHASE!$A$6:$A$10009,M2,PURCHASE!$M$6:$M$10009,$B$3:$B$1021,PURCHASE!$L$6:$L$10009,$A$3:$A$1021)</f>
        <v>0</v>
      </c>
      <c r="N131" s="416">
        <f>SUMIFS(PURCHASE!$N$6:$N$10009,PURCHASE!$A$6:$A$10009,N2,PURCHASE!$M$6:$M$10009,$B$3:$B$1021,PURCHASE!$L$6:$L$10009,$A$3:$A$1021)</f>
        <v>0</v>
      </c>
      <c r="O131" s="416">
        <f>SUMIFS(PURCHASE!$N$6:$N$10009,PURCHASE!$A$6:$A$10009,O2,PURCHASE!$M$6:$M$10009,$B$3:$B$1021,PURCHASE!$L$6:$L$10009,$A$3:$A$1021)</f>
        <v>0</v>
      </c>
    </row>
    <row r="132" spans="1:15">
      <c r="A132" s="417" t="s">
        <v>1905</v>
      </c>
      <c r="B132" s="417" t="s">
        <v>1544</v>
      </c>
      <c r="C132" s="396" t="s">
        <v>1365</v>
      </c>
      <c r="D132" s="416">
        <f>SUMIFS(PURCHASE!$P$6:$P$10009,PURCHASE!$A$6:$A$10009,D2,PURCHASE!$M$6:$M$10009,$B$3:$B$1021,PURCHASE!$L$6:$L$10009,$A$3:$A$1021)</f>
        <v>0</v>
      </c>
      <c r="E132" s="416">
        <f>SUMIFS(PURCHASE!$P$6:$P$10009,PURCHASE!$A$6:$A$10009,E2,PURCHASE!$M$6:$M$10009,$B$3:$B$1021,PURCHASE!$L$6:$L$10009,$A$3:$A$1021)</f>
        <v>0</v>
      </c>
      <c r="F132" s="416">
        <f>SUMIFS(PURCHASE!$P$6:$P$10009,PURCHASE!$A$6:$A$10009,F2,PURCHASE!$M$6:$M$10009,$B$3:$B$1021,PURCHASE!$L$6:$L$10009,$A$3:$A$1021)</f>
        <v>0</v>
      </c>
      <c r="G132" s="416">
        <f>SUMIFS(PURCHASE!$P$6:$P$10009,PURCHASE!$A$6:$A$10009,G2,PURCHASE!$M$6:$M$10009,$B$3:$B$1021,PURCHASE!$L$6:$L$10009,$A$3:$A$1021)</f>
        <v>0</v>
      </c>
      <c r="H132" s="416">
        <f>SUMIFS(PURCHASE!$P$6:$P$10009,PURCHASE!$A$6:$A$10009,H2,PURCHASE!$M$6:$M$10009,$B$3:$B$1021,PURCHASE!$L$6:$L$10009,$A$3:$A$1021)</f>
        <v>0</v>
      </c>
      <c r="I132" s="416">
        <f>SUMIFS(PURCHASE!$P$6:$P$10009,PURCHASE!$A$6:$A$10009,I2,PURCHASE!$M$6:$M$10009,$B$3:$B$1021,PURCHASE!$L$6:$L$10009,$A$3:$A$1021)</f>
        <v>0</v>
      </c>
      <c r="J132" s="416">
        <f>SUMIFS(PURCHASE!$P$6:$P$10009,PURCHASE!$A$6:$A$10009,J2,PURCHASE!$M$6:$M$10009,$B$3:$B$1021,PURCHASE!$L$6:$L$10009,$A$3:$A$1021)</f>
        <v>0</v>
      </c>
      <c r="K132" s="416">
        <f>SUMIFS(PURCHASE!$P$6:$P$10009,PURCHASE!$A$6:$A$10009,K2,PURCHASE!$M$6:$M$10009,$B$3:$B$1021,PURCHASE!$L$6:$L$10009,$A$3:$A$1021)</f>
        <v>0</v>
      </c>
      <c r="L132" s="416">
        <f>SUMIFS(PURCHASE!$P$6:$P$10009,PURCHASE!$A$6:$A$10009,L2,PURCHASE!$M$6:$M$10009,$B$3:$B$1021,PURCHASE!$L$6:$L$10009,$A$3:$A$1021)</f>
        <v>0</v>
      </c>
      <c r="M132" s="416">
        <f>SUMIFS(PURCHASE!$P$6:$P$10009,PURCHASE!$A$6:$A$10009,M2,PURCHASE!$M$6:$M$10009,$B$3:$B$1021,PURCHASE!$L$6:$L$10009,$A$3:$A$1021)</f>
        <v>0</v>
      </c>
      <c r="N132" s="416">
        <f>SUMIFS(PURCHASE!$P$6:$P$10009,PURCHASE!$A$6:$A$10009,N2,PURCHASE!$M$6:$M$10009,$B$3:$B$1021,PURCHASE!$L$6:$L$10009,$A$3:$A$1021)</f>
        <v>0</v>
      </c>
      <c r="O132" s="416">
        <f>SUMIFS(PURCHASE!$P$6:$P$10009,PURCHASE!$A$6:$A$10009,O2,PURCHASE!$M$6:$M$10009,$B$3:$B$1021,PURCHASE!$L$6:$L$10009,$A$3:$A$1021)</f>
        <v>0</v>
      </c>
    </row>
    <row r="133" spans="1:15">
      <c r="A133" s="417" t="s">
        <v>1905</v>
      </c>
      <c r="B133" s="417" t="s">
        <v>1544</v>
      </c>
      <c r="C133" s="396" t="s">
        <v>1366</v>
      </c>
      <c r="D133" s="416">
        <f>SUMIFS(PURCHASE!$Q$6:$Q$10009,PURCHASE!$A$6:$A$10009,D2,PURCHASE!$M$6:$M$10009,$B$3:$B$1021,PURCHASE!$L$6:$L$10009,$A$3:$A$1021)</f>
        <v>0</v>
      </c>
      <c r="E133" s="416">
        <f>SUMIFS(PURCHASE!$Q$6:$Q$10009,PURCHASE!$A$6:$A$10009,E2,PURCHASE!$M$6:$M$10009,$B$3:$B$1021,PURCHASE!$L$6:$L$10009,$A$3:$A$1021)</f>
        <v>0</v>
      </c>
      <c r="F133" s="416">
        <f>SUMIFS(PURCHASE!$Q$6:$Q$10009,PURCHASE!$A$6:$A$10009,F2,PURCHASE!$M$6:$M$10009,$B$3:$B$1021,PURCHASE!$L$6:$L$10009,$A$3:$A$1021)</f>
        <v>0</v>
      </c>
      <c r="G133" s="416">
        <f>SUMIFS(PURCHASE!$Q$6:$Q$10009,PURCHASE!$A$6:$A$10009,G2,PURCHASE!$M$6:$M$10009,$B$3:$B$1021,PURCHASE!$L$6:$L$10009,$A$3:$A$1021)</f>
        <v>0</v>
      </c>
      <c r="H133" s="416">
        <f>SUMIFS(PURCHASE!$Q$6:$Q$10009,PURCHASE!$A$6:$A$10009,H2,PURCHASE!$M$6:$M$10009,$B$3:$B$1021,PURCHASE!$L$6:$L$10009,$A$3:$A$1021)</f>
        <v>0</v>
      </c>
      <c r="I133" s="416">
        <f>SUMIFS(PURCHASE!$Q$6:$Q$10009,PURCHASE!$A$6:$A$10009,I2,PURCHASE!$M$6:$M$10009,$B$3:$B$1021,PURCHASE!$L$6:$L$10009,$A$3:$A$1021)</f>
        <v>0</v>
      </c>
      <c r="J133" s="416">
        <f>SUMIFS(PURCHASE!$Q$6:$Q$10009,PURCHASE!$A$6:$A$10009,J2,PURCHASE!$M$6:$M$10009,$B$3:$B$1021,PURCHASE!$L$6:$L$10009,$A$3:$A$1021)</f>
        <v>0</v>
      </c>
      <c r="K133" s="416">
        <f>SUMIFS(PURCHASE!$Q$6:$Q$10009,PURCHASE!$A$6:$A$10009,K2,PURCHASE!$M$6:$M$10009,$B$3:$B$1021,PURCHASE!$L$6:$L$10009,$A$3:$A$1021)</f>
        <v>0</v>
      </c>
      <c r="L133" s="416">
        <f>SUMIFS(PURCHASE!$Q$6:$Q$10009,PURCHASE!$A$6:$A$10009,L2,PURCHASE!$M$6:$M$10009,$B$3:$B$1021,PURCHASE!$L$6:$L$10009,$A$3:$A$1021)</f>
        <v>0</v>
      </c>
      <c r="M133" s="416">
        <f>SUMIFS(PURCHASE!$Q$6:$Q$10009,PURCHASE!$A$6:$A$10009,M2,PURCHASE!$M$6:$M$10009,$B$3:$B$1021,PURCHASE!$L$6:$L$10009,$A$3:$A$1021)</f>
        <v>0</v>
      </c>
      <c r="N133" s="416">
        <f>SUMIFS(PURCHASE!$Q$6:$Q$10009,PURCHASE!$A$6:$A$10009,N2,PURCHASE!$M$6:$M$10009,$B$3:$B$1021,PURCHASE!$L$6:$L$10009,$A$3:$A$1021)</f>
        <v>0</v>
      </c>
      <c r="O133" s="416">
        <f>SUMIFS(PURCHASE!$Q$6:$Q$10009,PURCHASE!$A$6:$A$10009,O2,PURCHASE!$M$6:$M$10009,$B$3:$B$1021,PURCHASE!$L$6:$L$10009,$A$3:$A$1021)</f>
        <v>0</v>
      </c>
    </row>
    <row r="134" spans="1:15">
      <c r="A134" s="417" t="s">
        <v>1905</v>
      </c>
      <c r="B134" s="417" t="s">
        <v>1544</v>
      </c>
      <c r="C134" s="396" t="s">
        <v>1367</v>
      </c>
      <c r="D134" s="416">
        <f>SUMIFS(PURCHASE!$R$6:$R$10009,PURCHASE!$A$6:$A$10009,D2,PURCHASE!$M$6:$M$10009,$B$3:$B$1021,PURCHASE!$L$6:$L$10009,$A$3:$A$1021)</f>
        <v>0</v>
      </c>
      <c r="E134" s="416">
        <f>SUMIFS(PURCHASE!$R$6:$R$10009,PURCHASE!$A$6:$A$10009,E2,PURCHASE!$M$6:$M$10009,$B$3:$B$1021,PURCHASE!$L$6:$L$10009,$A$3:$A$1021)</f>
        <v>0</v>
      </c>
      <c r="F134" s="416">
        <f>SUMIFS(PURCHASE!$R$6:$R$10009,PURCHASE!$A$6:$A$10009,F2,PURCHASE!$M$6:$M$10009,$B$3:$B$1021,PURCHASE!$L$6:$L$10009,$A$3:$A$1021)</f>
        <v>0</v>
      </c>
      <c r="G134" s="416">
        <f>SUMIFS(PURCHASE!$R$6:$R$10009,PURCHASE!$A$6:$A$10009,G2,PURCHASE!$M$6:$M$10009,$B$3:$B$1021,PURCHASE!$L$6:$L$10009,$A$3:$A$1021)</f>
        <v>0</v>
      </c>
      <c r="H134" s="416">
        <f>SUMIFS(PURCHASE!$R$6:$R$10009,PURCHASE!$A$6:$A$10009,H2,PURCHASE!$M$6:$M$10009,$B$3:$B$1021,PURCHASE!$L$6:$L$10009,$A$3:$A$1021)</f>
        <v>0</v>
      </c>
      <c r="I134" s="416">
        <f>SUMIFS(PURCHASE!$R$6:$R$10009,PURCHASE!$A$6:$A$10009,I2,PURCHASE!$M$6:$M$10009,$B$3:$B$1021,PURCHASE!$L$6:$L$10009,$A$3:$A$1021)</f>
        <v>0</v>
      </c>
      <c r="J134" s="416">
        <f>SUMIFS(PURCHASE!$R$6:$R$10009,PURCHASE!$A$6:$A$10009,J2,PURCHASE!$M$6:$M$10009,$B$3:$B$1021,PURCHASE!$L$6:$L$10009,$A$3:$A$1021)</f>
        <v>0</v>
      </c>
      <c r="K134" s="416">
        <f>SUMIFS(PURCHASE!$R$6:$R$10009,PURCHASE!$A$6:$A$10009,K2,PURCHASE!$M$6:$M$10009,$B$3:$B$1021,PURCHASE!$L$6:$L$10009,$A$3:$A$1021)</f>
        <v>0</v>
      </c>
      <c r="L134" s="416">
        <f>SUMIFS(PURCHASE!$R$6:$R$10009,PURCHASE!$A$6:$A$10009,L2,PURCHASE!$M$6:$M$10009,$B$3:$B$1021,PURCHASE!$L$6:$L$10009,$A$3:$A$1021)</f>
        <v>0</v>
      </c>
      <c r="M134" s="416">
        <f>SUMIFS(PURCHASE!$R$6:$R$10009,PURCHASE!$A$6:$A$10009,M2,PURCHASE!$M$6:$M$10009,$B$3:$B$1021,PURCHASE!$L$6:$L$10009,$A$3:$A$1021)</f>
        <v>0</v>
      </c>
      <c r="N134" s="416">
        <f>SUMIFS(PURCHASE!$R$6:$R$10009,PURCHASE!$A$6:$A$10009,N2,PURCHASE!$M$6:$M$10009,$B$3:$B$1021,PURCHASE!$L$6:$L$10009,$A$3:$A$1021)</f>
        <v>0</v>
      </c>
      <c r="O134" s="416">
        <f>SUMIFS(PURCHASE!$R$6:$R$10009,PURCHASE!$A$6:$A$10009,O2,PURCHASE!$M$6:$M$10009,$B$3:$B$1021,PURCHASE!$L$6:$L$10009,$A$3:$A$1021)</f>
        <v>0</v>
      </c>
    </row>
    <row r="135" spans="1:15">
      <c r="A135" s="417" t="s">
        <v>1905</v>
      </c>
      <c r="B135" s="417" t="s">
        <v>1544</v>
      </c>
      <c r="C135" s="398" t="s">
        <v>1368</v>
      </c>
      <c r="D135" s="416">
        <f>SUMIFS(PURCHASE!$S$6:$S$10009,PURCHASE!$A$6:$A$10009,D2,PURCHASE!$M$6:$M$10009,$B$3:$B$1021,PURCHASE!$L$6:$L$10009,$A$3:$A$1021)</f>
        <v>0</v>
      </c>
      <c r="E135" s="416">
        <f>SUMIFS(PURCHASE!$S$6:$S$10009,PURCHASE!$A$6:$A$10009,E2,PURCHASE!$M$6:$M$10009,$B$3:$B$1021,PURCHASE!$L$6:$L$10009,$A$3:$A$1021)</f>
        <v>0</v>
      </c>
      <c r="F135" s="416">
        <f>SUMIFS(PURCHASE!$S$6:$S$10009,PURCHASE!$A$6:$A$10009,F2,PURCHASE!$M$6:$M$10009,$B$3:$B$1021,PURCHASE!$L$6:$L$10009,$A$3:$A$1021)</f>
        <v>0</v>
      </c>
      <c r="G135" s="416">
        <f>SUMIFS(PURCHASE!$S$6:$S$10009,PURCHASE!$A$6:$A$10009,G2,PURCHASE!$M$6:$M$10009,$B$3:$B$1021,PURCHASE!$L$6:$L$10009,$A$3:$A$1021)</f>
        <v>0</v>
      </c>
      <c r="H135" s="416">
        <f>SUMIFS(PURCHASE!$S$6:$S$10009,PURCHASE!$A$6:$A$10009,H2,PURCHASE!$M$6:$M$10009,$B$3:$B$1021,PURCHASE!$L$6:$L$10009,$A$3:$A$1021)</f>
        <v>0</v>
      </c>
      <c r="I135" s="416">
        <f>SUMIFS(PURCHASE!$S$6:$S$10009,PURCHASE!$A$6:$A$10009,I2,PURCHASE!$M$6:$M$10009,$B$3:$B$1021,PURCHASE!$L$6:$L$10009,$A$3:$A$1021)</f>
        <v>0</v>
      </c>
      <c r="J135" s="416">
        <f>SUMIFS(PURCHASE!$S$6:$S$10009,PURCHASE!$A$6:$A$10009,J2,PURCHASE!$M$6:$M$10009,$B$3:$B$1021,PURCHASE!$L$6:$L$10009,$A$3:$A$1021)</f>
        <v>0</v>
      </c>
      <c r="K135" s="416">
        <f>SUMIFS(PURCHASE!$S$6:$S$10009,PURCHASE!$A$6:$A$10009,K2,PURCHASE!$M$6:$M$10009,$B$3:$B$1021,PURCHASE!$L$6:$L$10009,$A$3:$A$1021)</f>
        <v>0</v>
      </c>
      <c r="L135" s="416">
        <f>SUMIFS(PURCHASE!$S$6:$S$10009,PURCHASE!$A$6:$A$10009,L2,PURCHASE!$M$6:$M$10009,$B$3:$B$1021,PURCHASE!$L$6:$L$10009,$A$3:$A$1021)</f>
        <v>0</v>
      </c>
      <c r="M135" s="416">
        <f>SUMIFS(PURCHASE!$S$6:$S$10009,PURCHASE!$A$6:$A$10009,M2,PURCHASE!$M$6:$M$10009,$B$3:$B$1021,PURCHASE!$L$6:$L$10009,$A$3:$A$1021)</f>
        <v>0</v>
      </c>
      <c r="N135" s="416">
        <f>SUMIFS(PURCHASE!$S$6:$S$10009,PURCHASE!$A$6:$A$10009,N2,PURCHASE!$M$6:$M$10009,$B$3:$B$1021,PURCHASE!$L$6:$L$10009,$A$3:$A$1021)</f>
        <v>0</v>
      </c>
      <c r="O135" s="416">
        <f>SUMIFS(PURCHASE!$S$6:$S$10009,PURCHASE!$A$6:$A$10009,O2,PURCHASE!$M$6:$M$10009,$B$3:$B$1021,PURCHASE!$L$6:$L$10009,$A$3:$A$1021)</f>
        <v>0</v>
      </c>
    </row>
    <row r="136" spans="1:15">
      <c r="A136" s="402" t="s">
        <v>1905</v>
      </c>
      <c r="B136" s="402" t="s">
        <v>1468</v>
      </c>
      <c r="C136" s="413" t="s">
        <v>1906</v>
      </c>
      <c r="D136" s="414">
        <f>SUM(D138:D142)</f>
        <v>0</v>
      </c>
      <c r="E136" s="414">
        <f t="shared" ref="E136:N136" si="66">SUM(E138:E142)</f>
        <v>0</v>
      </c>
      <c r="F136" s="414">
        <f t="shared" si="66"/>
        <v>0</v>
      </c>
      <c r="G136" s="414">
        <f t="shared" si="66"/>
        <v>0</v>
      </c>
      <c r="H136" s="414">
        <f t="shared" si="66"/>
        <v>0</v>
      </c>
      <c r="I136" s="414">
        <f t="shared" si="66"/>
        <v>0</v>
      </c>
      <c r="J136" s="414">
        <f t="shared" si="66"/>
        <v>0</v>
      </c>
      <c r="K136" s="414">
        <f t="shared" si="66"/>
        <v>0</v>
      </c>
      <c r="L136" s="414">
        <f t="shared" si="66"/>
        <v>0</v>
      </c>
      <c r="M136" s="414">
        <f t="shared" si="66"/>
        <v>0</v>
      </c>
      <c r="N136" s="414">
        <f t="shared" si="66"/>
        <v>0</v>
      </c>
      <c r="O136" s="414">
        <f t="shared" ref="O136" si="67">SUM(O138:O142)</f>
        <v>0</v>
      </c>
    </row>
    <row r="137" spans="1:15">
      <c r="A137" s="415" t="s">
        <v>1905</v>
      </c>
      <c r="B137" s="417" t="s">
        <v>1468</v>
      </c>
      <c r="C137" s="396" t="s">
        <v>1363</v>
      </c>
      <c r="D137" s="416"/>
      <c r="E137" s="416"/>
      <c r="F137" s="416"/>
      <c r="G137" s="416"/>
      <c r="H137" s="416"/>
      <c r="I137" s="416"/>
      <c r="J137" s="416"/>
      <c r="K137" s="416"/>
      <c r="L137" s="416"/>
      <c r="M137" s="416"/>
      <c r="N137" s="416"/>
      <c r="O137" s="416"/>
    </row>
    <row r="138" spans="1:15">
      <c r="A138" s="417" t="s">
        <v>1905</v>
      </c>
      <c r="B138" s="417" t="s">
        <v>1468</v>
      </c>
      <c r="C138" s="396" t="s">
        <v>1364</v>
      </c>
      <c r="D138" s="416">
        <f>+D117+D124+D131</f>
        <v>0</v>
      </c>
      <c r="E138" s="416">
        <f t="shared" ref="E138:N138" si="68">+E117+E124+E131</f>
        <v>0</v>
      </c>
      <c r="F138" s="416">
        <f t="shared" si="68"/>
        <v>0</v>
      </c>
      <c r="G138" s="416">
        <f t="shared" si="68"/>
        <v>0</v>
      </c>
      <c r="H138" s="416">
        <f t="shared" si="68"/>
        <v>0</v>
      </c>
      <c r="I138" s="416">
        <f t="shared" si="68"/>
        <v>0</v>
      </c>
      <c r="J138" s="416">
        <f t="shared" si="68"/>
        <v>0</v>
      </c>
      <c r="K138" s="416">
        <f t="shared" si="68"/>
        <v>0</v>
      </c>
      <c r="L138" s="416">
        <f t="shared" si="68"/>
        <v>0</v>
      </c>
      <c r="M138" s="416">
        <f t="shared" si="68"/>
        <v>0</v>
      </c>
      <c r="N138" s="416">
        <f t="shared" si="68"/>
        <v>0</v>
      </c>
      <c r="O138" s="416">
        <f t="shared" ref="O138" si="69">+O117+O124+O131</f>
        <v>0</v>
      </c>
    </row>
    <row r="139" spans="1:15">
      <c r="A139" s="417" t="s">
        <v>1905</v>
      </c>
      <c r="B139" s="417" t="s">
        <v>1468</v>
      </c>
      <c r="C139" s="396" t="s">
        <v>1365</v>
      </c>
      <c r="D139" s="416">
        <f t="shared" ref="D139:N142" si="70">+D118+D125+D132</f>
        <v>0</v>
      </c>
      <c r="E139" s="416">
        <f t="shared" si="70"/>
        <v>0</v>
      </c>
      <c r="F139" s="416">
        <f t="shared" si="70"/>
        <v>0</v>
      </c>
      <c r="G139" s="416">
        <f t="shared" si="70"/>
        <v>0</v>
      </c>
      <c r="H139" s="416">
        <f t="shared" si="70"/>
        <v>0</v>
      </c>
      <c r="I139" s="416">
        <f t="shared" si="70"/>
        <v>0</v>
      </c>
      <c r="J139" s="416">
        <f t="shared" si="70"/>
        <v>0</v>
      </c>
      <c r="K139" s="416">
        <f t="shared" si="70"/>
        <v>0</v>
      </c>
      <c r="L139" s="416">
        <f t="shared" si="70"/>
        <v>0</v>
      </c>
      <c r="M139" s="416">
        <f t="shared" si="70"/>
        <v>0</v>
      </c>
      <c r="N139" s="416">
        <f t="shared" si="70"/>
        <v>0</v>
      </c>
      <c r="O139" s="416">
        <f t="shared" ref="O139" si="71">+O118+O125+O132</f>
        <v>0</v>
      </c>
    </row>
    <row r="140" spans="1:15">
      <c r="A140" s="417" t="s">
        <v>1905</v>
      </c>
      <c r="B140" s="417" t="s">
        <v>1468</v>
      </c>
      <c r="C140" s="396" t="s">
        <v>1366</v>
      </c>
      <c r="D140" s="416">
        <f t="shared" si="70"/>
        <v>0</v>
      </c>
      <c r="E140" s="416">
        <f t="shared" si="70"/>
        <v>0</v>
      </c>
      <c r="F140" s="416">
        <f t="shared" si="70"/>
        <v>0</v>
      </c>
      <c r="G140" s="416">
        <f t="shared" si="70"/>
        <v>0</v>
      </c>
      <c r="H140" s="416">
        <f t="shared" si="70"/>
        <v>0</v>
      </c>
      <c r="I140" s="416">
        <f t="shared" si="70"/>
        <v>0</v>
      </c>
      <c r="J140" s="416">
        <f t="shared" si="70"/>
        <v>0</v>
      </c>
      <c r="K140" s="416">
        <f t="shared" si="70"/>
        <v>0</v>
      </c>
      <c r="L140" s="416">
        <f t="shared" si="70"/>
        <v>0</v>
      </c>
      <c r="M140" s="416">
        <f t="shared" si="70"/>
        <v>0</v>
      </c>
      <c r="N140" s="416">
        <f t="shared" si="70"/>
        <v>0</v>
      </c>
      <c r="O140" s="416">
        <f t="shared" ref="O140" si="72">+O119+O126+O133</f>
        <v>0</v>
      </c>
    </row>
    <row r="141" spans="1:15">
      <c r="A141" s="417" t="s">
        <v>1905</v>
      </c>
      <c r="B141" s="417" t="s">
        <v>1468</v>
      </c>
      <c r="C141" s="396" t="s">
        <v>1367</v>
      </c>
      <c r="D141" s="416">
        <f t="shared" si="70"/>
        <v>0</v>
      </c>
      <c r="E141" s="416">
        <f t="shared" si="70"/>
        <v>0</v>
      </c>
      <c r="F141" s="416">
        <f t="shared" si="70"/>
        <v>0</v>
      </c>
      <c r="G141" s="416">
        <f t="shared" si="70"/>
        <v>0</v>
      </c>
      <c r="H141" s="416">
        <f t="shared" si="70"/>
        <v>0</v>
      </c>
      <c r="I141" s="416">
        <f t="shared" si="70"/>
        <v>0</v>
      </c>
      <c r="J141" s="416">
        <f t="shared" si="70"/>
        <v>0</v>
      </c>
      <c r="K141" s="416">
        <f t="shared" si="70"/>
        <v>0</v>
      </c>
      <c r="L141" s="416">
        <f t="shared" si="70"/>
        <v>0</v>
      </c>
      <c r="M141" s="416">
        <f t="shared" si="70"/>
        <v>0</v>
      </c>
      <c r="N141" s="416">
        <f t="shared" si="70"/>
        <v>0</v>
      </c>
      <c r="O141" s="416">
        <f t="shared" ref="O141" si="73">+O120+O127+O134</f>
        <v>0</v>
      </c>
    </row>
    <row r="142" spans="1:15">
      <c r="A142" s="417" t="s">
        <v>1905</v>
      </c>
      <c r="B142" s="418" t="s">
        <v>1468</v>
      </c>
      <c r="C142" s="398" t="s">
        <v>1368</v>
      </c>
      <c r="D142" s="416">
        <f t="shared" si="70"/>
        <v>0</v>
      </c>
      <c r="E142" s="416">
        <f t="shared" si="70"/>
        <v>0</v>
      </c>
      <c r="F142" s="416">
        <f t="shared" si="70"/>
        <v>0</v>
      </c>
      <c r="G142" s="416">
        <f t="shared" si="70"/>
        <v>0</v>
      </c>
      <c r="H142" s="416">
        <f t="shared" si="70"/>
        <v>0</v>
      </c>
      <c r="I142" s="416">
        <f t="shared" si="70"/>
        <v>0</v>
      </c>
      <c r="J142" s="416">
        <f t="shared" si="70"/>
        <v>0</v>
      </c>
      <c r="K142" s="416">
        <f t="shared" si="70"/>
        <v>0</v>
      </c>
      <c r="L142" s="416">
        <f t="shared" si="70"/>
        <v>0</v>
      </c>
      <c r="M142" s="416">
        <f t="shared" si="70"/>
        <v>0</v>
      </c>
      <c r="N142" s="416">
        <f t="shared" si="70"/>
        <v>0</v>
      </c>
      <c r="O142" s="416">
        <f t="shared" ref="O142" si="74">+O121+O128+O135</f>
        <v>0</v>
      </c>
    </row>
    <row r="143" spans="1:15">
      <c r="A143" s="402" t="s">
        <v>1404</v>
      </c>
      <c r="B143" s="402" t="s">
        <v>1545</v>
      </c>
      <c r="C143" s="413" t="s">
        <v>1545</v>
      </c>
      <c r="D143" s="414">
        <f>SUM(D145:D149)</f>
        <v>0</v>
      </c>
      <c r="E143" s="414">
        <f t="shared" ref="E143:N143" si="75">SUM(E145:E149)</f>
        <v>0</v>
      </c>
      <c r="F143" s="414">
        <f t="shared" si="75"/>
        <v>0</v>
      </c>
      <c r="G143" s="414">
        <f t="shared" si="75"/>
        <v>0</v>
      </c>
      <c r="H143" s="414">
        <f t="shared" si="75"/>
        <v>0</v>
      </c>
      <c r="I143" s="414">
        <f t="shared" si="75"/>
        <v>0</v>
      </c>
      <c r="J143" s="414">
        <f t="shared" si="75"/>
        <v>0</v>
      </c>
      <c r="K143" s="414">
        <f t="shared" si="75"/>
        <v>0</v>
      </c>
      <c r="L143" s="414">
        <f t="shared" si="75"/>
        <v>0</v>
      </c>
      <c r="M143" s="414">
        <f t="shared" si="75"/>
        <v>0</v>
      </c>
      <c r="N143" s="414">
        <f t="shared" si="75"/>
        <v>0</v>
      </c>
      <c r="O143" s="414">
        <f t="shared" ref="O143" si="76">SUM(O145:O149)</f>
        <v>0</v>
      </c>
    </row>
    <row r="144" spans="1:15">
      <c r="A144" s="415" t="s">
        <v>1404</v>
      </c>
      <c r="B144" s="415" t="s">
        <v>1545</v>
      </c>
      <c r="C144" s="396" t="s">
        <v>1363</v>
      </c>
      <c r="D144" s="416">
        <f>+D172</f>
        <v>0</v>
      </c>
      <c r="E144" s="416"/>
      <c r="F144" s="416"/>
      <c r="G144" s="416"/>
      <c r="H144" s="416"/>
      <c r="I144" s="416"/>
      <c r="J144" s="416"/>
      <c r="K144" s="416"/>
      <c r="L144" s="416"/>
      <c r="M144" s="416"/>
      <c r="N144" s="416"/>
      <c r="O144" s="416"/>
    </row>
    <row r="145" spans="1:15">
      <c r="A145" s="417" t="s">
        <v>1404</v>
      </c>
      <c r="B145" s="417" t="s">
        <v>1545</v>
      </c>
      <c r="C145" s="396" t="s">
        <v>1364</v>
      </c>
      <c r="D145" s="416">
        <f>SUMIFS(PURCHASE!$N$6:$N$10009,PURCHASE!$A$6:$A$10009,D2,PURCHASE!$M$6:$M$10009,$B$3:$B$1021,PURCHASE!$L$6:$L$10009,$A$3:$A$1021)</f>
        <v>0</v>
      </c>
      <c r="E145" s="416">
        <f>SUMIFS(PURCHASE!$N$6:$N$10009,PURCHASE!$A$6:$A$10009,E2,PURCHASE!$M$6:$M$10009,$B$3:$B$1021,PURCHASE!$L$6:$L$10009,$A$3:$A$1021)</f>
        <v>0</v>
      </c>
      <c r="F145" s="416">
        <f>SUMIFS(PURCHASE!$N$6:$N$10009,PURCHASE!$A$6:$A$10009,F2,PURCHASE!$M$6:$M$10009,$B$3:$B$1021,PURCHASE!$L$6:$L$10009,$A$3:$A$1021)</f>
        <v>0</v>
      </c>
      <c r="G145" s="416">
        <f>SUMIFS(PURCHASE!$N$6:$N$10009,PURCHASE!$A$6:$A$10009,G2,PURCHASE!$M$6:$M$10009,$B$3:$B$1021,PURCHASE!$L$6:$L$10009,$A$3:$A$1021)</f>
        <v>0</v>
      </c>
      <c r="H145" s="416">
        <f>SUMIFS(PURCHASE!$N$6:$N$10009,PURCHASE!$A$6:$A$10009,H2,PURCHASE!$M$6:$M$10009,$B$3:$B$1021,PURCHASE!$L$6:$L$10009,$A$3:$A$1021)</f>
        <v>0</v>
      </c>
      <c r="I145" s="416">
        <f>SUMIFS(PURCHASE!$N$6:$N$10009,PURCHASE!$A$6:$A$10009,I2,PURCHASE!$M$6:$M$10009,$B$3:$B$1021,PURCHASE!$L$6:$L$10009,$A$3:$A$1021)</f>
        <v>0</v>
      </c>
      <c r="J145" s="416">
        <f>SUMIFS(PURCHASE!$N$6:$N$10009,PURCHASE!$A$6:$A$10009,J2,PURCHASE!$M$6:$M$10009,$B$3:$B$1021,PURCHASE!$L$6:$L$10009,$A$3:$A$1021)</f>
        <v>0</v>
      </c>
      <c r="K145" s="416">
        <f>SUMIFS(PURCHASE!$N$6:$N$10009,PURCHASE!$A$6:$A$10009,K2,PURCHASE!$M$6:$M$10009,$B$3:$B$1021,PURCHASE!$L$6:$L$10009,$A$3:$A$1021)</f>
        <v>0</v>
      </c>
      <c r="L145" s="416">
        <f>SUMIFS(PURCHASE!$N$6:$N$10009,PURCHASE!$A$6:$A$10009,L2,PURCHASE!$M$6:$M$10009,$B$3:$B$1021,PURCHASE!$L$6:$L$10009,$A$3:$A$1021)</f>
        <v>0</v>
      </c>
      <c r="M145" s="416">
        <f>SUMIFS(PURCHASE!$N$6:$N$10009,PURCHASE!$A$6:$A$10009,M2,PURCHASE!$M$6:$M$10009,$B$3:$B$1021,PURCHASE!$L$6:$L$10009,$A$3:$A$1021)</f>
        <v>0</v>
      </c>
      <c r="N145" s="416">
        <f>SUMIFS(PURCHASE!$N$6:$N$10009,PURCHASE!$A$6:$A$10009,N2,PURCHASE!$M$6:$M$10009,$B$3:$B$1021,PURCHASE!$L$6:$L$10009,$A$3:$A$1021)</f>
        <v>0</v>
      </c>
      <c r="O145" s="416">
        <f>SUMIFS(PURCHASE!$N$6:$N$10009,PURCHASE!$A$6:$A$10009,O2,PURCHASE!$M$6:$M$10009,$B$3:$B$1021,PURCHASE!$L$6:$L$10009,$A$3:$A$1021)</f>
        <v>0</v>
      </c>
    </row>
    <row r="146" spans="1:15">
      <c r="A146" s="417" t="s">
        <v>1404</v>
      </c>
      <c r="B146" s="417" t="s">
        <v>1545</v>
      </c>
      <c r="C146" s="396" t="s">
        <v>1365</v>
      </c>
      <c r="D146" s="416">
        <f>SUMIFS(PURCHASE!$P$6:$P$10009,PURCHASE!$A$6:$A$10009,D2,PURCHASE!$M$6:$M$10009,$B$3:$B$1021,PURCHASE!$L$6:$L$10009,$A$3:$A$1021)</f>
        <v>0</v>
      </c>
      <c r="E146" s="416">
        <f>SUMIFS(PURCHASE!$P$6:$P$10009,PURCHASE!$A$6:$A$10009,E2,PURCHASE!$M$6:$M$10009,$B$3:$B$1021,PURCHASE!$L$6:$L$10009,$A$3:$A$1021)</f>
        <v>0</v>
      </c>
      <c r="F146" s="416">
        <f>SUMIFS(PURCHASE!$P$6:$P$10009,PURCHASE!$A$6:$A$10009,F2,PURCHASE!$M$6:$M$10009,$B$3:$B$1021,PURCHASE!$L$6:$L$10009,$A$3:$A$1021)</f>
        <v>0</v>
      </c>
      <c r="G146" s="416">
        <f>SUMIFS(PURCHASE!$P$6:$P$10009,PURCHASE!$A$6:$A$10009,G2,PURCHASE!$M$6:$M$10009,$B$3:$B$1021,PURCHASE!$L$6:$L$10009,$A$3:$A$1021)</f>
        <v>0</v>
      </c>
      <c r="H146" s="416">
        <f>SUMIFS(PURCHASE!$P$6:$P$10009,PURCHASE!$A$6:$A$10009,H2,PURCHASE!$M$6:$M$10009,$B$3:$B$1021,PURCHASE!$L$6:$L$10009,$A$3:$A$1021)</f>
        <v>0</v>
      </c>
      <c r="I146" s="416">
        <f>SUMIFS(PURCHASE!$P$6:$P$10009,PURCHASE!$A$6:$A$10009,I2,PURCHASE!$M$6:$M$10009,$B$3:$B$1021,PURCHASE!$L$6:$L$10009,$A$3:$A$1021)</f>
        <v>0</v>
      </c>
      <c r="J146" s="416">
        <f>SUMIFS(PURCHASE!$P$6:$P$10009,PURCHASE!$A$6:$A$10009,J2,PURCHASE!$M$6:$M$10009,$B$3:$B$1021,PURCHASE!$L$6:$L$10009,$A$3:$A$1021)</f>
        <v>0</v>
      </c>
      <c r="K146" s="416">
        <f>SUMIFS(PURCHASE!$P$6:$P$10009,PURCHASE!$A$6:$A$10009,K2,PURCHASE!$M$6:$M$10009,$B$3:$B$1021,PURCHASE!$L$6:$L$10009,$A$3:$A$1021)</f>
        <v>0</v>
      </c>
      <c r="L146" s="416">
        <f>SUMIFS(PURCHASE!$P$6:$P$10009,PURCHASE!$A$6:$A$10009,L2,PURCHASE!$M$6:$M$10009,$B$3:$B$1021,PURCHASE!$L$6:$L$10009,$A$3:$A$1021)</f>
        <v>0</v>
      </c>
      <c r="M146" s="416">
        <f>SUMIFS(PURCHASE!$P$6:$P$10009,PURCHASE!$A$6:$A$10009,M2,PURCHASE!$M$6:$M$10009,$B$3:$B$1021,PURCHASE!$L$6:$L$10009,$A$3:$A$1021)</f>
        <v>0</v>
      </c>
      <c r="N146" s="416">
        <f>SUMIFS(PURCHASE!$P$6:$P$10009,PURCHASE!$A$6:$A$10009,N2,PURCHASE!$M$6:$M$10009,$B$3:$B$1021,PURCHASE!$L$6:$L$10009,$A$3:$A$1021)</f>
        <v>0</v>
      </c>
      <c r="O146" s="416">
        <f>SUMIFS(PURCHASE!$P$6:$P$10009,PURCHASE!$A$6:$A$10009,O2,PURCHASE!$M$6:$M$10009,$B$3:$B$1021,PURCHASE!$L$6:$L$10009,$A$3:$A$1021)</f>
        <v>0</v>
      </c>
    </row>
    <row r="147" spans="1:15">
      <c r="A147" s="417" t="s">
        <v>1404</v>
      </c>
      <c r="B147" s="417" t="s">
        <v>1545</v>
      </c>
      <c r="C147" s="396" t="s">
        <v>1366</v>
      </c>
      <c r="D147" s="416">
        <f>SUMIFS(PURCHASE!$Q$6:$Q$10009,PURCHASE!$A$6:$A$10009,D2,PURCHASE!$M$6:$M$10009,$B$3:$B$1021,PURCHASE!$L$6:$L$10009,$A$3:$A$1021)</f>
        <v>0</v>
      </c>
      <c r="E147" s="416">
        <f>SUMIFS(PURCHASE!$Q$6:$Q$10009,PURCHASE!$A$6:$A$10009,E2,PURCHASE!$M$6:$M$10009,$B$3:$B$1021,PURCHASE!$L$6:$L$10009,$A$3:$A$1021)</f>
        <v>0</v>
      </c>
      <c r="F147" s="416">
        <f>SUMIFS(PURCHASE!$Q$6:$Q$10009,PURCHASE!$A$6:$A$10009,F2,PURCHASE!$M$6:$M$10009,$B$3:$B$1021,PURCHASE!$L$6:$L$10009,$A$3:$A$1021)</f>
        <v>0</v>
      </c>
      <c r="G147" s="416">
        <f>SUMIFS(PURCHASE!$Q$6:$Q$10009,PURCHASE!$A$6:$A$10009,G2,PURCHASE!$M$6:$M$10009,$B$3:$B$1021,PURCHASE!$L$6:$L$10009,$A$3:$A$1021)</f>
        <v>0</v>
      </c>
      <c r="H147" s="416">
        <f>SUMIFS(PURCHASE!$Q$6:$Q$10009,PURCHASE!$A$6:$A$10009,H2,PURCHASE!$M$6:$M$10009,$B$3:$B$1021,PURCHASE!$L$6:$L$10009,$A$3:$A$1021)</f>
        <v>0</v>
      </c>
      <c r="I147" s="416">
        <f>SUMIFS(PURCHASE!$Q$6:$Q$10009,PURCHASE!$A$6:$A$10009,I2,PURCHASE!$M$6:$M$10009,$B$3:$B$1021,PURCHASE!$L$6:$L$10009,$A$3:$A$1021)</f>
        <v>0</v>
      </c>
      <c r="J147" s="416">
        <f>SUMIFS(PURCHASE!$Q$6:$Q$10009,PURCHASE!$A$6:$A$10009,J2,PURCHASE!$M$6:$M$10009,$B$3:$B$1021,PURCHASE!$L$6:$L$10009,$A$3:$A$1021)</f>
        <v>0</v>
      </c>
      <c r="K147" s="416">
        <f>SUMIFS(PURCHASE!$Q$6:$Q$10009,PURCHASE!$A$6:$A$10009,K2,PURCHASE!$M$6:$M$10009,$B$3:$B$1021,PURCHASE!$L$6:$L$10009,$A$3:$A$1021)</f>
        <v>0</v>
      </c>
      <c r="L147" s="416">
        <f>SUMIFS(PURCHASE!$Q$6:$Q$10009,PURCHASE!$A$6:$A$10009,L2,PURCHASE!$M$6:$M$10009,$B$3:$B$1021,PURCHASE!$L$6:$L$10009,$A$3:$A$1021)</f>
        <v>0</v>
      </c>
      <c r="M147" s="416">
        <f>SUMIFS(PURCHASE!$Q$6:$Q$10009,PURCHASE!$A$6:$A$10009,M2,PURCHASE!$M$6:$M$10009,$B$3:$B$1021,PURCHASE!$L$6:$L$10009,$A$3:$A$1021)</f>
        <v>0</v>
      </c>
      <c r="N147" s="416">
        <f>SUMIFS(PURCHASE!$Q$6:$Q$10009,PURCHASE!$A$6:$A$10009,N2,PURCHASE!$M$6:$M$10009,$B$3:$B$1021,PURCHASE!$L$6:$L$10009,$A$3:$A$1021)</f>
        <v>0</v>
      </c>
      <c r="O147" s="416">
        <f>SUMIFS(PURCHASE!$Q$6:$Q$10009,PURCHASE!$A$6:$A$10009,O2,PURCHASE!$M$6:$M$10009,$B$3:$B$1021,PURCHASE!$L$6:$L$10009,$A$3:$A$1021)</f>
        <v>0</v>
      </c>
    </row>
    <row r="148" spans="1:15">
      <c r="A148" s="417" t="s">
        <v>1404</v>
      </c>
      <c r="B148" s="417" t="s">
        <v>1545</v>
      </c>
      <c r="C148" s="396" t="s">
        <v>1367</v>
      </c>
      <c r="D148" s="416">
        <f>SUMIFS(PURCHASE!$R$6:$R$10009,PURCHASE!$A$6:$A$10009,D2,PURCHASE!$M$6:$M$10009,$B$3:$B$1021,PURCHASE!$L$6:$L$10009,$A$3:$A$1021)</f>
        <v>0</v>
      </c>
      <c r="E148" s="416">
        <f>SUMIFS(PURCHASE!$R$6:$R$10009,PURCHASE!$A$6:$A$10009,E2,PURCHASE!$M$6:$M$10009,$B$3:$B$1021,PURCHASE!$L$6:$L$10009,$A$3:$A$1021)</f>
        <v>0</v>
      </c>
      <c r="F148" s="416">
        <f>SUMIFS(PURCHASE!$R$6:$R$10009,PURCHASE!$A$6:$A$10009,F2,PURCHASE!$M$6:$M$10009,$B$3:$B$1021,PURCHASE!$L$6:$L$10009,$A$3:$A$1021)</f>
        <v>0</v>
      </c>
      <c r="G148" s="416">
        <f>SUMIFS(PURCHASE!$R$6:$R$10009,PURCHASE!$A$6:$A$10009,G2,PURCHASE!$M$6:$M$10009,$B$3:$B$1021,PURCHASE!$L$6:$L$10009,$A$3:$A$1021)</f>
        <v>0</v>
      </c>
      <c r="H148" s="416">
        <f>SUMIFS(PURCHASE!$R$6:$R$10009,PURCHASE!$A$6:$A$10009,H2,PURCHASE!$M$6:$M$10009,$B$3:$B$1021,PURCHASE!$L$6:$L$10009,$A$3:$A$1021)</f>
        <v>0</v>
      </c>
      <c r="I148" s="416">
        <f>SUMIFS(PURCHASE!$R$6:$R$10009,PURCHASE!$A$6:$A$10009,I2,PURCHASE!$M$6:$M$10009,$B$3:$B$1021,PURCHASE!$L$6:$L$10009,$A$3:$A$1021)</f>
        <v>0</v>
      </c>
      <c r="J148" s="416">
        <f>SUMIFS(PURCHASE!$R$6:$R$10009,PURCHASE!$A$6:$A$10009,J2,PURCHASE!$M$6:$M$10009,$B$3:$B$1021,PURCHASE!$L$6:$L$10009,$A$3:$A$1021)</f>
        <v>0</v>
      </c>
      <c r="K148" s="416">
        <f>SUMIFS(PURCHASE!$R$6:$R$10009,PURCHASE!$A$6:$A$10009,K2,PURCHASE!$M$6:$M$10009,$B$3:$B$1021,PURCHASE!$L$6:$L$10009,$A$3:$A$1021)</f>
        <v>0</v>
      </c>
      <c r="L148" s="416">
        <f>SUMIFS(PURCHASE!$R$6:$R$10009,PURCHASE!$A$6:$A$10009,L2,PURCHASE!$M$6:$M$10009,$B$3:$B$1021,PURCHASE!$L$6:$L$10009,$A$3:$A$1021)</f>
        <v>0</v>
      </c>
      <c r="M148" s="416">
        <f>SUMIFS(PURCHASE!$R$6:$R$10009,PURCHASE!$A$6:$A$10009,M2,PURCHASE!$M$6:$M$10009,$B$3:$B$1021,PURCHASE!$L$6:$L$10009,$A$3:$A$1021)</f>
        <v>0</v>
      </c>
      <c r="N148" s="416">
        <f>SUMIFS(PURCHASE!$R$6:$R$10009,PURCHASE!$A$6:$A$10009,N2,PURCHASE!$M$6:$M$10009,$B$3:$B$1021,PURCHASE!$L$6:$L$10009,$A$3:$A$1021)</f>
        <v>0</v>
      </c>
      <c r="O148" s="416">
        <f>SUMIFS(PURCHASE!$R$6:$R$10009,PURCHASE!$A$6:$A$10009,O2,PURCHASE!$M$6:$M$10009,$B$3:$B$1021,PURCHASE!$L$6:$L$10009,$A$3:$A$1021)</f>
        <v>0</v>
      </c>
    </row>
    <row r="149" spans="1:15">
      <c r="A149" s="417" t="s">
        <v>1404</v>
      </c>
      <c r="B149" s="418" t="s">
        <v>1545</v>
      </c>
      <c r="C149" s="396" t="s">
        <v>1368</v>
      </c>
      <c r="D149" s="416">
        <f>SUMIFS(PURCHASE!$S$6:$S$10009,PURCHASE!$A$6:$A$10009,D2,PURCHASE!$M$6:$M$10009,$B$3:$B$1021,PURCHASE!$L$6:$L$10009,$A$3:$A$1021)</f>
        <v>0</v>
      </c>
      <c r="E149" s="416">
        <f>SUMIFS(PURCHASE!$S$6:$S$10009,PURCHASE!$A$6:$A$10009,E2,PURCHASE!$M$6:$M$10009,$B$3:$B$1021,PURCHASE!$L$6:$L$10009,$A$3:$A$1021)</f>
        <v>0</v>
      </c>
      <c r="F149" s="416">
        <f>SUMIFS(PURCHASE!$S$6:$S$10009,PURCHASE!$A$6:$A$10009,F2,PURCHASE!$M$6:$M$10009,$B$3:$B$1021,PURCHASE!$L$6:$L$10009,$A$3:$A$1021)</f>
        <v>0</v>
      </c>
      <c r="G149" s="416">
        <f>SUMIFS(PURCHASE!$S$6:$S$10009,PURCHASE!$A$6:$A$10009,G2,PURCHASE!$M$6:$M$10009,$B$3:$B$1021,PURCHASE!$L$6:$L$10009,$A$3:$A$1021)</f>
        <v>0</v>
      </c>
      <c r="H149" s="416">
        <f>SUMIFS(PURCHASE!$S$6:$S$10009,PURCHASE!$A$6:$A$10009,H2,PURCHASE!$M$6:$M$10009,$B$3:$B$1021,PURCHASE!$L$6:$L$10009,$A$3:$A$1021)</f>
        <v>0</v>
      </c>
      <c r="I149" s="416">
        <f>SUMIFS(PURCHASE!$S$6:$S$10009,PURCHASE!$A$6:$A$10009,I2,PURCHASE!$M$6:$M$10009,$B$3:$B$1021,PURCHASE!$L$6:$L$10009,$A$3:$A$1021)</f>
        <v>0</v>
      </c>
      <c r="J149" s="416">
        <f>SUMIFS(PURCHASE!$S$6:$S$10009,PURCHASE!$A$6:$A$10009,J2,PURCHASE!$M$6:$M$10009,$B$3:$B$1021,PURCHASE!$L$6:$L$10009,$A$3:$A$1021)</f>
        <v>0</v>
      </c>
      <c r="K149" s="416">
        <f>SUMIFS(PURCHASE!$S$6:$S$10009,PURCHASE!$A$6:$A$10009,K2,PURCHASE!$M$6:$M$10009,$B$3:$B$1021,PURCHASE!$L$6:$L$10009,$A$3:$A$1021)</f>
        <v>0</v>
      </c>
      <c r="L149" s="416">
        <f>SUMIFS(PURCHASE!$S$6:$S$10009,PURCHASE!$A$6:$A$10009,L2,PURCHASE!$M$6:$M$10009,$B$3:$B$1021,PURCHASE!$L$6:$L$10009,$A$3:$A$1021)</f>
        <v>0</v>
      </c>
      <c r="M149" s="416">
        <f>SUMIFS(PURCHASE!$S$6:$S$10009,PURCHASE!$A$6:$A$10009,M2,PURCHASE!$M$6:$M$10009,$B$3:$B$1021,PURCHASE!$L$6:$L$10009,$A$3:$A$1021)</f>
        <v>0</v>
      </c>
      <c r="N149" s="416">
        <f>SUMIFS(PURCHASE!$S$6:$S$10009,PURCHASE!$A$6:$A$10009,N2,PURCHASE!$M$6:$M$10009,$B$3:$B$1021,PURCHASE!$L$6:$L$10009,$A$3:$A$1021)</f>
        <v>0</v>
      </c>
      <c r="O149" s="416">
        <f>SUMIFS(PURCHASE!$S$6:$S$10009,PURCHASE!$A$6:$A$10009,O2,PURCHASE!$M$6:$M$10009,$B$3:$B$1021,PURCHASE!$L$6:$L$10009,$A$3:$A$1021)</f>
        <v>0</v>
      </c>
    </row>
    <row r="150" spans="1:15">
      <c r="A150" s="402" t="s">
        <v>1404</v>
      </c>
      <c r="B150" s="402" t="s">
        <v>1543</v>
      </c>
      <c r="C150" s="413" t="s">
        <v>1543</v>
      </c>
      <c r="D150" s="414">
        <f>SUM(D152:D156)</f>
        <v>0</v>
      </c>
      <c r="E150" s="414">
        <f t="shared" ref="E150:N150" si="77">SUM(E152:E156)</f>
        <v>0</v>
      </c>
      <c r="F150" s="414">
        <f t="shared" si="77"/>
        <v>0</v>
      </c>
      <c r="G150" s="414">
        <f t="shared" si="77"/>
        <v>0</v>
      </c>
      <c r="H150" s="414">
        <f t="shared" si="77"/>
        <v>0</v>
      </c>
      <c r="I150" s="414">
        <f t="shared" si="77"/>
        <v>0</v>
      </c>
      <c r="J150" s="414">
        <f t="shared" si="77"/>
        <v>0</v>
      </c>
      <c r="K150" s="414">
        <f t="shared" si="77"/>
        <v>0</v>
      </c>
      <c r="L150" s="414">
        <f t="shared" si="77"/>
        <v>0</v>
      </c>
      <c r="M150" s="414">
        <f t="shared" si="77"/>
        <v>0</v>
      </c>
      <c r="N150" s="414">
        <f t="shared" si="77"/>
        <v>0</v>
      </c>
      <c r="O150" s="414">
        <f t="shared" ref="O150" si="78">SUM(O152:O156)</f>
        <v>0</v>
      </c>
    </row>
    <row r="151" spans="1:15">
      <c r="A151" s="415" t="s">
        <v>1404</v>
      </c>
      <c r="B151" s="415" t="s">
        <v>1543</v>
      </c>
      <c r="C151" s="396" t="s">
        <v>1363</v>
      </c>
      <c r="D151" s="416"/>
      <c r="E151" s="416"/>
      <c r="F151" s="416"/>
      <c r="G151" s="416"/>
      <c r="H151" s="416"/>
      <c r="I151" s="416"/>
      <c r="J151" s="416"/>
      <c r="K151" s="416"/>
      <c r="L151" s="416"/>
      <c r="M151" s="416"/>
      <c r="N151" s="416"/>
      <c r="O151" s="416"/>
    </row>
    <row r="152" spans="1:15">
      <c r="A152" s="417" t="s">
        <v>1404</v>
      </c>
      <c r="B152" s="417" t="s">
        <v>1543</v>
      </c>
      <c r="C152" s="396" t="s">
        <v>1364</v>
      </c>
      <c r="D152" s="416">
        <f>SUMIFS(PURCHASE!$N$6:$N$10009,PURCHASE!$A$6:$A$10009,D2,PURCHASE!$M$6:$M$10009,$B$3:$B$1021,PURCHASE!$L$6:$L$10009,$A$3:$A$1021)</f>
        <v>0</v>
      </c>
      <c r="E152" s="416">
        <f>SUMIFS(PURCHASE!$N$6:$N$10009,PURCHASE!$A$6:$A$10009,E2,PURCHASE!$M$6:$M$10009,$B$3:$B$1021,PURCHASE!$L$6:$L$10009,$A$3:$A$1021)</f>
        <v>0</v>
      </c>
      <c r="F152" s="416">
        <f>SUMIFS(PURCHASE!$N$6:$N$10009,PURCHASE!$A$6:$A$10009,F2,PURCHASE!$M$6:$M$10009,$B$3:$B$1021,PURCHASE!$L$6:$L$10009,$A$3:$A$1021)</f>
        <v>0</v>
      </c>
      <c r="G152" s="416">
        <f>SUMIFS(PURCHASE!$N$6:$N$10009,PURCHASE!$A$6:$A$10009,G2,PURCHASE!$M$6:$M$10009,$B$3:$B$1021,PURCHASE!$L$6:$L$10009,$A$3:$A$1021)</f>
        <v>0</v>
      </c>
      <c r="H152" s="416">
        <f>SUMIFS(PURCHASE!$N$6:$N$10009,PURCHASE!$A$6:$A$10009,H2,PURCHASE!$M$6:$M$10009,$B$3:$B$1021,PURCHASE!$L$6:$L$10009,$A$3:$A$1021)</f>
        <v>0</v>
      </c>
      <c r="I152" s="416">
        <f>SUMIFS(PURCHASE!$N$6:$N$10009,PURCHASE!$A$6:$A$10009,I2,PURCHASE!$M$6:$M$10009,$B$3:$B$1021,PURCHASE!$L$6:$L$10009,$A$3:$A$1021)</f>
        <v>0</v>
      </c>
      <c r="J152" s="416">
        <f>SUMIFS(PURCHASE!$N$6:$N$10009,PURCHASE!$A$6:$A$10009,J2,PURCHASE!$M$6:$M$10009,$B$3:$B$1021,PURCHASE!$L$6:$L$10009,$A$3:$A$1021)</f>
        <v>0</v>
      </c>
      <c r="K152" s="416">
        <f>SUMIFS(PURCHASE!$N$6:$N$10009,PURCHASE!$A$6:$A$10009,K2,PURCHASE!$M$6:$M$10009,$B$3:$B$1021,PURCHASE!$L$6:$L$10009,$A$3:$A$1021)</f>
        <v>0</v>
      </c>
      <c r="L152" s="416">
        <f>SUMIFS(PURCHASE!$N$6:$N$10009,PURCHASE!$A$6:$A$10009,L2,PURCHASE!$M$6:$M$10009,$B$3:$B$1021,PURCHASE!$L$6:$L$10009,$A$3:$A$1021)</f>
        <v>0</v>
      </c>
      <c r="M152" s="416">
        <f>SUMIFS(PURCHASE!$N$6:$N$10009,PURCHASE!$A$6:$A$10009,M2,PURCHASE!$M$6:$M$10009,$B$3:$B$1021,PURCHASE!$L$6:$L$10009,$A$3:$A$1021)</f>
        <v>0</v>
      </c>
      <c r="N152" s="416">
        <f>SUMIFS(PURCHASE!$N$6:$N$10009,PURCHASE!$A$6:$A$10009,N2,PURCHASE!$M$6:$M$10009,$B$3:$B$1021,PURCHASE!$L$6:$L$10009,$A$3:$A$1021)</f>
        <v>0</v>
      </c>
      <c r="O152" s="416">
        <f>SUMIFS(PURCHASE!$N$6:$N$10009,PURCHASE!$A$6:$A$10009,O2,PURCHASE!$M$6:$M$10009,$B$3:$B$1021,PURCHASE!$L$6:$L$10009,$A$3:$A$1021)</f>
        <v>0</v>
      </c>
    </row>
    <row r="153" spans="1:15">
      <c r="A153" s="417" t="s">
        <v>1404</v>
      </c>
      <c r="B153" s="417" t="s">
        <v>1543</v>
      </c>
      <c r="C153" s="396" t="s">
        <v>1365</v>
      </c>
      <c r="D153" s="416">
        <f>SUMIFS(PURCHASE!$P$6:$P$10009,PURCHASE!$A$6:$A$10009,D2,PURCHASE!$M$6:$M$10009,$B$3:$B$1021,PURCHASE!$L$6:$L$10009,$A$3:$A$1021)</f>
        <v>0</v>
      </c>
      <c r="E153" s="416">
        <f>SUMIFS(PURCHASE!$P$6:$P$10009,PURCHASE!$A$6:$A$10009,E2,PURCHASE!$M$6:$M$10009,$B$3:$B$1021,PURCHASE!$L$6:$L$10009,$A$3:$A$1021)</f>
        <v>0</v>
      </c>
      <c r="F153" s="416">
        <f>SUMIFS(PURCHASE!$P$6:$P$10009,PURCHASE!$A$6:$A$10009,F2,PURCHASE!$M$6:$M$10009,$B$3:$B$1021,PURCHASE!$L$6:$L$10009,$A$3:$A$1021)</f>
        <v>0</v>
      </c>
      <c r="G153" s="416">
        <f>SUMIFS(PURCHASE!$P$6:$P$10009,PURCHASE!$A$6:$A$10009,G2,PURCHASE!$M$6:$M$10009,$B$3:$B$1021,PURCHASE!$L$6:$L$10009,$A$3:$A$1021)</f>
        <v>0</v>
      </c>
      <c r="H153" s="416">
        <f>SUMIFS(PURCHASE!$P$6:$P$10009,PURCHASE!$A$6:$A$10009,H2,PURCHASE!$M$6:$M$10009,$B$3:$B$1021,PURCHASE!$L$6:$L$10009,$A$3:$A$1021)</f>
        <v>0</v>
      </c>
      <c r="I153" s="416">
        <f>SUMIFS(PURCHASE!$P$6:$P$10009,PURCHASE!$A$6:$A$10009,I2,PURCHASE!$M$6:$M$10009,$B$3:$B$1021,PURCHASE!$L$6:$L$10009,$A$3:$A$1021)</f>
        <v>0</v>
      </c>
      <c r="J153" s="416">
        <f>SUMIFS(PURCHASE!$P$6:$P$10009,PURCHASE!$A$6:$A$10009,J2,PURCHASE!$M$6:$M$10009,$B$3:$B$1021,PURCHASE!$L$6:$L$10009,$A$3:$A$1021)</f>
        <v>0</v>
      </c>
      <c r="K153" s="416">
        <f>SUMIFS(PURCHASE!$P$6:$P$10009,PURCHASE!$A$6:$A$10009,K2,PURCHASE!$M$6:$M$10009,$B$3:$B$1021,PURCHASE!$L$6:$L$10009,$A$3:$A$1021)</f>
        <v>0</v>
      </c>
      <c r="L153" s="416">
        <f>SUMIFS(PURCHASE!$P$6:$P$10009,PURCHASE!$A$6:$A$10009,L2,PURCHASE!$M$6:$M$10009,$B$3:$B$1021,PURCHASE!$L$6:$L$10009,$A$3:$A$1021)</f>
        <v>0</v>
      </c>
      <c r="M153" s="416">
        <f>SUMIFS(PURCHASE!$P$6:$P$10009,PURCHASE!$A$6:$A$10009,M2,PURCHASE!$M$6:$M$10009,$B$3:$B$1021,PURCHASE!$L$6:$L$10009,$A$3:$A$1021)</f>
        <v>0</v>
      </c>
      <c r="N153" s="416">
        <f>SUMIFS(PURCHASE!$P$6:$P$10009,PURCHASE!$A$6:$A$10009,N2,PURCHASE!$M$6:$M$10009,$B$3:$B$1021,PURCHASE!$L$6:$L$10009,$A$3:$A$1021)</f>
        <v>0</v>
      </c>
      <c r="O153" s="416">
        <f>SUMIFS(PURCHASE!$P$6:$P$10009,PURCHASE!$A$6:$A$10009,O2,PURCHASE!$M$6:$M$10009,$B$3:$B$1021,PURCHASE!$L$6:$L$10009,$A$3:$A$1021)</f>
        <v>0</v>
      </c>
    </row>
    <row r="154" spans="1:15">
      <c r="A154" s="417" t="s">
        <v>1404</v>
      </c>
      <c r="B154" s="417" t="s">
        <v>1543</v>
      </c>
      <c r="C154" s="396" t="s">
        <v>1366</v>
      </c>
      <c r="D154" s="416">
        <f>SUMIFS(PURCHASE!$Q$6:$Q$10009,PURCHASE!$A$6:$A$10009,D2,PURCHASE!$M$6:$M$10009,$B$3:$B$1021,PURCHASE!$L$6:$L$10009,$A$3:$A$1021)</f>
        <v>0</v>
      </c>
      <c r="E154" s="416">
        <f>SUMIFS(PURCHASE!$Q$6:$Q$10009,PURCHASE!$A$6:$A$10009,E2,PURCHASE!$M$6:$M$10009,$B$3:$B$1021,PURCHASE!$L$6:$L$10009,$A$3:$A$1021)</f>
        <v>0</v>
      </c>
      <c r="F154" s="416">
        <f>SUMIFS(PURCHASE!$Q$6:$Q$10009,PURCHASE!$A$6:$A$10009,F2,PURCHASE!$M$6:$M$10009,$B$3:$B$1021,PURCHASE!$L$6:$L$10009,$A$3:$A$1021)</f>
        <v>0</v>
      </c>
      <c r="G154" s="416">
        <f>SUMIFS(PURCHASE!$Q$6:$Q$10009,PURCHASE!$A$6:$A$10009,G2,PURCHASE!$M$6:$M$10009,$B$3:$B$1021,PURCHASE!$L$6:$L$10009,$A$3:$A$1021)</f>
        <v>0</v>
      </c>
      <c r="H154" s="416">
        <f>SUMIFS(PURCHASE!$Q$6:$Q$10009,PURCHASE!$A$6:$A$10009,H2,PURCHASE!$M$6:$M$10009,$B$3:$B$1021,PURCHASE!$L$6:$L$10009,$A$3:$A$1021)</f>
        <v>0</v>
      </c>
      <c r="I154" s="416">
        <f>SUMIFS(PURCHASE!$Q$6:$Q$10009,PURCHASE!$A$6:$A$10009,I2,PURCHASE!$M$6:$M$10009,$B$3:$B$1021,PURCHASE!$L$6:$L$10009,$A$3:$A$1021)</f>
        <v>0</v>
      </c>
      <c r="J154" s="416">
        <f>SUMIFS(PURCHASE!$Q$6:$Q$10009,PURCHASE!$A$6:$A$10009,J2,PURCHASE!$M$6:$M$10009,$B$3:$B$1021,PURCHASE!$L$6:$L$10009,$A$3:$A$1021)</f>
        <v>0</v>
      </c>
      <c r="K154" s="416">
        <f>SUMIFS(PURCHASE!$Q$6:$Q$10009,PURCHASE!$A$6:$A$10009,K2,PURCHASE!$M$6:$M$10009,$B$3:$B$1021,PURCHASE!$L$6:$L$10009,$A$3:$A$1021)</f>
        <v>0</v>
      </c>
      <c r="L154" s="416">
        <f>SUMIFS(PURCHASE!$Q$6:$Q$10009,PURCHASE!$A$6:$A$10009,L2,PURCHASE!$M$6:$M$10009,$B$3:$B$1021,PURCHASE!$L$6:$L$10009,$A$3:$A$1021)</f>
        <v>0</v>
      </c>
      <c r="M154" s="416">
        <f>SUMIFS(PURCHASE!$Q$6:$Q$10009,PURCHASE!$A$6:$A$10009,M2,PURCHASE!$M$6:$M$10009,$B$3:$B$1021,PURCHASE!$L$6:$L$10009,$A$3:$A$1021)</f>
        <v>0</v>
      </c>
      <c r="N154" s="416">
        <f>SUMIFS(PURCHASE!$Q$6:$Q$10009,PURCHASE!$A$6:$A$10009,N2,PURCHASE!$M$6:$M$10009,$B$3:$B$1021,PURCHASE!$L$6:$L$10009,$A$3:$A$1021)</f>
        <v>0</v>
      </c>
      <c r="O154" s="416">
        <f>SUMIFS(PURCHASE!$Q$6:$Q$10009,PURCHASE!$A$6:$A$10009,O2,PURCHASE!$M$6:$M$10009,$B$3:$B$1021,PURCHASE!$L$6:$L$10009,$A$3:$A$1021)</f>
        <v>0</v>
      </c>
    </row>
    <row r="155" spans="1:15">
      <c r="A155" s="417" t="s">
        <v>1404</v>
      </c>
      <c r="B155" s="417" t="s">
        <v>1543</v>
      </c>
      <c r="C155" s="396" t="s">
        <v>1367</v>
      </c>
      <c r="D155" s="416">
        <f>SUMIFS(PURCHASE!$R$6:$R$10009,PURCHASE!$A$6:$A$10009,D2,PURCHASE!$M$6:$M$10009,$B$3:$B$1021,PURCHASE!$L$6:$L$10009,$A$3:$A$1021)</f>
        <v>0</v>
      </c>
      <c r="E155" s="416">
        <f>SUMIFS(PURCHASE!$R$6:$R$10009,PURCHASE!$A$6:$A$10009,E2,PURCHASE!$M$6:$M$10009,$B$3:$B$1021,PURCHASE!$L$6:$L$10009,$A$3:$A$1021)</f>
        <v>0</v>
      </c>
      <c r="F155" s="416">
        <f>SUMIFS(PURCHASE!$R$6:$R$10009,PURCHASE!$A$6:$A$10009,F2,PURCHASE!$M$6:$M$10009,$B$3:$B$1021,PURCHASE!$L$6:$L$10009,$A$3:$A$1021)</f>
        <v>0</v>
      </c>
      <c r="G155" s="416">
        <f>SUMIFS(PURCHASE!$R$6:$R$10009,PURCHASE!$A$6:$A$10009,G2,PURCHASE!$M$6:$M$10009,$B$3:$B$1021,PURCHASE!$L$6:$L$10009,$A$3:$A$1021)</f>
        <v>0</v>
      </c>
      <c r="H155" s="416">
        <f>SUMIFS(PURCHASE!$R$6:$R$10009,PURCHASE!$A$6:$A$10009,H2,PURCHASE!$M$6:$M$10009,$B$3:$B$1021,PURCHASE!$L$6:$L$10009,$A$3:$A$1021)</f>
        <v>0</v>
      </c>
      <c r="I155" s="416">
        <f>SUMIFS(PURCHASE!$R$6:$R$10009,PURCHASE!$A$6:$A$10009,I2,PURCHASE!$M$6:$M$10009,$B$3:$B$1021,PURCHASE!$L$6:$L$10009,$A$3:$A$1021)</f>
        <v>0</v>
      </c>
      <c r="J155" s="416">
        <f>SUMIFS(PURCHASE!$R$6:$R$10009,PURCHASE!$A$6:$A$10009,J2,PURCHASE!$M$6:$M$10009,$B$3:$B$1021,PURCHASE!$L$6:$L$10009,$A$3:$A$1021)</f>
        <v>0</v>
      </c>
      <c r="K155" s="416">
        <f>SUMIFS(PURCHASE!$R$6:$R$10009,PURCHASE!$A$6:$A$10009,K2,PURCHASE!$M$6:$M$10009,$B$3:$B$1021,PURCHASE!$L$6:$L$10009,$A$3:$A$1021)</f>
        <v>0</v>
      </c>
      <c r="L155" s="416">
        <f>SUMIFS(PURCHASE!$R$6:$R$10009,PURCHASE!$A$6:$A$10009,L2,PURCHASE!$M$6:$M$10009,$B$3:$B$1021,PURCHASE!$L$6:$L$10009,$A$3:$A$1021)</f>
        <v>0</v>
      </c>
      <c r="M155" s="416">
        <f>SUMIFS(PURCHASE!$R$6:$R$10009,PURCHASE!$A$6:$A$10009,M2,PURCHASE!$M$6:$M$10009,$B$3:$B$1021,PURCHASE!$L$6:$L$10009,$A$3:$A$1021)</f>
        <v>0</v>
      </c>
      <c r="N155" s="416">
        <f>SUMIFS(PURCHASE!$R$6:$R$10009,PURCHASE!$A$6:$A$10009,N2,PURCHASE!$M$6:$M$10009,$B$3:$B$1021,PURCHASE!$L$6:$L$10009,$A$3:$A$1021)</f>
        <v>0</v>
      </c>
      <c r="O155" s="416">
        <f>SUMIFS(PURCHASE!$R$6:$R$10009,PURCHASE!$A$6:$A$10009,O2,PURCHASE!$M$6:$M$10009,$B$3:$B$1021,PURCHASE!$L$6:$L$10009,$A$3:$A$1021)</f>
        <v>0</v>
      </c>
    </row>
    <row r="156" spans="1:15">
      <c r="A156" s="417" t="s">
        <v>1404</v>
      </c>
      <c r="B156" s="418" t="s">
        <v>1543</v>
      </c>
      <c r="C156" s="396" t="s">
        <v>1368</v>
      </c>
      <c r="D156" s="416">
        <f>SUMIFS(PURCHASE!$S$6:$S$10009,PURCHASE!$A$6:$A$10009,D2,PURCHASE!$M$6:$M$10009,$B$3:$B$1021,PURCHASE!$L$6:$L$10009,$A$3:$A$1021)</f>
        <v>0</v>
      </c>
      <c r="E156" s="416">
        <f>SUMIFS(PURCHASE!$S$6:$S$10009,PURCHASE!$A$6:$A$10009,E2,PURCHASE!$M$6:$M$10009,$B$3:$B$1021,PURCHASE!$L$6:$L$10009,$A$3:$A$1021)</f>
        <v>0</v>
      </c>
      <c r="F156" s="416">
        <f>SUMIFS(PURCHASE!$S$6:$S$10009,PURCHASE!$A$6:$A$10009,F2,PURCHASE!$M$6:$M$10009,$B$3:$B$1021,PURCHASE!$L$6:$L$10009,$A$3:$A$1021)</f>
        <v>0</v>
      </c>
      <c r="G156" s="416">
        <f>SUMIFS(PURCHASE!$S$6:$S$10009,PURCHASE!$A$6:$A$10009,G2,PURCHASE!$M$6:$M$10009,$B$3:$B$1021,PURCHASE!$L$6:$L$10009,$A$3:$A$1021)</f>
        <v>0</v>
      </c>
      <c r="H156" s="416">
        <f>SUMIFS(PURCHASE!$S$6:$S$10009,PURCHASE!$A$6:$A$10009,H2,PURCHASE!$M$6:$M$10009,$B$3:$B$1021,PURCHASE!$L$6:$L$10009,$A$3:$A$1021)</f>
        <v>0</v>
      </c>
      <c r="I156" s="416">
        <f>SUMIFS(PURCHASE!$S$6:$S$10009,PURCHASE!$A$6:$A$10009,I2,PURCHASE!$M$6:$M$10009,$B$3:$B$1021,PURCHASE!$L$6:$L$10009,$A$3:$A$1021)</f>
        <v>0</v>
      </c>
      <c r="J156" s="416">
        <f>SUMIFS(PURCHASE!$S$6:$S$10009,PURCHASE!$A$6:$A$10009,J2,PURCHASE!$M$6:$M$10009,$B$3:$B$1021,PURCHASE!$L$6:$L$10009,$A$3:$A$1021)</f>
        <v>0</v>
      </c>
      <c r="K156" s="416">
        <f>SUMIFS(PURCHASE!$S$6:$S$10009,PURCHASE!$A$6:$A$10009,K2,PURCHASE!$M$6:$M$10009,$B$3:$B$1021,PURCHASE!$L$6:$L$10009,$A$3:$A$1021)</f>
        <v>0</v>
      </c>
      <c r="L156" s="416">
        <f>SUMIFS(PURCHASE!$S$6:$S$10009,PURCHASE!$A$6:$A$10009,L2,PURCHASE!$M$6:$M$10009,$B$3:$B$1021,PURCHASE!$L$6:$L$10009,$A$3:$A$1021)</f>
        <v>0</v>
      </c>
      <c r="M156" s="416">
        <f>SUMIFS(PURCHASE!$S$6:$S$10009,PURCHASE!$A$6:$A$10009,M2,PURCHASE!$M$6:$M$10009,$B$3:$B$1021,PURCHASE!$L$6:$L$10009,$A$3:$A$1021)</f>
        <v>0</v>
      </c>
      <c r="N156" s="416">
        <f>SUMIFS(PURCHASE!$S$6:$S$10009,PURCHASE!$A$6:$A$10009,N2,PURCHASE!$M$6:$M$10009,$B$3:$B$1021,PURCHASE!$L$6:$L$10009,$A$3:$A$1021)</f>
        <v>0</v>
      </c>
      <c r="O156" s="416">
        <f>SUMIFS(PURCHASE!$S$6:$S$10009,PURCHASE!$A$6:$A$10009,O2,PURCHASE!$M$6:$M$10009,$B$3:$B$1021,PURCHASE!$L$6:$L$10009,$A$3:$A$1021)</f>
        <v>0</v>
      </c>
    </row>
    <row r="157" spans="1:15">
      <c r="A157" s="402" t="s">
        <v>1404</v>
      </c>
      <c r="B157" s="402" t="s">
        <v>1544</v>
      </c>
      <c r="C157" s="413" t="s">
        <v>1544</v>
      </c>
      <c r="D157" s="414">
        <f>SUM(D159:D163)</f>
        <v>0</v>
      </c>
      <c r="E157" s="414">
        <f t="shared" ref="E157:N157" si="79">SUM(E159:E163)</f>
        <v>0</v>
      </c>
      <c r="F157" s="414">
        <f t="shared" si="79"/>
        <v>0</v>
      </c>
      <c r="G157" s="414">
        <f t="shared" si="79"/>
        <v>0</v>
      </c>
      <c r="H157" s="414">
        <f t="shared" si="79"/>
        <v>0</v>
      </c>
      <c r="I157" s="414">
        <f t="shared" si="79"/>
        <v>0</v>
      </c>
      <c r="J157" s="414">
        <f t="shared" si="79"/>
        <v>0</v>
      </c>
      <c r="K157" s="414">
        <f t="shared" si="79"/>
        <v>0</v>
      </c>
      <c r="L157" s="414">
        <f t="shared" si="79"/>
        <v>0</v>
      </c>
      <c r="M157" s="414">
        <f t="shared" si="79"/>
        <v>0</v>
      </c>
      <c r="N157" s="414">
        <f t="shared" si="79"/>
        <v>0</v>
      </c>
      <c r="O157" s="414">
        <f t="shared" ref="O157" si="80">SUM(O159:O163)</f>
        <v>0</v>
      </c>
    </row>
    <row r="158" spans="1:15">
      <c r="A158" s="415" t="s">
        <v>1404</v>
      </c>
      <c r="B158" s="415" t="s">
        <v>1544</v>
      </c>
      <c r="C158" s="396" t="s">
        <v>1363</v>
      </c>
      <c r="D158" s="416"/>
      <c r="E158" s="416"/>
      <c r="F158" s="416"/>
      <c r="G158" s="416"/>
      <c r="H158" s="416"/>
      <c r="I158" s="416"/>
      <c r="J158" s="416"/>
      <c r="K158" s="416"/>
      <c r="L158" s="416"/>
      <c r="M158" s="416"/>
      <c r="N158" s="416"/>
      <c r="O158" s="416"/>
    </row>
    <row r="159" spans="1:15">
      <c r="A159" s="417" t="s">
        <v>1404</v>
      </c>
      <c r="B159" s="417" t="s">
        <v>1544</v>
      </c>
      <c r="C159" s="396" t="s">
        <v>1364</v>
      </c>
      <c r="D159" s="416">
        <f>SUMIFS(PURCHASE!$N$6:$N$10009,PURCHASE!$A$6:$A$10009,D2,PURCHASE!$M$6:$M$10009,$B$3:$B$1021,PURCHASE!$L$6:$L$10009,$A$3:$A$1021)</f>
        <v>0</v>
      </c>
      <c r="E159" s="416">
        <f>SUMIFS(PURCHASE!$N$6:$N$10009,PURCHASE!$A$6:$A$10009,E2,PURCHASE!$M$6:$M$10009,$B$3:$B$1021,PURCHASE!$L$6:$L$10009,$A$3:$A$1021)</f>
        <v>0</v>
      </c>
      <c r="F159" s="416">
        <f>SUMIFS(PURCHASE!$N$6:$N$10009,PURCHASE!$A$6:$A$10009,F2,PURCHASE!$M$6:$M$10009,$B$3:$B$1021,PURCHASE!$L$6:$L$10009,$A$3:$A$1021)</f>
        <v>0</v>
      </c>
      <c r="G159" s="416">
        <f>SUMIFS(PURCHASE!$N$6:$N$10009,PURCHASE!$A$6:$A$10009,G2,PURCHASE!$M$6:$M$10009,$B$3:$B$1021,PURCHASE!$L$6:$L$10009,$A$3:$A$1021)</f>
        <v>0</v>
      </c>
      <c r="H159" s="416">
        <f>SUMIFS(PURCHASE!$N$6:$N$10009,PURCHASE!$A$6:$A$10009,H2,PURCHASE!$M$6:$M$10009,$B$3:$B$1021,PURCHASE!$L$6:$L$10009,$A$3:$A$1021)</f>
        <v>0</v>
      </c>
      <c r="I159" s="416">
        <f>SUMIFS(PURCHASE!$N$6:$N$10009,PURCHASE!$A$6:$A$10009,I2,PURCHASE!$M$6:$M$10009,$B$3:$B$1021,PURCHASE!$L$6:$L$10009,$A$3:$A$1021)</f>
        <v>0</v>
      </c>
      <c r="J159" s="416">
        <f>SUMIFS(PURCHASE!$N$6:$N$10009,PURCHASE!$A$6:$A$10009,J2,PURCHASE!$M$6:$M$10009,$B$3:$B$1021,PURCHASE!$L$6:$L$10009,$A$3:$A$1021)</f>
        <v>0</v>
      </c>
      <c r="K159" s="416">
        <f>SUMIFS(PURCHASE!$N$6:$N$10009,PURCHASE!$A$6:$A$10009,K2,PURCHASE!$M$6:$M$10009,$B$3:$B$1021,PURCHASE!$L$6:$L$10009,$A$3:$A$1021)</f>
        <v>0</v>
      </c>
      <c r="L159" s="416">
        <f>SUMIFS(PURCHASE!$N$6:$N$10009,PURCHASE!$A$6:$A$10009,L2,PURCHASE!$M$6:$M$10009,$B$3:$B$1021,PURCHASE!$L$6:$L$10009,$A$3:$A$1021)</f>
        <v>0</v>
      </c>
      <c r="M159" s="416">
        <f>SUMIFS(PURCHASE!$N$6:$N$10009,PURCHASE!$A$6:$A$10009,M2,PURCHASE!$M$6:$M$10009,$B$3:$B$1021,PURCHASE!$L$6:$L$10009,$A$3:$A$1021)</f>
        <v>0</v>
      </c>
      <c r="N159" s="416">
        <f>SUMIFS(PURCHASE!$N$6:$N$10009,PURCHASE!$A$6:$A$10009,N2,PURCHASE!$M$6:$M$10009,$B$3:$B$1021,PURCHASE!$L$6:$L$10009,$A$3:$A$1021)</f>
        <v>0</v>
      </c>
      <c r="O159" s="416">
        <f>SUMIFS(PURCHASE!$N$6:$N$10009,PURCHASE!$A$6:$A$10009,O2,PURCHASE!$M$6:$M$10009,$B$3:$B$1021,PURCHASE!$L$6:$L$10009,$A$3:$A$1021)</f>
        <v>0</v>
      </c>
    </row>
    <row r="160" spans="1:15">
      <c r="A160" s="417" t="s">
        <v>1404</v>
      </c>
      <c r="B160" s="417" t="s">
        <v>1544</v>
      </c>
      <c r="C160" s="396" t="s">
        <v>1365</v>
      </c>
      <c r="D160" s="416">
        <f>SUMIFS(PURCHASE!$P$6:$P$10009,PURCHASE!$A$6:$A$10009,D2,PURCHASE!$M$6:$M$10009,$B$3:$B$1021,PURCHASE!$L$6:$L$10009,$A$3:$A$1021)</f>
        <v>0</v>
      </c>
      <c r="E160" s="416">
        <f>SUMIFS(PURCHASE!$P$6:$P$10009,PURCHASE!$A$6:$A$10009,E2,PURCHASE!$M$6:$M$10009,$B$3:$B$1021,PURCHASE!$L$6:$L$10009,$A$3:$A$1021)</f>
        <v>0</v>
      </c>
      <c r="F160" s="416">
        <f>SUMIFS(PURCHASE!$P$6:$P$10009,PURCHASE!$A$6:$A$10009,F2,PURCHASE!$M$6:$M$10009,$B$3:$B$1021,PURCHASE!$L$6:$L$10009,$A$3:$A$1021)</f>
        <v>0</v>
      </c>
      <c r="G160" s="416">
        <f>SUMIFS(PURCHASE!$P$6:$P$10009,PURCHASE!$A$6:$A$10009,G2,PURCHASE!$M$6:$M$10009,$B$3:$B$1021,PURCHASE!$L$6:$L$10009,$A$3:$A$1021)</f>
        <v>0</v>
      </c>
      <c r="H160" s="416">
        <f>SUMIFS(PURCHASE!$P$6:$P$10009,PURCHASE!$A$6:$A$10009,H2,PURCHASE!$M$6:$M$10009,$B$3:$B$1021,PURCHASE!$L$6:$L$10009,$A$3:$A$1021)</f>
        <v>0</v>
      </c>
      <c r="I160" s="416">
        <f>SUMIFS(PURCHASE!$P$6:$P$10009,PURCHASE!$A$6:$A$10009,I2,PURCHASE!$M$6:$M$10009,$B$3:$B$1021,PURCHASE!$L$6:$L$10009,$A$3:$A$1021)</f>
        <v>0</v>
      </c>
      <c r="J160" s="416">
        <f>SUMIFS(PURCHASE!$P$6:$P$10009,PURCHASE!$A$6:$A$10009,J2,PURCHASE!$M$6:$M$10009,$B$3:$B$1021,PURCHASE!$L$6:$L$10009,$A$3:$A$1021)</f>
        <v>0</v>
      </c>
      <c r="K160" s="416">
        <f>SUMIFS(PURCHASE!$P$6:$P$10009,PURCHASE!$A$6:$A$10009,K2,PURCHASE!$M$6:$M$10009,$B$3:$B$1021,PURCHASE!$L$6:$L$10009,$A$3:$A$1021)</f>
        <v>0</v>
      </c>
      <c r="L160" s="416">
        <f>SUMIFS(PURCHASE!$P$6:$P$10009,PURCHASE!$A$6:$A$10009,L2,PURCHASE!$M$6:$M$10009,$B$3:$B$1021,PURCHASE!$L$6:$L$10009,$A$3:$A$1021)</f>
        <v>0</v>
      </c>
      <c r="M160" s="416">
        <f>SUMIFS(PURCHASE!$P$6:$P$10009,PURCHASE!$A$6:$A$10009,M2,PURCHASE!$M$6:$M$10009,$B$3:$B$1021,PURCHASE!$L$6:$L$10009,$A$3:$A$1021)</f>
        <v>0</v>
      </c>
      <c r="N160" s="416">
        <f>SUMIFS(PURCHASE!$P$6:$P$10009,PURCHASE!$A$6:$A$10009,N2,PURCHASE!$M$6:$M$10009,$B$3:$B$1021,PURCHASE!$L$6:$L$10009,$A$3:$A$1021)</f>
        <v>0</v>
      </c>
      <c r="O160" s="416">
        <f>SUMIFS(PURCHASE!$P$6:$P$10009,PURCHASE!$A$6:$A$10009,O2,PURCHASE!$M$6:$M$10009,$B$3:$B$1021,PURCHASE!$L$6:$L$10009,$A$3:$A$1021)</f>
        <v>0</v>
      </c>
    </row>
    <row r="161" spans="1:15">
      <c r="A161" s="417" t="s">
        <v>1404</v>
      </c>
      <c r="B161" s="417" t="s">
        <v>1544</v>
      </c>
      <c r="C161" s="396" t="s">
        <v>1366</v>
      </c>
      <c r="D161" s="416">
        <f>SUMIFS(PURCHASE!$Q$6:$Q$10009,PURCHASE!$A$6:$A$10009,D2,PURCHASE!$M$6:$M$10009,$B$3:$B$1021,PURCHASE!$L$6:$L$10009,$A$3:$A$1021)</f>
        <v>0</v>
      </c>
      <c r="E161" s="416">
        <f>SUMIFS(PURCHASE!$Q$6:$Q$10009,PURCHASE!$A$6:$A$10009,E2,PURCHASE!$M$6:$M$10009,$B$3:$B$1021,PURCHASE!$L$6:$L$10009,$A$3:$A$1021)</f>
        <v>0</v>
      </c>
      <c r="F161" s="416">
        <f>SUMIFS(PURCHASE!$Q$6:$Q$10009,PURCHASE!$A$6:$A$10009,F2,PURCHASE!$M$6:$M$10009,$B$3:$B$1021,PURCHASE!$L$6:$L$10009,$A$3:$A$1021)</f>
        <v>0</v>
      </c>
      <c r="G161" s="416">
        <f>SUMIFS(PURCHASE!$Q$6:$Q$10009,PURCHASE!$A$6:$A$10009,G2,PURCHASE!$M$6:$M$10009,$B$3:$B$1021,PURCHASE!$L$6:$L$10009,$A$3:$A$1021)</f>
        <v>0</v>
      </c>
      <c r="H161" s="416">
        <f>SUMIFS(PURCHASE!$Q$6:$Q$10009,PURCHASE!$A$6:$A$10009,H2,PURCHASE!$M$6:$M$10009,$B$3:$B$1021,PURCHASE!$L$6:$L$10009,$A$3:$A$1021)</f>
        <v>0</v>
      </c>
      <c r="I161" s="416">
        <f>SUMIFS(PURCHASE!$Q$6:$Q$10009,PURCHASE!$A$6:$A$10009,I2,PURCHASE!$M$6:$M$10009,$B$3:$B$1021,PURCHASE!$L$6:$L$10009,$A$3:$A$1021)</f>
        <v>0</v>
      </c>
      <c r="J161" s="416">
        <f>SUMIFS(PURCHASE!$Q$6:$Q$10009,PURCHASE!$A$6:$A$10009,J2,PURCHASE!$M$6:$M$10009,$B$3:$B$1021,PURCHASE!$L$6:$L$10009,$A$3:$A$1021)</f>
        <v>0</v>
      </c>
      <c r="K161" s="416">
        <f>SUMIFS(PURCHASE!$Q$6:$Q$10009,PURCHASE!$A$6:$A$10009,K2,PURCHASE!$M$6:$M$10009,$B$3:$B$1021,PURCHASE!$L$6:$L$10009,$A$3:$A$1021)</f>
        <v>0</v>
      </c>
      <c r="L161" s="416">
        <f>SUMIFS(PURCHASE!$Q$6:$Q$10009,PURCHASE!$A$6:$A$10009,L2,PURCHASE!$M$6:$M$10009,$B$3:$B$1021,PURCHASE!$L$6:$L$10009,$A$3:$A$1021)</f>
        <v>0</v>
      </c>
      <c r="M161" s="416">
        <f>SUMIFS(PURCHASE!$Q$6:$Q$10009,PURCHASE!$A$6:$A$10009,M2,PURCHASE!$M$6:$M$10009,$B$3:$B$1021,PURCHASE!$L$6:$L$10009,$A$3:$A$1021)</f>
        <v>0</v>
      </c>
      <c r="N161" s="416">
        <f>SUMIFS(PURCHASE!$Q$6:$Q$10009,PURCHASE!$A$6:$A$10009,N2,PURCHASE!$M$6:$M$10009,$B$3:$B$1021,PURCHASE!$L$6:$L$10009,$A$3:$A$1021)</f>
        <v>0</v>
      </c>
      <c r="O161" s="416">
        <f>SUMIFS(PURCHASE!$Q$6:$Q$10009,PURCHASE!$A$6:$A$10009,O2,PURCHASE!$M$6:$M$10009,$B$3:$B$1021,PURCHASE!$L$6:$L$10009,$A$3:$A$1021)</f>
        <v>0</v>
      </c>
    </row>
    <row r="162" spans="1:15">
      <c r="A162" s="417" t="s">
        <v>1404</v>
      </c>
      <c r="B162" s="417" t="s">
        <v>1544</v>
      </c>
      <c r="C162" s="396" t="s">
        <v>1367</v>
      </c>
      <c r="D162" s="416">
        <f>SUMIFS(PURCHASE!$R$6:$R$10009,PURCHASE!$A$6:$A$10009,D2,PURCHASE!$M$6:$M$10009,$B$3:$B$1021,PURCHASE!$L$6:$L$10009,$A$3:$A$1021)</f>
        <v>0</v>
      </c>
      <c r="E162" s="416">
        <f>SUMIFS(PURCHASE!$R$6:$R$10009,PURCHASE!$A$6:$A$10009,E2,PURCHASE!$M$6:$M$10009,$B$3:$B$1021,PURCHASE!$L$6:$L$10009,$A$3:$A$1021)</f>
        <v>0</v>
      </c>
      <c r="F162" s="416">
        <f>SUMIFS(PURCHASE!$R$6:$R$10009,PURCHASE!$A$6:$A$10009,F2,PURCHASE!$M$6:$M$10009,$B$3:$B$1021,PURCHASE!$L$6:$L$10009,$A$3:$A$1021)</f>
        <v>0</v>
      </c>
      <c r="G162" s="416">
        <f>SUMIFS(PURCHASE!$R$6:$R$10009,PURCHASE!$A$6:$A$10009,G2,PURCHASE!$M$6:$M$10009,$B$3:$B$1021,PURCHASE!$L$6:$L$10009,$A$3:$A$1021)</f>
        <v>0</v>
      </c>
      <c r="H162" s="416">
        <f>SUMIFS(PURCHASE!$R$6:$R$10009,PURCHASE!$A$6:$A$10009,H2,PURCHASE!$M$6:$M$10009,$B$3:$B$1021,PURCHASE!$L$6:$L$10009,$A$3:$A$1021)</f>
        <v>0</v>
      </c>
      <c r="I162" s="416">
        <f>SUMIFS(PURCHASE!$R$6:$R$10009,PURCHASE!$A$6:$A$10009,I2,PURCHASE!$M$6:$M$10009,$B$3:$B$1021,PURCHASE!$L$6:$L$10009,$A$3:$A$1021)</f>
        <v>0</v>
      </c>
      <c r="J162" s="416">
        <f>SUMIFS(PURCHASE!$R$6:$R$10009,PURCHASE!$A$6:$A$10009,J2,PURCHASE!$M$6:$M$10009,$B$3:$B$1021,PURCHASE!$L$6:$L$10009,$A$3:$A$1021)</f>
        <v>0</v>
      </c>
      <c r="K162" s="416">
        <f>SUMIFS(PURCHASE!$R$6:$R$10009,PURCHASE!$A$6:$A$10009,K2,PURCHASE!$M$6:$M$10009,$B$3:$B$1021,PURCHASE!$L$6:$L$10009,$A$3:$A$1021)</f>
        <v>0</v>
      </c>
      <c r="L162" s="416">
        <f>SUMIFS(PURCHASE!$R$6:$R$10009,PURCHASE!$A$6:$A$10009,L2,PURCHASE!$M$6:$M$10009,$B$3:$B$1021,PURCHASE!$L$6:$L$10009,$A$3:$A$1021)</f>
        <v>0</v>
      </c>
      <c r="M162" s="416">
        <f>SUMIFS(PURCHASE!$R$6:$R$10009,PURCHASE!$A$6:$A$10009,M2,PURCHASE!$M$6:$M$10009,$B$3:$B$1021,PURCHASE!$L$6:$L$10009,$A$3:$A$1021)</f>
        <v>0</v>
      </c>
      <c r="N162" s="416">
        <f>SUMIFS(PURCHASE!$R$6:$R$10009,PURCHASE!$A$6:$A$10009,N2,PURCHASE!$M$6:$M$10009,$B$3:$B$1021,PURCHASE!$L$6:$L$10009,$A$3:$A$1021)</f>
        <v>0</v>
      </c>
      <c r="O162" s="416">
        <f>SUMIFS(PURCHASE!$R$6:$R$10009,PURCHASE!$A$6:$A$10009,O2,PURCHASE!$M$6:$M$10009,$B$3:$B$1021,PURCHASE!$L$6:$L$10009,$A$3:$A$1021)</f>
        <v>0</v>
      </c>
    </row>
    <row r="163" spans="1:15">
      <c r="A163" s="417" t="s">
        <v>1404</v>
      </c>
      <c r="B163" s="417" t="s">
        <v>1544</v>
      </c>
      <c r="C163" s="398" t="s">
        <v>1368</v>
      </c>
      <c r="D163" s="416">
        <f>SUMIFS(PURCHASE!$S$6:$S$10009,PURCHASE!$A$6:$A$10009,D2,PURCHASE!$M$6:$M$10009,$B$3:$B$1021,PURCHASE!$L$6:$L$10009,$A$3:$A$1021)</f>
        <v>0</v>
      </c>
      <c r="E163" s="416">
        <f>SUMIFS(PURCHASE!$S$6:$S$10009,PURCHASE!$A$6:$A$10009,E2,PURCHASE!$M$6:$M$10009,$B$3:$B$1021,PURCHASE!$L$6:$L$10009,$A$3:$A$1021)</f>
        <v>0</v>
      </c>
      <c r="F163" s="416">
        <f>SUMIFS(PURCHASE!$S$6:$S$10009,PURCHASE!$A$6:$A$10009,F2,PURCHASE!$M$6:$M$10009,$B$3:$B$1021,PURCHASE!$L$6:$L$10009,$A$3:$A$1021)</f>
        <v>0</v>
      </c>
      <c r="G163" s="416">
        <f>SUMIFS(PURCHASE!$S$6:$S$10009,PURCHASE!$A$6:$A$10009,G2,PURCHASE!$M$6:$M$10009,$B$3:$B$1021,PURCHASE!$L$6:$L$10009,$A$3:$A$1021)</f>
        <v>0</v>
      </c>
      <c r="H163" s="416">
        <f>SUMIFS(PURCHASE!$S$6:$S$10009,PURCHASE!$A$6:$A$10009,H2,PURCHASE!$M$6:$M$10009,$B$3:$B$1021,PURCHASE!$L$6:$L$10009,$A$3:$A$1021)</f>
        <v>0</v>
      </c>
      <c r="I163" s="416">
        <f>SUMIFS(PURCHASE!$S$6:$S$10009,PURCHASE!$A$6:$A$10009,I2,PURCHASE!$M$6:$M$10009,$B$3:$B$1021,PURCHASE!$L$6:$L$10009,$A$3:$A$1021)</f>
        <v>0</v>
      </c>
      <c r="J163" s="416">
        <f>SUMIFS(PURCHASE!$S$6:$S$10009,PURCHASE!$A$6:$A$10009,J2,PURCHASE!$M$6:$M$10009,$B$3:$B$1021,PURCHASE!$L$6:$L$10009,$A$3:$A$1021)</f>
        <v>0</v>
      </c>
      <c r="K163" s="416">
        <f>SUMIFS(PURCHASE!$S$6:$S$10009,PURCHASE!$A$6:$A$10009,K2,PURCHASE!$M$6:$M$10009,$B$3:$B$1021,PURCHASE!$L$6:$L$10009,$A$3:$A$1021)</f>
        <v>0</v>
      </c>
      <c r="L163" s="416">
        <f>SUMIFS(PURCHASE!$S$6:$S$10009,PURCHASE!$A$6:$A$10009,L2,PURCHASE!$M$6:$M$10009,$B$3:$B$1021,PURCHASE!$L$6:$L$10009,$A$3:$A$1021)</f>
        <v>0</v>
      </c>
      <c r="M163" s="416">
        <f>SUMIFS(PURCHASE!$S$6:$S$10009,PURCHASE!$A$6:$A$10009,M2,PURCHASE!$M$6:$M$10009,$B$3:$B$1021,PURCHASE!$L$6:$L$10009,$A$3:$A$1021)</f>
        <v>0</v>
      </c>
      <c r="N163" s="416">
        <f>SUMIFS(PURCHASE!$S$6:$S$10009,PURCHASE!$A$6:$A$10009,N2,PURCHASE!$M$6:$M$10009,$B$3:$B$1021,PURCHASE!$L$6:$L$10009,$A$3:$A$1021)</f>
        <v>0</v>
      </c>
      <c r="O163" s="416">
        <f>SUMIFS(PURCHASE!$S$6:$S$10009,PURCHASE!$A$6:$A$10009,O2,PURCHASE!$M$6:$M$10009,$B$3:$B$1021,PURCHASE!$L$6:$L$10009,$A$3:$A$1021)</f>
        <v>0</v>
      </c>
    </row>
    <row r="164" spans="1:15">
      <c r="A164" s="402" t="s">
        <v>1404</v>
      </c>
      <c r="B164" s="402" t="s">
        <v>1468</v>
      </c>
      <c r="C164" s="413" t="s">
        <v>1895</v>
      </c>
      <c r="D164" s="414">
        <f>SUM(D166:D170)</f>
        <v>0</v>
      </c>
      <c r="E164" s="414">
        <f t="shared" ref="E164:N164" si="81">SUM(E166:E170)</f>
        <v>0</v>
      </c>
      <c r="F164" s="414">
        <f t="shared" si="81"/>
        <v>0</v>
      </c>
      <c r="G164" s="414">
        <f t="shared" si="81"/>
        <v>0</v>
      </c>
      <c r="H164" s="414">
        <f t="shared" si="81"/>
        <v>0</v>
      </c>
      <c r="I164" s="414">
        <f t="shared" si="81"/>
        <v>0</v>
      </c>
      <c r="J164" s="414">
        <f t="shared" si="81"/>
        <v>0</v>
      </c>
      <c r="K164" s="414">
        <f t="shared" si="81"/>
        <v>0</v>
      </c>
      <c r="L164" s="414">
        <f t="shared" si="81"/>
        <v>0</v>
      </c>
      <c r="M164" s="414">
        <f t="shared" si="81"/>
        <v>0</v>
      </c>
      <c r="N164" s="414">
        <f t="shared" si="81"/>
        <v>0</v>
      </c>
      <c r="O164" s="414">
        <f t="shared" ref="O164" si="82">SUM(O166:O170)</f>
        <v>0</v>
      </c>
    </row>
    <row r="165" spans="1:15">
      <c r="A165" s="415" t="s">
        <v>1404</v>
      </c>
      <c r="B165" s="417" t="s">
        <v>1468</v>
      </c>
      <c r="C165" s="396" t="s">
        <v>1363</v>
      </c>
      <c r="D165" s="416"/>
      <c r="E165" s="416"/>
      <c r="F165" s="416"/>
      <c r="G165" s="416"/>
      <c r="H165" s="416"/>
      <c r="I165" s="416"/>
      <c r="J165" s="416"/>
      <c r="K165" s="416"/>
      <c r="L165" s="416"/>
      <c r="M165" s="416"/>
      <c r="N165" s="416"/>
      <c r="O165" s="416"/>
    </row>
    <row r="166" spans="1:15">
      <c r="A166" s="417" t="s">
        <v>1404</v>
      </c>
      <c r="B166" s="417" t="s">
        <v>1468</v>
      </c>
      <c r="C166" s="396" t="s">
        <v>1364</v>
      </c>
      <c r="D166" s="416">
        <f>+D145+D152+D159</f>
        <v>0</v>
      </c>
      <c r="E166" s="416">
        <f t="shared" ref="E166:N166" si="83">+E145+E152+E159</f>
        <v>0</v>
      </c>
      <c r="F166" s="416">
        <f t="shared" si="83"/>
        <v>0</v>
      </c>
      <c r="G166" s="416">
        <f t="shared" si="83"/>
        <v>0</v>
      </c>
      <c r="H166" s="416">
        <f t="shared" si="83"/>
        <v>0</v>
      </c>
      <c r="I166" s="416">
        <f t="shared" si="83"/>
        <v>0</v>
      </c>
      <c r="J166" s="416">
        <f t="shared" si="83"/>
        <v>0</v>
      </c>
      <c r="K166" s="416">
        <f t="shared" si="83"/>
        <v>0</v>
      </c>
      <c r="L166" s="416">
        <f t="shared" si="83"/>
        <v>0</v>
      </c>
      <c r="M166" s="416">
        <f t="shared" si="83"/>
        <v>0</v>
      </c>
      <c r="N166" s="416">
        <f t="shared" si="83"/>
        <v>0</v>
      </c>
      <c r="O166" s="416">
        <f t="shared" ref="O166" si="84">+O145+O152+O159</f>
        <v>0</v>
      </c>
    </row>
    <row r="167" spans="1:15">
      <c r="A167" s="417" t="s">
        <v>1404</v>
      </c>
      <c r="B167" s="417" t="s">
        <v>1468</v>
      </c>
      <c r="C167" s="396" t="s">
        <v>1365</v>
      </c>
      <c r="D167" s="416">
        <f t="shared" ref="D167:N170" si="85">+D146+D153+D160</f>
        <v>0</v>
      </c>
      <c r="E167" s="416">
        <f t="shared" si="85"/>
        <v>0</v>
      </c>
      <c r="F167" s="416">
        <f t="shared" si="85"/>
        <v>0</v>
      </c>
      <c r="G167" s="416">
        <f t="shared" si="85"/>
        <v>0</v>
      </c>
      <c r="H167" s="416">
        <f t="shared" si="85"/>
        <v>0</v>
      </c>
      <c r="I167" s="416">
        <f t="shared" si="85"/>
        <v>0</v>
      </c>
      <c r="J167" s="416">
        <f t="shared" si="85"/>
        <v>0</v>
      </c>
      <c r="K167" s="416">
        <f t="shared" si="85"/>
        <v>0</v>
      </c>
      <c r="L167" s="416">
        <f t="shared" si="85"/>
        <v>0</v>
      </c>
      <c r="M167" s="416">
        <f t="shared" si="85"/>
        <v>0</v>
      </c>
      <c r="N167" s="416">
        <f t="shared" si="85"/>
        <v>0</v>
      </c>
      <c r="O167" s="416">
        <f t="shared" ref="O167" si="86">+O146+O153+O160</f>
        <v>0</v>
      </c>
    </row>
    <row r="168" spans="1:15">
      <c r="A168" s="417" t="s">
        <v>1404</v>
      </c>
      <c r="B168" s="417" t="s">
        <v>1468</v>
      </c>
      <c r="C168" s="399" t="s">
        <v>1366</v>
      </c>
      <c r="D168" s="420">
        <f t="shared" si="85"/>
        <v>0</v>
      </c>
      <c r="E168" s="420">
        <f t="shared" si="85"/>
        <v>0</v>
      </c>
      <c r="F168" s="420">
        <f t="shared" si="85"/>
        <v>0</v>
      </c>
      <c r="G168" s="420">
        <f t="shared" si="85"/>
        <v>0</v>
      </c>
      <c r="H168" s="420">
        <f t="shared" si="85"/>
        <v>0</v>
      </c>
      <c r="I168" s="420">
        <f t="shared" si="85"/>
        <v>0</v>
      </c>
      <c r="J168" s="420">
        <f t="shared" si="85"/>
        <v>0</v>
      </c>
      <c r="K168" s="420">
        <f t="shared" si="85"/>
        <v>0</v>
      </c>
      <c r="L168" s="420">
        <f t="shared" si="85"/>
        <v>0</v>
      </c>
      <c r="M168" s="420">
        <f t="shared" si="85"/>
        <v>0</v>
      </c>
      <c r="N168" s="420">
        <f t="shared" si="85"/>
        <v>0</v>
      </c>
      <c r="O168" s="420">
        <f t="shared" ref="O168" si="87">+O147+O154+O161</f>
        <v>0</v>
      </c>
    </row>
    <row r="169" spans="1:15">
      <c r="A169" s="417" t="s">
        <v>1404</v>
      </c>
      <c r="B169" s="417" t="s">
        <v>1468</v>
      </c>
      <c r="C169" s="399" t="s">
        <v>1367</v>
      </c>
      <c r="D169" s="420">
        <f t="shared" si="85"/>
        <v>0</v>
      </c>
      <c r="E169" s="420">
        <f t="shared" si="85"/>
        <v>0</v>
      </c>
      <c r="F169" s="420">
        <f t="shared" si="85"/>
        <v>0</v>
      </c>
      <c r="G169" s="420">
        <f t="shared" si="85"/>
        <v>0</v>
      </c>
      <c r="H169" s="420">
        <f t="shared" si="85"/>
        <v>0</v>
      </c>
      <c r="I169" s="420">
        <f t="shared" si="85"/>
        <v>0</v>
      </c>
      <c r="J169" s="420">
        <f t="shared" si="85"/>
        <v>0</v>
      </c>
      <c r="K169" s="420">
        <f t="shared" si="85"/>
        <v>0</v>
      </c>
      <c r="L169" s="420">
        <f t="shared" si="85"/>
        <v>0</v>
      </c>
      <c r="M169" s="420">
        <f t="shared" si="85"/>
        <v>0</v>
      </c>
      <c r="N169" s="420">
        <f t="shared" si="85"/>
        <v>0</v>
      </c>
      <c r="O169" s="420">
        <f t="shared" ref="O169" si="88">+O148+O155+O162</f>
        <v>0</v>
      </c>
    </row>
    <row r="170" spans="1:15">
      <c r="A170" s="417" t="s">
        <v>1404</v>
      </c>
      <c r="B170" s="418" t="s">
        <v>1468</v>
      </c>
      <c r="C170" s="398" t="s">
        <v>1368</v>
      </c>
      <c r="D170" s="416">
        <f t="shared" si="85"/>
        <v>0</v>
      </c>
      <c r="E170" s="416">
        <f t="shared" si="85"/>
        <v>0</v>
      </c>
      <c r="F170" s="416">
        <f t="shared" si="85"/>
        <v>0</v>
      </c>
      <c r="G170" s="416">
        <f t="shared" si="85"/>
        <v>0</v>
      </c>
      <c r="H170" s="416">
        <f t="shared" si="85"/>
        <v>0</v>
      </c>
      <c r="I170" s="416">
        <f t="shared" si="85"/>
        <v>0</v>
      </c>
      <c r="J170" s="416">
        <f t="shared" si="85"/>
        <v>0</v>
      </c>
      <c r="K170" s="416">
        <f t="shared" si="85"/>
        <v>0</v>
      </c>
      <c r="L170" s="416">
        <f t="shared" si="85"/>
        <v>0</v>
      </c>
      <c r="M170" s="416">
        <f t="shared" si="85"/>
        <v>0</v>
      </c>
      <c r="N170" s="416">
        <f t="shared" si="85"/>
        <v>0</v>
      </c>
      <c r="O170" s="416">
        <f t="shared" ref="O170" si="89">+O149+O156+O163</f>
        <v>0</v>
      </c>
    </row>
    <row r="171" spans="1:15">
      <c r="A171" s="402" t="s">
        <v>1405</v>
      </c>
      <c r="B171" s="402" t="s">
        <v>1545</v>
      </c>
      <c r="C171" s="413" t="s">
        <v>1545</v>
      </c>
      <c r="D171" s="414">
        <f>SUM(D173:D177)</f>
        <v>0</v>
      </c>
      <c r="E171" s="414">
        <f t="shared" ref="E171:N171" si="90">SUM(E173:E177)</f>
        <v>0</v>
      </c>
      <c r="F171" s="414">
        <f t="shared" si="90"/>
        <v>0</v>
      </c>
      <c r="G171" s="414">
        <f t="shared" si="90"/>
        <v>0</v>
      </c>
      <c r="H171" s="414">
        <f t="shared" si="90"/>
        <v>0</v>
      </c>
      <c r="I171" s="414">
        <f t="shared" si="90"/>
        <v>0</v>
      </c>
      <c r="J171" s="414">
        <f t="shared" si="90"/>
        <v>0</v>
      </c>
      <c r="K171" s="414">
        <f t="shared" si="90"/>
        <v>0</v>
      </c>
      <c r="L171" s="414">
        <f t="shared" si="90"/>
        <v>0</v>
      </c>
      <c r="M171" s="414">
        <f t="shared" si="90"/>
        <v>0</v>
      </c>
      <c r="N171" s="414">
        <f t="shared" si="90"/>
        <v>0</v>
      </c>
      <c r="O171" s="414">
        <f t="shared" ref="O171" si="91">SUM(O173:O177)</f>
        <v>0</v>
      </c>
    </row>
    <row r="172" spans="1:15">
      <c r="A172" s="415" t="s">
        <v>1405</v>
      </c>
      <c r="B172" s="415" t="s">
        <v>1545</v>
      </c>
      <c r="C172" s="396" t="s">
        <v>1363</v>
      </c>
      <c r="D172" s="416"/>
      <c r="E172" s="416"/>
      <c r="F172" s="416"/>
      <c r="G172" s="416"/>
      <c r="H172" s="416"/>
      <c r="I172" s="416"/>
      <c r="J172" s="416"/>
      <c r="K172" s="416"/>
      <c r="L172" s="416"/>
      <c r="M172" s="416"/>
      <c r="N172" s="416"/>
      <c r="O172" s="416"/>
    </row>
    <row r="173" spans="1:15">
      <c r="A173" s="417" t="s">
        <v>1405</v>
      </c>
      <c r="B173" s="417" t="s">
        <v>1545</v>
      </c>
      <c r="C173" s="396" t="s">
        <v>1364</v>
      </c>
      <c r="D173" s="416">
        <f>SUMIFS(PURCHASE!$N$6:$N$10009,PURCHASE!$A$6:$A$10009,D2,PURCHASE!$M$6:$M$10009,$B$3:$B$1021,PURCHASE!$L$6:$L$10009,$A$3:$A$1021)</f>
        <v>0</v>
      </c>
      <c r="E173" s="416">
        <f>SUMIFS(PURCHASE!$N$6:$N$10009,PURCHASE!$A$6:$A$10009,E2,PURCHASE!$M$6:$M$10009,$B$3:$B$1021,PURCHASE!$L$6:$L$10009,$A$3:$A$1021)</f>
        <v>0</v>
      </c>
      <c r="F173" s="416">
        <f>SUMIFS(PURCHASE!$N$6:$N$10009,PURCHASE!$A$6:$A$10009,F2,PURCHASE!$M$6:$M$10009,$B$3:$B$1021,PURCHASE!$L$6:$L$10009,$A$3:$A$1021)</f>
        <v>0</v>
      </c>
      <c r="G173" s="416">
        <f>SUMIFS(PURCHASE!$N$6:$N$10009,PURCHASE!$A$6:$A$10009,G2,PURCHASE!$M$6:$M$10009,$B$3:$B$1021,PURCHASE!$L$6:$L$10009,$A$3:$A$1021)</f>
        <v>0</v>
      </c>
      <c r="H173" s="416">
        <f>SUMIFS(PURCHASE!$N$6:$N$10009,PURCHASE!$A$6:$A$10009,H2,PURCHASE!$M$6:$M$10009,$B$3:$B$1021,PURCHASE!$L$6:$L$10009,$A$3:$A$1021)</f>
        <v>0</v>
      </c>
      <c r="I173" s="416">
        <f>SUMIFS(PURCHASE!$N$6:$N$10009,PURCHASE!$A$6:$A$10009,I2,PURCHASE!$M$6:$M$10009,$B$3:$B$1021,PURCHASE!$L$6:$L$10009,$A$3:$A$1021)</f>
        <v>0</v>
      </c>
      <c r="J173" s="416">
        <f>SUMIFS(PURCHASE!$N$6:$N$10009,PURCHASE!$A$6:$A$10009,J2,PURCHASE!$M$6:$M$10009,$B$3:$B$1021,PURCHASE!$L$6:$L$10009,$A$3:$A$1021)</f>
        <v>0</v>
      </c>
      <c r="K173" s="416">
        <f>SUMIFS(PURCHASE!$N$6:$N$10009,PURCHASE!$A$6:$A$10009,K2,PURCHASE!$M$6:$M$10009,$B$3:$B$1021,PURCHASE!$L$6:$L$10009,$A$3:$A$1021)</f>
        <v>0</v>
      </c>
      <c r="L173" s="416">
        <f>SUMIFS(PURCHASE!$N$6:$N$10009,PURCHASE!$A$6:$A$10009,L2,PURCHASE!$M$6:$M$10009,$B$3:$B$1021,PURCHASE!$L$6:$L$10009,$A$3:$A$1021)</f>
        <v>0</v>
      </c>
      <c r="M173" s="416">
        <f>SUMIFS(PURCHASE!$N$6:$N$10009,PURCHASE!$A$6:$A$10009,M2,PURCHASE!$M$6:$M$10009,$B$3:$B$1021,PURCHASE!$L$6:$L$10009,$A$3:$A$1021)</f>
        <v>0</v>
      </c>
      <c r="N173" s="416">
        <f>SUMIFS(PURCHASE!$N$6:$N$10009,PURCHASE!$A$6:$A$10009,N2,PURCHASE!$M$6:$M$10009,$B$3:$B$1021,PURCHASE!$L$6:$L$10009,$A$3:$A$1021)</f>
        <v>0</v>
      </c>
      <c r="O173" s="416">
        <f>SUMIFS(PURCHASE!$N$6:$N$10009,PURCHASE!$A$6:$A$10009,O2,PURCHASE!$M$6:$M$10009,$B$3:$B$1021,PURCHASE!$L$6:$L$10009,$A$3:$A$1021)</f>
        <v>0</v>
      </c>
    </row>
    <row r="174" spans="1:15">
      <c r="A174" s="417" t="s">
        <v>1405</v>
      </c>
      <c r="B174" s="417" t="s">
        <v>1545</v>
      </c>
      <c r="C174" s="396" t="s">
        <v>1365</v>
      </c>
      <c r="D174" s="416">
        <f>SUMIFS(PURCHASE!$P$6:$P$10009,PURCHASE!$A$6:$A$10009,D2,PURCHASE!$M$6:$M$10009,$B$3:$B$1021,PURCHASE!$L$6:$L$10009,$A$3:$A$1021)</f>
        <v>0</v>
      </c>
      <c r="E174" s="416">
        <f>SUMIFS(PURCHASE!$P$6:$P$10009,PURCHASE!$A$6:$A$10009,E2,PURCHASE!$M$6:$M$10009,$B$3:$B$1021,PURCHASE!$L$6:$L$10009,$A$3:$A$1021)</f>
        <v>0</v>
      </c>
      <c r="F174" s="416">
        <f>SUMIFS(PURCHASE!$P$6:$P$10009,PURCHASE!$A$6:$A$10009,F2,PURCHASE!$M$6:$M$10009,$B$3:$B$1021,PURCHASE!$L$6:$L$10009,$A$3:$A$1021)</f>
        <v>0</v>
      </c>
      <c r="G174" s="416">
        <f>SUMIFS(PURCHASE!$P$6:$P$10009,PURCHASE!$A$6:$A$10009,G2,PURCHASE!$M$6:$M$10009,$B$3:$B$1021,PURCHASE!$L$6:$L$10009,$A$3:$A$1021)</f>
        <v>0</v>
      </c>
      <c r="H174" s="416">
        <f>SUMIFS(PURCHASE!$P$6:$P$10009,PURCHASE!$A$6:$A$10009,H2,PURCHASE!$M$6:$M$10009,$B$3:$B$1021,PURCHASE!$L$6:$L$10009,$A$3:$A$1021)</f>
        <v>0</v>
      </c>
      <c r="I174" s="416">
        <f>SUMIFS(PURCHASE!$P$6:$P$10009,PURCHASE!$A$6:$A$10009,I2,PURCHASE!$M$6:$M$10009,$B$3:$B$1021,PURCHASE!$L$6:$L$10009,$A$3:$A$1021)</f>
        <v>0</v>
      </c>
      <c r="J174" s="416">
        <f>SUMIFS(PURCHASE!$P$6:$P$10009,PURCHASE!$A$6:$A$10009,J2,PURCHASE!$M$6:$M$10009,$B$3:$B$1021,PURCHASE!$L$6:$L$10009,$A$3:$A$1021)</f>
        <v>0</v>
      </c>
      <c r="K174" s="416">
        <f>SUMIFS(PURCHASE!$P$6:$P$10009,PURCHASE!$A$6:$A$10009,K2,PURCHASE!$M$6:$M$10009,$B$3:$B$1021,PURCHASE!$L$6:$L$10009,$A$3:$A$1021)</f>
        <v>0</v>
      </c>
      <c r="L174" s="416">
        <f>SUMIFS(PURCHASE!$P$6:$P$10009,PURCHASE!$A$6:$A$10009,L2,PURCHASE!$M$6:$M$10009,$B$3:$B$1021,PURCHASE!$L$6:$L$10009,$A$3:$A$1021)</f>
        <v>0</v>
      </c>
      <c r="M174" s="416">
        <f>SUMIFS(PURCHASE!$P$6:$P$10009,PURCHASE!$A$6:$A$10009,M2,PURCHASE!$M$6:$M$10009,$B$3:$B$1021,PURCHASE!$L$6:$L$10009,$A$3:$A$1021)</f>
        <v>0</v>
      </c>
      <c r="N174" s="416">
        <f>SUMIFS(PURCHASE!$P$6:$P$10009,PURCHASE!$A$6:$A$10009,N2,PURCHASE!$M$6:$M$10009,$B$3:$B$1021,PURCHASE!$L$6:$L$10009,$A$3:$A$1021)</f>
        <v>0</v>
      </c>
      <c r="O174" s="416">
        <f>SUMIFS(PURCHASE!$P$6:$P$10009,PURCHASE!$A$6:$A$10009,O2,PURCHASE!$M$6:$M$10009,$B$3:$B$1021,PURCHASE!$L$6:$L$10009,$A$3:$A$1021)</f>
        <v>0</v>
      </c>
    </row>
    <row r="175" spans="1:15">
      <c r="A175" s="417" t="s">
        <v>1405</v>
      </c>
      <c r="B175" s="417" t="s">
        <v>1545</v>
      </c>
      <c r="C175" s="396" t="s">
        <v>1366</v>
      </c>
      <c r="D175" s="416">
        <f>SUMIFS(PURCHASE!$Q$6:$Q$10009,PURCHASE!$A$6:$A$10009,D2,PURCHASE!$M$6:$M$10009,$B$3:$B$1021,PURCHASE!$L$6:$L$10009,$A$3:$A$1021)</f>
        <v>0</v>
      </c>
      <c r="E175" s="416">
        <f>SUMIFS(PURCHASE!$Q$6:$Q$10009,PURCHASE!$A$6:$A$10009,E2,PURCHASE!$M$6:$M$10009,$B$3:$B$1021,PURCHASE!$L$6:$L$10009,$A$3:$A$1021)</f>
        <v>0</v>
      </c>
      <c r="F175" s="416">
        <f>SUMIFS(PURCHASE!$Q$6:$Q$10009,PURCHASE!$A$6:$A$10009,F2,PURCHASE!$M$6:$M$10009,$B$3:$B$1021,PURCHASE!$L$6:$L$10009,$A$3:$A$1021)</f>
        <v>0</v>
      </c>
      <c r="G175" s="416">
        <f>SUMIFS(PURCHASE!$Q$6:$Q$10009,PURCHASE!$A$6:$A$10009,G2,PURCHASE!$M$6:$M$10009,$B$3:$B$1021,PURCHASE!$L$6:$L$10009,$A$3:$A$1021)</f>
        <v>0</v>
      </c>
      <c r="H175" s="416">
        <f>SUMIFS(PURCHASE!$Q$6:$Q$10009,PURCHASE!$A$6:$A$10009,H2,PURCHASE!$M$6:$M$10009,$B$3:$B$1021,PURCHASE!$L$6:$L$10009,$A$3:$A$1021)</f>
        <v>0</v>
      </c>
      <c r="I175" s="416">
        <f>SUMIFS(PURCHASE!$Q$6:$Q$10009,PURCHASE!$A$6:$A$10009,I2,PURCHASE!$M$6:$M$10009,$B$3:$B$1021,PURCHASE!$L$6:$L$10009,$A$3:$A$1021)</f>
        <v>0</v>
      </c>
      <c r="J175" s="416">
        <f>SUMIFS(PURCHASE!$Q$6:$Q$10009,PURCHASE!$A$6:$A$10009,J2,PURCHASE!$M$6:$M$10009,$B$3:$B$1021,PURCHASE!$L$6:$L$10009,$A$3:$A$1021)</f>
        <v>0</v>
      </c>
      <c r="K175" s="416">
        <f>SUMIFS(PURCHASE!$Q$6:$Q$10009,PURCHASE!$A$6:$A$10009,K2,PURCHASE!$M$6:$M$10009,$B$3:$B$1021,PURCHASE!$L$6:$L$10009,$A$3:$A$1021)</f>
        <v>0</v>
      </c>
      <c r="L175" s="416">
        <f>SUMIFS(PURCHASE!$Q$6:$Q$10009,PURCHASE!$A$6:$A$10009,L2,PURCHASE!$M$6:$M$10009,$B$3:$B$1021,PURCHASE!$L$6:$L$10009,$A$3:$A$1021)</f>
        <v>0</v>
      </c>
      <c r="M175" s="416">
        <f>SUMIFS(PURCHASE!$Q$6:$Q$10009,PURCHASE!$A$6:$A$10009,M2,PURCHASE!$M$6:$M$10009,$B$3:$B$1021,PURCHASE!$L$6:$L$10009,$A$3:$A$1021)</f>
        <v>0</v>
      </c>
      <c r="N175" s="416">
        <f>SUMIFS(PURCHASE!$Q$6:$Q$10009,PURCHASE!$A$6:$A$10009,N2,PURCHASE!$M$6:$M$10009,$B$3:$B$1021,PURCHASE!$L$6:$L$10009,$A$3:$A$1021)</f>
        <v>0</v>
      </c>
      <c r="O175" s="416">
        <f>SUMIFS(PURCHASE!$Q$6:$Q$10009,PURCHASE!$A$6:$A$10009,O2,PURCHASE!$M$6:$M$10009,$B$3:$B$1021,PURCHASE!$L$6:$L$10009,$A$3:$A$1021)</f>
        <v>0</v>
      </c>
    </row>
    <row r="176" spans="1:15">
      <c r="A176" s="417" t="s">
        <v>1405</v>
      </c>
      <c r="B176" s="417" t="s">
        <v>1545</v>
      </c>
      <c r="C176" s="396" t="s">
        <v>1367</v>
      </c>
      <c r="D176" s="416">
        <f>SUMIFS(PURCHASE!$R$6:$R$10009,PURCHASE!$A$6:$A$10009,D2,PURCHASE!$M$6:$M$10009,$B$3:$B$1021,PURCHASE!$L$6:$L$10009,$A$3:$A$1021)</f>
        <v>0</v>
      </c>
      <c r="E176" s="416">
        <f>SUMIFS(PURCHASE!$R$6:$R$10009,PURCHASE!$A$6:$A$10009,E2,PURCHASE!$M$6:$M$10009,$B$3:$B$1021,PURCHASE!$L$6:$L$10009,$A$3:$A$1021)</f>
        <v>0</v>
      </c>
      <c r="F176" s="416">
        <f>SUMIFS(PURCHASE!$R$6:$R$10009,PURCHASE!$A$6:$A$10009,F2,PURCHASE!$M$6:$M$10009,$B$3:$B$1021,PURCHASE!$L$6:$L$10009,$A$3:$A$1021)</f>
        <v>0</v>
      </c>
      <c r="G176" s="416">
        <f>SUMIFS(PURCHASE!$R$6:$R$10009,PURCHASE!$A$6:$A$10009,G2,PURCHASE!$M$6:$M$10009,$B$3:$B$1021,PURCHASE!$L$6:$L$10009,$A$3:$A$1021)</f>
        <v>0</v>
      </c>
      <c r="H176" s="416">
        <f>SUMIFS(PURCHASE!$R$6:$R$10009,PURCHASE!$A$6:$A$10009,H2,PURCHASE!$M$6:$M$10009,$B$3:$B$1021,PURCHASE!$L$6:$L$10009,$A$3:$A$1021)</f>
        <v>0</v>
      </c>
      <c r="I176" s="416">
        <f>SUMIFS(PURCHASE!$R$6:$R$10009,PURCHASE!$A$6:$A$10009,I2,PURCHASE!$M$6:$M$10009,$B$3:$B$1021,PURCHASE!$L$6:$L$10009,$A$3:$A$1021)</f>
        <v>0</v>
      </c>
      <c r="J176" s="416">
        <f>SUMIFS(PURCHASE!$R$6:$R$10009,PURCHASE!$A$6:$A$10009,J2,PURCHASE!$M$6:$M$10009,$B$3:$B$1021,PURCHASE!$L$6:$L$10009,$A$3:$A$1021)</f>
        <v>0</v>
      </c>
      <c r="K176" s="416">
        <f>SUMIFS(PURCHASE!$R$6:$R$10009,PURCHASE!$A$6:$A$10009,K2,PURCHASE!$M$6:$M$10009,$B$3:$B$1021,PURCHASE!$L$6:$L$10009,$A$3:$A$1021)</f>
        <v>0</v>
      </c>
      <c r="L176" s="416">
        <f>SUMIFS(PURCHASE!$R$6:$R$10009,PURCHASE!$A$6:$A$10009,L2,PURCHASE!$M$6:$M$10009,$B$3:$B$1021,PURCHASE!$L$6:$L$10009,$A$3:$A$1021)</f>
        <v>0</v>
      </c>
      <c r="M176" s="416">
        <f>SUMIFS(PURCHASE!$R$6:$R$10009,PURCHASE!$A$6:$A$10009,M2,PURCHASE!$M$6:$M$10009,$B$3:$B$1021,PURCHASE!$L$6:$L$10009,$A$3:$A$1021)</f>
        <v>0</v>
      </c>
      <c r="N176" s="416">
        <f>SUMIFS(PURCHASE!$R$6:$R$10009,PURCHASE!$A$6:$A$10009,N2,PURCHASE!$M$6:$M$10009,$B$3:$B$1021,PURCHASE!$L$6:$L$10009,$A$3:$A$1021)</f>
        <v>0</v>
      </c>
      <c r="O176" s="416">
        <f>SUMIFS(PURCHASE!$R$6:$R$10009,PURCHASE!$A$6:$A$10009,O2,PURCHASE!$M$6:$M$10009,$B$3:$B$1021,PURCHASE!$L$6:$L$10009,$A$3:$A$1021)</f>
        <v>0</v>
      </c>
    </row>
    <row r="177" spans="1:15">
      <c r="A177" s="417" t="s">
        <v>1405</v>
      </c>
      <c r="B177" s="418" t="s">
        <v>1545</v>
      </c>
      <c r="C177" s="396" t="s">
        <v>1368</v>
      </c>
      <c r="D177" s="416">
        <f>SUMIFS(PURCHASE!$S$6:$S$10009,PURCHASE!$A$6:$A$10009,D2,PURCHASE!$M$6:$M$10009,$B$3:$B$1021,PURCHASE!$L$6:$L$10009,$A$3:$A$1021)</f>
        <v>0</v>
      </c>
      <c r="E177" s="416">
        <f>SUMIFS(PURCHASE!$S$6:$S$10009,PURCHASE!$A$6:$A$10009,E2,PURCHASE!$M$6:$M$10009,$B$3:$B$1021,PURCHASE!$L$6:$L$10009,$A$3:$A$1021)</f>
        <v>0</v>
      </c>
      <c r="F177" s="416">
        <f>SUMIFS(PURCHASE!$S$6:$S$10009,PURCHASE!$A$6:$A$10009,F2,PURCHASE!$M$6:$M$10009,$B$3:$B$1021,PURCHASE!$L$6:$L$10009,$A$3:$A$1021)</f>
        <v>0</v>
      </c>
      <c r="G177" s="416">
        <f>SUMIFS(PURCHASE!$S$6:$S$10009,PURCHASE!$A$6:$A$10009,G2,PURCHASE!$M$6:$M$10009,$B$3:$B$1021,PURCHASE!$L$6:$L$10009,$A$3:$A$1021)</f>
        <v>0</v>
      </c>
      <c r="H177" s="416">
        <f>SUMIFS(PURCHASE!$S$6:$S$10009,PURCHASE!$A$6:$A$10009,H2,PURCHASE!$M$6:$M$10009,$B$3:$B$1021,PURCHASE!$L$6:$L$10009,$A$3:$A$1021)</f>
        <v>0</v>
      </c>
      <c r="I177" s="416">
        <f>SUMIFS(PURCHASE!$S$6:$S$10009,PURCHASE!$A$6:$A$10009,I2,PURCHASE!$M$6:$M$10009,$B$3:$B$1021,PURCHASE!$L$6:$L$10009,$A$3:$A$1021)</f>
        <v>0</v>
      </c>
      <c r="J177" s="416">
        <f>SUMIFS(PURCHASE!$S$6:$S$10009,PURCHASE!$A$6:$A$10009,J2,PURCHASE!$M$6:$M$10009,$B$3:$B$1021,PURCHASE!$L$6:$L$10009,$A$3:$A$1021)</f>
        <v>0</v>
      </c>
      <c r="K177" s="416">
        <f>SUMIFS(PURCHASE!$S$6:$S$10009,PURCHASE!$A$6:$A$10009,K2,PURCHASE!$M$6:$M$10009,$B$3:$B$1021,PURCHASE!$L$6:$L$10009,$A$3:$A$1021)</f>
        <v>0</v>
      </c>
      <c r="L177" s="416">
        <f>SUMIFS(PURCHASE!$S$6:$S$10009,PURCHASE!$A$6:$A$10009,L2,PURCHASE!$M$6:$M$10009,$B$3:$B$1021,PURCHASE!$L$6:$L$10009,$A$3:$A$1021)</f>
        <v>0</v>
      </c>
      <c r="M177" s="416">
        <f>SUMIFS(PURCHASE!$S$6:$S$10009,PURCHASE!$A$6:$A$10009,M2,PURCHASE!$M$6:$M$10009,$B$3:$B$1021,PURCHASE!$L$6:$L$10009,$A$3:$A$1021)</f>
        <v>0</v>
      </c>
      <c r="N177" s="416">
        <f>SUMIFS(PURCHASE!$S$6:$S$10009,PURCHASE!$A$6:$A$10009,N2,PURCHASE!$M$6:$M$10009,$B$3:$B$1021,PURCHASE!$L$6:$L$10009,$A$3:$A$1021)</f>
        <v>0</v>
      </c>
      <c r="O177" s="416">
        <f>SUMIFS(PURCHASE!$S$6:$S$10009,PURCHASE!$A$6:$A$10009,O2,PURCHASE!$M$6:$M$10009,$B$3:$B$1021,PURCHASE!$L$6:$L$10009,$A$3:$A$1021)</f>
        <v>0</v>
      </c>
    </row>
    <row r="178" spans="1:15">
      <c r="A178" s="402" t="s">
        <v>1405</v>
      </c>
      <c r="B178" s="402" t="s">
        <v>1543</v>
      </c>
      <c r="C178" s="413" t="s">
        <v>1543</v>
      </c>
      <c r="D178" s="414">
        <f>SUM(D180:D184)</f>
        <v>0</v>
      </c>
      <c r="E178" s="414">
        <f t="shared" ref="E178:N178" si="92">SUM(E180:E184)</f>
        <v>0</v>
      </c>
      <c r="F178" s="414">
        <f t="shared" si="92"/>
        <v>0</v>
      </c>
      <c r="G178" s="414">
        <f t="shared" si="92"/>
        <v>0</v>
      </c>
      <c r="H178" s="414">
        <f t="shared" si="92"/>
        <v>0</v>
      </c>
      <c r="I178" s="414">
        <f t="shared" si="92"/>
        <v>0</v>
      </c>
      <c r="J178" s="414">
        <f t="shared" si="92"/>
        <v>0</v>
      </c>
      <c r="K178" s="414">
        <f t="shared" si="92"/>
        <v>0</v>
      </c>
      <c r="L178" s="414">
        <f t="shared" si="92"/>
        <v>0</v>
      </c>
      <c r="M178" s="414">
        <f t="shared" si="92"/>
        <v>0</v>
      </c>
      <c r="N178" s="414">
        <f t="shared" si="92"/>
        <v>0</v>
      </c>
      <c r="O178" s="414">
        <f t="shared" ref="O178" si="93">SUM(O180:O184)</f>
        <v>0</v>
      </c>
    </row>
    <row r="179" spans="1:15">
      <c r="A179" s="415" t="s">
        <v>1405</v>
      </c>
      <c r="B179" s="415" t="s">
        <v>1543</v>
      </c>
      <c r="C179" s="396" t="s">
        <v>1363</v>
      </c>
      <c r="D179" s="416"/>
      <c r="E179" s="416"/>
      <c r="F179" s="416"/>
      <c r="G179" s="416"/>
      <c r="H179" s="416"/>
      <c r="I179" s="416"/>
      <c r="J179" s="416"/>
      <c r="K179" s="416"/>
      <c r="L179" s="416"/>
      <c r="M179" s="416"/>
      <c r="N179" s="416"/>
      <c r="O179" s="416"/>
    </row>
    <row r="180" spans="1:15">
      <c r="A180" s="417" t="s">
        <v>1405</v>
      </c>
      <c r="B180" s="417" t="s">
        <v>1543</v>
      </c>
      <c r="C180" s="396" t="s">
        <v>1364</v>
      </c>
      <c r="D180" s="416">
        <f>SUMIFS(PURCHASE!$N$6:$N$10009,PURCHASE!$A$6:$A$10009,D2,PURCHASE!$M$6:$M$10009,$B$3:$B$1021,PURCHASE!$L$6:$L$10009,$A$3:$A$1021)</f>
        <v>0</v>
      </c>
      <c r="E180" s="416">
        <f>SUMIFS(PURCHASE!$N$6:$N$10009,PURCHASE!$A$6:$A$10009,E2,PURCHASE!$M$6:$M$10009,$B$3:$B$1021,PURCHASE!$L$6:$L$10009,$A$3:$A$1021)</f>
        <v>0</v>
      </c>
      <c r="F180" s="416">
        <f>SUMIFS(PURCHASE!$N$6:$N$10009,PURCHASE!$A$6:$A$10009,F2,PURCHASE!$M$6:$M$10009,$B$3:$B$1021,PURCHASE!$L$6:$L$10009,$A$3:$A$1021)</f>
        <v>0</v>
      </c>
      <c r="G180" s="416">
        <f>SUMIFS(PURCHASE!$N$6:$N$10009,PURCHASE!$A$6:$A$10009,G2,PURCHASE!$M$6:$M$10009,$B$3:$B$1021,PURCHASE!$L$6:$L$10009,$A$3:$A$1021)</f>
        <v>0</v>
      </c>
      <c r="H180" s="416">
        <f>SUMIFS(PURCHASE!$N$6:$N$10009,PURCHASE!$A$6:$A$10009,H2,PURCHASE!$M$6:$M$10009,$B$3:$B$1021,PURCHASE!$L$6:$L$10009,$A$3:$A$1021)</f>
        <v>0</v>
      </c>
      <c r="I180" s="416">
        <f>SUMIFS(PURCHASE!$N$6:$N$10009,PURCHASE!$A$6:$A$10009,I2,PURCHASE!$M$6:$M$10009,$B$3:$B$1021,PURCHASE!$L$6:$L$10009,$A$3:$A$1021)</f>
        <v>0</v>
      </c>
      <c r="J180" s="416">
        <f>SUMIFS(PURCHASE!$N$6:$N$10009,PURCHASE!$A$6:$A$10009,J2,PURCHASE!$M$6:$M$10009,$B$3:$B$1021,PURCHASE!$L$6:$L$10009,$A$3:$A$1021)</f>
        <v>0</v>
      </c>
      <c r="K180" s="416">
        <f>SUMIFS(PURCHASE!$N$6:$N$10009,PURCHASE!$A$6:$A$10009,K2,PURCHASE!$M$6:$M$10009,$B$3:$B$1021,PURCHASE!$L$6:$L$10009,$A$3:$A$1021)</f>
        <v>0</v>
      </c>
      <c r="L180" s="416">
        <f>SUMIFS(PURCHASE!$N$6:$N$10009,PURCHASE!$A$6:$A$10009,L2,PURCHASE!$M$6:$M$10009,$B$3:$B$1021,PURCHASE!$L$6:$L$10009,$A$3:$A$1021)</f>
        <v>0</v>
      </c>
      <c r="M180" s="416">
        <f>SUMIFS(PURCHASE!$N$6:$N$10009,PURCHASE!$A$6:$A$10009,M2,PURCHASE!$M$6:$M$10009,$B$3:$B$1021,PURCHASE!$L$6:$L$10009,$A$3:$A$1021)</f>
        <v>0</v>
      </c>
      <c r="N180" s="416">
        <f>SUMIFS(PURCHASE!$N$6:$N$10009,PURCHASE!$A$6:$A$10009,N2,PURCHASE!$M$6:$M$10009,$B$3:$B$1021,PURCHASE!$L$6:$L$10009,$A$3:$A$1021)</f>
        <v>0</v>
      </c>
      <c r="O180" s="416">
        <f>SUMIFS(PURCHASE!$N$6:$N$10009,PURCHASE!$A$6:$A$10009,O2,PURCHASE!$M$6:$M$10009,$B$3:$B$1021,PURCHASE!$L$6:$L$10009,$A$3:$A$1021)</f>
        <v>0</v>
      </c>
    </row>
    <row r="181" spans="1:15">
      <c r="A181" s="417" t="s">
        <v>1405</v>
      </c>
      <c r="B181" s="417" t="s">
        <v>1543</v>
      </c>
      <c r="C181" s="396" t="s">
        <v>1365</v>
      </c>
      <c r="D181" s="416">
        <f>SUMIFS(PURCHASE!$P$6:$P$10009,PURCHASE!$A$6:$A$10009,D2,PURCHASE!$M$6:$M$10009,$B$3:$B$1021,PURCHASE!$L$6:$L$10009,$A$3:$A$1021)</f>
        <v>0</v>
      </c>
      <c r="E181" s="416">
        <f>SUMIFS(PURCHASE!$P$6:$P$10009,PURCHASE!$A$6:$A$10009,E2,PURCHASE!$M$6:$M$10009,$B$3:$B$1021,PURCHASE!$L$6:$L$10009,$A$3:$A$1021)</f>
        <v>0</v>
      </c>
      <c r="F181" s="416">
        <f>SUMIFS(PURCHASE!$P$6:$P$10009,PURCHASE!$A$6:$A$10009,F2,PURCHASE!$M$6:$M$10009,$B$3:$B$1021,PURCHASE!$L$6:$L$10009,$A$3:$A$1021)</f>
        <v>0</v>
      </c>
      <c r="G181" s="416">
        <f>SUMIFS(PURCHASE!$P$6:$P$10009,PURCHASE!$A$6:$A$10009,G2,PURCHASE!$M$6:$M$10009,$B$3:$B$1021,PURCHASE!$L$6:$L$10009,$A$3:$A$1021)</f>
        <v>0</v>
      </c>
      <c r="H181" s="416">
        <f>SUMIFS(PURCHASE!$P$6:$P$10009,PURCHASE!$A$6:$A$10009,H2,PURCHASE!$M$6:$M$10009,$B$3:$B$1021,PURCHASE!$L$6:$L$10009,$A$3:$A$1021)</f>
        <v>0</v>
      </c>
      <c r="I181" s="416">
        <f>SUMIFS(PURCHASE!$P$6:$P$10009,PURCHASE!$A$6:$A$10009,I2,PURCHASE!$M$6:$M$10009,$B$3:$B$1021,PURCHASE!$L$6:$L$10009,$A$3:$A$1021)</f>
        <v>0</v>
      </c>
      <c r="J181" s="416">
        <f>SUMIFS(PURCHASE!$P$6:$P$10009,PURCHASE!$A$6:$A$10009,J2,PURCHASE!$M$6:$M$10009,$B$3:$B$1021,PURCHASE!$L$6:$L$10009,$A$3:$A$1021)</f>
        <v>0</v>
      </c>
      <c r="K181" s="416">
        <f>SUMIFS(PURCHASE!$P$6:$P$10009,PURCHASE!$A$6:$A$10009,K2,PURCHASE!$M$6:$M$10009,$B$3:$B$1021,PURCHASE!$L$6:$L$10009,$A$3:$A$1021)</f>
        <v>0</v>
      </c>
      <c r="L181" s="416">
        <f>SUMIFS(PURCHASE!$P$6:$P$10009,PURCHASE!$A$6:$A$10009,L2,PURCHASE!$M$6:$M$10009,$B$3:$B$1021,PURCHASE!$L$6:$L$10009,$A$3:$A$1021)</f>
        <v>0</v>
      </c>
      <c r="M181" s="416">
        <f>SUMIFS(PURCHASE!$P$6:$P$10009,PURCHASE!$A$6:$A$10009,M2,PURCHASE!$M$6:$M$10009,$B$3:$B$1021,PURCHASE!$L$6:$L$10009,$A$3:$A$1021)</f>
        <v>0</v>
      </c>
      <c r="N181" s="416">
        <f>SUMIFS(PURCHASE!$P$6:$P$10009,PURCHASE!$A$6:$A$10009,N2,PURCHASE!$M$6:$M$10009,$B$3:$B$1021,PURCHASE!$L$6:$L$10009,$A$3:$A$1021)</f>
        <v>0</v>
      </c>
      <c r="O181" s="416">
        <f>SUMIFS(PURCHASE!$P$6:$P$10009,PURCHASE!$A$6:$A$10009,O2,PURCHASE!$M$6:$M$10009,$B$3:$B$1021,PURCHASE!$L$6:$L$10009,$A$3:$A$1021)</f>
        <v>0</v>
      </c>
    </row>
    <row r="182" spans="1:15">
      <c r="A182" s="417" t="s">
        <v>1405</v>
      </c>
      <c r="B182" s="417" t="s">
        <v>1543</v>
      </c>
      <c r="C182" s="396" t="s">
        <v>1366</v>
      </c>
      <c r="D182" s="416">
        <f>SUMIFS(PURCHASE!$Q$6:$Q$10009,PURCHASE!$A$6:$A$10009,D2,PURCHASE!$M$6:$M$10009,$B$3:$B$1021,PURCHASE!$L$6:$L$10009,$A$3:$A$1021)</f>
        <v>0</v>
      </c>
      <c r="E182" s="416">
        <f>SUMIFS(PURCHASE!$Q$6:$Q$10009,PURCHASE!$A$6:$A$10009,E2,PURCHASE!$M$6:$M$10009,$B$3:$B$1021,PURCHASE!$L$6:$L$10009,$A$3:$A$1021)</f>
        <v>0</v>
      </c>
      <c r="F182" s="416">
        <f>SUMIFS(PURCHASE!$Q$6:$Q$10009,PURCHASE!$A$6:$A$10009,F2,PURCHASE!$M$6:$M$10009,$B$3:$B$1021,PURCHASE!$L$6:$L$10009,$A$3:$A$1021)</f>
        <v>0</v>
      </c>
      <c r="G182" s="416">
        <f>SUMIFS(PURCHASE!$Q$6:$Q$10009,PURCHASE!$A$6:$A$10009,G2,PURCHASE!$M$6:$M$10009,$B$3:$B$1021,PURCHASE!$L$6:$L$10009,$A$3:$A$1021)</f>
        <v>0</v>
      </c>
      <c r="H182" s="416">
        <f>SUMIFS(PURCHASE!$Q$6:$Q$10009,PURCHASE!$A$6:$A$10009,H2,PURCHASE!$M$6:$M$10009,$B$3:$B$1021,PURCHASE!$L$6:$L$10009,$A$3:$A$1021)</f>
        <v>0</v>
      </c>
      <c r="I182" s="416">
        <f>SUMIFS(PURCHASE!$Q$6:$Q$10009,PURCHASE!$A$6:$A$10009,I2,PURCHASE!$M$6:$M$10009,$B$3:$B$1021,PURCHASE!$L$6:$L$10009,$A$3:$A$1021)</f>
        <v>0</v>
      </c>
      <c r="J182" s="416">
        <f>SUMIFS(PURCHASE!$Q$6:$Q$10009,PURCHASE!$A$6:$A$10009,J2,PURCHASE!$M$6:$M$10009,$B$3:$B$1021,PURCHASE!$L$6:$L$10009,$A$3:$A$1021)</f>
        <v>0</v>
      </c>
      <c r="K182" s="416">
        <f>SUMIFS(PURCHASE!$Q$6:$Q$10009,PURCHASE!$A$6:$A$10009,K2,PURCHASE!$M$6:$M$10009,$B$3:$B$1021,PURCHASE!$L$6:$L$10009,$A$3:$A$1021)</f>
        <v>0</v>
      </c>
      <c r="L182" s="416">
        <f>SUMIFS(PURCHASE!$Q$6:$Q$10009,PURCHASE!$A$6:$A$10009,L2,PURCHASE!$M$6:$M$10009,$B$3:$B$1021,PURCHASE!$L$6:$L$10009,$A$3:$A$1021)</f>
        <v>0</v>
      </c>
      <c r="M182" s="416">
        <f>SUMIFS(PURCHASE!$Q$6:$Q$10009,PURCHASE!$A$6:$A$10009,M2,PURCHASE!$M$6:$M$10009,$B$3:$B$1021,PURCHASE!$L$6:$L$10009,$A$3:$A$1021)</f>
        <v>0</v>
      </c>
      <c r="N182" s="416">
        <f>SUMIFS(PURCHASE!$Q$6:$Q$10009,PURCHASE!$A$6:$A$10009,N2,PURCHASE!$M$6:$M$10009,$B$3:$B$1021,PURCHASE!$L$6:$L$10009,$A$3:$A$1021)</f>
        <v>0</v>
      </c>
      <c r="O182" s="416">
        <f>SUMIFS(PURCHASE!$Q$6:$Q$10009,PURCHASE!$A$6:$A$10009,O2,PURCHASE!$M$6:$M$10009,$B$3:$B$1021,PURCHASE!$L$6:$L$10009,$A$3:$A$1021)</f>
        <v>0</v>
      </c>
    </row>
    <row r="183" spans="1:15">
      <c r="A183" s="417" t="s">
        <v>1405</v>
      </c>
      <c r="B183" s="417" t="s">
        <v>1543</v>
      </c>
      <c r="C183" s="396" t="s">
        <v>1367</v>
      </c>
      <c r="D183" s="416">
        <f>SUMIFS(PURCHASE!$R$6:$R$10009,PURCHASE!$A$6:$A$10009,D2,PURCHASE!$M$6:$M$10009,$B$3:$B$1021,PURCHASE!$L$6:$L$10009,$A$3:$A$1021)</f>
        <v>0</v>
      </c>
      <c r="E183" s="416">
        <f>SUMIFS(PURCHASE!$R$6:$R$10009,PURCHASE!$A$6:$A$10009,E2,PURCHASE!$M$6:$M$10009,$B$3:$B$1021,PURCHASE!$L$6:$L$10009,$A$3:$A$1021)</f>
        <v>0</v>
      </c>
      <c r="F183" s="416">
        <f>SUMIFS(PURCHASE!$R$6:$R$10009,PURCHASE!$A$6:$A$10009,F2,PURCHASE!$M$6:$M$10009,$B$3:$B$1021,PURCHASE!$L$6:$L$10009,$A$3:$A$1021)</f>
        <v>0</v>
      </c>
      <c r="G183" s="416">
        <f>SUMIFS(PURCHASE!$R$6:$R$10009,PURCHASE!$A$6:$A$10009,G2,PURCHASE!$M$6:$M$10009,$B$3:$B$1021,PURCHASE!$L$6:$L$10009,$A$3:$A$1021)</f>
        <v>0</v>
      </c>
      <c r="H183" s="416">
        <f>SUMIFS(PURCHASE!$R$6:$R$10009,PURCHASE!$A$6:$A$10009,H2,PURCHASE!$M$6:$M$10009,$B$3:$B$1021,PURCHASE!$L$6:$L$10009,$A$3:$A$1021)</f>
        <v>0</v>
      </c>
      <c r="I183" s="416">
        <f>SUMIFS(PURCHASE!$R$6:$R$10009,PURCHASE!$A$6:$A$10009,I2,PURCHASE!$M$6:$M$10009,$B$3:$B$1021,PURCHASE!$L$6:$L$10009,$A$3:$A$1021)</f>
        <v>0</v>
      </c>
      <c r="J183" s="416">
        <f>SUMIFS(PURCHASE!$R$6:$R$10009,PURCHASE!$A$6:$A$10009,J2,PURCHASE!$M$6:$M$10009,$B$3:$B$1021,PURCHASE!$L$6:$L$10009,$A$3:$A$1021)</f>
        <v>0</v>
      </c>
      <c r="K183" s="416">
        <f>SUMIFS(PURCHASE!$R$6:$R$10009,PURCHASE!$A$6:$A$10009,K2,PURCHASE!$M$6:$M$10009,$B$3:$B$1021,PURCHASE!$L$6:$L$10009,$A$3:$A$1021)</f>
        <v>0</v>
      </c>
      <c r="L183" s="416">
        <f>SUMIFS(PURCHASE!$R$6:$R$10009,PURCHASE!$A$6:$A$10009,L2,PURCHASE!$M$6:$M$10009,$B$3:$B$1021,PURCHASE!$L$6:$L$10009,$A$3:$A$1021)</f>
        <v>0</v>
      </c>
      <c r="M183" s="416">
        <f>SUMIFS(PURCHASE!$R$6:$R$10009,PURCHASE!$A$6:$A$10009,M2,PURCHASE!$M$6:$M$10009,$B$3:$B$1021,PURCHASE!$L$6:$L$10009,$A$3:$A$1021)</f>
        <v>0</v>
      </c>
      <c r="N183" s="416">
        <f>SUMIFS(PURCHASE!$R$6:$R$10009,PURCHASE!$A$6:$A$10009,N2,PURCHASE!$M$6:$M$10009,$B$3:$B$1021,PURCHASE!$L$6:$L$10009,$A$3:$A$1021)</f>
        <v>0</v>
      </c>
      <c r="O183" s="416">
        <f>SUMIFS(PURCHASE!$R$6:$R$10009,PURCHASE!$A$6:$A$10009,O2,PURCHASE!$M$6:$M$10009,$B$3:$B$1021,PURCHASE!$L$6:$L$10009,$A$3:$A$1021)</f>
        <v>0</v>
      </c>
    </row>
    <row r="184" spans="1:15">
      <c r="A184" s="417" t="s">
        <v>1405</v>
      </c>
      <c r="B184" s="418" t="s">
        <v>1543</v>
      </c>
      <c r="C184" s="396" t="s">
        <v>1368</v>
      </c>
      <c r="D184" s="416">
        <f>SUMIFS(PURCHASE!$S$6:$S$10009,PURCHASE!$A$6:$A$10009,D2,PURCHASE!$M$6:$M$10009,$B$3:$B$1021,PURCHASE!$L$6:$L$10009,$A$3:$A$1021)</f>
        <v>0</v>
      </c>
      <c r="E184" s="416">
        <f>SUMIFS(PURCHASE!$S$6:$S$10009,PURCHASE!$A$6:$A$10009,E2,PURCHASE!$M$6:$M$10009,$B$3:$B$1021,PURCHASE!$L$6:$L$10009,$A$3:$A$1021)</f>
        <v>0</v>
      </c>
      <c r="F184" s="416">
        <f>SUMIFS(PURCHASE!$S$6:$S$10009,PURCHASE!$A$6:$A$10009,F2,PURCHASE!$M$6:$M$10009,$B$3:$B$1021,PURCHASE!$L$6:$L$10009,$A$3:$A$1021)</f>
        <v>0</v>
      </c>
      <c r="G184" s="416">
        <f>SUMIFS(PURCHASE!$S$6:$S$10009,PURCHASE!$A$6:$A$10009,G2,PURCHASE!$M$6:$M$10009,$B$3:$B$1021,PURCHASE!$L$6:$L$10009,$A$3:$A$1021)</f>
        <v>0</v>
      </c>
      <c r="H184" s="416">
        <f>SUMIFS(PURCHASE!$S$6:$S$10009,PURCHASE!$A$6:$A$10009,H2,PURCHASE!$M$6:$M$10009,$B$3:$B$1021,PURCHASE!$L$6:$L$10009,$A$3:$A$1021)</f>
        <v>0</v>
      </c>
      <c r="I184" s="416">
        <f>SUMIFS(PURCHASE!$S$6:$S$10009,PURCHASE!$A$6:$A$10009,I2,PURCHASE!$M$6:$M$10009,$B$3:$B$1021,PURCHASE!$L$6:$L$10009,$A$3:$A$1021)</f>
        <v>0</v>
      </c>
      <c r="J184" s="416">
        <f>SUMIFS(PURCHASE!$S$6:$S$10009,PURCHASE!$A$6:$A$10009,J2,PURCHASE!$M$6:$M$10009,$B$3:$B$1021,PURCHASE!$L$6:$L$10009,$A$3:$A$1021)</f>
        <v>0</v>
      </c>
      <c r="K184" s="416">
        <f>SUMIFS(PURCHASE!$S$6:$S$10009,PURCHASE!$A$6:$A$10009,K2,PURCHASE!$M$6:$M$10009,$B$3:$B$1021,PURCHASE!$L$6:$L$10009,$A$3:$A$1021)</f>
        <v>0</v>
      </c>
      <c r="L184" s="416">
        <f>SUMIFS(PURCHASE!$S$6:$S$10009,PURCHASE!$A$6:$A$10009,L2,PURCHASE!$M$6:$M$10009,$B$3:$B$1021,PURCHASE!$L$6:$L$10009,$A$3:$A$1021)</f>
        <v>0</v>
      </c>
      <c r="M184" s="416">
        <f>SUMIFS(PURCHASE!$S$6:$S$10009,PURCHASE!$A$6:$A$10009,M2,PURCHASE!$M$6:$M$10009,$B$3:$B$1021,PURCHASE!$L$6:$L$10009,$A$3:$A$1021)</f>
        <v>0</v>
      </c>
      <c r="N184" s="416">
        <f>SUMIFS(PURCHASE!$S$6:$S$10009,PURCHASE!$A$6:$A$10009,N2,PURCHASE!$M$6:$M$10009,$B$3:$B$1021,PURCHASE!$L$6:$L$10009,$A$3:$A$1021)</f>
        <v>0</v>
      </c>
      <c r="O184" s="416">
        <f>SUMIFS(PURCHASE!$S$6:$S$10009,PURCHASE!$A$6:$A$10009,O2,PURCHASE!$M$6:$M$10009,$B$3:$B$1021,PURCHASE!$L$6:$L$10009,$A$3:$A$1021)</f>
        <v>0</v>
      </c>
    </row>
    <row r="185" spans="1:15">
      <c r="A185" s="402" t="s">
        <v>1405</v>
      </c>
      <c r="B185" s="402" t="s">
        <v>1544</v>
      </c>
      <c r="C185" s="413" t="s">
        <v>1544</v>
      </c>
      <c r="D185" s="414">
        <f>SUM(D187:D191)</f>
        <v>0</v>
      </c>
      <c r="E185" s="414">
        <f t="shared" ref="E185:N185" si="94">SUM(E187:E191)</f>
        <v>0</v>
      </c>
      <c r="F185" s="414">
        <f t="shared" si="94"/>
        <v>0</v>
      </c>
      <c r="G185" s="414">
        <f t="shared" si="94"/>
        <v>0</v>
      </c>
      <c r="H185" s="414">
        <f t="shared" si="94"/>
        <v>0</v>
      </c>
      <c r="I185" s="414">
        <f t="shared" si="94"/>
        <v>0</v>
      </c>
      <c r="J185" s="414">
        <f t="shared" si="94"/>
        <v>0</v>
      </c>
      <c r="K185" s="414">
        <f t="shared" si="94"/>
        <v>0</v>
      </c>
      <c r="L185" s="414">
        <f t="shared" si="94"/>
        <v>0</v>
      </c>
      <c r="M185" s="414">
        <f t="shared" si="94"/>
        <v>0</v>
      </c>
      <c r="N185" s="414">
        <f t="shared" si="94"/>
        <v>0</v>
      </c>
      <c r="O185" s="414">
        <f t="shared" ref="O185" si="95">SUM(O187:O191)</f>
        <v>0</v>
      </c>
    </row>
    <row r="186" spans="1:15">
      <c r="A186" s="415" t="s">
        <v>1405</v>
      </c>
      <c r="B186" s="415" t="s">
        <v>1544</v>
      </c>
      <c r="C186" s="396" t="s">
        <v>1363</v>
      </c>
      <c r="D186" s="416"/>
      <c r="E186" s="416"/>
      <c r="F186" s="416"/>
      <c r="G186" s="416"/>
      <c r="H186" s="416"/>
      <c r="I186" s="416"/>
      <c r="J186" s="416"/>
      <c r="K186" s="416"/>
      <c r="L186" s="416"/>
      <c r="M186" s="416"/>
      <c r="N186" s="416"/>
      <c r="O186" s="416"/>
    </row>
    <row r="187" spans="1:15">
      <c r="A187" s="417" t="s">
        <v>1405</v>
      </c>
      <c r="B187" s="417" t="s">
        <v>1544</v>
      </c>
      <c r="C187" s="396" t="s">
        <v>1364</v>
      </c>
      <c r="D187" s="416">
        <f>SUMIFS(PURCHASE!$N$6:$N$10009,PURCHASE!$A$6:$A$10009,D2,PURCHASE!$M$6:$M$10009,$B$3:$B$1021,PURCHASE!$L$6:$L$10009,$A$3:$A$1021)</f>
        <v>0</v>
      </c>
      <c r="E187" s="416">
        <f>SUMIFS(PURCHASE!$N$6:$N$10009,PURCHASE!$A$6:$A$10009,E2,PURCHASE!$M$6:$M$10009,$B$3:$B$1021,PURCHASE!$L$6:$L$10009,$A$3:$A$1021)</f>
        <v>0</v>
      </c>
      <c r="F187" s="416">
        <f>SUMIFS(PURCHASE!$N$6:$N$10009,PURCHASE!$A$6:$A$10009,F2,PURCHASE!$M$6:$M$10009,$B$3:$B$1021,PURCHASE!$L$6:$L$10009,$A$3:$A$1021)</f>
        <v>0</v>
      </c>
      <c r="G187" s="416">
        <f>SUMIFS(PURCHASE!$N$6:$N$10009,PURCHASE!$A$6:$A$10009,G2,PURCHASE!$M$6:$M$10009,$B$3:$B$1021,PURCHASE!$L$6:$L$10009,$A$3:$A$1021)</f>
        <v>0</v>
      </c>
      <c r="H187" s="416">
        <f>SUMIFS(PURCHASE!$N$6:$N$10009,PURCHASE!$A$6:$A$10009,H2,PURCHASE!$M$6:$M$10009,$B$3:$B$1021,PURCHASE!$L$6:$L$10009,$A$3:$A$1021)</f>
        <v>0</v>
      </c>
      <c r="I187" s="416">
        <f>SUMIFS(PURCHASE!$N$6:$N$10009,PURCHASE!$A$6:$A$10009,I2,PURCHASE!$M$6:$M$10009,$B$3:$B$1021,PURCHASE!$L$6:$L$10009,$A$3:$A$1021)</f>
        <v>0</v>
      </c>
      <c r="J187" s="416">
        <f>SUMIFS(PURCHASE!$N$6:$N$10009,PURCHASE!$A$6:$A$10009,J2,PURCHASE!$M$6:$M$10009,$B$3:$B$1021,PURCHASE!$L$6:$L$10009,$A$3:$A$1021)</f>
        <v>0</v>
      </c>
      <c r="K187" s="416">
        <f>SUMIFS(PURCHASE!$N$6:$N$10009,PURCHASE!$A$6:$A$10009,K2,PURCHASE!$M$6:$M$10009,$B$3:$B$1021,PURCHASE!$L$6:$L$10009,$A$3:$A$1021)</f>
        <v>0</v>
      </c>
      <c r="L187" s="416">
        <f>SUMIFS(PURCHASE!$N$6:$N$10009,PURCHASE!$A$6:$A$10009,L2,PURCHASE!$M$6:$M$10009,$B$3:$B$1021,PURCHASE!$L$6:$L$10009,$A$3:$A$1021)</f>
        <v>0</v>
      </c>
      <c r="M187" s="416">
        <f>SUMIFS(PURCHASE!$N$6:$N$10009,PURCHASE!$A$6:$A$10009,M2,PURCHASE!$M$6:$M$10009,$B$3:$B$1021,PURCHASE!$L$6:$L$10009,$A$3:$A$1021)</f>
        <v>0</v>
      </c>
      <c r="N187" s="416">
        <f>SUMIFS(PURCHASE!$N$6:$N$10009,PURCHASE!$A$6:$A$10009,N2,PURCHASE!$M$6:$M$10009,$B$3:$B$1021,PURCHASE!$L$6:$L$10009,$A$3:$A$1021)</f>
        <v>0</v>
      </c>
      <c r="O187" s="416">
        <f>SUMIFS(PURCHASE!$N$6:$N$10009,PURCHASE!$A$6:$A$10009,O2,PURCHASE!$M$6:$M$10009,$B$3:$B$1021,PURCHASE!$L$6:$L$10009,$A$3:$A$1021)</f>
        <v>0</v>
      </c>
    </row>
    <row r="188" spans="1:15">
      <c r="A188" s="417" t="s">
        <v>1405</v>
      </c>
      <c r="B188" s="417" t="s">
        <v>1544</v>
      </c>
      <c r="C188" s="396" t="s">
        <v>1365</v>
      </c>
      <c r="D188" s="416">
        <f>SUMIFS(PURCHASE!$P$6:$P$10009,PURCHASE!$A$6:$A$10009,D2,PURCHASE!$M$6:$M$10009,$B$3:$B$1021,PURCHASE!$L$6:$L$10009,$A$3:$A$1021)</f>
        <v>0</v>
      </c>
      <c r="E188" s="416">
        <f>SUMIFS(PURCHASE!$P$6:$P$10009,PURCHASE!$A$6:$A$10009,E2,PURCHASE!$M$6:$M$10009,$B$3:$B$1021,PURCHASE!$L$6:$L$10009,$A$3:$A$1021)</f>
        <v>0</v>
      </c>
      <c r="F188" s="416">
        <f>SUMIFS(PURCHASE!$P$6:$P$10009,PURCHASE!$A$6:$A$10009,F2,PURCHASE!$M$6:$M$10009,$B$3:$B$1021,PURCHASE!$L$6:$L$10009,$A$3:$A$1021)</f>
        <v>0</v>
      </c>
      <c r="G188" s="416">
        <f>SUMIFS(PURCHASE!$P$6:$P$10009,PURCHASE!$A$6:$A$10009,G2,PURCHASE!$M$6:$M$10009,$B$3:$B$1021,PURCHASE!$L$6:$L$10009,$A$3:$A$1021)</f>
        <v>0</v>
      </c>
      <c r="H188" s="416">
        <f>SUMIFS(PURCHASE!$P$6:$P$10009,PURCHASE!$A$6:$A$10009,H2,PURCHASE!$M$6:$M$10009,$B$3:$B$1021,PURCHASE!$L$6:$L$10009,$A$3:$A$1021)</f>
        <v>0</v>
      </c>
      <c r="I188" s="416">
        <f>SUMIFS(PURCHASE!$P$6:$P$10009,PURCHASE!$A$6:$A$10009,I2,PURCHASE!$M$6:$M$10009,$B$3:$B$1021,PURCHASE!$L$6:$L$10009,$A$3:$A$1021)</f>
        <v>0</v>
      </c>
      <c r="J188" s="416">
        <f>SUMIFS(PURCHASE!$P$6:$P$10009,PURCHASE!$A$6:$A$10009,J2,PURCHASE!$M$6:$M$10009,$B$3:$B$1021,PURCHASE!$L$6:$L$10009,$A$3:$A$1021)</f>
        <v>0</v>
      </c>
      <c r="K188" s="416">
        <f>SUMIFS(PURCHASE!$P$6:$P$10009,PURCHASE!$A$6:$A$10009,K2,PURCHASE!$M$6:$M$10009,$B$3:$B$1021,PURCHASE!$L$6:$L$10009,$A$3:$A$1021)</f>
        <v>0</v>
      </c>
      <c r="L188" s="416">
        <f>SUMIFS(PURCHASE!$P$6:$P$10009,PURCHASE!$A$6:$A$10009,L2,PURCHASE!$M$6:$M$10009,$B$3:$B$1021,PURCHASE!$L$6:$L$10009,$A$3:$A$1021)</f>
        <v>0</v>
      </c>
      <c r="M188" s="416">
        <f>SUMIFS(PURCHASE!$P$6:$P$10009,PURCHASE!$A$6:$A$10009,M2,PURCHASE!$M$6:$M$10009,$B$3:$B$1021,PURCHASE!$L$6:$L$10009,$A$3:$A$1021)</f>
        <v>0</v>
      </c>
      <c r="N188" s="416">
        <f>SUMIFS(PURCHASE!$P$6:$P$10009,PURCHASE!$A$6:$A$10009,N2,PURCHASE!$M$6:$M$10009,$B$3:$B$1021,PURCHASE!$L$6:$L$10009,$A$3:$A$1021)</f>
        <v>0</v>
      </c>
      <c r="O188" s="416">
        <f>SUMIFS(PURCHASE!$P$6:$P$10009,PURCHASE!$A$6:$A$10009,O2,PURCHASE!$M$6:$M$10009,$B$3:$B$1021,PURCHASE!$L$6:$L$10009,$A$3:$A$1021)</f>
        <v>0</v>
      </c>
    </row>
    <row r="189" spans="1:15">
      <c r="A189" s="417" t="s">
        <v>1405</v>
      </c>
      <c r="B189" s="417" t="s">
        <v>1544</v>
      </c>
      <c r="C189" s="396" t="s">
        <v>1366</v>
      </c>
      <c r="D189" s="416">
        <f>SUMIFS(PURCHASE!$Q$6:$Q$10009,PURCHASE!$A$6:$A$10009,D2,PURCHASE!$M$6:$M$10009,$B$3:$B$1021,PURCHASE!$L$6:$L$10009,$A$3:$A$1021)</f>
        <v>0</v>
      </c>
      <c r="E189" s="416">
        <f>SUMIFS(PURCHASE!$Q$6:$Q$10009,PURCHASE!$A$6:$A$10009,E2,PURCHASE!$M$6:$M$10009,$B$3:$B$1021,PURCHASE!$L$6:$L$10009,$A$3:$A$1021)</f>
        <v>0</v>
      </c>
      <c r="F189" s="416">
        <f>SUMIFS(PURCHASE!$Q$6:$Q$10009,PURCHASE!$A$6:$A$10009,F2,PURCHASE!$M$6:$M$10009,$B$3:$B$1021,PURCHASE!$L$6:$L$10009,$A$3:$A$1021)</f>
        <v>0</v>
      </c>
      <c r="G189" s="416">
        <f>SUMIFS(PURCHASE!$Q$6:$Q$10009,PURCHASE!$A$6:$A$10009,G2,PURCHASE!$M$6:$M$10009,$B$3:$B$1021,PURCHASE!$L$6:$L$10009,$A$3:$A$1021)</f>
        <v>0</v>
      </c>
      <c r="H189" s="416">
        <f>SUMIFS(PURCHASE!$Q$6:$Q$10009,PURCHASE!$A$6:$A$10009,H2,PURCHASE!$M$6:$M$10009,$B$3:$B$1021,PURCHASE!$L$6:$L$10009,$A$3:$A$1021)</f>
        <v>0</v>
      </c>
      <c r="I189" s="416">
        <f>SUMIFS(PURCHASE!$Q$6:$Q$10009,PURCHASE!$A$6:$A$10009,I2,PURCHASE!$M$6:$M$10009,$B$3:$B$1021,PURCHASE!$L$6:$L$10009,$A$3:$A$1021)</f>
        <v>0</v>
      </c>
      <c r="J189" s="416">
        <f>SUMIFS(PURCHASE!$Q$6:$Q$10009,PURCHASE!$A$6:$A$10009,J2,PURCHASE!$M$6:$M$10009,$B$3:$B$1021,PURCHASE!$L$6:$L$10009,$A$3:$A$1021)</f>
        <v>0</v>
      </c>
      <c r="K189" s="416">
        <f>SUMIFS(PURCHASE!$Q$6:$Q$10009,PURCHASE!$A$6:$A$10009,K2,PURCHASE!$M$6:$M$10009,$B$3:$B$1021,PURCHASE!$L$6:$L$10009,$A$3:$A$1021)</f>
        <v>0</v>
      </c>
      <c r="L189" s="416">
        <f>SUMIFS(PURCHASE!$Q$6:$Q$10009,PURCHASE!$A$6:$A$10009,L2,PURCHASE!$M$6:$M$10009,$B$3:$B$1021,PURCHASE!$L$6:$L$10009,$A$3:$A$1021)</f>
        <v>0</v>
      </c>
      <c r="M189" s="416">
        <f>SUMIFS(PURCHASE!$Q$6:$Q$10009,PURCHASE!$A$6:$A$10009,M2,PURCHASE!$M$6:$M$10009,$B$3:$B$1021,PURCHASE!$L$6:$L$10009,$A$3:$A$1021)</f>
        <v>0</v>
      </c>
      <c r="N189" s="416">
        <f>SUMIFS(PURCHASE!$Q$6:$Q$10009,PURCHASE!$A$6:$A$10009,N2,PURCHASE!$M$6:$M$10009,$B$3:$B$1021,PURCHASE!$L$6:$L$10009,$A$3:$A$1021)</f>
        <v>0</v>
      </c>
      <c r="O189" s="416">
        <f>SUMIFS(PURCHASE!$Q$6:$Q$10009,PURCHASE!$A$6:$A$10009,O2,PURCHASE!$M$6:$M$10009,$B$3:$B$1021,PURCHASE!$L$6:$L$10009,$A$3:$A$1021)</f>
        <v>0</v>
      </c>
    </row>
    <row r="190" spans="1:15">
      <c r="A190" s="417" t="s">
        <v>1405</v>
      </c>
      <c r="B190" s="417" t="s">
        <v>1544</v>
      </c>
      <c r="C190" s="396" t="s">
        <v>1367</v>
      </c>
      <c r="D190" s="416">
        <f>SUMIFS(PURCHASE!$R$6:$R$10009,PURCHASE!$A$6:$A$10009,D2,PURCHASE!$M$6:$M$10009,$B$3:$B$1021,PURCHASE!$L$6:$L$10009,$A$3:$A$1021)</f>
        <v>0</v>
      </c>
      <c r="E190" s="416">
        <f>SUMIFS(PURCHASE!$R$6:$R$10009,PURCHASE!$A$6:$A$10009,E2,PURCHASE!$M$6:$M$10009,$B$3:$B$1021,PURCHASE!$L$6:$L$10009,$A$3:$A$1021)</f>
        <v>0</v>
      </c>
      <c r="F190" s="416">
        <f>SUMIFS(PURCHASE!$R$6:$R$10009,PURCHASE!$A$6:$A$10009,F2,PURCHASE!$M$6:$M$10009,$B$3:$B$1021,PURCHASE!$L$6:$L$10009,$A$3:$A$1021)</f>
        <v>0</v>
      </c>
      <c r="G190" s="416">
        <f>SUMIFS(PURCHASE!$R$6:$R$10009,PURCHASE!$A$6:$A$10009,G2,PURCHASE!$M$6:$M$10009,$B$3:$B$1021,PURCHASE!$L$6:$L$10009,$A$3:$A$1021)</f>
        <v>0</v>
      </c>
      <c r="H190" s="416">
        <f>SUMIFS(PURCHASE!$R$6:$R$10009,PURCHASE!$A$6:$A$10009,H2,PURCHASE!$M$6:$M$10009,$B$3:$B$1021,PURCHASE!$L$6:$L$10009,$A$3:$A$1021)</f>
        <v>0</v>
      </c>
      <c r="I190" s="416">
        <f>SUMIFS(PURCHASE!$R$6:$R$10009,PURCHASE!$A$6:$A$10009,I2,PURCHASE!$M$6:$M$10009,$B$3:$B$1021,PURCHASE!$L$6:$L$10009,$A$3:$A$1021)</f>
        <v>0</v>
      </c>
      <c r="J190" s="416">
        <f>SUMIFS(PURCHASE!$R$6:$R$10009,PURCHASE!$A$6:$A$10009,J2,PURCHASE!$M$6:$M$10009,$B$3:$B$1021,PURCHASE!$L$6:$L$10009,$A$3:$A$1021)</f>
        <v>0</v>
      </c>
      <c r="K190" s="416">
        <f>SUMIFS(PURCHASE!$R$6:$R$10009,PURCHASE!$A$6:$A$10009,K2,PURCHASE!$M$6:$M$10009,$B$3:$B$1021,PURCHASE!$L$6:$L$10009,$A$3:$A$1021)</f>
        <v>0</v>
      </c>
      <c r="L190" s="416">
        <f>SUMIFS(PURCHASE!$R$6:$R$10009,PURCHASE!$A$6:$A$10009,L2,PURCHASE!$M$6:$M$10009,$B$3:$B$1021,PURCHASE!$L$6:$L$10009,$A$3:$A$1021)</f>
        <v>0</v>
      </c>
      <c r="M190" s="416">
        <f>SUMIFS(PURCHASE!$R$6:$R$10009,PURCHASE!$A$6:$A$10009,M2,PURCHASE!$M$6:$M$10009,$B$3:$B$1021,PURCHASE!$L$6:$L$10009,$A$3:$A$1021)</f>
        <v>0</v>
      </c>
      <c r="N190" s="416">
        <f>SUMIFS(PURCHASE!$R$6:$R$10009,PURCHASE!$A$6:$A$10009,N2,PURCHASE!$M$6:$M$10009,$B$3:$B$1021,PURCHASE!$L$6:$L$10009,$A$3:$A$1021)</f>
        <v>0</v>
      </c>
      <c r="O190" s="416">
        <f>SUMIFS(PURCHASE!$R$6:$R$10009,PURCHASE!$A$6:$A$10009,O2,PURCHASE!$M$6:$M$10009,$B$3:$B$1021,PURCHASE!$L$6:$L$10009,$A$3:$A$1021)</f>
        <v>0</v>
      </c>
    </row>
    <row r="191" spans="1:15">
      <c r="A191" s="417" t="s">
        <v>1405</v>
      </c>
      <c r="B191" s="417" t="s">
        <v>1544</v>
      </c>
      <c r="C191" s="398" t="s">
        <v>1368</v>
      </c>
      <c r="D191" s="416">
        <f>SUMIFS(PURCHASE!$S$6:$S$10009,PURCHASE!$A$6:$A$10009,D2,PURCHASE!$M$6:$M$10009,$B$3:$B$1021,PURCHASE!$L$6:$L$10009,$A$3:$A$1021)</f>
        <v>0</v>
      </c>
      <c r="E191" s="416">
        <f>SUMIFS(PURCHASE!$S$6:$S$10009,PURCHASE!$A$6:$A$10009,E2,PURCHASE!$M$6:$M$10009,$B$3:$B$1021,PURCHASE!$L$6:$L$10009,$A$3:$A$1021)</f>
        <v>0</v>
      </c>
      <c r="F191" s="416">
        <f>SUMIFS(PURCHASE!$S$6:$S$10009,PURCHASE!$A$6:$A$10009,F2,PURCHASE!$M$6:$M$10009,$B$3:$B$1021,PURCHASE!$L$6:$L$10009,$A$3:$A$1021)</f>
        <v>0</v>
      </c>
      <c r="G191" s="416">
        <f>SUMIFS(PURCHASE!$S$6:$S$10009,PURCHASE!$A$6:$A$10009,G2,PURCHASE!$M$6:$M$10009,$B$3:$B$1021,PURCHASE!$L$6:$L$10009,$A$3:$A$1021)</f>
        <v>0</v>
      </c>
      <c r="H191" s="416">
        <f>SUMIFS(PURCHASE!$S$6:$S$10009,PURCHASE!$A$6:$A$10009,H2,PURCHASE!$M$6:$M$10009,$B$3:$B$1021,PURCHASE!$L$6:$L$10009,$A$3:$A$1021)</f>
        <v>0</v>
      </c>
      <c r="I191" s="416">
        <f>SUMIFS(PURCHASE!$S$6:$S$10009,PURCHASE!$A$6:$A$10009,I2,PURCHASE!$M$6:$M$10009,$B$3:$B$1021,PURCHASE!$L$6:$L$10009,$A$3:$A$1021)</f>
        <v>0</v>
      </c>
      <c r="J191" s="416">
        <f>SUMIFS(PURCHASE!$S$6:$S$10009,PURCHASE!$A$6:$A$10009,J2,PURCHASE!$M$6:$M$10009,$B$3:$B$1021,PURCHASE!$L$6:$L$10009,$A$3:$A$1021)</f>
        <v>0</v>
      </c>
      <c r="K191" s="416">
        <f>SUMIFS(PURCHASE!$S$6:$S$10009,PURCHASE!$A$6:$A$10009,K2,PURCHASE!$M$6:$M$10009,$B$3:$B$1021,PURCHASE!$L$6:$L$10009,$A$3:$A$1021)</f>
        <v>0</v>
      </c>
      <c r="L191" s="416">
        <f>SUMIFS(PURCHASE!$S$6:$S$10009,PURCHASE!$A$6:$A$10009,L2,PURCHASE!$M$6:$M$10009,$B$3:$B$1021,PURCHASE!$L$6:$L$10009,$A$3:$A$1021)</f>
        <v>0</v>
      </c>
      <c r="M191" s="416">
        <f>SUMIFS(PURCHASE!$S$6:$S$10009,PURCHASE!$A$6:$A$10009,M2,PURCHASE!$M$6:$M$10009,$B$3:$B$1021,PURCHASE!$L$6:$L$10009,$A$3:$A$1021)</f>
        <v>0</v>
      </c>
      <c r="N191" s="416">
        <f>SUMIFS(PURCHASE!$S$6:$S$10009,PURCHASE!$A$6:$A$10009,N2,PURCHASE!$M$6:$M$10009,$B$3:$B$1021,PURCHASE!$L$6:$L$10009,$A$3:$A$1021)</f>
        <v>0</v>
      </c>
      <c r="O191" s="416">
        <f>SUMIFS(PURCHASE!$S$6:$S$10009,PURCHASE!$A$6:$A$10009,O2,PURCHASE!$M$6:$M$10009,$B$3:$B$1021,PURCHASE!$L$6:$L$10009,$A$3:$A$1021)</f>
        <v>0</v>
      </c>
    </row>
    <row r="192" spans="1:15">
      <c r="A192" s="402" t="s">
        <v>1405</v>
      </c>
      <c r="B192" s="402" t="s">
        <v>1468</v>
      </c>
      <c r="C192" s="413" t="s">
        <v>1896</v>
      </c>
      <c r="D192" s="414">
        <f>SUM(D194:D198)</f>
        <v>0</v>
      </c>
      <c r="E192" s="414">
        <f t="shared" ref="E192:N192" si="96">SUM(E194:E198)</f>
        <v>0</v>
      </c>
      <c r="F192" s="414">
        <f t="shared" si="96"/>
        <v>0</v>
      </c>
      <c r="G192" s="414">
        <f t="shared" si="96"/>
        <v>0</v>
      </c>
      <c r="H192" s="414">
        <f t="shared" si="96"/>
        <v>0</v>
      </c>
      <c r="I192" s="414">
        <f t="shared" si="96"/>
        <v>0</v>
      </c>
      <c r="J192" s="414">
        <f t="shared" si="96"/>
        <v>0</v>
      </c>
      <c r="K192" s="414">
        <f t="shared" si="96"/>
        <v>0</v>
      </c>
      <c r="L192" s="414">
        <f t="shared" si="96"/>
        <v>0</v>
      </c>
      <c r="M192" s="414">
        <f t="shared" si="96"/>
        <v>0</v>
      </c>
      <c r="N192" s="414">
        <f t="shared" si="96"/>
        <v>0</v>
      </c>
      <c r="O192" s="414">
        <f t="shared" ref="O192" si="97">SUM(O194:O198)</f>
        <v>0</v>
      </c>
    </row>
    <row r="193" spans="1:15">
      <c r="A193" s="415" t="s">
        <v>1405</v>
      </c>
      <c r="B193" s="417" t="s">
        <v>1468</v>
      </c>
      <c r="C193" s="396" t="s">
        <v>1363</v>
      </c>
      <c r="D193" s="416"/>
      <c r="E193" s="416"/>
      <c r="F193" s="416"/>
      <c r="G193" s="416"/>
      <c r="H193" s="416"/>
      <c r="I193" s="416"/>
      <c r="J193" s="416"/>
      <c r="K193" s="416"/>
      <c r="L193" s="416"/>
      <c r="M193" s="416"/>
      <c r="N193" s="416"/>
      <c r="O193" s="416"/>
    </row>
    <row r="194" spans="1:15">
      <c r="A194" s="417" t="s">
        <v>1405</v>
      </c>
      <c r="B194" s="417" t="s">
        <v>1468</v>
      </c>
      <c r="C194" s="396" t="s">
        <v>1364</v>
      </c>
      <c r="D194" s="416">
        <f>+D173+D180+D187</f>
        <v>0</v>
      </c>
      <c r="E194" s="416">
        <f t="shared" ref="E194:N194" si="98">+E173+E180+E187</f>
        <v>0</v>
      </c>
      <c r="F194" s="416">
        <f t="shared" si="98"/>
        <v>0</v>
      </c>
      <c r="G194" s="416">
        <f t="shared" si="98"/>
        <v>0</v>
      </c>
      <c r="H194" s="416">
        <f t="shared" si="98"/>
        <v>0</v>
      </c>
      <c r="I194" s="416">
        <f t="shared" si="98"/>
        <v>0</v>
      </c>
      <c r="J194" s="416">
        <f t="shared" si="98"/>
        <v>0</v>
      </c>
      <c r="K194" s="416">
        <f t="shared" si="98"/>
        <v>0</v>
      </c>
      <c r="L194" s="416">
        <f t="shared" si="98"/>
        <v>0</v>
      </c>
      <c r="M194" s="416">
        <f t="shared" si="98"/>
        <v>0</v>
      </c>
      <c r="N194" s="416">
        <f t="shared" si="98"/>
        <v>0</v>
      </c>
      <c r="O194" s="416">
        <f t="shared" ref="O194" si="99">+O173+O180+O187</f>
        <v>0</v>
      </c>
    </row>
    <row r="195" spans="1:15">
      <c r="A195" s="417" t="s">
        <v>1405</v>
      </c>
      <c r="B195" s="417" t="s">
        <v>1468</v>
      </c>
      <c r="C195" s="396" t="s">
        <v>1365</v>
      </c>
      <c r="D195" s="416">
        <f t="shared" ref="D195:N198" si="100">+D174+D181+D188</f>
        <v>0</v>
      </c>
      <c r="E195" s="416">
        <f t="shared" si="100"/>
        <v>0</v>
      </c>
      <c r="F195" s="416">
        <f t="shared" si="100"/>
        <v>0</v>
      </c>
      <c r="G195" s="416">
        <f t="shared" si="100"/>
        <v>0</v>
      </c>
      <c r="H195" s="416">
        <f t="shared" si="100"/>
        <v>0</v>
      </c>
      <c r="I195" s="416">
        <f t="shared" si="100"/>
        <v>0</v>
      </c>
      <c r="J195" s="416">
        <f t="shared" si="100"/>
        <v>0</v>
      </c>
      <c r="K195" s="416">
        <f t="shared" si="100"/>
        <v>0</v>
      </c>
      <c r="L195" s="416">
        <f t="shared" si="100"/>
        <v>0</v>
      </c>
      <c r="M195" s="416">
        <f t="shared" si="100"/>
        <v>0</v>
      </c>
      <c r="N195" s="416">
        <f t="shared" si="100"/>
        <v>0</v>
      </c>
      <c r="O195" s="416">
        <f t="shared" ref="O195" si="101">+O174+O181+O188</f>
        <v>0</v>
      </c>
    </row>
    <row r="196" spans="1:15">
      <c r="A196" s="417" t="s">
        <v>1405</v>
      </c>
      <c r="B196" s="417" t="s">
        <v>1468</v>
      </c>
      <c r="C196" s="399" t="s">
        <v>1366</v>
      </c>
      <c r="D196" s="420">
        <f t="shared" si="100"/>
        <v>0</v>
      </c>
      <c r="E196" s="420">
        <f t="shared" si="100"/>
        <v>0</v>
      </c>
      <c r="F196" s="420">
        <f t="shared" si="100"/>
        <v>0</v>
      </c>
      <c r="G196" s="420">
        <f t="shared" si="100"/>
        <v>0</v>
      </c>
      <c r="H196" s="420">
        <f t="shared" si="100"/>
        <v>0</v>
      </c>
      <c r="I196" s="420">
        <f t="shared" si="100"/>
        <v>0</v>
      </c>
      <c r="J196" s="420">
        <f t="shared" si="100"/>
        <v>0</v>
      </c>
      <c r="K196" s="420">
        <f t="shared" si="100"/>
        <v>0</v>
      </c>
      <c r="L196" s="420">
        <f t="shared" si="100"/>
        <v>0</v>
      </c>
      <c r="M196" s="420">
        <f t="shared" si="100"/>
        <v>0</v>
      </c>
      <c r="N196" s="420">
        <f t="shared" si="100"/>
        <v>0</v>
      </c>
      <c r="O196" s="420">
        <f t="shared" ref="O196" si="102">+O175+O182+O189</f>
        <v>0</v>
      </c>
    </row>
    <row r="197" spans="1:15">
      <c r="A197" s="417" t="s">
        <v>1405</v>
      </c>
      <c r="B197" s="417" t="s">
        <v>1468</v>
      </c>
      <c r="C197" s="399" t="s">
        <v>1367</v>
      </c>
      <c r="D197" s="420">
        <f t="shared" si="100"/>
        <v>0</v>
      </c>
      <c r="E197" s="420">
        <f t="shared" si="100"/>
        <v>0</v>
      </c>
      <c r="F197" s="420">
        <f t="shared" si="100"/>
        <v>0</v>
      </c>
      <c r="G197" s="420">
        <f t="shared" si="100"/>
        <v>0</v>
      </c>
      <c r="H197" s="420">
        <f t="shared" si="100"/>
        <v>0</v>
      </c>
      <c r="I197" s="420">
        <f t="shared" si="100"/>
        <v>0</v>
      </c>
      <c r="J197" s="420">
        <f t="shared" si="100"/>
        <v>0</v>
      </c>
      <c r="K197" s="420">
        <f t="shared" si="100"/>
        <v>0</v>
      </c>
      <c r="L197" s="420">
        <f t="shared" si="100"/>
        <v>0</v>
      </c>
      <c r="M197" s="420">
        <f t="shared" si="100"/>
        <v>0</v>
      </c>
      <c r="N197" s="420">
        <f t="shared" si="100"/>
        <v>0</v>
      </c>
      <c r="O197" s="420">
        <f t="shared" ref="O197" si="103">+O176+O183+O190</f>
        <v>0</v>
      </c>
    </row>
    <row r="198" spans="1:15">
      <c r="A198" s="417" t="s">
        <v>1405</v>
      </c>
      <c r="B198" s="418" t="s">
        <v>1468</v>
      </c>
      <c r="C198" s="398" t="s">
        <v>1368</v>
      </c>
      <c r="D198" s="416">
        <f t="shared" si="100"/>
        <v>0</v>
      </c>
      <c r="E198" s="416">
        <f t="shared" si="100"/>
        <v>0</v>
      </c>
      <c r="F198" s="416">
        <f t="shared" si="100"/>
        <v>0</v>
      </c>
      <c r="G198" s="416">
        <f t="shared" si="100"/>
        <v>0</v>
      </c>
      <c r="H198" s="416">
        <f t="shared" si="100"/>
        <v>0</v>
      </c>
      <c r="I198" s="416">
        <f t="shared" si="100"/>
        <v>0</v>
      </c>
      <c r="J198" s="416">
        <f t="shared" si="100"/>
        <v>0</v>
      </c>
      <c r="K198" s="416">
        <f t="shared" si="100"/>
        <v>0</v>
      </c>
      <c r="L198" s="416">
        <f t="shared" si="100"/>
        <v>0</v>
      </c>
      <c r="M198" s="416">
        <f t="shared" si="100"/>
        <v>0</v>
      </c>
      <c r="N198" s="416">
        <f t="shared" si="100"/>
        <v>0</v>
      </c>
      <c r="O198" s="416">
        <f t="shared" ref="O198" si="104">+O177+O184+O191</f>
        <v>0</v>
      </c>
    </row>
    <row r="199" spans="1:15">
      <c r="A199" s="402" t="s">
        <v>787</v>
      </c>
      <c r="B199" s="402" t="s">
        <v>1545</v>
      </c>
      <c r="C199" s="413" t="s">
        <v>1545</v>
      </c>
      <c r="D199" s="414">
        <f>SUM(D201:D205)</f>
        <v>2449103.6010000003</v>
      </c>
      <c r="E199" s="414">
        <f t="shared" ref="E199:N199" si="105">SUM(E201:E205)</f>
        <v>4126298.1184000005</v>
      </c>
      <c r="F199" s="414">
        <f t="shared" si="105"/>
        <v>4545273.1198000005</v>
      </c>
      <c r="G199" s="414">
        <f t="shared" si="105"/>
        <v>5684369.0497999974</v>
      </c>
      <c r="H199" s="414">
        <f t="shared" si="105"/>
        <v>3444580.1860000002</v>
      </c>
      <c r="I199" s="414">
        <f t="shared" si="105"/>
        <v>0</v>
      </c>
      <c r="J199" s="414">
        <f t="shared" si="105"/>
        <v>0</v>
      </c>
      <c r="K199" s="414">
        <f t="shared" si="105"/>
        <v>0</v>
      </c>
      <c r="L199" s="414">
        <f t="shared" si="105"/>
        <v>0</v>
      </c>
      <c r="M199" s="414">
        <f t="shared" si="105"/>
        <v>0</v>
      </c>
      <c r="N199" s="414">
        <f t="shared" si="105"/>
        <v>0</v>
      </c>
      <c r="O199" s="414">
        <f t="shared" ref="O199" si="106">SUM(O201:O205)</f>
        <v>0</v>
      </c>
    </row>
    <row r="200" spans="1:15">
      <c r="A200" s="415" t="s">
        <v>787</v>
      </c>
      <c r="B200" s="415" t="s">
        <v>1545</v>
      </c>
      <c r="C200" s="396" t="s">
        <v>1363</v>
      </c>
      <c r="D200" s="416"/>
      <c r="E200" s="416"/>
      <c r="F200" s="416"/>
      <c r="G200" s="416"/>
      <c r="H200" s="416"/>
      <c r="I200" s="416"/>
      <c r="J200" s="416"/>
      <c r="K200" s="416"/>
      <c r="L200" s="416"/>
      <c r="M200" s="416"/>
      <c r="N200" s="416"/>
      <c r="O200" s="416"/>
    </row>
    <row r="201" spans="1:15">
      <c r="A201" s="417" t="s">
        <v>787</v>
      </c>
      <c r="B201" s="417" t="s">
        <v>1545</v>
      </c>
      <c r="C201" s="396" t="s">
        <v>1364</v>
      </c>
      <c r="D201" s="416">
        <f>SUMIFS(PURCHASE!$N$6:$N$10009,PURCHASE!$A$6:$A$10009,D2,PURCHASE!$M$6:$M$10009,$B$3:$B$1021,PURCHASE!$L$6:$L$10009,$A$3:$A$1021)</f>
        <v>1968319.3000000007</v>
      </c>
      <c r="E201" s="416">
        <f>SUMIFS(PURCHASE!$N$6:$N$10009,PURCHASE!$A$6:$A$10009,E2,PURCHASE!$M$6:$M$10009,$B$3:$B$1021,PURCHASE!$L$6:$L$10009,$A$3:$A$1021)</f>
        <v>3334481.9800000004</v>
      </c>
      <c r="F201" s="416">
        <f>SUMIFS(PURCHASE!$N$6:$N$10009,PURCHASE!$A$6:$A$10009,F2,PURCHASE!$M$6:$M$10009,$B$3:$B$1021,PURCHASE!$L$6:$L$10009,$A$3:$A$1021)</f>
        <v>3707866.16</v>
      </c>
      <c r="G201" s="416">
        <f>SUMIFS(PURCHASE!$N$6:$N$10009,PURCHASE!$A$6:$A$10009,G2,PURCHASE!$M$6:$M$10009,$B$3:$B$1021,PURCHASE!$L$6:$L$10009,$A$3:$A$1021)</f>
        <v>4628553.509999997</v>
      </c>
      <c r="H201" s="416">
        <f>SUMIFS(PURCHASE!$N$6:$N$10009,PURCHASE!$A$6:$A$10009,H2,PURCHASE!$M$6:$M$10009,$B$3:$B$1021,PURCHASE!$L$6:$L$10009,$A$3:$A$1021)</f>
        <v>2801540.0500000003</v>
      </c>
      <c r="I201" s="416">
        <f>SUMIFS(PURCHASE!$N$6:$N$10009,PURCHASE!$A$6:$A$10009,I2,PURCHASE!$M$6:$M$10009,$B$3:$B$1021,PURCHASE!$L$6:$L$10009,$A$3:$A$1021)</f>
        <v>0</v>
      </c>
      <c r="J201" s="416">
        <f>SUMIFS(PURCHASE!$N$6:$N$10009,PURCHASE!$A$6:$A$10009,J2,PURCHASE!$M$6:$M$10009,$B$3:$B$1021,PURCHASE!$L$6:$L$10009,$A$3:$A$1021)</f>
        <v>0</v>
      </c>
      <c r="K201" s="416">
        <f>SUMIFS(PURCHASE!$N$6:$N$10009,PURCHASE!$A$6:$A$10009,K2,PURCHASE!$M$6:$M$10009,$B$3:$B$1021,PURCHASE!$L$6:$L$10009,$A$3:$A$1021)</f>
        <v>0</v>
      </c>
      <c r="L201" s="416">
        <f>SUMIFS(PURCHASE!$N$6:$N$10009,PURCHASE!$A$6:$A$10009,L2,PURCHASE!$M$6:$M$10009,$B$3:$B$1021,PURCHASE!$L$6:$L$10009,$A$3:$A$1021)</f>
        <v>0</v>
      </c>
      <c r="M201" s="416">
        <f>SUMIFS(PURCHASE!$N$6:$N$10009,PURCHASE!$A$6:$A$10009,M2,PURCHASE!$M$6:$M$10009,$B$3:$B$1021,PURCHASE!$L$6:$L$10009,$A$3:$A$1021)</f>
        <v>0</v>
      </c>
      <c r="N201" s="416">
        <f>SUMIFS(PURCHASE!$N$6:$N$10009,PURCHASE!$A$6:$A$10009,N2,PURCHASE!$M$6:$M$10009,$B$3:$B$1021,PURCHASE!$L$6:$L$10009,$A$3:$A$1021)</f>
        <v>0</v>
      </c>
      <c r="O201" s="416">
        <f>SUMIFS(PURCHASE!$N$6:$N$10009,PURCHASE!$A$6:$A$10009,O2,PURCHASE!$M$6:$M$10009,$B$3:$B$1021,PURCHASE!$L$6:$L$10009,$A$3:$A$1021)</f>
        <v>0</v>
      </c>
    </row>
    <row r="202" spans="1:15">
      <c r="A202" s="417" t="s">
        <v>787</v>
      </c>
      <c r="B202" s="417" t="s">
        <v>1545</v>
      </c>
      <c r="C202" s="396" t="s">
        <v>1365</v>
      </c>
      <c r="D202" s="416">
        <f>SUMIFS(PURCHASE!$P$6:$P$10009,PURCHASE!$A$6:$A$10009,D2,PURCHASE!$M$6:$M$10009,$B$3:$B$1021,PURCHASE!$L$6:$L$10009,$A$3:$A$1021)</f>
        <v>2079.9351999999999</v>
      </c>
      <c r="E202" s="416">
        <f>SUMIFS(PURCHASE!$P$6:$P$10009,PURCHASE!$A$6:$A$10009,E2,PURCHASE!$M$6:$M$10009,$B$3:$B$1021,PURCHASE!$L$6:$L$10009,$A$3:$A$1021)</f>
        <v>36933.315999999999</v>
      </c>
      <c r="F202" s="416">
        <f>SUMIFS(PURCHASE!$P$6:$P$10009,PURCHASE!$A$6:$A$10009,F2,PURCHASE!$M$6:$M$10009,$B$3:$B$1021,PURCHASE!$L$6:$L$10009,$A$3:$A$1021)</f>
        <v>89585.376799999998</v>
      </c>
      <c r="G202" s="416">
        <f>SUMIFS(PURCHASE!$P$6:$P$10009,PURCHASE!$A$6:$A$10009,G2,PURCHASE!$M$6:$M$10009,$B$3:$B$1021,PURCHASE!$L$6:$L$10009,$A$3:$A$1021)</f>
        <v>21955.64</v>
      </c>
      <c r="H202" s="416">
        <f>SUMIFS(PURCHASE!$P$6:$P$10009,PURCHASE!$A$6:$A$10009,H2,PURCHASE!$M$6:$M$10009,$B$3:$B$1021,PURCHASE!$L$6:$L$10009,$A$3:$A$1021)</f>
        <v>10977.877199999999</v>
      </c>
      <c r="I202" s="416">
        <f>SUMIFS(PURCHASE!$P$6:$P$10009,PURCHASE!$A$6:$A$10009,I2,PURCHASE!$M$6:$M$10009,$B$3:$B$1021,PURCHASE!$L$6:$L$10009,$A$3:$A$1021)</f>
        <v>0</v>
      </c>
      <c r="J202" s="416">
        <f>SUMIFS(PURCHASE!$P$6:$P$10009,PURCHASE!$A$6:$A$10009,J2,PURCHASE!$M$6:$M$10009,$B$3:$B$1021,PURCHASE!$L$6:$L$10009,$A$3:$A$1021)</f>
        <v>0</v>
      </c>
      <c r="K202" s="416">
        <f>SUMIFS(PURCHASE!$P$6:$P$10009,PURCHASE!$A$6:$A$10009,K2,PURCHASE!$M$6:$M$10009,$B$3:$B$1021,PURCHASE!$L$6:$L$10009,$A$3:$A$1021)</f>
        <v>0</v>
      </c>
      <c r="L202" s="416">
        <f>SUMIFS(PURCHASE!$P$6:$P$10009,PURCHASE!$A$6:$A$10009,L2,PURCHASE!$M$6:$M$10009,$B$3:$B$1021,PURCHASE!$L$6:$L$10009,$A$3:$A$1021)</f>
        <v>0</v>
      </c>
      <c r="M202" s="416">
        <f>SUMIFS(PURCHASE!$P$6:$P$10009,PURCHASE!$A$6:$A$10009,M2,PURCHASE!$M$6:$M$10009,$B$3:$B$1021,PURCHASE!$L$6:$L$10009,$A$3:$A$1021)</f>
        <v>0</v>
      </c>
      <c r="N202" s="416">
        <f>SUMIFS(PURCHASE!$P$6:$P$10009,PURCHASE!$A$6:$A$10009,N2,PURCHASE!$M$6:$M$10009,$B$3:$B$1021,PURCHASE!$L$6:$L$10009,$A$3:$A$1021)</f>
        <v>0</v>
      </c>
      <c r="O202" s="416">
        <f>SUMIFS(PURCHASE!$P$6:$P$10009,PURCHASE!$A$6:$A$10009,O2,PURCHASE!$M$6:$M$10009,$B$3:$B$1021,PURCHASE!$L$6:$L$10009,$A$3:$A$1021)</f>
        <v>0</v>
      </c>
    </row>
    <row r="203" spans="1:15">
      <c r="A203" s="417" t="s">
        <v>787</v>
      </c>
      <c r="B203" s="417" t="s">
        <v>1545</v>
      </c>
      <c r="C203" s="396" t="s">
        <v>1366</v>
      </c>
      <c r="D203" s="416">
        <f>SUMIFS(PURCHASE!$Q$6:$Q$10009,PURCHASE!$A$6:$A$10009,D2,PURCHASE!$M$6:$M$10009,$B$3:$B$1021,PURCHASE!$L$6:$L$10009,$A$3:$A$1021)</f>
        <v>239352.18289999984</v>
      </c>
      <c r="E203" s="416">
        <f>SUMIFS(PURCHASE!$Q$6:$Q$10009,PURCHASE!$A$6:$A$10009,E2,PURCHASE!$M$6:$M$10009,$B$3:$B$1021,PURCHASE!$L$6:$L$10009,$A$3:$A$1021)</f>
        <v>377441.41120000003</v>
      </c>
      <c r="F203" s="416">
        <f>SUMIFS(PURCHASE!$Q$6:$Q$10009,PURCHASE!$A$6:$A$10009,F2,PURCHASE!$M$6:$M$10009,$B$3:$B$1021,PURCHASE!$L$6:$L$10009,$A$3:$A$1021)</f>
        <v>373910.79149999988</v>
      </c>
      <c r="G203" s="416">
        <f>SUMIFS(PURCHASE!$Q$6:$Q$10009,PURCHASE!$A$6:$A$10009,G2,PURCHASE!$M$6:$M$10009,$B$3:$B$1021,PURCHASE!$L$6:$L$10009,$A$3:$A$1021)</f>
        <v>516929.94990000041</v>
      </c>
      <c r="H203" s="416">
        <f>SUMIFS(PURCHASE!$Q$6:$Q$10009,PURCHASE!$A$6:$A$10009,H2,PURCHASE!$M$6:$M$10009,$B$3:$B$1021,PURCHASE!$L$6:$L$10009,$A$3:$A$1021)</f>
        <v>316031.12940000009</v>
      </c>
      <c r="I203" s="416">
        <f>SUMIFS(PURCHASE!$Q$6:$Q$10009,PURCHASE!$A$6:$A$10009,I2,PURCHASE!$M$6:$M$10009,$B$3:$B$1021,PURCHASE!$L$6:$L$10009,$A$3:$A$1021)</f>
        <v>0</v>
      </c>
      <c r="J203" s="416">
        <f>SUMIFS(PURCHASE!$Q$6:$Q$10009,PURCHASE!$A$6:$A$10009,J2,PURCHASE!$M$6:$M$10009,$B$3:$B$1021,PURCHASE!$L$6:$L$10009,$A$3:$A$1021)</f>
        <v>0</v>
      </c>
      <c r="K203" s="416">
        <f>SUMIFS(PURCHASE!$Q$6:$Q$10009,PURCHASE!$A$6:$A$10009,K2,PURCHASE!$M$6:$M$10009,$B$3:$B$1021,PURCHASE!$L$6:$L$10009,$A$3:$A$1021)</f>
        <v>0</v>
      </c>
      <c r="L203" s="416">
        <f>SUMIFS(PURCHASE!$Q$6:$Q$10009,PURCHASE!$A$6:$A$10009,L2,PURCHASE!$M$6:$M$10009,$B$3:$B$1021,PURCHASE!$L$6:$L$10009,$A$3:$A$1021)</f>
        <v>0</v>
      </c>
      <c r="M203" s="416">
        <f>SUMIFS(PURCHASE!$Q$6:$Q$10009,PURCHASE!$A$6:$A$10009,M2,PURCHASE!$M$6:$M$10009,$B$3:$B$1021,PURCHASE!$L$6:$L$10009,$A$3:$A$1021)</f>
        <v>0</v>
      </c>
      <c r="N203" s="416">
        <f>SUMIFS(PURCHASE!$Q$6:$Q$10009,PURCHASE!$A$6:$A$10009,N2,PURCHASE!$M$6:$M$10009,$B$3:$B$1021,PURCHASE!$L$6:$L$10009,$A$3:$A$1021)</f>
        <v>0</v>
      </c>
      <c r="O203" s="416">
        <f>SUMIFS(PURCHASE!$Q$6:$Q$10009,PURCHASE!$A$6:$A$10009,O2,PURCHASE!$M$6:$M$10009,$B$3:$B$1021,PURCHASE!$L$6:$L$10009,$A$3:$A$1021)</f>
        <v>0</v>
      </c>
    </row>
    <row r="204" spans="1:15">
      <c r="A204" s="417" t="s">
        <v>787</v>
      </c>
      <c r="B204" s="417" t="s">
        <v>1545</v>
      </c>
      <c r="C204" s="396" t="s">
        <v>1367</v>
      </c>
      <c r="D204" s="416">
        <f>SUMIFS(PURCHASE!$R$6:$R$10009,PURCHASE!$A$6:$A$10009,D2,PURCHASE!$M$6:$M$10009,$B$3:$B$1021,PURCHASE!$L$6:$L$10009,$A$3:$A$1021)</f>
        <v>239352.18289999984</v>
      </c>
      <c r="E204" s="416">
        <f>SUMIFS(PURCHASE!$R$6:$R$10009,PURCHASE!$A$6:$A$10009,E2,PURCHASE!$M$6:$M$10009,$B$3:$B$1021,PURCHASE!$L$6:$L$10009,$A$3:$A$1021)</f>
        <v>377441.41120000003</v>
      </c>
      <c r="F204" s="416">
        <f>SUMIFS(PURCHASE!$R$6:$R$10009,PURCHASE!$A$6:$A$10009,F2,PURCHASE!$M$6:$M$10009,$B$3:$B$1021,PURCHASE!$L$6:$L$10009,$A$3:$A$1021)</f>
        <v>373910.79149999988</v>
      </c>
      <c r="G204" s="416">
        <f>SUMIFS(PURCHASE!$R$6:$R$10009,PURCHASE!$A$6:$A$10009,G2,PURCHASE!$M$6:$M$10009,$B$3:$B$1021,PURCHASE!$L$6:$L$10009,$A$3:$A$1021)</f>
        <v>516929.94990000041</v>
      </c>
      <c r="H204" s="416">
        <f>SUMIFS(PURCHASE!$R$6:$R$10009,PURCHASE!$A$6:$A$10009,H2,PURCHASE!$M$6:$M$10009,$B$3:$B$1021,PURCHASE!$L$6:$L$10009,$A$3:$A$1021)</f>
        <v>316031.12940000009</v>
      </c>
      <c r="I204" s="416">
        <f>SUMIFS(PURCHASE!$R$6:$R$10009,PURCHASE!$A$6:$A$10009,I2,PURCHASE!$M$6:$M$10009,$B$3:$B$1021,PURCHASE!$L$6:$L$10009,$A$3:$A$1021)</f>
        <v>0</v>
      </c>
      <c r="J204" s="416">
        <f>SUMIFS(PURCHASE!$R$6:$R$10009,PURCHASE!$A$6:$A$10009,J2,PURCHASE!$M$6:$M$10009,$B$3:$B$1021,PURCHASE!$L$6:$L$10009,$A$3:$A$1021)</f>
        <v>0</v>
      </c>
      <c r="K204" s="416">
        <f>SUMIFS(PURCHASE!$R$6:$R$10009,PURCHASE!$A$6:$A$10009,K2,PURCHASE!$M$6:$M$10009,$B$3:$B$1021,PURCHASE!$L$6:$L$10009,$A$3:$A$1021)</f>
        <v>0</v>
      </c>
      <c r="L204" s="416">
        <f>SUMIFS(PURCHASE!$R$6:$R$10009,PURCHASE!$A$6:$A$10009,L2,PURCHASE!$M$6:$M$10009,$B$3:$B$1021,PURCHASE!$L$6:$L$10009,$A$3:$A$1021)</f>
        <v>0</v>
      </c>
      <c r="M204" s="416">
        <f>SUMIFS(PURCHASE!$R$6:$R$10009,PURCHASE!$A$6:$A$10009,M2,PURCHASE!$M$6:$M$10009,$B$3:$B$1021,PURCHASE!$L$6:$L$10009,$A$3:$A$1021)</f>
        <v>0</v>
      </c>
      <c r="N204" s="416">
        <f>SUMIFS(PURCHASE!$R$6:$R$10009,PURCHASE!$A$6:$A$10009,N2,PURCHASE!$M$6:$M$10009,$B$3:$B$1021,PURCHASE!$L$6:$L$10009,$A$3:$A$1021)</f>
        <v>0</v>
      </c>
      <c r="O204" s="416">
        <f>SUMIFS(PURCHASE!$R$6:$R$10009,PURCHASE!$A$6:$A$10009,O2,PURCHASE!$M$6:$M$10009,$B$3:$B$1021,PURCHASE!$L$6:$L$10009,$A$3:$A$1021)</f>
        <v>0</v>
      </c>
    </row>
    <row r="205" spans="1:15">
      <c r="A205" s="417" t="s">
        <v>787</v>
      </c>
      <c r="B205" s="418" t="s">
        <v>1545</v>
      </c>
      <c r="C205" s="396" t="s">
        <v>1368</v>
      </c>
      <c r="D205" s="416">
        <f>SUMIFS(PURCHASE!$S$6:$S$10009,PURCHASE!$A$6:$A$10009,D2,PURCHASE!$M$6:$M$10009,$B$3:$B$1021,PURCHASE!$L$6:$L$10009,$A$3:$A$1021)</f>
        <v>0</v>
      </c>
      <c r="E205" s="416">
        <f>SUMIFS(PURCHASE!$S$6:$S$10009,PURCHASE!$A$6:$A$10009,E2,PURCHASE!$M$6:$M$10009,$B$3:$B$1021,PURCHASE!$L$6:$L$10009,$A$3:$A$1021)</f>
        <v>0</v>
      </c>
      <c r="F205" s="416">
        <f>SUMIFS(PURCHASE!$S$6:$S$10009,PURCHASE!$A$6:$A$10009,F2,PURCHASE!$M$6:$M$10009,$B$3:$B$1021,PURCHASE!$L$6:$L$10009,$A$3:$A$1021)</f>
        <v>0</v>
      </c>
      <c r="G205" s="416">
        <f>SUMIFS(PURCHASE!$S$6:$S$10009,PURCHASE!$A$6:$A$10009,G2,PURCHASE!$M$6:$M$10009,$B$3:$B$1021,PURCHASE!$L$6:$L$10009,$A$3:$A$1021)</f>
        <v>0</v>
      </c>
      <c r="H205" s="416">
        <f>SUMIFS(PURCHASE!$S$6:$S$10009,PURCHASE!$A$6:$A$10009,H2,PURCHASE!$M$6:$M$10009,$B$3:$B$1021,PURCHASE!$L$6:$L$10009,$A$3:$A$1021)</f>
        <v>0</v>
      </c>
      <c r="I205" s="416">
        <f>SUMIFS(PURCHASE!$S$6:$S$10009,PURCHASE!$A$6:$A$10009,I2,PURCHASE!$M$6:$M$10009,$B$3:$B$1021,PURCHASE!$L$6:$L$10009,$A$3:$A$1021)</f>
        <v>0</v>
      </c>
      <c r="J205" s="416">
        <f>SUMIFS(PURCHASE!$S$6:$S$10009,PURCHASE!$A$6:$A$10009,J2,PURCHASE!$M$6:$M$10009,$B$3:$B$1021,PURCHASE!$L$6:$L$10009,$A$3:$A$1021)</f>
        <v>0</v>
      </c>
      <c r="K205" s="416">
        <f>SUMIFS(PURCHASE!$S$6:$S$10009,PURCHASE!$A$6:$A$10009,K2,PURCHASE!$M$6:$M$10009,$B$3:$B$1021,PURCHASE!$L$6:$L$10009,$A$3:$A$1021)</f>
        <v>0</v>
      </c>
      <c r="L205" s="416">
        <f>SUMIFS(PURCHASE!$S$6:$S$10009,PURCHASE!$A$6:$A$10009,L2,PURCHASE!$M$6:$M$10009,$B$3:$B$1021,PURCHASE!$L$6:$L$10009,$A$3:$A$1021)</f>
        <v>0</v>
      </c>
      <c r="M205" s="416">
        <f>SUMIFS(PURCHASE!$S$6:$S$10009,PURCHASE!$A$6:$A$10009,M2,PURCHASE!$M$6:$M$10009,$B$3:$B$1021,PURCHASE!$L$6:$L$10009,$A$3:$A$1021)</f>
        <v>0</v>
      </c>
      <c r="N205" s="416">
        <f>SUMIFS(PURCHASE!$S$6:$S$10009,PURCHASE!$A$6:$A$10009,N2,PURCHASE!$M$6:$M$10009,$B$3:$B$1021,PURCHASE!$L$6:$L$10009,$A$3:$A$1021)</f>
        <v>0</v>
      </c>
      <c r="O205" s="416">
        <f>SUMIFS(PURCHASE!$S$6:$S$10009,PURCHASE!$A$6:$A$10009,O2,PURCHASE!$M$6:$M$10009,$B$3:$B$1021,PURCHASE!$L$6:$L$10009,$A$3:$A$1021)</f>
        <v>0</v>
      </c>
    </row>
    <row r="206" spans="1:15">
      <c r="A206" s="402" t="s">
        <v>787</v>
      </c>
      <c r="B206" s="402" t="s">
        <v>1543</v>
      </c>
      <c r="C206" s="413" t="s">
        <v>1543</v>
      </c>
      <c r="D206" s="414">
        <f>SUM(D208:D212)</f>
        <v>0</v>
      </c>
      <c r="E206" s="414">
        <f t="shared" ref="E206:N206" si="107">SUM(E208:E212)</f>
        <v>-62484.479999999996</v>
      </c>
      <c r="F206" s="414">
        <f t="shared" si="107"/>
        <v>-2656.1800000000003</v>
      </c>
      <c r="G206" s="414">
        <f t="shared" si="107"/>
        <v>0</v>
      </c>
      <c r="H206" s="414">
        <f t="shared" si="107"/>
        <v>-2880.5120000000002</v>
      </c>
      <c r="I206" s="414">
        <f t="shared" si="107"/>
        <v>0</v>
      </c>
      <c r="J206" s="414">
        <f t="shared" si="107"/>
        <v>0</v>
      </c>
      <c r="K206" s="414">
        <f t="shared" si="107"/>
        <v>0</v>
      </c>
      <c r="L206" s="414">
        <f t="shared" si="107"/>
        <v>0</v>
      </c>
      <c r="M206" s="414">
        <f t="shared" si="107"/>
        <v>0</v>
      </c>
      <c r="N206" s="414">
        <f t="shared" si="107"/>
        <v>0</v>
      </c>
      <c r="O206" s="414">
        <f t="shared" ref="O206" si="108">SUM(O208:O212)</f>
        <v>0</v>
      </c>
    </row>
    <row r="207" spans="1:15">
      <c r="A207" s="415" t="s">
        <v>787</v>
      </c>
      <c r="B207" s="415" t="s">
        <v>1543</v>
      </c>
      <c r="C207" s="396" t="s">
        <v>1363</v>
      </c>
      <c r="D207" s="416"/>
      <c r="E207" s="416"/>
      <c r="F207" s="416"/>
      <c r="G207" s="416"/>
      <c r="H207" s="416"/>
      <c r="I207" s="416"/>
      <c r="J207" s="416"/>
      <c r="K207" s="416"/>
      <c r="L207" s="416"/>
      <c r="M207" s="416"/>
      <c r="N207" s="416"/>
      <c r="O207" s="416"/>
    </row>
    <row r="208" spans="1:15">
      <c r="A208" s="417" t="s">
        <v>787</v>
      </c>
      <c r="B208" s="417" t="s">
        <v>1543</v>
      </c>
      <c r="C208" s="396" t="s">
        <v>1364</v>
      </c>
      <c r="D208" s="416">
        <f>SUMIFS(PURCHASE!$N$6:$N$10009,PURCHASE!$A$6:$A$10009,D2,PURCHASE!$M$6:$M$10009,$B$3:$B$1021,PURCHASE!$L$6:$L$10009,$A$3:$A$1021)</f>
        <v>0</v>
      </c>
      <c r="E208" s="416">
        <f>SUMIFS(PURCHASE!$N$6:$N$10009,PURCHASE!$A$6:$A$10009,E2,PURCHASE!$M$6:$M$10009,$B$3:$B$1021,PURCHASE!$L$6:$L$10009,$A$3:$A$1021)</f>
        <v>-48816</v>
      </c>
      <c r="F208" s="416">
        <f>SUMIFS(PURCHASE!$N$6:$N$10009,PURCHASE!$A$6:$A$10009,F2,PURCHASE!$M$6:$M$10009,$B$3:$B$1021,PURCHASE!$L$6:$L$10009,$A$3:$A$1021)</f>
        <v>-2251</v>
      </c>
      <c r="G208" s="416">
        <f>SUMIFS(PURCHASE!$N$6:$N$10009,PURCHASE!$A$6:$A$10009,G2,PURCHASE!$M$6:$M$10009,$B$3:$B$1021,PURCHASE!$L$6:$L$10009,$A$3:$A$1021)</f>
        <v>0</v>
      </c>
      <c r="H208" s="416">
        <f>SUMIFS(PURCHASE!$N$6:$N$10009,PURCHASE!$A$6:$A$10009,H2,PURCHASE!$M$6:$M$10009,$B$3:$B$1021,PURCHASE!$L$6:$L$10009,$A$3:$A$1021)</f>
        <v>-2250.4</v>
      </c>
      <c r="I208" s="416">
        <f>SUMIFS(PURCHASE!$N$6:$N$10009,PURCHASE!$A$6:$A$10009,I2,PURCHASE!$M$6:$M$10009,$B$3:$B$1021,PURCHASE!$L$6:$L$10009,$A$3:$A$1021)</f>
        <v>0</v>
      </c>
      <c r="J208" s="416">
        <f>SUMIFS(PURCHASE!$N$6:$N$10009,PURCHASE!$A$6:$A$10009,J2,PURCHASE!$M$6:$M$10009,$B$3:$B$1021,PURCHASE!$L$6:$L$10009,$A$3:$A$1021)</f>
        <v>0</v>
      </c>
      <c r="K208" s="416">
        <f>SUMIFS(PURCHASE!$N$6:$N$10009,PURCHASE!$A$6:$A$10009,K2,PURCHASE!$M$6:$M$10009,$B$3:$B$1021,PURCHASE!$L$6:$L$10009,$A$3:$A$1021)</f>
        <v>0</v>
      </c>
      <c r="L208" s="416">
        <f>SUMIFS(PURCHASE!$N$6:$N$10009,PURCHASE!$A$6:$A$10009,L2,PURCHASE!$M$6:$M$10009,$B$3:$B$1021,PURCHASE!$L$6:$L$10009,$A$3:$A$1021)</f>
        <v>0</v>
      </c>
      <c r="M208" s="416">
        <f>SUMIFS(PURCHASE!$N$6:$N$10009,PURCHASE!$A$6:$A$10009,M2,PURCHASE!$M$6:$M$10009,$B$3:$B$1021,PURCHASE!$L$6:$L$10009,$A$3:$A$1021)</f>
        <v>0</v>
      </c>
      <c r="N208" s="416">
        <f>SUMIFS(PURCHASE!$N$6:$N$10009,PURCHASE!$A$6:$A$10009,N2,PURCHASE!$M$6:$M$10009,$B$3:$B$1021,PURCHASE!$L$6:$L$10009,$A$3:$A$1021)</f>
        <v>0</v>
      </c>
      <c r="O208" s="416">
        <f>SUMIFS(PURCHASE!$N$6:$N$10009,PURCHASE!$A$6:$A$10009,O2,PURCHASE!$M$6:$M$10009,$B$3:$B$1021,PURCHASE!$L$6:$L$10009,$A$3:$A$1021)</f>
        <v>0</v>
      </c>
    </row>
    <row r="209" spans="1:15">
      <c r="A209" s="417" t="s">
        <v>787</v>
      </c>
      <c r="B209" s="417" t="s">
        <v>1543</v>
      </c>
      <c r="C209" s="396" t="s">
        <v>1365</v>
      </c>
      <c r="D209" s="416">
        <f>SUMIFS(PURCHASE!$P$6:$P$10009,PURCHASE!$A$6:$A$10009,D2,PURCHASE!$M$6:$M$10009,$B$3:$B$1021,PURCHASE!$L$6:$L$10009,$A$3:$A$1021)</f>
        <v>0</v>
      </c>
      <c r="E209" s="416">
        <f>SUMIFS(PURCHASE!$P$6:$P$10009,PURCHASE!$A$6:$A$10009,E2,PURCHASE!$M$6:$M$10009,$B$3:$B$1021,PURCHASE!$L$6:$L$10009,$A$3:$A$1021)</f>
        <v>0</v>
      </c>
      <c r="F209" s="416">
        <f>SUMIFS(PURCHASE!$P$6:$P$10009,PURCHASE!$A$6:$A$10009,F2,PURCHASE!$M$6:$M$10009,$B$3:$B$1021,PURCHASE!$L$6:$L$10009,$A$3:$A$1021)</f>
        <v>0</v>
      </c>
      <c r="G209" s="416">
        <f>SUMIFS(PURCHASE!$P$6:$P$10009,PURCHASE!$A$6:$A$10009,G2,PURCHASE!$M$6:$M$10009,$B$3:$B$1021,PURCHASE!$L$6:$L$10009,$A$3:$A$1021)</f>
        <v>0</v>
      </c>
      <c r="H209" s="416">
        <f>SUMIFS(PURCHASE!$P$6:$P$10009,PURCHASE!$A$6:$A$10009,H2,PURCHASE!$M$6:$M$10009,$B$3:$B$1021,PURCHASE!$L$6:$L$10009,$A$3:$A$1021)</f>
        <v>0</v>
      </c>
      <c r="I209" s="416">
        <f>SUMIFS(PURCHASE!$P$6:$P$10009,PURCHASE!$A$6:$A$10009,I2,PURCHASE!$M$6:$M$10009,$B$3:$B$1021,PURCHASE!$L$6:$L$10009,$A$3:$A$1021)</f>
        <v>0</v>
      </c>
      <c r="J209" s="416">
        <f>SUMIFS(PURCHASE!$P$6:$P$10009,PURCHASE!$A$6:$A$10009,J2,PURCHASE!$M$6:$M$10009,$B$3:$B$1021,PURCHASE!$L$6:$L$10009,$A$3:$A$1021)</f>
        <v>0</v>
      </c>
      <c r="K209" s="416">
        <f>SUMIFS(PURCHASE!$P$6:$P$10009,PURCHASE!$A$6:$A$10009,K2,PURCHASE!$M$6:$M$10009,$B$3:$B$1021,PURCHASE!$L$6:$L$10009,$A$3:$A$1021)</f>
        <v>0</v>
      </c>
      <c r="L209" s="416">
        <f>SUMIFS(PURCHASE!$P$6:$P$10009,PURCHASE!$A$6:$A$10009,L2,PURCHASE!$M$6:$M$10009,$B$3:$B$1021,PURCHASE!$L$6:$L$10009,$A$3:$A$1021)</f>
        <v>0</v>
      </c>
      <c r="M209" s="416">
        <f>SUMIFS(PURCHASE!$P$6:$P$10009,PURCHASE!$A$6:$A$10009,M2,PURCHASE!$M$6:$M$10009,$B$3:$B$1021,PURCHASE!$L$6:$L$10009,$A$3:$A$1021)</f>
        <v>0</v>
      </c>
      <c r="N209" s="416">
        <f>SUMIFS(PURCHASE!$P$6:$P$10009,PURCHASE!$A$6:$A$10009,N2,PURCHASE!$M$6:$M$10009,$B$3:$B$1021,PURCHASE!$L$6:$L$10009,$A$3:$A$1021)</f>
        <v>0</v>
      </c>
      <c r="O209" s="416">
        <f>SUMIFS(PURCHASE!$P$6:$P$10009,PURCHASE!$A$6:$A$10009,O2,PURCHASE!$M$6:$M$10009,$B$3:$B$1021,PURCHASE!$L$6:$L$10009,$A$3:$A$1021)</f>
        <v>0</v>
      </c>
    </row>
    <row r="210" spans="1:15">
      <c r="A210" s="417" t="s">
        <v>787</v>
      </c>
      <c r="B210" s="417" t="s">
        <v>1543</v>
      </c>
      <c r="C210" s="396" t="s">
        <v>1366</v>
      </c>
      <c r="D210" s="416">
        <f>SUMIFS(PURCHASE!$Q$6:$Q$10009,PURCHASE!$A$6:$A$10009,D2,PURCHASE!$M$6:$M$10009,$B$3:$B$1021,PURCHASE!$L$6:$L$10009,$A$3:$A$1021)</f>
        <v>0</v>
      </c>
      <c r="E210" s="416">
        <f>SUMIFS(PURCHASE!$Q$6:$Q$10009,PURCHASE!$A$6:$A$10009,E2,PURCHASE!$M$6:$M$10009,$B$3:$B$1021,PURCHASE!$L$6:$L$10009,$A$3:$A$1021)</f>
        <v>-6834.24</v>
      </c>
      <c r="F210" s="416">
        <f>SUMIFS(PURCHASE!$Q$6:$Q$10009,PURCHASE!$A$6:$A$10009,F2,PURCHASE!$M$6:$M$10009,$B$3:$B$1021,PURCHASE!$L$6:$L$10009,$A$3:$A$1021)</f>
        <v>-202.59</v>
      </c>
      <c r="G210" s="416">
        <f>SUMIFS(PURCHASE!$Q$6:$Q$10009,PURCHASE!$A$6:$A$10009,G2,PURCHASE!$M$6:$M$10009,$B$3:$B$1021,PURCHASE!$L$6:$L$10009,$A$3:$A$1021)</f>
        <v>0</v>
      </c>
      <c r="H210" s="416">
        <f>SUMIFS(PURCHASE!$Q$6:$Q$10009,PURCHASE!$A$6:$A$10009,H2,PURCHASE!$M$6:$M$10009,$B$3:$B$1021,PURCHASE!$L$6:$L$10009,$A$3:$A$1021)</f>
        <v>-315.05600000000004</v>
      </c>
      <c r="I210" s="416">
        <f>SUMIFS(PURCHASE!$Q$6:$Q$10009,PURCHASE!$A$6:$A$10009,I2,PURCHASE!$M$6:$M$10009,$B$3:$B$1021,PURCHASE!$L$6:$L$10009,$A$3:$A$1021)</f>
        <v>0</v>
      </c>
      <c r="J210" s="416">
        <f>SUMIFS(PURCHASE!$Q$6:$Q$10009,PURCHASE!$A$6:$A$10009,J2,PURCHASE!$M$6:$M$10009,$B$3:$B$1021,PURCHASE!$L$6:$L$10009,$A$3:$A$1021)</f>
        <v>0</v>
      </c>
      <c r="K210" s="416">
        <f>SUMIFS(PURCHASE!$Q$6:$Q$10009,PURCHASE!$A$6:$A$10009,K2,PURCHASE!$M$6:$M$10009,$B$3:$B$1021,PURCHASE!$L$6:$L$10009,$A$3:$A$1021)</f>
        <v>0</v>
      </c>
      <c r="L210" s="416">
        <f>SUMIFS(PURCHASE!$Q$6:$Q$10009,PURCHASE!$A$6:$A$10009,L2,PURCHASE!$M$6:$M$10009,$B$3:$B$1021,PURCHASE!$L$6:$L$10009,$A$3:$A$1021)</f>
        <v>0</v>
      </c>
      <c r="M210" s="416">
        <f>SUMIFS(PURCHASE!$Q$6:$Q$10009,PURCHASE!$A$6:$A$10009,M2,PURCHASE!$M$6:$M$10009,$B$3:$B$1021,PURCHASE!$L$6:$L$10009,$A$3:$A$1021)</f>
        <v>0</v>
      </c>
      <c r="N210" s="416">
        <f>SUMIFS(PURCHASE!$Q$6:$Q$10009,PURCHASE!$A$6:$A$10009,N2,PURCHASE!$M$6:$M$10009,$B$3:$B$1021,PURCHASE!$L$6:$L$10009,$A$3:$A$1021)</f>
        <v>0</v>
      </c>
      <c r="O210" s="416">
        <f>SUMIFS(PURCHASE!$Q$6:$Q$10009,PURCHASE!$A$6:$A$10009,O2,PURCHASE!$M$6:$M$10009,$B$3:$B$1021,PURCHASE!$L$6:$L$10009,$A$3:$A$1021)</f>
        <v>0</v>
      </c>
    </row>
    <row r="211" spans="1:15">
      <c r="A211" s="417" t="s">
        <v>787</v>
      </c>
      <c r="B211" s="417" t="s">
        <v>1543</v>
      </c>
      <c r="C211" s="396" t="s">
        <v>1367</v>
      </c>
      <c r="D211" s="416">
        <f>SUMIFS(PURCHASE!$R$6:$R$10009,PURCHASE!$A$6:$A$10009,D2,PURCHASE!$M$6:$M$10009,$B$3:$B$1021,PURCHASE!$L$6:$L$10009,$A$3:$A$1021)</f>
        <v>0</v>
      </c>
      <c r="E211" s="416">
        <f>SUMIFS(PURCHASE!$R$6:$R$10009,PURCHASE!$A$6:$A$10009,E2,PURCHASE!$M$6:$M$10009,$B$3:$B$1021,PURCHASE!$L$6:$L$10009,$A$3:$A$1021)</f>
        <v>-6834.24</v>
      </c>
      <c r="F211" s="416">
        <f>SUMIFS(PURCHASE!$R$6:$R$10009,PURCHASE!$A$6:$A$10009,F2,PURCHASE!$M$6:$M$10009,$B$3:$B$1021,PURCHASE!$L$6:$L$10009,$A$3:$A$1021)</f>
        <v>-202.59</v>
      </c>
      <c r="G211" s="416">
        <f>SUMIFS(PURCHASE!$R$6:$R$10009,PURCHASE!$A$6:$A$10009,G2,PURCHASE!$M$6:$M$10009,$B$3:$B$1021,PURCHASE!$L$6:$L$10009,$A$3:$A$1021)</f>
        <v>0</v>
      </c>
      <c r="H211" s="416">
        <f>SUMIFS(PURCHASE!$R$6:$R$10009,PURCHASE!$A$6:$A$10009,H2,PURCHASE!$M$6:$M$10009,$B$3:$B$1021,PURCHASE!$L$6:$L$10009,$A$3:$A$1021)</f>
        <v>-315.05600000000004</v>
      </c>
      <c r="I211" s="416">
        <f>SUMIFS(PURCHASE!$R$6:$R$10009,PURCHASE!$A$6:$A$10009,I2,PURCHASE!$M$6:$M$10009,$B$3:$B$1021,PURCHASE!$L$6:$L$10009,$A$3:$A$1021)</f>
        <v>0</v>
      </c>
      <c r="J211" s="416">
        <f>SUMIFS(PURCHASE!$R$6:$R$10009,PURCHASE!$A$6:$A$10009,J2,PURCHASE!$M$6:$M$10009,$B$3:$B$1021,PURCHASE!$L$6:$L$10009,$A$3:$A$1021)</f>
        <v>0</v>
      </c>
      <c r="K211" s="416">
        <f>SUMIFS(PURCHASE!$R$6:$R$10009,PURCHASE!$A$6:$A$10009,K2,PURCHASE!$M$6:$M$10009,$B$3:$B$1021,PURCHASE!$L$6:$L$10009,$A$3:$A$1021)</f>
        <v>0</v>
      </c>
      <c r="L211" s="416">
        <f>SUMIFS(PURCHASE!$R$6:$R$10009,PURCHASE!$A$6:$A$10009,L2,PURCHASE!$M$6:$M$10009,$B$3:$B$1021,PURCHASE!$L$6:$L$10009,$A$3:$A$1021)</f>
        <v>0</v>
      </c>
      <c r="M211" s="416">
        <f>SUMIFS(PURCHASE!$R$6:$R$10009,PURCHASE!$A$6:$A$10009,M2,PURCHASE!$M$6:$M$10009,$B$3:$B$1021,PURCHASE!$L$6:$L$10009,$A$3:$A$1021)</f>
        <v>0</v>
      </c>
      <c r="N211" s="416">
        <f>SUMIFS(PURCHASE!$R$6:$R$10009,PURCHASE!$A$6:$A$10009,N2,PURCHASE!$M$6:$M$10009,$B$3:$B$1021,PURCHASE!$L$6:$L$10009,$A$3:$A$1021)</f>
        <v>0</v>
      </c>
      <c r="O211" s="416">
        <f>SUMIFS(PURCHASE!$R$6:$R$10009,PURCHASE!$A$6:$A$10009,O2,PURCHASE!$M$6:$M$10009,$B$3:$B$1021,PURCHASE!$L$6:$L$10009,$A$3:$A$1021)</f>
        <v>0</v>
      </c>
    </row>
    <row r="212" spans="1:15">
      <c r="A212" s="417" t="s">
        <v>787</v>
      </c>
      <c r="B212" s="418" t="s">
        <v>1543</v>
      </c>
      <c r="C212" s="396" t="s">
        <v>1368</v>
      </c>
      <c r="D212" s="416">
        <f>SUMIFS(PURCHASE!$S$6:$S$10009,PURCHASE!$A$6:$A$10009,D2,PURCHASE!$M$6:$M$10009,$B$3:$B$1021,PURCHASE!$L$6:$L$10009,$A$3:$A$1021)</f>
        <v>0</v>
      </c>
      <c r="E212" s="416">
        <f>SUMIFS(PURCHASE!$S$6:$S$10009,PURCHASE!$A$6:$A$10009,E2,PURCHASE!$M$6:$M$10009,$B$3:$B$1021,PURCHASE!$L$6:$L$10009,$A$3:$A$1021)</f>
        <v>0</v>
      </c>
      <c r="F212" s="416">
        <f>SUMIFS(PURCHASE!$S$6:$S$10009,PURCHASE!$A$6:$A$10009,F2,PURCHASE!$M$6:$M$10009,$B$3:$B$1021,PURCHASE!$L$6:$L$10009,$A$3:$A$1021)</f>
        <v>0</v>
      </c>
      <c r="G212" s="416">
        <f>SUMIFS(PURCHASE!$S$6:$S$10009,PURCHASE!$A$6:$A$10009,G2,PURCHASE!$M$6:$M$10009,$B$3:$B$1021,PURCHASE!$L$6:$L$10009,$A$3:$A$1021)</f>
        <v>0</v>
      </c>
      <c r="H212" s="416">
        <f>SUMIFS(PURCHASE!$S$6:$S$10009,PURCHASE!$A$6:$A$10009,H2,PURCHASE!$M$6:$M$10009,$B$3:$B$1021,PURCHASE!$L$6:$L$10009,$A$3:$A$1021)</f>
        <v>0</v>
      </c>
      <c r="I212" s="416">
        <f>SUMIFS(PURCHASE!$S$6:$S$10009,PURCHASE!$A$6:$A$10009,I2,PURCHASE!$M$6:$M$10009,$B$3:$B$1021,PURCHASE!$L$6:$L$10009,$A$3:$A$1021)</f>
        <v>0</v>
      </c>
      <c r="J212" s="416">
        <f>SUMIFS(PURCHASE!$S$6:$S$10009,PURCHASE!$A$6:$A$10009,J2,PURCHASE!$M$6:$M$10009,$B$3:$B$1021,PURCHASE!$L$6:$L$10009,$A$3:$A$1021)</f>
        <v>0</v>
      </c>
      <c r="K212" s="416">
        <f>SUMIFS(PURCHASE!$S$6:$S$10009,PURCHASE!$A$6:$A$10009,K2,PURCHASE!$M$6:$M$10009,$B$3:$B$1021,PURCHASE!$L$6:$L$10009,$A$3:$A$1021)</f>
        <v>0</v>
      </c>
      <c r="L212" s="416">
        <f>SUMIFS(PURCHASE!$S$6:$S$10009,PURCHASE!$A$6:$A$10009,L2,PURCHASE!$M$6:$M$10009,$B$3:$B$1021,PURCHASE!$L$6:$L$10009,$A$3:$A$1021)</f>
        <v>0</v>
      </c>
      <c r="M212" s="416">
        <f>SUMIFS(PURCHASE!$S$6:$S$10009,PURCHASE!$A$6:$A$10009,M2,PURCHASE!$M$6:$M$10009,$B$3:$B$1021,PURCHASE!$L$6:$L$10009,$A$3:$A$1021)</f>
        <v>0</v>
      </c>
      <c r="N212" s="416">
        <f>SUMIFS(PURCHASE!$S$6:$S$10009,PURCHASE!$A$6:$A$10009,N2,PURCHASE!$M$6:$M$10009,$B$3:$B$1021,PURCHASE!$L$6:$L$10009,$A$3:$A$1021)</f>
        <v>0</v>
      </c>
      <c r="O212" s="416">
        <f>SUMIFS(PURCHASE!$S$6:$S$10009,PURCHASE!$A$6:$A$10009,O2,PURCHASE!$M$6:$M$10009,$B$3:$B$1021,PURCHASE!$L$6:$L$10009,$A$3:$A$1021)</f>
        <v>0</v>
      </c>
    </row>
    <row r="213" spans="1:15">
      <c r="A213" s="402" t="s">
        <v>787</v>
      </c>
      <c r="B213" s="402" t="s">
        <v>1544</v>
      </c>
      <c r="C213" s="413" t="s">
        <v>1544</v>
      </c>
      <c r="D213" s="414">
        <f>SUM(D215:D219)</f>
        <v>0</v>
      </c>
      <c r="E213" s="414">
        <f t="shared" ref="E213:N213" si="109">SUM(E215:E219)</f>
        <v>0</v>
      </c>
      <c r="F213" s="414">
        <f t="shared" si="109"/>
        <v>0</v>
      </c>
      <c r="G213" s="414">
        <f t="shared" si="109"/>
        <v>0</v>
      </c>
      <c r="H213" s="414">
        <f t="shared" si="109"/>
        <v>0</v>
      </c>
      <c r="I213" s="414">
        <f t="shared" si="109"/>
        <v>0</v>
      </c>
      <c r="J213" s="414">
        <f t="shared" si="109"/>
        <v>0</v>
      </c>
      <c r="K213" s="414">
        <f t="shared" si="109"/>
        <v>0</v>
      </c>
      <c r="L213" s="414">
        <f t="shared" si="109"/>
        <v>0</v>
      </c>
      <c r="M213" s="414">
        <f t="shared" si="109"/>
        <v>0</v>
      </c>
      <c r="N213" s="414">
        <f t="shared" si="109"/>
        <v>0</v>
      </c>
      <c r="O213" s="414">
        <f t="shared" ref="O213" si="110">SUM(O215:O219)</f>
        <v>0</v>
      </c>
    </row>
    <row r="214" spans="1:15">
      <c r="A214" s="415" t="s">
        <v>787</v>
      </c>
      <c r="B214" s="415" t="s">
        <v>1544</v>
      </c>
      <c r="C214" s="396" t="s">
        <v>1363</v>
      </c>
      <c r="D214" s="416"/>
      <c r="E214" s="416"/>
      <c r="F214" s="416"/>
      <c r="G214" s="416"/>
      <c r="H214" s="416"/>
      <c r="I214" s="416"/>
      <c r="J214" s="416"/>
      <c r="K214" s="416"/>
      <c r="L214" s="416"/>
      <c r="M214" s="416"/>
      <c r="N214" s="416"/>
      <c r="O214" s="416"/>
    </row>
    <row r="215" spans="1:15">
      <c r="A215" s="417" t="s">
        <v>787</v>
      </c>
      <c r="B215" s="417" t="s">
        <v>1544</v>
      </c>
      <c r="C215" s="396" t="s">
        <v>1364</v>
      </c>
      <c r="D215" s="416">
        <f>SUMIFS(PURCHASE!$N$6:$N$10009,PURCHASE!$A$6:$A$10009,D2,PURCHASE!$M$6:$M$10009,$B$3:$B$1021,PURCHASE!$L$6:$L$10009,$A$3:$A$1021)</f>
        <v>0</v>
      </c>
      <c r="E215" s="416">
        <f>SUMIFS(PURCHASE!$N$6:$N$10009,PURCHASE!$A$6:$A$10009,E2,PURCHASE!$M$6:$M$10009,$B$3:$B$1021,PURCHASE!$L$6:$L$10009,$A$3:$A$1021)</f>
        <v>0</v>
      </c>
      <c r="F215" s="416">
        <f>SUMIFS(PURCHASE!$N$6:$N$10009,PURCHASE!$A$6:$A$10009,F2,PURCHASE!$M$6:$M$10009,$B$3:$B$1021,PURCHASE!$L$6:$L$10009,$A$3:$A$1021)</f>
        <v>0</v>
      </c>
      <c r="G215" s="416">
        <f>SUMIFS(PURCHASE!$N$6:$N$10009,PURCHASE!$A$6:$A$10009,G2,PURCHASE!$M$6:$M$10009,$B$3:$B$1021,PURCHASE!$L$6:$L$10009,$A$3:$A$1021)</f>
        <v>0</v>
      </c>
      <c r="H215" s="416">
        <f>SUMIFS(PURCHASE!$N$6:$N$10009,PURCHASE!$A$6:$A$10009,H2,PURCHASE!$M$6:$M$10009,$B$3:$B$1021,PURCHASE!$L$6:$L$10009,$A$3:$A$1021)</f>
        <v>0</v>
      </c>
      <c r="I215" s="416">
        <f>SUMIFS(PURCHASE!$N$6:$N$10009,PURCHASE!$A$6:$A$10009,I2,PURCHASE!$M$6:$M$10009,$B$3:$B$1021,PURCHASE!$L$6:$L$10009,$A$3:$A$1021)</f>
        <v>0</v>
      </c>
      <c r="J215" s="416">
        <f>SUMIFS(PURCHASE!$N$6:$N$10009,PURCHASE!$A$6:$A$10009,J2,PURCHASE!$M$6:$M$10009,$B$3:$B$1021,PURCHASE!$L$6:$L$10009,$A$3:$A$1021)</f>
        <v>0</v>
      </c>
      <c r="K215" s="416">
        <f>SUMIFS(PURCHASE!$N$6:$N$10009,PURCHASE!$A$6:$A$10009,K2,PURCHASE!$M$6:$M$10009,$B$3:$B$1021,PURCHASE!$L$6:$L$10009,$A$3:$A$1021)</f>
        <v>0</v>
      </c>
      <c r="L215" s="416">
        <f>SUMIFS(PURCHASE!$N$6:$N$10009,PURCHASE!$A$6:$A$10009,L2,PURCHASE!$M$6:$M$10009,$B$3:$B$1021,PURCHASE!$L$6:$L$10009,$A$3:$A$1021)</f>
        <v>0</v>
      </c>
      <c r="M215" s="416">
        <f>SUMIFS(PURCHASE!$N$6:$N$10009,PURCHASE!$A$6:$A$10009,M2,PURCHASE!$M$6:$M$10009,$B$3:$B$1021,PURCHASE!$L$6:$L$10009,$A$3:$A$1021)</f>
        <v>0</v>
      </c>
      <c r="N215" s="416">
        <f>SUMIFS(PURCHASE!$N$6:$N$10009,PURCHASE!$A$6:$A$10009,N2,PURCHASE!$M$6:$M$10009,$B$3:$B$1021,PURCHASE!$L$6:$L$10009,$A$3:$A$1021)</f>
        <v>0</v>
      </c>
      <c r="O215" s="416">
        <f>SUMIFS(PURCHASE!$N$6:$N$10009,PURCHASE!$A$6:$A$10009,O2,PURCHASE!$M$6:$M$10009,$B$3:$B$1021,PURCHASE!$L$6:$L$10009,$A$3:$A$1021)</f>
        <v>0</v>
      </c>
    </row>
    <row r="216" spans="1:15">
      <c r="A216" s="417" t="s">
        <v>787</v>
      </c>
      <c r="B216" s="417" t="s">
        <v>1544</v>
      </c>
      <c r="C216" s="396" t="s">
        <v>1365</v>
      </c>
      <c r="D216" s="416">
        <f>SUMIFS(PURCHASE!$P$6:$P$10009,PURCHASE!$A$6:$A$10009,D2,PURCHASE!$M$6:$M$10009,$B$3:$B$1021,PURCHASE!$L$6:$L$10009,$A$3:$A$1021)</f>
        <v>0</v>
      </c>
      <c r="E216" s="416">
        <f>SUMIFS(PURCHASE!$P$6:$P$10009,PURCHASE!$A$6:$A$10009,E2,PURCHASE!$M$6:$M$10009,$B$3:$B$1021,PURCHASE!$L$6:$L$10009,$A$3:$A$1021)</f>
        <v>0</v>
      </c>
      <c r="F216" s="416">
        <f>SUMIFS(PURCHASE!$P$6:$P$10009,PURCHASE!$A$6:$A$10009,F2,PURCHASE!$M$6:$M$10009,$B$3:$B$1021,PURCHASE!$L$6:$L$10009,$A$3:$A$1021)</f>
        <v>0</v>
      </c>
      <c r="G216" s="416">
        <f>SUMIFS(PURCHASE!$P$6:$P$10009,PURCHASE!$A$6:$A$10009,G2,PURCHASE!$M$6:$M$10009,$B$3:$B$1021,PURCHASE!$L$6:$L$10009,$A$3:$A$1021)</f>
        <v>0</v>
      </c>
      <c r="H216" s="416">
        <f>SUMIFS(PURCHASE!$P$6:$P$10009,PURCHASE!$A$6:$A$10009,H2,PURCHASE!$M$6:$M$10009,$B$3:$B$1021,PURCHASE!$L$6:$L$10009,$A$3:$A$1021)</f>
        <v>0</v>
      </c>
      <c r="I216" s="416">
        <f>SUMIFS(PURCHASE!$P$6:$P$10009,PURCHASE!$A$6:$A$10009,I2,PURCHASE!$M$6:$M$10009,$B$3:$B$1021,PURCHASE!$L$6:$L$10009,$A$3:$A$1021)</f>
        <v>0</v>
      </c>
      <c r="J216" s="416">
        <f>SUMIFS(PURCHASE!$P$6:$P$10009,PURCHASE!$A$6:$A$10009,J2,PURCHASE!$M$6:$M$10009,$B$3:$B$1021,PURCHASE!$L$6:$L$10009,$A$3:$A$1021)</f>
        <v>0</v>
      </c>
      <c r="K216" s="416">
        <f>SUMIFS(PURCHASE!$P$6:$P$10009,PURCHASE!$A$6:$A$10009,K2,PURCHASE!$M$6:$M$10009,$B$3:$B$1021,PURCHASE!$L$6:$L$10009,$A$3:$A$1021)</f>
        <v>0</v>
      </c>
      <c r="L216" s="416">
        <f>SUMIFS(PURCHASE!$P$6:$P$10009,PURCHASE!$A$6:$A$10009,L2,PURCHASE!$M$6:$M$10009,$B$3:$B$1021,PURCHASE!$L$6:$L$10009,$A$3:$A$1021)</f>
        <v>0</v>
      </c>
      <c r="M216" s="416">
        <f>SUMIFS(PURCHASE!$P$6:$P$10009,PURCHASE!$A$6:$A$10009,M2,PURCHASE!$M$6:$M$10009,$B$3:$B$1021,PURCHASE!$L$6:$L$10009,$A$3:$A$1021)</f>
        <v>0</v>
      </c>
      <c r="N216" s="416">
        <f>SUMIFS(PURCHASE!$P$6:$P$10009,PURCHASE!$A$6:$A$10009,N2,PURCHASE!$M$6:$M$10009,$B$3:$B$1021,PURCHASE!$L$6:$L$10009,$A$3:$A$1021)</f>
        <v>0</v>
      </c>
      <c r="O216" s="416">
        <f>SUMIFS(PURCHASE!$P$6:$P$10009,PURCHASE!$A$6:$A$10009,O2,PURCHASE!$M$6:$M$10009,$B$3:$B$1021,PURCHASE!$L$6:$L$10009,$A$3:$A$1021)</f>
        <v>0</v>
      </c>
    </row>
    <row r="217" spans="1:15">
      <c r="A217" s="417" t="s">
        <v>787</v>
      </c>
      <c r="B217" s="417" t="s">
        <v>1544</v>
      </c>
      <c r="C217" s="396" t="s">
        <v>1366</v>
      </c>
      <c r="D217" s="416">
        <f>SUMIFS(PURCHASE!$Q$6:$Q$10009,PURCHASE!$A$6:$A$10009,D2,PURCHASE!$M$6:$M$10009,$B$3:$B$1021,PURCHASE!$L$6:$L$10009,$A$3:$A$1021)</f>
        <v>0</v>
      </c>
      <c r="E217" s="416">
        <f>SUMIFS(PURCHASE!$Q$6:$Q$10009,PURCHASE!$A$6:$A$10009,E2,PURCHASE!$M$6:$M$10009,$B$3:$B$1021,PURCHASE!$L$6:$L$10009,$A$3:$A$1021)</f>
        <v>0</v>
      </c>
      <c r="F217" s="416">
        <f>SUMIFS(PURCHASE!$Q$6:$Q$10009,PURCHASE!$A$6:$A$10009,F2,PURCHASE!$M$6:$M$10009,$B$3:$B$1021,PURCHASE!$L$6:$L$10009,$A$3:$A$1021)</f>
        <v>0</v>
      </c>
      <c r="G217" s="416">
        <f>SUMIFS(PURCHASE!$Q$6:$Q$10009,PURCHASE!$A$6:$A$10009,G2,PURCHASE!$M$6:$M$10009,$B$3:$B$1021,PURCHASE!$L$6:$L$10009,$A$3:$A$1021)</f>
        <v>0</v>
      </c>
      <c r="H217" s="416">
        <f>SUMIFS(PURCHASE!$Q$6:$Q$10009,PURCHASE!$A$6:$A$10009,H2,PURCHASE!$M$6:$M$10009,$B$3:$B$1021,PURCHASE!$L$6:$L$10009,$A$3:$A$1021)</f>
        <v>0</v>
      </c>
      <c r="I217" s="416">
        <f>SUMIFS(PURCHASE!$Q$6:$Q$10009,PURCHASE!$A$6:$A$10009,I2,PURCHASE!$M$6:$M$10009,$B$3:$B$1021,PURCHASE!$L$6:$L$10009,$A$3:$A$1021)</f>
        <v>0</v>
      </c>
      <c r="J217" s="416">
        <f>SUMIFS(PURCHASE!$Q$6:$Q$10009,PURCHASE!$A$6:$A$10009,J2,PURCHASE!$M$6:$M$10009,$B$3:$B$1021,PURCHASE!$L$6:$L$10009,$A$3:$A$1021)</f>
        <v>0</v>
      </c>
      <c r="K217" s="416">
        <f>SUMIFS(PURCHASE!$Q$6:$Q$10009,PURCHASE!$A$6:$A$10009,K2,PURCHASE!$M$6:$M$10009,$B$3:$B$1021,PURCHASE!$L$6:$L$10009,$A$3:$A$1021)</f>
        <v>0</v>
      </c>
      <c r="L217" s="416">
        <f>SUMIFS(PURCHASE!$Q$6:$Q$10009,PURCHASE!$A$6:$A$10009,L2,PURCHASE!$M$6:$M$10009,$B$3:$B$1021,PURCHASE!$L$6:$L$10009,$A$3:$A$1021)</f>
        <v>0</v>
      </c>
      <c r="M217" s="416">
        <f>SUMIFS(PURCHASE!$Q$6:$Q$10009,PURCHASE!$A$6:$A$10009,M2,PURCHASE!$M$6:$M$10009,$B$3:$B$1021,PURCHASE!$L$6:$L$10009,$A$3:$A$1021)</f>
        <v>0</v>
      </c>
      <c r="N217" s="416">
        <f>SUMIFS(PURCHASE!$Q$6:$Q$10009,PURCHASE!$A$6:$A$10009,N2,PURCHASE!$M$6:$M$10009,$B$3:$B$1021,PURCHASE!$L$6:$L$10009,$A$3:$A$1021)</f>
        <v>0</v>
      </c>
      <c r="O217" s="416">
        <f>SUMIFS(PURCHASE!$Q$6:$Q$10009,PURCHASE!$A$6:$A$10009,O2,PURCHASE!$M$6:$M$10009,$B$3:$B$1021,PURCHASE!$L$6:$L$10009,$A$3:$A$1021)</f>
        <v>0</v>
      </c>
    </row>
    <row r="218" spans="1:15">
      <c r="A218" s="417" t="s">
        <v>787</v>
      </c>
      <c r="B218" s="417" t="s">
        <v>1544</v>
      </c>
      <c r="C218" s="396" t="s">
        <v>1367</v>
      </c>
      <c r="D218" s="416">
        <f>SUMIFS(PURCHASE!$R$6:$R$10009,PURCHASE!$A$6:$A$10009,D2,PURCHASE!$M$6:$M$10009,$B$3:$B$1021,PURCHASE!$L$6:$L$10009,$A$3:$A$1021)</f>
        <v>0</v>
      </c>
      <c r="E218" s="416">
        <f>SUMIFS(PURCHASE!$R$6:$R$10009,PURCHASE!$A$6:$A$10009,E2,PURCHASE!$M$6:$M$10009,$B$3:$B$1021,PURCHASE!$L$6:$L$10009,$A$3:$A$1021)</f>
        <v>0</v>
      </c>
      <c r="F218" s="416">
        <f>SUMIFS(PURCHASE!$R$6:$R$10009,PURCHASE!$A$6:$A$10009,F2,PURCHASE!$M$6:$M$10009,$B$3:$B$1021,PURCHASE!$L$6:$L$10009,$A$3:$A$1021)</f>
        <v>0</v>
      </c>
      <c r="G218" s="416">
        <f>SUMIFS(PURCHASE!$R$6:$R$10009,PURCHASE!$A$6:$A$10009,G2,PURCHASE!$M$6:$M$10009,$B$3:$B$1021,PURCHASE!$L$6:$L$10009,$A$3:$A$1021)</f>
        <v>0</v>
      </c>
      <c r="H218" s="416">
        <f>SUMIFS(PURCHASE!$R$6:$R$10009,PURCHASE!$A$6:$A$10009,H2,PURCHASE!$M$6:$M$10009,$B$3:$B$1021,PURCHASE!$L$6:$L$10009,$A$3:$A$1021)</f>
        <v>0</v>
      </c>
      <c r="I218" s="416">
        <f>SUMIFS(PURCHASE!$R$6:$R$10009,PURCHASE!$A$6:$A$10009,I2,PURCHASE!$M$6:$M$10009,$B$3:$B$1021,PURCHASE!$L$6:$L$10009,$A$3:$A$1021)</f>
        <v>0</v>
      </c>
      <c r="J218" s="416">
        <f>SUMIFS(PURCHASE!$R$6:$R$10009,PURCHASE!$A$6:$A$10009,J2,PURCHASE!$M$6:$M$10009,$B$3:$B$1021,PURCHASE!$L$6:$L$10009,$A$3:$A$1021)</f>
        <v>0</v>
      </c>
      <c r="K218" s="416">
        <f>SUMIFS(PURCHASE!$R$6:$R$10009,PURCHASE!$A$6:$A$10009,K2,PURCHASE!$M$6:$M$10009,$B$3:$B$1021,PURCHASE!$L$6:$L$10009,$A$3:$A$1021)</f>
        <v>0</v>
      </c>
      <c r="L218" s="416">
        <f>SUMIFS(PURCHASE!$R$6:$R$10009,PURCHASE!$A$6:$A$10009,L2,PURCHASE!$M$6:$M$10009,$B$3:$B$1021,PURCHASE!$L$6:$L$10009,$A$3:$A$1021)</f>
        <v>0</v>
      </c>
      <c r="M218" s="416">
        <f>SUMIFS(PURCHASE!$R$6:$R$10009,PURCHASE!$A$6:$A$10009,M2,PURCHASE!$M$6:$M$10009,$B$3:$B$1021,PURCHASE!$L$6:$L$10009,$A$3:$A$1021)</f>
        <v>0</v>
      </c>
      <c r="N218" s="416">
        <f>SUMIFS(PURCHASE!$R$6:$R$10009,PURCHASE!$A$6:$A$10009,N2,PURCHASE!$M$6:$M$10009,$B$3:$B$1021,PURCHASE!$L$6:$L$10009,$A$3:$A$1021)</f>
        <v>0</v>
      </c>
      <c r="O218" s="416">
        <f>SUMIFS(PURCHASE!$R$6:$R$10009,PURCHASE!$A$6:$A$10009,O2,PURCHASE!$M$6:$M$10009,$B$3:$B$1021,PURCHASE!$L$6:$L$10009,$A$3:$A$1021)</f>
        <v>0</v>
      </c>
    </row>
    <row r="219" spans="1:15">
      <c r="A219" s="417" t="s">
        <v>787</v>
      </c>
      <c r="B219" s="417" t="s">
        <v>1544</v>
      </c>
      <c r="C219" s="398" t="s">
        <v>1368</v>
      </c>
      <c r="D219" s="416">
        <f>SUMIFS(PURCHASE!$S$6:$S$10009,PURCHASE!$A$6:$A$10009,D2,PURCHASE!$M$6:$M$10009,$B$3:$B$1021,PURCHASE!$L$6:$L$10009,$A$3:$A$1021)</f>
        <v>0</v>
      </c>
      <c r="E219" s="416">
        <f>SUMIFS(PURCHASE!$S$6:$S$10009,PURCHASE!$A$6:$A$10009,E2,PURCHASE!$M$6:$M$10009,$B$3:$B$1021,PURCHASE!$L$6:$L$10009,$A$3:$A$1021)</f>
        <v>0</v>
      </c>
      <c r="F219" s="416">
        <f>SUMIFS(PURCHASE!$S$6:$S$10009,PURCHASE!$A$6:$A$10009,F2,PURCHASE!$M$6:$M$10009,$B$3:$B$1021,PURCHASE!$L$6:$L$10009,$A$3:$A$1021)</f>
        <v>0</v>
      </c>
      <c r="G219" s="416">
        <f>SUMIFS(PURCHASE!$S$6:$S$10009,PURCHASE!$A$6:$A$10009,G2,PURCHASE!$M$6:$M$10009,$B$3:$B$1021,PURCHASE!$L$6:$L$10009,$A$3:$A$1021)</f>
        <v>0</v>
      </c>
      <c r="H219" s="416">
        <f>SUMIFS(PURCHASE!$S$6:$S$10009,PURCHASE!$A$6:$A$10009,H2,PURCHASE!$M$6:$M$10009,$B$3:$B$1021,PURCHASE!$L$6:$L$10009,$A$3:$A$1021)</f>
        <v>0</v>
      </c>
      <c r="I219" s="416">
        <f>SUMIFS(PURCHASE!$S$6:$S$10009,PURCHASE!$A$6:$A$10009,I2,PURCHASE!$M$6:$M$10009,$B$3:$B$1021,PURCHASE!$L$6:$L$10009,$A$3:$A$1021)</f>
        <v>0</v>
      </c>
      <c r="J219" s="416">
        <f>SUMIFS(PURCHASE!$S$6:$S$10009,PURCHASE!$A$6:$A$10009,J2,PURCHASE!$M$6:$M$10009,$B$3:$B$1021,PURCHASE!$L$6:$L$10009,$A$3:$A$1021)</f>
        <v>0</v>
      </c>
      <c r="K219" s="416">
        <f>SUMIFS(PURCHASE!$S$6:$S$10009,PURCHASE!$A$6:$A$10009,K2,PURCHASE!$M$6:$M$10009,$B$3:$B$1021,PURCHASE!$L$6:$L$10009,$A$3:$A$1021)</f>
        <v>0</v>
      </c>
      <c r="L219" s="416">
        <f>SUMIFS(PURCHASE!$S$6:$S$10009,PURCHASE!$A$6:$A$10009,L2,PURCHASE!$M$6:$M$10009,$B$3:$B$1021,PURCHASE!$L$6:$L$10009,$A$3:$A$1021)</f>
        <v>0</v>
      </c>
      <c r="M219" s="416">
        <f>SUMIFS(PURCHASE!$S$6:$S$10009,PURCHASE!$A$6:$A$10009,M2,PURCHASE!$M$6:$M$10009,$B$3:$B$1021,PURCHASE!$L$6:$L$10009,$A$3:$A$1021)</f>
        <v>0</v>
      </c>
      <c r="N219" s="416">
        <f>SUMIFS(PURCHASE!$S$6:$S$10009,PURCHASE!$A$6:$A$10009,N2,PURCHASE!$M$6:$M$10009,$B$3:$B$1021,PURCHASE!$L$6:$L$10009,$A$3:$A$1021)</f>
        <v>0</v>
      </c>
      <c r="O219" s="416">
        <f>SUMIFS(PURCHASE!$S$6:$S$10009,PURCHASE!$A$6:$A$10009,O2,PURCHASE!$M$6:$M$10009,$B$3:$B$1021,PURCHASE!$L$6:$L$10009,$A$3:$A$1021)</f>
        <v>0</v>
      </c>
    </row>
    <row r="220" spans="1:15">
      <c r="A220" s="402" t="s">
        <v>787</v>
      </c>
      <c r="B220" s="402" t="s">
        <v>1468</v>
      </c>
      <c r="C220" s="413" t="s">
        <v>1907</v>
      </c>
      <c r="D220" s="414">
        <f>SUM(D222:D226)</f>
        <v>2449103.6010000003</v>
      </c>
      <c r="E220" s="414">
        <f t="shared" ref="E220:N220" si="111">SUM(E222:E226)</f>
        <v>4063813.638400001</v>
      </c>
      <c r="F220" s="414">
        <f t="shared" si="111"/>
        <v>4542616.9397999998</v>
      </c>
      <c r="G220" s="414">
        <f t="shared" si="111"/>
        <v>5684369.0497999974</v>
      </c>
      <c r="H220" s="414">
        <f t="shared" si="111"/>
        <v>3441699.6740000006</v>
      </c>
      <c r="I220" s="414">
        <f t="shared" si="111"/>
        <v>0</v>
      </c>
      <c r="J220" s="414">
        <f t="shared" si="111"/>
        <v>0</v>
      </c>
      <c r="K220" s="414">
        <f t="shared" si="111"/>
        <v>0</v>
      </c>
      <c r="L220" s="414">
        <f t="shared" si="111"/>
        <v>0</v>
      </c>
      <c r="M220" s="414">
        <f t="shared" si="111"/>
        <v>0</v>
      </c>
      <c r="N220" s="414">
        <f t="shared" si="111"/>
        <v>0</v>
      </c>
      <c r="O220" s="414">
        <f t="shared" ref="O220" si="112">SUM(O222:O226)</f>
        <v>0</v>
      </c>
    </row>
    <row r="221" spans="1:15">
      <c r="A221" s="415" t="s">
        <v>787</v>
      </c>
      <c r="B221" s="417" t="s">
        <v>1468</v>
      </c>
      <c r="C221" s="396" t="s">
        <v>1363</v>
      </c>
      <c r="D221" s="416"/>
      <c r="E221" s="416"/>
      <c r="F221" s="416"/>
      <c r="G221" s="416"/>
      <c r="H221" s="416"/>
      <c r="I221" s="416"/>
      <c r="J221" s="416"/>
      <c r="K221" s="416"/>
      <c r="L221" s="416"/>
      <c r="M221" s="416"/>
      <c r="N221" s="416"/>
      <c r="O221" s="416"/>
    </row>
    <row r="222" spans="1:15">
      <c r="A222" s="417" t="s">
        <v>787</v>
      </c>
      <c r="B222" s="417" t="s">
        <v>1468</v>
      </c>
      <c r="C222" s="396" t="s">
        <v>1364</v>
      </c>
      <c r="D222" s="416">
        <f>+D201+D208+D215</f>
        <v>1968319.3000000007</v>
      </c>
      <c r="E222" s="416">
        <f t="shared" ref="E222:N222" si="113">+E201+E208+E215</f>
        <v>3285665.9800000004</v>
      </c>
      <c r="F222" s="416">
        <f t="shared" si="113"/>
        <v>3705615.16</v>
      </c>
      <c r="G222" s="416">
        <f t="shared" si="113"/>
        <v>4628553.509999997</v>
      </c>
      <c r="H222" s="416">
        <f t="shared" si="113"/>
        <v>2799289.6500000004</v>
      </c>
      <c r="I222" s="416">
        <f t="shared" si="113"/>
        <v>0</v>
      </c>
      <c r="J222" s="416">
        <f t="shared" si="113"/>
        <v>0</v>
      </c>
      <c r="K222" s="416">
        <f t="shared" si="113"/>
        <v>0</v>
      </c>
      <c r="L222" s="416">
        <f t="shared" si="113"/>
        <v>0</v>
      </c>
      <c r="M222" s="416">
        <f t="shared" si="113"/>
        <v>0</v>
      </c>
      <c r="N222" s="416">
        <f t="shared" si="113"/>
        <v>0</v>
      </c>
      <c r="O222" s="416">
        <f t="shared" ref="O222" si="114">+O201+O208+O215</f>
        <v>0</v>
      </c>
    </row>
    <row r="223" spans="1:15">
      <c r="A223" s="417" t="s">
        <v>787</v>
      </c>
      <c r="B223" s="417" t="s">
        <v>1468</v>
      </c>
      <c r="C223" s="396" t="s">
        <v>1365</v>
      </c>
      <c r="D223" s="416">
        <f t="shared" ref="D223:N226" si="115">+D202+D209+D216</f>
        <v>2079.9351999999999</v>
      </c>
      <c r="E223" s="416">
        <f t="shared" si="115"/>
        <v>36933.315999999999</v>
      </c>
      <c r="F223" s="416">
        <f t="shared" si="115"/>
        <v>89585.376799999998</v>
      </c>
      <c r="G223" s="416">
        <f t="shared" si="115"/>
        <v>21955.64</v>
      </c>
      <c r="H223" s="416">
        <f t="shared" si="115"/>
        <v>10977.877199999999</v>
      </c>
      <c r="I223" s="416">
        <f t="shared" si="115"/>
        <v>0</v>
      </c>
      <c r="J223" s="416">
        <f t="shared" si="115"/>
        <v>0</v>
      </c>
      <c r="K223" s="416">
        <f t="shared" si="115"/>
        <v>0</v>
      </c>
      <c r="L223" s="416">
        <f t="shared" si="115"/>
        <v>0</v>
      </c>
      <c r="M223" s="416">
        <f t="shared" si="115"/>
        <v>0</v>
      </c>
      <c r="N223" s="416">
        <f t="shared" si="115"/>
        <v>0</v>
      </c>
      <c r="O223" s="416">
        <f t="shared" ref="O223" si="116">+O202+O209+O216</f>
        <v>0</v>
      </c>
    </row>
    <row r="224" spans="1:15">
      <c r="A224" s="417" t="s">
        <v>787</v>
      </c>
      <c r="B224" s="417" t="s">
        <v>1468</v>
      </c>
      <c r="C224" s="396" t="s">
        <v>1366</v>
      </c>
      <c r="D224" s="416">
        <f t="shared" si="115"/>
        <v>239352.18289999984</v>
      </c>
      <c r="E224" s="416">
        <f t="shared" si="115"/>
        <v>370607.17120000004</v>
      </c>
      <c r="F224" s="416">
        <f t="shared" si="115"/>
        <v>373708.20149999985</v>
      </c>
      <c r="G224" s="416">
        <f t="shared" si="115"/>
        <v>516929.94990000041</v>
      </c>
      <c r="H224" s="416">
        <f t="shared" si="115"/>
        <v>315716.07340000011</v>
      </c>
      <c r="I224" s="416">
        <f t="shared" si="115"/>
        <v>0</v>
      </c>
      <c r="J224" s="416">
        <f t="shared" si="115"/>
        <v>0</v>
      </c>
      <c r="K224" s="416">
        <f t="shared" si="115"/>
        <v>0</v>
      </c>
      <c r="L224" s="416">
        <f t="shared" si="115"/>
        <v>0</v>
      </c>
      <c r="M224" s="416">
        <f t="shared" si="115"/>
        <v>0</v>
      </c>
      <c r="N224" s="416">
        <f t="shared" si="115"/>
        <v>0</v>
      </c>
      <c r="O224" s="416">
        <f t="shared" ref="O224" si="117">+O203+O210+O217</f>
        <v>0</v>
      </c>
    </row>
    <row r="225" spans="1:15">
      <c r="A225" s="417" t="s">
        <v>787</v>
      </c>
      <c r="B225" s="417" t="s">
        <v>1468</v>
      </c>
      <c r="C225" s="396" t="s">
        <v>1367</v>
      </c>
      <c r="D225" s="416">
        <f t="shared" si="115"/>
        <v>239352.18289999984</v>
      </c>
      <c r="E225" s="416">
        <f t="shared" si="115"/>
        <v>370607.17120000004</v>
      </c>
      <c r="F225" s="416">
        <f t="shared" si="115"/>
        <v>373708.20149999985</v>
      </c>
      <c r="G225" s="416">
        <f t="shared" si="115"/>
        <v>516929.94990000041</v>
      </c>
      <c r="H225" s="416">
        <f t="shared" si="115"/>
        <v>315716.07340000011</v>
      </c>
      <c r="I225" s="416">
        <f t="shared" si="115"/>
        <v>0</v>
      </c>
      <c r="J225" s="416">
        <f t="shared" si="115"/>
        <v>0</v>
      </c>
      <c r="K225" s="416">
        <f t="shared" si="115"/>
        <v>0</v>
      </c>
      <c r="L225" s="416">
        <f t="shared" si="115"/>
        <v>0</v>
      </c>
      <c r="M225" s="416">
        <f t="shared" si="115"/>
        <v>0</v>
      </c>
      <c r="N225" s="416">
        <f t="shared" si="115"/>
        <v>0</v>
      </c>
      <c r="O225" s="416">
        <f t="shared" ref="O225" si="118">+O204+O211+O218</f>
        <v>0</v>
      </c>
    </row>
    <row r="226" spans="1:15">
      <c r="A226" s="417" t="s">
        <v>787</v>
      </c>
      <c r="B226" s="418" t="s">
        <v>1468</v>
      </c>
      <c r="C226" s="398" t="s">
        <v>1368</v>
      </c>
      <c r="D226" s="416">
        <f t="shared" si="115"/>
        <v>0</v>
      </c>
      <c r="E226" s="416">
        <f t="shared" si="115"/>
        <v>0</v>
      </c>
      <c r="F226" s="416">
        <f t="shared" si="115"/>
        <v>0</v>
      </c>
      <c r="G226" s="416">
        <f t="shared" si="115"/>
        <v>0</v>
      </c>
      <c r="H226" s="416">
        <f t="shared" si="115"/>
        <v>0</v>
      </c>
      <c r="I226" s="416">
        <f t="shared" si="115"/>
        <v>0</v>
      </c>
      <c r="J226" s="416">
        <f t="shared" si="115"/>
        <v>0</v>
      </c>
      <c r="K226" s="416">
        <f t="shared" si="115"/>
        <v>0</v>
      </c>
      <c r="L226" s="416">
        <f t="shared" si="115"/>
        <v>0</v>
      </c>
      <c r="M226" s="416">
        <f t="shared" si="115"/>
        <v>0</v>
      </c>
      <c r="N226" s="416">
        <f t="shared" si="115"/>
        <v>0</v>
      </c>
      <c r="O226" s="416">
        <f t="shared" ref="O226" si="119">+O205+O212+O219</f>
        <v>0</v>
      </c>
    </row>
    <row r="227" spans="1:15">
      <c r="A227" s="402" t="s">
        <v>795</v>
      </c>
      <c r="B227" s="402" t="s">
        <v>1545</v>
      </c>
      <c r="C227" s="413" t="s">
        <v>1545</v>
      </c>
      <c r="D227" s="414">
        <f>SUM(D229:D233)</f>
        <v>682712</v>
      </c>
      <c r="E227" s="414">
        <f t="shared" ref="E227:N227" si="120">SUM(E229:E233)</f>
        <v>810753.22</v>
      </c>
      <c r="F227" s="414">
        <f t="shared" si="120"/>
        <v>994466.55559999985</v>
      </c>
      <c r="G227" s="414">
        <f t="shared" si="120"/>
        <v>1049202.959</v>
      </c>
      <c r="H227" s="414">
        <f t="shared" si="120"/>
        <v>1151342.52</v>
      </c>
      <c r="I227" s="414">
        <f t="shared" si="120"/>
        <v>0</v>
      </c>
      <c r="J227" s="414">
        <f t="shared" si="120"/>
        <v>0</v>
      </c>
      <c r="K227" s="414">
        <f t="shared" si="120"/>
        <v>0</v>
      </c>
      <c r="L227" s="414">
        <f t="shared" si="120"/>
        <v>0</v>
      </c>
      <c r="M227" s="414">
        <f t="shared" si="120"/>
        <v>0</v>
      </c>
      <c r="N227" s="414">
        <f t="shared" si="120"/>
        <v>0</v>
      </c>
      <c r="O227" s="414">
        <f t="shared" ref="O227" si="121">SUM(O229:O233)</f>
        <v>0</v>
      </c>
    </row>
    <row r="228" spans="1:15">
      <c r="A228" s="415" t="s">
        <v>795</v>
      </c>
      <c r="B228" s="415" t="s">
        <v>1545</v>
      </c>
      <c r="C228" s="396" t="s">
        <v>1363</v>
      </c>
      <c r="D228" s="416"/>
      <c r="E228" s="416"/>
      <c r="F228" s="416"/>
      <c r="G228" s="416"/>
      <c r="H228" s="416"/>
      <c r="I228" s="416"/>
      <c r="J228" s="416"/>
      <c r="K228" s="416"/>
      <c r="L228" s="416"/>
      <c r="M228" s="416"/>
      <c r="N228" s="416"/>
      <c r="O228" s="416"/>
    </row>
    <row r="229" spans="1:15">
      <c r="A229" s="417" t="s">
        <v>795</v>
      </c>
      <c r="B229" s="417" t="s">
        <v>1545</v>
      </c>
      <c r="C229" s="396" t="s">
        <v>1364</v>
      </c>
      <c r="D229" s="416">
        <f>SUMIFS(PURCHASE!$N$6:$N$10009,PURCHASE!$A$6:$A$10009,D2,PURCHASE!$M$6:$M$10009,$B$3:$B$1021,PURCHASE!$L$6:$L$10009,$A$3:$A$1021)</f>
        <v>546625</v>
      </c>
      <c r="E229" s="416">
        <f>SUMIFS(PURCHASE!$N$6:$N$10009,PURCHASE!$A$6:$A$10009,E2,PURCHASE!$M$6:$M$10009,$B$3:$B$1021,PURCHASE!$L$6:$L$10009,$A$3:$A$1021)</f>
        <v>687079</v>
      </c>
      <c r="F229" s="416">
        <f>SUMIFS(PURCHASE!$N$6:$N$10009,PURCHASE!$A$6:$A$10009,F2,PURCHASE!$M$6:$M$10009,$B$3:$B$1021,PURCHASE!$L$6:$L$10009,$A$3:$A$1021)</f>
        <v>840725.41999999993</v>
      </c>
      <c r="G229" s="416">
        <f>SUMIFS(PURCHASE!$N$6:$N$10009,PURCHASE!$A$6:$A$10009,G2,PURCHASE!$M$6:$M$10009,$B$3:$B$1021,PURCHASE!$L$6:$L$10009,$A$3:$A$1021)</f>
        <v>889155.04999999993</v>
      </c>
      <c r="H229" s="416">
        <f>SUMIFS(PURCHASE!$N$6:$N$10009,PURCHASE!$A$6:$A$10009,H2,PURCHASE!$M$6:$M$10009,$B$3:$B$1021,PURCHASE!$L$6:$L$10009,$A$3:$A$1021)</f>
        <v>975714</v>
      </c>
      <c r="I229" s="416">
        <f>SUMIFS(PURCHASE!$N$6:$N$10009,PURCHASE!$A$6:$A$10009,I2,PURCHASE!$M$6:$M$10009,$B$3:$B$1021,PURCHASE!$L$6:$L$10009,$A$3:$A$1021)</f>
        <v>0</v>
      </c>
      <c r="J229" s="416">
        <f>SUMIFS(PURCHASE!$N$6:$N$10009,PURCHASE!$A$6:$A$10009,J2,PURCHASE!$M$6:$M$10009,$B$3:$B$1021,PURCHASE!$L$6:$L$10009,$A$3:$A$1021)</f>
        <v>0</v>
      </c>
      <c r="K229" s="416">
        <f>SUMIFS(PURCHASE!$N$6:$N$10009,PURCHASE!$A$6:$A$10009,K2,PURCHASE!$M$6:$M$10009,$B$3:$B$1021,PURCHASE!$L$6:$L$10009,$A$3:$A$1021)</f>
        <v>0</v>
      </c>
      <c r="L229" s="416">
        <f>SUMIFS(PURCHASE!$N$6:$N$10009,PURCHASE!$A$6:$A$10009,L2,PURCHASE!$M$6:$M$10009,$B$3:$B$1021,PURCHASE!$L$6:$L$10009,$A$3:$A$1021)</f>
        <v>0</v>
      </c>
      <c r="M229" s="416">
        <f>SUMIFS(PURCHASE!$N$6:$N$10009,PURCHASE!$A$6:$A$10009,M2,PURCHASE!$M$6:$M$10009,$B$3:$B$1021,PURCHASE!$L$6:$L$10009,$A$3:$A$1021)</f>
        <v>0</v>
      </c>
      <c r="N229" s="416">
        <f>SUMIFS(PURCHASE!$N$6:$N$10009,PURCHASE!$A$6:$A$10009,N2,PURCHASE!$M$6:$M$10009,$B$3:$B$1021,PURCHASE!$L$6:$L$10009,$A$3:$A$1021)</f>
        <v>0</v>
      </c>
      <c r="O229" s="416">
        <f>SUMIFS(PURCHASE!$N$6:$N$10009,PURCHASE!$A$6:$A$10009,O2,PURCHASE!$M$6:$M$10009,$B$3:$B$1021,PURCHASE!$L$6:$L$10009,$A$3:$A$1021)</f>
        <v>0</v>
      </c>
    </row>
    <row r="230" spans="1:15">
      <c r="A230" s="417" t="s">
        <v>795</v>
      </c>
      <c r="B230" s="417" t="s">
        <v>1545</v>
      </c>
      <c r="C230" s="396" t="s">
        <v>1365</v>
      </c>
      <c r="D230" s="416">
        <f>SUMIFS(PURCHASE!$P$6:$P$10009,PURCHASE!$A$6:$A$10009,D2,PURCHASE!$M$6:$M$10009,$B$3:$B$1021,PURCHASE!$L$6:$L$10009,$A$3:$A$1021)</f>
        <v>0</v>
      </c>
      <c r="E230" s="416">
        <f>SUMIFS(PURCHASE!$P$6:$P$10009,PURCHASE!$A$6:$A$10009,E2,PURCHASE!$M$6:$M$10009,$B$3:$B$1021,PURCHASE!$L$6:$L$10009,$A$3:$A$1021)</f>
        <v>0</v>
      </c>
      <c r="F230" s="416">
        <f>SUMIFS(PURCHASE!$P$6:$P$10009,PURCHASE!$A$6:$A$10009,F2,PURCHASE!$M$6:$M$10009,$B$3:$B$1021,PURCHASE!$L$6:$L$10009,$A$3:$A$1021)</f>
        <v>0</v>
      </c>
      <c r="G230" s="416">
        <f>SUMIFS(PURCHASE!$P$6:$P$10009,PURCHASE!$A$6:$A$10009,G2,PURCHASE!$M$6:$M$10009,$B$3:$B$1021,PURCHASE!$L$6:$L$10009,$A$3:$A$1021)</f>
        <v>1944</v>
      </c>
      <c r="H230" s="416">
        <f>SUMIFS(PURCHASE!$P$6:$P$10009,PURCHASE!$A$6:$A$10009,H2,PURCHASE!$M$6:$M$10009,$B$3:$B$1021,PURCHASE!$L$6:$L$10009,$A$3:$A$1021)</f>
        <v>0</v>
      </c>
      <c r="I230" s="416">
        <f>SUMIFS(PURCHASE!$P$6:$P$10009,PURCHASE!$A$6:$A$10009,I2,PURCHASE!$M$6:$M$10009,$B$3:$B$1021,PURCHASE!$L$6:$L$10009,$A$3:$A$1021)</f>
        <v>0</v>
      </c>
      <c r="J230" s="416">
        <f>SUMIFS(PURCHASE!$P$6:$P$10009,PURCHASE!$A$6:$A$10009,J2,PURCHASE!$M$6:$M$10009,$B$3:$B$1021,PURCHASE!$L$6:$L$10009,$A$3:$A$1021)</f>
        <v>0</v>
      </c>
      <c r="K230" s="416">
        <f>SUMIFS(PURCHASE!$P$6:$P$10009,PURCHASE!$A$6:$A$10009,K2,PURCHASE!$M$6:$M$10009,$B$3:$B$1021,PURCHASE!$L$6:$L$10009,$A$3:$A$1021)</f>
        <v>0</v>
      </c>
      <c r="L230" s="416">
        <f>SUMIFS(PURCHASE!$P$6:$P$10009,PURCHASE!$A$6:$A$10009,L2,PURCHASE!$M$6:$M$10009,$B$3:$B$1021,PURCHASE!$L$6:$L$10009,$A$3:$A$1021)</f>
        <v>0</v>
      </c>
      <c r="M230" s="416">
        <f>SUMIFS(PURCHASE!$P$6:$P$10009,PURCHASE!$A$6:$A$10009,M2,PURCHASE!$M$6:$M$10009,$B$3:$B$1021,PURCHASE!$L$6:$L$10009,$A$3:$A$1021)</f>
        <v>0</v>
      </c>
      <c r="N230" s="416">
        <f>SUMIFS(PURCHASE!$P$6:$P$10009,PURCHASE!$A$6:$A$10009,N2,PURCHASE!$M$6:$M$10009,$B$3:$B$1021,PURCHASE!$L$6:$L$10009,$A$3:$A$1021)</f>
        <v>0</v>
      </c>
      <c r="O230" s="416">
        <f>SUMIFS(PURCHASE!$P$6:$P$10009,PURCHASE!$A$6:$A$10009,O2,PURCHASE!$M$6:$M$10009,$B$3:$B$1021,PURCHASE!$L$6:$L$10009,$A$3:$A$1021)</f>
        <v>0</v>
      </c>
    </row>
    <row r="231" spans="1:15">
      <c r="A231" s="417" t="s">
        <v>795</v>
      </c>
      <c r="B231" s="417" t="s">
        <v>1545</v>
      </c>
      <c r="C231" s="396" t="s">
        <v>1366</v>
      </c>
      <c r="D231" s="416">
        <f>SUMIFS(PURCHASE!$Q$6:$Q$10009,PURCHASE!$A$6:$A$10009,D2,PURCHASE!$M$6:$M$10009,$B$3:$B$1021,PURCHASE!$L$6:$L$10009,$A$3:$A$1021)</f>
        <v>68043.5</v>
      </c>
      <c r="E231" s="416">
        <f>SUMIFS(PURCHASE!$Q$6:$Q$10009,PURCHASE!$A$6:$A$10009,E2,PURCHASE!$M$6:$M$10009,$B$3:$B$1021,PURCHASE!$L$6:$L$10009,$A$3:$A$1021)</f>
        <v>61837.11</v>
      </c>
      <c r="F231" s="416">
        <f>SUMIFS(PURCHASE!$Q$6:$Q$10009,PURCHASE!$A$6:$A$10009,F2,PURCHASE!$M$6:$M$10009,$B$3:$B$1021,PURCHASE!$L$6:$L$10009,$A$3:$A$1021)</f>
        <v>76870.56779999999</v>
      </c>
      <c r="G231" s="416">
        <f>SUMIFS(PURCHASE!$Q$6:$Q$10009,PURCHASE!$A$6:$A$10009,G2,PURCHASE!$M$6:$M$10009,$B$3:$B$1021,PURCHASE!$L$6:$L$10009,$A$3:$A$1021)</f>
        <v>79051.954500000007</v>
      </c>
      <c r="H231" s="416">
        <f>SUMIFS(PURCHASE!$Q$6:$Q$10009,PURCHASE!$A$6:$A$10009,H2,PURCHASE!$M$6:$M$10009,$B$3:$B$1021,PURCHASE!$L$6:$L$10009,$A$3:$A$1021)</f>
        <v>87814.260000000009</v>
      </c>
      <c r="I231" s="416">
        <f>SUMIFS(PURCHASE!$Q$6:$Q$10009,PURCHASE!$A$6:$A$10009,I2,PURCHASE!$M$6:$M$10009,$B$3:$B$1021,PURCHASE!$L$6:$L$10009,$A$3:$A$1021)</f>
        <v>0</v>
      </c>
      <c r="J231" s="416">
        <f>SUMIFS(PURCHASE!$Q$6:$Q$10009,PURCHASE!$A$6:$A$10009,J2,PURCHASE!$M$6:$M$10009,$B$3:$B$1021,PURCHASE!$L$6:$L$10009,$A$3:$A$1021)</f>
        <v>0</v>
      </c>
      <c r="K231" s="416">
        <f>SUMIFS(PURCHASE!$Q$6:$Q$10009,PURCHASE!$A$6:$A$10009,K2,PURCHASE!$M$6:$M$10009,$B$3:$B$1021,PURCHASE!$L$6:$L$10009,$A$3:$A$1021)</f>
        <v>0</v>
      </c>
      <c r="L231" s="416">
        <f>SUMIFS(PURCHASE!$Q$6:$Q$10009,PURCHASE!$A$6:$A$10009,L2,PURCHASE!$M$6:$M$10009,$B$3:$B$1021,PURCHASE!$L$6:$L$10009,$A$3:$A$1021)</f>
        <v>0</v>
      </c>
      <c r="M231" s="416">
        <f>SUMIFS(PURCHASE!$Q$6:$Q$10009,PURCHASE!$A$6:$A$10009,M2,PURCHASE!$M$6:$M$10009,$B$3:$B$1021,PURCHASE!$L$6:$L$10009,$A$3:$A$1021)</f>
        <v>0</v>
      </c>
      <c r="N231" s="416">
        <f>SUMIFS(PURCHASE!$Q$6:$Q$10009,PURCHASE!$A$6:$A$10009,N2,PURCHASE!$M$6:$M$10009,$B$3:$B$1021,PURCHASE!$L$6:$L$10009,$A$3:$A$1021)</f>
        <v>0</v>
      </c>
      <c r="O231" s="416">
        <f>SUMIFS(PURCHASE!$Q$6:$Q$10009,PURCHASE!$A$6:$A$10009,O2,PURCHASE!$M$6:$M$10009,$B$3:$B$1021,PURCHASE!$L$6:$L$10009,$A$3:$A$1021)</f>
        <v>0</v>
      </c>
    </row>
    <row r="232" spans="1:15">
      <c r="A232" s="417" t="s">
        <v>795</v>
      </c>
      <c r="B232" s="417" t="s">
        <v>1545</v>
      </c>
      <c r="C232" s="396" t="s">
        <v>1367</v>
      </c>
      <c r="D232" s="416">
        <f>SUMIFS(PURCHASE!$R$6:$R$10009,PURCHASE!$A$6:$A$10009,D2,PURCHASE!$M$6:$M$10009,$B$3:$B$1021,PURCHASE!$L$6:$L$10009,$A$3:$A$1021)</f>
        <v>68043.5</v>
      </c>
      <c r="E232" s="416">
        <f>SUMIFS(PURCHASE!$R$6:$R$10009,PURCHASE!$A$6:$A$10009,E2,PURCHASE!$M$6:$M$10009,$B$3:$B$1021,PURCHASE!$L$6:$L$10009,$A$3:$A$1021)</f>
        <v>61837.11</v>
      </c>
      <c r="F232" s="416">
        <f>SUMIFS(PURCHASE!$R$6:$R$10009,PURCHASE!$A$6:$A$10009,F2,PURCHASE!$M$6:$M$10009,$B$3:$B$1021,PURCHASE!$L$6:$L$10009,$A$3:$A$1021)</f>
        <v>76870.56779999999</v>
      </c>
      <c r="G232" s="416">
        <f>SUMIFS(PURCHASE!$R$6:$R$10009,PURCHASE!$A$6:$A$10009,G2,PURCHASE!$M$6:$M$10009,$B$3:$B$1021,PURCHASE!$L$6:$L$10009,$A$3:$A$1021)</f>
        <v>79051.954500000007</v>
      </c>
      <c r="H232" s="416">
        <f>SUMIFS(PURCHASE!$R$6:$R$10009,PURCHASE!$A$6:$A$10009,H2,PURCHASE!$M$6:$M$10009,$B$3:$B$1021,PURCHASE!$L$6:$L$10009,$A$3:$A$1021)</f>
        <v>87814.260000000009</v>
      </c>
      <c r="I232" s="416">
        <f>SUMIFS(PURCHASE!$R$6:$R$10009,PURCHASE!$A$6:$A$10009,I2,PURCHASE!$M$6:$M$10009,$B$3:$B$1021,PURCHASE!$L$6:$L$10009,$A$3:$A$1021)</f>
        <v>0</v>
      </c>
      <c r="J232" s="416">
        <f>SUMIFS(PURCHASE!$R$6:$R$10009,PURCHASE!$A$6:$A$10009,J2,PURCHASE!$M$6:$M$10009,$B$3:$B$1021,PURCHASE!$L$6:$L$10009,$A$3:$A$1021)</f>
        <v>0</v>
      </c>
      <c r="K232" s="416">
        <f>SUMIFS(PURCHASE!$R$6:$R$10009,PURCHASE!$A$6:$A$10009,K2,PURCHASE!$M$6:$M$10009,$B$3:$B$1021,PURCHASE!$L$6:$L$10009,$A$3:$A$1021)</f>
        <v>0</v>
      </c>
      <c r="L232" s="416">
        <f>SUMIFS(PURCHASE!$R$6:$R$10009,PURCHASE!$A$6:$A$10009,L2,PURCHASE!$M$6:$M$10009,$B$3:$B$1021,PURCHASE!$L$6:$L$10009,$A$3:$A$1021)</f>
        <v>0</v>
      </c>
      <c r="M232" s="416">
        <f>SUMIFS(PURCHASE!$R$6:$R$10009,PURCHASE!$A$6:$A$10009,M2,PURCHASE!$M$6:$M$10009,$B$3:$B$1021,PURCHASE!$L$6:$L$10009,$A$3:$A$1021)</f>
        <v>0</v>
      </c>
      <c r="N232" s="416">
        <f>SUMIFS(PURCHASE!$R$6:$R$10009,PURCHASE!$A$6:$A$10009,N2,PURCHASE!$M$6:$M$10009,$B$3:$B$1021,PURCHASE!$L$6:$L$10009,$A$3:$A$1021)</f>
        <v>0</v>
      </c>
      <c r="O232" s="416">
        <f>SUMIFS(PURCHASE!$R$6:$R$10009,PURCHASE!$A$6:$A$10009,O2,PURCHASE!$M$6:$M$10009,$B$3:$B$1021,PURCHASE!$L$6:$L$10009,$A$3:$A$1021)</f>
        <v>0</v>
      </c>
    </row>
    <row r="233" spans="1:15">
      <c r="A233" s="417" t="s">
        <v>795</v>
      </c>
      <c r="B233" s="418" t="s">
        <v>1545</v>
      </c>
      <c r="C233" s="396" t="s">
        <v>1368</v>
      </c>
      <c r="D233" s="416">
        <f>SUMIFS(PURCHASE!$S$6:$S$10009,PURCHASE!$A$6:$A$10009,D2,PURCHASE!$M$6:$M$10009,$B$3:$B$1021,PURCHASE!$L$6:$L$10009,$A$3:$A$1021)</f>
        <v>0</v>
      </c>
      <c r="E233" s="416">
        <f>SUMIFS(PURCHASE!$S$6:$S$10009,PURCHASE!$A$6:$A$10009,E2,PURCHASE!$M$6:$M$10009,$B$3:$B$1021,PURCHASE!$L$6:$L$10009,$A$3:$A$1021)</f>
        <v>0</v>
      </c>
      <c r="F233" s="416">
        <f>SUMIFS(PURCHASE!$S$6:$S$10009,PURCHASE!$A$6:$A$10009,F2,PURCHASE!$M$6:$M$10009,$B$3:$B$1021,PURCHASE!$L$6:$L$10009,$A$3:$A$1021)</f>
        <v>0</v>
      </c>
      <c r="G233" s="416">
        <f>SUMIFS(PURCHASE!$S$6:$S$10009,PURCHASE!$A$6:$A$10009,G2,PURCHASE!$M$6:$M$10009,$B$3:$B$1021,PURCHASE!$L$6:$L$10009,$A$3:$A$1021)</f>
        <v>0</v>
      </c>
      <c r="H233" s="416">
        <f>SUMIFS(PURCHASE!$S$6:$S$10009,PURCHASE!$A$6:$A$10009,H2,PURCHASE!$M$6:$M$10009,$B$3:$B$1021,PURCHASE!$L$6:$L$10009,$A$3:$A$1021)</f>
        <v>0</v>
      </c>
      <c r="I233" s="416">
        <f>SUMIFS(PURCHASE!$S$6:$S$10009,PURCHASE!$A$6:$A$10009,I2,PURCHASE!$M$6:$M$10009,$B$3:$B$1021,PURCHASE!$L$6:$L$10009,$A$3:$A$1021)</f>
        <v>0</v>
      </c>
      <c r="J233" s="416">
        <f>SUMIFS(PURCHASE!$S$6:$S$10009,PURCHASE!$A$6:$A$10009,J2,PURCHASE!$M$6:$M$10009,$B$3:$B$1021,PURCHASE!$L$6:$L$10009,$A$3:$A$1021)</f>
        <v>0</v>
      </c>
      <c r="K233" s="416">
        <f>SUMIFS(PURCHASE!$S$6:$S$10009,PURCHASE!$A$6:$A$10009,K2,PURCHASE!$M$6:$M$10009,$B$3:$B$1021,PURCHASE!$L$6:$L$10009,$A$3:$A$1021)</f>
        <v>0</v>
      </c>
      <c r="L233" s="416">
        <f>SUMIFS(PURCHASE!$S$6:$S$10009,PURCHASE!$A$6:$A$10009,L2,PURCHASE!$M$6:$M$10009,$B$3:$B$1021,PURCHASE!$L$6:$L$10009,$A$3:$A$1021)</f>
        <v>0</v>
      </c>
      <c r="M233" s="416">
        <f>SUMIFS(PURCHASE!$S$6:$S$10009,PURCHASE!$A$6:$A$10009,M2,PURCHASE!$M$6:$M$10009,$B$3:$B$1021,PURCHASE!$L$6:$L$10009,$A$3:$A$1021)</f>
        <v>0</v>
      </c>
      <c r="N233" s="416">
        <f>SUMIFS(PURCHASE!$S$6:$S$10009,PURCHASE!$A$6:$A$10009,N2,PURCHASE!$M$6:$M$10009,$B$3:$B$1021,PURCHASE!$L$6:$L$10009,$A$3:$A$1021)</f>
        <v>0</v>
      </c>
      <c r="O233" s="416">
        <f>SUMIFS(PURCHASE!$S$6:$S$10009,PURCHASE!$A$6:$A$10009,O2,PURCHASE!$M$6:$M$10009,$B$3:$B$1021,PURCHASE!$L$6:$L$10009,$A$3:$A$1021)</f>
        <v>0</v>
      </c>
    </row>
    <row r="234" spans="1:15">
      <c r="A234" s="402" t="s">
        <v>795</v>
      </c>
      <c r="B234" s="402" t="s">
        <v>1543</v>
      </c>
      <c r="C234" s="413" t="s">
        <v>1543</v>
      </c>
      <c r="D234" s="414">
        <f>SUM(D236:D240)</f>
        <v>0</v>
      </c>
      <c r="E234" s="414">
        <f t="shared" ref="E234:N234" si="122">SUM(E236:E240)</f>
        <v>0</v>
      </c>
      <c r="F234" s="414">
        <f t="shared" si="122"/>
        <v>0</v>
      </c>
      <c r="G234" s="414">
        <f t="shared" si="122"/>
        <v>0</v>
      </c>
      <c r="H234" s="414">
        <f t="shared" si="122"/>
        <v>0</v>
      </c>
      <c r="I234" s="414">
        <f t="shared" si="122"/>
        <v>0</v>
      </c>
      <c r="J234" s="414">
        <f t="shared" si="122"/>
        <v>0</v>
      </c>
      <c r="K234" s="414">
        <f t="shared" si="122"/>
        <v>0</v>
      </c>
      <c r="L234" s="414">
        <f t="shared" si="122"/>
        <v>0</v>
      </c>
      <c r="M234" s="414">
        <f t="shared" si="122"/>
        <v>0</v>
      </c>
      <c r="N234" s="414">
        <f t="shared" si="122"/>
        <v>0</v>
      </c>
      <c r="O234" s="414">
        <f t="shared" ref="O234" si="123">SUM(O236:O240)</f>
        <v>0</v>
      </c>
    </row>
    <row r="235" spans="1:15">
      <c r="A235" s="415" t="s">
        <v>795</v>
      </c>
      <c r="B235" s="415" t="s">
        <v>1543</v>
      </c>
      <c r="C235" s="396" t="s">
        <v>1363</v>
      </c>
      <c r="D235" s="416"/>
      <c r="E235" s="416"/>
      <c r="F235" s="416"/>
      <c r="G235" s="416"/>
      <c r="H235" s="416"/>
      <c r="I235" s="416"/>
      <c r="J235" s="416"/>
      <c r="K235" s="416"/>
      <c r="L235" s="416"/>
      <c r="M235" s="416"/>
      <c r="N235" s="416"/>
      <c r="O235" s="416"/>
    </row>
    <row r="236" spans="1:15">
      <c r="A236" s="417" t="s">
        <v>795</v>
      </c>
      <c r="B236" s="417" t="s">
        <v>1543</v>
      </c>
      <c r="C236" s="396" t="s">
        <v>1364</v>
      </c>
      <c r="D236" s="416">
        <f>SUMIFS(PURCHASE!$N$6:$N$10009,PURCHASE!$A$6:$A$10009,D2,PURCHASE!$M$6:$M$10009,$B$3:$B$1021,PURCHASE!$L$6:$L$10009,$A$3:$A$1021)</f>
        <v>0</v>
      </c>
      <c r="E236" s="416">
        <f>SUMIFS(PURCHASE!$N$6:$N$10009,PURCHASE!$A$6:$A$10009,E2,PURCHASE!$M$6:$M$10009,$B$3:$B$1021,PURCHASE!$L$6:$L$10009,$A$3:$A$1021)</f>
        <v>0</v>
      </c>
      <c r="F236" s="416">
        <f>SUMIFS(PURCHASE!$N$6:$N$10009,PURCHASE!$A$6:$A$10009,F2,PURCHASE!$M$6:$M$10009,$B$3:$B$1021,PURCHASE!$L$6:$L$10009,$A$3:$A$1021)</f>
        <v>0</v>
      </c>
      <c r="G236" s="416">
        <f>SUMIFS(PURCHASE!$N$6:$N$10009,PURCHASE!$A$6:$A$10009,G2,PURCHASE!$M$6:$M$10009,$B$3:$B$1021,PURCHASE!$L$6:$L$10009,$A$3:$A$1021)</f>
        <v>0</v>
      </c>
      <c r="H236" s="416">
        <f>SUMIFS(PURCHASE!$N$6:$N$10009,PURCHASE!$A$6:$A$10009,H2,PURCHASE!$M$6:$M$10009,$B$3:$B$1021,PURCHASE!$L$6:$L$10009,$A$3:$A$1021)</f>
        <v>0</v>
      </c>
      <c r="I236" s="416">
        <f>SUMIFS(PURCHASE!$N$6:$N$10009,PURCHASE!$A$6:$A$10009,I2,PURCHASE!$M$6:$M$10009,$B$3:$B$1021,PURCHASE!$L$6:$L$10009,$A$3:$A$1021)</f>
        <v>0</v>
      </c>
      <c r="J236" s="416">
        <f>SUMIFS(PURCHASE!$N$6:$N$10009,PURCHASE!$A$6:$A$10009,J2,PURCHASE!$M$6:$M$10009,$B$3:$B$1021,PURCHASE!$L$6:$L$10009,$A$3:$A$1021)</f>
        <v>0</v>
      </c>
      <c r="K236" s="416">
        <f>SUMIFS(PURCHASE!$N$6:$N$10009,PURCHASE!$A$6:$A$10009,K2,PURCHASE!$M$6:$M$10009,$B$3:$B$1021,PURCHASE!$L$6:$L$10009,$A$3:$A$1021)</f>
        <v>0</v>
      </c>
      <c r="L236" s="416">
        <f>SUMIFS(PURCHASE!$N$6:$N$10009,PURCHASE!$A$6:$A$10009,L2,PURCHASE!$M$6:$M$10009,$B$3:$B$1021,PURCHASE!$L$6:$L$10009,$A$3:$A$1021)</f>
        <v>0</v>
      </c>
      <c r="M236" s="416">
        <f>SUMIFS(PURCHASE!$N$6:$N$10009,PURCHASE!$A$6:$A$10009,M2,PURCHASE!$M$6:$M$10009,$B$3:$B$1021,PURCHASE!$L$6:$L$10009,$A$3:$A$1021)</f>
        <v>0</v>
      </c>
      <c r="N236" s="416">
        <f>SUMIFS(PURCHASE!$N$6:$N$10009,PURCHASE!$A$6:$A$10009,N2,PURCHASE!$M$6:$M$10009,$B$3:$B$1021,PURCHASE!$L$6:$L$10009,$A$3:$A$1021)</f>
        <v>0</v>
      </c>
      <c r="O236" s="416">
        <f>SUMIFS(PURCHASE!$N$6:$N$10009,PURCHASE!$A$6:$A$10009,O2,PURCHASE!$M$6:$M$10009,$B$3:$B$1021,PURCHASE!$L$6:$L$10009,$A$3:$A$1021)</f>
        <v>0</v>
      </c>
    </row>
    <row r="237" spans="1:15">
      <c r="A237" s="417" t="s">
        <v>795</v>
      </c>
      <c r="B237" s="417" t="s">
        <v>1543</v>
      </c>
      <c r="C237" s="396" t="s">
        <v>1365</v>
      </c>
      <c r="D237" s="416">
        <f>SUMIFS(PURCHASE!$P$6:$P$10009,PURCHASE!$A$6:$A$10009,D2,PURCHASE!$M$6:$M$10009,$B$3:$B$1021,PURCHASE!$L$6:$L$10009,$A$3:$A$1021)</f>
        <v>0</v>
      </c>
      <c r="E237" s="416">
        <f>SUMIFS(PURCHASE!$P$6:$P$10009,PURCHASE!$A$6:$A$10009,E2,PURCHASE!$M$6:$M$10009,$B$3:$B$1021,PURCHASE!$L$6:$L$10009,$A$3:$A$1021)</f>
        <v>0</v>
      </c>
      <c r="F237" s="416">
        <f>SUMIFS(PURCHASE!$P$6:$P$10009,PURCHASE!$A$6:$A$10009,F2,PURCHASE!$M$6:$M$10009,$B$3:$B$1021,PURCHASE!$L$6:$L$10009,$A$3:$A$1021)</f>
        <v>0</v>
      </c>
      <c r="G237" s="416">
        <f>SUMIFS(PURCHASE!$P$6:$P$10009,PURCHASE!$A$6:$A$10009,G2,PURCHASE!$M$6:$M$10009,$B$3:$B$1021,PURCHASE!$L$6:$L$10009,$A$3:$A$1021)</f>
        <v>0</v>
      </c>
      <c r="H237" s="416">
        <f>SUMIFS(PURCHASE!$P$6:$P$10009,PURCHASE!$A$6:$A$10009,H2,PURCHASE!$M$6:$M$10009,$B$3:$B$1021,PURCHASE!$L$6:$L$10009,$A$3:$A$1021)</f>
        <v>0</v>
      </c>
      <c r="I237" s="416">
        <f>SUMIFS(PURCHASE!$P$6:$P$10009,PURCHASE!$A$6:$A$10009,I2,PURCHASE!$M$6:$M$10009,$B$3:$B$1021,PURCHASE!$L$6:$L$10009,$A$3:$A$1021)</f>
        <v>0</v>
      </c>
      <c r="J237" s="416">
        <f>SUMIFS(PURCHASE!$P$6:$P$10009,PURCHASE!$A$6:$A$10009,J2,PURCHASE!$M$6:$M$10009,$B$3:$B$1021,PURCHASE!$L$6:$L$10009,$A$3:$A$1021)</f>
        <v>0</v>
      </c>
      <c r="K237" s="416">
        <f>SUMIFS(PURCHASE!$P$6:$P$10009,PURCHASE!$A$6:$A$10009,K2,PURCHASE!$M$6:$M$10009,$B$3:$B$1021,PURCHASE!$L$6:$L$10009,$A$3:$A$1021)</f>
        <v>0</v>
      </c>
      <c r="L237" s="416">
        <f>SUMIFS(PURCHASE!$P$6:$P$10009,PURCHASE!$A$6:$A$10009,L2,PURCHASE!$M$6:$M$10009,$B$3:$B$1021,PURCHASE!$L$6:$L$10009,$A$3:$A$1021)</f>
        <v>0</v>
      </c>
      <c r="M237" s="416">
        <f>SUMIFS(PURCHASE!$P$6:$P$10009,PURCHASE!$A$6:$A$10009,M2,PURCHASE!$M$6:$M$10009,$B$3:$B$1021,PURCHASE!$L$6:$L$10009,$A$3:$A$1021)</f>
        <v>0</v>
      </c>
      <c r="N237" s="416">
        <f>SUMIFS(PURCHASE!$P$6:$P$10009,PURCHASE!$A$6:$A$10009,N2,PURCHASE!$M$6:$M$10009,$B$3:$B$1021,PURCHASE!$L$6:$L$10009,$A$3:$A$1021)</f>
        <v>0</v>
      </c>
      <c r="O237" s="416">
        <f>SUMIFS(PURCHASE!$P$6:$P$10009,PURCHASE!$A$6:$A$10009,O2,PURCHASE!$M$6:$M$10009,$B$3:$B$1021,PURCHASE!$L$6:$L$10009,$A$3:$A$1021)</f>
        <v>0</v>
      </c>
    </row>
    <row r="238" spans="1:15">
      <c r="A238" s="417" t="s">
        <v>795</v>
      </c>
      <c r="B238" s="417" t="s">
        <v>1543</v>
      </c>
      <c r="C238" s="396" t="s">
        <v>1366</v>
      </c>
      <c r="D238" s="416">
        <f>SUMIFS(PURCHASE!$Q$6:$Q$10009,PURCHASE!$A$6:$A$10009,D2,PURCHASE!$M$6:$M$10009,$B$3:$B$1021,PURCHASE!$L$6:$L$10009,$A$3:$A$1021)</f>
        <v>0</v>
      </c>
      <c r="E238" s="416">
        <f>SUMIFS(PURCHASE!$Q$6:$Q$10009,PURCHASE!$A$6:$A$10009,E2,PURCHASE!$M$6:$M$10009,$B$3:$B$1021,PURCHASE!$L$6:$L$10009,$A$3:$A$1021)</f>
        <v>0</v>
      </c>
      <c r="F238" s="416">
        <f>SUMIFS(PURCHASE!$Q$6:$Q$10009,PURCHASE!$A$6:$A$10009,F2,PURCHASE!$M$6:$M$10009,$B$3:$B$1021,PURCHASE!$L$6:$L$10009,$A$3:$A$1021)</f>
        <v>0</v>
      </c>
      <c r="G238" s="416">
        <f>SUMIFS(PURCHASE!$Q$6:$Q$10009,PURCHASE!$A$6:$A$10009,G2,PURCHASE!$M$6:$M$10009,$B$3:$B$1021,PURCHASE!$L$6:$L$10009,$A$3:$A$1021)</f>
        <v>0</v>
      </c>
      <c r="H238" s="416">
        <f>SUMIFS(PURCHASE!$Q$6:$Q$10009,PURCHASE!$A$6:$A$10009,H2,PURCHASE!$M$6:$M$10009,$B$3:$B$1021,PURCHASE!$L$6:$L$10009,$A$3:$A$1021)</f>
        <v>0</v>
      </c>
      <c r="I238" s="416">
        <f>SUMIFS(PURCHASE!$Q$6:$Q$10009,PURCHASE!$A$6:$A$10009,I2,PURCHASE!$M$6:$M$10009,$B$3:$B$1021,PURCHASE!$L$6:$L$10009,$A$3:$A$1021)</f>
        <v>0</v>
      </c>
      <c r="J238" s="416">
        <f>SUMIFS(PURCHASE!$Q$6:$Q$10009,PURCHASE!$A$6:$A$10009,J2,PURCHASE!$M$6:$M$10009,$B$3:$B$1021,PURCHASE!$L$6:$L$10009,$A$3:$A$1021)</f>
        <v>0</v>
      </c>
      <c r="K238" s="416">
        <f>SUMIFS(PURCHASE!$Q$6:$Q$10009,PURCHASE!$A$6:$A$10009,K2,PURCHASE!$M$6:$M$10009,$B$3:$B$1021,PURCHASE!$L$6:$L$10009,$A$3:$A$1021)</f>
        <v>0</v>
      </c>
      <c r="L238" s="416">
        <f>SUMIFS(PURCHASE!$Q$6:$Q$10009,PURCHASE!$A$6:$A$10009,L2,PURCHASE!$M$6:$M$10009,$B$3:$B$1021,PURCHASE!$L$6:$L$10009,$A$3:$A$1021)</f>
        <v>0</v>
      </c>
      <c r="M238" s="416">
        <f>SUMIFS(PURCHASE!$Q$6:$Q$10009,PURCHASE!$A$6:$A$10009,M2,PURCHASE!$M$6:$M$10009,$B$3:$B$1021,PURCHASE!$L$6:$L$10009,$A$3:$A$1021)</f>
        <v>0</v>
      </c>
      <c r="N238" s="416">
        <f>SUMIFS(PURCHASE!$Q$6:$Q$10009,PURCHASE!$A$6:$A$10009,N2,PURCHASE!$M$6:$M$10009,$B$3:$B$1021,PURCHASE!$L$6:$L$10009,$A$3:$A$1021)</f>
        <v>0</v>
      </c>
      <c r="O238" s="416">
        <f>SUMIFS(PURCHASE!$Q$6:$Q$10009,PURCHASE!$A$6:$A$10009,O2,PURCHASE!$M$6:$M$10009,$B$3:$B$1021,PURCHASE!$L$6:$L$10009,$A$3:$A$1021)</f>
        <v>0</v>
      </c>
    </row>
    <row r="239" spans="1:15">
      <c r="A239" s="417" t="s">
        <v>795</v>
      </c>
      <c r="B239" s="417" t="s">
        <v>1543</v>
      </c>
      <c r="C239" s="396" t="s">
        <v>1367</v>
      </c>
      <c r="D239" s="416">
        <f>SUMIFS(PURCHASE!$R$6:$R$10009,PURCHASE!$A$6:$A$10009,D2,PURCHASE!$M$6:$M$10009,$B$3:$B$1021,PURCHASE!$L$6:$L$10009,$A$3:$A$1021)</f>
        <v>0</v>
      </c>
      <c r="E239" s="416">
        <f>SUMIFS(PURCHASE!$R$6:$R$10009,PURCHASE!$A$6:$A$10009,E2,PURCHASE!$M$6:$M$10009,$B$3:$B$1021,PURCHASE!$L$6:$L$10009,$A$3:$A$1021)</f>
        <v>0</v>
      </c>
      <c r="F239" s="416">
        <f>SUMIFS(PURCHASE!$R$6:$R$10009,PURCHASE!$A$6:$A$10009,F2,PURCHASE!$M$6:$M$10009,$B$3:$B$1021,PURCHASE!$L$6:$L$10009,$A$3:$A$1021)</f>
        <v>0</v>
      </c>
      <c r="G239" s="416">
        <f>SUMIFS(PURCHASE!$R$6:$R$10009,PURCHASE!$A$6:$A$10009,G2,PURCHASE!$M$6:$M$10009,$B$3:$B$1021,PURCHASE!$L$6:$L$10009,$A$3:$A$1021)</f>
        <v>0</v>
      </c>
      <c r="H239" s="416">
        <f>SUMIFS(PURCHASE!$R$6:$R$10009,PURCHASE!$A$6:$A$10009,H2,PURCHASE!$M$6:$M$10009,$B$3:$B$1021,PURCHASE!$L$6:$L$10009,$A$3:$A$1021)</f>
        <v>0</v>
      </c>
      <c r="I239" s="416">
        <f>SUMIFS(PURCHASE!$R$6:$R$10009,PURCHASE!$A$6:$A$10009,I2,PURCHASE!$M$6:$M$10009,$B$3:$B$1021,PURCHASE!$L$6:$L$10009,$A$3:$A$1021)</f>
        <v>0</v>
      </c>
      <c r="J239" s="416">
        <f>SUMIFS(PURCHASE!$R$6:$R$10009,PURCHASE!$A$6:$A$10009,J2,PURCHASE!$M$6:$M$10009,$B$3:$B$1021,PURCHASE!$L$6:$L$10009,$A$3:$A$1021)</f>
        <v>0</v>
      </c>
      <c r="K239" s="416">
        <f>SUMIFS(PURCHASE!$R$6:$R$10009,PURCHASE!$A$6:$A$10009,K2,PURCHASE!$M$6:$M$10009,$B$3:$B$1021,PURCHASE!$L$6:$L$10009,$A$3:$A$1021)</f>
        <v>0</v>
      </c>
      <c r="L239" s="416">
        <f>SUMIFS(PURCHASE!$R$6:$R$10009,PURCHASE!$A$6:$A$10009,L2,PURCHASE!$M$6:$M$10009,$B$3:$B$1021,PURCHASE!$L$6:$L$10009,$A$3:$A$1021)</f>
        <v>0</v>
      </c>
      <c r="M239" s="416">
        <f>SUMIFS(PURCHASE!$R$6:$R$10009,PURCHASE!$A$6:$A$10009,M2,PURCHASE!$M$6:$M$10009,$B$3:$B$1021,PURCHASE!$L$6:$L$10009,$A$3:$A$1021)</f>
        <v>0</v>
      </c>
      <c r="N239" s="416">
        <f>SUMIFS(PURCHASE!$R$6:$R$10009,PURCHASE!$A$6:$A$10009,N2,PURCHASE!$M$6:$M$10009,$B$3:$B$1021,PURCHASE!$L$6:$L$10009,$A$3:$A$1021)</f>
        <v>0</v>
      </c>
      <c r="O239" s="416">
        <f>SUMIFS(PURCHASE!$R$6:$R$10009,PURCHASE!$A$6:$A$10009,O2,PURCHASE!$M$6:$M$10009,$B$3:$B$1021,PURCHASE!$L$6:$L$10009,$A$3:$A$1021)</f>
        <v>0</v>
      </c>
    </row>
    <row r="240" spans="1:15">
      <c r="A240" s="417" t="s">
        <v>795</v>
      </c>
      <c r="B240" s="418" t="s">
        <v>1543</v>
      </c>
      <c r="C240" s="396" t="s">
        <v>1368</v>
      </c>
      <c r="D240" s="416">
        <f>SUMIFS(PURCHASE!$S$6:$S$10009,PURCHASE!$A$6:$A$10009,D2,PURCHASE!$M$6:$M$10009,$B$3:$B$1021,PURCHASE!$L$6:$L$10009,$A$3:$A$1021)</f>
        <v>0</v>
      </c>
      <c r="E240" s="416">
        <f>SUMIFS(PURCHASE!$S$6:$S$10009,PURCHASE!$A$6:$A$10009,E2,PURCHASE!$M$6:$M$10009,$B$3:$B$1021,PURCHASE!$L$6:$L$10009,$A$3:$A$1021)</f>
        <v>0</v>
      </c>
      <c r="F240" s="416">
        <f>SUMIFS(PURCHASE!$S$6:$S$10009,PURCHASE!$A$6:$A$10009,F2,PURCHASE!$M$6:$M$10009,$B$3:$B$1021,PURCHASE!$L$6:$L$10009,$A$3:$A$1021)</f>
        <v>0</v>
      </c>
      <c r="G240" s="416">
        <f>SUMIFS(PURCHASE!$S$6:$S$10009,PURCHASE!$A$6:$A$10009,G2,PURCHASE!$M$6:$M$10009,$B$3:$B$1021,PURCHASE!$L$6:$L$10009,$A$3:$A$1021)</f>
        <v>0</v>
      </c>
      <c r="H240" s="416">
        <f>SUMIFS(PURCHASE!$S$6:$S$10009,PURCHASE!$A$6:$A$10009,H2,PURCHASE!$M$6:$M$10009,$B$3:$B$1021,PURCHASE!$L$6:$L$10009,$A$3:$A$1021)</f>
        <v>0</v>
      </c>
      <c r="I240" s="416">
        <f>SUMIFS(PURCHASE!$S$6:$S$10009,PURCHASE!$A$6:$A$10009,I2,PURCHASE!$M$6:$M$10009,$B$3:$B$1021,PURCHASE!$L$6:$L$10009,$A$3:$A$1021)</f>
        <v>0</v>
      </c>
      <c r="J240" s="416">
        <f>SUMIFS(PURCHASE!$S$6:$S$10009,PURCHASE!$A$6:$A$10009,J2,PURCHASE!$M$6:$M$10009,$B$3:$B$1021,PURCHASE!$L$6:$L$10009,$A$3:$A$1021)</f>
        <v>0</v>
      </c>
      <c r="K240" s="416">
        <f>SUMIFS(PURCHASE!$S$6:$S$10009,PURCHASE!$A$6:$A$10009,K2,PURCHASE!$M$6:$M$10009,$B$3:$B$1021,PURCHASE!$L$6:$L$10009,$A$3:$A$1021)</f>
        <v>0</v>
      </c>
      <c r="L240" s="416">
        <f>SUMIFS(PURCHASE!$S$6:$S$10009,PURCHASE!$A$6:$A$10009,L2,PURCHASE!$M$6:$M$10009,$B$3:$B$1021,PURCHASE!$L$6:$L$10009,$A$3:$A$1021)</f>
        <v>0</v>
      </c>
      <c r="M240" s="416">
        <f>SUMIFS(PURCHASE!$S$6:$S$10009,PURCHASE!$A$6:$A$10009,M2,PURCHASE!$M$6:$M$10009,$B$3:$B$1021,PURCHASE!$L$6:$L$10009,$A$3:$A$1021)</f>
        <v>0</v>
      </c>
      <c r="N240" s="416">
        <f>SUMIFS(PURCHASE!$S$6:$S$10009,PURCHASE!$A$6:$A$10009,N2,PURCHASE!$M$6:$M$10009,$B$3:$B$1021,PURCHASE!$L$6:$L$10009,$A$3:$A$1021)</f>
        <v>0</v>
      </c>
      <c r="O240" s="416">
        <f>SUMIFS(PURCHASE!$S$6:$S$10009,PURCHASE!$A$6:$A$10009,O2,PURCHASE!$M$6:$M$10009,$B$3:$B$1021,PURCHASE!$L$6:$L$10009,$A$3:$A$1021)</f>
        <v>0</v>
      </c>
    </row>
    <row r="241" spans="1:15">
      <c r="A241" s="402" t="s">
        <v>795</v>
      </c>
      <c r="B241" s="402" t="s">
        <v>1544</v>
      </c>
      <c r="C241" s="413" t="s">
        <v>1544</v>
      </c>
      <c r="D241" s="414">
        <f>SUM(D243:D247)</f>
        <v>0</v>
      </c>
      <c r="E241" s="414">
        <f t="shared" ref="E241:N241" si="124">SUM(E243:E247)</f>
        <v>0</v>
      </c>
      <c r="F241" s="414">
        <f t="shared" si="124"/>
        <v>0</v>
      </c>
      <c r="G241" s="414">
        <f t="shared" si="124"/>
        <v>0</v>
      </c>
      <c r="H241" s="414">
        <f t="shared" si="124"/>
        <v>0</v>
      </c>
      <c r="I241" s="414">
        <f t="shared" si="124"/>
        <v>0</v>
      </c>
      <c r="J241" s="414">
        <f t="shared" si="124"/>
        <v>0</v>
      </c>
      <c r="K241" s="414">
        <f t="shared" si="124"/>
        <v>0</v>
      </c>
      <c r="L241" s="414">
        <f t="shared" si="124"/>
        <v>0</v>
      </c>
      <c r="M241" s="414">
        <f t="shared" si="124"/>
        <v>0</v>
      </c>
      <c r="N241" s="414">
        <f t="shared" si="124"/>
        <v>0</v>
      </c>
      <c r="O241" s="414">
        <f t="shared" ref="O241" si="125">SUM(O243:O247)</f>
        <v>0</v>
      </c>
    </row>
    <row r="242" spans="1:15">
      <c r="A242" s="415" t="s">
        <v>795</v>
      </c>
      <c r="B242" s="415" t="s">
        <v>1544</v>
      </c>
      <c r="C242" s="396" t="s">
        <v>1363</v>
      </c>
      <c r="D242" s="416"/>
      <c r="E242" s="416"/>
      <c r="F242" s="416"/>
      <c r="G242" s="416"/>
      <c r="H242" s="416"/>
      <c r="I242" s="416"/>
      <c r="J242" s="416"/>
      <c r="K242" s="416"/>
      <c r="L242" s="416"/>
      <c r="M242" s="416"/>
      <c r="N242" s="416"/>
      <c r="O242" s="416"/>
    </row>
    <row r="243" spans="1:15">
      <c r="A243" s="417" t="s">
        <v>795</v>
      </c>
      <c r="B243" s="417" t="s">
        <v>1544</v>
      </c>
      <c r="C243" s="396" t="s">
        <v>1364</v>
      </c>
      <c r="D243" s="416">
        <f>SUMIFS(PURCHASE!$N$6:$N$10009,PURCHASE!$A$6:$A$10009,D2,PURCHASE!$M$6:$M$10009,$B$3:$B$1021,PURCHASE!$L$6:$L$10009,$A$3:$A$1021)</f>
        <v>0</v>
      </c>
      <c r="E243" s="416">
        <f>SUMIFS(PURCHASE!$N$6:$N$10009,PURCHASE!$A$6:$A$10009,E2,PURCHASE!$M$6:$M$10009,$B$3:$B$1021,PURCHASE!$L$6:$L$10009,$A$3:$A$1021)</f>
        <v>0</v>
      </c>
      <c r="F243" s="416">
        <f>SUMIFS(PURCHASE!$N$6:$N$10009,PURCHASE!$A$6:$A$10009,F2,PURCHASE!$M$6:$M$10009,$B$3:$B$1021,PURCHASE!$L$6:$L$10009,$A$3:$A$1021)</f>
        <v>0</v>
      </c>
      <c r="G243" s="416">
        <f>SUMIFS(PURCHASE!$N$6:$N$10009,PURCHASE!$A$6:$A$10009,G2,PURCHASE!$M$6:$M$10009,$B$3:$B$1021,PURCHASE!$L$6:$L$10009,$A$3:$A$1021)</f>
        <v>0</v>
      </c>
      <c r="H243" s="416">
        <f>SUMIFS(PURCHASE!$N$6:$N$10009,PURCHASE!$A$6:$A$10009,H2,PURCHASE!$M$6:$M$10009,$B$3:$B$1021,PURCHASE!$L$6:$L$10009,$A$3:$A$1021)</f>
        <v>0</v>
      </c>
      <c r="I243" s="416">
        <f>SUMIFS(PURCHASE!$N$6:$N$10009,PURCHASE!$A$6:$A$10009,I2,PURCHASE!$M$6:$M$10009,$B$3:$B$1021,PURCHASE!$L$6:$L$10009,$A$3:$A$1021)</f>
        <v>0</v>
      </c>
      <c r="J243" s="416">
        <f>SUMIFS(PURCHASE!$N$6:$N$10009,PURCHASE!$A$6:$A$10009,J2,PURCHASE!$M$6:$M$10009,$B$3:$B$1021,PURCHASE!$L$6:$L$10009,$A$3:$A$1021)</f>
        <v>0</v>
      </c>
      <c r="K243" s="416">
        <f>SUMIFS(PURCHASE!$N$6:$N$10009,PURCHASE!$A$6:$A$10009,K2,PURCHASE!$M$6:$M$10009,$B$3:$B$1021,PURCHASE!$L$6:$L$10009,$A$3:$A$1021)</f>
        <v>0</v>
      </c>
      <c r="L243" s="416">
        <f>SUMIFS(PURCHASE!$N$6:$N$10009,PURCHASE!$A$6:$A$10009,L2,PURCHASE!$M$6:$M$10009,$B$3:$B$1021,PURCHASE!$L$6:$L$10009,$A$3:$A$1021)</f>
        <v>0</v>
      </c>
      <c r="M243" s="416">
        <f>SUMIFS(PURCHASE!$N$6:$N$10009,PURCHASE!$A$6:$A$10009,M2,PURCHASE!$M$6:$M$10009,$B$3:$B$1021,PURCHASE!$L$6:$L$10009,$A$3:$A$1021)</f>
        <v>0</v>
      </c>
      <c r="N243" s="416">
        <f>SUMIFS(PURCHASE!$N$6:$N$10009,PURCHASE!$A$6:$A$10009,N2,PURCHASE!$M$6:$M$10009,$B$3:$B$1021,PURCHASE!$L$6:$L$10009,$A$3:$A$1021)</f>
        <v>0</v>
      </c>
      <c r="O243" s="416">
        <f>SUMIFS(PURCHASE!$N$6:$N$10009,PURCHASE!$A$6:$A$10009,O2,PURCHASE!$M$6:$M$10009,$B$3:$B$1021,PURCHASE!$L$6:$L$10009,$A$3:$A$1021)</f>
        <v>0</v>
      </c>
    </row>
    <row r="244" spans="1:15">
      <c r="A244" s="417" t="s">
        <v>795</v>
      </c>
      <c r="B244" s="417" t="s">
        <v>1544</v>
      </c>
      <c r="C244" s="396" t="s">
        <v>1365</v>
      </c>
      <c r="D244" s="416">
        <f>SUMIFS(PURCHASE!$P$6:$P$10009,PURCHASE!$A$6:$A$10009,D2,PURCHASE!$M$6:$M$10009,$B$3:$B$1021,PURCHASE!$L$6:$L$10009,$A$3:$A$1021)</f>
        <v>0</v>
      </c>
      <c r="E244" s="416">
        <f>SUMIFS(PURCHASE!$P$6:$P$10009,PURCHASE!$A$6:$A$10009,E2,PURCHASE!$M$6:$M$10009,$B$3:$B$1021,PURCHASE!$L$6:$L$10009,$A$3:$A$1021)</f>
        <v>0</v>
      </c>
      <c r="F244" s="416">
        <f>SUMIFS(PURCHASE!$P$6:$P$10009,PURCHASE!$A$6:$A$10009,F2,PURCHASE!$M$6:$M$10009,$B$3:$B$1021,PURCHASE!$L$6:$L$10009,$A$3:$A$1021)</f>
        <v>0</v>
      </c>
      <c r="G244" s="416">
        <f>SUMIFS(PURCHASE!$P$6:$P$10009,PURCHASE!$A$6:$A$10009,G2,PURCHASE!$M$6:$M$10009,$B$3:$B$1021,PURCHASE!$L$6:$L$10009,$A$3:$A$1021)</f>
        <v>0</v>
      </c>
      <c r="H244" s="416">
        <f>SUMIFS(PURCHASE!$P$6:$P$10009,PURCHASE!$A$6:$A$10009,H2,PURCHASE!$M$6:$M$10009,$B$3:$B$1021,PURCHASE!$L$6:$L$10009,$A$3:$A$1021)</f>
        <v>0</v>
      </c>
      <c r="I244" s="416">
        <f>SUMIFS(PURCHASE!$P$6:$P$10009,PURCHASE!$A$6:$A$10009,I2,PURCHASE!$M$6:$M$10009,$B$3:$B$1021,PURCHASE!$L$6:$L$10009,$A$3:$A$1021)</f>
        <v>0</v>
      </c>
      <c r="J244" s="416">
        <f>SUMIFS(PURCHASE!$P$6:$P$10009,PURCHASE!$A$6:$A$10009,J2,PURCHASE!$M$6:$M$10009,$B$3:$B$1021,PURCHASE!$L$6:$L$10009,$A$3:$A$1021)</f>
        <v>0</v>
      </c>
      <c r="K244" s="416">
        <f>SUMIFS(PURCHASE!$P$6:$P$10009,PURCHASE!$A$6:$A$10009,K2,PURCHASE!$M$6:$M$10009,$B$3:$B$1021,PURCHASE!$L$6:$L$10009,$A$3:$A$1021)</f>
        <v>0</v>
      </c>
      <c r="L244" s="416">
        <f>SUMIFS(PURCHASE!$P$6:$P$10009,PURCHASE!$A$6:$A$10009,L2,PURCHASE!$M$6:$M$10009,$B$3:$B$1021,PURCHASE!$L$6:$L$10009,$A$3:$A$1021)</f>
        <v>0</v>
      </c>
      <c r="M244" s="416">
        <f>SUMIFS(PURCHASE!$P$6:$P$10009,PURCHASE!$A$6:$A$10009,M2,PURCHASE!$M$6:$M$10009,$B$3:$B$1021,PURCHASE!$L$6:$L$10009,$A$3:$A$1021)</f>
        <v>0</v>
      </c>
      <c r="N244" s="416">
        <f>SUMIFS(PURCHASE!$P$6:$P$10009,PURCHASE!$A$6:$A$10009,N2,PURCHASE!$M$6:$M$10009,$B$3:$B$1021,PURCHASE!$L$6:$L$10009,$A$3:$A$1021)</f>
        <v>0</v>
      </c>
      <c r="O244" s="416">
        <f>SUMIFS(PURCHASE!$P$6:$P$10009,PURCHASE!$A$6:$A$10009,O2,PURCHASE!$M$6:$M$10009,$B$3:$B$1021,PURCHASE!$L$6:$L$10009,$A$3:$A$1021)</f>
        <v>0</v>
      </c>
    </row>
    <row r="245" spans="1:15">
      <c r="A245" s="417" t="s">
        <v>795</v>
      </c>
      <c r="B245" s="417" t="s">
        <v>1544</v>
      </c>
      <c r="C245" s="396" t="s">
        <v>1366</v>
      </c>
      <c r="D245" s="416">
        <f>SUMIFS(PURCHASE!$Q$6:$Q$10009,PURCHASE!$A$6:$A$10009,D2,PURCHASE!$M$6:$M$10009,$B$3:$B$1021,PURCHASE!$L$6:$L$10009,$A$3:$A$1021)</f>
        <v>0</v>
      </c>
      <c r="E245" s="416">
        <f>SUMIFS(PURCHASE!$Q$6:$Q$10009,PURCHASE!$A$6:$A$10009,E2,PURCHASE!$M$6:$M$10009,$B$3:$B$1021,PURCHASE!$L$6:$L$10009,$A$3:$A$1021)</f>
        <v>0</v>
      </c>
      <c r="F245" s="416">
        <f>SUMIFS(PURCHASE!$Q$6:$Q$10009,PURCHASE!$A$6:$A$10009,F2,PURCHASE!$M$6:$M$10009,$B$3:$B$1021,PURCHASE!$L$6:$L$10009,$A$3:$A$1021)</f>
        <v>0</v>
      </c>
      <c r="G245" s="416">
        <f>SUMIFS(PURCHASE!$Q$6:$Q$10009,PURCHASE!$A$6:$A$10009,G2,PURCHASE!$M$6:$M$10009,$B$3:$B$1021,PURCHASE!$L$6:$L$10009,$A$3:$A$1021)</f>
        <v>0</v>
      </c>
      <c r="H245" s="416">
        <f>SUMIFS(PURCHASE!$Q$6:$Q$10009,PURCHASE!$A$6:$A$10009,H2,PURCHASE!$M$6:$M$10009,$B$3:$B$1021,PURCHASE!$L$6:$L$10009,$A$3:$A$1021)</f>
        <v>0</v>
      </c>
      <c r="I245" s="416">
        <f>SUMIFS(PURCHASE!$Q$6:$Q$10009,PURCHASE!$A$6:$A$10009,I2,PURCHASE!$M$6:$M$10009,$B$3:$B$1021,PURCHASE!$L$6:$L$10009,$A$3:$A$1021)</f>
        <v>0</v>
      </c>
      <c r="J245" s="416">
        <f>SUMIFS(PURCHASE!$Q$6:$Q$10009,PURCHASE!$A$6:$A$10009,J2,PURCHASE!$M$6:$M$10009,$B$3:$B$1021,PURCHASE!$L$6:$L$10009,$A$3:$A$1021)</f>
        <v>0</v>
      </c>
      <c r="K245" s="416">
        <f>SUMIFS(PURCHASE!$Q$6:$Q$10009,PURCHASE!$A$6:$A$10009,K2,PURCHASE!$M$6:$M$10009,$B$3:$B$1021,PURCHASE!$L$6:$L$10009,$A$3:$A$1021)</f>
        <v>0</v>
      </c>
      <c r="L245" s="416">
        <f>SUMIFS(PURCHASE!$Q$6:$Q$10009,PURCHASE!$A$6:$A$10009,L2,PURCHASE!$M$6:$M$10009,$B$3:$B$1021,PURCHASE!$L$6:$L$10009,$A$3:$A$1021)</f>
        <v>0</v>
      </c>
      <c r="M245" s="416">
        <f>SUMIFS(PURCHASE!$Q$6:$Q$10009,PURCHASE!$A$6:$A$10009,M2,PURCHASE!$M$6:$M$10009,$B$3:$B$1021,PURCHASE!$L$6:$L$10009,$A$3:$A$1021)</f>
        <v>0</v>
      </c>
      <c r="N245" s="416">
        <f>SUMIFS(PURCHASE!$Q$6:$Q$10009,PURCHASE!$A$6:$A$10009,N2,PURCHASE!$M$6:$M$10009,$B$3:$B$1021,PURCHASE!$L$6:$L$10009,$A$3:$A$1021)</f>
        <v>0</v>
      </c>
      <c r="O245" s="416">
        <f>SUMIFS(PURCHASE!$Q$6:$Q$10009,PURCHASE!$A$6:$A$10009,O2,PURCHASE!$M$6:$M$10009,$B$3:$B$1021,PURCHASE!$L$6:$L$10009,$A$3:$A$1021)</f>
        <v>0</v>
      </c>
    </row>
    <row r="246" spans="1:15">
      <c r="A246" s="417" t="s">
        <v>795</v>
      </c>
      <c r="B246" s="417" t="s">
        <v>1544</v>
      </c>
      <c r="C246" s="396" t="s">
        <v>1367</v>
      </c>
      <c r="D246" s="416">
        <f>SUMIFS(PURCHASE!$R$6:$R$10009,PURCHASE!$A$6:$A$10009,D2,PURCHASE!$M$6:$M$10009,$B$3:$B$1021,PURCHASE!$L$6:$L$10009,$A$3:$A$1021)</f>
        <v>0</v>
      </c>
      <c r="E246" s="416">
        <f>SUMIFS(PURCHASE!$R$6:$R$10009,PURCHASE!$A$6:$A$10009,E2,PURCHASE!$M$6:$M$10009,$B$3:$B$1021,PURCHASE!$L$6:$L$10009,$A$3:$A$1021)</f>
        <v>0</v>
      </c>
      <c r="F246" s="416">
        <f>SUMIFS(PURCHASE!$R$6:$R$10009,PURCHASE!$A$6:$A$10009,F2,PURCHASE!$M$6:$M$10009,$B$3:$B$1021,PURCHASE!$L$6:$L$10009,$A$3:$A$1021)</f>
        <v>0</v>
      </c>
      <c r="G246" s="416">
        <f>SUMIFS(PURCHASE!$R$6:$R$10009,PURCHASE!$A$6:$A$10009,G2,PURCHASE!$M$6:$M$10009,$B$3:$B$1021,PURCHASE!$L$6:$L$10009,$A$3:$A$1021)</f>
        <v>0</v>
      </c>
      <c r="H246" s="416">
        <f>SUMIFS(PURCHASE!$R$6:$R$10009,PURCHASE!$A$6:$A$10009,H2,PURCHASE!$M$6:$M$10009,$B$3:$B$1021,PURCHASE!$L$6:$L$10009,$A$3:$A$1021)</f>
        <v>0</v>
      </c>
      <c r="I246" s="416">
        <f>SUMIFS(PURCHASE!$R$6:$R$10009,PURCHASE!$A$6:$A$10009,I2,PURCHASE!$M$6:$M$10009,$B$3:$B$1021,PURCHASE!$L$6:$L$10009,$A$3:$A$1021)</f>
        <v>0</v>
      </c>
      <c r="J246" s="416">
        <f>SUMIFS(PURCHASE!$R$6:$R$10009,PURCHASE!$A$6:$A$10009,J2,PURCHASE!$M$6:$M$10009,$B$3:$B$1021,PURCHASE!$L$6:$L$10009,$A$3:$A$1021)</f>
        <v>0</v>
      </c>
      <c r="K246" s="416">
        <f>SUMIFS(PURCHASE!$R$6:$R$10009,PURCHASE!$A$6:$A$10009,K2,PURCHASE!$M$6:$M$10009,$B$3:$B$1021,PURCHASE!$L$6:$L$10009,$A$3:$A$1021)</f>
        <v>0</v>
      </c>
      <c r="L246" s="416">
        <f>SUMIFS(PURCHASE!$R$6:$R$10009,PURCHASE!$A$6:$A$10009,L2,PURCHASE!$M$6:$M$10009,$B$3:$B$1021,PURCHASE!$L$6:$L$10009,$A$3:$A$1021)</f>
        <v>0</v>
      </c>
      <c r="M246" s="416">
        <f>SUMIFS(PURCHASE!$R$6:$R$10009,PURCHASE!$A$6:$A$10009,M2,PURCHASE!$M$6:$M$10009,$B$3:$B$1021,PURCHASE!$L$6:$L$10009,$A$3:$A$1021)</f>
        <v>0</v>
      </c>
      <c r="N246" s="416">
        <f>SUMIFS(PURCHASE!$R$6:$R$10009,PURCHASE!$A$6:$A$10009,N2,PURCHASE!$M$6:$M$10009,$B$3:$B$1021,PURCHASE!$L$6:$L$10009,$A$3:$A$1021)</f>
        <v>0</v>
      </c>
      <c r="O246" s="416">
        <f>SUMIFS(PURCHASE!$R$6:$R$10009,PURCHASE!$A$6:$A$10009,O2,PURCHASE!$M$6:$M$10009,$B$3:$B$1021,PURCHASE!$L$6:$L$10009,$A$3:$A$1021)</f>
        <v>0</v>
      </c>
    </row>
    <row r="247" spans="1:15">
      <c r="A247" s="417" t="s">
        <v>795</v>
      </c>
      <c r="B247" s="417" t="s">
        <v>1544</v>
      </c>
      <c r="C247" s="398" t="s">
        <v>1368</v>
      </c>
      <c r="D247" s="416">
        <f>SUMIFS(PURCHASE!$S$6:$S$10009,PURCHASE!$A$6:$A$10009,D2,PURCHASE!$M$6:$M$10009,$B$3:$B$1021,PURCHASE!$L$6:$L$10009,$A$3:$A$1021)</f>
        <v>0</v>
      </c>
      <c r="E247" s="416">
        <f>SUMIFS(PURCHASE!$S$6:$S$10009,PURCHASE!$A$6:$A$10009,E2,PURCHASE!$M$6:$M$10009,$B$3:$B$1021,PURCHASE!$L$6:$L$10009,$A$3:$A$1021)</f>
        <v>0</v>
      </c>
      <c r="F247" s="416">
        <f>SUMIFS(PURCHASE!$S$6:$S$10009,PURCHASE!$A$6:$A$10009,F2,PURCHASE!$M$6:$M$10009,$B$3:$B$1021,PURCHASE!$L$6:$L$10009,$A$3:$A$1021)</f>
        <v>0</v>
      </c>
      <c r="G247" s="416">
        <f>SUMIFS(PURCHASE!$S$6:$S$10009,PURCHASE!$A$6:$A$10009,G2,PURCHASE!$M$6:$M$10009,$B$3:$B$1021,PURCHASE!$L$6:$L$10009,$A$3:$A$1021)</f>
        <v>0</v>
      </c>
      <c r="H247" s="416">
        <f>SUMIFS(PURCHASE!$S$6:$S$10009,PURCHASE!$A$6:$A$10009,H2,PURCHASE!$M$6:$M$10009,$B$3:$B$1021,PURCHASE!$L$6:$L$10009,$A$3:$A$1021)</f>
        <v>0</v>
      </c>
      <c r="I247" s="416">
        <f>SUMIFS(PURCHASE!$S$6:$S$10009,PURCHASE!$A$6:$A$10009,I2,PURCHASE!$M$6:$M$10009,$B$3:$B$1021,PURCHASE!$L$6:$L$10009,$A$3:$A$1021)</f>
        <v>0</v>
      </c>
      <c r="J247" s="416">
        <f>SUMIFS(PURCHASE!$S$6:$S$10009,PURCHASE!$A$6:$A$10009,J2,PURCHASE!$M$6:$M$10009,$B$3:$B$1021,PURCHASE!$L$6:$L$10009,$A$3:$A$1021)</f>
        <v>0</v>
      </c>
      <c r="K247" s="416">
        <f>SUMIFS(PURCHASE!$S$6:$S$10009,PURCHASE!$A$6:$A$10009,K2,PURCHASE!$M$6:$M$10009,$B$3:$B$1021,PURCHASE!$L$6:$L$10009,$A$3:$A$1021)</f>
        <v>0</v>
      </c>
      <c r="L247" s="416">
        <f>SUMIFS(PURCHASE!$S$6:$S$10009,PURCHASE!$A$6:$A$10009,L2,PURCHASE!$M$6:$M$10009,$B$3:$B$1021,PURCHASE!$L$6:$L$10009,$A$3:$A$1021)</f>
        <v>0</v>
      </c>
      <c r="M247" s="416">
        <f>SUMIFS(PURCHASE!$S$6:$S$10009,PURCHASE!$A$6:$A$10009,M2,PURCHASE!$M$6:$M$10009,$B$3:$B$1021,PURCHASE!$L$6:$L$10009,$A$3:$A$1021)</f>
        <v>0</v>
      </c>
      <c r="N247" s="416">
        <f>SUMIFS(PURCHASE!$S$6:$S$10009,PURCHASE!$A$6:$A$10009,N2,PURCHASE!$M$6:$M$10009,$B$3:$B$1021,PURCHASE!$L$6:$L$10009,$A$3:$A$1021)</f>
        <v>0</v>
      </c>
      <c r="O247" s="416">
        <f>SUMIFS(PURCHASE!$S$6:$S$10009,PURCHASE!$A$6:$A$10009,O2,PURCHASE!$M$6:$M$10009,$B$3:$B$1021,PURCHASE!$L$6:$L$10009,$A$3:$A$1021)</f>
        <v>0</v>
      </c>
    </row>
    <row r="248" spans="1:15">
      <c r="A248" s="402" t="s">
        <v>795</v>
      </c>
      <c r="B248" s="402" t="s">
        <v>1468</v>
      </c>
      <c r="C248" s="413" t="s">
        <v>1908</v>
      </c>
      <c r="D248" s="414">
        <f>SUM(D250:D254)</f>
        <v>682712</v>
      </c>
      <c r="E248" s="414">
        <f t="shared" ref="E248:N248" si="126">SUM(E250:E254)</f>
        <v>810753.22</v>
      </c>
      <c r="F248" s="414">
        <f t="shared" si="126"/>
        <v>994466.55559999985</v>
      </c>
      <c r="G248" s="414">
        <f t="shared" si="126"/>
        <v>1049202.959</v>
      </c>
      <c r="H248" s="414">
        <f t="shared" si="126"/>
        <v>1151342.52</v>
      </c>
      <c r="I248" s="414">
        <f t="shared" si="126"/>
        <v>0</v>
      </c>
      <c r="J248" s="414">
        <f t="shared" si="126"/>
        <v>0</v>
      </c>
      <c r="K248" s="414">
        <f t="shared" si="126"/>
        <v>0</v>
      </c>
      <c r="L248" s="414">
        <f t="shared" si="126"/>
        <v>0</v>
      </c>
      <c r="M248" s="414">
        <f t="shared" si="126"/>
        <v>0</v>
      </c>
      <c r="N248" s="414">
        <f t="shared" si="126"/>
        <v>0</v>
      </c>
      <c r="O248" s="414">
        <f t="shared" ref="O248" si="127">SUM(O250:O254)</f>
        <v>0</v>
      </c>
    </row>
    <row r="249" spans="1:15">
      <c r="A249" s="415" t="s">
        <v>795</v>
      </c>
      <c r="B249" s="417" t="s">
        <v>1468</v>
      </c>
      <c r="C249" s="396" t="s">
        <v>1363</v>
      </c>
      <c r="D249" s="416"/>
      <c r="E249" s="416"/>
      <c r="F249" s="416"/>
      <c r="G249" s="416"/>
      <c r="H249" s="416"/>
      <c r="I249" s="416"/>
      <c r="J249" s="416"/>
      <c r="K249" s="416"/>
      <c r="L249" s="416"/>
      <c r="M249" s="416"/>
      <c r="N249" s="416"/>
      <c r="O249" s="416"/>
    </row>
    <row r="250" spans="1:15">
      <c r="A250" s="417" t="s">
        <v>795</v>
      </c>
      <c r="B250" s="417" t="s">
        <v>1468</v>
      </c>
      <c r="C250" s="396" t="s">
        <v>1364</v>
      </c>
      <c r="D250" s="416">
        <f>+D229+D236+D243</f>
        <v>546625</v>
      </c>
      <c r="E250" s="416">
        <f t="shared" ref="E250:N250" si="128">+E229+E236+E243</f>
        <v>687079</v>
      </c>
      <c r="F250" s="416">
        <f t="shared" si="128"/>
        <v>840725.41999999993</v>
      </c>
      <c r="G250" s="416">
        <f t="shared" si="128"/>
        <v>889155.04999999993</v>
      </c>
      <c r="H250" s="416">
        <f t="shared" si="128"/>
        <v>975714</v>
      </c>
      <c r="I250" s="416">
        <f t="shared" si="128"/>
        <v>0</v>
      </c>
      <c r="J250" s="416">
        <f t="shared" si="128"/>
        <v>0</v>
      </c>
      <c r="K250" s="416">
        <f t="shared" si="128"/>
        <v>0</v>
      </c>
      <c r="L250" s="416">
        <f t="shared" si="128"/>
        <v>0</v>
      </c>
      <c r="M250" s="416">
        <f t="shared" si="128"/>
        <v>0</v>
      </c>
      <c r="N250" s="416">
        <f t="shared" si="128"/>
        <v>0</v>
      </c>
      <c r="O250" s="416">
        <f t="shared" ref="O250" si="129">+O229+O236+O243</f>
        <v>0</v>
      </c>
    </row>
    <row r="251" spans="1:15">
      <c r="A251" s="417" t="s">
        <v>795</v>
      </c>
      <c r="B251" s="417" t="s">
        <v>1468</v>
      </c>
      <c r="C251" s="396" t="s">
        <v>1365</v>
      </c>
      <c r="D251" s="416">
        <f t="shared" ref="D251:N254" si="130">+D230+D237+D244</f>
        <v>0</v>
      </c>
      <c r="E251" s="416">
        <f t="shared" si="130"/>
        <v>0</v>
      </c>
      <c r="F251" s="416">
        <f t="shared" si="130"/>
        <v>0</v>
      </c>
      <c r="G251" s="416">
        <f t="shared" si="130"/>
        <v>1944</v>
      </c>
      <c r="H251" s="416">
        <f t="shared" si="130"/>
        <v>0</v>
      </c>
      <c r="I251" s="416">
        <f t="shared" si="130"/>
        <v>0</v>
      </c>
      <c r="J251" s="416">
        <f t="shared" si="130"/>
        <v>0</v>
      </c>
      <c r="K251" s="416">
        <f t="shared" si="130"/>
        <v>0</v>
      </c>
      <c r="L251" s="416">
        <f t="shared" si="130"/>
        <v>0</v>
      </c>
      <c r="M251" s="416">
        <f t="shared" si="130"/>
        <v>0</v>
      </c>
      <c r="N251" s="416">
        <f t="shared" si="130"/>
        <v>0</v>
      </c>
      <c r="O251" s="416">
        <f t="shared" ref="O251" si="131">+O230+O237+O244</f>
        <v>0</v>
      </c>
    </row>
    <row r="252" spans="1:15">
      <c r="A252" s="417" t="s">
        <v>795</v>
      </c>
      <c r="B252" s="417" t="s">
        <v>1468</v>
      </c>
      <c r="C252" s="396" t="s">
        <v>1366</v>
      </c>
      <c r="D252" s="416">
        <f t="shared" si="130"/>
        <v>68043.5</v>
      </c>
      <c r="E252" s="416">
        <f t="shared" si="130"/>
        <v>61837.11</v>
      </c>
      <c r="F252" s="416">
        <f t="shared" si="130"/>
        <v>76870.56779999999</v>
      </c>
      <c r="G252" s="416">
        <f t="shared" si="130"/>
        <v>79051.954500000007</v>
      </c>
      <c r="H252" s="416">
        <f t="shared" si="130"/>
        <v>87814.260000000009</v>
      </c>
      <c r="I252" s="416">
        <f t="shared" si="130"/>
        <v>0</v>
      </c>
      <c r="J252" s="416">
        <f t="shared" si="130"/>
        <v>0</v>
      </c>
      <c r="K252" s="416">
        <f t="shared" si="130"/>
        <v>0</v>
      </c>
      <c r="L252" s="416">
        <f t="shared" si="130"/>
        <v>0</v>
      </c>
      <c r="M252" s="416">
        <f t="shared" si="130"/>
        <v>0</v>
      </c>
      <c r="N252" s="416">
        <f t="shared" si="130"/>
        <v>0</v>
      </c>
      <c r="O252" s="416">
        <f t="shared" ref="O252" si="132">+O231+O238+O245</f>
        <v>0</v>
      </c>
    </row>
    <row r="253" spans="1:15">
      <c r="A253" s="417" t="s">
        <v>795</v>
      </c>
      <c r="B253" s="417" t="s">
        <v>1468</v>
      </c>
      <c r="C253" s="396" t="s">
        <v>1367</v>
      </c>
      <c r="D253" s="416">
        <f t="shared" si="130"/>
        <v>68043.5</v>
      </c>
      <c r="E253" s="416">
        <f t="shared" si="130"/>
        <v>61837.11</v>
      </c>
      <c r="F253" s="416">
        <f t="shared" si="130"/>
        <v>76870.56779999999</v>
      </c>
      <c r="G253" s="416">
        <f t="shared" si="130"/>
        <v>79051.954500000007</v>
      </c>
      <c r="H253" s="416">
        <f t="shared" si="130"/>
        <v>87814.260000000009</v>
      </c>
      <c r="I253" s="416">
        <f t="shared" si="130"/>
        <v>0</v>
      </c>
      <c r="J253" s="416">
        <f t="shared" si="130"/>
        <v>0</v>
      </c>
      <c r="K253" s="416">
        <f t="shared" si="130"/>
        <v>0</v>
      </c>
      <c r="L253" s="416">
        <f t="shared" si="130"/>
        <v>0</v>
      </c>
      <c r="M253" s="416">
        <f t="shared" si="130"/>
        <v>0</v>
      </c>
      <c r="N253" s="416">
        <f t="shared" si="130"/>
        <v>0</v>
      </c>
      <c r="O253" s="416">
        <f t="shared" ref="O253" si="133">+O232+O239+O246</f>
        <v>0</v>
      </c>
    </row>
    <row r="254" spans="1:15">
      <c r="A254" s="417" t="s">
        <v>795</v>
      </c>
      <c r="B254" s="418" t="s">
        <v>1468</v>
      </c>
      <c r="C254" s="398" t="s">
        <v>1368</v>
      </c>
      <c r="D254" s="416">
        <f t="shared" si="130"/>
        <v>0</v>
      </c>
      <c r="E254" s="416">
        <f t="shared" si="130"/>
        <v>0</v>
      </c>
      <c r="F254" s="416">
        <f t="shared" si="130"/>
        <v>0</v>
      </c>
      <c r="G254" s="416">
        <f t="shared" si="130"/>
        <v>0</v>
      </c>
      <c r="H254" s="416">
        <f t="shared" si="130"/>
        <v>0</v>
      </c>
      <c r="I254" s="416">
        <f t="shared" si="130"/>
        <v>0</v>
      </c>
      <c r="J254" s="416">
        <f t="shared" si="130"/>
        <v>0</v>
      </c>
      <c r="K254" s="416">
        <f t="shared" si="130"/>
        <v>0</v>
      </c>
      <c r="L254" s="416">
        <f t="shared" si="130"/>
        <v>0</v>
      </c>
      <c r="M254" s="416">
        <f t="shared" si="130"/>
        <v>0</v>
      </c>
      <c r="N254" s="416">
        <f t="shared" si="130"/>
        <v>0</v>
      </c>
      <c r="O254" s="416">
        <f t="shared" ref="O254" si="134">+O233+O240+O247</f>
        <v>0</v>
      </c>
    </row>
    <row r="255" spans="1:15">
      <c r="A255" s="402" t="s">
        <v>842</v>
      </c>
      <c r="B255" s="402" t="s">
        <v>1545</v>
      </c>
      <c r="C255" s="413" t="s">
        <v>1545</v>
      </c>
      <c r="D255" s="414">
        <f>SUM(D257:D261)</f>
        <v>166073.20000000001</v>
      </c>
      <c r="E255" s="414">
        <f t="shared" ref="E255:N255" si="135">SUM(E257:E261)</f>
        <v>45100.048399999992</v>
      </c>
      <c r="F255" s="414">
        <f t="shared" si="135"/>
        <v>54489.600000000006</v>
      </c>
      <c r="G255" s="414">
        <f t="shared" si="135"/>
        <v>698560</v>
      </c>
      <c r="H255" s="414">
        <f t="shared" si="135"/>
        <v>0</v>
      </c>
      <c r="I255" s="414">
        <f t="shared" si="135"/>
        <v>0</v>
      </c>
      <c r="J255" s="414">
        <f t="shared" si="135"/>
        <v>0</v>
      </c>
      <c r="K255" s="414">
        <f t="shared" si="135"/>
        <v>0</v>
      </c>
      <c r="L255" s="414">
        <f t="shared" si="135"/>
        <v>0</v>
      </c>
      <c r="M255" s="414">
        <f t="shared" si="135"/>
        <v>0</v>
      </c>
      <c r="N255" s="414">
        <f t="shared" si="135"/>
        <v>0</v>
      </c>
      <c r="O255" s="414">
        <f t="shared" ref="O255" si="136">SUM(O257:O261)</f>
        <v>0</v>
      </c>
    </row>
    <row r="256" spans="1:15">
      <c r="A256" s="415" t="s">
        <v>842</v>
      </c>
      <c r="B256" s="415" t="s">
        <v>1545</v>
      </c>
      <c r="C256" s="396" t="s">
        <v>1363</v>
      </c>
      <c r="D256" s="416"/>
      <c r="E256" s="416"/>
      <c r="F256" s="416"/>
      <c r="G256" s="416"/>
      <c r="H256" s="416"/>
      <c r="I256" s="416"/>
      <c r="J256" s="416"/>
      <c r="K256" s="416"/>
      <c r="L256" s="416"/>
      <c r="M256" s="416"/>
      <c r="N256" s="416"/>
      <c r="O256" s="416"/>
    </row>
    <row r="257" spans="1:15">
      <c r="A257" s="417" t="s">
        <v>842</v>
      </c>
      <c r="B257" s="417" t="s">
        <v>1545</v>
      </c>
      <c r="C257" s="396" t="s">
        <v>1364</v>
      </c>
      <c r="D257" s="416">
        <f>SUMIFS(PURCHASE!$N$6:$N$10009,PURCHASE!$A$6:$A$10009,D2,PURCHASE!$M$6:$M$10009,$B$3:$B$1021,PURCHASE!$L$6:$L$10009,$A$3:$A$1021)</f>
        <v>140740</v>
      </c>
      <c r="E257" s="416">
        <f>SUMIFS(PURCHASE!$N$6:$N$10009,PURCHASE!$A$6:$A$10009,E2,PURCHASE!$M$6:$M$10009,$B$3:$B$1021,PURCHASE!$L$6:$L$10009,$A$3:$A$1021)</f>
        <v>38220.379999999997</v>
      </c>
      <c r="F257" s="416">
        <f>SUMIFS(PURCHASE!$N$6:$N$10009,PURCHASE!$A$6:$A$10009,F2,PURCHASE!$M$6:$M$10009,$B$3:$B$1021,PURCHASE!$L$6:$L$10009,$A$3:$A$1021)</f>
        <v>42570</v>
      </c>
      <c r="G257" s="416">
        <f>SUMIFS(PURCHASE!$N$6:$N$10009,PURCHASE!$A$6:$A$10009,G2,PURCHASE!$M$6:$M$10009,$B$3:$B$1021,PURCHASE!$L$6:$L$10009,$A$3:$A$1021)</f>
        <v>592000</v>
      </c>
      <c r="H257" s="416">
        <f>SUMIFS(PURCHASE!$N$6:$N$10009,PURCHASE!$A$6:$A$10009,H2,PURCHASE!$M$6:$M$10009,$B$3:$B$1021,PURCHASE!$L$6:$L$10009,$A$3:$A$1021)</f>
        <v>0</v>
      </c>
      <c r="I257" s="416">
        <f>SUMIFS(PURCHASE!$N$6:$N$10009,PURCHASE!$A$6:$A$10009,I2,PURCHASE!$M$6:$M$10009,$B$3:$B$1021,PURCHASE!$L$6:$L$10009,$A$3:$A$1021)</f>
        <v>0</v>
      </c>
      <c r="J257" s="416">
        <f>SUMIFS(PURCHASE!$N$6:$N$10009,PURCHASE!$A$6:$A$10009,J2,PURCHASE!$M$6:$M$10009,$B$3:$B$1021,PURCHASE!$L$6:$L$10009,$A$3:$A$1021)</f>
        <v>0</v>
      </c>
      <c r="K257" s="416">
        <f>SUMIFS(PURCHASE!$N$6:$N$10009,PURCHASE!$A$6:$A$10009,K2,PURCHASE!$M$6:$M$10009,$B$3:$B$1021,PURCHASE!$L$6:$L$10009,$A$3:$A$1021)</f>
        <v>0</v>
      </c>
      <c r="L257" s="416">
        <f>SUMIFS(PURCHASE!$N$6:$N$10009,PURCHASE!$A$6:$A$10009,L2,PURCHASE!$M$6:$M$10009,$B$3:$B$1021,PURCHASE!$L$6:$L$10009,$A$3:$A$1021)</f>
        <v>0</v>
      </c>
      <c r="M257" s="416">
        <f>SUMIFS(PURCHASE!$N$6:$N$10009,PURCHASE!$A$6:$A$10009,M2,PURCHASE!$M$6:$M$10009,$B$3:$B$1021,PURCHASE!$L$6:$L$10009,$A$3:$A$1021)</f>
        <v>0</v>
      </c>
      <c r="N257" s="416">
        <f>SUMIFS(PURCHASE!$N$6:$N$10009,PURCHASE!$A$6:$A$10009,N2,PURCHASE!$M$6:$M$10009,$B$3:$B$1021,PURCHASE!$L$6:$L$10009,$A$3:$A$1021)</f>
        <v>0</v>
      </c>
      <c r="O257" s="416">
        <f>SUMIFS(PURCHASE!$N$6:$N$10009,PURCHASE!$A$6:$A$10009,O2,PURCHASE!$M$6:$M$10009,$B$3:$B$1021,PURCHASE!$L$6:$L$10009,$A$3:$A$1021)</f>
        <v>0</v>
      </c>
    </row>
    <row r="258" spans="1:15">
      <c r="A258" s="417" t="s">
        <v>842</v>
      </c>
      <c r="B258" s="417" t="s">
        <v>1545</v>
      </c>
      <c r="C258" s="396" t="s">
        <v>1365</v>
      </c>
      <c r="D258" s="416">
        <f>SUMIFS(PURCHASE!$P$6:$P$10009,PURCHASE!$A$6:$A$10009,D2,PURCHASE!$M$6:$M$10009,$B$3:$B$1021,PURCHASE!$L$6:$L$10009,$A$3:$A$1021)</f>
        <v>0</v>
      </c>
      <c r="E258" s="416">
        <f>SUMIFS(PURCHASE!$P$6:$P$10009,PURCHASE!$A$6:$A$10009,E2,PURCHASE!$M$6:$M$10009,$B$3:$B$1021,PURCHASE!$L$6:$L$10009,$A$3:$A$1021)</f>
        <v>0</v>
      </c>
      <c r="F258" s="416">
        <f>SUMIFS(PURCHASE!$P$6:$P$10009,PURCHASE!$A$6:$A$10009,F2,PURCHASE!$M$6:$M$10009,$B$3:$B$1021,PURCHASE!$L$6:$L$10009,$A$3:$A$1021)</f>
        <v>0</v>
      </c>
      <c r="G258" s="416">
        <f>SUMIFS(PURCHASE!$P$6:$P$10009,PURCHASE!$A$6:$A$10009,G2,PURCHASE!$M$6:$M$10009,$B$3:$B$1021,PURCHASE!$L$6:$L$10009,$A$3:$A$1021)</f>
        <v>0</v>
      </c>
      <c r="H258" s="416">
        <f>SUMIFS(PURCHASE!$P$6:$P$10009,PURCHASE!$A$6:$A$10009,H2,PURCHASE!$M$6:$M$10009,$B$3:$B$1021,PURCHASE!$L$6:$L$10009,$A$3:$A$1021)</f>
        <v>0</v>
      </c>
      <c r="I258" s="416">
        <f>SUMIFS(PURCHASE!$P$6:$P$10009,PURCHASE!$A$6:$A$10009,I2,PURCHASE!$M$6:$M$10009,$B$3:$B$1021,PURCHASE!$L$6:$L$10009,$A$3:$A$1021)</f>
        <v>0</v>
      </c>
      <c r="J258" s="416">
        <f>SUMIFS(PURCHASE!$P$6:$P$10009,PURCHASE!$A$6:$A$10009,J2,PURCHASE!$M$6:$M$10009,$B$3:$B$1021,PURCHASE!$L$6:$L$10009,$A$3:$A$1021)</f>
        <v>0</v>
      </c>
      <c r="K258" s="416">
        <f>SUMIFS(PURCHASE!$P$6:$P$10009,PURCHASE!$A$6:$A$10009,K2,PURCHASE!$M$6:$M$10009,$B$3:$B$1021,PURCHASE!$L$6:$L$10009,$A$3:$A$1021)</f>
        <v>0</v>
      </c>
      <c r="L258" s="416">
        <f>SUMIFS(PURCHASE!$P$6:$P$10009,PURCHASE!$A$6:$A$10009,L2,PURCHASE!$M$6:$M$10009,$B$3:$B$1021,PURCHASE!$L$6:$L$10009,$A$3:$A$1021)</f>
        <v>0</v>
      </c>
      <c r="M258" s="416">
        <f>SUMIFS(PURCHASE!$P$6:$P$10009,PURCHASE!$A$6:$A$10009,M2,PURCHASE!$M$6:$M$10009,$B$3:$B$1021,PURCHASE!$L$6:$L$10009,$A$3:$A$1021)</f>
        <v>0</v>
      </c>
      <c r="N258" s="416">
        <f>SUMIFS(PURCHASE!$P$6:$P$10009,PURCHASE!$A$6:$A$10009,N2,PURCHASE!$M$6:$M$10009,$B$3:$B$1021,PURCHASE!$L$6:$L$10009,$A$3:$A$1021)</f>
        <v>0</v>
      </c>
      <c r="O258" s="416">
        <f>SUMIFS(PURCHASE!$P$6:$P$10009,PURCHASE!$A$6:$A$10009,O2,PURCHASE!$M$6:$M$10009,$B$3:$B$1021,PURCHASE!$L$6:$L$10009,$A$3:$A$1021)</f>
        <v>0</v>
      </c>
    </row>
    <row r="259" spans="1:15">
      <c r="A259" s="417" t="s">
        <v>842</v>
      </c>
      <c r="B259" s="417" t="s">
        <v>1545</v>
      </c>
      <c r="C259" s="396" t="s">
        <v>1366</v>
      </c>
      <c r="D259" s="416">
        <f>SUMIFS(PURCHASE!$Q$6:$Q$10009,PURCHASE!$A$6:$A$10009,D2,PURCHASE!$M$6:$M$10009,$B$3:$B$1021,PURCHASE!$L$6:$L$10009,$A$3:$A$1021)</f>
        <v>12666.599999999999</v>
      </c>
      <c r="E259" s="416">
        <f>SUMIFS(PURCHASE!$Q$6:$Q$10009,PURCHASE!$A$6:$A$10009,E2,PURCHASE!$M$6:$M$10009,$B$3:$B$1021,PURCHASE!$L$6:$L$10009,$A$3:$A$1021)</f>
        <v>3439.8342000000002</v>
      </c>
      <c r="F259" s="416">
        <f>SUMIFS(PURCHASE!$Q$6:$Q$10009,PURCHASE!$A$6:$A$10009,F2,PURCHASE!$M$6:$M$10009,$B$3:$B$1021,PURCHASE!$L$6:$L$10009,$A$3:$A$1021)</f>
        <v>5959.8</v>
      </c>
      <c r="G259" s="416">
        <f>SUMIFS(PURCHASE!$Q$6:$Q$10009,PURCHASE!$A$6:$A$10009,G2,PURCHASE!$M$6:$M$10009,$B$3:$B$1021,PURCHASE!$L$6:$L$10009,$A$3:$A$1021)</f>
        <v>53280</v>
      </c>
      <c r="H259" s="416">
        <f>SUMIFS(PURCHASE!$Q$6:$Q$10009,PURCHASE!$A$6:$A$10009,H2,PURCHASE!$M$6:$M$10009,$B$3:$B$1021,PURCHASE!$L$6:$L$10009,$A$3:$A$1021)</f>
        <v>0</v>
      </c>
      <c r="I259" s="416">
        <f>SUMIFS(PURCHASE!$Q$6:$Q$10009,PURCHASE!$A$6:$A$10009,I2,PURCHASE!$M$6:$M$10009,$B$3:$B$1021,PURCHASE!$L$6:$L$10009,$A$3:$A$1021)</f>
        <v>0</v>
      </c>
      <c r="J259" s="416">
        <f>SUMIFS(PURCHASE!$Q$6:$Q$10009,PURCHASE!$A$6:$A$10009,J2,PURCHASE!$M$6:$M$10009,$B$3:$B$1021,PURCHASE!$L$6:$L$10009,$A$3:$A$1021)</f>
        <v>0</v>
      </c>
      <c r="K259" s="416">
        <f>SUMIFS(PURCHASE!$Q$6:$Q$10009,PURCHASE!$A$6:$A$10009,K2,PURCHASE!$M$6:$M$10009,$B$3:$B$1021,PURCHASE!$L$6:$L$10009,$A$3:$A$1021)</f>
        <v>0</v>
      </c>
      <c r="L259" s="416">
        <f>SUMIFS(PURCHASE!$Q$6:$Q$10009,PURCHASE!$A$6:$A$10009,L2,PURCHASE!$M$6:$M$10009,$B$3:$B$1021,PURCHASE!$L$6:$L$10009,$A$3:$A$1021)</f>
        <v>0</v>
      </c>
      <c r="M259" s="416">
        <f>SUMIFS(PURCHASE!$Q$6:$Q$10009,PURCHASE!$A$6:$A$10009,M2,PURCHASE!$M$6:$M$10009,$B$3:$B$1021,PURCHASE!$L$6:$L$10009,$A$3:$A$1021)</f>
        <v>0</v>
      </c>
      <c r="N259" s="416">
        <f>SUMIFS(PURCHASE!$Q$6:$Q$10009,PURCHASE!$A$6:$A$10009,N2,PURCHASE!$M$6:$M$10009,$B$3:$B$1021,PURCHASE!$L$6:$L$10009,$A$3:$A$1021)</f>
        <v>0</v>
      </c>
      <c r="O259" s="416">
        <f>SUMIFS(PURCHASE!$Q$6:$Q$10009,PURCHASE!$A$6:$A$10009,O2,PURCHASE!$M$6:$M$10009,$B$3:$B$1021,PURCHASE!$L$6:$L$10009,$A$3:$A$1021)</f>
        <v>0</v>
      </c>
    </row>
    <row r="260" spans="1:15">
      <c r="A260" s="417" t="s">
        <v>842</v>
      </c>
      <c r="B260" s="417" t="s">
        <v>1545</v>
      </c>
      <c r="C260" s="396" t="s">
        <v>1367</v>
      </c>
      <c r="D260" s="416">
        <f>SUMIFS(PURCHASE!$R$6:$R$10009,PURCHASE!$A$6:$A$10009,D2,PURCHASE!$M$6:$M$10009,$B$3:$B$1021,PURCHASE!$L$6:$L$10009,$A$3:$A$1021)</f>
        <v>12666.599999999999</v>
      </c>
      <c r="E260" s="416">
        <f>SUMIFS(PURCHASE!$R$6:$R$10009,PURCHASE!$A$6:$A$10009,E2,PURCHASE!$M$6:$M$10009,$B$3:$B$1021,PURCHASE!$L$6:$L$10009,$A$3:$A$1021)</f>
        <v>3439.8342000000002</v>
      </c>
      <c r="F260" s="416">
        <f>SUMIFS(PURCHASE!$R$6:$R$10009,PURCHASE!$A$6:$A$10009,F2,PURCHASE!$M$6:$M$10009,$B$3:$B$1021,PURCHASE!$L$6:$L$10009,$A$3:$A$1021)</f>
        <v>5959.8</v>
      </c>
      <c r="G260" s="416">
        <f>SUMIFS(PURCHASE!$R$6:$R$10009,PURCHASE!$A$6:$A$10009,G2,PURCHASE!$M$6:$M$10009,$B$3:$B$1021,PURCHASE!$L$6:$L$10009,$A$3:$A$1021)</f>
        <v>53280</v>
      </c>
      <c r="H260" s="416">
        <f>SUMIFS(PURCHASE!$R$6:$R$10009,PURCHASE!$A$6:$A$10009,H2,PURCHASE!$M$6:$M$10009,$B$3:$B$1021,PURCHASE!$L$6:$L$10009,$A$3:$A$1021)</f>
        <v>0</v>
      </c>
      <c r="I260" s="416">
        <f>SUMIFS(PURCHASE!$R$6:$R$10009,PURCHASE!$A$6:$A$10009,I2,PURCHASE!$M$6:$M$10009,$B$3:$B$1021,PURCHASE!$L$6:$L$10009,$A$3:$A$1021)</f>
        <v>0</v>
      </c>
      <c r="J260" s="416">
        <f>SUMIFS(PURCHASE!$R$6:$R$10009,PURCHASE!$A$6:$A$10009,J2,PURCHASE!$M$6:$M$10009,$B$3:$B$1021,PURCHASE!$L$6:$L$10009,$A$3:$A$1021)</f>
        <v>0</v>
      </c>
      <c r="K260" s="416">
        <f>SUMIFS(PURCHASE!$R$6:$R$10009,PURCHASE!$A$6:$A$10009,K2,PURCHASE!$M$6:$M$10009,$B$3:$B$1021,PURCHASE!$L$6:$L$10009,$A$3:$A$1021)</f>
        <v>0</v>
      </c>
      <c r="L260" s="416">
        <f>SUMIFS(PURCHASE!$R$6:$R$10009,PURCHASE!$A$6:$A$10009,L2,PURCHASE!$M$6:$M$10009,$B$3:$B$1021,PURCHASE!$L$6:$L$10009,$A$3:$A$1021)</f>
        <v>0</v>
      </c>
      <c r="M260" s="416">
        <f>SUMIFS(PURCHASE!$R$6:$R$10009,PURCHASE!$A$6:$A$10009,M2,PURCHASE!$M$6:$M$10009,$B$3:$B$1021,PURCHASE!$L$6:$L$10009,$A$3:$A$1021)</f>
        <v>0</v>
      </c>
      <c r="N260" s="416">
        <f>SUMIFS(PURCHASE!$R$6:$R$10009,PURCHASE!$A$6:$A$10009,N2,PURCHASE!$M$6:$M$10009,$B$3:$B$1021,PURCHASE!$L$6:$L$10009,$A$3:$A$1021)</f>
        <v>0</v>
      </c>
      <c r="O260" s="416">
        <f>SUMIFS(PURCHASE!$R$6:$R$10009,PURCHASE!$A$6:$A$10009,O2,PURCHASE!$M$6:$M$10009,$B$3:$B$1021,PURCHASE!$L$6:$L$10009,$A$3:$A$1021)</f>
        <v>0</v>
      </c>
    </row>
    <row r="261" spans="1:15">
      <c r="A261" s="417" t="s">
        <v>842</v>
      </c>
      <c r="B261" s="418" t="s">
        <v>1545</v>
      </c>
      <c r="C261" s="396" t="s">
        <v>1368</v>
      </c>
      <c r="D261" s="416">
        <f>SUMIFS(PURCHASE!$S$6:$S$10009,PURCHASE!$A$6:$A$10009,D2,PURCHASE!$M$6:$M$10009,$B$3:$B$1021,PURCHASE!$L$6:$L$10009,$A$3:$A$1021)</f>
        <v>0</v>
      </c>
      <c r="E261" s="416">
        <f>SUMIFS(PURCHASE!$S$6:$S$10009,PURCHASE!$A$6:$A$10009,E2,PURCHASE!$M$6:$M$10009,$B$3:$B$1021,PURCHASE!$L$6:$L$10009,$A$3:$A$1021)</f>
        <v>0</v>
      </c>
      <c r="F261" s="416">
        <f>SUMIFS(PURCHASE!$S$6:$S$10009,PURCHASE!$A$6:$A$10009,F2,PURCHASE!$M$6:$M$10009,$B$3:$B$1021,PURCHASE!$L$6:$L$10009,$A$3:$A$1021)</f>
        <v>0</v>
      </c>
      <c r="G261" s="416">
        <f>SUMIFS(PURCHASE!$S$6:$S$10009,PURCHASE!$A$6:$A$10009,G2,PURCHASE!$M$6:$M$10009,$B$3:$B$1021,PURCHASE!$L$6:$L$10009,$A$3:$A$1021)</f>
        <v>0</v>
      </c>
      <c r="H261" s="416">
        <f>SUMIFS(PURCHASE!$S$6:$S$10009,PURCHASE!$A$6:$A$10009,H2,PURCHASE!$M$6:$M$10009,$B$3:$B$1021,PURCHASE!$L$6:$L$10009,$A$3:$A$1021)</f>
        <v>0</v>
      </c>
      <c r="I261" s="416">
        <f>SUMIFS(PURCHASE!$S$6:$S$10009,PURCHASE!$A$6:$A$10009,I2,PURCHASE!$M$6:$M$10009,$B$3:$B$1021,PURCHASE!$L$6:$L$10009,$A$3:$A$1021)</f>
        <v>0</v>
      </c>
      <c r="J261" s="416">
        <f>SUMIFS(PURCHASE!$S$6:$S$10009,PURCHASE!$A$6:$A$10009,J2,PURCHASE!$M$6:$M$10009,$B$3:$B$1021,PURCHASE!$L$6:$L$10009,$A$3:$A$1021)</f>
        <v>0</v>
      </c>
      <c r="K261" s="416">
        <f>SUMIFS(PURCHASE!$S$6:$S$10009,PURCHASE!$A$6:$A$10009,K2,PURCHASE!$M$6:$M$10009,$B$3:$B$1021,PURCHASE!$L$6:$L$10009,$A$3:$A$1021)</f>
        <v>0</v>
      </c>
      <c r="L261" s="416">
        <f>SUMIFS(PURCHASE!$S$6:$S$10009,PURCHASE!$A$6:$A$10009,L2,PURCHASE!$M$6:$M$10009,$B$3:$B$1021,PURCHASE!$L$6:$L$10009,$A$3:$A$1021)</f>
        <v>0</v>
      </c>
      <c r="M261" s="416">
        <f>SUMIFS(PURCHASE!$S$6:$S$10009,PURCHASE!$A$6:$A$10009,M2,PURCHASE!$M$6:$M$10009,$B$3:$B$1021,PURCHASE!$L$6:$L$10009,$A$3:$A$1021)</f>
        <v>0</v>
      </c>
      <c r="N261" s="416">
        <f>SUMIFS(PURCHASE!$S$6:$S$10009,PURCHASE!$A$6:$A$10009,N2,PURCHASE!$M$6:$M$10009,$B$3:$B$1021,PURCHASE!$L$6:$L$10009,$A$3:$A$1021)</f>
        <v>0</v>
      </c>
      <c r="O261" s="416">
        <f>SUMIFS(PURCHASE!$S$6:$S$10009,PURCHASE!$A$6:$A$10009,O2,PURCHASE!$M$6:$M$10009,$B$3:$B$1021,PURCHASE!$L$6:$L$10009,$A$3:$A$1021)</f>
        <v>0</v>
      </c>
    </row>
    <row r="262" spans="1:15">
      <c r="A262" s="402" t="s">
        <v>842</v>
      </c>
      <c r="B262" s="402" t="s">
        <v>1543</v>
      </c>
      <c r="C262" s="413" t="s">
        <v>1543</v>
      </c>
      <c r="D262" s="414">
        <f>SUM(D264:D268)</f>
        <v>0</v>
      </c>
      <c r="E262" s="414">
        <f t="shared" ref="E262:N262" si="137">SUM(E264:E268)</f>
        <v>0</v>
      </c>
      <c r="F262" s="414">
        <f t="shared" si="137"/>
        <v>0</v>
      </c>
      <c r="G262" s="414">
        <f t="shared" si="137"/>
        <v>0</v>
      </c>
      <c r="H262" s="414">
        <f t="shared" si="137"/>
        <v>0</v>
      </c>
      <c r="I262" s="414">
        <f t="shared" si="137"/>
        <v>0</v>
      </c>
      <c r="J262" s="414">
        <f t="shared" si="137"/>
        <v>0</v>
      </c>
      <c r="K262" s="414">
        <f t="shared" si="137"/>
        <v>0</v>
      </c>
      <c r="L262" s="414">
        <f t="shared" si="137"/>
        <v>0</v>
      </c>
      <c r="M262" s="414">
        <f t="shared" si="137"/>
        <v>0</v>
      </c>
      <c r="N262" s="414">
        <f t="shared" si="137"/>
        <v>0</v>
      </c>
      <c r="O262" s="414">
        <f t="shared" ref="O262" si="138">SUM(O264:O268)</f>
        <v>0</v>
      </c>
    </row>
    <row r="263" spans="1:15">
      <c r="A263" s="415" t="s">
        <v>842</v>
      </c>
      <c r="B263" s="415" t="s">
        <v>1543</v>
      </c>
      <c r="C263" s="396" t="s">
        <v>1363</v>
      </c>
      <c r="D263" s="416"/>
      <c r="E263" s="416"/>
      <c r="F263" s="416"/>
      <c r="G263" s="416"/>
      <c r="H263" s="416"/>
      <c r="I263" s="416"/>
      <c r="J263" s="416"/>
      <c r="K263" s="416"/>
      <c r="L263" s="416"/>
      <c r="M263" s="416"/>
      <c r="N263" s="416"/>
      <c r="O263" s="416"/>
    </row>
    <row r="264" spans="1:15">
      <c r="A264" s="417" t="s">
        <v>842</v>
      </c>
      <c r="B264" s="417" t="s">
        <v>1543</v>
      </c>
      <c r="C264" s="396" t="s">
        <v>1364</v>
      </c>
      <c r="D264" s="416">
        <f>SUMIFS(PURCHASE!$N$6:$N$10009,PURCHASE!$A$6:$A$10009,D2,PURCHASE!$M$6:$M$10009,$B$3:$B$1021,PURCHASE!$L$6:$L$10009,$A$3:$A$1021)</f>
        <v>0</v>
      </c>
      <c r="E264" s="416">
        <f>SUMIFS(PURCHASE!$N$6:$N$10009,PURCHASE!$A$6:$A$10009,E2,PURCHASE!$M$6:$M$10009,$B$3:$B$1021,PURCHASE!$L$6:$L$10009,$A$3:$A$1021)</f>
        <v>0</v>
      </c>
      <c r="F264" s="416">
        <f>SUMIFS(PURCHASE!$N$6:$N$10009,PURCHASE!$A$6:$A$10009,F2,PURCHASE!$M$6:$M$10009,$B$3:$B$1021,PURCHASE!$L$6:$L$10009,$A$3:$A$1021)</f>
        <v>0</v>
      </c>
      <c r="G264" s="416">
        <f>SUMIFS(PURCHASE!$N$6:$N$10009,PURCHASE!$A$6:$A$10009,G2,PURCHASE!$M$6:$M$10009,$B$3:$B$1021,PURCHASE!$L$6:$L$10009,$A$3:$A$1021)</f>
        <v>0</v>
      </c>
      <c r="H264" s="416">
        <f>SUMIFS(PURCHASE!$N$6:$N$10009,PURCHASE!$A$6:$A$10009,H2,PURCHASE!$M$6:$M$10009,$B$3:$B$1021,PURCHASE!$L$6:$L$10009,$A$3:$A$1021)</f>
        <v>0</v>
      </c>
      <c r="I264" s="416">
        <f>SUMIFS(PURCHASE!$N$6:$N$10009,PURCHASE!$A$6:$A$10009,I2,PURCHASE!$M$6:$M$10009,$B$3:$B$1021,PURCHASE!$L$6:$L$10009,$A$3:$A$1021)</f>
        <v>0</v>
      </c>
      <c r="J264" s="416">
        <f>SUMIFS(PURCHASE!$N$6:$N$10009,PURCHASE!$A$6:$A$10009,J2,PURCHASE!$M$6:$M$10009,$B$3:$B$1021,PURCHASE!$L$6:$L$10009,$A$3:$A$1021)</f>
        <v>0</v>
      </c>
      <c r="K264" s="416">
        <f>SUMIFS(PURCHASE!$N$6:$N$10009,PURCHASE!$A$6:$A$10009,K2,PURCHASE!$M$6:$M$10009,$B$3:$B$1021,PURCHASE!$L$6:$L$10009,$A$3:$A$1021)</f>
        <v>0</v>
      </c>
      <c r="L264" s="416">
        <f>SUMIFS(PURCHASE!$N$6:$N$10009,PURCHASE!$A$6:$A$10009,L2,PURCHASE!$M$6:$M$10009,$B$3:$B$1021,PURCHASE!$L$6:$L$10009,$A$3:$A$1021)</f>
        <v>0</v>
      </c>
      <c r="M264" s="416">
        <f>SUMIFS(PURCHASE!$N$6:$N$10009,PURCHASE!$A$6:$A$10009,M2,PURCHASE!$M$6:$M$10009,$B$3:$B$1021,PURCHASE!$L$6:$L$10009,$A$3:$A$1021)</f>
        <v>0</v>
      </c>
      <c r="N264" s="416">
        <f>SUMIFS(PURCHASE!$N$6:$N$10009,PURCHASE!$A$6:$A$10009,N2,PURCHASE!$M$6:$M$10009,$B$3:$B$1021,PURCHASE!$L$6:$L$10009,$A$3:$A$1021)</f>
        <v>0</v>
      </c>
      <c r="O264" s="416">
        <f>SUMIFS(PURCHASE!$N$6:$N$10009,PURCHASE!$A$6:$A$10009,O2,PURCHASE!$M$6:$M$10009,$B$3:$B$1021,PURCHASE!$L$6:$L$10009,$A$3:$A$1021)</f>
        <v>0</v>
      </c>
    </row>
    <row r="265" spans="1:15">
      <c r="A265" s="417" t="s">
        <v>842</v>
      </c>
      <c r="B265" s="417" t="s">
        <v>1543</v>
      </c>
      <c r="C265" s="396" t="s">
        <v>1365</v>
      </c>
      <c r="D265" s="416">
        <f>SUMIFS(PURCHASE!$P$6:$P$10009,PURCHASE!$A$6:$A$10009,D2,PURCHASE!$M$6:$M$10009,$B$3:$B$1021,PURCHASE!$L$6:$L$10009,$A$3:$A$1021)</f>
        <v>0</v>
      </c>
      <c r="E265" s="416">
        <f>SUMIFS(PURCHASE!$P$6:$P$10009,PURCHASE!$A$6:$A$10009,E2,PURCHASE!$M$6:$M$10009,$B$3:$B$1021,PURCHASE!$L$6:$L$10009,$A$3:$A$1021)</f>
        <v>0</v>
      </c>
      <c r="F265" s="416">
        <f>SUMIFS(PURCHASE!$P$6:$P$10009,PURCHASE!$A$6:$A$10009,F2,PURCHASE!$M$6:$M$10009,$B$3:$B$1021,PURCHASE!$L$6:$L$10009,$A$3:$A$1021)</f>
        <v>0</v>
      </c>
      <c r="G265" s="416">
        <f>SUMIFS(PURCHASE!$P$6:$P$10009,PURCHASE!$A$6:$A$10009,G2,PURCHASE!$M$6:$M$10009,$B$3:$B$1021,PURCHASE!$L$6:$L$10009,$A$3:$A$1021)</f>
        <v>0</v>
      </c>
      <c r="H265" s="416">
        <f>SUMIFS(PURCHASE!$P$6:$P$10009,PURCHASE!$A$6:$A$10009,H2,PURCHASE!$M$6:$M$10009,$B$3:$B$1021,PURCHASE!$L$6:$L$10009,$A$3:$A$1021)</f>
        <v>0</v>
      </c>
      <c r="I265" s="416">
        <f>SUMIFS(PURCHASE!$P$6:$P$10009,PURCHASE!$A$6:$A$10009,I2,PURCHASE!$M$6:$M$10009,$B$3:$B$1021,PURCHASE!$L$6:$L$10009,$A$3:$A$1021)</f>
        <v>0</v>
      </c>
      <c r="J265" s="416">
        <f>SUMIFS(PURCHASE!$P$6:$P$10009,PURCHASE!$A$6:$A$10009,J2,PURCHASE!$M$6:$M$10009,$B$3:$B$1021,PURCHASE!$L$6:$L$10009,$A$3:$A$1021)</f>
        <v>0</v>
      </c>
      <c r="K265" s="416">
        <f>SUMIFS(PURCHASE!$P$6:$P$10009,PURCHASE!$A$6:$A$10009,K2,PURCHASE!$M$6:$M$10009,$B$3:$B$1021,PURCHASE!$L$6:$L$10009,$A$3:$A$1021)</f>
        <v>0</v>
      </c>
      <c r="L265" s="416">
        <f>SUMIFS(PURCHASE!$P$6:$P$10009,PURCHASE!$A$6:$A$10009,L2,PURCHASE!$M$6:$M$10009,$B$3:$B$1021,PURCHASE!$L$6:$L$10009,$A$3:$A$1021)</f>
        <v>0</v>
      </c>
      <c r="M265" s="416">
        <f>SUMIFS(PURCHASE!$P$6:$P$10009,PURCHASE!$A$6:$A$10009,M2,PURCHASE!$M$6:$M$10009,$B$3:$B$1021,PURCHASE!$L$6:$L$10009,$A$3:$A$1021)</f>
        <v>0</v>
      </c>
      <c r="N265" s="416">
        <f>SUMIFS(PURCHASE!$P$6:$P$10009,PURCHASE!$A$6:$A$10009,N2,PURCHASE!$M$6:$M$10009,$B$3:$B$1021,PURCHASE!$L$6:$L$10009,$A$3:$A$1021)</f>
        <v>0</v>
      </c>
      <c r="O265" s="416">
        <f>SUMIFS(PURCHASE!$P$6:$P$10009,PURCHASE!$A$6:$A$10009,O2,PURCHASE!$M$6:$M$10009,$B$3:$B$1021,PURCHASE!$L$6:$L$10009,$A$3:$A$1021)</f>
        <v>0</v>
      </c>
    </row>
    <row r="266" spans="1:15">
      <c r="A266" s="417" t="s">
        <v>842</v>
      </c>
      <c r="B266" s="417" t="s">
        <v>1543</v>
      </c>
      <c r="C266" s="396" t="s">
        <v>1366</v>
      </c>
      <c r="D266" s="416">
        <f>SUMIFS(PURCHASE!$Q$6:$Q$10009,PURCHASE!$A$6:$A$10009,D2,PURCHASE!$M$6:$M$10009,$B$3:$B$1021,PURCHASE!$L$6:$L$10009,$A$3:$A$1021)</f>
        <v>0</v>
      </c>
      <c r="E266" s="416">
        <f>SUMIFS(PURCHASE!$Q$6:$Q$10009,PURCHASE!$A$6:$A$10009,E2,PURCHASE!$M$6:$M$10009,$B$3:$B$1021,PURCHASE!$L$6:$L$10009,$A$3:$A$1021)</f>
        <v>0</v>
      </c>
      <c r="F266" s="416">
        <f>SUMIFS(PURCHASE!$Q$6:$Q$10009,PURCHASE!$A$6:$A$10009,F2,PURCHASE!$M$6:$M$10009,$B$3:$B$1021,PURCHASE!$L$6:$L$10009,$A$3:$A$1021)</f>
        <v>0</v>
      </c>
      <c r="G266" s="416">
        <f>SUMIFS(PURCHASE!$Q$6:$Q$10009,PURCHASE!$A$6:$A$10009,G2,PURCHASE!$M$6:$M$10009,$B$3:$B$1021,PURCHASE!$L$6:$L$10009,$A$3:$A$1021)</f>
        <v>0</v>
      </c>
      <c r="H266" s="416">
        <f>SUMIFS(PURCHASE!$Q$6:$Q$10009,PURCHASE!$A$6:$A$10009,H2,PURCHASE!$M$6:$M$10009,$B$3:$B$1021,PURCHASE!$L$6:$L$10009,$A$3:$A$1021)</f>
        <v>0</v>
      </c>
      <c r="I266" s="416">
        <f>SUMIFS(PURCHASE!$Q$6:$Q$10009,PURCHASE!$A$6:$A$10009,I2,PURCHASE!$M$6:$M$10009,$B$3:$B$1021,PURCHASE!$L$6:$L$10009,$A$3:$A$1021)</f>
        <v>0</v>
      </c>
      <c r="J266" s="416">
        <f>SUMIFS(PURCHASE!$Q$6:$Q$10009,PURCHASE!$A$6:$A$10009,J2,PURCHASE!$M$6:$M$10009,$B$3:$B$1021,PURCHASE!$L$6:$L$10009,$A$3:$A$1021)</f>
        <v>0</v>
      </c>
      <c r="K266" s="416">
        <f>SUMIFS(PURCHASE!$Q$6:$Q$10009,PURCHASE!$A$6:$A$10009,K2,PURCHASE!$M$6:$M$10009,$B$3:$B$1021,PURCHASE!$L$6:$L$10009,$A$3:$A$1021)</f>
        <v>0</v>
      </c>
      <c r="L266" s="416">
        <f>SUMIFS(PURCHASE!$Q$6:$Q$10009,PURCHASE!$A$6:$A$10009,L2,PURCHASE!$M$6:$M$10009,$B$3:$B$1021,PURCHASE!$L$6:$L$10009,$A$3:$A$1021)</f>
        <v>0</v>
      </c>
      <c r="M266" s="416">
        <f>SUMIFS(PURCHASE!$Q$6:$Q$10009,PURCHASE!$A$6:$A$10009,M2,PURCHASE!$M$6:$M$10009,$B$3:$B$1021,PURCHASE!$L$6:$L$10009,$A$3:$A$1021)</f>
        <v>0</v>
      </c>
      <c r="N266" s="416">
        <f>SUMIFS(PURCHASE!$Q$6:$Q$10009,PURCHASE!$A$6:$A$10009,N2,PURCHASE!$M$6:$M$10009,$B$3:$B$1021,PURCHASE!$L$6:$L$10009,$A$3:$A$1021)</f>
        <v>0</v>
      </c>
      <c r="O266" s="416">
        <f>SUMIFS(PURCHASE!$Q$6:$Q$10009,PURCHASE!$A$6:$A$10009,O2,PURCHASE!$M$6:$M$10009,$B$3:$B$1021,PURCHASE!$L$6:$L$10009,$A$3:$A$1021)</f>
        <v>0</v>
      </c>
    </row>
    <row r="267" spans="1:15">
      <c r="A267" s="417" t="s">
        <v>842</v>
      </c>
      <c r="B267" s="417" t="s">
        <v>1543</v>
      </c>
      <c r="C267" s="396" t="s">
        <v>1367</v>
      </c>
      <c r="D267" s="416">
        <f>SUMIFS(PURCHASE!$R$6:$R$10009,PURCHASE!$A$6:$A$10009,D2,PURCHASE!$M$6:$M$10009,$B$3:$B$1021,PURCHASE!$L$6:$L$10009,$A$3:$A$1021)</f>
        <v>0</v>
      </c>
      <c r="E267" s="416">
        <f>SUMIFS(PURCHASE!$R$6:$R$10009,PURCHASE!$A$6:$A$10009,E2,PURCHASE!$M$6:$M$10009,$B$3:$B$1021,PURCHASE!$L$6:$L$10009,$A$3:$A$1021)</f>
        <v>0</v>
      </c>
      <c r="F267" s="416">
        <f>SUMIFS(PURCHASE!$R$6:$R$10009,PURCHASE!$A$6:$A$10009,F2,PURCHASE!$M$6:$M$10009,$B$3:$B$1021,PURCHASE!$L$6:$L$10009,$A$3:$A$1021)</f>
        <v>0</v>
      </c>
      <c r="G267" s="416">
        <f>SUMIFS(PURCHASE!$R$6:$R$10009,PURCHASE!$A$6:$A$10009,G2,PURCHASE!$M$6:$M$10009,$B$3:$B$1021,PURCHASE!$L$6:$L$10009,$A$3:$A$1021)</f>
        <v>0</v>
      </c>
      <c r="H267" s="416">
        <f>SUMIFS(PURCHASE!$R$6:$R$10009,PURCHASE!$A$6:$A$10009,H2,PURCHASE!$M$6:$M$10009,$B$3:$B$1021,PURCHASE!$L$6:$L$10009,$A$3:$A$1021)</f>
        <v>0</v>
      </c>
      <c r="I267" s="416">
        <f>SUMIFS(PURCHASE!$R$6:$R$10009,PURCHASE!$A$6:$A$10009,I2,PURCHASE!$M$6:$M$10009,$B$3:$B$1021,PURCHASE!$L$6:$L$10009,$A$3:$A$1021)</f>
        <v>0</v>
      </c>
      <c r="J267" s="416">
        <f>SUMIFS(PURCHASE!$R$6:$R$10009,PURCHASE!$A$6:$A$10009,J2,PURCHASE!$M$6:$M$10009,$B$3:$B$1021,PURCHASE!$L$6:$L$10009,$A$3:$A$1021)</f>
        <v>0</v>
      </c>
      <c r="K267" s="416">
        <f>SUMIFS(PURCHASE!$R$6:$R$10009,PURCHASE!$A$6:$A$10009,K2,PURCHASE!$M$6:$M$10009,$B$3:$B$1021,PURCHASE!$L$6:$L$10009,$A$3:$A$1021)</f>
        <v>0</v>
      </c>
      <c r="L267" s="416">
        <f>SUMIFS(PURCHASE!$R$6:$R$10009,PURCHASE!$A$6:$A$10009,L2,PURCHASE!$M$6:$M$10009,$B$3:$B$1021,PURCHASE!$L$6:$L$10009,$A$3:$A$1021)</f>
        <v>0</v>
      </c>
      <c r="M267" s="416">
        <f>SUMIFS(PURCHASE!$R$6:$R$10009,PURCHASE!$A$6:$A$10009,M2,PURCHASE!$M$6:$M$10009,$B$3:$B$1021,PURCHASE!$L$6:$L$10009,$A$3:$A$1021)</f>
        <v>0</v>
      </c>
      <c r="N267" s="416">
        <f>SUMIFS(PURCHASE!$R$6:$R$10009,PURCHASE!$A$6:$A$10009,N2,PURCHASE!$M$6:$M$10009,$B$3:$B$1021,PURCHASE!$L$6:$L$10009,$A$3:$A$1021)</f>
        <v>0</v>
      </c>
      <c r="O267" s="416">
        <f>SUMIFS(PURCHASE!$R$6:$R$10009,PURCHASE!$A$6:$A$10009,O2,PURCHASE!$M$6:$M$10009,$B$3:$B$1021,PURCHASE!$L$6:$L$10009,$A$3:$A$1021)</f>
        <v>0</v>
      </c>
    </row>
    <row r="268" spans="1:15">
      <c r="A268" s="417" t="s">
        <v>842</v>
      </c>
      <c r="B268" s="418" t="s">
        <v>1543</v>
      </c>
      <c r="C268" s="396" t="s">
        <v>1368</v>
      </c>
      <c r="D268" s="416">
        <f>SUMIFS(PURCHASE!$S$6:$S$10009,PURCHASE!$A$6:$A$10009,D2,PURCHASE!$M$6:$M$10009,$B$3:$B$1021,PURCHASE!$L$6:$L$10009,$A$3:$A$1021)</f>
        <v>0</v>
      </c>
      <c r="E268" s="416">
        <f>SUMIFS(PURCHASE!$S$6:$S$10009,PURCHASE!$A$6:$A$10009,E2,PURCHASE!$M$6:$M$10009,$B$3:$B$1021,PURCHASE!$L$6:$L$10009,$A$3:$A$1021)</f>
        <v>0</v>
      </c>
      <c r="F268" s="416">
        <f>SUMIFS(PURCHASE!$S$6:$S$10009,PURCHASE!$A$6:$A$10009,F2,PURCHASE!$M$6:$M$10009,$B$3:$B$1021,PURCHASE!$L$6:$L$10009,$A$3:$A$1021)</f>
        <v>0</v>
      </c>
      <c r="G268" s="416">
        <f>SUMIFS(PURCHASE!$S$6:$S$10009,PURCHASE!$A$6:$A$10009,G2,PURCHASE!$M$6:$M$10009,$B$3:$B$1021,PURCHASE!$L$6:$L$10009,$A$3:$A$1021)</f>
        <v>0</v>
      </c>
      <c r="H268" s="416">
        <f>SUMIFS(PURCHASE!$S$6:$S$10009,PURCHASE!$A$6:$A$10009,H2,PURCHASE!$M$6:$M$10009,$B$3:$B$1021,PURCHASE!$L$6:$L$10009,$A$3:$A$1021)</f>
        <v>0</v>
      </c>
      <c r="I268" s="416">
        <f>SUMIFS(PURCHASE!$S$6:$S$10009,PURCHASE!$A$6:$A$10009,I2,PURCHASE!$M$6:$M$10009,$B$3:$B$1021,PURCHASE!$L$6:$L$10009,$A$3:$A$1021)</f>
        <v>0</v>
      </c>
      <c r="J268" s="416">
        <f>SUMIFS(PURCHASE!$S$6:$S$10009,PURCHASE!$A$6:$A$10009,J2,PURCHASE!$M$6:$M$10009,$B$3:$B$1021,PURCHASE!$L$6:$L$10009,$A$3:$A$1021)</f>
        <v>0</v>
      </c>
      <c r="K268" s="416">
        <f>SUMIFS(PURCHASE!$S$6:$S$10009,PURCHASE!$A$6:$A$10009,K2,PURCHASE!$M$6:$M$10009,$B$3:$B$1021,PURCHASE!$L$6:$L$10009,$A$3:$A$1021)</f>
        <v>0</v>
      </c>
      <c r="L268" s="416">
        <f>SUMIFS(PURCHASE!$S$6:$S$10009,PURCHASE!$A$6:$A$10009,L2,PURCHASE!$M$6:$M$10009,$B$3:$B$1021,PURCHASE!$L$6:$L$10009,$A$3:$A$1021)</f>
        <v>0</v>
      </c>
      <c r="M268" s="416">
        <f>SUMIFS(PURCHASE!$S$6:$S$10009,PURCHASE!$A$6:$A$10009,M2,PURCHASE!$M$6:$M$10009,$B$3:$B$1021,PURCHASE!$L$6:$L$10009,$A$3:$A$1021)</f>
        <v>0</v>
      </c>
      <c r="N268" s="416">
        <f>SUMIFS(PURCHASE!$S$6:$S$10009,PURCHASE!$A$6:$A$10009,N2,PURCHASE!$M$6:$M$10009,$B$3:$B$1021,PURCHASE!$L$6:$L$10009,$A$3:$A$1021)</f>
        <v>0</v>
      </c>
      <c r="O268" s="416">
        <f>SUMIFS(PURCHASE!$S$6:$S$10009,PURCHASE!$A$6:$A$10009,O2,PURCHASE!$M$6:$M$10009,$B$3:$B$1021,PURCHASE!$L$6:$L$10009,$A$3:$A$1021)</f>
        <v>0</v>
      </c>
    </row>
    <row r="269" spans="1:15">
      <c r="A269" s="402" t="s">
        <v>842</v>
      </c>
      <c r="B269" s="402" t="s">
        <v>1544</v>
      </c>
      <c r="C269" s="413" t="s">
        <v>1544</v>
      </c>
      <c r="D269" s="414">
        <f>SUM(D271:D275)</f>
        <v>0</v>
      </c>
      <c r="E269" s="414">
        <f t="shared" ref="E269:N269" si="139">SUM(E271:E275)</f>
        <v>0</v>
      </c>
      <c r="F269" s="414">
        <f t="shared" si="139"/>
        <v>0</v>
      </c>
      <c r="G269" s="414">
        <f t="shared" si="139"/>
        <v>0</v>
      </c>
      <c r="H269" s="414">
        <f t="shared" si="139"/>
        <v>0</v>
      </c>
      <c r="I269" s="414">
        <f t="shared" si="139"/>
        <v>0</v>
      </c>
      <c r="J269" s="414">
        <f t="shared" si="139"/>
        <v>0</v>
      </c>
      <c r="K269" s="414">
        <f t="shared" si="139"/>
        <v>0</v>
      </c>
      <c r="L269" s="414">
        <f t="shared" si="139"/>
        <v>0</v>
      </c>
      <c r="M269" s="414">
        <f t="shared" si="139"/>
        <v>0</v>
      </c>
      <c r="N269" s="414">
        <f t="shared" si="139"/>
        <v>0</v>
      </c>
      <c r="O269" s="414">
        <f t="shared" ref="O269" si="140">SUM(O271:O275)</f>
        <v>0</v>
      </c>
    </row>
    <row r="270" spans="1:15">
      <c r="A270" s="415" t="s">
        <v>842</v>
      </c>
      <c r="B270" s="415" t="s">
        <v>1544</v>
      </c>
      <c r="C270" s="396" t="s">
        <v>1363</v>
      </c>
      <c r="D270" s="416"/>
      <c r="E270" s="416"/>
      <c r="F270" s="416"/>
      <c r="G270" s="416"/>
      <c r="H270" s="416"/>
      <c r="I270" s="416"/>
      <c r="J270" s="416"/>
      <c r="K270" s="416"/>
      <c r="L270" s="416"/>
      <c r="M270" s="416"/>
      <c r="N270" s="416"/>
      <c r="O270" s="416"/>
    </row>
    <row r="271" spans="1:15">
      <c r="A271" s="417" t="s">
        <v>842</v>
      </c>
      <c r="B271" s="417" t="s">
        <v>1544</v>
      </c>
      <c r="C271" s="396" t="s">
        <v>1364</v>
      </c>
      <c r="D271" s="416">
        <f>SUMIFS(PURCHASE!$N$6:$N$10009,PURCHASE!$A$6:$A$10009,D2,PURCHASE!$M$6:$M$10009,$B$3:$B$1021,PURCHASE!$L$6:$L$10009,$A$3:$A$1021)</f>
        <v>0</v>
      </c>
      <c r="E271" s="416">
        <f>SUMIFS(PURCHASE!$N$6:$N$10009,PURCHASE!$A$6:$A$10009,E2,PURCHASE!$M$6:$M$10009,$B$3:$B$1021,PURCHASE!$L$6:$L$10009,$A$3:$A$1021)</f>
        <v>0</v>
      </c>
      <c r="F271" s="416">
        <f>SUMIFS(PURCHASE!$N$6:$N$10009,PURCHASE!$A$6:$A$10009,F2,PURCHASE!$M$6:$M$10009,$B$3:$B$1021,PURCHASE!$L$6:$L$10009,$A$3:$A$1021)</f>
        <v>0</v>
      </c>
      <c r="G271" s="416">
        <f>SUMIFS(PURCHASE!$N$6:$N$10009,PURCHASE!$A$6:$A$10009,G2,PURCHASE!$M$6:$M$10009,$B$3:$B$1021,PURCHASE!$L$6:$L$10009,$A$3:$A$1021)</f>
        <v>0</v>
      </c>
      <c r="H271" s="416">
        <f>SUMIFS(PURCHASE!$N$6:$N$10009,PURCHASE!$A$6:$A$10009,H2,PURCHASE!$M$6:$M$10009,$B$3:$B$1021,PURCHASE!$L$6:$L$10009,$A$3:$A$1021)</f>
        <v>0</v>
      </c>
      <c r="I271" s="416">
        <f>SUMIFS(PURCHASE!$N$6:$N$10009,PURCHASE!$A$6:$A$10009,I2,PURCHASE!$M$6:$M$10009,$B$3:$B$1021,PURCHASE!$L$6:$L$10009,$A$3:$A$1021)</f>
        <v>0</v>
      </c>
      <c r="J271" s="416">
        <f>SUMIFS(PURCHASE!$N$6:$N$10009,PURCHASE!$A$6:$A$10009,J2,PURCHASE!$M$6:$M$10009,$B$3:$B$1021,PURCHASE!$L$6:$L$10009,$A$3:$A$1021)</f>
        <v>0</v>
      </c>
      <c r="K271" s="416">
        <f>SUMIFS(PURCHASE!$N$6:$N$10009,PURCHASE!$A$6:$A$10009,K2,PURCHASE!$M$6:$M$10009,$B$3:$B$1021,PURCHASE!$L$6:$L$10009,$A$3:$A$1021)</f>
        <v>0</v>
      </c>
      <c r="L271" s="416">
        <f>SUMIFS(PURCHASE!$N$6:$N$10009,PURCHASE!$A$6:$A$10009,L2,PURCHASE!$M$6:$M$10009,$B$3:$B$1021,PURCHASE!$L$6:$L$10009,$A$3:$A$1021)</f>
        <v>0</v>
      </c>
      <c r="M271" s="416">
        <f>SUMIFS(PURCHASE!$N$6:$N$10009,PURCHASE!$A$6:$A$10009,M2,PURCHASE!$M$6:$M$10009,$B$3:$B$1021,PURCHASE!$L$6:$L$10009,$A$3:$A$1021)</f>
        <v>0</v>
      </c>
      <c r="N271" s="416">
        <f>SUMIFS(PURCHASE!$N$6:$N$10009,PURCHASE!$A$6:$A$10009,N2,PURCHASE!$M$6:$M$10009,$B$3:$B$1021,PURCHASE!$L$6:$L$10009,$A$3:$A$1021)</f>
        <v>0</v>
      </c>
      <c r="O271" s="416">
        <f>SUMIFS(PURCHASE!$N$6:$N$10009,PURCHASE!$A$6:$A$10009,O2,PURCHASE!$M$6:$M$10009,$B$3:$B$1021,PURCHASE!$L$6:$L$10009,$A$3:$A$1021)</f>
        <v>0</v>
      </c>
    </row>
    <row r="272" spans="1:15">
      <c r="A272" s="417" t="s">
        <v>842</v>
      </c>
      <c r="B272" s="417" t="s">
        <v>1544</v>
      </c>
      <c r="C272" s="396" t="s">
        <v>1365</v>
      </c>
      <c r="D272" s="416">
        <f>SUMIFS(PURCHASE!$P$6:$P$10009,PURCHASE!$A$6:$A$10009,D2,PURCHASE!$M$6:$M$10009,$B$3:$B$1021,PURCHASE!$L$6:$L$10009,$A$3:$A$1021)</f>
        <v>0</v>
      </c>
      <c r="E272" s="416">
        <f>SUMIFS(PURCHASE!$P$6:$P$10009,PURCHASE!$A$6:$A$10009,E2,PURCHASE!$M$6:$M$10009,$B$3:$B$1021,PURCHASE!$L$6:$L$10009,$A$3:$A$1021)</f>
        <v>0</v>
      </c>
      <c r="F272" s="416">
        <f>SUMIFS(PURCHASE!$P$6:$P$10009,PURCHASE!$A$6:$A$10009,F2,PURCHASE!$M$6:$M$10009,$B$3:$B$1021,PURCHASE!$L$6:$L$10009,$A$3:$A$1021)</f>
        <v>0</v>
      </c>
      <c r="G272" s="416">
        <f>SUMIFS(PURCHASE!$P$6:$P$10009,PURCHASE!$A$6:$A$10009,G2,PURCHASE!$M$6:$M$10009,$B$3:$B$1021,PURCHASE!$L$6:$L$10009,$A$3:$A$1021)</f>
        <v>0</v>
      </c>
      <c r="H272" s="416">
        <f>SUMIFS(PURCHASE!$P$6:$P$10009,PURCHASE!$A$6:$A$10009,H2,PURCHASE!$M$6:$M$10009,$B$3:$B$1021,PURCHASE!$L$6:$L$10009,$A$3:$A$1021)</f>
        <v>0</v>
      </c>
      <c r="I272" s="416">
        <f>SUMIFS(PURCHASE!$P$6:$P$10009,PURCHASE!$A$6:$A$10009,I2,PURCHASE!$M$6:$M$10009,$B$3:$B$1021,PURCHASE!$L$6:$L$10009,$A$3:$A$1021)</f>
        <v>0</v>
      </c>
      <c r="J272" s="416">
        <f>SUMIFS(PURCHASE!$P$6:$P$10009,PURCHASE!$A$6:$A$10009,J2,PURCHASE!$M$6:$M$10009,$B$3:$B$1021,PURCHASE!$L$6:$L$10009,$A$3:$A$1021)</f>
        <v>0</v>
      </c>
      <c r="K272" s="416">
        <f>SUMIFS(PURCHASE!$P$6:$P$10009,PURCHASE!$A$6:$A$10009,K2,PURCHASE!$M$6:$M$10009,$B$3:$B$1021,PURCHASE!$L$6:$L$10009,$A$3:$A$1021)</f>
        <v>0</v>
      </c>
      <c r="L272" s="416">
        <f>SUMIFS(PURCHASE!$P$6:$P$10009,PURCHASE!$A$6:$A$10009,L2,PURCHASE!$M$6:$M$10009,$B$3:$B$1021,PURCHASE!$L$6:$L$10009,$A$3:$A$1021)</f>
        <v>0</v>
      </c>
      <c r="M272" s="416">
        <f>SUMIFS(PURCHASE!$P$6:$P$10009,PURCHASE!$A$6:$A$10009,M2,PURCHASE!$M$6:$M$10009,$B$3:$B$1021,PURCHASE!$L$6:$L$10009,$A$3:$A$1021)</f>
        <v>0</v>
      </c>
      <c r="N272" s="416">
        <f>SUMIFS(PURCHASE!$P$6:$P$10009,PURCHASE!$A$6:$A$10009,N2,PURCHASE!$M$6:$M$10009,$B$3:$B$1021,PURCHASE!$L$6:$L$10009,$A$3:$A$1021)</f>
        <v>0</v>
      </c>
      <c r="O272" s="416">
        <f>SUMIFS(PURCHASE!$P$6:$P$10009,PURCHASE!$A$6:$A$10009,O2,PURCHASE!$M$6:$M$10009,$B$3:$B$1021,PURCHASE!$L$6:$L$10009,$A$3:$A$1021)</f>
        <v>0</v>
      </c>
    </row>
    <row r="273" spans="1:15">
      <c r="A273" s="417" t="s">
        <v>842</v>
      </c>
      <c r="B273" s="417" t="s">
        <v>1544</v>
      </c>
      <c r="C273" s="396" t="s">
        <v>1366</v>
      </c>
      <c r="D273" s="416">
        <f>SUMIFS(PURCHASE!$Q$6:$Q$10009,PURCHASE!$A$6:$A$10009,D2,PURCHASE!$M$6:$M$10009,$B$3:$B$1021,PURCHASE!$L$6:$L$10009,$A$3:$A$1021)</f>
        <v>0</v>
      </c>
      <c r="E273" s="416">
        <f>SUMIFS(PURCHASE!$Q$6:$Q$10009,PURCHASE!$A$6:$A$10009,E2,PURCHASE!$M$6:$M$10009,$B$3:$B$1021,PURCHASE!$L$6:$L$10009,$A$3:$A$1021)</f>
        <v>0</v>
      </c>
      <c r="F273" s="416">
        <f>SUMIFS(PURCHASE!$Q$6:$Q$10009,PURCHASE!$A$6:$A$10009,F2,PURCHASE!$M$6:$M$10009,$B$3:$B$1021,PURCHASE!$L$6:$L$10009,$A$3:$A$1021)</f>
        <v>0</v>
      </c>
      <c r="G273" s="416">
        <f>SUMIFS(PURCHASE!$Q$6:$Q$10009,PURCHASE!$A$6:$A$10009,G2,PURCHASE!$M$6:$M$10009,$B$3:$B$1021,PURCHASE!$L$6:$L$10009,$A$3:$A$1021)</f>
        <v>0</v>
      </c>
      <c r="H273" s="416">
        <f>SUMIFS(PURCHASE!$Q$6:$Q$10009,PURCHASE!$A$6:$A$10009,H2,PURCHASE!$M$6:$M$10009,$B$3:$B$1021,PURCHASE!$L$6:$L$10009,$A$3:$A$1021)</f>
        <v>0</v>
      </c>
      <c r="I273" s="416">
        <f>SUMIFS(PURCHASE!$Q$6:$Q$10009,PURCHASE!$A$6:$A$10009,I2,PURCHASE!$M$6:$M$10009,$B$3:$B$1021,PURCHASE!$L$6:$L$10009,$A$3:$A$1021)</f>
        <v>0</v>
      </c>
      <c r="J273" s="416">
        <f>SUMIFS(PURCHASE!$Q$6:$Q$10009,PURCHASE!$A$6:$A$10009,J2,PURCHASE!$M$6:$M$10009,$B$3:$B$1021,PURCHASE!$L$6:$L$10009,$A$3:$A$1021)</f>
        <v>0</v>
      </c>
      <c r="K273" s="416">
        <f>SUMIFS(PURCHASE!$Q$6:$Q$10009,PURCHASE!$A$6:$A$10009,K2,PURCHASE!$M$6:$M$10009,$B$3:$B$1021,PURCHASE!$L$6:$L$10009,$A$3:$A$1021)</f>
        <v>0</v>
      </c>
      <c r="L273" s="416">
        <f>SUMIFS(PURCHASE!$Q$6:$Q$10009,PURCHASE!$A$6:$A$10009,L2,PURCHASE!$M$6:$M$10009,$B$3:$B$1021,PURCHASE!$L$6:$L$10009,$A$3:$A$1021)</f>
        <v>0</v>
      </c>
      <c r="M273" s="416">
        <f>SUMIFS(PURCHASE!$Q$6:$Q$10009,PURCHASE!$A$6:$A$10009,M2,PURCHASE!$M$6:$M$10009,$B$3:$B$1021,PURCHASE!$L$6:$L$10009,$A$3:$A$1021)</f>
        <v>0</v>
      </c>
      <c r="N273" s="416">
        <f>SUMIFS(PURCHASE!$Q$6:$Q$10009,PURCHASE!$A$6:$A$10009,N2,PURCHASE!$M$6:$M$10009,$B$3:$B$1021,PURCHASE!$L$6:$L$10009,$A$3:$A$1021)</f>
        <v>0</v>
      </c>
      <c r="O273" s="416">
        <f>SUMIFS(PURCHASE!$Q$6:$Q$10009,PURCHASE!$A$6:$A$10009,O2,PURCHASE!$M$6:$M$10009,$B$3:$B$1021,PURCHASE!$L$6:$L$10009,$A$3:$A$1021)</f>
        <v>0</v>
      </c>
    </row>
    <row r="274" spans="1:15">
      <c r="A274" s="417" t="s">
        <v>842</v>
      </c>
      <c r="B274" s="417" t="s">
        <v>1544</v>
      </c>
      <c r="C274" s="396" t="s">
        <v>1367</v>
      </c>
      <c r="D274" s="416">
        <f>SUMIFS(PURCHASE!$R$6:$R$10009,PURCHASE!$A$6:$A$10009,D2,PURCHASE!$M$6:$M$10009,$B$3:$B$1021,PURCHASE!$L$6:$L$10009,$A$3:$A$1021)</f>
        <v>0</v>
      </c>
      <c r="E274" s="416">
        <f>SUMIFS(PURCHASE!$R$6:$R$10009,PURCHASE!$A$6:$A$10009,E2,PURCHASE!$M$6:$M$10009,$B$3:$B$1021,PURCHASE!$L$6:$L$10009,$A$3:$A$1021)</f>
        <v>0</v>
      </c>
      <c r="F274" s="416">
        <f>SUMIFS(PURCHASE!$R$6:$R$10009,PURCHASE!$A$6:$A$10009,F2,PURCHASE!$M$6:$M$10009,$B$3:$B$1021,PURCHASE!$L$6:$L$10009,$A$3:$A$1021)</f>
        <v>0</v>
      </c>
      <c r="G274" s="416">
        <f>SUMIFS(PURCHASE!$R$6:$R$10009,PURCHASE!$A$6:$A$10009,G2,PURCHASE!$M$6:$M$10009,$B$3:$B$1021,PURCHASE!$L$6:$L$10009,$A$3:$A$1021)</f>
        <v>0</v>
      </c>
      <c r="H274" s="416">
        <f>SUMIFS(PURCHASE!$R$6:$R$10009,PURCHASE!$A$6:$A$10009,H2,PURCHASE!$M$6:$M$10009,$B$3:$B$1021,PURCHASE!$L$6:$L$10009,$A$3:$A$1021)</f>
        <v>0</v>
      </c>
      <c r="I274" s="416">
        <f>SUMIFS(PURCHASE!$R$6:$R$10009,PURCHASE!$A$6:$A$10009,I2,PURCHASE!$M$6:$M$10009,$B$3:$B$1021,PURCHASE!$L$6:$L$10009,$A$3:$A$1021)</f>
        <v>0</v>
      </c>
      <c r="J274" s="416">
        <f>SUMIFS(PURCHASE!$R$6:$R$10009,PURCHASE!$A$6:$A$10009,J2,PURCHASE!$M$6:$M$10009,$B$3:$B$1021,PURCHASE!$L$6:$L$10009,$A$3:$A$1021)</f>
        <v>0</v>
      </c>
      <c r="K274" s="416">
        <f>SUMIFS(PURCHASE!$R$6:$R$10009,PURCHASE!$A$6:$A$10009,K2,PURCHASE!$M$6:$M$10009,$B$3:$B$1021,PURCHASE!$L$6:$L$10009,$A$3:$A$1021)</f>
        <v>0</v>
      </c>
      <c r="L274" s="416">
        <f>SUMIFS(PURCHASE!$R$6:$R$10009,PURCHASE!$A$6:$A$10009,L2,PURCHASE!$M$6:$M$10009,$B$3:$B$1021,PURCHASE!$L$6:$L$10009,$A$3:$A$1021)</f>
        <v>0</v>
      </c>
      <c r="M274" s="416">
        <f>SUMIFS(PURCHASE!$R$6:$R$10009,PURCHASE!$A$6:$A$10009,M2,PURCHASE!$M$6:$M$10009,$B$3:$B$1021,PURCHASE!$L$6:$L$10009,$A$3:$A$1021)</f>
        <v>0</v>
      </c>
      <c r="N274" s="416">
        <f>SUMIFS(PURCHASE!$R$6:$R$10009,PURCHASE!$A$6:$A$10009,N2,PURCHASE!$M$6:$M$10009,$B$3:$B$1021,PURCHASE!$L$6:$L$10009,$A$3:$A$1021)</f>
        <v>0</v>
      </c>
      <c r="O274" s="416">
        <f>SUMIFS(PURCHASE!$R$6:$R$10009,PURCHASE!$A$6:$A$10009,O2,PURCHASE!$M$6:$M$10009,$B$3:$B$1021,PURCHASE!$L$6:$L$10009,$A$3:$A$1021)</f>
        <v>0</v>
      </c>
    </row>
    <row r="275" spans="1:15">
      <c r="A275" s="417" t="s">
        <v>842</v>
      </c>
      <c r="B275" s="417" t="s">
        <v>1544</v>
      </c>
      <c r="C275" s="398" t="s">
        <v>1368</v>
      </c>
      <c r="D275" s="416">
        <f>SUMIFS(PURCHASE!$S$6:$S$10009,PURCHASE!$A$6:$A$10009,D2,PURCHASE!$M$6:$M$10009,$B$3:$B$1021,PURCHASE!$L$6:$L$10009,$A$3:$A$1021)</f>
        <v>0</v>
      </c>
      <c r="E275" s="416">
        <f>SUMIFS(PURCHASE!$S$6:$S$10009,PURCHASE!$A$6:$A$10009,E2,PURCHASE!$M$6:$M$10009,$B$3:$B$1021,PURCHASE!$L$6:$L$10009,$A$3:$A$1021)</f>
        <v>0</v>
      </c>
      <c r="F275" s="416">
        <f>SUMIFS(PURCHASE!$S$6:$S$10009,PURCHASE!$A$6:$A$10009,F2,PURCHASE!$M$6:$M$10009,$B$3:$B$1021,PURCHASE!$L$6:$L$10009,$A$3:$A$1021)</f>
        <v>0</v>
      </c>
      <c r="G275" s="416">
        <f>SUMIFS(PURCHASE!$S$6:$S$10009,PURCHASE!$A$6:$A$10009,G2,PURCHASE!$M$6:$M$10009,$B$3:$B$1021,PURCHASE!$L$6:$L$10009,$A$3:$A$1021)</f>
        <v>0</v>
      </c>
      <c r="H275" s="416">
        <f>SUMIFS(PURCHASE!$S$6:$S$10009,PURCHASE!$A$6:$A$10009,H2,PURCHASE!$M$6:$M$10009,$B$3:$B$1021,PURCHASE!$L$6:$L$10009,$A$3:$A$1021)</f>
        <v>0</v>
      </c>
      <c r="I275" s="416">
        <f>SUMIFS(PURCHASE!$S$6:$S$10009,PURCHASE!$A$6:$A$10009,I2,PURCHASE!$M$6:$M$10009,$B$3:$B$1021,PURCHASE!$L$6:$L$10009,$A$3:$A$1021)</f>
        <v>0</v>
      </c>
      <c r="J275" s="416">
        <f>SUMIFS(PURCHASE!$S$6:$S$10009,PURCHASE!$A$6:$A$10009,J2,PURCHASE!$M$6:$M$10009,$B$3:$B$1021,PURCHASE!$L$6:$L$10009,$A$3:$A$1021)</f>
        <v>0</v>
      </c>
      <c r="K275" s="416">
        <f>SUMIFS(PURCHASE!$S$6:$S$10009,PURCHASE!$A$6:$A$10009,K2,PURCHASE!$M$6:$M$10009,$B$3:$B$1021,PURCHASE!$L$6:$L$10009,$A$3:$A$1021)</f>
        <v>0</v>
      </c>
      <c r="L275" s="416">
        <f>SUMIFS(PURCHASE!$S$6:$S$10009,PURCHASE!$A$6:$A$10009,L2,PURCHASE!$M$6:$M$10009,$B$3:$B$1021,PURCHASE!$L$6:$L$10009,$A$3:$A$1021)</f>
        <v>0</v>
      </c>
      <c r="M275" s="416">
        <f>SUMIFS(PURCHASE!$S$6:$S$10009,PURCHASE!$A$6:$A$10009,M2,PURCHASE!$M$6:$M$10009,$B$3:$B$1021,PURCHASE!$L$6:$L$10009,$A$3:$A$1021)</f>
        <v>0</v>
      </c>
      <c r="N275" s="416">
        <f>SUMIFS(PURCHASE!$S$6:$S$10009,PURCHASE!$A$6:$A$10009,N2,PURCHASE!$M$6:$M$10009,$B$3:$B$1021,PURCHASE!$L$6:$L$10009,$A$3:$A$1021)</f>
        <v>0</v>
      </c>
      <c r="O275" s="416">
        <f>SUMIFS(PURCHASE!$S$6:$S$10009,PURCHASE!$A$6:$A$10009,O2,PURCHASE!$M$6:$M$10009,$B$3:$B$1021,PURCHASE!$L$6:$L$10009,$A$3:$A$1021)</f>
        <v>0</v>
      </c>
    </row>
    <row r="276" spans="1:15">
      <c r="A276" s="402" t="s">
        <v>842</v>
      </c>
      <c r="B276" s="402" t="s">
        <v>1468</v>
      </c>
      <c r="C276" s="413" t="s">
        <v>1908</v>
      </c>
      <c r="D276" s="414">
        <f>SUM(D278:D282)</f>
        <v>166073.20000000001</v>
      </c>
      <c r="E276" s="414">
        <f t="shared" ref="E276:N276" si="141">SUM(E278:E282)</f>
        <v>45100.048399999992</v>
      </c>
      <c r="F276" s="414">
        <f t="shared" si="141"/>
        <v>54489.600000000006</v>
      </c>
      <c r="G276" s="414">
        <f t="shared" si="141"/>
        <v>698560</v>
      </c>
      <c r="H276" s="414">
        <f t="shared" si="141"/>
        <v>0</v>
      </c>
      <c r="I276" s="414">
        <f t="shared" si="141"/>
        <v>0</v>
      </c>
      <c r="J276" s="414">
        <f t="shared" si="141"/>
        <v>0</v>
      </c>
      <c r="K276" s="414">
        <f t="shared" si="141"/>
        <v>0</v>
      </c>
      <c r="L276" s="414">
        <f t="shared" si="141"/>
        <v>0</v>
      </c>
      <c r="M276" s="414">
        <f t="shared" si="141"/>
        <v>0</v>
      </c>
      <c r="N276" s="414">
        <f t="shared" si="141"/>
        <v>0</v>
      </c>
      <c r="O276" s="414">
        <f t="shared" ref="O276" si="142">SUM(O278:O282)</f>
        <v>0</v>
      </c>
    </row>
    <row r="277" spans="1:15">
      <c r="A277" s="415" t="s">
        <v>842</v>
      </c>
      <c r="B277" s="417" t="s">
        <v>1468</v>
      </c>
      <c r="C277" s="396" t="s">
        <v>1363</v>
      </c>
      <c r="D277" s="416"/>
      <c r="E277" s="416"/>
      <c r="F277" s="416"/>
      <c r="G277" s="416"/>
      <c r="H277" s="416"/>
      <c r="I277" s="416"/>
      <c r="J277" s="416"/>
      <c r="K277" s="416"/>
      <c r="L277" s="416"/>
      <c r="M277" s="416"/>
      <c r="N277" s="416"/>
      <c r="O277" s="416"/>
    </row>
    <row r="278" spans="1:15">
      <c r="A278" s="417" t="s">
        <v>842</v>
      </c>
      <c r="B278" s="417" t="s">
        <v>1468</v>
      </c>
      <c r="C278" s="396" t="s">
        <v>1364</v>
      </c>
      <c r="D278" s="416">
        <f>+D257+D264+D271</f>
        <v>140740</v>
      </c>
      <c r="E278" s="416">
        <f t="shared" ref="E278:N278" si="143">+E257+E264+E271</f>
        <v>38220.379999999997</v>
      </c>
      <c r="F278" s="416">
        <f t="shared" si="143"/>
        <v>42570</v>
      </c>
      <c r="G278" s="416">
        <f t="shared" si="143"/>
        <v>592000</v>
      </c>
      <c r="H278" s="416">
        <f t="shared" si="143"/>
        <v>0</v>
      </c>
      <c r="I278" s="416">
        <f t="shared" si="143"/>
        <v>0</v>
      </c>
      <c r="J278" s="416">
        <f t="shared" si="143"/>
        <v>0</v>
      </c>
      <c r="K278" s="416">
        <f t="shared" si="143"/>
        <v>0</v>
      </c>
      <c r="L278" s="416">
        <f t="shared" si="143"/>
        <v>0</v>
      </c>
      <c r="M278" s="416">
        <f t="shared" si="143"/>
        <v>0</v>
      </c>
      <c r="N278" s="416">
        <f t="shared" si="143"/>
        <v>0</v>
      </c>
      <c r="O278" s="416">
        <f t="shared" ref="O278" si="144">+O257+O264+O271</f>
        <v>0</v>
      </c>
    </row>
    <row r="279" spans="1:15">
      <c r="A279" s="417" t="s">
        <v>842</v>
      </c>
      <c r="B279" s="417" t="s">
        <v>1468</v>
      </c>
      <c r="C279" s="396" t="s">
        <v>1365</v>
      </c>
      <c r="D279" s="416">
        <f t="shared" ref="D279:N282" si="145">+D258+D265+D272</f>
        <v>0</v>
      </c>
      <c r="E279" s="416">
        <f t="shared" si="145"/>
        <v>0</v>
      </c>
      <c r="F279" s="416">
        <f t="shared" si="145"/>
        <v>0</v>
      </c>
      <c r="G279" s="416">
        <f t="shared" si="145"/>
        <v>0</v>
      </c>
      <c r="H279" s="416">
        <f t="shared" si="145"/>
        <v>0</v>
      </c>
      <c r="I279" s="416">
        <f t="shared" si="145"/>
        <v>0</v>
      </c>
      <c r="J279" s="416">
        <f t="shared" si="145"/>
        <v>0</v>
      </c>
      <c r="K279" s="416">
        <f t="shared" si="145"/>
        <v>0</v>
      </c>
      <c r="L279" s="416">
        <f t="shared" si="145"/>
        <v>0</v>
      </c>
      <c r="M279" s="416">
        <f t="shared" si="145"/>
        <v>0</v>
      </c>
      <c r="N279" s="416">
        <f t="shared" si="145"/>
        <v>0</v>
      </c>
      <c r="O279" s="416">
        <f t="shared" ref="O279" si="146">+O258+O265+O272</f>
        <v>0</v>
      </c>
    </row>
    <row r="280" spans="1:15">
      <c r="A280" s="417" t="s">
        <v>842</v>
      </c>
      <c r="B280" s="417" t="s">
        <v>1468</v>
      </c>
      <c r="C280" s="396" t="s">
        <v>1366</v>
      </c>
      <c r="D280" s="416">
        <f t="shared" si="145"/>
        <v>12666.599999999999</v>
      </c>
      <c r="E280" s="416">
        <f t="shared" si="145"/>
        <v>3439.8342000000002</v>
      </c>
      <c r="F280" s="416">
        <f t="shared" si="145"/>
        <v>5959.8</v>
      </c>
      <c r="G280" s="416">
        <f t="shared" si="145"/>
        <v>53280</v>
      </c>
      <c r="H280" s="416">
        <f t="shared" si="145"/>
        <v>0</v>
      </c>
      <c r="I280" s="416">
        <f t="shared" si="145"/>
        <v>0</v>
      </c>
      <c r="J280" s="416">
        <f t="shared" si="145"/>
        <v>0</v>
      </c>
      <c r="K280" s="416">
        <f t="shared" si="145"/>
        <v>0</v>
      </c>
      <c r="L280" s="416">
        <f t="shared" si="145"/>
        <v>0</v>
      </c>
      <c r="M280" s="416">
        <f t="shared" si="145"/>
        <v>0</v>
      </c>
      <c r="N280" s="416">
        <f t="shared" si="145"/>
        <v>0</v>
      </c>
      <c r="O280" s="416">
        <f t="shared" ref="O280" si="147">+O259+O266+O273</f>
        <v>0</v>
      </c>
    </row>
    <row r="281" spans="1:15">
      <c r="A281" s="417" t="s">
        <v>842</v>
      </c>
      <c r="B281" s="417" t="s">
        <v>1468</v>
      </c>
      <c r="C281" s="396" t="s">
        <v>1367</v>
      </c>
      <c r="D281" s="416">
        <f t="shared" si="145"/>
        <v>12666.599999999999</v>
      </c>
      <c r="E281" s="416">
        <f t="shared" si="145"/>
        <v>3439.8342000000002</v>
      </c>
      <c r="F281" s="416">
        <f t="shared" si="145"/>
        <v>5959.8</v>
      </c>
      <c r="G281" s="416">
        <f t="shared" si="145"/>
        <v>53280</v>
      </c>
      <c r="H281" s="416">
        <f t="shared" si="145"/>
        <v>0</v>
      </c>
      <c r="I281" s="416">
        <f t="shared" si="145"/>
        <v>0</v>
      </c>
      <c r="J281" s="416">
        <f t="shared" si="145"/>
        <v>0</v>
      </c>
      <c r="K281" s="416">
        <f t="shared" si="145"/>
        <v>0</v>
      </c>
      <c r="L281" s="416">
        <f t="shared" si="145"/>
        <v>0</v>
      </c>
      <c r="M281" s="416">
        <f t="shared" si="145"/>
        <v>0</v>
      </c>
      <c r="N281" s="416">
        <f t="shared" si="145"/>
        <v>0</v>
      </c>
      <c r="O281" s="416">
        <f t="shared" ref="O281" si="148">+O260+O267+O274</f>
        <v>0</v>
      </c>
    </row>
    <row r="282" spans="1:15">
      <c r="A282" s="417" t="s">
        <v>842</v>
      </c>
      <c r="B282" s="418" t="s">
        <v>1468</v>
      </c>
      <c r="C282" s="398" t="s">
        <v>1368</v>
      </c>
      <c r="D282" s="416">
        <f t="shared" si="145"/>
        <v>0</v>
      </c>
      <c r="E282" s="416">
        <f t="shared" si="145"/>
        <v>0</v>
      </c>
      <c r="F282" s="416">
        <f t="shared" si="145"/>
        <v>0</v>
      </c>
      <c r="G282" s="416">
        <f t="shared" si="145"/>
        <v>0</v>
      </c>
      <c r="H282" s="416">
        <f t="shared" si="145"/>
        <v>0</v>
      </c>
      <c r="I282" s="416">
        <f t="shared" si="145"/>
        <v>0</v>
      </c>
      <c r="J282" s="416">
        <f t="shared" si="145"/>
        <v>0</v>
      </c>
      <c r="K282" s="416">
        <f t="shared" si="145"/>
        <v>0</v>
      </c>
      <c r="L282" s="416">
        <f t="shared" si="145"/>
        <v>0</v>
      </c>
      <c r="M282" s="416">
        <f t="shared" si="145"/>
        <v>0</v>
      </c>
      <c r="N282" s="416">
        <f t="shared" si="145"/>
        <v>0</v>
      </c>
      <c r="O282" s="416">
        <f t="shared" ref="O282" si="149">+O261+O268+O275</f>
        <v>0</v>
      </c>
    </row>
    <row r="283" spans="1:15">
      <c r="A283" s="402" t="s">
        <v>1398</v>
      </c>
      <c r="B283" s="402" t="s">
        <v>1545</v>
      </c>
      <c r="C283" s="413" t="s">
        <v>1545</v>
      </c>
      <c r="D283" s="414">
        <f>SUM(D285:D289)</f>
        <v>3297888.8010000009</v>
      </c>
      <c r="E283" s="414">
        <f t="shared" ref="E283:O283" si="150">SUM(E285:E289)</f>
        <v>5651715.6008000001</v>
      </c>
      <c r="F283" s="414">
        <f t="shared" si="150"/>
        <v>5594229.2753999988</v>
      </c>
      <c r="G283" s="414">
        <f t="shared" si="150"/>
        <v>7729661.9287999971</v>
      </c>
      <c r="H283" s="414">
        <f t="shared" si="150"/>
        <v>5165969.7060000002</v>
      </c>
      <c r="I283" s="414">
        <f t="shared" si="150"/>
        <v>0</v>
      </c>
      <c r="J283" s="414">
        <f t="shared" si="150"/>
        <v>0</v>
      </c>
      <c r="K283" s="414">
        <f t="shared" si="150"/>
        <v>0</v>
      </c>
      <c r="L283" s="414">
        <f t="shared" si="150"/>
        <v>0</v>
      </c>
      <c r="M283" s="414">
        <f t="shared" si="150"/>
        <v>0</v>
      </c>
      <c r="N283" s="414">
        <f t="shared" si="150"/>
        <v>0</v>
      </c>
      <c r="O283" s="414">
        <f t="shared" si="150"/>
        <v>0</v>
      </c>
    </row>
    <row r="284" spans="1:15">
      <c r="A284" s="415" t="s">
        <v>1398</v>
      </c>
      <c r="B284" s="415" t="s">
        <v>1545</v>
      </c>
      <c r="C284" s="396" t="s">
        <v>1363</v>
      </c>
      <c r="D284" s="416">
        <f>+D4+D32+D60+D88+D116+D144+D172+D200+D228+D256</f>
        <v>0</v>
      </c>
      <c r="E284" s="416">
        <f t="shared" ref="E284:O284" si="151">+E4+E32+E60+E88+E116+E144+E172+E200+E228+E256</f>
        <v>0</v>
      </c>
      <c r="F284" s="416">
        <f t="shared" si="151"/>
        <v>0</v>
      </c>
      <c r="G284" s="416">
        <f t="shared" si="151"/>
        <v>0</v>
      </c>
      <c r="H284" s="416">
        <f t="shared" si="151"/>
        <v>0</v>
      </c>
      <c r="I284" s="416">
        <f t="shared" si="151"/>
        <v>0</v>
      </c>
      <c r="J284" s="416">
        <f t="shared" si="151"/>
        <v>0</v>
      </c>
      <c r="K284" s="416">
        <f t="shared" si="151"/>
        <v>0</v>
      </c>
      <c r="L284" s="416">
        <f t="shared" si="151"/>
        <v>0</v>
      </c>
      <c r="M284" s="416">
        <f t="shared" si="151"/>
        <v>0</v>
      </c>
      <c r="N284" s="416">
        <f t="shared" si="151"/>
        <v>0</v>
      </c>
      <c r="O284" s="416">
        <f t="shared" si="151"/>
        <v>0</v>
      </c>
    </row>
    <row r="285" spans="1:15">
      <c r="A285" s="417" t="s">
        <v>1398</v>
      </c>
      <c r="B285" s="417" t="s">
        <v>1545</v>
      </c>
      <c r="C285" s="396" t="s">
        <v>1364</v>
      </c>
      <c r="D285" s="416">
        <f t="shared" ref="D285:O310" si="152">+D5+D33+D61+D89+D117+D145+D173+D201+D229+D257</f>
        <v>2655684.3000000007</v>
      </c>
      <c r="E285" s="416">
        <f t="shared" si="152"/>
        <v>4627208.66</v>
      </c>
      <c r="F285" s="416">
        <f t="shared" si="152"/>
        <v>4591161.58</v>
      </c>
      <c r="G285" s="416">
        <f t="shared" si="152"/>
        <v>6361852.5599999968</v>
      </c>
      <c r="H285" s="416">
        <f t="shared" si="152"/>
        <v>4347301.0500000007</v>
      </c>
      <c r="I285" s="416">
        <f t="shared" si="152"/>
        <v>0</v>
      </c>
      <c r="J285" s="416">
        <f t="shared" si="152"/>
        <v>0</v>
      </c>
      <c r="K285" s="416">
        <f t="shared" si="152"/>
        <v>0</v>
      </c>
      <c r="L285" s="416">
        <f t="shared" si="152"/>
        <v>0</v>
      </c>
      <c r="M285" s="416">
        <f t="shared" si="152"/>
        <v>0</v>
      </c>
      <c r="N285" s="416">
        <f t="shared" si="152"/>
        <v>0</v>
      </c>
      <c r="O285" s="416">
        <f t="shared" si="152"/>
        <v>0</v>
      </c>
    </row>
    <row r="286" spans="1:15">
      <c r="A286" s="417" t="s">
        <v>1398</v>
      </c>
      <c r="B286" s="417" t="s">
        <v>1545</v>
      </c>
      <c r="C286" s="396" t="s">
        <v>1365</v>
      </c>
      <c r="D286" s="416">
        <f t="shared" si="152"/>
        <v>2079.9351999999999</v>
      </c>
      <c r="E286" s="416">
        <f t="shared" si="152"/>
        <v>139070.23000000001</v>
      </c>
      <c r="F286" s="416">
        <f t="shared" si="152"/>
        <v>89585.376799999998</v>
      </c>
      <c r="G286" s="416">
        <f t="shared" si="152"/>
        <v>69285.56</v>
      </c>
      <c r="H286" s="416">
        <f t="shared" si="152"/>
        <v>10977.877199999999</v>
      </c>
      <c r="I286" s="416">
        <f t="shared" si="152"/>
        <v>0</v>
      </c>
      <c r="J286" s="416">
        <f t="shared" si="152"/>
        <v>0</v>
      </c>
      <c r="K286" s="416">
        <f t="shared" si="152"/>
        <v>0</v>
      </c>
      <c r="L286" s="416">
        <f t="shared" si="152"/>
        <v>0</v>
      </c>
      <c r="M286" s="416">
        <f t="shared" si="152"/>
        <v>0</v>
      </c>
      <c r="N286" s="416">
        <f t="shared" si="152"/>
        <v>0</v>
      </c>
      <c r="O286" s="416">
        <f t="shared" si="152"/>
        <v>0</v>
      </c>
    </row>
    <row r="287" spans="1:15">
      <c r="A287" s="417" t="s">
        <v>1398</v>
      </c>
      <c r="B287" s="417" t="s">
        <v>1545</v>
      </c>
      <c r="C287" s="396" t="s">
        <v>1366</v>
      </c>
      <c r="D287" s="416">
        <f t="shared" si="152"/>
        <v>320062.28289999982</v>
      </c>
      <c r="E287" s="416">
        <f t="shared" si="152"/>
        <v>442718.3554</v>
      </c>
      <c r="F287" s="416">
        <f t="shared" si="152"/>
        <v>456741.15929999988</v>
      </c>
      <c r="G287" s="416">
        <f t="shared" si="152"/>
        <v>649261.90440000047</v>
      </c>
      <c r="H287" s="416">
        <f t="shared" si="152"/>
        <v>403845.3894000001</v>
      </c>
      <c r="I287" s="416">
        <f t="shared" si="152"/>
        <v>0</v>
      </c>
      <c r="J287" s="416">
        <f t="shared" si="152"/>
        <v>0</v>
      </c>
      <c r="K287" s="416">
        <f t="shared" si="152"/>
        <v>0</v>
      </c>
      <c r="L287" s="416">
        <f t="shared" si="152"/>
        <v>0</v>
      </c>
      <c r="M287" s="416">
        <f t="shared" si="152"/>
        <v>0</v>
      </c>
      <c r="N287" s="416">
        <f t="shared" si="152"/>
        <v>0</v>
      </c>
      <c r="O287" s="416">
        <f t="shared" si="152"/>
        <v>0</v>
      </c>
    </row>
    <row r="288" spans="1:15">
      <c r="A288" s="417" t="s">
        <v>1398</v>
      </c>
      <c r="B288" s="417" t="s">
        <v>1545</v>
      </c>
      <c r="C288" s="396" t="s">
        <v>1367</v>
      </c>
      <c r="D288" s="416">
        <f t="shared" si="152"/>
        <v>320062.28289999982</v>
      </c>
      <c r="E288" s="416">
        <f t="shared" si="152"/>
        <v>442718.3554</v>
      </c>
      <c r="F288" s="416">
        <f t="shared" si="152"/>
        <v>456741.15929999988</v>
      </c>
      <c r="G288" s="416">
        <f t="shared" si="152"/>
        <v>649261.90440000047</v>
      </c>
      <c r="H288" s="416">
        <f t="shared" si="152"/>
        <v>403845.3894000001</v>
      </c>
      <c r="I288" s="416">
        <f t="shared" si="152"/>
        <v>0</v>
      </c>
      <c r="J288" s="416">
        <f t="shared" si="152"/>
        <v>0</v>
      </c>
      <c r="K288" s="416">
        <f t="shared" si="152"/>
        <v>0</v>
      </c>
      <c r="L288" s="416">
        <f t="shared" si="152"/>
        <v>0</v>
      </c>
      <c r="M288" s="416">
        <f t="shared" si="152"/>
        <v>0</v>
      </c>
      <c r="N288" s="416">
        <f t="shared" si="152"/>
        <v>0</v>
      </c>
      <c r="O288" s="416">
        <f t="shared" si="152"/>
        <v>0</v>
      </c>
    </row>
    <row r="289" spans="1:15">
      <c r="A289" s="417" t="s">
        <v>1398</v>
      </c>
      <c r="B289" s="418" t="s">
        <v>1545</v>
      </c>
      <c r="C289" s="396" t="s">
        <v>1368</v>
      </c>
      <c r="D289" s="416">
        <f t="shared" si="152"/>
        <v>0</v>
      </c>
      <c r="E289" s="416">
        <f t="shared" si="152"/>
        <v>0</v>
      </c>
      <c r="F289" s="416">
        <f t="shared" si="152"/>
        <v>0</v>
      </c>
      <c r="G289" s="416">
        <f t="shared" si="152"/>
        <v>0</v>
      </c>
      <c r="H289" s="416">
        <f t="shared" si="152"/>
        <v>0</v>
      </c>
      <c r="I289" s="416">
        <f t="shared" si="152"/>
        <v>0</v>
      </c>
      <c r="J289" s="416">
        <f t="shared" si="152"/>
        <v>0</v>
      </c>
      <c r="K289" s="416">
        <f t="shared" si="152"/>
        <v>0</v>
      </c>
      <c r="L289" s="416">
        <f t="shared" si="152"/>
        <v>0</v>
      </c>
      <c r="M289" s="416">
        <f t="shared" si="152"/>
        <v>0</v>
      </c>
      <c r="N289" s="416">
        <f t="shared" si="152"/>
        <v>0</v>
      </c>
      <c r="O289" s="416">
        <f t="shared" si="152"/>
        <v>0</v>
      </c>
    </row>
    <row r="290" spans="1:15">
      <c r="A290" s="402" t="s">
        <v>1398</v>
      </c>
      <c r="B290" s="402" t="s">
        <v>1543</v>
      </c>
      <c r="C290" s="413" t="s">
        <v>1543</v>
      </c>
      <c r="D290" s="414">
        <f t="shared" si="152"/>
        <v>0</v>
      </c>
      <c r="E290" s="414">
        <f t="shared" ref="E290:O290" si="153">SUM(E292:E296)</f>
        <v>-62484.479999999996</v>
      </c>
      <c r="F290" s="414">
        <f t="shared" si="153"/>
        <v>-2656.1800000000003</v>
      </c>
      <c r="G290" s="414">
        <f t="shared" si="153"/>
        <v>0</v>
      </c>
      <c r="H290" s="414">
        <f t="shared" si="153"/>
        <v>-2880.5120000000002</v>
      </c>
      <c r="I290" s="414">
        <f t="shared" si="153"/>
        <v>0</v>
      </c>
      <c r="J290" s="414">
        <f t="shared" si="153"/>
        <v>0</v>
      </c>
      <c r="K290" s="414">
        <f t="shared" si="153"/>
        <v>0</v>
      </c>
      <c r="L290" s="414">
        <f t="shared" si="153"/>
        <v>0</v>
      </c>
      <c r="M290" s="414">
        <f t="shared" si="153"/>
        <v>0</v>
      </c>
      <c r="N290" s="414">
        <f t="shared" si="153"/>
        <v>0</v>
      </c>
      <c r="O290" s="414">
        <f t="shared" si="153"/>
        <v>0</v>
      </c>
    </row>
    <row r="291" spans="1:15">
      <c r="A291" s="417" t="s">
        <v>1398</v>
      </c>
      <c r="B291" s="415" t="s">
        <v>1543</v>
      </c>
      <c r="C291" s="396" t="s">
        <v>1363</v>
      </c>
      <c r="D291" s="416">
        <f t="shared" si="152"/>
        <v>0</v>
      </c>
      <c r="E291" s="416">
        <f t="shared" ref="E291:O291" si="154">+E11+E39+E67+E95+E123+E151+E179+E207+E235+E263</f>
        <v>0</v>
      </c>
      <c r="F291" s="416">
        <f t="shared" si="154"/>
        <v>0</v>
      </c>
      <c r="G291" s="416">
        <f t="shared" si="154"/>
        <v>0</v>
      </c>
      <c r="H291" s="416">
        <f t="shared" si="154"/>
        <v>0</v>
      </c>
      <c r="I291" s="416">
        <f t="shared" si="154"/>
        <v>0</v>
      </c>
      <c r="J291" s="416">
        <f t="shared" si="154"/>
        <v>0</v>
      </c>
      <c r="K291" s="416">
        <f t="shared" si="154"/>
        <v>0</v>
      </c>
      <c r="L291" s="416">
        <f t="shared" si="154"/>
        <v>0</v>
      </c>
      <c r="M291" s="416">
        <f t="shared" si="154"/>
        <v>0</v>
      </c>
      <c r="N291" s="416">
        <f t="shared" si="154"/>
        <v>0</v>
      </c>
      <c r="O291" s="416">
        <f t="shared" si="154"/>
        <v>0</v>
      </c>
    </row>
    <row r="292" spans="1:15">
      <c r="A292" s="417" t="s">
        <v>1398</v>
      </c>
      <c r="B292" s="417" t="s">
        <v>1543</v>
      </c>
      <c r="C292" s="396" t="s">
        <v>1364</v>
      </c>
      <c r="D292" s="416">
        <f t="shared" si="152"/>
        <v>0</v>
      </c>
      <c r="E292" s="416">
        <f t="shared" ref="E292:O292" si="155">+E12+E40+E68+E96+E124+E152+E180+E208+E236+E264</f>
        <v>-48816</v>
      </c>
      <c r="F292" s="416">
        <f t="shared" si="155"/>
        <v>-2251</v>
      </c>
      <c r="G292" s="416">
        <f t="shared" si="155"/>
        <v>0</v>
      </c>
      <c r="H292" s="416">
        <f t="shared" si="155"/>
        <v>-2250.4</v>
      </c>
      <c r="I292" s="416">
        <f t="shared" si="155"/>
        <v>0</v>
      </c>
      <c r="J292" s="416">
        <f t="shared" si="155"/>
        <v>0</v>
      </c>
      <c r="K292" s="416">
        <f t="shared" si="155"/>
        <v>0</v>
      </c>
      <c r="L292" s="416">
        <f t="shared" si="155"/>
        <v>0</v>
      </c>
      <c r="M292" s="416">
        <f t="shared" si="155"/>
        <v>0</v>
      </c>
      <c r="N292" s="416">
        <f t="shared" si="155"/>
        <v>0</v>
      </c>
      <c r="O292" s="416">
        <f t="shared" si="155"/>
        <v>0</v>
      </c>
    </row>
    <row r="293" spans="1:15">
      <c r="A293" s="417" t="s">
        <v>1398</v>
      </c>
      <c r="B293" s="417" t="s">
        <v>1543</v>
      </c>
      <c r="C293" s="396" t="s">
        <v>1365</v>
      </c>
      <c r="D293" s="416">
        <f t="shared" si="152"/>
        <v>0</v>
      </c>
      <c r="E293" s="416">
        <f t="shared" ref="E293:O293" si="156">+E13+E41+E69+E97+E125+E153+E181+E209+E237+E265</f>
        <v>0</v>
      </c>
      <c r="F293" s="416">
        <f t="shared" si="156"/>
        <v>0</v>
      </c>
      <c r="G293" s="416">
        <f t="shared" si="156"/>
        <v>0</v>
      </c>
      <c r="H293" s="416">
        <f t="shared" si="156"/>
        <v>0</v>
      </c>
      <c r="I293" s="416">
        <f t="shared" si="156"/>
        <v>0</v>
      </c>
      <c r="J293" s="416">
        <f t="shared" si="156"/>
        <v>0</v>
      </c>
      <c r="K293" s="416">
        <f t="shared" si="156"/>
        <v>0</v>
      </c>
      <c r="L293" s="416">
        <f t="shared" si="156"/>
        <v>0</v>
      </c>
      <c r="M293" s="416">
        <f t="shared" si="156"/>
        <v>0</v>
      </c>
      <c r="N293" s="416">
        <f t="shared" si="156"/>
        <v>0</v>
      </c>
      <c r="O293" s="416">
        <f t="shared" si="156"/>
        <v>0</v>
      </c>
    </row>
    <row r="294" spans="1:15">
      <c r="A294" s="417" t="s">
        <v>1398</v>
      </c>
      <c r="B294" s="417" t="s">
        <v>1543</v>
      </c>
      <c r="C294" s="396" t="s">
        <v>1366</v>
      </c>
      <c r="D294" s="416">
        <f t="shared" si="152"/>
        <v>0</v>
      </c>
      <c r="E294" s="416">
        <f t="shared" ref="E294:O294" si="157">+E14+E42+E70+E98+E126+E154+E182+E210+E238+E266</f>
        <v>-6834.24</v>
      </c>
      <c r="F294" s="416">
        <f t="shared" si="157"/>
        <v>-202.59</v>
      </c>
      <c r="G294" s="416">
        <f t="shared" si="157"/>
        <v>0</v>
      </c>
      <c r="H294" s="416">
        <f t="shared" si="157"/>
        <v>-315.05600000000004</v>
      </c>
      <c r="I294" s="416">
        <f t="shared" si="157"/>
        <v>0</v>
      </c>
      <c r="J294" s="416">
        <f t="shared" si="157"/>
        <v>0</v>
      </c>
      <c r="K294" s="416">
        <f t="shared" si="157"/>
        <v>0</v>
      </c>
      <c r="L294" s="416">
        <f t="shared" si="157"/>
        <v>0</v>
      </c>
      <c r="M294" s="416">
        <f t="shared" si="157"/>
        <v>0</v>
      </c>
      <c r="N294" s="416">
        <f t="shared" si="157"/>
        <v>0</v>
      </c>
      <c r="O294" s="416">
        <f t="shared" si="157"/>
        <v>0</v>
      </c>
    </row>
    <row r="295" spans="1:15">
      <c r="A295" s="417" t="s">
        <v>1398</v>
      </c>
      <c r="B295" s="417" t="s">
        <v>1543</v>
      </c>
      <c r="C295" s="396" t="s">
        <v>1367</v>
      </c>
      <c r="D295" s="416">
        <f t="shared" si="152"/>
        <v>0</v>
      </c>
      <c r="E295" s="416">
        <f t="shared" ref="E295:O295" si="158">+E15+E43+E71+E99+E127+E155+E183+E211+E239+E267</f>
        <v>-6834.24</v>
      </c>
      <c r="F295" s="416">
        <f t="shared" si="158"/>
        <v>-202.59</v>
      </c>
      <c r="G295" s="416">
        <f t="shared" si="158"/>
        <v>0</v>
      </c>
      <c r="H295" s="416">
        <f t="shared" si="158"/>
        <v>-315.05600000000004</v>
      </c>
      <c r="I295" s="416">
        <f t="shared" si="158"/>
        <v>0</v>
      </c>
      <c r="J295" s="416">
        <f t="shared" si="158"/>
        <v>0</v>
      </c>
      <c r="K295" s="416">
        <f t="shared" si="158"/>
        <v>0</v>
      </c>
      <c r="L295" s="416">
        <f t="shared" si="158"/>
        <v>0</v>
      </c>
      <c r="M295" s="416">
        <f t="shared" si="158"/>
        <v>0</v>
      </c>
      <c r="N295" s="416">
        <f t="shared" si="158"/>
        <v>0</v>
      </c>
      <c r="O295" s="416">
        <f t="shared" si="158"/>
        <v>0</v>
      </c>
    </row>
    <row r="296" spans="1:15">
      <c r="A296" s="417" t="s">
        <v>1398</v>
      </c>
      <c r="B296" s="418" t="s">
        <v>1543</v>
      </c>
      <c r="C296" s="396" t="s">
        <v>1368</v>
      </c>
      <c r="D296" s="416">
        <f t="shared" si="152"/>
        <v>0</v>
      </c>
      <c r="E296" s="416">
        <f t="shared" ref="E296:O296" si="159">+E16+E44+E72+E100+E128+E156+E184+E212+E240+E268</f>
        <v>0</v>
      </c>
      <c r="F296" s="416">
        <f t="shared" si="159"/>
        <v>0</v>
      </c>
      <c r="G296" s="416">
        <f t="shared" si="159"/>
        <v>0</v>
      </c>
      <c r="H296" s="416">
        <f t="shared" si="159"/>
        <v>0</v>
      </c>
      <c r="I296" s="416">
        <f t="shared" si="159"/>
        <v>0</v>
      </c>
      <c r="J296" s="416">
        <f t="shared" si="159"/>
        <v>0</v>
      </c>
      <c r="K296" s="416">
        <f t="shared" si="159"/>
        <v>0</v>
      </c>
      <c r="L296" s="416">
        <f t="shared" si="159"/>
        <v>0</v>
      </c>
      <c r="M296" s="416">
        <f t="shared" si="159"/>
        <v>0</v>
      </c>
      <c r="N296" s="416">
        <f t="shared" si="159"/>
        <v>0</v>
      </c>
      <c r="O296" s="416">
        <f t="shared" si="159"/>
        <v>0</v>
      </c>
    </row>
    <row r="297" spans="1:15">
      <c r="A297" s="402" t="s">
        <v>1398</v>
      </c>
      <c r="B297" s="402" t="s">
        <v>1544</v>
      </c>
      <c r="C297" s="413" t="s">
        <v>1544</v>
      </c>
      <c r="D297" s="414">
        <f t="shared" si="152"/>
        <v>0</v>
      </c>
      <c r="E297" s="414">
        <f t="shared" ref="E297:O297" si="160">SUM(E299:E303)</f>
        <v>0</v>
      </c>
      <c r="F297" s="414">
        <f t="shared" si="160"/>
        <v>0</v>
      </c>
      <c r="G297" s="414">
        <f t="shared" si="160"/>
        <v>0</v>
      </c>
      <c r="H297" s="414">
        <f t="shared" si="160"/>
        <v>0</v>
      </c>
      <c r="I297" s="414">
        <f t="shared" si="160"/>
        <v>0</v>
      </c>
      <c r="J297" s="414">
        <f t="shared" si="160"/>
        <v>0</v>
      </c>
      <c r="K297" s="414">
        <f t="shared" si="160"/>
        <v>0</v>
      </c>
      <c r="L297" s="414">
        <f t="shared" si="160"/>
        <v>0</v>
      </c>
      <c r="M297" s="414">
        <f t="shared" si="160"/>
        <v>0</v>
      </c>
      <c r="N297" s="414">
        <f t="shared" si="160"/>
        <v>0</v>
      </c>
      <c r="O297" s="414">
        <f t="shared" si="160"/>
        <v>0</v>
      </c>
    </row>
    <row r="298" spans="1:15">
      <c r="A298" s="417" t="s">
        <v>1398</v>
      </c>
      <c r="B298" s="415" t="s">
        <v>1544</v>
      </c>
      <c r="C298" s="396" t="s">
        <v>1363</v>
      </c>
      <c r="D298" s="416">
        <f t="shared" si="152"/>
        <v>0</v>
      </c>
      <c r="E298" s="416">
        <f t="shared" ref="E298:O298" si="161">+E18+E46+E74+E102+E130+E158+E186+E214+E242+E270</f>
        <v>0</v>
      </c>
      <c r="F298" s="416">
        <f t="shared" si="161"/>
        <v>0</v>
      </c>
      <c r="G298" s="416">
        <f t="shared" si="161"/>
        <v>0</v>
      </c>
      <c r="H298" s="416">
        <f t="shared" si="161"/>
        <v>0</v>
      </c>
      <c r="I298" s="416">
        <f t="shared" si="161"/>
        <v>0</v>
      </c>
      <c r="J298" s="416">
        <f t="shared" si="161"/>
        <v>0</v>
      </c>
      <c r="K298" s="416">
        <f t="shared" si="161"/>
        <v>0</v>
      </c>
      <c r="L298" s="416">
        <f t="shared" si="161"/>
        <v>0</v>
      </c>
      <c r="M298" s="416">
        <f t="shared" si="161"/>
        <v>0</v>
      </c>
      <c r="N298" s="416">
        <f t="shared" si="161"/>
        <v>0</v>
      </c>
      <c r="O298" s="416">
        <f t="shared" si="161"/>
        <v>0</v>
      </c>
    </row>
    <row r="299" spans="1:15">
      <c r="A299" s="417" t="s">
        <v>1398</v>
      </c>
      <c r="B299" s="417" t="s">
        <v>1544</v>
      </c>
      <c r="C299" s="396" t="s">
        <v>1364</v>
      </c>
      <c r="D299" s="416">
        <f t="shared" si="152"/>
        <v>0</v>
      </c>
      <c r="E299" s="416">
        <f t="shared" ref="E299:O299" si="162">+E19+E47+E75+E103+E131+E159+E187+E215+E243+E271</f>
        <v>0</v>
      </c>
      <c r="F299" s="416">
        <f t="shared" si="162"/>
        <v>0</v>
      </c>
      <c r="G299" s="416">
        <f t="shared" si="162"/>
        <v>0</v>
      </c>
      <c r="H299" s="416">
        <f t="shared" si="162"/>
        <v>0</v>
      </c>
      <c r="I299" s="416">
        <f t="shared" si="162"/>
        <v>0</v>
      </c>
      <c r="J299" s="416">
        <f t="shared" si="162"/>
        <v>0</v>
      </c>
      <c r="K299" s="416">
        <f t="shared" si="162"/>
        <v>0</v>
      </c>
      <c r="L299" s="416">
        <f t="shared" si="162"/>
        <v>0</v>
      </c>
      <c r="M299" s="416">
        <f t="shared" si="162"/>
        <v>0</v>
      </c>
      <c r="N299" s="416">
        <f t="shared" si="162"/>
        <v>0</v>
      </c>
      <c r="O299" s="416">
        <f t="shared" si="162"/>
        <v>0</v>
      </c>
    </row>
    <row r="300" spans="1:15">
      <c r="A300" s="417" t="s">
        <v>1398</v>
      </c>
      <c r="B300" s="417" t="s">
        <v>1544</v>
      </c>
      <c r="C300" s="396" t="s">
        <v>1365</v>
      </c>
      <c r="D300" s="416">
        <f t="shared" si="152"/>
        <v>0</v>
      </c>
      <c r="E300" s="416">
        <f t="shared" ref="E300:O300" si="163">+E20+E48+E76+E104+E132+E160+E188+E216+E244+E272</f>
        <v>0</v>
      </c>
      <c r="F300" s="416">
        <f t="shared" si="163"/>
        <v>0</v>
      </c>
      <c r="G300" s="416">
        <f t="shared" si="163"/>
        <v>0</v>
      </c>
      <c r="H300" s="416">
        <f t="shared" si="163"/>
        <v>0</v>
      </c>
      <c r="I300" s="416">
        <f t="shared" si="163"/>
        <v>0</v>
      </c>
      <c r="J300" s="416">
        <f t="shared" si="163"/>
        <v>0</v>
      </c>
      <c r="K300" s="416">
        <f t="shared" si="163"/>
        <v>0</v>
      </c>
      <c r="L300" s="416">
        <f t="shared" si="163"/>
        <v>0</v>
      </c>
      <c r="M300" s="416">
        <f t="shared" si="163"/>
        <v>0</v>
      </c>
      <c r="N300" s="416">
        <f t="shared" si="163"/>
        <v>0</v>
      </c>
      <c r="O300" s="416">
        <f t="shared" si="163"/>
        <v>0</v>
      </c>
    </row>
    <row r="301" spans="1:15">
      <c r="A301" s="417" t="s">
        <v>1398</v>
      </c>
      <c r="B301" s="417" t="s">
        <v>1544</v>
      </c>
      <c r="C301" s="396" t="s">
        <v>1366</v>
      </c>
      <c r="D301" s="416">
        <f t="shared" si="152"/>
        <v>0</v>
      </c>
      <c r="E301" s="416">
        <f t="shared" ref="E301:O301" si="164">+E21+E49+E77+E105+E133+E161+E189+E217+E245+E273</f>
        <v>0</v>
      </c>
      <c r="F301" s="416">
        <f t="shared" si="164"/>
        <v>0</v>
      </c>
      <c r="G301" s="416">
        <f t="shared" si="164"/>
        <v>0</v>
      </c>
      <c r="H301" s="416">
        <f t="shared" si="164"/>
        <v>0</v>
      </c>
      <c r="I301" s="416">
        <f t="shared" si="164"/>
        <v>0</v>
      </c>
      <c r="J301" s="416">
        <f t="shared" si="164"/>
        <v>0</v>
      </c>
      <c r="K301" s="416">
        <f t="shared" si="164"/>
        <v>0</v>
      </c>
      <c r="L301" s="416">
        <f t="shared" si="164"/>
        <v>0</v>
      </c>
      <c r="M301" s="416">
        <f t="shared" si="164"/>
        <v>0</v>
      </c>
      <c r="N301" s="416">
        <f t="shared" si="164"/>
        <v>0</v>
      </c>
      <c r="O301" s="416">
        <f t="shared" si="164"/>
        <v>0</v>
      </c>
    </row>
    <row r="302" spans="1:15">
      <c r="A302" s="417" t="s">
        <v>1398</v>
      </c>
      <c r="B302" s="417" t="s">
        <v>1544</v>
      </c>
      <c r="C302" s="396" t="s">
        <v>1367</v>
      </c>
      <c r="D302" s="416">
        <f t="shared" si="152"/>
        <v>0</v>
      </c>
      <c r="E302" s="416">
        <f t="shared" ref="E302:O302" si="165">+E22+E50+E78+E106+E134+E162+E190+E218+E246+E274</f>
        <v>0</v>
      </c>
      <c r="F302" s="416">
        <f t="shared" si="165"/>
        <v>0</v>
      </c>
      <c r="G302" s="416">
        <f t="shared" si="165"/>
        <v>0</v>
      </c>
      <c r="H302" s="416">
        <f t="shared" si="165"/>
        <v>0</v>
      </c>
      <c r="I302" s="416">
        <f t="shared" si="165"/>
        <v>0</v>
      </c>
      <c r="J302" s="416">
        <f t="shared" si="165"/>
        <v>0</v>
      </c>
      <c r="K302" s="416">
        <f t="shared" si="165"/>
        <v>0</v>
      </c>
      <c r="L302" s="416">
        <f t="shared" si="165"/>
        <v>0</v>
      </c>
      <c r="M302" s="416">
        <f t="shared" si="165"/>
        <v>0</v>
      </c>
      <c r="N302" s="416">
        <f t="shared" si="165"/>
        <v>0</v>
      </c>
      <c r="O302" s="416">
        <f t="shared" si="165"/>
        <v>0</v>
      </c>
    </row>
    <row r="303" spans="1:15">
      <c r="A303" s="417" t="s">
        <v>1398</v>
      </c>
      <c r="B303" s="417" t="s">
        <v>1544</v>
      </c>
      <c r="C303" s="398" t="s">
        <v>1368</v>
      </c>
      <c r="D303" s="416">
        <f t="shared" si="152"/>
        <v>0</v>
      </c>
      <c r="E303" s="416">
        <f t="shared" ref="E303:O303" si="166">+E23+E51+E79+E107+E135+E163+E191+E219+E247+E275</f>
        <v>0</v>
      </c>
      <c r="F303" s="416">
        <f t="shared" si="166"/>
        <v>0</v>
      </c>
      <c r="G303" s="416">
        <f t="shared" si="166"/>
        <v>0</v>
      </c>
      <c r="H303" s="416">
        <f t="shared" si="166"/>
        <v>0</v>
      </c>
      <c r="I303" s="416">
        <f t="shared" si="166"/>
        <v>0</v>
      </c>
      <c r="J303" s="416">
        <f t="shared" si="166"/>
        <v>0</v>
      </c>
      <c r="K303" s="416">
        <f t="shared" si="166"/>
        <v>0</v>
      </c>
      <c r="L303" s="416">
        <f t="shared" si="166"/>
        <v>0</v>
      </c>
      <c r="M303" s="416">
        <f t="shared" si="166"/>
        <v>0</v>
      </c>
      <c r="N303" s="416">
        <f t="shared" si="166"/>
        <v>0</v>
      </c>
      <c r="O303" s="416">
        <f t="shared" si="166"/>
        <v>0</v>
      </c>
    </row>
    <row r="304" spans="1:15">
      <c r="A304" s="402" t="s">
        <v>1398</v>
      </c>
      <c r="B304" s="402" t="s">
        <v>1468</v>
      </c>
      <c r="C304" s="413" t="s">
        <v>1908</v>
      </c>
      <c r="D304" s="414">
        <f t="shared" si="152"/>
        <v>3297888.8010000004</v>
      </c>
      <c r="E304" s="414">
        <f t="shared" ref="E304:O304" si="167">SUM(E306:E310)</f>
        <v>5589231.1207999997</v>
      </c>
      <c r="F304" s="414">
        <f t="shared" si="167"/>
        <v>5591573.0953999991</v>
      </c>
      <c r="G304" s="414">
        <f t="shared" si="167"/>
        <v>7729661.9287999971</v>
      </c>
      <c r="H304" s="414">
        <f t="shared" si="167"/>
        <v>5163089.1940000001</v>
      </c>
      <c r="I304" s="414">
        <f t="shared" si="167"/>
        <v>0</v>
      </c>
      <c r="J304" s="414">
        <f t="shared" si="167"/>
        <v>0</v>
      </c>
      <c r="K304" s="414">
        <f t="shared" si="167"/>
        <v>0</v>
      </c>
      <c r="L304" s="414">
        <f t="shared" si="167"/>
        <v>0</v>
      </c>
      <c r="M304" s="414">
        <f t="shared" si="167"/>
        <v>0</v>
      </c>
      <c r="N304" s="414">
        <f t="shared" si="167"/>
        <v>0</v>
      </c>
      <c r="O304" s="414">
        <f t="shared" si="167"/>
        <v>0</v>
      </c>
    </row>
    <row r="305" spans="1:15">
      <c r="A305" s="417" t="s">
        <v>1398</v>
      </c>
      <c r="B305" s="417" t="s">
        <v>1468</v>
      </c>
      <c r="C305" s="396" t="s">
        <v>1363</v>
      </c>
      <c r="D305" s="416">
        <f t="shared" si="152"/>
        <v>0</v>
      </c>
      <c r="E305" s="416"/>
      <c r="F305" s="416"/>
      <c r="G305" s="416"/>
      <c r="H305" s="416"/>
      <c r="I305" s="416"/>
      <c r="J305" s="416"/>
      <c r="K305" s="416"/>
      <c r="L305" s="416"/>
      <c r="M305" s="416"/>
      <c r="N305" s="416"/>
      <c r="O305" s="416"/>
    </row>
    <row r="306" spans="1:15">
      <c r="A306" s="417" t="s">
        <v>1398</v>
      </c>
      <c r="B306" s="417" t="s">
        <v>1468</v>
      </c>
      <c r="C306" s="396" t="s">
        <v>1364</v>
      </c>
      <c r="D306" s="416">
        <f t="shared" si="152"/>
        <v>2655684.3000000007</v>
      </c>
      <c r="E306" s="416">
        <f t="shared" ref="E306:O310" si="168">+E285+E292+E299</f>
        <v>4578392.66</v>
      </c>
      <c r="F306" s="416">
        <f t="shared" si="168"/>
        <v>4588910.58</v>
      </c>
      <c r="G306" s="416">
        <f t="shared" si="168"/>
        <v>6361852.5599999968</v>
      </c>
      <c r="H306" s="416">
        <f t="shared" si="168"/>
        <v>4345050.6500000004</v>
      </c>
      <c r="I306" s="416">
        <f t="shared" si="168"/>
        <v>0</v>
      </c>
      <c r="J306" s="416">
        <f t="shared" si="168"/>
        <v>0</v>
      </c>
      <c r="K306" s="416">
        <f t="shared" si="168"/>
        <v>0</v>
      </c>
      <c r="L306" s="416">
        <f t="shared" si="168"/>
        <v>0</v>
      </c>
      <c r="M306" s="416">
        <f t="shared" si="168"/>
        <v>0</v>
      </c>
      <c r="N306" s="416">
        <f t="shared" si="168"/>
        <v>0</v>
      </c>
      <c r="O306" s="416">
        <f t="shared" si="168"/>
        <v>0</v>
      </c>
    </row>
    <row r="307" spans="1:15">
      <c r="A307" s="417" t="s">
        <v>1398</v>
      </c>
      <c r="B307" s="417" t="s">
        <v>1468</v>
      </c>
      <c r="C307" s="396" t="s">
        <v>1365</v>
      </c>
      <c r="D307" s="416">
        <f t="shared" si="152"/>
        <v>2079.9351999999999</v>
      </c>
      <c r="E307" s="416">
        <f t="shared" ref="E307:N307" si="169">+E286+E293+E300</f>
        <v>139070.23000000001</v>
      </c>
      <c r="F307" s="416">
        <f t="shared" si="169"/>
        <v>89585.376799999998</v>
      </c>
      <c r="G307" s="416">
        <f t="shared" si="169"/>
        <v>69285.56</v>
      </c>
      <c r="H307" s="416">
        <f t="shared" si="169"/>
        <v>10977.877199999999</v>
      </c>
      <c r="I307" s="416">
        <f t="shared" si="169"/>
        <v>0</v>
      </c>
      <c r="J307" s="416">
        <f t="shared" si="169"/>
        <v>0</v>
      </c>
      <c r="K307" s="416">
        <f t="shared" si="169"/>
        <v>0</v>
      </c>
      <c r="L307" s="416">
        <f t="shared" si="169"/>
        <v>0</v>
      </c>
      <c r="M307" s="416">
        <f t="shared" si="169"/>
        <v>0</v>
      </c>
      <c r="N307" s="416">
        <f t="shared" si="169"/>
        <v>0</v>
      </c>
      <c r="O307" s="416">
        <f t="shared" si="168"/>
        <v>0</v>
      </c>
    </row>
    <row r="308" spans="1:15">
      <c r="A308" s="417" t="s">
        <v>1398</v>
      </c>
      <c r="B308" s="417" t="s">
        <v>1468</v>
      </c>
      <c r="C308" s="396" t="s">
        <v>1366</v>
      </c>
      <c r="D308" s="416">
        <f t="shared" si="152"/>
        <v>320062.28289999982</v>
      </c>
      <c r="E308" s="416">
        <f t="shared" ref="E308:N308" si="170">+E287+E294+E301</f>
        <v>435884.11540000001</v>
      </c>
      <c r="F308" s="416">
        <f t="shared" si="170"/>
        <v>456538.56929999986</v>
      </c>
      <c r="G308" s="416">
        <f t="shared" si="170"/>
        <v>649261.90440000047</v>
      </c>
      <c r="H308" s="416">
        <f t="shared" si="170"/>
        <v>403530.33340000012</v>
      </c>
      <c r="I308" s="416">
        <f t="shared" si="170"/>
        <v>0</v>
      </c>
      <c r="J308" s="416">
        <f t="shared" si="170"/>
        <v>0</v>
      </c>
      <c r="K308" s="416">
        <f t="shared" si="170"/>
        <v>0</v>
      </c>
      <c r="L308" s="416">
        <f t="shared" si="170"/>
        <v>0</v>
      </c>
      <c r="M308" s="416">
        <f t="shared" si="170"/>
        <v>0</v>
      </c>
      <c r="N308" s="416">
        <f t="shared" si="170"/>
        <v>0</v>
      </c>
      <c r="O308" s="416">
        <f t="shared" si="168"/>
        <v>0</v>
      </c>
    </row>
    <row r="309" spans="1:15">
      <c r="A309" s="417" t="s">
        <v>1398</v>
      </c>
      <c r="B309" s="417" t="s">
        <v>1468</v>
      </c>
      <c r="C309" s="396" t="s">
        <v>1367</v>
      </c>
      <c r="D309" s="416">
        <f t="shared" si="152"/>
        <v>320062.28289999982</v>
      </c>
      <c r="E309" s="416">
        <f t="shared" ref="E309:N309" si="171">+E288+E295+E302</f>
        <v>435884.11540000001</v>
      </c>
      <c r="F309" s="416">
        <f t="shared" si="171"/>
        <v>456538.56929999986</v>
      </c>
      <c r="G309" s="416">
        <f t="shared" si="171"/>
        <v>649261.90440000047</v>
      </c>
      <c r="H309" s="416">
        <f t="shared" si="171"/>
        <v>403530.33340000012</v>
      </c>
      <c r="I309" s="416">
        <f t="shared" si="171"/>
        <v>0</v>
      </c>
      <c r="J309" s="416">
        <f t="shared" si="171"/>
        <v>0</v>
      </c>
      <c r="K309" s="416">
        <f t="shared" si="171"/>
        <v>0</v>
      </c>
      <c r="L309" s="416">
        <f t="shared" si="171"/>
        <v>0</v>
      </c>
      <c r="M309" s="416">
        <f t="shared" si="171"/>
        <v>0</v>
      </c>
      <c r="N309" s="416">
        <f t="shared" si="171"/>
        <v>0</v>
      </c>
      <c r="O309" s="416">
        <f t="shared" si="168"/>
        <v>0</v>
      </c>
    </row>
    <row r="310" spans="1:15">
      <c r="A310" s="417" t="s">
        <v>1398</v>
      </c>
      <c r="B310" s="417" t="s">
        <v>1468</v>
      </c>
      <c r="C310" s="396" t="s">
        <v>1368</v>
      </c>
      <c r="D310" s="416">
        <f t="shared" si="152"/>
        <v>0</v>
      </c>
      <c r="E310" s="416">
        <f t="shared" ref="E310:N310" si="172">+E289+E296+E303</f>
        <v>0</v>
      </c>
      <c r="F310" s="416">
        <f t="shared" si="172"/>
        <v>0</v>
      </c>
      <c r="G310" s="416">
        <f t="shared" si="172"/>
        <v>0</v>
      </c>
      <c r="H310" s="416">
        <f t="shared" si="172"/>
        <v>0</v>
      </c>
      <c r="I310" s="416">
        <f t="shared" si="172"/>
        <v>0</v>
      </c>
      <c r="J310" s="416">
        <f t="shared" si="172"/>
        <v>0</v>
      </c>
      <c r="K310" s="416">
        <f t="shared" si="172"/>
        <v>0</v>
      </c>
      <c r="L310" s="416">
        <f t="shared" si="172"/>
        <v>0</v>
      </c>
      <c r="M310" s="416">
        <f t="shared" si="172"/>
        <v>0</v>
      </c>
      <c r="N310" s="416">
        <f t="shared" si="172"/>
        <v>0</v>
      </c>
      <c r="O310" s="416">
        <f t="shared" si="168"/>
        <v>0</v>
      </c>
    </row>
    <row r="311" spans="1:15">
      <c r="A311" s="400" t="s">
        <v>1396</v>
      </c>
      <c r="B311" s="401"/>
      <c r="C311" s="401"/>
      <c r="D311" s="414">
        <f>SUMIFS(PURCHASE!$T$6:$T$10009,PURCHASE!$L$6:$L$10009,$A$311:$A$314,PURCHASE!$A$6:$A$10009,D2)</f>
        <v>0</v>
      </c>
      <c r="E311" s="414">
        <f>SUMIFS(PURCHASE!$T$6:$T$10009,PURCHASE!$L$6:$L$10009,$A$311:$A$314,PURCHASE!$A$6:$A$10009,E2)</f>
        <v>0</v>
      </c>
      <c r="F311" s="414">
        <f>SUMIFS(PURCHASE!$T$6:$T$10009,PURCHASE!$L$6:$L$10009,$A$311:$A$314,PURCHASE!$A$6:$A$10009,F2)</f>
        <v>0</v>
      </c>
      <c r="G311" s="414">
        <f>SUMIFS(PURCHASE!$T$6:$T$10009,PURCHASE!$L$6:$L$10009,$A$311:$A$314,PURCHASE!$A$6:$A$10009,G2)</f>
        <v>0</v>
      </c>
      <c r="H311" s="414">
        <f>SUMIFS(PURCHASE!$T$6:$T$10009,PURCHASE!$L$6:$L$10009,$A$311:$A$314,PURCHASE!$A$6:$A$10009,H2)</f>
        <v>0</v>
      </c>
      <c r="I311" s="414">
        <f>SUMIFS(PURCHASE!$T$6:$T$10009,PURCHASE!$L$6:$L$10009,$A$311:$A$314,PURCHASE!$A$6:$A$10009,I2)</f>
        <v>0</v>
      </c>
      <c r="J311" s="414">
        <f>SUMIFS(PURCHASE!$T$6:$T$10009,PURCHASE!$L$6:$L$10009,$A$311:$A$314,PURCHASE!$A$6:$A$10009,J2)</f>
        <v>0</v>
      </c>
      <c r="K311" s="414">
        <f>SUMIFS(PURCHASE!$T$6:$T$10009,PURCHASE!$L$6:$L$10009,$A$311:$A$314,PURCHASE!$A$6:$A$10009,K2)</f>
        <v>0</v>
      </c>
      <c r="L311" s="414">
        <f>SUMIFS(PURCHASE!$T$6:$T$10009,PURCHASE!$L$6:$L$10009,$A$311:$A$314,PURCHASE!$A$6:$A$10009,L2)</f>
        <v>0</v>
      </c>
      <c r="M311" s="414">
        <f>SUMIFS(PURCHASE!$T$6:$T$10009,PURCHASE!$L$6:$L$10009,$A$311:$A$314,PURCHASE!$A$6:$A$10009,M2)</f>
        <v>0</v>
      </c>
      <c r="N311" s="414">
        <f>SUMIFS(PURCHASE!$T$6:$T$10009,PURCHASE!$L$6:$L$10009,$A$311:$A$314,PURCHASE!$A$6:$A$10009,N2)</f>
        <v>0</v>
      </c>
      <c r="O311" s="414">
        <f>SUMIFS(PURCHASE!$T$6:$T$10009,PURCHASE!$L$6:$L$10009,$A$311:$A$314,PURCHASE!$A$6:$A$10009,O2)</f>
        <v>0</v>
      </c>
    </row>
    <row r="312" spans="1:15">
      <c r="A312" s="401" t="s">
        <v>921</v>
      </c>
      <c r="B312" s="401"/>
      <c r="C312" s="401"/>
      <c r="D312" s="414">
        <f>SUMIFS(PURCHASE!$T$6:$T$10009,PURCHASE!$L$6:$L$10009,$A$311:$A$314,PURCHASE!$A$6:$A$10009,D2)</f>
        <v>360</v>
      </c>
      <c r="E312" s="414">
        <f>SUMIFS(PURCHASE!$T$6:$T$10009,PURCHASE!$L$6:$L$10009,$A$311:$A$314,PURCHASE!$A$6:$A$10009,E2)</f>
        <v>330</v>
      </c>
      <c r="F312" s="414">
        <f>SUMIFS(PURCHASE!$T$6:$T$10009,PURCHASE!$L$6:$L$10009,$A$311:$A$314,PURCHASE!$A$6:$A$10009,F2)</f>
        <v>0</v>
      </c>
      <c r="G312" s="414">
        <f>SUMIFS(PURCHASE!$T$6:$T$10009,PURCHASE!$L$6:$L$10009,$A$311:$A$314,PURCHASE!$A$6:$A$10009,G2)</f>
        <v>0</v>
      </c>
      <c r="H312" s="414">
        <f>SUMIFS(PURCHASE!$T$6:$T$10009,PURCHASE!$L$6:$L$10009,$A$311:$A$314,PURCHASE!$A$6:$A$10009,H2)</f>
        <v>50</v>
      </c>
      <c r="I312" s="414">
        <f>SUMIFS(PURCHASE!$T$6:$T$10009,PURCHASE!$L$6:$L$10009,$A$311:$A$314,PURCHASE!$A$6:$A$10009,I2)</f>
        <v>0</v>
      </c>
      <c r="J312" s="414">
        <f>SUMIFS(PURCHASE!$T$6:$T$10009,PURCHASE!$L$6:$L$10009,$A$311:$A$314,PURCHASE!$A$6:$A$10009,J2)</f>
        <v>0</v>
      </c>
      <c r="K312" s="414">
        <f>SUMIFS(PURCHASE!$T$6:$T$10009,PURCHASE!$L$6:$L$10009,$A$311:$A$314,PURCHASE!$A$6:$A$10009,K2)</f>
        <v>0</v>
      </c>
      <c r="L312" s="414">
        <f>SUMIFS(PURCHASE!$T$6:$T$10009,PURCHASE!$L$6:$L$10009,$A$311:$A$314,PURCHASE!$A$6:$A$10009,L2)</f>
        <v>0</v>
      </c>
      <c r="M312" s="414">
        <f>SUMIFS(PURCHASE!$T$6:$T$10009,PURCHASE!$L$6:$L$10009,$A$311:$A$314,PURCHASE!$A$6:$A$10009,M2)</f>
        <v>0</v>
      </c>
      <c r="N312" s="414">
        <f>SUMIFS(PURCHASE!$T$6:$T$10009,PURCHASE!$L$6:$L$10009,$A$311:$A$314,PURCHASE!$A$6:$A$10009,N2)</f>
        <v>0</v>
      </c>
      <c r="O312" s="414">
        <f>SUMIFS(PURCHASE!$T$6:$T$10009,PURCHASE!$L$6:$L$10009,$A$311:$A$314,PURCHASE!$A$6:$A$10009,O2)</f>
        <v>0</v>
      </c>
    </row>
    <row r="313" spans="1:15">
      <c r="A313" s="400" t="s">
        <v>1397</v>
      </c>
      <c r="B313" s="401"/>
      <c r="C313" s="401"/>
      <c r="D313" s="414">
        <f>SUMIFS(PURCHASE!$T$6:$T$10009,PURCHASE!$L$6:$L$10009,$A$311:$A$314,PURCHASE!$A$6:$A$10009,D2)</f>
        <v>0</v>
      </c>
      <c r="E313" s="414">
        <f>SUMIFS(PURCHASE!$T$6:$T$10009,PURCHASE!$L$6:$L$10009,$A$311:$A$314,PURCHASE!$A$6:$A$10009,E2)</f>
        <v>0</v>
      </c>
      <c r="F313" s="414">
        <f>SUMIFS(PURCHASE!$T$6:$T$10009,PURCHASE!$L$6:$L$10009,$A$311:$A$314,PURCHASE!$A$6:$A$10009,F2)</f>
        <v>0</v>
      </c>
      <c r="G313" s="414">
        <f>SUMIFS(PURCHASE!$T$6:$T$10009,PURCHASE!$L$6:$L$10009,$A$311:$A$314,PURCHASE!$A$6:$A$10009,G2)</f>
        <v>0</v>
      </c>
      <c r="H313" s="414">
        <f>SUMIFS(PURCHASE!$T$6:$T$10009,PURCHASE!$L$6:$L$10009,$A$311:$A$314,PURCHASE!$A$6:$A$10009,H2)</f>
        <v>0</v>
      </c>
      <c r="I313" s="414">
        <f>SUMIFS(PURCHASE!$T$6:$T$10009,PURCHASE!$L$6:$L$10009,$A$311:$A$314,PURCHASE!$A$6:$A$10009,I2)</f>
        <v>0</v>
      </c>
      <c r="J313" s="414">
        <f>SUMIFS(PURCHASE!$T$6:$T$10009,PURCHASE!$L$6:$L$10009,$A$311:$A$314,PURCHASE!$A$6:$A$10009,J2)</f>
        <v>0</v>
      </c>
      <c r="K313" s="414">
        <f>SUMIFS(PURCHASE!$T$6:$T$10009,PURCHASE!$L$6:$L$10009,$A$311:$A$314,PURCHASE!$A$6:$A$10009,K2)</f>
        <v>0</v>
      </c>
      <c r="L313" s="414">
        <f>SUMIFS(PURCHASE!$T$6:$T$10009,PURCHASE!$L$6:$L$10009,$A$311:$A$314,PURCHASE!$A$6:$A$10009,L2)</f>
        <v>0</v>
      </c>
      <c r="M313" s="414">
        <f>SUMIFS(PURCHASE!$T$6:$T$10009,PURCHASE!$L$6:$L$10009,$A$311:$A$314,PURCHASE!$A$6:$A$10009,M2)</f>
        <v>0</v>
      </c>
      <c r="N313" s="414">
        <f>SUMIFS(PURCHASE!$T$6:$T$10009,PURCHASE!$L$6:$L$10009,$A$311:$A$314,PURCHASE!$A$6:$A$10009,N2)</f>
        <v>0</v>
      </c>
      <c r="O313" s="414">
        <f>SUMIFS(PURCHASE!$T$6:$T$10009,PURCHASE!$L$6:$L$10009,$A$311:$A$314,PURCHASE!$A$6:$A$10009,O2)</f>
        <v>0</v>
      </c>
    </row>
    <row r="314" spans="1:15">
      <c r="A314" s="400" t="s">
        <v>1400</v>
      </c>
      <c r="B314" s="400"/>
      <c r="C314" s="401"/>
      <c r="D314" s="414">
        <f>SUMIFS(PURCHASE!$T$6:$T$10009,PURCHASE!$L$6:$L$10009,$A$311:$A$314,PURCHASE!$A$6:$A$10009,D2)</f>
        <v>0</v>
      </c>
      <c r="E314" s="414">
        <f>SUMIFS(PURCHASE!$T$6:$T$10009,PURCHASE!$L$6:$L$10009,$A$311:$A$314,PURCHASE!$A$6:$A$10009,E2)</f>
        <v>0</v>
      </c>
      <c r="F314" s="414">
        <f>SUMIFS(PURCHASE!$T$6:$T$10009,PURCHASE!$L$6:$L$10009,$A$311:$A$314,PURCHASE!$A$6:$A$10009,F2)</f>
        <v>0</v>
      </c>
      <c r="G314" s="414">
        <f>SUMIFS(PURCHASE!$T$6:$T$10009,PURCHASE!$L$6:$L$10009,$A$311:$A$314,PURCHASE!$A$6:$A$10009,G2)</f>
        <v>0</v>
      </c>
      <c r="H314" s="414">
        <f>SUMIFS(PURCHASE!$T$6:$T$10009,PURCHASE!$L$6:$L$10009,$A$311:$A$314,PURCHASE!$A$6:$A$10009,H2)</f>
        <v>0</v>
      </c>
      <c r="I314" s="414">
        <f>SUMIFS(PURCHASE!$T$6:$T$10009,PURCHASE!$L$6:$L$10009,$A$311:$A$314,PURCHASE!$A$6:$A$10009,I2)</f>
        <v>0</v>
      </c>
      <c r="J314" s="414">
        <f>SUMIFS(PURCHASE!$T$6:$T$10009,PURCHASE!$L$6:$L$10009,$A$311:$A$314,PURCHASE!$A$6:$A$10009,J2)</f>
        <v>0</v>
      </c>
      <c r="K314" s="414">
        <f>SUMIFS(PURCHASE!$T$6:$T$10009,PURCHASE!$L$6:$L$10009,$A$311:$A$314,PURCHASE!$A$6:$A$10009,K2)</f>
        <v>0</v>
      </c>
      <c r="L314" s="414">
        <f>SUMIFS(PURCHASE!$T$6:$T$10009,PURCHASE!$L$6:$L$10009,$A$311:$A$314,PURCHASE!$A$6:$A$10009,L2)</f>
        <v>0</v>
      </c>
      <c r="M314" s="414">
        <f>SUMIFS(PURCHASE!$T$6:$T$10009,PURCHASE!$L$6:$L$10009,$A$311:$A$314,PURCHASE!$A$6:$A$10009,M2)</f>
        <v>0</v>
      </c>
      <c r="N314" s="414">
        <f>SUMIFS(PURCHASE!$T$6:$T$10009,PURCHASE!$L$6:$L$10009,$A$311:$A$314,PURCHASE!$A$6:$A$10009,N2)</f>
        <v>0</v>
      </c>
      <c r="O314" s="414">
        <f>SUMIFS(PURCHASE!$T$6:$T$10009,PURCHASE!$L$6:$L$10009,$A$311:$A$314,PURCHASE!$A$6:$A$10009,O2)</f>
        <v>0</v>
      </c>
    </row>
    <row r="315" spans="1:15">
      <c r="A315" s="400" t="s">
        <v>920</v>
      </c>
      <c r="B315" s="401"/>
      <c r="C315" s="401"/>
      <c r="D315" s="414"/>
      <c r="E315" s="414"/>
      <c r="F315" s="414"/>
      <c r="G315" s="414"/>
      <c r="H315" s="414"/>
      <c r="I315" s="414"/>
      <c r="J315" s="414"/>
      <c r="K315" s="414"/>
      <c r="L315" s="414"/>
      <c r="M315" s="414"/>
      <c r="N315" s="414"/>
      <c r="O315" s="414"/>
    </row>
    <row r="316" spans="1:15">
      <c r="A316" s="400" t="s">
        <v>1770</v>
      </c>
      <c r="B316" s="400"/>
      <c r="C316" s="401"/>
      <c r="D316" s="414"/>
      <c r="E316" s="414"/>
      <c r="F316" s="414"/>
      <c r="G316" s="414"/>
      <c r="H316" s="414"/>
      <c r="I316" s="414"/>
      <c r="J316" s="414"/>
      <c r="K316" s="414"/>
      <c r="L316" s="414"/>
      <c r="M316" s="414"/>
      <c r="N316" s="414"/>
      <c r="O316" s="414"/>
    </row>
    <row r="317" spans="1:15">
      <c r="A317" s="400" t="s">
        <v>1771</v>
      </c>
      <c r="B317" s="400"/>
      <c r="C317" s="401"/>
      <c r="D317" s="414"/>
      <c r="E317" s="414"/>
      <c r="F317" s="414"/>
      <c r="G317" s="414"/>
      <c r="H317" s="414"/>
      <c r="I317" s="414"/>
      <c r="J317" s="414"/>
      <c r="K317" s="414"/>
      <c r="L317" s="414"/>
      <c r="M317" s="414"/>
      <c r="N317" s="414"/>
      <c r="O317" s="414"/>
    </row>
    <row r="318" spans="1:15">
      <c r="A318" s="400" t="s">
        <v>1772</v>
      </c>
      <c r="B318" s="400"/>
      <c r="C318" s="401"/>
      <c r="D318" s="414"/>
      <c r="E318" s="414"/>
      <c r="F318" s="414"/>
      <c r="G318" s="414"/>
      <c r="H318" s="414"/>
      <c r="I318" s="414"/>
      <c r="J318" s="414"/>
      <c r="K318" s="414"/>
      <c r="L318" s="414"/>
      <c r="M318" s="414"/>
      <c r="N318" s="414"/>
      <c r="O318" s="414"/>
    </row>
    <row r="319" spans="1:15">
      <c r="A319" s="402" t="s">
        <v>1910</v>
      </c>
      <c r="B319" s="402" t="s">
        <v>1910</v>
      </c>
      <c r="C319" s="402" t="s">
        <v>1910</v>
      </c>
      <c r="D319" s="414">
        <f>SUM(D321:D325)</f>
        <v>-212.39999999999998</v>
      </c>
      <c r="E319" s="414">
        <f t="shared" ref="E319:O319" si="173">SUM(E321:E325)</f>
        <v>-212.39999999999998</v>
      </c>
      <c r="F319" s="414">
        <f t="shared" si="173"/>
        <v>-212.39999999999998</v>
      </c>
      <c r="G319" s="414">
        <f t="shared" si="173"/>
        <v>-212.39999999999998</v>
      </c>
      <c r="H319" s="414">
        <f t="shared" si="173"/>
        <v>-212.39999999999998</v>
      </c>
      <c r="I319" s="414">
        <f t="shared" si="173"/>
        <v>0</v>
      </c>
      <c r="J319" s="414">
        <f t="shared" si="173"/>
        <v>0</v>
      </c>
      <c r="K319" s="414">
        <f t="shared" si="173"/>
        <v>0</v>
      </c>
      <c r="L319" s="414">
        <f t="shared" si="173"/>
        <v>0</v>
      </c>
      <c r="M319" s="414">
        <f t="shared" si="173"/>
        <v>0</v>
      </c>
      <c r="N319" s="414">
        <f t="shared" si="173"/>
        <v>0</v>
      </c>
      <c r="O319" s="414">
        <f t="shared" si="173"/>
        <v>0</v>
      </c>
    </row>
    <row r="320" spans="1:15">
      <c r="A320" s="415" t="s">
        <v>1910</v>
      </c>
      <c r="B320" s="415" t="s">
        <v>1910</v>
      </c>
      <c r="C320" s="396" t="s">
        <v>1363</v>
      </c>
      <c r="D320" s="416">
        <f>+'RULE42 &amp; SEC 17 WORKING'!C3</f>
        <v>0</v>
      </c>
      <c r="E320" s="416">
        <f>+'RULE42 &amp; SEC 17 WORKING'!D3</f>
        <v>0</v>
      </c>
      <c r="F320" s="416">
        <f>+'RULE42 &amp; SEC 17 WORKING'!E3</f>
        <v>0</v>
      </c>
      <c r="G320" s="416">
        <f>+'RULE42 &amp; SEC 17 WORKING'!F3</f>
        <v>0</v>
      </c>
      <c r="H320" s="416">
        <f>+'RULE42 &amp; SEC 17 WORKING'!G3</f>
        <v>0</v>
      </c>
      <c r="I320" s="416">
        <f>+'RULE42 &amp; SEC 17 WORKING'!H3</f>
        <v>0</v>
      </c>
      <c r="J320" s="416">
        <f>+'RULE42 &amp; SEC 17 WORKING'!I3</f>
        <v>0</v>
      </c>
      <c r="K320" s="416">
        <f>+'RULE42 &amp; SEC 17 WORKING'!J3</f>
        <v>0</v>
      </c>
      <c r="L320" s="416">
        <f>+'RULE42 &amp; SEC 17 WORKING'!K3</f>
        <v>0</v>
      </c>
      <c r="M320" s="416">
        <f>+'RULE42 &amp; SEC 17 WORKING'!L3</f>
        <v>0</v>
      </c>
      <c r="N320" s="416">
        <f>+'RULE42 &amp; SEC 17 WORKING'!M3</f>
        <v>0</v>
      </c>
      <c r="O320" s="416">
        <f>+'RULE42 &amp; SEC 17 WORKING'!N3</f>
        <v>0</v>
      </c>
    </row>
    <row r="321" spans="1:15">
      <c r="A321" s="417" t="s">
        <v>1910</v>
      </c>
      <c r="B321" s="417" t="s">
        <v>1910</v>
      </c>
      <c r="C321" s="396" t="s">
        <v>1364</v>
      </c>
      <c r="D321" s="416">
        <f>+'RULE42 &amp; SEC 17 WORKING'!C4</f>
        <v>-180</v>
      </c>
      <c r="E321" s="416">
        <f>+'RULE42 &amp; SEC 17 WORKING'!D4</f>
        <v>-180</v>
      </c>
      <c r="F321" s="416">
        <f>+'RULE42 &amp; SEC 17 WORKING'!E4</f>
        <v>-180</v>
      </c>
      <c r="G321" s="416">
        <f>+'RULE42 &amp; SEC 17 WORKING'!F4</f>
        <v>-180</v>
      </c>
      <c r="H321" s="416">
        <f>+'RULE42 &amp; SEC 17 WORKING'!G4</f>
        <v>-180</v>
      </c>
      <c r="I321" s="416">
        <f>+'RULE42 &amp; SEC 17 WORKING'!H4</f>
        <v>0</v>
      </c>
      <c r="J321" s="416">
        <f>+'RULE42 &amp; SEC 17 WORKING'!I4</f>
        <v>0</v>
      </c>
      <c r="K321" s="416">
        <f>+'RULE42 &amp; SEC 17 WORKING'!J4</f>
        <v>0</v>
      </c>
      <c r="L321" s="416">
        <f>+'RULE42 &amp; SEC 17 WORKING'!K4</f>
        <v>0</v>
      </c>
      <c r="M321" s="416">
        <f>+'RULE42 &amp; SEC 17 WORKING'!L4</f>
        <v>0</v>
      </c>
      <c r="N321" s="416">
        <f>+'RULE42 &amp; SEC 17 WORKING'!M4</f>
        <v>0</v>
      </c>
      <c r="O321" s="416">
        <f>+'RULE42 &amp; SEC 17 WORKING'!N4</f>
        <v>0</v>
      </c>
    </row>
    <row r="322" spans="1:15">
      <c r="A322" s="417" t="s">
        <v>1910</v>
      </c>
      <c r="B322" s="417" t="s">
        <v>1910</v>
      </c>
      <c r="C322" s="396" t="s">
        <v>1365</v>
      </c>
      <c r="D322" s="416">
        <f>+'RULE42 &amp; SEC 17 WORKING'!C5</f>
        <v>0</v>
      </c>
      <c r="E322" s="416">
        <f>+'RULE42 &amp; SEC 17 WORKING'!D5</f>
        <v>0</v>
      </c>
      <c r="F322" s="416">
        <f>+'RULE42 &amp; SEC 17 WORKING'!E5</f>
        <v>0</v>
      </c>
      <c r="G322" s="416">
        <f>+'RULE42 &amp; SEC 17 WORKING'!F5</f>
        <v>0</v>
      </c>
      <c r="H322" s="416">
        <f>+'RULE42 &amp; SEC 17 WORKING'!G5</f>
        <v>0</v>
      </c>
      <c r="I322" s="416">
        <f>+'RULE42 &amp; SEC 17 WORKING'!H5</f>
        <v>0</v>
      </c>
      <c r="J322" s="416">
        <f>+'RULE42 &amp; SEC 17 WORKING'!I5</f>
        <v>0</v>
      </c>
      <c r="K322" s="416">
        <f>+'RULE42 &amp; SEC 17 WORKING'!J5</f>
        <v>0</v>
      </c>
      <c r="L322" s="416">
        <f>+'RULE42 &amp; SEC 17 WORKING'!K5</f>
        <v>0</v>
      </c>
      <c r="M322" s="416">
        <f>+'RULE42 &amp; SEC 17 WORKING'!L5</f>
        <v>0</v>
      </c>
      <c r="N322" s="416">
        <f>+'RULE42 &amp; SEC 17 WORKING'!M5</f>
        <v>0</v>
      </c>
      <c r="O322" s="416">
        <f>+'RULE42 &amp; SEC 17 WORKING'!N5</f>
        <v>0</v>
      </c>
    </row>
    <row r="323" spans="1:15">
      <c r="A323" s="417" t="s">
        <v>1910</v>
      </c>
      <c r="B323" s="417" t="s">
        <v>1910</v>
      </c>
      <c r="C323" s="396" t="s">
        <v>1366</v>
      </c>
      <c r="D323" s="416">
        <f>+'RULE42 &amp; SEC 17 WORKING'!C6</f>
        <v>-16.2</v>
      </c>
      <c r="E323" s="416">
        <f>+'RULE42 &amp; SEC 17 WORKING'!D6</f>
        <v>-16.2</v>
      </c>
      <c r="F323" s="416">
        <f>+'RULE42 &amp; SEC 17 WORKING'!E6</f>
        <v>-16.2</v>
      </c>
      <c r="G323" s="416">
        <f>+'RULE42 &amp; SEC 17 WORKING'!F6</f>
        <v>-16.2</v>
      </c>
      <c r="H323" s="416">
        <f>+'RULE42 &amp; SEC 17 WORKING'!G6</f>
        <v>-16.2</v>
      </c>
      <c r="I323" s="416">
        <f>+'RULE42 &amp; SEC 17 WORKING'!H6</f>
        <v>0</v>
      </c>
      <c r="J323" s="416">
        <f>+'RULE42 &amp; SEC 17 WORKING'!I6</f>
        <v>0</v>
      </c>
      <c r="K323" s="416">
        <f>+'RULE42 &amp; SEC 17 WORKING'!J6</f>
        <v>0</v>
      </c>
      <c r="L323" s="416">
        <f>+'RULE42 &amp; SEC 17 WORKING'!K6</f>
        <v>0</v>
      </c>
      <c r="M323" s="416">
        <f>+'RULE42 &amp; SEC 17 WORKING'!L6</f>
        <v>0</v>
      </c>
      <c r="N323" s="416">
        <f>+'RULE42 &amp; SEC 17 WORKING'!M6</f>
        <v>0</v>
      </c>
      <c r="O323" s="416">
        <f>+'RULE42 &amp; SEC 17 WORKING'!N6</f>
        <v>0</v>
      </c>
    </row>
    <row r="324" spans="1:15">
      <c r="A324" s="417" t="s">
        <v>1910</v>
      </c>
      <c r="B324" s="417" t="s">
        <v>1910</v>
      </c>
      <c r="C324" s="396" t="s">
        <v>1367</v>
      </c>
      <c r="D324" s="416">
        <f>+'RULE42 &amp; SEC 17 WORKING'!C7</f>
        <v>-16.2</v>
      </c>
      <c r="E324" s="416">
        <f>+'RULE42 &amp; SEC 17 WORKING'!D7</f>
        <v>-16.2</v>
      </c>
      <c r="F324" s="416">
        <f>+'RULE42 &amp; SEC 17 WORKING'!E7</f>
        <v>-16.2</v>
      </c>
      <c r="G324" s="416">
        <f>+'RULE42 &amp; SEC 17 WORKING'!F7</f>
        <v>-16.2</v>
      </c>
      <c r="H324" s="416">
        <f>+'RULE42 &amp; SEC 17 WORKING'!G7</f>
        <v>-16.2</v>
      </c>
      <c r="I324" s="416">
        <f>+'RULE42 &amp; SEC 17 WORKING'!H7</f>
        <v>0</v>
      </c>
      <c r="J324" s="416">
        <f>+'RULE42 &amp; SEC 17 WORKING'!I7</f>
        <v>0</v>
      </c>
      <c r="K324" s="416">
        <f>+'RULE42 &amp; SEC 17 WORKING'!J7</f>
        <v>0</v>
      </c>
      <c r="L324" s="416">
        <f>+'RULE42 &amp; SEC 17 WORKING'!K7</f>
        <v>0</v>
      </c>
      <c r="M324" s="416">
        <f>+'RULE42 &amp; SEC 17 WORKING'!L7</f>
        <v>0</v>
      </c>
      <c r="N324" s="416">
        <f>+'RULE42 &amp; SEC 17 WORKING'!M7</f>
        <v>0</v>
      </c>
      <c r="O324" s="416">
        <f>+'RULE42 &amp; SEC 17 WORKING'!N7</f>
        <v>0</v>
      </c>
    </row>
    <row r="325" spans="1:15">
      <c r="A325" s="417" t="s">
        <v>1910</v>
      </c>
      <c r="B325" s="417" t="s">
        <v>1910</v>
      </c>
      <c r="C325" s="396" t="s">
        <v>1368</v>
      </c>
      <c r="D325" s="416">
        <f>+'RULE42 &amp; SEC 17 WORKING'!C8</f>
        <v>0</v>
      </c>
      <c r="E325" s="416">
        <f>+'RULE42 &amp; SEC 17 WORKING'!D8</f>
        <v>0</v>
      </c>
      <c r="F325" s="416">
        <f>+'RULE42 &amp; SEC 17 WORKING'!E8</f>
        <v>0</v>
      </c>
      <c r="G325" s="416">
        <f>+'RULE42 &amp; SEC 17 WORKING'!F8</f>
        <v>0</v>
      </c>
      <c r="H325" s="416">
        <f>+'RULE42 &amp; SEC 17 WORKING'!G8</f>
        <v>0</v>
      </c>
      <c r="I325" s="416">
        <f>+'RULE42 &amp; SEC 17 WORKING'!H8</f>
        <v>0</v>
      </c>
      <c r="J325" s="416">
        <f>+'RULE42 &amp; SEC 17 WORKING'!I8</f>
        <v>0</v>
      </c>
      <c r="K325" s="416">
        <f>+'RULE42 &amp; SEC 17 WORKING'!J8</f>
        <v>0</v>
      </c>
      <c r="L325" s="416">
        <f>+'RULE42 &amp; SEC 17 WORKING'!K8</f>
        <v>0</v>
      </c>
      <c r="M325" s="416">
        <f>+'RULE42 &amp; SEC 17 WORKING'!L8</f>
        <v>0</v>
      </c>
      <c r="N325" s="416">
        <f>+'RULE42 &amp; SEC 17 WORKING'!M8</f>
        <v>0</v>
      </c>
      <c r="O325" s="416">
        <f>+'RULE42 &amp; SEC 17 WORKING'!N8</f>
        <v>0</v>
      </c>
    </row>
    <row r="326" spans="1:15">
      <c r="A326" s="402" t="s">
        <v>1911</v>
      </c>
      <c r="B326" s="402" t="s">
        <v>1911</v>
      </c>
      <c r="C326" s="402" t="s">
        <v>1911</v>
      </c>
      <c r="D326" s="414">
        <f>+'RULE42 &amp; SEC 17 WORKING'!C9</f>
        <v>0</v>
      </c>
      <c r="E326" s="414">
        <f>+'RULE42 &amp; SEC 17 WORKING'!D9</f>
        <v>0</v>
      </c>
      <c r="F326" s="414">
        <f>+'RULE42 &amp; SEC 17 WORKING'!E9</f>
        <v>0</v>
      </c>
      <c r="G326" s="414">
        <f>+'RULE42 &amp; SEC 17 WORKING'!F9</f>
        <v>0</v>
      </c>
      <c r="H326" s="414">
        <f>+'RULE42 &amp; SEC 17 WORKING'!G9</f>
        <v>0</v>
      </c>
      <c r="I326" s="414">
        <f>+'RULE42 &amp; SEC 17 WORKING'!H9</f>
        <v>0</v>
      </c>
      <c r="J326" s="414">
        <f>+'RULE42 &amp; SEC 17 WORKING'!I9</f>
        <v>0</v>
      </c>
      <c r="K326" s="414">
        <f>+'RULE42 &amp; SEC 17 WORKING'!J9</f>
        <v>0</v>
      </c>
      <c r="L326" s="414">
        <f>+'RULE42 &amp; SEC 17 WORKING'!K9</f>
        <v>0</v>
      </c>
      <c r="M326" s="414">
        <f>+'RULE42 &amp; SEC 17 WORKING'!L9</f>
        <v>0</v>
      </c>
      <c r="N326" s="414">
        <f>+'RULE42 &amp; SEC 17 WORKING'!M9</f>
        <v>0</v>
      </c>
      <c r="O326" s="414">
        <f>+'RULE42 &amp; SEC 17 WORKING'!N9</f>
        <v>0</v>
      </c>
    </row>
    <row r="327" spans="1:15">
      <c r="A327" s="415" t="s">
        <v>1911</v>
      </c>
      <c r="B327" s="415" t="s">
        <v>1911</v>
      </c>
      <c r="C327" s="396" t="s">
        <v>1363</v>
      </c>
      <c r="D327" s="416">
        <f>+'RULE42 &amp; SEC 17 WORKING'!C10</f>
        <v>0</v>
      </c>
      <c r="E327" s="416">
        <f>+'RULE42 &amp; SEC 17 WORKING'!D10</f>
        <v>0</v>
      </c>
      <c r="F327" s="416">
        <f>+'RULE42 &amp; SEC 17 WORKING'!E10</f>
        <v>0</v>
      </c>
      <c r="G327" s="416">
        <f>+'RULE42 &amp; SEC 17 WORKING'!F10</f>
        <v>0</v>
      </c>
      <c r="H327" s="416">
        <f>+'RULE42 &amp; SEC 17 WORKING'!G10</f>
        <v>0</v>
      </c>
      <c r="I327" s="416">
        <f>+'RULE42 &amp; SEC 17 WORKING'!H10</f>
        <v>0</v>
      </c>
      <c r="J327" s="416">
        <f>+'RULE42 &amp; SEC 17 WORKING'!I10</f>
        <v>0</v>
      </c>
      <c r="K327" s="416">
        <f>+'RULE42 &amp; SEC 17 WORKING'!J10</f>
        <v>0</v>
      </c>
      <c r="L327" s="416">
        <f>+'RULE42 &amp; SEC 17 WORKING'!K10</f>
        <v>0</v>
      </c>
      <c r="M327" s="416">
        <f>+'RULE42 &amp; SEC 17 WORKING'!L10</f>
        <v>0</v>
      </c>
      <c r="N327" s="416">
        <f>+'RULE42 &amp; SEC 17 WORKING'!M10</f>
        <v>0</v>
      </c>
      <c r="O327" s="416">
        <f>+'RULE42 &amp; SEC 17 WORKING'!N10</f>
        <v>0</v>
      </c>
    </row>
    <row r="328" spans="1:15">
      <c r="A328" s="417" t="s">
        <v>1911</v>
      </c>
      <c r="B328" s="417" t="s">
        <v>1911</v>
      </c>
      <c r="C328" s="396" t="s">
        <v>1364</v>
      </c>
      <c r="D328" s="416">
        <f>+'RULE42 &amp; SEC 17 WORKING'!C11</f>
        <v>0</v>
      </c>
      <c r="E328" s="416">
        <f>+'RULE42 &amp; SEC 17 WORKING'!D11</f>
        <v>0</v>
      </c>
      <c r="F328" s="416">
        <f>+'RULE42 &amp; SEC 17 WORKING'!E11</f>
        <v>0</v>
      </c>
      <c r="G328" s="416">
        <f>+'RULE42 &amp; SEC 17 WORKING'!F11</f>
        <v>0</v>
      </c>
      <c r="H328" s="416">
        <f>+'RULE42 &amp; SEC 17 WORKING'!G11</f>
        <v>0</v>
      </c>
      <c r="I328" s="416">
        <f>+'RULE42 &amp; SEC 17 WORKING'!H11</f>
        <v>0</v>
      </c>
      <c r="J328" s="416">
        <f>+'RULE42 &amp; SEC 17 WORKING'!I11</f>
        <v>0</v>
      </c>
      <c r="K328" s="416">
        <f>+'RULE42 &amp; SEC 17 WORKING'!J11</f>
        <v>0</v>
      </c>
      <c r="L328" s="416">
        <f>+'RULE42 &amp; SEC 17 WORKING'!K11</f>
        <v>0</v>
      </c>
      <c r="M328" s="416">
        <f>+'RULE42 &amp; SEC 17 WORKING'!L11</f>
        <v>0</v>
      </c>
      <c r="N328" s="416">
        <f>+'RULE42 &amp; SEC 17 WORKING'!M11</f>
        <v>0</v>
      </c>
      <c r="O328" s="416">
        <f>+'RULE42 &amp; SEC 17 WORKING'!N11</f>
        <v>0</v>
      </c>
    </row>
    <row r="329" spans="1:15">
      <c r="A329" s="417" t="s">
        <v>1911</v>
      </c>
      <c r="B329" s="417" t="s">
        <v>1911</v>
      </c>
      <c r="C329" s="396" t="s">
        <v>1365</v>
      </c>
      <c r="D329" s="416">
        <f>+'RULE42 &amp; SEC 17 WORKING'!C12</f>
        <v>0</v>
      </c>
      <c r="E329" s="416">
        <f>+'RULE42 &amp; SEC 17 WORKING'!D12</f>
        <v>0</v>
      </c>
      <c r="F329" s="416">
        <f>+'RULE42 &amp; SEC 17 WORKING'!E12</f>
        <v>0</v>
      </c>
      <c r="G329" s="416">
        <f>+'RULE42 &amp; SEC 17 WORKING'!F12</f>
        <v>0</v>
      </c>
      <c r="H329" s="416">
        <f>+'RULE42 &amp; SEC 17 WORKING'!G12</f>
        <v>0</v>
      </c>
      <c r="I329" s="416">
        <f>+'RULE42 &amp; SEC 17 WORKING'!H12</f>
        <v>0</v>
      </c>
      <c r="J329" s="416">
        <f>+'RULE42 &amp; SEC 17 WORKING'!I12</f>
        <v>0</v>
      </c>
      <c r="K329" s="416">
        <f>+'RULE42 &amp; SEC 17 WORKING'!J12</f>
        <v>0</v>
      </c>
      <c r="L329" s="416">
        <f>+'RULE42 &amp; SEC 17 WORKING'!K12</f>
        <v>0</v>
      </c>
      <c r="M329" s="416">
        <f>+'RULE42 &amp; SEC 17 WORKING'!L12</f>
        <v>0</v>
      </c>
      <c r="N329" s="416">
        <f>+'RULE42 &amp; SEC 17 WORKING'!M12</f>
        <v>0</v>
      </c>
      <c r="O329" s="416">
        <f>+'RULE42 &amp; SEC 17 WORKING'!N12</f>
        <v>0</v>
      </c>
    </row>
    <row r="330" spans="1:15">
      <c r="A330" s="417" t="s">
        <v>1911</v>
      </c>
      <c r="B330" s="417" t="s">
        <v>1911</v>
      </c>
      <c r="C330" s="396" t="s">
        <v>1366</v>
      </c>
      <c r="D330" s="416">
        <f>+'RULE42 &amp; SEC 17 WORKING'!C13</f>
        <v>0</v>
      </c>
      <c r="E330" s="416">
        <f>+'RULE42 &amp; SEC 17 WORKING'!D13</f>
        <v>0</v>
      </c>
      <c r="F330" s="416">
        <f>+'RULE42 &amp; SEC 17 WORKING'!E13</f>
        <v>0</v>
      </c>
      <c r="G330" s="416">
        <f>+'RULE42 &amp; SEC 17 WORKING'!F13</f>
        <v>0</v>
      </c>
      <c r="H330" s="416">
        <f>+'RULE42 &amp; SEC 17 WORKING'!G13</f>
        <v>0</v>
      </c>
      <c r="I330" s="416">
        <f>+'RULE42 &amp; SEC 17 WORKING'!H13</f>
        <v>0</v>
      </c>
      <c r="J330" s="416">
        <f>+'RULE42 &amp; SEC 17 WORKING'!I13</f>
        <v>0</v>
      </c>
      <c r="K330" s="416">
        <f>+'RULE42 &amp; SEC 17 WORKING'!J13</f>
        <v>0</v>
      </c>
      <c r="L330" s="416">
        <f>+'RULE42 &amp; SEC 17 WORKING'!K13</f>
        <v>0</v>
      </c>
      <c r="M330" s="416">
        <f>+'RULE42 &amp; SEC 17 WORKING'!L13</f>
        <v>0</v>
      </c>
      <c r="N330" s="416">
        <f>+'RULE42 &amp; SEC 17 WORKING'!M13</f>
        <v>0</v>
      </c>
      <c r="O330" s="416">
        <f>+'RULE42 &amp; SEC 17 WORKING'!N13</f>
        <v>0</v>
      </c>
    </row>
    <row r="331" spans="1:15">
      <c r="A331" s="417" t="s">
        <v>1911</v>
      </c>
      <c r="B331" s="417" t="s">
        <v>1911</v>
      </c>
      <c r="C331" s="396" t="s">
        <v>1367</v>
      </c>
      <c r="D331" s="416">
        <f>+'RULE42 &amp; SEC 17 WORKING'!C14</f>
        <v>0</v>
      </c>
      <c r="E331" s="416">
        <f>+'RULE42 &amp; SEC 17 WORKING'!D14</f>
        <v>0</v>
      </c>
      <c r="F331" s="416">
        <f>+'RULE42 &amp; SEC 17 WORKING'!E14</f>
        <v>0</v>
      </c>
      <c r="G331" s="416">
        <f>+'RULE42 &amp; SEC 17 WORKING'!F14</f>
        <v>0</v>
      </c>
      <c r="H331" s="416">
        <f>+'RULE42 &amp; SEC 17 WORKING'!G14</f>
        <v>0</v>
      </c>
      <c r="I331" s="416">
        <f>+'RULE42 &amp; SEC 17 WORKING'!H14</f>
        <v>0</v>
      </c>
      <c r="J331" s="416">
        <f>+'RULE42 &amp; SEC 17 WORKING'!I14</f>
        <v>0</v>
      </c>
      <c r="K331" s="416">
        <f>+'RULE42 &amp; SEC 17 WORKING'!J14</f>
        <v>0</v>
      </c>
      <c r="L331" s="416">
        <f>+'RULE42 &amp; SEC 17 WORKING'!K14</f>
        <v>0</v>
      </c>
      <c r="M331" s="416">
        <f>+'RULE42 &amp; SEC 17 WORKING'!L14</f>
        <v>0</v>
      </c>
      <c r="N331" s="416">
        <f>+'RULE42 &amp; SEC 17 WORKING'!M14</f>
        <v>0</v>
      </c>
      <c r="O331" s="416">
        <f>+'RULE42 &amp; SEC 17 WORKING'!N14</f>
        <v>0</v>
      </c>
    </row>
    <row r="332" spans="1:15">
      <c r="A332" s="417" t="s">
        <v>1911</v>
      </c>
      <c r="B332" s="417" t="s">
        <v>1911</v>
      </c>
      <c r="C332" s="396" t="s">
        <v>1368</v>
      </c>
      <c r="D332" s="416">
        <f>+'RULE42 &amp; SEC 17 WORKING'!C15</f>
        <v>0</v>
      </c>
      <c r="E332" s="416">
        <f>+'RULE42 &amp; SEC 17 WORKING'!D15</f>
        <v>0</v>
      </c>
      <c r="F332" s="416">
        <f>+'RULE42 &amp; SEC 17 WORKING'!E15</f>
        <v>0</v>
      </c>
      <c r="G332" s="416">
        <f>+'RULE42 &amp; SEC 17 WORKING'!F15</f>
        <v>0</v>
      </c>
      <c r="H332" s="416">
        <f>+'RULE42 &amp; SEC 17 WORKING'!G15</f>
        <v>0</v>
      </c>
      <c r="I332" s="416">
        <f>+'RULE42 &amp; SEC 17 WORKING'!H15</f>
        <v>0</v>
      </c>
      <c r="J332" s="416">
        <f>+'RULE42 &amp; SEC 17 WORKING'!I15</f>
        <v>0</v>
      </c>
      <c r="K332" s="416">
        <f>+'RULE42 &amp; SEC 17 WORKING'!J15</f>
        <v>0</v>
      </c>
      <c r="L332" s="416">
        <f>+'RULE42 &amp; SEC 17 WORKING'!K15</f>
        <v>0</v>
      </c>
      <c r="M332" s="416">
        <f>+'RULE42 &amp; SEC 17 WORKING'!L15</f>
        <v>0</v>
      </c>
      <c r="N332" s="416">
        <f>+'RULE42 &amp; SEC 17 WORKING'!M15</f>
        <v>0</v>
      </c>
      <c r="O332" s="416">
        <f>+'RULE42 &amp; SEC 17 WORKING'!N15</f>
        <v>0</v>
      </c>
    </row>
    <row r="333" spans="1:15">
      <c r="A333" s="402" t="s">
        <v>1909</v>
      </c>
      <c r="B333" s="402" t="s">
        <v>1909</v>
      </c>
      <c r="C333" s="402" t="s">
        <v>1909</v>
      </c>
      <c r="D333" s="414">
        <f>+'RULE42 &amp; SEC 17 WORKING'!C16</f>
        <v>0</v>
      </c>
      <c r="E333" s="414">
        <f>+'RULE42 &amp; SEC 17 WORKING'!D16</f>
        <v>0</v>
      </c>
      <c r="F333" s="414">
        <f>+'RULE42 &amp; SEC 17 WORKING'!E16</f>
        <v>0</v>
      </c>
      <c r="G333" s="414">
        <f>+'RULE42 &amp; SEC 17 WORKING'!F16</f>
        <v>0</v>
      </c>
      <c r="H333" s="414">
        <f>+'RULE42 &amp; SEC 17 WORKING'!G16</f>
        <v>0</v>
      </c>
      <c r="I333" s="414">
        <f>+'RULE42 &amp; SEC 17 WORKING'!H16</f>
        <v>0</v>
      </c>
      <c r="J333" s="414">
        <f>+'RULE42 &amp; SEC 17 WORKING'!I16</f>
        <v>0</v>
      </c>
      <c r="K333" s="414">
        <f>+'RULE42 &amp; SEC 17 WORKING'!J16</f>
        <v>0</v>
      </c>
      <c r="L333" s="414">
        <f>+'RULE42 &amp; SEC 17 WORKING'!K16</f>
        <v>0</v>
      </c>
      <c r="M333" s="414">
        <f>+'RULE42 &amp; SEC 17 WORKING'!L16</f>
        <v>0</v>
      </c>
      <c r="N333" s="414">
        <f>+'RULE42 &amp; SEC 17 WORKING'!M16</f>
        <v>0</v>
      </c>
      <c r="O333" s="414">
        <f>+'RULE42 &amp; SEC 17 WORKING'!N16</f>
        <v>0</v>
      </c>
    </row>
    <row r="334" spans="1:15">
      <c r="A334" s="415" t="s">
        <v>1909</v>
      </c>
      <c r="B334" s="415" t="s">
        <v>1909</v>
      </c>
      <c r="C334" s="396" t="s">
        <v>1363</v>
      </c>
      <c r="D334" s="416">
        <f>+'RULE42 &amp; SEC 17 WORKING'!C17</f>
        <v>0</v>
      </c>
      <c r="E334" s="416">
        <f>+'RULE42 &amp; SEC 17 WORKING'!D17</f>
        <v>0</v>
      </c>
      <c r="F334" s="416">
        <f>+'RULE42 &amp; SEC 17 WORKING'!E17</f>
        <v>0</v>
      </c>
      <c r="G334" s="416">
        <f>+'RULE42 &amp; SEC 17 WORKING'!F17</f>
        <v>0</v>
      </c>
      <c r="H334" s="416">
        <f>+'RULE42 &amp; SEC 17 WORKING'!G17</f>
        <v>0</v>
      </c>
      <c r="I334" s="416">
        <f>+'RULE42 &amp; SEC 17 WORKING'!H17</f>
        <v>0</v>
      </c>
      <c r="J334" s="416">
        <f>+'RULE42 &amp; SEC 17 WORKING'!I17</f>
        <v>0</v>
      </c>
      <c r="K334" s="416">
        <f>+'RULE42 &amp; SEC 17 WORKING'!J17</f>
        <v>0</v>
      </c>
      <c r="L334" s="416">
        <f>+'RULE42 &amp; SEC 17 WORKING'!K17</f>
        <v>0</v>
      </c>
      <c r="M334" s="416">
        <f>+'RULE42 &amp; SEC 17 WORKING'!L17</f>
        <v>0</v>
      </c>
      <c r="N334" s="416">
        <f>+'RULE42 &amp; SEC 17 WORKING'!M17</f>
        <v>0</v>
      </c>
      <c r="O334" s="416">
        <f>+'RULE42 &amp; SEC 17 WORKING'!N17</f>
        <v>0</v>
      </c>
    </row>
    <row r="335" spans="1:15">
      <c r="A335" s="417" t="s">
        <v>1909</v>
      </c>
      <c r="B335" s="417" t="s">
        <v>1909</v>
      </c>
      <c r="C335" s="396" t="s">
        <v>1364</v>
      </c>
      <c r="D335" s="416">
        <f>+'RULE42 &amp; SEC 17 WORKING'!C18</f>
        <v>0</v>
      </c>
      <c r="E335" s="416">
        <f>+'RULE42 &amp; SEC 17 WORKING'!D18</f>
        <v>0</v>
      </c>
      <c r="F335" s="416">
        <f>+'RULE42 &amp; SEC 17 WORKING'!E18</f>
        <v>0</v>
      </c>
      <c r="G335" s="416">
        <f>+'RULE42 &amp; SEC 17 WORKING'!F18</f>
        <v>0</v>
      </c>
      <c r="H335" s="416">
        <f>+'RULE42 &amp; SEC 17 WORKING'!G18</f>
        <v>0</v>
      </c>
      <c r="I335" s="416">
        <f>+'RULE42 &amp; SEC 17 WORKING'!H18</f>
        <v>0</v>
      </c>
      <c r="J335" s="416">
        <f>+'RULE42 &amp; SEC 17 WORKING'!I18</f>
        <v>0</v>
      </c>
      <c r="K335" s="416">
        <f>+'RULE42 &amp; SEC 17 WORKING'!J18</f>
        <v>0</v>
      </c>
      <c r="L335" s="416">
        <f>+'RULE42 &amp; SEC 17 WORKING'!K18</f>
        <v>0</v>
      </c>
      <c r="M335" s="416">
        <f>+'RULE42 &amp; SEC 17 WORKING'!L18</f>
        <v>0</v>
      </c>
      <c r="N335" s="416">
        <f>+'RULE42 &amp; SEC 17 WORKING'!M18</f>
        <v>0</v>
      </c>
      <c r="O335" s="416">
        <f>+'RULE42 &amp; SEC 17 WORKING'!N18</f>
        <v>0</v>
      </c>
    </row>
    <row r="336" spans="1:15">
      <c r="A336" s="417" t="s">
        <v>1909</v>
      </c>
      <c r="B336" s="417" t="s">
        <v>1909</v>
      </c>
      <c r="C336" s="396" t="s">
        <v>1365</v>
      </c>
      <c r="D336" s="416">
        <f>+'RULE42 &amp; SEC 17 WORKING'!C19</f>
        <v>0</v>
      </c>
      <c r="E336" s="416">
        <f>+'RULE42 &amp; SEC 17 WORKING'!D19</f>
        <v>0</v>
      </c>
      <c r="F336" s="416">
        <f>+'RULE42 &amp; SEC 17 WORKING'!E19</f>
        <v>0</v>
      </c>
      <c r="G336" s="416">
        <f>+'RULE42 &amp; SEC 17 WORKING'!F19</f>
        <v>0</v>
      </c>
      <c r="H336" s="416">
        <f>+'RULE42 &amp; SEC 17 WORKING'!G19</f>
        <v>0</v>
      </c>
      <c r="I336" s="416">
        <f>+'RULE42 &amp; SEC 17 WORKING'!H19</f>
        <v>0</v>
      </c>
      <c r="J336" s="416">
        <f>+'RULE42 &amp; SEC 17 WORKING'!I19</f>
        <v>0</v>
      </c>
      <c r="K336" s="416">
        <f>+'RULE42 &amp; SEC 17 WORKING'!J19</f>
        <v>0</v>
      </c>
      <c r="L336" s="416">
        <f>+'RULE42 &amp; SEC 17 WORKING'!K19</f>
        <v>0</v>
      </c>
      <c r="M336" s="416">
        <f>+'RULE42 &amp; SEC 17 WORKING'!L19</f>
        <v>0</v>
      </c>
      <c r="N336" s="416">
        <f>+'RULE42 &amp; SEC 17 WORKING'!M19</f>
        <v>0</v>
      </c>
      <c r="O336" s="416">
        <f>+'RULE42 &amp; SEC 17 WORKING'!N19</f>
        <v>0</v>
      </c>
    </row>
    <row r="337" spans="1:15">
      <c r="A337" s="417" t="s">
        <v>1909</v>
      </c>
      <c r="B337" s="417" t="s">
        <v>1909</v>
      </c>
      <c r="C337" s="396" t="s">
        <v>1366</v>
      </c>
      <c r="D337" s="416">
        <f>+'RULE42 &amp; SEC 17 WORKING'!C20</f>
        <v>0</v>
      </c>
      <c r="E337" s="416">
        <f>+'RULE42 &amp; SEC 17 WORKING'!D20</f>
        <v>0</v>
      </c>
      <c r="F337" s="416">
        <f>+'RULE42 &amp; SEC 17 WORKING'!E20</f>
        <v>0</v>
      </c>
      <c r="G337" s="416">
        <f>+'RULE42 &amp; SEC 17 WORKING'!F20</f>
        <v>0</v>
      </c>
      <c r="H337" s="416">
        <f>+'RULE42 &amp; SEC 17 WORKING'!G20</f>
        <v>0</v>
      </c>
      <c r="I337" s="416">
        <f>+'RULE42 &amp; SEC 17 WORKING'!H20</f>
        <v>0</v>
      </c>
      <c r="J337" s="416">
        <f>+'RULE42 &amp; SEC 17 WORKING'!I20</f>
        <v>0</v>
      </c>
      <c r="K337" s="416">
        <f>+'RULE42 &amp; SEC 17 WORKING'!J20</f>
        <v>0</v>
      </c>
      <c r="L337" s="416">
        <f>+'RULE42 &amp; SEC 17 WORKING'!K20</f>
        <v>0</v>
      </c>
      <c r="M337" s="416">
        <f>+'RULE42 &amp; SEC 17 WORKING'!L20</f>
        <v>0</v>
      </c>
      <c r="N337" s="416">
        <f>+'RULE42 &amp; SEC 17 WORKING'!M20</f>
        <v>0</v>
      </c>
      <c r="O337" s="416">
        <f>+'RULE42 &amp; SEC 17 WORKING'!N20</f>
        <v>0</v>
      </c>
    </row>
    <row r="338" spans="1:15">
      <c r="A338" s="417" t="s">
        <v>1909</v>
      </c>
      <c r="B338" s="417" t="s">
        <v>1909</v>
      </c>
      <c r="C338" s="396" t="s">
        <v>1367</v>
      </c>
      <c r="D338" s="416">
        <f>+'RULE42 &amp; SEC 17 WORKING'!C21</f>
        <v>0</v>
      </c>
      <c r="E338" s="416">
        <f>+'RULE42 &amp; SEC 17 WORKING'!D21</f>
        <v>0</v>
      </c>
      <c r="F338" s="416">
        <f>+'RULE42 &amp; SEC 17 WORKING'!E21</f>
        <v>0</v>
      </c>
      <c r="G338" s="416">
        <f>+'RULE42 &amp; SEC 17 WORKING'!F21</f>
        <v>0</v>
      </c>
      <c r="H338" s="416">
        <f>+'RULE42 &amp; SEC 17 WORKING'!G21</f>
        <v>0</v>
      </c>
      <c r="I338" s="416">
        <f>+'RULE42 &amp; SEC 17 WORKING'!H21</f>
        <v>0</v>
      </c>
      <c r="J338" s="416">
        <f>+'RULE42 &amp; SEC 17 WORKING'!I21</f>
        <v>0</v>
      </c>
      <c r="K338" s="416">
        <f>+'RULE42 &amp; SEC 17 WORKING'!J21</f>
        <v>0</v>
      </c>
      <c r="L338" s="416">
        <f>+'RULE42 &amp; SEC 17 WORKING'!K21</f>
        <v>0</v>
      </c>
      <c r="M338" s="416">
        <f>+'RULE42 &amp; SEC 17 WORKING'!L21</f>
        <v>0</v>
      </c>
      <c r="N338" s="416">
        <f>+'RULE42 &amp; SEC 17 WORKING'!M21</f>
        <v>0</v>
      </c>
      <c r="O338" s="416">
        <f>+'RULE42 &amp; SEC 17 WORKING'!N21</f>
        <v>0</v>
      </c>
    </row>
    <row r="339" spans="1:15">
      <c r="A339" s="417" t="s">
        <v>1909</v>
      </c>
      <c r="B339" s="417" t="s">
        <v>1909</v>
      </c>
      <c r="C339" s="398" t="s">
        <v>1368</v>
      </c>
      <c r="D339" s="416">
        <f>+'RULE42 &amp; SEC 17 WORKING'!C22</f>
        <v>0</v>
      </c>
      <c r="E339" s="416">
        <f>+'RULE42 &amp; SEC 17 WORKING'!D22</f>
        <v>0</v>
      </c>
      <c r="F339" s="416">
        <f>+'RULE42 &amp; SEC 17 WORKING'!E22</f>
        <v>0</v>
      </c>
      <c r="G339" s="416">
        <f>+'RULE42 &amp; SEC 17 WORKING'!F22</f>
        <v>0</v>
      </c>
      <c r="H339" s="416">
        <f>+'RULE42 &amp; SEC 17 WORKING'!G22</f>
        <v>0</v>
      </c>
      <c r="I339" s="416">
        <f>+'RULE42 &amp; SEC 17 WORKING'!H22</f>
        <v>0</v>
      </c>
      <c r="J339" s="416">
        <f>+'RULE42 &amp; SEC 17 WORKING'!I22</f>
        <v>0</v>
      </c>
      <c r="K339" s="416">
        <f>+'RULE42 &amp; SEC 17 WORKING'!J22</f>
        <v>0</v>
      </c>
      <c r="L339" s="416">
        <f>+'RULE42 &amp; SEC 17 WORKING'!K22</f>
        <v>0</v>
      </c>
      <c r="M339" s="416">
        <f>+'RULE42 &amp; SEC 17 WORKING'!L22</f>
        <v>0</v>
      </c>
      <c r="N339" s="416">
        <f>+'RULE42 &amp; SEC 17 WORKING'!M22</f>
        <v>0</v>
      </c>
      <c r="O339" s="416">
        <f>+'RULE42 &amp; SEC 17 WORKING'!N22</f>
        <v>0</v>
      </c>
    </row>
    <row r="340" spans="1:15">
      <c r="A340" s="402" t="s">
        <v>1468</v>
      </c>
      <c r="B340" s="402" t="s">
        <v>1468</v>
      </c>
      <c r="C340" s="402" t="s">
        <v>1468</v>
      </c>
      <c r="D340" s="414">
        <f>+'RULE42 &amp; SEC 17 WORKING'!C23</f>
        <v>0</v>
      </c>
      <c r="E340" s="414">
        <f>+'RULE42 &amp; SEC 17 WORKING'!D23</f>
        <v>0</v>
      </c>
      <c r="F340" s="414">
        <f>+'RULE42 &amp; SEC 17 WORKING'!E23</f>
        <v>0</v>
      </c>
      <c r="G340" s="414">
        <f>+'RULE42 &amp; SEC 17 WORKING'!F23</f>
        <v>0</v>
      </c>
      <c r="H340" s="414">
        <f>+'RULE42 &amp; SEC 17 WORKING'!G23</f>
        <v>0</v>
      </c>
      <c r="I340" s="414">
        <f>+'RULE42 &amp; SEC 17 WORKING'!H23</f>
        <v>0</v>
      </c>
      <c r="J340" s="414">
        <f>+'RULE42 &amp; SEC 17 WORKING'!I23</f>
        <v>0</v>
      </c>
      <c r="K340" s="414">
        <f>+'RULE42 &amp; SEC 17 WORKING'!J23</f>
        <v>0</v>
      </c>
      <c r="L340" s="414">
        <f>+'RULE42 &amp; SEC 17 WORKING'!K23</f>
        <v>0</v>
      </c>
      <c r="M340" s="414">
        <f>+'RULE42 &amp; SEC 17 WORKING'!L23</f>
        <v>0</v>
      </c>
      <c r="N340" s="414">
        <f>+'RULE42 &amp; SEC 17 WORKING'!M23</f>
        <v>0</v>
      </c>
      <c r="O340" s="414">
        <f>+'RULE42 &amp; SEC 17 WORKING'!N23</f>
        <v>0</v>
      </c>
    </row>
    <row r="341" spans="1:15">
      <c r="A341" s="415"/>
      <c r="B341" s="417" t="s">
        <v>1468</v>
      </c>
      <c r="C341" s="396" t="s">
        <v>1363</v>
      </c>
      <c r="D341" s="416">
        <f>+'RULE42 &amp; SEC 17 WORKING'!C24</f>
        <v>0</v>
      </c>
      <c r="E341" s="416">
        <f>+'RULE42 &amp; SEC 17 WORKING'!D24</f>
        <v>0</v>
      </c>
      <c r="F341" s="416">
        <f>+'RULE42 &amp; SEC 17 WORKING'!E24</f>
        <v>0</v>
      </c>
      <c r="G341" s="416">
        <f>+'RULE42 &amp; SEC 17 WORKING'!F24</f>
        <v>0</v>
      </c>
      <c r="H341" s="416">
        <f>+'RULE42 &amp; SEC 17 WORKING'!G24</f>
        <v>0</v>
      </c>
      <c r="I341" s="416">
        <f>+'RULE42 &amp; SEC 17 WORKING'!H24</f>
        <v>0</v>
      </c>
      <c r="J341" s="416">
        <f>+'RULE42 &amp; SEC 17 WORKING'!I24</f>
        <v>0</v>
      </c>
      <c r="K341" s="416">
        <f>+'RULE42 &amp; SEC 17 WORKING'!J24</f>
        <v>0</v>
      </c>
      <c r="L341" s="416">
        <f>+'RULE42 &amp; SEC 17 WORKING'!K24</f>
        <v>0</v>
      </c>
      <c r="M341" s="416">
        <f>+'RULE42 &amp; SEC 17 WORKING'!L24</f>
        <v>0</v>
      </c>
      <c r="N341" s="416">
        <f>+'RULE42 &amp; SEC 17 WORKING'!M24</f>
        <v>0</v>
      </c>
      <c r="O341" s="416">
        <f>+'RULE42 &amp; SEC 17 WORKING'!N24</f>
        <v>0</v>
      </c>
    </row>
    <row r="342" spans="1:15">
      <c r="A342" s="417"/>
      <c r="B342" s="417" t="s">
        <v>1468</v>
      </c>
      <c r="C342" s="396" t="s">
        <v>1364</v>
      </c>
      <c r="D342" s="416">
        <f>+'RULE42 &amp; SEC 17 WORKING'!C25</f>
        <v>-180</v>
      </c>
      <c r="E342" s="416">
        <f>+'RULE42 &amp; SEC 17 WORKING'!D25</f>
        <v>-180</v>
      </c>
      <c r="F342" s="416">
        <f>+'RULE42 &amp; SEC 17 WORKING'!E25</f>
        <v>-180</v>
      </c>
      <c r="G342" s="416">
        <f>+'RULE42 &amp; SEC 17 WORKING'!F25</f>
        <v>-180</v>
      </c>
      <c r="H342" s="416">
        <f>+'RULE42 &amp; SEC 17 WORKING'!G25</f>
        <v>-180</v>
      </c>
      <c r="I342" s="416">
        <f>+'RULE42 &amp; SEC 17 WORKING'!H25</f>
        <v>0</v>
      </c>
      <c r="J342" s="416">
        <f>+'RULE42 &amp; SEC 17 WORKING'!I25</f>
        <v>0</v>
      </c>
      <c r="K342" s="416">
        <f>+'RULE42 &amp; SEC 17 WORKING'!J25</f>
        <v>0</v>
      </c>
      <c r="L342" s="416">
        <f>+'RULE42 &amp; SEC 17 WORKING'!K25</f>
        <v>0</v>
      </c>
      <c r="M342" s="416">
        <f>+'RULE42 &amp; SEC 17 WORKING'!L25</f>
        <v>0</v>
      </c>
      <c r="N342" s="416">
        <f>+'RULE42 &amp; SEC 17 WORKING'!M25</f>
        <v>0</v>
      </c>
      <c r="O342" s="416">
        <f>+'RULE42 &amp; SEC 17 WORKING'!N25</f>
        <v>0</v>
      </c>
    </row>
    <row r="343" spans="1:15">
      <c r="A343" s="417"/>
      <c r="B343" s="417" t="s">
        <v>1468</v>
      </c>
      <c r="C343" s="396" t="s">
        <v>1365</v>
      </c>
      <c r="D343" s="416">
        <f>+'RULE42 &amp; SEC 17 WORKING'!C26</f>
        <v>0</v>
      </c>
      <c r="E343" s="416">
        <f>+'RULE42 &amp; SEC 17 WORKING'!D26</f>
        <v>0</v>
      </c>
      <c r="F343" s="416">
        <f>+'RULE42 &amp; SEC 17 WORKING'!E26</f>
        <v>0</v>
      </c>
      <c r="G343" s="416">
        <f>+'RULE42 &amp; SEC 17 WORKING'!F26</f>
        <v>0</v>
      </c>
      <c r="H343" s="416">
        <f>+'RULE42 &amp; SEC 17 WORKING'!G26</f>
        <v>0</v>
      </c>
      <c r="I343" s="416">
        <f>+'RULE42 &amp; SEC 17 WORKING'!H26</f>
        <v>0</v>
      </c>
      <c r="J343" s="416">
        <f>+'RULE42 &amp; SEC 17 WORKING'!I26</f>
        <v>0</v>
      </c>
      <c r="K343" s="416">
        <f>+'RULE42 &amp; SEC 17 WORKING'!J26</f>
        <v>0</v>
      </c>
      <c r="L343" s="416">
        <f>+'RULE42 &amp; SEC 17 WORKING'!K26</f>
        <v>0</v>
      </c>
      <c r="M343" s="416">
        <f>+'RULE42 &amp; SEC 17 WORKING'!L26</f>
        <v>0</v>
      </c>
      <c r="N343" s="416">
        <f>+'RULE42 &amp; SEC 17 WORKING'!M26</f>
        <v>0</v>
      </c>
      <c r="O343" s="416">
        <f>+'RULE42 &amp; SEC 17 WORKING'!N26</f>
        <v>0</v>
      </c>
    </row>
    <row r="344" spans="1:15">
      <c r="A344" s="417"/>
      <c r="B344" s="417" t="s">
        <v>1468</v>
      </c>
      <c r="C344" s="396" t="s">
        <v>1366</v>
      </c>
      <c r="D344" s="416">
        <f>+'RULE42 &amp; SEC 17 WORKING'!C27</f>
        <v>-16.2</v>
      </c>
      <c r="E344" s="416">
        <f>+'RULE42 &amp; SEC 17 WORKING'!D27</f>
        <v>-16.2</v>
      </c>
      <c r="F344" s="416">
        <f>+'RULE42 &amp; SEC 17 WORKING'!E27</f>
        <v>-16.2</v>
      </c>
      <c r="G344" s="416">
        <f>+'RULE42 &amp; SEC 17 WORKING'!F27</f>
        <v>-16.2</v>
      </c>
      <c r="H344" s="416">
        <f>+'RULE42 &amp; SEC 17 WORKING'!G27</f>
        <v>-16.2</v>
      </c>
      <c r="I344" s="416">
        <f>+'RULE42 &amp; SEC 17 WORKING'!H27</f>
        <v>0</v>
      </c>
      <c r="J344" s="416">
        <f>+'RULE42 &amp; SEC 17 WORKING'!I27</f>
        <v>0</v>
      </c>
      <c r="K344" s="416">
        <f>+'RULE42 &amp; SEC 17 WORKING'!J27</f>
        <v>0</v>
      </c>
      <c r="L344" s="416">
        <f>+'RULE42 &amp; SEC 17 WORKING'!K27</f>
        <v>0</v>
      </c>
      <c r="M344" s="416">
        <f>+'RULE42 &amp; SEC 17 WORKING'!L27</f>
        <v>0</v>
      </c>
      <c r="N344" s="416">
        <f>+'RULE42 &amp; SEC 17 WORKING'!M27</f>
        <v>0</v>
      </c>
      <c r="O344" s="416">
        <f>+'RULE42 &amp; SEC 17 WORKING'!N27</f>
        <v>0</v>
      </c>
    </row>
    <row r="345" spans="1:15">
      <c r="A345" s="417"/>
      <c r="B345" s="417" t="s">
        <v>1468</v>
      </c>
      <c r="C345" s="396" t="s">
        <v>1367</v>
      </c>
      <c r="D345" s="416">
        <f>+'RULE42 &amp; SEC 17 WORKING'!C28</f>
        <v>-16.2</v>
      </c>
      <c r="E345" s="416">
        <f>+'RULE42 &amp; SEC 17 WORKING'!D28</f>
        <v>-16.2</v>
      </c>
      <c r="F345" s="416">
        <f>+'RULE42 &amp; SEC 17 WORKING'!E28</f>
        <v>-16.2</v>
      </c>
      <c r="G345" s="416">
        <f>+'RULE42 &amp; SEC 17 WORKING'!F28</f>
        <v>-16.2</v>
      </c>
      <c r="H345" s="416">
        <f>+'RULE42 &amp; SEC 17 WORKING'!G28</f>
        <v>-16.2</v>
      </c>
      <c r="I345" s="416">
        <f>+'RULE42 &amp; SEC 17 WORKING'!H28</f>
        <v>0</v>
      </c>
      <c r="J345" s="416">
        <f>+'RULE42 &amp; SEC 17 WORKING'!I28</f>
        <v>0</v>
      </c>
      <c r="K345" s="416">
        <f>+'RULE42 &amp; SEC 17 WORKING'!J28</f>
        <v>0</v>
      </c>
      <c r="L345" s="416">
        <f>+'RULE42 &amp; SEC 17 WORKING'!K28</f>
        <v>0</v>
      </c>
      <c r="M345" s="416">
        <f>+'RULE42 &amp; SEC 17 WORKING'!L28</f>
        <v>0</v>
      </c>
      <c r="N345" s="416">
        <f>+'RULE42 &amp; SEC 17 WORKING'!M28</f>
        <v>0</v>
      </c>
      <c r="O345" s="416">
        <f>+'RULE42 &amp; SEC 17 WORKING'!N28</f>
        <v>0</v>
      </c>
    </row>
    <row r="346" spans="1:15">
      <c r="A346" s="418"/>
      <c r="B346" s="418" t="s">
        <v>1468</v>
      </c>
      <c r="C346" s="398" t="s">
        <v>1368</v>
      </c>
      <c r="D346" s="416">
        <f>+'RULE42 &amp; SEC 17 WORKING'!C29</f>
        <v>0</v>
      </c>
      <c r="E346" s="416">
        <f>+'RULE42 &amp; SEC 17 WORKING'!D29</f>
        <v>0</v>
      </c>
      <c r="F346" s="416">
        <f>+'RULE42 &amp; SEC 17 WORKING'!E29</f>
        <v>0</v>
      </c>
      <c r="G346" s="416">
        <f>+'RULE42 &amp; SEC 17 WORKING'!F29</f>
        <v>0</v>
      </c>
      <c r="H346" s="416">
        <f>+'RULE42 &amp; SEC 17 WORKING'!G29</f>
        <v>0</v>
      </c>
      <c r="I346" s="416">
        <f>+'RULE42 &amp; SEC 17 WORKING'!H29</f>
        <v>0</v>
      </c>
      <c r="J346" s="416">
        <f>+'RULE42 &amp; SEC 17 WORKING'!I29</f>
        <v>0</v>
      </c>
      <c r="K346" s="416">
        <f>+'RULE42 &amp; SEC 17 WORKING'!J29</f>
        <v>0</v>
      </c>
      <c r="L346" s="416">
        <f>+'RULE42 &amp; SEC 17 WORKING'!K29</f>
        <v>0</v>
      </c>
      <c r="M346" s="416">
        <f>+'RULE42 &amp; SEC 17 WORKING'!L29</f>
        <v>0</v>
      </c>
      <c r="N346" s="416">
        <f>+'RULE42 &amp; SEC 17 WORKING'!M29</f>
        <v>0</v>
      </c>
      <c r="O346" s="416">
        <f>+'RULE42 &amp; SEC 17 WORKING'!N29</f>
        <v>0</v>
      </c>
    </row>
    <row r="347" spans="1:15">
      <c r="A347" s="402" t="s">
        <v>1912</v>
      </c>
      <c r="B347" s="402" t="s">
        <v>1912</v>
      </c>
      <c r="C347" s="402" t="s">
        <v>1912</v>
      </c>
      <c r="D347" s="414">
        <f>+'RULE42 &amp; SEC 17 WORKING'!C30</f>
        <v>0</v>
      </c>
      <c r="E347" s="414">
        <f>+'RULE42 &amp; SEC 17 WORKING'!D30</f>
        <v>0</v>
      </c>
      <c r="F347" s="414">
        <f>+'RULE42 &amp; SEC 17 WORKING'!E30</f>
        <v>0</v>
      </c>
      <c r="G347" s="414">
        <f>+'RULE42 &amp; SEC 17 WORKING'!F30</f>
        <v>0</v>
      </c>
      <c r="H347" s="414">
        <f>+'RULE42 &amp; SEC 17 WORKING'!G30</f>
        <v>0</v>
      </c>
      <c r="I347" s="414">
        <f>+'RULE42 &amp; SEC 17 WORKING'!H30</f>
        <v>0</v>
      </c>
      <c r="J347" s="414">
        <f>+'RULE42 &amp; SEC 17 WORKING'!I30</f>
        <v>0</v>
      </c>
      <c r="K347" s="414">
        <f>+'RULE42 &amp; SEC 17 WORKING'!J30</f>
        <v>0</v>
      </c>
      <c r="L347" s="414">
        <f>+'RULE42 &amp; SEC 17 WORKING'!K30</f>
        <v>0</v>
      </c>
      <c r="M347" s="414">
        <f>+'RULE42 &amp; SEC 17 WORKING'!L30</f>
        <v>0</v>
      </c>
      <c r="N347" s="414">
        <f>+'RULE42 &amp; SEC 17 WORKING'!M30</f>
        <v>0</v>
      </c>
      <c r="O347" s="414">
        <f>+'RULE42 &amp; SEC 17 WORKING'!N30</f>
        <v>0</v>
      </c>
    </row>
    <row r="348" spans="1:15">
      <c r="A348" s="415" t="s">
        <v>1912</v>
      </c>
      <c r="B348" s="415" t="s">
        <v>1912</v>
      </c>
      <c r="C348" s="396" t="s">
        <v>1363</v>
      </c>
      <c r="D348" s="416">
        <f>+'RULE42 &amp; SEC 17 WORKING'!C31</f>
        <v>0</v>
      </c>
      <c r="E348" s="416">
        <f>+'RULE42 &amp; SEC 17 WORKING'!D31</f>
        <v>0</v>
      </c>
      <c r="F348" s="416">
        <f>+'RULE42 &amp; SEC 17 WORKING'!E31</f>
        <v>0</v>
      </c>
      <c r="G348" s="416">
        <f>+'RULE42 &amp; SEC 17 WORKING'!F31</f>
        <v>0</v>
      </c>
      <c r="H348" s="416">
        <f>+'RULE42 &amp; SEC 17 WORKING'!G31</f>
        <v>0</v>
      </c>
      <c r="I348" s="416">
        <f>+'RULE42 &amp; SEC 17 WORKING'!H31</f>
        <v>0</v>
      </c>
      <c r="J348" s="416">
        <f>+'RULE42 &amp; SEC 17 WORKING'!I31</f>
        <v>0</v>
      </c>
      <c r="K348" s="416">
        <f>+'RULE42 &amp; SEC 17 WORKING'!J31</f>
        <v>0</v>
      </c>
      <c r="L348" s="416">
        <f>+'RULE42 &amp; SEC 17 WORKING'!K31</f>
        <v>0</v>
      </c>
      <c r="M348" s="416">
        <f>+'RULE42 &amp; SEC 17 WORKING'!L31</f>
        <v>0</v>
      </c>
      <c r="N348" s="416">
        <f>+'RULE42 &amp; SEC 17 WORKING'!M31</f>
        <v>0</v>
      </c>
      <c r="O348" s="416">
        <f>+'RULE42 &amp; SEC 17 WORKING'!N31</f>
        <v>0</v>
      </c>
    </row>
    <row r="349" spans="1:15">
      <c r="A349" s="417" t="s">
        <v>1912</v>
      </c>
      <c r="B349" s="417" t="s">
        <v>1912</v>
      </c>
      <c r="C349" s="396" t="s">
        <v>1364</v>
      </c>
      <c r="D349" s="416">
        <f>+'RULE42 &amp; SEC 17 WORKING'!C32</f>
        <v>0</v>
      </c>
      <c r="E349" s="416">
        <f>+'RULE42 &amp; SEC 17 WORKING'!D32</f>
        <v>0</v>
      </c>
      <c r="F349" s="416">
        <f>+'RULE42 &amp; SEC 17 WORKING'!E32</f>
        <v>0</v>
      </c>
      <c r="G349" s="416">
        <f>+'RULE42 &amp; SEC 17 WORKING'!F32</f>
        <v>0</v>
      </c>
      <c r="H349" s="416">
        <f>+'RULE42 &amp; SEC 17 WORKING'!G32</f>
        <v>0</v>
      </c>
      <c r="I349" s="416">
        <f>+'RULE42 &amp; SEC 17 WORKING'!H32</f>
        <v>0</v>
      </c>
      <c r="J349" s="416">
        <f>+'RULE42 &amp; SEC 17 WORKING'!I32</f>
        <v>0</v>
      </c>
      <c r="K349" s="416">
        <f>+'RULE42 &amp; SEC 17 WORKING'!J32</f>
        <v>0</v>
      </c>
      <c r="L349" s="416">
        <f>+'RULE42 &amp; SEC 17 WORKING'!K32</f>
        <v>0</v>
      </c>
      <c r="M349" s="416">
        <f>+'RULE42 &amp; SEC 17 WORKING'!L32</f>
        <v>0</v>
      </c>
      <c r="N349" s="416">
        <f>+'RULE42 &amp; SEC 17 WORKING'!M32</f>
        <v>0</v>
      </c>
      <c r="O349" s="416">
        <f>+'RULE42 &amp; SEC 17 WORKING'!N32</f>
        <v>0</v>
      </c>
    </row>
    <row r="350" spans="1:15">
      <c r="A350" s="417" t="s">
        <v>1912</v>
      </c>
      <c r="B350" s="417" t="s">
        <v>1912</v>
      </c>
      <c r="C350" s="396" t="s">
        <v>1365</v>
      </c>
      <c r="D350" s="416">
        <f>+'RULE42 &amp; SEC 17 WORKING'!C33</f>
        <v>0</v>
      </c>
      <c r="E350" s="416">
        <f>+'RULE42 &amp; SEC 17 WORKING'!D33</f>
        <v>0</v>
      </c>
      <c r="F350" s="416">
        <f>+'RULE42 &amp; SEC 17 WORKING'!E33</f>
        <v>0</v>
      </c>
      <c r="G350" s="416">
        <f>+'RULE42 &amp; SEC 17 WORKING'!F33</f>
        <v>0</v>
      </c>
      <c r="H350" s="416">
        <f>+'RULE42 &amp; SEC 17 WORKING'!G33</f>
        <v>0</v>
      </c>
      <c r="I350" s="416">
        <f>+'RULE42 &amp; SEC 17 WORKING'!H33</f>
        <v>0</v>
      </c>
      <c r="J350" s="416">
        <f>+'RULE42 &amp; SEC 17 WORKING'!I33</f>
        <v>0</v>
      </c>
      <c r="K350" s="416">
        <f>+'RULE42 &amp; SEC 17 WORKING'!J33</f>
        <v>0</v>
      </c>
      <c r="L350" s="416">
        <f>+'RULE42 &amp; SEC 17 WORKING'!K33</f>
        <v>0</v>
      </c>
      <c r="M350" s="416">
        <f>+'RULE42 &amp; SEC 17 WORKING'!L33</f>
        <v>0</v>
      </c>
      <c r="N350" s="416">
        <f>+'RULE42 &amp; SEC 17 WORKING'!M33</f>
        <v>0</v>
      </c>
      <c r="O350" s="416">
        <f>+'RULE42 &amp; SEC 17 WORKING'!N33</f>
        <v>0</v>
      </c>
    </row>
    <row r="351" spans="1:15">
      <c r="A351" s="417" t="s">
        <v>1912</v>
      </c>
      <c r="B351" s="417" t="s">
        <v>1912</v>
      </c>
      <c r="C351" s="396" t="s">
        <v>1366</v>
      </c>
      <c r="D351" s="416">
        <f>+'RULE42 &amp; SEC 17 WORKING'!C34</f>
        <v>0</v>
      </c>
      <c r="E351" s="416">
        <f>+'RULE42 &amp; SEC 17 WORKING'!D34</f>
        <v>0</v>
      </c>
      <c r="F351" s="416">
        <f>+'RULE42 &amp; SEC 17 WORKING'!E34</f>
        <v>0</v>
      </c>
      <c r="G351" s="416">
        <f>+'RULE42 &amp; SEC 17 WORKING'!F34</f>
        <v>0</v>
      </c>
      <c r="H351" s="416">
        <f>+'RULE42 &amp; SEC 17 WORKING'!G34</f>
        <v>0</v>
      </c>
      <c r="I351" s="416">
        <f>+'RULE42 &amp; SEC 17 WORKING'!H34</f>
        <v>0</v>
      </c>
      <c r="J351" s="416">
        <f>+'RULE42 &amp; SEC 17 WORKING'!I34</f>
        <v>0</v>
      </c>
      <c r="K351" s="416">
        <f>+'RULE42 &amp; SEC 17 WORKING'!J34</f>
        <v>0</v>
      </c>
      <c r="L351" s="416">
        <f>+'RULE42 &amp; SEC 17 WORKING'!K34</f>
        <v>0</v>
      </c>
      <c r="M351" s="416">
        <f>+'RULE42 &amp; SEC 17 WORKING'!L34</f>
        <v>0</v>
      </c>
      <c r="N351" s="416">
        <f>+'RULE42 &amp; SEC 17 WORKING'!M34</f>
        <v>0</v>
      </c>
      <c r="O351" s="416">
        <f>+'RULE42 &amp; SEC 17 WORKING'!N34</f>
        <v>0</v>
      </c>
    </row>
    <row r="352" spans="1:15">
      <c r="A352" s="417" t="s">
        <v>1912</v>
      </c>
      <c r="B352" s="417" t="s">
        <v>1912</v>
      </c>
      <c r="C352" s="396" t="s">
        <v>1367</v>
      </c>
      <c r="D352" s="416">
        <f>+'RULE42 &amp; SEC 17 WORKING'!C35</f>
        <v>0</v>
      </c>
      <c r="E352" s="416">
        <f>+'RULE42 &amp; SEC 17 WORKING'!D35</f>
        <v>0</v>
      </c>
      <c r="F352" s="416">
        <f>+'RULE42 &amp; SEC 17 WORKING'!E35</f>
        <v>0</v>
      </c>
      <c r="G352" s="416">
        <f>+'RULE42 &amp; SEC 17 WORKING'!F35</f>
        <v>0</v>
      </c>
      <c r="H352" s="416">
        <f>+'RULE42 &amp; SEC 17 WORKING'!G35</f>
        <v>0</v>
      </c>
      <c r="I352" s="416">
        <f>+'RULE42 &amp; SEC 17 WORKING'!H35</f>
        <v>0</v>
      </c>
      <c r="J352" s="416">
        <f>+'RULE42 &amp; SEC 17 WORKING'!I35</f>
        <v>0</v>
      </c>
      <c r="K352" s="416">
        <f>+'RULE42 &amp; SEC 17 WORKING'!J35</f>
        <v>0</v>
      </c>
      <c r="L352" s="416">
        <f>+'RULE42 &amp; SEC 17 WORKING'!K35</f>
        <v>0</v>
      </c>
      <c r="M352" s="416">
        <f>+'RULE42 &amp; SEC 17 WORKING'!L35</f>
        <v>0</v>
      </c>
      <c r="N352" s="416">
        <f>+'RULE42 &amp; SEC 17 WORKING'!M35</f>
        <v>0</v>
      </c>
      <c r="O352" s="416">
        <f>+'RULE42 &amp; SEC 17 WORKING'!N35</f>
        <v>0</v>
      </c>
    </row>
    <row r="353" spans="1:15">
      <c r="A353" s="417" t="s">
        <v>1912</v>
      </c>
      <c r="B353" s="417" t="s">
        <v>1912</v>
      </c>
      <c r="C353" s="396" t="s">
        <v>1368</v>
      </c>
      <c r="D353" s="416">
        <f>+'RULE42 &amp; SEC 17 WORKING'!C36</f>
        <v>0</v>
      </c>
      <c r="E353" s="416">
        <f>+'RULE42 &amp; SEC 17 WORKING'!D36</f>
        <v>0</v>
      </c>
      <c r="F353" s="416">
        <f>+'RULE42 &amp; SEC 17 WORKING'!E36</f>
        <v>0</v>
      </c>
      <c r="G353" s="416">
        <f>+'RULE42 &amp; SEC 17 WORKING'!F36</f>
        <v>0</v>
      </c>
      <c r="H353" s="416">
        <f>+'RULE42 &amp; SEC 17 WORKING'!G36</f>
        <v>0</v>
      </c>
      <c r="I353" s="416">
        <f>+'RULE42 &amp; SEC 17 WORKING'!H36</f>
        <v>0</v>
      </c>
      <c r="J353" s="416">
        <f>+'RULE42 &amp; SEC 17 WORKING'!I36</f>
        <v>0</v>
      </c>
      <c r="K353" s="416">
        <f>+'RULE42 &amp; SEC 17 WORKING'!J36</f>
        <v>0</v>
      </c>
      <c r="L353" s="416">
        <f>+'RULE42 &amp; SEC 17 WORKING'!K36</f>
        <v>0</v>
      </c>
      <c r="M353" s="416">
        <f>+'RULE42 &amp; SEC 17 WORKING'!L36</f>
        <v>0</v>
      </c>
      <c r="N353" s="416">
        <f>+'RULE42 &amp; SEC 17 WORKING'!M36</f>
        <v>0</v>
      </c>
      <c r="O353" s="416">
        <f>+'RULE42 &amp; SEC 17 WORKING'!N36</f>
        <v>0</v>
      </c>
    </row>
    <row r="354" spans="1:15">
      <c r="A354" s="402" t="s">
        <v>1909</v>
      </c>
      <c r="B354" s="402" t="s">
        <v>1909</v>
      </c>
      <c r="C354" s="402" t="s">
        <v>1909</v>
      </c>
      <c r="D354" s="414">
        <f>+'RULE42 &amp; SEC 17 WORKING'!C37</f>
        <v>0</v>
      </c>
      <c r="E354" s="414">
        <f>+'RULE42 &amp; SEC 17 WORKING'!D37</f>
        <v>0</v>
      </c>
      <c r="F354" s="414">
        <f>+'RULE42 &amp; SEC 17 WORKING'!E37</f>
        <v>0</v>
      </c>
      <c r="G354" s="414">
        <f>+'RULE42 &amp; SEC 17 WORKING'!F37</f>
        <v>0</v>
      </c>
      <c r="H354" s="414">
        <f>+'RULE42 &amp; SEC 17 WORKING'!G37</f>
        <v>0</v>
      </c>
      <c r="I354" s="414">
        <f>+'RULE42 &amp; SEC 17 WORKING'!H37</f>
        <v>0</v>
      </c>
      <c r="J354" s="414">
        <f>+'RULE42 &amp; SEC 17 WORKING'!I37</f>
        <v>0</v>
      </c>
      <c r="K354" s="414">
        <f>+'RULE42 &amp; SEC 17 WORKING'!J37</f>
        <v>0</v>
      </c>
      <c r="L354" s="414">
        <f>+'RULE42 &amp; SEC 17 WORKING'!K37</f>
        <v>0</v>
      </c>
      <c r="M354" s="414">
        <f>+'RULE42 &amp; SEC 17 WORKING'!L37</f>
        <v>0</v>
      </c>
      <c r="N354" s="414">
        <f>+'RULE42 &amp; SEC 17 WORKING'!M37</f>
        <v>0</v>
      </c>
      <c r="O354" s="414">
        <f>+'RULE42 &amp; SEC 17 WORKING'!N37</f>
        <v>0</v>
      </c>
    </row>
    <row r="355" spans="1:15">
      <c r="A355" s="415" t="s">
        <v>1909</v>
      </c>
      <c r="B355" s="415" t="s">
        <v>1909</v>
      </c>
      <c r="C355" s="396" t="s">
        <v>1363</v>
      </c>
      <c r="D355" s="416">
        <f>+'RULE42 &amp; SEC 17 WORKING'!C38</f>
        <v>0</v>
      </c>
      <c r="E355" s="416">
        <f>+'RULE42 &amp; SEC 17 WORKING'!D38</f>
        <v>0</v>
      </c>
      <c r="F355" s="416">
        <f>+'RULE42 &amp; SEC 17 WORKING'!E38</f>
        <v>0</v>
      </c>
      <c r="G355" s="416">
        <f>+'RULE42 &amp; SEC 17 WORKING'!F38</f>
        <v>0</v>
      </c>
      <c r="H355" s="416">
        <f>+'RULE42 &amp; SEC 17 WORKING'!G38</f>
        <v>0</v>
      </c>
      <c r="I355" s="416">
        <f>+'RULE42 &amp; SEC 17 WORKING'!H38</f>
        <v>0</v>
      </c>
      <c r="J355" s="416">
        <f>+'RULE42 &amp; SEC 17 WORKING'!I38</f>
        <v>0</v>
      </c>
      <c r="K355" s="416">
        <f>+'RULE42 &amp; SEC 17 WORKING'!J38</f>
        <v>0</v>
      </c>
      <c r="L355" s="416">
        <f>+'RULE42 &amp; SEC 17 WORKING'!K38</f>
        <v>0</v>
      </c>
      <c r="M355" s="416">
        <f>+'RULE42 &amp; SEC 17 WORKING'!L38</f>
        <v>0</v>
      </c>
      <c r="N355" s="416">
        <f>+'RULE42 &amp; SEC 17 WORKING'!M38</f>
        <v>0</v>
      </c>
      <c r="O355" s="416">
        <f>+'RULE42 &amp; SEC 17 WORKING'!N38</f>
        <v>0</v>
      </c>
    </row>
    <row r="356" spans="1:15">
      <c r="A356" s="417" t="s">
        <v>1909</v>
      </c>
      <c r="B356" s="417" t="s">
        <v>1909</v>
      </c>
      <c r="C356" s="396" t="s">
        <v>1364</v>
      </c>
      <c r="D356" s="416">
        <f>+'RULE42 &amp; SEC 17 WORKING'!C39</f>
        <v>0</v>
      </c>
      <c r="E356" s="416">
        <f>+'RULE42 &amp; SEC 17 WORKING'!D39</f>
        <v>0</v>
      </c>
      <c r="F356" s="416">
        <f>+'RULE42 &amp; SEC 17 WORKING'!E39</f>
        <v>0</v>
      </c>
      <c r="G356" s="416">
        <f>+'RULE42 &amp; SEC 17 WORKING'!F39</f>
        <v>0</v>
      </c>
      <c r="H356" s="416">
        <f>+'RULE42 &amp; SEC 17 WORKING'!G39</f>
        <v>0</v>
      </c>
      <c r="I356" s="416">
        <f>+'RULE42 &amp; SEC 17 WORKING'!H39</f>
        <v>0</v>
      </c>
      <c r="J356" s="416">
        <f>+'RULE42 &amp; SEC 17 WORKING'!I39</f>
        <v>0</v>
      </c>
      <c r="K356" s="416">
        <f>+'RULE42 &amp; SEC 17 WORKING'!J39</f>
        <v>0</v>
      </c>
      <c r="L356" s="416">
        <f>+'RULE42 &amp; SEC 17 WORKING'!K39</f>
        <v>0</v>
      </c>
      <c r="M356" s="416">
        <f>+'RULE42 &amp; SEC 17 WORKING'!L39</f>
        <v>0</v>
      </c>
      <c r="N356" s="416">
        <f>+'RULE42 &amp; SEC 17 WORKING'!M39</f>
        <v>0</v>
      </c>
      <c r="O356" s="416">
        <f>+'RULE42 &amp; SEC 17 WORKING'!N39</f>
        <v>0</v>
      </c>
    </row>
    <row r="357" spans="1:15">
      <c r="A357" s="417" t="s">
        <v>1909</v>
      </c>
      <c r="B357" s="417" t="s">
        <v>1909</v>
      </c>
      <c r="C357" s="396" t="s">
        <v>1365</v>
      </c>
      <c r="D357" s="416">
        <f>+'RULE42 &amp; SEC 17 WORKING'!C40</f>
        <v>0</v>
      </c>
      <c r="E357" s="416">
        <f>+'RULE42 &amp; SEC 17 WORKING'!D40</f>
        <v>0</v>
      </c>
      <c r="F357" s="416">
        <f>+'RULE42 &amp; SEC 17 WORKING'!E40</f>
        <v>0</v>
      </c>
      <c r="G357" s="416">
        <f>+'RULE42 &amp; SEC 17 WORKING'!F40</f>
        <v>0</v>
      </c>
      <c r="H357" s="416">
        <f>+'RULE42 &amp; SEC 17 WORKING'!G40</f>
        <v>0</v>
      </c>
      <c r="I357" s="416">
        <f>+'RULE42 &amp; SEC 17 WORKING'!H40</f>
        <v>0</v>
      </c>
      <c r="J357" s="416">
        <f>+'RULE42 &amp; SEC 17 WORKING'!I40</f>
        <v>0</v>
      </c>
      <c r="K357" s="416">
        <f>+'RULE42 &amp; SEC 17 WORKING'!J40</f>
        <v>0</v>
      </c>
      <c r="L357" s="416">
        <f>+'RULE42 &amp; SEC 17 WORKING'!K40</f>
        <v>0</v>
      </c>
      <c r="M357" s="416">
        <f>+'RULE42 &amp; SEC 17 WORKING'!L40</f>
        <v>0</v>
      </c>
      <c r="N357" s="416">
        <f>+'RULE42 &amp; SEC 17 WORKING'!M40</f>
        <v>0</v>
      </c>
      <c r="O357" s="416">
        <f>+'RULE42 &amp; SEC 17 WORKING'!N40</f>
        <v>0</v>
      </c>
    </row>
    <row r="358" spans="1:15">
      <c r="A358" s="417" t="s">
        <v>1909</v>
      </c>
      <c r="B358" s="417" t="s">
        <v>1909</v>
      </c>
      <c r="C358" s="396" t="s">
        <v>1366</v>
      </c>
      <c r="D358" s="416">
        <f>+'RULE42 &amp; SEC 17 WORKING'!C41</f>
        <v>0</v>
      </c>
      <c r="E358" s="416">
        <f>+'RULE42 &amp; SEC 17 WORKING'!D41</f>
        <v>0</v>
      </c>
      <c r="F358" s="416">
        <f>+'RULE42 &amp; SEC 17 WORKING'!E41</f>
        <v>0</v>
      </c>
      <c r="G358" s="416">
        <f>+'RULE42 &amp; SEC 17 WORKING'!F41</f>
        <v>0</v>
      </c>
      <c r="H358" s="416">
        <f>+'RULE42 &amp; SEC 17 WORKING'!G41</f>
        <v>0</v>
      </c>
      <c r="I358" s="416">
        <f>+'RULE42 &amp; SEC 17 WORKING'!H41</f>
        <v>0</v>
      </c>
      <c r="J358" s="416">
        <f>+'RULE42 &amp; SEC 17 WORKING'!I41</f>
        <v>0</v>
      </c>
      <c r="K358" s="416">
        <f>+'RULE42 &amp; SEC 17 WORKING'!J41</f>
        <v>0</v>
      </c>
      <c r="L358" s="416">
        <f>+'RULE42 &amp; SEC 17 WORKING'!K41</f>
        <v>0</v>
      </c>
      <c r="M358" s="416">
        <f>+'RULE42 &amp; SEC 17 WORKING'!L41</f>
        <v>0</v>
      </c>
      <c r="N358" s="416">
        <f>+'RULE42 &amp; SEC 17 WORKING'!M41</f>
        <v>0</v>
      </c>
      <c r="O358" s="416">
        <f>+'RULE42 &amp; SEC 17 WORKING'!N41</f>
        <v>0</v>
      </c>
    </row>
    <row r="359" spans="1:15">
      <c r="A359" s="417" t="s">
        <v>1909</v>
      </c>
      <c r="B359" s="417" t="s">
        <v>1909</v>
      </c>
      <c r="C359" s="396" t="s">
        <v>1367</v>
      </c>
      <c r="D359" s="416">
        <f>+'RULE42 &amp; SEC 17 WORKING'!C42</f>
        <v>0</v>
      </c>
      <c r="E359" s="416">
        <f>+'RULE42 &amp; SEC 17 WORKING'!D42</f>
        <v>0</v>
      </c>
      <c r="F359" s="416">
        <f>+'RULE42 &amp; SEC 17 WORKING'!E42</f>
        <v>0</v>
      </c>
      <c r="G359" s="416">
        <f>+'RULE42 &amp; SEC 17 WORKING'!F42</f>
        <v>0</v>
      </c>
      <c r="H359" s="416">
        <f>+'RULE42 &amp; SEC 17 WORKING'!G42</f>
        <v>0</v>
      </c>
      <c r="I359" s="416">
        <f>+'RULE42 &amp; SEC 17 WORKING'!H42</f>
        <v>0</v>
      </c>
      <c r="J359" s="416">
        <f>+'RULE42 &amp; SEC 17 WORKING'!I42</f>
        <v>0</v>
      </c>
      <c r="K359" s="416">
        <f>+'RULE42 &amp; SEC 17 WORKING'!J42</f>
        <v>0</v>
      </c>
      <c r="L359" s="416">
        <f>+'RULE42 &amp; SEC 17 WORKING'!K42</f>
        <v>0</v>
      </c>
      <c r="M359" s="416">
        <f>+'RULE42 &amp; SEC 17 WORKING'!L42</f>
        <v>0</v>
      </c>
      <c r="N359" s="416">
        <f>+'RULE42 &amp; SEC 17 WORKING'!M42</f>
        <v>0</v>
      </c>
      <c r="O359" s="416">
        <f>+'RULE42 &amp; SEC 17 WORKING'!N42</f>
        <v>0</v>
      </c>
    </row>
    <row r="360" spans="1:15">
      <c r="A360" s="417" t="s">
        <v>1909</v>
      </c>
      <c r="B360" s="417" t="s">
        <v>1909</v>
      </c>
      <c r="C360" s="396" t="s">
        <v>1368</v>
      </c>
      <c r="D360" s="416">
        <f>+'RULE42 &amp; SEC 17 WORKING'!C43</f>
        <v>0</v>
      </c>
      <c r="E360" s="416">
        <f>+'RULE42 &amp; SEC 17 WORKING'!D43</f>
        <v>0</v>
      </c>
      <c r="F360" s="416">
        <f>+'RULE42 &amp; SEC 17 WORKING'!E43</f>
        <v>0</v>
      </c>
      <c r="G360" s="416">
        <f>+'RULE42 &amp; SEC 17 WORKING'!F43</f>
        <v>0</v>
      </c>
      <c r="H360" s="416">
        <f>+'RULE42 &amp; SEC 17 WORKING'!G43</f>
        <v>0</v>
      </c>
      <c r="I360" s="416">
        <f>+'RULE42 &amp; SEC 17 WORKING'!H43</f>
        <v>0</v>
      </c>
      <c r="J360" s="416">
        <f>+'RULE42 &amp; SEC 17 WORKING'!I43</f>
        <v>0</v>
      </c>
      <c r="K360" s="416">
        <f>+'RULE42 &amp; SEC 17 WORKING'!J43</f>
        <v>0</v>
      </c>
      <c r="L360" s="416">
        <f>+'RULE42 &amp; SEC 17 WORKING'!K43</f>
        <v>0</v>
      </c>
      <c r="M360" s="416">
        <f>+'RULE42 &amp; SEC 17 WORKING'!L43</f>
        <v>0</v>
      </c>
      <c r="N360" s="416">
        <f>+'RULE42 &amp; SEC 17 WORKING'!M43</f>
        <v>0</v>
      </c>
      <c r="O360" s="416">
        <f>+'RULE42 &amp; SEC 17 WORKING'!N43</f>
        <v>0</v>
      </c>
    </row>
    <row r="361" spans="1:15">
      <c r="A361" s="402" t="s">
        <v>1468</v>
      </c>
      <c r="B361" s="402" t="s">
        <v>1468</v>
      </c>
      <c r="C361" s="402" t="s">
        <v>1468</v>
      </c>
      <c r="D361" s="414">
        <f>+'RULE42 &amp; SEC 17 WORKING'!C44</f>
        <v>0</v>
      </c>
      <c r="E361" s="414">
        <f>+'RULE42 &amp; SEC 17 WORKING'!D44</f>
        <v>0</v>
      </c>
      <c r="F361" s="414">
        <f>+'RULE42 &amp; SEC 17 WORKING'!E44</f>
        <v>0</v>
      </c>
      <c r="G361" s="414">
        <f>+'RULE42 &amp; SEC 17 WORKING'!F44</f>
        <v>0</v>
      </c>
      <c r="H361" s="414">
        <f>+'RULE42 &amp; SEC 17 WORKING'!G44</f>
        <v>0</v>
      </c>
      <c r="I361" s="414">
        <f>+'RULE42 &amp; SEC 17 WORKING'!H44</f>
        <v>0</v>
      </c>
      <c r="J361" s="414">
        <f>+'RULE42 &amp; SEC 17 WORKING'!I44</f>
        <v>0</v>
      </c>
      <c r="K361" s="414">
        <f>+'RULE42 &amp; SEC 17 WORKING'!J44</f>
        <v>0</v>
      </c>
      <c r="L361" s="414">
        <f>+'RULE42 &amp; SEC 17 WORKING'!K44</f>
        <v>0</v>
      </c>
      <c r="M361" s="414">
        <f>+'RULE42 &amp; SEC 17 WORKING'!L44</f>
        <v>0</v>
      </c>
      <c r="N361" s="414">
        <f>+'RULE42 &amp; SEC 17 WORKING'!M44</f>
        <v>0</v>
      </c>
      <c r="O361" s="414">
        <f>+'RULE42 &amp; SEC 17 WORKING'!N44</f>
        <v>0</v>
      </c>
    </row>
    <row r="362" spans="1:15">
      <c r="A362" s="415"/>
      <c r="B362" s="417" t="s">
        <v>1468</v>
      </c>
      <c r="C362" s="396" t="s">
        <v>1363</v>
      </c>
      <c r="D362" s="416">
        <f>+'RULE42 &amp; SEC 17 WORKING'!C45</f>
        <v>0</v>
      </c>
      <c r="E362" s="416">
        <f>+'RULE42 &amp; SEC 17 WORKING'!D45</f>
        <v>0</v>
      </c>
      <c r="F362" s="416">
        <f>+'RULE42 &amp; SEC 17 WORKING'!E45</f>
        <v>0</v>
      </c>
      <c r="G362" s="416">
        <f>+'RULE42 &amp; SEC 17 WORKING'!F45</f>
        <v>0</v>
      </c>
      <c r="H362" s="416">
        <f>+'RULE42 &amp; SEC 17 WORKING'!G45</f>
        <v>0</v>
      </c>
      <c r="I362" s="416">
        <f>+'RULE42 &amp; SEC 17 WORKING'!H45</f>
        <v>0</v>
      </c>
      <c r="J362" s="416">
        <f>+'RULE42 &amp; SEC 17 WORKING'!I45</f>
        <v>0</v>
      </c>
      <c r="K362" s="416">
        <f>+'RULE42 &amp; SEC 17 WORKING'!J45</f>
        <v>0</v>
      </c>
      <c r="L362" s="416">
        <f>+'RULE42 &amp; SEC 17 WORKING'!K45</f>
        <v>0</v>
      </c>
      <c r="M362" s="416">
        <f>+'RULE42 &amp; SEC 17 WORKING'!L45</f>
        <v>0</v>
      </c>
      <c r="N362" s="416">
        <f>+'RULE42 &amp; SEC 17 WORKING'!M45</f>
        <v>0</v>
      </c>
      <c r="O362" s="416">
        <f>+'RULE42 &amp; SEC 17 WORKING'!N45</f>
        <v>0</v>
      </c>
    </row>
    <row r="363" spans="1:15">
      <c r="A363" s="417"/>
      <c r="B363" s="417" t="s">
        <v>1468</v>
      </c>
      <c r="C363" s="396" t="s">
        <v>1364</v>
      </c>
      <c r="D363" s="416">
        <f>+'RULE42 &amp; SEC 17 WORKING'!C46</f>
        <v>-180</v>
      </c>
      <c r="E363" s="416">
        <f>+'RULE42 &amp; SEC 17 WORKING'!D46</f>
        <v>-180</v>
      </c>
      <c r="F363" s="416">
        <f>+'RULE42 &amp; SEC 17 WORKING'!E46</f>
        <v>-180</v>
      </c>
      <c r="G363" s="416">
        <f>+'RULE42 &amp; SEC 17 WORKING'!F46</f>
        <v>-180</v>
      </c>
      <c r="H363" s="416">
        <f>+'RULE42 &amp; SEC 17 WORKING'!G46</f>
        <v>-180</v>
      </c>
      <c r="I363" s="416">
        <f>+'RULE42 &amp; SEC 17 WORKING'!H46</f>
        <v>0</v>
      </c>
      <c r="J363" s="416">
        <f>+'RULE42 &amp; SEC 17 WORKING'!I46</f>
        <v>0</v>
      </c>
      <c r="K363" s="416">
        <f>+'RULE42 &amp; SEC 17 WORKING'!J46</f>
        <v>0</v>
      </c>
      <c r="L363" s="416">
        <f>+'RULE42 &amp; SEC 17 WORKING'!K46</f>
        <v>0</v>
      </c>
      <c r="M363" s="416">
        <f>+'RULE42 &amp; SEC 17 WORKING'!L46</f>
        <v>0</v>
      </c>
      <c r="N363" s="416">
        <f>+'RULE42 &amp; SEC 17 WORKING'!M46</f>
        <v>0</v>
      </c>
      <c r="O363" s="416">
        <f>+'RULE42 &amp; SEC 17 WORKING'!N46</f>
        <v>0</v>
      </c>
    </row>
    <row r="364" spans="1:15">
      <c r="A364" s="417"/>
      <c r="B364" s="417" t="s">
        <v>1468</v>
      </c>
      <c r="C364" s="396" t="s">
        <v>1365</v>
      </c>
      <c r="D364" s="416">
        <f>+'RULE42 &amp; SEC 17 WORKING'!C47</f>
        <v>0</v>
      </c>
      <c r="E364" s="416">
        <f>+'RULE42 &amp; SEC 17 WORKING'!D47</f>
        <v>0</v>
      </c>
      <c r="F364" s="416">
        <f>+'RULE42 &amp; SEC 17 WORKING'!E47</f>
        <v>0</v>
      </c>
      <c r="G364" s="416">
        <f>+'RULE42 &amp; SEC 17 WORKING'!F47</f>
        <v>0</v>
      </c>
      <c r="H364" s="416">
        <f>+'RULE42 &amp; SEC 17 WORKING'!G47</f>
        <v>0</v>
      </c>
      <c r="I364" s="416">
        <f>+'RULE42 &amp; SEC 17 WORKING'!H47</f>
        <v>0</v>
      </c>
      <c r="J364" s="416">
        <f>+'RULE42 &amp; SEC 17 WORKING'!I47</f>
        <v>0</v>
      </c>
      <c r="K364" s="416">
        <f>+'RULE42 &amp; SEC 17 WORKING'!J47</f>
        <v>0</v>
      </c>
      <c r="L364" s="416">
        <f>+'RULE42 &amp; SEC 17 WORKING'!K47</f>
        <v>0</v>
      </c>
      <c r="M364" s="416">
        <f>+'RULE42 &amp; SEC 17 WORKING'!L47</f>
        <v>0</v>
      </c>
      <c r="N364" s="416">
        <f>+'RULE42 &amp; SEC 17 WORKING'!M47</f>
        <v>0</v>
      </c>
      <c r="O364" s="416">
        <f>+'RULE42 &amp; SEC 17 WORKING'!N47</f>
        <v>0</v>
      </c>
    </row>
    <row r="365" spans="1:15">
      <c r="A365" s="417"/>
      <c r="B365" s="417" t="s">
        <v>1468</v>
      </c>
      <c r="C365" s="396" t="s">
        <v>1366</v>
      </c>
      <c r="D365" s="416">
        <f>+'RULE42 &amp; SEC 17 WORKING'!C48</f>
        <v>-16.2</v>
      </c>
      <c r="E365" s="416">
        <f>+'RULE42 &amp; SEC 17 WORKING'!D48</f>
        <v>-16.2</v>
      </c>
      <c r="F365" s="416">
        <f>+'RULE42 &amp; SEC 17 WORKING'!E48</f>
        <v>-16.2</v>
      </c>
      <c r="G365" s="416">
        <f>+'RULE42 &amp; SEC 17 WORKING'!F48</f>
        <v>-16.2</v>
      </c>
      <c r="H365" s="416">
        <f>+'RULE42 &amp; SEC 17 WORKING'!G48</f>
        <v>-16.2</v>
      </c>
      <c r="I365" s="416">
        <f>+'RULE42 &amp; SEC 17 WORKING'!H48</f>
        <v>0</v>
      </c>
      <c r="J365" s="416">
        <f>+'RULE42 &amp; SEC 17 WORKING'!I48</f>
        <v>0</v>
      </c>
      <c r="K365" s="416">
        <f>+'RULE42 &amp; SEC 17 WORKING'!J48</f>
        <v>0</v>
      </c>
      <c r="L365" s="416">
        <f>+'RULE42 &amp; SEC 17 WORKING'!K48</f>
        <v>0</v>
      </c>
      <c r="M365" s="416">
        <f>+'RULE42 &amp; SEC 17 WORKING'!L48</f>
        <v>0</v>
      </c>
      <c r="N365" s="416">
        <f>+'RULE42 &amp; SEC 17 WORKING'!M48</f>
        <v>0</v>
      </c>
      <c r="O365" s="416">
        <f>+'RULE42 &amp; SEC 17 WORKING'!N48</f>
        <v>0</v>
      </c>
    </row>
    <row r="366" spans="1:15">
      <c r="A366" s="417"/>
      <c r="B366" s="417" t="s">
        <v>1468</v>
      </c>
      <c r="C366" s="396" t="s">
        <v>1367</v>
      </c>
      <c r="D366" s="416">
        <f>+'RULE42 &amp; SEC 17 WORKING'!C49</f>
        <v>-16.2</v>
      </c>
      <c r="E366" s="416">
        <f>+'RULE42 &amp; SEC 17 WORKING'!D49</f>
        <v>-16.2</v>
      </c>
      <c r="F366" s="416">
        <f>+'RULE42 &amp; SEC 17 WORKING'!E49</f>
        <v>-16.2</v>
      </c>
      <c r="G366" s="416">
        <f>+'RULE42 &amp; SEC 17 WORKING'!F49</f>
        <v>-16.2</v>
      </c>
      <c r="H366" s="416">
        <f>+'RULE42 &amp; SEC 17 WORKING'!G49</f>
        <v>-16.2</v>
      </c>
      <c r="I366" s="416">
        <f>+'RULE42 &amp; SEC 17 WORKING'!H49</f>
        <v>0</v>
      </c>
      <c r="J366" s="416">
        <f>+'RULE42 &amp; SEC 17 WORKING'!I49</f>
        <v>0</v>
      </c>
      <c r="K366" s="416">
        <f>+'RULE42 &amp; SEC 17 WORKING'!J49</f>
        <v>0</v>
      </c>
      <c r="L366" s="416">
        <f>+'RULE42 &amp; SEC 17 WORKING'!K49</f>
        <v>0</v>
      </c>
      <c r="M366" s="416">
        <f>+'RULE42 &amp; SEC 17 WORKING'!L49</f>
        <v>0</v>
      </c>
      <c r="N366" s="416">
        <f>+'RULE42 &amp; SEC 17 WORKING'!M49</f>
        <v>0</v>
      </c>
      <c r="O366" s="416">
        <f>+'RULE42 &amp; SEC 17 WORKING'!N49</f>
        <v>0</v>
      </c>
    </row>
    <row r="367" spans="1:15">
      <c r="A367" s="418"/>
      <c r="B367" s="418" t="s">
        <v>1468</v>
      </c>
      <c r="C367" s="398" t="s">
        <v>1368</v>
      </c>
      <c r="D367" s="421">
        <f>+'RULE42 &amp; SEC 17 WORKING'!C50</f>
        <v>0</v>
      </c>
      <c r="E367" s="421">
        <f>+'RULE42 &amp; SEC 17 WORKING'!D50</f>
        <v>0</v>
      </c>
      <c r="F367" s="421">
        <f>+'RULE42 &amp; SEC 17 WORKING'!E50</f>
        <v>0</v>
      </c>
      <c r="G367" s="421">
        <f>+'RULE42 &amp; SEC 17 WORKING'!F50</f>
        <v>0</v>
      </c>
      <c r="H367" s="421">
        <f>+'RULE42 &amp; SEC 17 WORKING'!G50</f>
        <v>0</v>
      </c>
      <c r="I367" s="421">
        <f>+'RULE42 &amp; SEC 17 WORKING'!H50</f>
        <v>0</v>
      </c>
      <c r="J367" s="421">
        <f>+'RULE42 &amp; SEC 17 WORKING'!I50</f>
        <v>0</v>
      </c>
      <c r="K367" s="421">
        <f>+'RULE42 &amp; SEC 17 WORKING'!J50</f>
        <v>0</v>
      </c>
      <c r="L367" s="421">
        <f>+'RULE42 &amp; SEC 17 WORKING'!K50</f>
        <v>0</v>
      </c>
      <c r="M367" s="421">
        <f>+'RULE42 &amp; SEC 17 WORKING'!L50</f>
        <v>0</v>
      </c>
      <c r="N367" s="421">
        <f>+'RULE42 &amp; SEC 17 WORKING'!M50</f>
        <v>0</v>
      </c>
      <c r="O367" s="421">
        <f>+'RULE42 &amp; SEC 17 WORKING'!N50</f>
        <v>0</v>
      </c>
    </row>
    <row r="368" spans="1:15">
      <c r="A368" s="402" t="s">
        <v>1485</v>
      </c>
      <c r="B368" s="402"/>
      <c r="C368" s="402" t="s">
        <v>1680</v>
      </c>
      <c r="D368" s="414">
        <v>18962.5</v>
      </c>
      <c r="E368" s="414">
        <v>46699</v>
      </c>
      <c r="F368" s="414">
        <v>25215</v>
      </c>
      <c r="G368" s="414">
        <v>0</v>
      </c>
      <c r="H368" s="414">
        <v>0</v>
      </c>
      <c r="I368" s="414">
        <v>0</v>
      </c>
      <c r="J368" s="414">
        <v>0</v>
      </c>
      <c r="K368" s="414">
        <v>0</v>
      </c>
      <c r="L368" s="414">
        <v>0</v>
      </c>
      <c r="M368" s="414">
        <v>0</v>
      </c>
      <c r="N368" s="414">
        <v>0</v>
      </c>
      <c r="O368" s="414">
        <v>0</v>
      </c>
    </row>
    <row r="369" spans="1:15">
      <c r="A369" s="415" t="s">
        <v>1680</v>
      </c>
      <c r="B369" s="415" t="s">
        <v>1468</v>
      </c>
      <c r="C369" s="423" t="s">
        <v>1363</v>
      </c>
      <c r="D369" s="422">
        <v>0</v>
      </c>
      <c r="E369" s="422"/>
      <c r="F369" s="422"/>
      <c r="G369" s="422"/>
      <c r="H369" s="422"/>
      <c r="I369" s="422"/>
      <c r="J369" s="422"/>
      <c r="K369" s="422"/>
      <c r="L369" s="422"/>
      <c r="M369" s="422"/>
      <c r="N369" s="422"/>
      <c r="O369" s="422"/>
    </row>
    <row r="370" spans="1:15">
      <c r="A370" s="417" t="s">
        <v>1680</v>
      </c>
      <c r="B370" s="417" t="s">
        <v>1468</v>
      </c>
      <c r="C370" s="392" t="s">
        <v>1364</v>
      </c>
      <c r="D370" s="416">
        <f>+'RMC WORKING'!C19</f>
        <v>18500</v>
      </c>
      <c r="E370" s="416">
        <f>+'RMC WORKING'!D19</f>
        <v>45560</v>
      </c>
      <c r="F370" s="416">
        <f>+'RMC WORKING'!E19</f>
        <v>49200</v>
      </c>
      <c r="G370" s="416">
        <f>+'RMC WORKING'!F19</f>
        <v>98400</v>
      </c>
      <c r="H370" s="416">
        <f>+'RMC WORKING'!G19</f>
        <v>71800</v>
      </c>
      <c r="I370" s="416">
        <f>+'RMC WORKING'!H19</f>
        <v>0</v>
      </c>
      <c r="J370" s="416">
        <f>+'RMC WORKING'!I19</f>
        <v>0</v>
      </c>
      <c r="K370" s="416">
        <f>+'RMC WORKING'!J19</f>
        <v>0</v>
      </c>
      <c r="L370" s="416">
        <f>+'RMC WORKING'!K19</f>
        <v>0</v>
      </c>
      <c r="M370" s="416">
        <f>+'RMC WORKING'!L19</f>
        <v>0</v>
      </c>
      <c r="N370" s="416">
        <f>+'RMC WORKING'!M19</f>
        <v>0</v>
      </c>
      <c r="O370" s="416">
        <f>+'RMC WORKING'!N19</f>
        <v>0</v>
      </c>
    </row>
    <row r="371" spans="1:15">
      <c r="A371" s="417" t="s">
        <v>1680</v>
      </c>
      <c r="B371" s="417" t="s">
        <v>1468</v>
      </c>
      <c r="C371" s="392" t="s">
        <v>1365</v>
      </c>
      <c r="D371" s="416">
        <f>+'RMC WORKING'!C20</f>
        <v>0</v>
      </c>
      <c r="E371" s="416">
        <f>+'RMC WORKING'!D20</f>
        <v>0</v>
      </c>
      <c r="F371" s="416">
        <f>+'RMC WORKING'!E20</f>
        <v>0</v>
      </c>
      <c r="G371" s="416">
        <f>+'RMC WORKING'!F20</f>
        <v>0</v>
      </c>
      <c r="H371" s="416">
        <f>+'RMC WORKING'!G20</f>
        <v>0</v>
      </c>
      <c r="I371" s="416">
        <f>+'RMC WORKING'!H20</f>
        <v>0</v>
      </c>
      <c r="J371" s="416">
        <f>+'RMC WORKING'!I20</f>
        <v>0</v>
      </c>
      <c r="K371" s="416">
        <f>+'RMC WORKING'!J20</f>
        <v>0</v>
      </c>
      <c r="L371" s="416">
        <f>+'RMC WORKING'!K20</f>
        <v>0</v>
      </c>
      <c r="M371" s="416">
        <f>+'RMC WORKING'!L20</f>
        <v>0</v>
      </c>
      <c r="N371" s="416">
        <f>+'RMC WORKING'!M20</f>
        <v>0</v>
      </c>
      <c r="O371" s="416">
        <f>+'RMC WORKING'!N20</f>
        <v>0</v>
      </c>
    </row>
    <row r="372" spans="1:15">
      <c r="A372" s="417" t="s">
        <v>1680</v>
      </c>
      <c r="B372" s="417" t="s">
        <v>1468</v>
      </c>
      <c r="C372" s="392" t="s">
        <v>1366</v>
      </c>
      <c r="D372" s="416">
        <f>+'RMC WORKING'!C21</f>
        <v>462.5</v>
      </c>
      <c r="E372" s="416">
        <f>+'RMC WORKING'!D21</f>
        <v>1139</v>
      </c>
      <c r="F372" s="416">
        <f>+'RMC WORKING'!E21</f>
        <v>1230</v>
      </c>
      <c r="G372" s="416">
        <f>+'RMC WORKING'!F21</f>
        <v>2460</v>
      </c>
      <c r="H372" s="416">
        <f>+'RMC WORKING'!G21</f>
        <v>1795</v>
      </c>
      <c r="I372" s="416">
        <f>+'RMC WORKING'!H21</f>
        <v>0</v>
      </c>
      <c r="J372" s="416">
        <f>+'RMC WORKING'!I21</f>
        <v>0</v>
      </c>
      <c r="K372" s="416">
        <f>+'RMC WORKING'!J21</f>
        <v>0</v>
      </c>
      <c r="L372" s="416">
        <f>+'RMC WORKING'!K21</f>
        <v>0</v>
      </c>
      <c r="M372" s="416">
        <f>+'RMC WORKING'!L21</f>
        <v>0</v>
      </c>
      <c r="N372" s="416">
        <f>+'RMC WORKING'!M21</f>
        <v>0</v>
      </c>
      <c r="O372" s="416">
        <f>+'RMC WORKING'!N21</f>
        <v>0</v>
      </c>
    </row>
    <row r="373" spans="1:15">
      <c r="A373" s="417" t="s">
        <v>1680</v>
      </c>
      <c r="B373" s="417" t="s">
        <v>1468</v>
      </c>
      <c r="C373" s="392" t="s">
        <v>1367</v>
      </c>
      <c r="D373" s="416">
        <f>+'RMC WORKING'!C22</f>
        <v>462.5</v>
      </c>
      <c r="E373" s="416">
        <f>+'RMC WORKING'!D22</f>
        <v>1139</v>
      </c>
      <c r="F373" s="416">
        <f>+'RMC WORKING'!E22</f>
        <v>1230</v>
      </c>
      <c r="G373" s="416">
        <f>+'RMC WORKING'!F22</f>
        <v>2460</v>
      </c>
      <c r="H373" s="416">
        <f>+'RMC WORKING'!G22</f>
        <v>1795</v>
      </c>
      <c r="I373" s="416">
        <f>+'RMC WORKING'!H22</f>
        <v>0</v>
      </c>
      <c r="J373" s="416">
        <f>+'RMC WORKING'!I22</f>
        <v>0</v>
      </c>
      <c r="K373" s="416">
        <f>+'RMC WORKING'!J22</f>
        <v>0</v>
      </c>
      <c r="L373" s="416">
        <f>+'RMC WORKING'!K22</f>
        <v>0</v>
      </c>
      <c r="M373" s="416">
        <f>+'RMC WORKING'!L22</f>
        <v>0</v>
      </c>
      <c r="N373" s="416">
        <f>+'RMC WORKING'!M22</f>
        <v>0</v>
      </c>
      <c r="O373" s="416">
        <f>+'RMC WORKING'!N22</f>
        <v>0</v>
      </c>
    </row>
    <row r="374" spans="1:15">
      <c r="A374" s="418" t="s">
        <v>1680</v>
      </c>
      <c r="B374" s="418" t="s">
        <v>1468</v>
      </c>
      <c r="C374" s="403" t="s">
        <v>1368</v>
      </c>
      <c r="D374" s="421">
        <f>+'RMC WORKING'!C23</f>
        <v>0</v>
      </c>
      <c r="E374" s="421">
        <f>+'RMC WORKING'!D23</f>
        <v>0</v>
      </c>
      <c r="F374" s="421">
        <f>+'RMC WORKING'!E23</f>
        <v>0</v>
      </c>
      <c r="G374" s="421">
        <f>+'RMC WORKING'!F23</f>
        <v>0</v>
      </c>
      <c r="H374" s="421">
        <f>+'RMC WORKING'!G23</f>
        <v>0</v>
      </c>
      <c r="I374" s="421">
        <f>+'RMC WORKING'!H23</f>
        <v>0</v>
      </c>
      <c r="J374" s="421">
        <f>+'RMC WORKING'!I23</f>
        <v>0</v>
      </c>
      <c r="K374" s="421">
        <f>+'RMC WORKING'!J23</f>
        <v>0</v>
      </c>
      <c r="L374" s="421">
        <f>+'RMC WORKING'!K23</f>
        <v>0</v>
      </c>
      <c r="M374" s="421">
        <f>+'RMC WORKING'!L23</f>
        <v>0</v>
      </c>
      <c r="N374" s="421">
        <f>+'RMC WORKING'!M23</f>
        <v>0</v>
      </c>
      <c r="O374" s="421">
        <f>+'RMC WORKING'!N23</f>
        <v>0</v>
      </c>
    </row>
  </sheetData>
  <dataValidations count="1">
    <dataValidation type="list" allowBlank="1" showInputMessage="1" showErrorMessage="1" sqref="A312">
      <formula1>"IMPORT GOODS,IMPORT SERVICE,EXEMPTED,NIL,NON GST,ZERO,B2B,DEEM EXPORT,SEZWP,SEZWOP,INPUT,INPUT SERVICE,INPUT GOODS,CAPITAL GOODS,URD"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2"/>
  <sheetViews>
    <sheetView topLeftCell="A25" workbookViewId="0">
      <selection activeCell="F82" sqref="F82"/>
    </sheetView>
  </sheetViews>
  <sheetFormatPr defaultRowHeight="12"/>
  <cols>
    <col min="1" max="1" width="17.7109375" style="35" customWidth="1"/>
    <col min="2" max="2" width="9.7109375" style="35" bestFit="1" customWidth="1"/>
    <col min="3" max="3" width="10.5703125" style="35" customWidth="1"/>
    <col min="4" max="4" width="11.5703125" style="35" customWidth="1"/>
    <col min="5" max="5" width="12.7109375" style="35" customWidth="1"/>
    <col min="6" max="6" width="13.42578125" style="35" customWidth="1"/>
    <col min="7" max="7" width="7.5703125" style="35" bestFit="1" customWidth="1"/>
    <col min="8" max="8" width="6.140625" style="35" bestFit="1" customWidth="1"/>
    <col min="9" max="9" width="6.5703125" style="35" bestFit="1" customWidth="1"/>
    <col min="10" max="10" width="6.7109375" style="35" bestFit="1" customWidth="1"/>
    <col min="11" max="11" width="6.42578125" style="35" bestFit="1" customWidth="1"/>
    <col min="12" max="12" width="6.5703125" style="35" bestFit="1" customWidth="1"/>
    <col min="13" max="13" width="6.42578125" style="35" bestFit="1" customWidth="1"/>
    <col min="14" max="16384" width="9.140625" style="35"/>
  </cols>
  <sheetData>
    <row r="1" spans="1:13" ht="15" customHeight="1">
      <c r="A1" s="120" t="s">
        <v>1357</v>
      </c>
      <c r="B1" s="610" t="s">
        <v>1358</v>
      </c>
      <c r="C1" s="610"/>
      <c r="D1" s="610"/>
      <c r="E1" s="610"/>
      <c r="F1" s="121"/>
      <c r="G1" s="122" t="s">
        <v>1359</v>
      </c>
      <c r="H1" s="610" t="s">
        <v>1360</v>
      </c>
      <c r="I1" s="610"/>
      <c r="J1" s="610"/>
      <c r="K1" s="610"/>
      <c r="L1" s="121"/>
      <c r="M1" s="123"/>
    </row>
    <row r="2" spans="1:13" ht="12.75" thickBot="1">
      <c r="A2" s="124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6"/>
    </row>
    <row r="3" spans="1:13" ht="16.5" customHeight="1">
      <c r="A3" s="611" t="s">
        <v>1516</v>
      </c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</row>
    <row r="4" spans="1:13">
      <c r="A4" s="127" t="s">
        <v>1362</v>
      </c>
      <c r="B4" s="128">
        <v>43556</v>
      </c>
      <c r="C4" s="128">
        <v>43586</v>
      </c>
      <c r="D4" s="128">
        <v>43617</v>
      </c>
      <c r="E4" s="128">
        <v>43647</v>
      </c>
      <c r="F4" s="128">
        <v>43678</v>
      </c>
      <c r="G4" s="128">
        <v>43709</v>
      </c>
      <c r="H4" s="128">
        <v>43739</v>
      </c>
      <c r="I4" s="128">
        <v>43770</v>
      </c>
      <c r="J4" s="128">
        <v>43800</v>
      </c>
      <c r="K4" s="128">
        <v>43831</v>
      </c>
      <c r="L4" s="128">
        <v>43862</v>
      </c>
      <c r="M4" s="128">
        <v>43891</v>
      </c>
    </row>
    <row r="5" spans="1:13" ht="15" customHeight="1">
      <c r="A5" s="129" t="s">
        <v>1363</v>
      </c>
      <c r="B5" s="130">
        <f>+'SALE WORKING'!D116</f>
        <v>0</v>
      </c>
      <c r="C5" s="201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3" ht="15" customHeight="1">
      <c r="A6" s="129" t="s">
        <v>1377</v>
      </c>
      <c r="B6" s="131">
        <f>+B7+B8+B9+B10</f>
        <v>4215230.7553999964</v>
      </c>
      <c r="C6" s="131">
        <f t="shared" ref="C6:M6" si="0">+C7+C8+C9+C10</f>
        <v>5080798.9463999989</v>
      </c>
      <c r="D6" s="131">
        <f t="shared" si="0"/>
        <v>6494343.986519997</v>
      </c>
      <c r="E6" s="131">
        <f t="shared" si="0"/>
        <v>8225753.1587999947</v>
      </c>
      <c r="F6" s="131">
        <f t="shared" si="0"/>
        <v>6742319.4615999963</v>
      </c>
      <c r="G6" s="131">
        <f t="shared" si="0"/>
        <v>0</v>
      </c>
      <c r="H6" s="131">
        <f t="shared" si="0"/>
        <v>0</v>
      </c>
      <c r="I6" s="131">
        <f t="shared" si="0"/>
        <v>0</v>
      </c>
      <c r="J6" s="131">
        <f t="shared" si="0"/>
        <v>0</v>
      </c>
      <c r="K6" s="131">
        <f t="shared" si="0"/>
        <v>0</v>
      </c>
      <c r="L6" s="131">
        <f t="shared" si="0"/>
        <v>0</v>
      </c>
      <c r="M6" s="131">
        <f t="shared" si="0"/>
        <v>0</v>
      </c>
    </row>
    <row r="7" spans="1:13" ht="15" customHeight="1">
      <c r="A7" s="129" t="s">
        <v>1364</v>
      </c>
      <c r="B7" s="131">
        <f>+'SALE WORKING'!D117-9065</f>
        <v>3345708.3799999962</v>
      </c>
      <c r="C7" s="131">
        <f>+'SALE WORKING'!E117+9065</f>
        <v>4092004.1799999983</v>
      </c>
      <c r="D7" s="131">
        <f>+'SALE WORKING'!F117</f>
        <v>5235733.7339999964</v>
      </c>
      <c r="E7" s="131">
        <f>+'SALE WORKING'!G117</f>
        <v>6634007.6599999927</v>
      </c>
      <c r="F7" s="131">
        <f>+'SALE WORKING'!H117</f>
        <v>5482303.4199999953</v>
      </c>
      <c r="G7" s="131">
        <f>+'SALE WORKING'!I117</f>
        <v>0</v>
      </c>
      <c r="H7" s="131">
        <f>+'SALE WORKING'!J117</f>
        <v>0</v>
      </c>
      <c r="I7" s="131">
        <f>+'SALE WORKING'!K117</f>
        <v>0</v>
      </c>
      <c r="J7" s="131">
        <f>+'SALE WORKING'!L117</f>
        <v>0</v>
      </c>
      <c r="K7" s="131">
        <f>+'SALE WORKING'!M117</f>
        <v>0</v>
      </c>
      <c r="L7" s="131">
        <f>+'SALE WORKING'!N117</f>
        <v>0</v>
      </c>
      <c r="M7" s="131">
        <f>+'SALE WORKING'!O117</f>
        <v>0</v>
      </c>
    </row>
    <row r="8" spans="1:13" ht="15" customHeight="1">
      <c r="A8" s="129" t="s">
        <v>1365</v>
      </c>
      <c r="B8" s="131">
        <f>+'SALE WORKING'!D118</f>
        <v>36646.618399999999</v>
      </c>
      <c r="C8" s="131">
        <f>+'SALE WORKING'!E118</f>
        <v>55549.74040000001</v>
      </c>
      <c r="D8" s="131">
        <f>+'SALE WORKING'!F118</f>
        <v>149635.80240000002</v>
      </c>
      <c r="E8" s="131">
        <f>+'SALE WORKING'!G118</f>
        <v>66125.387999999992</v>
      </c>
      <c r="F8" s="131">
        <f>+'SALE WORKING'!H118</f>
        <v>30473.3688</v>
      </c>
      <c r="G8" s="131">
        <f>+'SALE WORKING'!I118</f>
        <v>0</v>
      </c>
      <c r="H8" s="131">
        <f>+'SALE WORKING'!J118</f>
        <v>0</v>
      </c>
      <c r="I8" s="131">
        <f>+'SALE WORKING'!K118</f>
        <v>0</v>
      </c>
      <c r="J8" s="131">
        <f>+'SALE WORKING'!L118</f>
        <v>0</v>
      </c>
      <c r="K8" s="131">
        <f>+'SALE WORKING'!M118</f>
        <v>0</v>
      </c>
      <c r="L8" s="131">
        <f>+'SALE WORKING'!N118</f>
        <v>0</v>
      </c>
      <c r="M8" s="131">
        <f>+'SALE WORKING'!O118</f>
        <v>0</v>
      </c>
    </row>
    <row r="9" spans="1:13" ht="15" customHeight="1">
      <c r="A9" s="129" t="s">
        <v>1366</v>
      </c>
      <c r="B9" s="131">
        <f>+'SALE WORKING'!D119-815.85</f>
        <v>416437.87849999993</v>
      </c>
      <c r="C9" s="131">
        <f>+'SALE WORKING'!E119+815.85</f>
        <v>466622.51300000015</v>
      </c>
      <c r="D9" s="131">
        <f>+'SALE WORKING'!F119</f>
        <v>554487.2250600002</v>
      </c>
      <c r="E9" s="131">
        <f>+'SALE WORKING'!G119</f>
        <v>762810.05540000054</v>
      </c>
      <c r="F9" s="131">
        <f>+'SALE WORKING'!H119</f>
        <v>614771.33640000015</v>
      </c>
      <c r="G9" s="131">
        <f>+'SALE WORKING'!I119</f>
        <v>0</v>
      </c>
      <c r="H9" s="131">
        <f>+'SALE WORKING'!J119</f>
        <v>0</v>
      </c>
      <c r="I9" s="131">
        <f>+'SALE WORKING'!K119</f>
        <v>0</v>
      </c>
      <c r="J9" s="131">
        <f>+'SALE WORKING'!L119</f>
        <v>0</v>
      </c>
      <c r="K9" s="131">
        <f>+'SALE WORKING'!M119</f>
        <v>0</v>
      </c>
      <c r="L9" s="131">
        <f>+'SALE WORKING'!N119</f>
        <v>0</v>
      </c>
      <c r="M9" s="131">
        <f>+'SALE WORKING'!O119</f>
        <v>0</v>
      </c>
    </row>
    <row r="10" spans="1:13" ht="15" customHeight="1">
      <c r="A10" s="129" t="s">
        <v>1367</v>
      </c>
      <c r="B10" s="131">
        <f>+'SALE WORKING'!D120-815.85</f>
        <v>416437.87849999993</v>
      </c>
      <c r="C10" s="131">
        <f>+'SALE WORKING'!E120+815.85</f>
        <v>466622.51300000015</v>
      </c>
      <c r="D10" s="131">
        <f>+'SALE WORKING'!F120</f>
        <v>554487.2250600002</v>
      </c>
      <c r="E10" s="131">
        <f>+'SALE WORKING'!G120</f>
        <v>762810.05540000054</v>
      </c>
      <c r="F10" s="131">
        <f>+'SALE WORKING'!H120</f>
        <v>614771.33640000015</v>
      </c>
      <c r="G10" s="131">
        <f>+'SALE WORKING'!I120</f>
        <v>0</v>
      </c>
      <c r="H10" s="131">
        <f>+'SALE WORKING'!J120</f>
        <v>0</v>
      </c>
      <c r="I10" s="131">
        <f>+'SALE WORKING'!K120</f>
        <v>0</v>
      </c>
      <c r="J10" s="131">
        <f>+'SALE WORKING'!L120</f>
        <v>0</v>
      </c>
      <c r="K10" s="131">
        <f>+'SALE WORKING'!M120</f>
        <v>0</v>
      </c>
      <c r="L10" s="131">
        <f>+'SALE WORKING'!N120</f>
        <v>0</v>
      </c>
      <c r="M10" s="131">
        <f>+'SALE WORKING'!O120</f>
        <v>0</v>
      </c>
    </row>
    <row r="11" spans="1:13" ht="15" customHeight="1">
      <c r="A11" s="129" t="s">
        <v>1368</v>
      </c>
      <c r="B11" s="131">
        <f>+'SALE WORKING'!D121</f>
        <v>0</v>
      </c>
      <c r="C11" s="131">
        <f>+'SALE WORKING'!E121</f>
        <v>0</v>
      </c>
      <c r="D11" s="131">
        <f>+'SALE WORKING'!F121</f>
        <v>0</v>
      </c>
      <c r="E11" s="131">
        <f>+'SALE WORKING'!G121</f>
        <v>0</v>
      </c>
      <c r="F11" s="131">
        <f>+'SALE WORKING'!H121</f>
        <v>0</v>
      </c>
      <c r="G11" s="131">
        <f>+'SALE WORKING'!I121</f>
        <v>0</v>
      </c>
      <c r="H11" s="131">
        <f>+'SALE WORKING'!J121</f>
        <v>0</v>
      </c>
      <c r="I11" s="131">
        <f>+'SALE WORKING'!K121</f>
        <v>0</v>
      </c>
      <c r="J11" s="131">
        <f>+'SALE WORKING'!L121</f>
        <v>0</v>
      </c>
      <c r="K11" s="131">
        <f>+'SALE WORKING'!M121</f>
        <v>0</v>
      </c>
      <c r="L11" s="131">
        <f>+'SALE WORKING'!N121</f>
        <v>0</v>
      </c>
      <c r="M11" s="131">
        <f>+'SALE WORKING'!O121</f>
        <v>0</v>
      </c>
    </row>
    <row r="12" spans="1:13">
      <c r="A12" s="612" t="s">
        <v>1517</v>
      </c>
      <c r="B12" s="612"/>
      <c r="C12" s="612"/>
      <c r="D12" s="612"/>
      <c r="E12" s="612"/>
      <c r="F12" s="612"/>
      <c r="G12" s="612"/>
      <c r="H12" s="612"/>
      <c r="I12" s="612"/>
      <c r="J12" s="612"/>
      <c r="K12" s="612"/>
      <c r="L12" s="612"/>
      <c r="M12" s="612"/>
    </row>
    <row r="13" spans="1:13">
      <c r="A13" s="127" t="s">
        <v>1362</v>
      </c>
      <c r="B13" s="128">
        <v>43556</v>
      </c>
      <c r="C13" s="128">
        <v>43586</v>
      </c>
      <c r="D13" s="128">
        <v>43617</v>
      </c>
      <c r="E13" s="128">
        <v>43647</v>
      </c>
      <c r="F13" s="128">
        <v>43678</v>
      </c>
      <c r="G13" s="128">
        <v>43709</v>
      </c>
      <c r="H13" s="128">
        <v>43739</v>
      </c>
      <c r="I13" s="128">
        <v>43770</v>
      </c>
      <c r="J13" s="128">
        <v>43800</v>
      </c>
      <c r="K13" s="128">
        <v>43831</v>
      </c>
      <c r="L13" s="128">
        <v>43862</v>
      </c>
      <c r="M13" s="128">
        <v>43891</v>
      </c>
    </row>
    <row r="14" spans="1:13" ht="15" customHeight="1">
      <c r="A14" s="41" t="s">
        <v>1363</v>
      </c>
      <c r="B14" s="132">
        <f>+'SALE WORKING'!D81</f>
        <v>0</v>
      </c>
      <c r="C14" s="132">
        <f>+'SALE WORKING'!E81</f>
        <v>0</v>
      </c>
      <c r="D14" s="132">
        <f>+'SALE WORKING'!F81</f>
        <v>0</v>
      </c>
      <c r="E14" s="132">
        <f>+'SALE WORKING'!G81</f>
        <v>0</v>
      </c>
      <c r="F14" s="132">
        <f>+'SALE WORKING'!H81</f>
        <v>0</v>
      </c>
      <c r="G14" s="132">
        <f>+'SALE WORKING'!I81</f>
        <v>0</v>
      </c>
      <c r="H14" s="132">
        <f>+'SALE WORKING'!J81</f>
        <v>0</v>
      </c>
      <c r="I14" s="132">
        <f>+'SALE WORKING'!K81</f>
        <v>0</v>
      </c>
      <c r="J14" s="132">
        <f>+'SALE WORKING'!L81</f>
        <v>0</v>
      </c>
      <c r="K14" s="132">
        <f>+'SALE WORKING'!M81</f>
        <v>0</v>
      </c>
      <c r="L14" s="132">
        <f>+'SALE WORKING'!N81</f>
        <v>0</v>
      </c>
      <c r="M14" s="132">
        <f>+'SALE WORKING'!O81</f>
        <v>0</v>
      </c>
    </row>
    <row r="15" spans="1:13" ht="15" customHeight="1">
      <c r="A15" s="41" t="s">
        <v>1377</v>
      </c>
      <c r="B15" s="133">
        <f>+B16+B17+B18</f>
        <v>0</v>
      </c>
      <c r="C15" s="133">
        <f t="shared" ref="C15:M15" si="1">+C16+C17+C18</f>
        <v>0</v>
      </c>
      <c r="D15" s="133">
        <f t="shared" si="1"/>
        <v>0</v>
      </c>
      <c r="E15" s="133">
        <f t="shared" si="1"/>
        <v>0</v>
      </c>
      <c r="F15" s="133">
        <f t="shared" si="1"/>
        <v>0</v>
      </c>
      <c r="G15" s="133">
        <f t="shared" si="1"/>
        <v>0</v>
      </c>
      <c r="H15" s="133">
        <f t="shared" si="1"/>
        <v>0</v>
      </c>
      <c r="I15" s="133">
        <f t="shared" si="1"/>
        <v>0</v>
      </c>
      <c r="J15" s="133">
        <f t="shared" si="1"/>
        <v>0</v>
      </c>
      <c r="K15" s="133">
        <f t="shared" si="1"/>
        <v>0</v>
      </c>
      <c r="L15" s="133">
        <f t="shared" si="1"/>
        <v>0</v>
      </c>
      <c r="M15" s="133">
        <f t="shared" si="1"/>
        <v>0</v>
      </c>
    </row>
    <row r="16" spans="1:13" ht="15" customHeight="1">
      <c r="A16" s="41" t="s">
        <v>1364</v>
      </c>
      <c r="B16" s="133">
        <f>+'SALE WORKING'!D75</f>
        <v>0</v>
      </c>
      <c r="C16" s="133">
        <f>+'SALE WORKING'!E75</f>
        <v>0</v>
      </c>
      <c r="D16" s="133">
        <f>+'SALE WORKING'!F75</f>
        <v>0</v>
      </c>
      <c r="E16" s="133">
        <f>+'SALE WORKING'!G75</f>
        <v>0</v>
      </c>
      <c r="F16" s="133">
        <f>+'SALE WORKING'!H75</f>
        <v>0</v>
      </c>
      <c r="G16" s="133">
        <f>+'SALE WORKING'!I75</f>
        <v>0</v>
      </c>
      <c r="H16" s="133">
        <f>+'SALE WORKING'!J75</f>
        <v>0</v>
      </c>
      <c r="I16" s="133">
        <f>+'SALE WORKING'!K75</f>
        <v>0</v>
      </c>
      <c r="J16" s="133">
        <f>+'SALE WORKING'!L75</f>
        <v>0</v>
      </c>
      <c r="K16" s="133">
        <f>+'SALE WORKING'!M75</f>
        <v>0</v>
      </c>
      <c r="L16" s="133">
        <f>+'SALE WORKING'!N75</f>
        <v>0</v>
      </c>
      <c r="M16" s="133">
        <f>+'SALE WORKING'!O75</f>
        <v>0</v>
      </c>
    </row>
    <row r="17" spans="1:13" ht="15" customHeight="1">
      <c r="A17" s="41" t="s">
        <v>1365</v>
      </c>
      <c r="B17" s="133">
        <f>+'SALE WORKING'!D76</f>
        <v>0</v>
      </c>
      <c r="C17" s="133">
        <f>+'SALE WORKING'!E76</f>
        <v>0</v>
      </c>
      <c r="D17" s="133">
        <f>+'SALE WORKING'!F76</f>
        <v>0</v>
      </c>
      <c r="E17" s="133">
        <f>+'SALE WORKING'!G76</f>
        <v>0</v>
      </c>
      <c r="F17" s="133">
        <f>+'SALE WORKING'!H76</f>
        <v>0</v>
      </c>
      <c r="G17" s="133">
        <f>+'SALE WORKING'!I76</f>
        <v>0</v>
      </c>
      <c r="H17" s="133">
        <f>+'SALE WORKING'!J76</f>
        <v>0</v>
      </c>
      <c r="I17" s="133">
        <f>+'SALE WORKING'!K76</f>
        <v>0</v>
      </c>
      <c r="J17" s="133">
        <f>+'SALE WORKING'!L76</f>
        <v>0</v>
      </c>
      <c r="K17" s="133">
        <f>+'SALE WORKING'!M76</f>
        <v>0</v>
      </c>
      <c r="L17" s="133">
        <f>+'SALE WORKING'!N76</f>
        <v>0</v>
      </c>
      <c r="M17" s="133">
        <f>+'SALE WORKING'!O76</f>
        <v>0</v>
      </c>
    </row>
    <row r="18" spans="1:13" ht="15" customHeight="1">
      <c r="A18" s="41" t="s">
        <v>1368</v>
      </c>
      <c r="B18" s="133">
        <f>+'SALE WORKING'!D79</f>
        <v>0</v>
      </c>
      <c r="C18" s="133">
        <f>+'SALE WORKING'!E79</f>
        <v>0</v>
      </c>
      <c r="D18" s="133">
        <f>+'SALE WORKING'!F79</f>
        <v>0</v>
      </c>
      <c r="E18" s="133">
        <f>+'SALE WORKING'!G79</f>
        <v>0</v>
      </c>
      <c r="F18" s="133">
        <f>+'SALE WORKING'!H79</f>
        <v>0</v>
      </c>
      <c r="G18" s="133">
        <f>+'SALE WORKING'!I79</f>
        <v>0</v>
      </c>
      <c r="H18" s="133">
        <f>+'SALE WORKING'!J79</f>
        <v>0</v>
      </c>
      <c r="I18" s="133">
        <f>+'SALE WORKING'!K79</f>
        <v>0</v>
      </c>
      <c r="J18" s="133">
        <f>+'SALE WORKING'!L79</f>
        <v>0</v>
      </c>
      <c r="K18" s="133">
        <f>+'SALE WORKING'!M79</f>
        <v>0</v>
      </c>
      <c r="L18" s="133">
        <f>+'SALE WORKING'!N79</f>
        <v>0</v>
      </c>
      <c r="M18" s="133">
        <f>+'SALE WORKING'!O79</f>
        <v>0</v>
      </c>
    </row>
    <row r="19" spans="1:13" ht="15.75" customHeight="1">
      <c r="A19" s="613" t="s">
        <v>1518</v>
      </c>
      <c r="B19" s="613"/>
      <c r="C19" s="613"/>
      <c r="D19" s="613"/>
      <c r="E19" s="613"/>
      <c r="F19" s="613"/>
      <c r="G19" s="613"/>
      <c r="H19" s="613"/>
      <c r="I19" s="613"/>
      <c r="J19" s="613"/>
      <c r="K19" s="613"/>
      <c r="L19" s="613"/>
      <c r="M19" s="613"/>
    </row>
    <row r="20" spans="1:13">
      <c r="A20" s="127" t="s">
        <v>1362</v>
      </c>
      <c r="B20" s="128">
        <v>43556</v>
      </c>
      <c r="C20" s="128">
        <v>43586</v>
      </c>
      <c r="D20" s="128">
        <v>43617</v>
      </c>
      <c r="E20" s="128">
        <v>43647</v>
      </c>
      <c r="F20" s="128">
        <v>43678</v>
      </c>
      <c r="G20" s="128">
        <v>43709</v>
      </c>
      <c r="H20" s="128">
        <v>43739</v>
      </c>
      <c r="I20" s="128">
        <v>43770</v>
      </c>
      <c r="J20" s="128">
        <v>43800</v>
      </c>
      <c r="K20" s="128">
        <v>43831</v>
      </c>
      <c r="L20" s="128">
        <v>43862</v>
      </c>
      <c r="M20" s="128">
        <v>43891</v>
      </c>
    </row>
    <row r="21" spans="1:13" ht="15" customHeight="1">
      <c r="A21" s="41" t="s">
        <v>1363</v>
      </c>
      <c r="B21" s="132">
        <f>+'SALE WORKING'!D347</f>
        <v>0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3">
      <c r="A22" s="41" t="s">
        <v>1377</v>
      </c>
      <c r="B22" s="132">
        <f>+B23+B24+B25+B26</f>
        <v>-7798.5407999999998</v>
      </c>
      <c r="C22" s="132">
        <f t="shared" ref="C22:M22" si="2">+C23+C24+C25+C26</f>
        <v>-32487.014399999996</v>
      </c>
      <c r="D22" s="132">
        <f t="shared" si="2"/>
        <v>656191.28320000018</v>
      </c>
      <c r="E22" s="132">
        <f t="shared" si="2"/>
        <v>-107313.5488</v>
      </c>
      <c r="F22" s="132">
        <f t="shared" si="2"/>
        <v>-153581.82399999999</v>
      </c>
      <c r="G22" s="132">
        <f t="shared" si="2"/>
        <v>0</v>
      </c>
      <c r="H22" s="132">
        <f t="shared" si="2"/>
        <v>0</v>
      </c>
      <c r="I22" s="132">
        <f t="shared" si="2"/>
        <v>0</v>
      </c>
      <c r="J22" s="132">
        <f t="shared" si="2"/>
        <v>0</v>
      </c>
      <c r="K22" s="132">
        <f t="shared" si="2"/>
        <v>0</v>
      </c>
      <c r="L22" s="132">
        <f t="shared" si="2"/>
        <v>0</v>
      </c>
      <c r="M22" s="132">
        <f t="shared" si="2"/>
        <v>0</v>
      </c>
    </row>
    <row r="23" spans="1:13">
      <c r="A23" s="41" t="s">
        <v>1364</v>
      </c>
      <c r="B23" s="132">
        <f>+'SALE WORKING'!D124+'SALE WORKING'!D131</f>
        <v>-6092.61</v>
      </c>
      <c r="C23" s="132">
        <f>+'SALE WORKING'!E124+'SALE WORKING'!E131</f>
        <v>-25380.48</v>
      </c>
      <c r="D23" s="132">
        <f>+'SALE WORKING'!F124+'SALE WORKING'!F131</f>
        <v>512649.44000000006</v>
      </c>
      <c r="E23" s="132">
        <f>+'SALE WORKING'!G124+'SALE WORKING'!G131</f>
        <v>-83838.710000000006</v>
      </c>
      <c r="F23" s="132">
        <f>+'SALE WORKING'!H124+'SALE WORKING'!H131</f>
        <v>-119985.80000000002</v>
      </c>
      <c r="G23" s="132">
        <f>+'SALE WORKING'!I124+'SALE WORKING'!I131</f>
        <v>0</v>
      </c>
      <c r="H23" s="132">
        <f>+'SALE WORKING'!J124+'SALE WORKING'!J131</f>
        <v>0</v>
      </c>
      <c r="I23" s="132">
        <f>+'SALE WORKING'!K124+'SALE WORKING'!K131</f>
        <v>0</v>
      </c>
      <c r="J23" s="132">
        <f>+'SALE WORKING'!L124+'SALE WORKING'!L131</f>
        <v>0</v>
      </c>
      <c r="K23" s="132">
        <f>+'SALE WORKING'!M124+'SALE WORKING'!M131</f>
        <v>0</v>
      </c>
      <c r="L23" s="132">
        <f>+'SALE WORKING'!N124+'SALE WORKING'!N131</f>
        <v>0</v>
      </c>
      <c r="M23" s="132">
        <f>+'SALE WORKING'!O124+'SALE WORKING'!O131</f>
        <v>0</v>
      </c>
    </row>
    <row r="24" spans="1:13">
      <c r="A24" s="41" t="s">
        <v>1365</v>
      </c>
      <c r="B24" s="132">
        <f>+'SALE WORKING'!D125+'SALE WORKING'!D132</f>
        <v>-1705.9308000000001</v>
      </c>
      <c r="C24" s="132">
        <f>+'SALE WORKING'!E125+'SALE WORKING'!E132</f>
        <v>0</v>
      </c>
      <c r="D24" s="132">
        <f>+'SALE WORKING'!F125+'SALE WORKING'!F132</f>
        <v>-8525.9439999999995</v>
      </c>
      <c r="E24" s="132">
        <f>+'SALE WORKING'!G125+'SALE WORKING'!G132</f>
        <v>-1698.06</v>
      </c>
      <c r="F24" s="132">
        <f>+'SALE WORKING'!H125+'SALE WORKING'!H132</f>
        <v>0</v>
      </c>
      <c r="G24" s="132">
        <f>+'SALE WORKING'!I125+'SALE WORKING'!I132</f>
        <v>0</v>
      </c>
      <c r="H24" s="132">
        <f>+'SALE WORKING'!J125+'SALE WORKING'!J132</f>
        <v>0</v>
      </c>
      <c r="I24" s="132">
        <f>+'SALE WORKING'!K125+'SALE WORKING'!K132</f>
        <v>0</v>
      </c>
      <c r="J24" s="132">
        <f>+'SALE WORKING'!L125+'SALE WORKING'!L132</f>
        <v>0</v>
      </c>
      <c r="K24" s="132">
        <f>+'SALE WORKING'!M125+'SALE WORKING'!M132</f>
        <v>0</v>
      </c>
      <c r="L24" s="132">
        <f>+'SALE WORKING'!N125+'SALE WORKING'!N132</f>
        <v>0</v>
      </c>
      <c r="M24" s="132">
        <f>+'SALE WORKING'!O125+'SALE WORKING'!O132</f>
        <v>0</v>
      </c>
    </row>
    <row r="25" spans="1:13">
      <c r="A25" s="41" t="s">
        <v>1366</v>
      </c>
      <c r="B25" s="132">
        <f>+'SALE WORKING'!D126+'SALE WORKING'!D133</f>
        <v>0</v>
      </c>
      <c r="C25" s="132">
        <f>+'SALE WORKING'!E126+'SALE WORKING'!E133</f>
        <v>-3553.2671999999998</v>
      </c>
      <c r="D25" s="132">
        <f>+'SALE WORKING'!F126+'SALE WORKING'!F133</f>
        <v>76033.89360000001</v>
      </c>
      <c r="E25" s="132">
        <f>+'SALE WORKING'!G126+'SALE WORKING'!G133</f>
        <v>-10888.389400000002</v>
      </c>
      <c r="F25" s="132">
        <f>+'SALE WORKING'!H126+'SALE WORKING'!H133</f>
        <v>-16798.011999999999</v>
      </c>
      <c r="G25" s="132">
        <f>+'SALE WORKING'!I126+'SALE WORKING'!I133</f>
        <v>0</v>
      </c>
      <c r="H25" s="132">
        <f>+'SALE WORKING'!J126+'SALE WORKING'!J133</f>
        <v>0</v>
      </c>
      <c r="I25" s="132">
        <f>+'SALE WORKING'!K126+'SALE WORKING'!K133</f>
        <v>0</v>
      </c>
      <c r="J25" s="132">
        <f>+'SALE WORKING'!L126+'SALE WORKING'!L133</f>
        <v>0</v>
      </c>
      <c r="K25" s="132">
        <f>+'SALE WORKING'!M126+'SALE WORKING'!M133</f>
        <v>0</v>
      </c>
      <c r="L25" s="132">
        <f>+'SALE WORKING'!N126+'SALE WORKING'!N133</f>
        <v>0</v>
      </c>
      <c r="M25" s="132">
        <f>+'SALE WORKING'!O126+'SALE WORKING'!O133</f>
        <v>0</v>
      </c>
    </row>
    <row r="26" spans="1:13">
      <c r="A26" s="41" t="s">
        <v>1367</v>
      </c>
      <c r="B26" s="132">
        <f>+'SALE WORKING'!D127+'SALE WORKING'!D134</f>
        <v>0</v>
      </c>
      <c r="C26" s="132">
        <f>+'SALE WORKING'!E127+'SALE WORKING'!E134</f>
        <v>-3553.2671999999998</v>
      </c>
      <c r="D26" s="132">
        <f>+'SALE WORKING'!F127+'SALE WORKING'!F134</f>
        <v>76033.89360000001</v>
      </c>
      <c r="E26" s="132">
        <f>+'SALE WORKING'!G127+'SALE WORKING'!G134</f>
        <v>-10888.389400000002</v>
      </c>
      <c r="F26" s="132">
        <f>+'SALE WORKING'!H127+'SALE WORKING'!H134</f>
        <v>-16798.011999999999</v>
      </c>
      <c r="G26" s="132">
        <f>+'SALE WORKING'!I127+'SALE WORKING'!I134</f>
        <v>0</v>
      </c>
      <c r="H26" s="132">
        <f>+'SALE WORKING'!J127+'SALE WORKING'!J134</f>
        <v>0</v>
      </c>
      <c r="I26" s="132">
        <f>+'SALE WORKING'!K127+'SALE WORKING'!K134</f>
        <v>0</v>
      </c>
      <c r="J26" s="132">
        <f>+'SALE WORKING'!L127+'SALE WORKING'!L134</f>
        <v>0</v>
      </c>
      <c r="K26" s="132">
        <f>+'SALE WORKING'!M127+'SALE WORKING'!M134</f>
        <v>0</v>
      </c>
      <c r="L26" s="132">
        <f>+'SALE WORKING'!N127+'SALE WORKING'!N134</f>
        <v>0</v>
      </c>
      <c r="M26" s="132">
        <f>+'SALE WORKING'!O127+'SALE WORKING'!O134</f>
        <v>0</v>
      </c>
    </row>
    <row r="27" spans="1:13">
      <c r="A27" s="41" t="s">
        <v>1368</v>
      </c>
      <c r="B27" s="132">
        <f>+'SALE WORKING'!D128+'SALE WORKING'!D135</f>
        <v>0</v>
      </c>
      <c r="C27" s="132">
        <f>+'SALE WORKING'!E128+'SALE WORKING'!E135</f>
        <v>0</v>
      </c>
      <c r="D27" s="132">
        <f>+'SALE WORKING'!F128+'SALE WORKING'!F135</f>
        <v>0</v>
      </c>
      <c r="E27" s="132">
        <f>+'SALE WORKING'!G128+'SALE WORKING'!G135</f>
        <v>0</v>
      </c>
      <c r="F27" s="132">
        <f>+'SALE WORKING'!H128+'SALE WORKING'!H135</f>
        <v>0</v>
      </c>
      <c r="G27" s="132">
        <f>+'SALE WORKING'!I128+'SALE WORKING'!I135</f>
        <v>0</v>
      </c>
      <c r="H27" s="132">
        <f>+'SALE WORKING'!J128+'SALE WORKING'!J135</f>
        <v>0</v>
      </c>
      <c r="I27" s="132">
        <f>+'SALE WORKING'!K128+'SALE WORKING'!K135</f>
        <v>0</v>
      </c>
      <c r="J27" s="132">
        <f>+'SALE WORKING'!L128+'SALE WORKING'!L135</f>
        <v>0</v>
      </c>
      <c r="K27" s="132">
        <f>+'SALE WORKING'!M128+'SALE WORKING'!M135</f>
        <v>0</v>
      </c>
      <c r="L27" s="132">
        <f>+'SALE WORKING'!N128+'SALE WORKING'!N135</f>
        <v>0</v>
      </c>
      <c r="M27" s="132">
        <f>+'SALE WORKING'!O128+'SALE WORKING'!O135</f>
        <v>0</v>
      </c>
    </row>
    <row r="28" spans="1:13" ht="15.75" customHeight="1">
      <c r="A28" s="614" t="s">
        <v>1519</v>
      </c>
      <c r="B28" s="614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4"/>
    </row>
    <row r="29" spans="1:13">
      <c r="A29" s="127" t="s">
        <v>1362</v>
      </c>
      <c r="B29" s="128">
        <v>43556</v>
      </c>
      <c r="C29" s="128">
        <v>43586</v>
      </c>
      <c r="D29" s="128">
        <v>43617</v>
      </c>
      <c r="E29" s="128">
        <v>43647</v>
      </c>
      <c r="F29" s="128">
        <v>43678</v>
      </c>
      <c r="G29" s="128">
        <v>43709</v>
      </c>
      <c r="H29" s="128">
        <v>43739</v>
      </c>
      <c r="I29" s="128">
        <v>43770</v>
      </c>
      <c r="J29" s="128">
        <v>43800</v>
      </c>
      <c r="K29" s="128">
        <v>43831</v>
      </c>
      <c r="L29" s="128">
        <v>43862</v>
      </c>
      <c r="M29" s="128">
        <v>43891</v>
      </c>
    </row>
    <row r="30" spans="1:13" ht="15" customHeight="1">
      <c r="A30" s="41" t="s">
        <v>1363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</row>
    <row r="31" spans="1:13">
      <c r="A31" s="41" t="s">
        <v>1377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13">
      <c r="A32" s="41" t="s">
        <v>1364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</row>
    <row r="33" spans="1:13">
      <c r="A33" s="41" t="s">
        <v>1365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</row>
    <row r="34" spans="1:13">
      <c r="A34" s="41" t="s">
        <v>1368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</row>
    <row r="35" spans="1:13">
      <c r="A35" s="615" t="s">
        <v>1520</v>
      </c>
      <c r="B35" s="615"/>
      <c r="C35" s="615"/>
      <c r="D35" s="615"/>
      <c r="E35" s="615"/>
      <c r="F35" s="615"/>
      <c r="G35" s="615"/>
      <c r="H35" s="615"/>
      <c r="I35" s="615"/>
      <c r="J35" s="615"/>
      <c r="K35" s="615"/>
      <c r="L35" s="615"/>
      <c r="M35" s="615"/>
    </row>
    <row r="36" spans="1:13">
      <c r="A36" s="127" t="s">
        <v>1362</v>
      </c>
      <c r="B36" s="128">
        <v>43556</v>
      </c>
      <c r="C36" s="128">
        <v>43586</v>
      </c>
      <c r="D36" s="128">
        <v>43617</v>
      </c>
      <c r="E36" s="128">
        <v>43647</v>
      </c>
      <c r="F36" s="128">
        <v>43678</v>
      </c>
      <c r="G36" s="128">
        <v>43709</v>
      </c>
      <c r="H36" s="128">
        <v>43739</v>
      </c>
      <c r="I36" s="128">
        <v>43770</v>
      </c>
      <c r="J36" s="128">
        <v>43800</v>
      </c>
      <c r="K36" s="128">
        <v>43831</v>
      </c>
      <c r="L36" s="128">
        <v>43862</v>
      </c>
      <c r="M36" s="128">
        <v>43891</v>
      </c>
    </row>
    <row r="37" spans="1:13" ht="15" customHeight="1">
      <c r="A37" s="41" t="s">
        <v>1363</v>
      </c>
      <c r="B37" s="132">
        <f>+'SALE WORKING'!D165+'SALE WORKING'!D193</f>
        <v>0</v>
      </c>
      <c r="C37" s="132">
        <f>+'SALE WORKING'!E165+'SALE WORKING'!E193</f>
        <v>0</v>
      </c>
      <c r="D37" s="132">
        <f>+'SALE WORKING'!F165+'SALE WORKING'!F193</f>
        <v>0</v>
      </c>
      <c r="E37" s="132">
        <f>+'SALE WORKING'!G165+'SALE WORKING'!G193</f>
        <v>0</v>
      </c>
      <c r="F37" s="132">
        <f>+'SALE WORKING'!H165+'SALE WORKING'!H193</f>
        <v>0</v>
      </c>
      <c r="G37" s="132">
        <f>+'SALE WORKING'!I165+'SALE WORKING'!I193</f>
        <v>0</v>
      </c>
      <c r="H37" s="132">
        <f>+'SALE WORKING'!J165+'SALE WORKING'!J193</f>
        <v>0</v>
      </c>
      <c r="I37" s="132">
        <f>+'SALE WORKING'!K165+'SALE WORKING'!K193</f>
        <v>0</v>
      </c>
      <c r="J37" s="132">
        <f>+'SALE WORKING'!L165+'SALE WORKING'!L193</f>
        <v>0</v>
      </c>
      <c r="K37" s="132">
        <f>+'SALE WORKING'!M165+'SALE WORKING'!M193</f>
        <v>0</v>
      </c>
      <c r="L37" s="132">
        <f>+'SALE WORKING'!N165+'SALE WORKING'!N193</f>
        <v>0</v>
      </c>
      <c r="M37" s="132">
        <f>+'SALE WORKING'!O165+'SALE WORKING'!O193</f>
        <v>0</v>
      </c>
    </row>
    <row r="38" spans="1:13">
      <c r="A38" s="41" t="s">
        <v>1377</v>
      </c>
      <c r="B38" s="182">
        <f>+B39+B40</f>
        <v>0</v>
      </c>
      <c r="C38" s="132">
        <f t="shared" ref="C38:M38" si="3">+C39+C40</f>
        <v>0</v>
      </c>
      <c r="D38" s="132">
        <f t="shared" si="3"/>
        <v>0</v>
      </c>
      <c r="E38" s="132">
        <f t="shared" si="3"/>
        <v>0</v>
      </c>
      <c r="F38" s="132">
        <f t="shared" si="3"/>
        <v>0</v>
      </c>
      <c r="G38" s="132">
        <f t="shared" si="3"/>
        <v>0</v>
      </c>
      <c r="H38" s="132">
        <f t="shared" si="3"/>
        <v>0</v>
      </c>
      <c r="I38" s="132">
        <f t="shared" si="3"/>
        <v>0</v>
      </c>
      <c r="J38" s="132">
        <f t="shared" si="3"/>
        <v>0</v>
      </c>
      <c r="K38" s="132">
        <f t="shared" si="3"/>
        <v>0</v>
      </c>
      <c r="L38" s="132">
        <f t="shared" si="3"/>
        <v>0</v>
      </c>
      <c r="M38" s="132">
        <f t="shared" si="3"/>
        <v>0</v>
      </c>
    </row>
    <row r="39" spans="1:13">
      <c r="A39" s="41" t="s">
        <v>1364</v>
      </c>
      <c r="B39" s="132">
        <f>+'SALE WORKING'!D166+'SALE WORKING'!D194</f>
        <v>0</v>
      </c>
      <c r="C39" s="132">
        <f>+'SALE WORKING'!E166+'SALE WORKING'!E194</f>
        <v>0</v>
      </c>
      <c r="D39" s="132">
        <f>+'SALE WORKING'!F166+'SALE WORKING'!F194</f>
        <v>0</v>
      </c>
      <c r="E39" s="132">
        <f>+'SALE WORKING'!G166+'SALE WORKING'!G194</f>
        <v>0</v>
      </c>
      <c r="F39" s="132">
        <f>+'SALE WORKING'!H166+'SALE WORKING'!H194</f>
        <v>0</v>
      </c>
      <c r="G39" s="132">
        <f>+'SALE WORKING'!I166+'SALE WORKING'!I194</f>
        <v>0</v>
      </c>
      <c r="H39" s="132">
        <f>+'SALE WORKING'!J166+'SALE WORKING'!J194</f>
        <v>0</v>
      </c>
      <c r="I39" s="132">
        <f>+'SALE WORKING'!K166+'SALE WORKING'!K194</f>
        <v>0</v>
      </c>
      <c r="J39" s="132">
        <f>+'SALE WORKING'!L166+'SALE WORKING'!L194</f>
        <v>0</v>
      </c>
      <c r="K39" s="132">
        <f>+'SALE WORKING'!M166+'SALE WORKING'!M194</f>
        <v>0</v>
      </c>
      <c r="L39" s="132">
        <f>+'SALE WORKING'!N166+'SALE WORKING'!N194</f>
        <v>0</v>
      </c>
      <c r="M39" s="132">
        <f>+'SALE WORKING'!O166+'SALE WORKING'!O194</f>
        <v>0</v>
      </c>
    </row>
    <row r="40" spans="1:13">
      <c r="A40" s="41" t="s">
        <v>1365</v>
      </c>
      <c r="B40" s="132">
        <f>+'SALE WORKING'!D167+'SALE WORKING'!D195</f>
        <v>0</v>
      </c>
      <c r="C40" s="132">
        <f>+'SALE WORKING'!E167+'SALE WORKING'!E195</f>
        <v>0</v>
      </c>
      <c r="D40" s="132">
        <f>+'SALE WORKING'!F167+'SALE WORKING'!F195</f>
        <v>0</v>
      </c>
      <c r="E40" s="132">
        <f>+'SALE WORKING'!G167+'SALE WORKING'!G195</f>
        <v>0</v>
      </c>
      <c r="F40" s="132">
        <f>+'SALE WORKING'!H167+'SALE WORKING'!H195</f>
        <v>0</v>
      </c>
      <c r="G40" s="132">
        <f>+'SALE WORKING'!I167+'SALE WORKING'!I195</f>
        <v>0</v>
      </c>
      <c r="H40" s="132">
        <f>+'SALE WORKING'!J167+'SALE WORKING'!J195</f>
        <v>0</v>
      </c>
      <c r="I40" s="132">
        <f>+'SALE WORKING'!K167+'SALE WORKING'!K195</f>
        <v>0</v>
      </c>
      <c r="J40" s="132">
        <f>+'SALE WORKING'!L167+'SALE WORKING'!L195</f>
        <v>0</v>
      </c>
      <c r="K40" s="132">
        <f>+'SALE WORKING'!M167+'SALE WORKING'!M195</f>
        <v>0</v>
      </c>
      <c r="L40" s="132">
        <f>+'SALE WORKING'!N167+'SALE WORKING'!N195</f>
        <v>0</v>
      </c>
      <c r="M40" s="132">
        <f>+'SALE WORKING'!O167+'SALE WORKING'!O195</f>
        <v>0</v>
      </c>
    </row>
    <row r="41" spans="1:13">
      <c r="A41" s="616" t="s">
        <v>1521</v>
      </c>
      <c r="B41" s="616"/>
      <c r="C41" s="616"/>
      <c r="D41" s="616"/>
      <c r="E41" s="616"/>
      <c r="F41" s="616"/>
      <c r="G41" s="616"/>
      <c r="H41" s="616"/>
      <c r="I41" s="616"/>
      <c r="J41" s="616"/>
      <c r="K41" s="616"/>
      <c r="L41" s="616"/>
      <c r="M41" s="616"/>
    </row>
    <row r="42" spans="1:13">
      <c r="A42" s="127" t="s">
        <v>1362</v>
      </c>
      <c r="B42" s="128">
        <v>43556</v>
      </c>
      <c r="C42" s="128">
        <v>43586</v>
      </c>
      <c r="D42" s="128">
        <v>43617</v>
      </c>
      <c r="E42" s="128">
        <v>43647</v>
      </c>
      <c r="F42" s="128">
        <v>43678</v>
      </c>
      <c r="G42" s="128">
        <v>43709</v>
      </c>
      <c r="H42" s="128">
        <v>43739</v>
      </c>
      <c r="I42" s="128">
        <v>43770</v>
      </c>
      <c r="J42" s="128">
        <v>43800</v>
      </c>
      <c r="K42" s="128">
        <v>43831</v>
      </c>
      <c r="L42" s="128">
        <v>43862</v>
      </c>
      <c r="M42" s="128">
        <v>43891</v>
      </c>
    </row>
    <row r="43" spans="1:13">
      <c r="A43" s="41" t="s">
        <v>1363</v>
      </c>
      <c r="B43" s="132">
        <f>+'SALE WORKING'!D109</f>
        <v>0</v>
      </c>
      <c r="C43" s="132">
        <f>+'SALE WORKING'!E109</f>
        <v>0</v>
      </c>
      <c r="D43" s="132">
        <f>+'SALE WORKING'!F109</f>
        <v>0</v>
      </c>
      <c r="E43" s="132">
        <f>+'SALE WORKING'!G109</f>
        <v>0</v>
      </c>
      <c r="F43" s="132">
        <f>+'SALE WORKING'!H109</f>
        <v>0</v>
      </c>
      <c r="G43" s="132">
        <f>+'SALE WORKING'!I109</f>
        <v>0</v>
      </c>
      <c r="H43" s="132">
        <f>+'SALE WORKING'!J109</f>
        <v>0</v>
      </c>
      <c r="I43" s="132">
        <f>+'SALE WORKING'!K109</f>
        <v>0</v>
      </c>
      <c r="J43" s="132">
        <f>+'SALE WORKING'!L109</f>
        <v>0</v>
      </c>
      <c r="K43" s="132">
        <f>+'SALE WORKING'!M109</f>
        <v>0</v>
      </c>
      <c r="L43" s="132">
        <f>+'SALE WORKING'!N109</f>
        <v>0</v>
      </c>
      <c r="M43" s="132">
        <f>+'SALE WORKING'!O109</f>
        <v>0</v>
      </c>
    </row>
    <row r="44" spans="1:13">
      <c r="A44" s="41" t="s">
        <v>1377</v>
      </c>
      <c r="B44" s="132">
        <f>+B45+B46+B47+B48</f>
        <v>0</v>
      </c>
      <c r="C44" s="132">
        <f t="shared" ref="C44:M44" si="4">+C45+C46+C47+C48</f>
        <v>0</v>
      </c>
      <c r="D44" s="132">
        <f t="shared" si="4"/>
        <v>0</v>
      </c>
      <c r="E44" s="132">
        <f t="shared" si="4"/>
        <v>0</v>
      </c>
      <c r="F44" s="132">
        <f t="shared" si="4"/>
        <v>0</v>
      </c>
      <c r="G44" s="132">
        <f t="shared" si="4"/>
        <v>0</v>
      </c>
      <c r="H44" s="132">
        <f t="shared" si="4"/>
        <v>0</v>
      </c>
      <c r="I44" s="132">
        <f t="shared" si="4"/>
        <v>0</v>
      </c>
      <c r="J44" s="132">
        <f t="shared" si="4"/>
        <v>0</v>
      </c>
      <c r="K44" s="132">
        <f t="shared" si="4"/>
        <v>0</v>
      </c>
      <c r="L44" s="132">
        <f t="shared" si="4"/>
        <v>0</v>
      </c>
      <c r="M44" s="132">
        <f t="shared" si="4"/>
        <v>0</v>
      </c>
    </row>
    <row r="45" spans="1:13">
      <c r="A45" s="41" t="s">
        <v>1364</v>
      </c>
      <c r="B45" s="132">
        <f>+'SALE WORKING'!D110</f>
        <v>0</v>
      </c>
      <c r="C45" s="132">
        <f>+'SALE WORKING'!E110</f>
        <v>0</v>
      </c>
      <c r="D45" s="132">
        <f>+'SALE WORKING'!F110</f>
        <v>0</v>
      </c>
      <c r="E45" s="132">
        <f>+'SALE WORKING'!G110</f>
        <v>0</v>
      </c>
      <c r="F45" s="132">
        <f>+'SALE WORKING'!H110</f>
        <v>0</v>
      </c>
      <c r="G45" s="132">
        <f>+'SALE WORKING'!I110</f>
        <v>0</v>
      </c>
      <c r="H45" s="132">
        <f>+'SALE WORKING'!J110</f>
        <v>0</v>
      </c>
      <c r="I45" s="132">
        <f>+'SALE WORKING'!K110</f>
        <v>0</v>
      </c>
      <c r="J45" s="132">
        <f>+'SALE WORKING'!L110</f>
        <v>0</v>
      </c>
      <c r="K45" s="132">
        <f>+'SALE WORKING'!M110</f>
        <v>0</v>
      </c>
      <c r="L45" s="132">
        <f>+'SALE WORKING'!N110</f>
        <v>0</v>
      </c>
      <c r="M45" s="132">
        <f>+'SALE WORKING'!O110</f>
        <v>0</v>
      </c>
    </row>
    <row r="46" spans="1:13">
      <c r="A46" s="41" t="s">
        <v>1365</v>
      </c>
      <c r="B46" s="132">
        <f>+'SALE WORKING'!D111</f>
        <v>0</v>
      </c>
      <c r="C46" s="132">
        <f>+'SALE WORKING'!E111</f>
        <v>0</v>
      </c>
      <c r="D46" s="132">
        <f>+'SALE WORKING'!F111</f>
        <v>0</v>
      </c>
      <c r="E46" s="132">
        <f>+'SALE WORKING'!G111</f>
        <v>0</v>
      </c>
      <c r="F46" s="132">
        <f>+'SALE WORKING'!H111</f>
        <v>0</v>
      </c>
      <c r="G46" s="132">
        <f>+'SALE WORKING'!I111</f>
        <v>0</v>
      </c>
      <c r="H46" s="132">
        <f>+'SALE WORKING'!J111</f>
        <v>0</v>
      </c>
      <c r="I46" s="132">
        <f>+'SALE WORKING'!K111</f>
        <v>0</v>
      </c>
      <c r="J46" s="132">
        <f>+'SALE WORKING'!L111</f>
        <v>0</v>
      </c>
      <c r="K46" s="132">
        <f>+'SALE WORKING'!M111</f>
        <v>0</v>
      </c>
      <c r="L46" s="132">
        <f>+'SALE WORKING'!N111</f>
        <v>0</v>
      </c>
      <c r="M46" s="132">
        <f>+'SALE WORKING'!O111</f>
        <v>0</v>
      </c>
    </row>
    <row r="47" spans="1:13">
      <c r="A47" s="41" t="s">
        <v>1366</v>
      </c>
      <c r="B47" s="132">
        <f>+'SALE WORKING'!D112</f>
        <v>0</v>
      </c>
      <c r="C47" s="132">
        <f>+'SALE WORKING'!E112</f>
        <v>0</v>
      </c>
      <c r="D47" s="132">
        <f>+'SALE WORKING'!F112</f>
        <v>0</v>
      </c>
      <c r="E47" s="132">
        <f>+'SALE WORKING'!G112</f>
        <v>0</v>
      </c>
      <c r="F47" s="132">
        <f>+'SALE WORKING'!H112</f>
        <v>0</v>
      </c>
      <c r="G47" s="132">
        <f>+'SALE WORKING'!I112</f>
        <v>0</v>
      </c>
      <c r="H47" s="132">
        <f>+'SALE WORKING'!J112</f>
        <v>0</v>
      </c>
      <c r="I47" s="132">
        <f>+'SALE WORKING'!K112</f>
        <v>0</v>
      </c>
      <c r="J47" s="132">
        <f>+'SALE WORKING'!L112</f>
        <v>0</v>
      </c>
      <c r="K47" s="132">
        <f>+'SALE WORKING'!M112</f>
        <v>0</v>
      </c>
      <c r="L47" s="132">
        <f>+'SALE WORKING'!N112</f>
        <v>0</v>
      </c>
      <c r="M47" s="132">
        <f>+'SALE WORKING'!O112</f>
        <v>0</v>
      </c>
    </row>
    <row r="48" spans="1:13">
      <c r="A48" s="41" t="s">
        <v>1367</v>
      </c>
      <c r="B48" s="132">
        <f>+'SALE WORKING'!D113</f>
        <v>0</v>
      </c>
      <c r="C48" s="132">
        <f>+'SALE WORKING'!E113</f>
        <v>0</v>
      </c>
      <c r="D48" s="132">
        <f>+'SALE WORKING'!F113</f>
        <v>0</v>
      </c>
      <c r="E48" s="132">
        <f>+'SALE WORKING'!G113</f>
        <v>0</v>
      </c>
      <c r="F48" s="132">
        <f>+'SALE WORKING'!H113</f>
        <v>0</v>
      </c>
      <c r="G48" s="132">
        <f>+'SALE WORKING'!I113</f>
        <v>0</v>
      </c>
      <c r="H48" s="132">
        <f>+'SALE WORKING'!J113</f>
        <v>0</v>
      </c>
      <c r="I48" s="132">
        <f>+'SALE WORKING'!K113</f>
        <v>0</v>
      </c>
      <c r="J48" s="132">
        <f>+'SALE WORKING'!L113</f>
        <v>0</v>
      </c>
      <c r="K48" s="132">
        <f>+'SALE WORKING'!M113</f>
        <v>0</v>
      </c>
      <c r="L48" s="132">
        <f>+'SALE WORKING'!N113</f>
        <v>0</v>
      </c>
      <c r="M48" s="132">
        <f>+'SALE WORKING'!O113</f>
        <v>0</v>
      </c>
    </row>
    <row r="49" spans="1:13">
      <c r="A49" s="41" t="s">
        <v>1368</v>
      </c>
      <c r="B49" s="132">
        <f>+'SALE WORKING'!D114</f>
        <v>0</v>
      </c>
      <c r="C49" s="132">
        <f>+'SALE WORKING'!E114</f>
        <v>0</v>
      </c>
      <c r="D49" s="132">
        <f>+'SALE WORKING'!F114</f>
        <v>0</v>
      </c>
      <c r="E49" s="132">
        <f>+'SALE WORKING'!G114</f>
        <v>0</v>
      </c>
      <c r="F49" s="132">
        <f>+'SALE WORKING'!H114</f>
        <v>0</v>
      </c>
      <c r="G49" s="132">
        <f>+'SALE WORKING'!I114</f>
        <v>0</v>
      </c>
      <c r="H49" s="132">
        <f>+'SALE WORKING'!J114</f>
        <v>0</v>
      </c>
      <c r="I49" s="132">
        <f>+'SALE WORKING'!K114</f>
        <v>0</v>
      </c>
      <c r="J49" s="132">
        <f>+'SALE WORKING'!L114</f>
        <v>0</v>
      </c>
      <c r="K49" s="132">
        <f>+'SALE WORKING'!M114</f>
        <v>0</v>
      </c>
      <c r="L49" s="132">
        <f>+'SALE WORKING'!N114</f>
        <v>0</v>
      </c>
      <c r="M49" s="132">
        <f>+'SALE WORKING'!O114</f>
        <v>0</v>
      </c>
    </row>
    <row r="50" spans="1:13" ht="15.75" customHeight="1">
      <c r="A50" s="617" t="s">
        <v>1522</v>
      </c>
      <c r="B50" s="617"/>
      <c r="C50" s="617"/>
      <c r="D50" s="617"/>
      <c r="E50" s="617"/>
      <c r="F50" s="617"/>
      <c r="G50" s="617"/>
      <c r="H50" s="617"/>
      <c r="I50" s="617"/>
      <c r="J50" s="617"/>
      <c r="K50" s="617"/>
      <c r="L50" s="617"/>
      <c r="M50" s="617"/>
    </row>
    <row r="51" spans="1:13">
      <c r="A51" s="127" t="s">
        <v>1362</v>
      </c>
      <c r="B51" s="128">
        <v>43556</v>
      </c>
      <c r="C51" s="128">
        <v>43586</v>
      </c>
      <c r="D51" s="128">
        <v>43617</v>
      </c>
      <c r="E51" s="128">
        <v>43647</v>
      </c>
      <c r="F51" s="128">
        <v>43678</v>
      </c>
      <c r="G51" s="128">
        <v>43709</v>
      </c>
      <c r="H51" s="128">
        <v>43739</v>
      </c>
      <c r="I51" s="128">
        <v>43770</v>
      </c>
      <c r="J51" s="128">
        <v>43800</v>
      </c>
      <c r="K51" s="128">
        <v>43831</v>
      </c>
      <c r="L51" s="128">
        <v>43862</v>
      </c>
      <c r="M51" s="128">
        <v>43891</v>
      </c>
    </row>
    <row r="52" spans="1:13">
      <c r="A52" s="41" t="s">
        <v>1363</v>
      </c>
      <c r="B52" s="41">
        <v>0</v>
      </c>
      <c r="C52" s="41"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>
      <c r="A53" s="41" t="s">
        <v>1523</v>
      </c>
      <c r="B53" s="132">
        <f>+'SALE WORKING'!D367</f>
        <v>0</v>
      </c>
      <c r="C53" s="132">
        <f>+'SALE WORKING'!E367</f>
        <v>0</v>
      </c>
      <c r="D53" s="132">
        <f>+'SALE WORKING'!F367</f>
        <v>0</v>
      </c>
      <c r="E53" s="132">
        <f>+'SALE WORKING'!G367</f>
        <v>0</v>
      </c>
      <c r="F53" s="132">
        <f>+'SALE WORKING'!H367</f>
        <v>0</v>
      </c>
      <c r="G53" s="132">
        <f>+'SALE WORKING'!I367</f>
        <v>0</v>
      </c>
      <c r="H53" s="132">
        <f>+'SALE WORKING'!J367</f>
        <v>0</v>
      </c>
      <c r="I53" s="132">
        <f>+'SALE WORKING'!K367</f>
        <v>0</v>
      </c>
      <c r="J53" s="132">
        <f>+'SALE WORKING'!L367</f>
        <v>0</v>
      </c>
      <c r="K53" s="132">
        <f>+'SALE WORKING'!M367</f>
        <v>0</v>
      </c>
      <c r="L53" s="132">
        <f>+'SALE WORKING'!N367</f>
        <v>0</v>
      </c>
      <c r="M53" s="132">
        <f>+'SALE WORKING'!O367</f>
        <v>0</v>
      </c>
    </row>
    <row r="54" spans="1:13">
      <c r="A54" s="41" t="s">
        <v>1524</v>
      </c>
      <c r="B54" s="132">
        <f>+'SALE WORKING'!D368</f>
        <v>0</v>
      </c>
      <c r="C54" s="132">
        <f>+'SALE WORKING'!E368</f>
        <v>0</v>
      </c>
      <c r="D54" s="132">
        <f>+'SALE WORKING'!F368</f>
        <v>0</v>
      </c>
      <c r="E54" s="132">
        <f>+'SALE WORKING'!G368</f>
        <v>0</v>
      </c>
      <c r="F54" s="132">
        <f>+'SALE WORKING'!H368</f>
        <v>0</v>
      </c>
      <c r="G54" s="132">
        <f>+'SALE WORKING'!I368</f>
        <v>0</v>
      </c>
      <c r="H54" s="132">
        <f>+'SALE WORKING'!J368</f>
        <v>0</v>
      </c>
      <c r="I54" s="132">
        <f>+'SALE WORKING'!K368</f>
        <v>0</v>
      </c>
      <c r="J54" s="132">
        <f>+'SALE WORKING'!L368</f>
        <v>0</v>
      </c>
      <c r="K54" s="132">
        <f>+'SALE WORKING'!M368</f>
        <v>0</v>
      </c>
      <c r="L54" s="132">
        <f>+'SALE WORKING'!N368</f>
        <v>0</v>
      </c>
      <c r="M54" s="132">
        <f>+'SALE WORKING'!O368</f>
        <v>0</v>
      </c>
    </row>
    <row r="55" spans="1:13">
      <c r="A55" s="41" t="s">
        <v>1525</v>
      </c>
      <c r="B55" s="132">
        <f>+'SALE WORKING'!D370</f>
        <v>0</v>
      </c>
      <c r="C55" s="132">
        <f>+'SALE WORKING'!E370</f>
        <v>0</v>
      </c>
      <c r="D55" s="132">
        <f>+'SALE WORKING'!F370</f>
        <v>0</v>
      </c>
      <c r="E55" s="132">
        <f>+'SALE WORKING'!G370</f>
        <v>0</v>
      </c>
      <c r="F55" s="132">
        <f>+'SALE WORKING'!H370</f>
        <v>0</v>
      </c>
      <c r="G55" s="132">
        <f>+'SALE WORKING'!I370</f>
        <v>0</v>
      </c>
      <c r="H55" s="132">
        <f>+'SALE WORKING'!J370</f>
        <v>0</v>
      </c>
      <c r="I55" s="132">
        <f>+'SALE WORKING'!K370</f>
        <v>0</v>
      </c>
      <c r="J55" s="132">
        <f>+'SALE WORKING'!L370</f>
        <v>0</v>
      </c>
      <c r="K55" s="132">
        <f>+'SALE WORKING'!M370</f>
        <v>0</v>
      </c>
      <c r="L55" s="132">
        <f>+'SALE WORKING'!N370</f>
        <v>0</v>
      </c>
      <c r="M55" s="132">
        <f>+'SALE WORKING'!O370</f>
        <v>0</v>
      </c>
    </row>
    <row r="56" spans="1:13">
      <c r="A56" s="41" t="s">
        <v>1526</v>
      </c>
      <c r="B56" s="132">
        <f>+'SALE WORKING'!D369</f>
        <v>0</v>
      </c>
      <c r="C56" s="132">
        <f>+'SALE WORKING'!E369</f>
        <v>0</v>
      </c>
      <c r="D56" s="132">
        <f>+'SALE WORKING'!F369</f>
        <v>0</v>
      </c>
      <c r="E56" s="132">
        <f>+'SALE WORKING'!G369</f>
        <v>0</v>
      </c>
      <c r="F56" s="132">
        <f>+'SALE WORKING'!H369</f>
        <v>0</v>
      </c>
      <c r="G56" s="132">
        <f>+'SALE WORKING'!I369</f>
        <v>0</v>
      </c>
      <c r="H56" s="132">
        <f>+'SALE WORKING'!J369</f>
        <v>0</v>
      </c>
      <c r="I56" s="132">
        <f>+'SALE WORKING'!K369</f>
        <v>0</v>
      </c>
      <c r="J56" s="132">
        <f>+'SALE WORKING'!L369</f>
        <v>0</v>
      </c>
      <c r="K56" s="132">
        <f>+'SALE WORKING'!M369</f>
        <v>0</v>
      </c>
      <c r="L56" s="132">
        <f>+'SALE WORKING'!N369</f>
        <v>0</v>
      </c>
      <c r="M56" s="132">
        <f>+'SALE WORKING'!O369</f>
        <v>0</v>
      </c>
    </row>
    <row r="57" spans="1:13" ht="15.75" customHeight="1">
      <c r="A57" s="618" t="s">
        <v>1527</v>
      </c>
      <c r="B57" s="618"/>
      <c r="C57" s="618"/>
      <c r="D57" s="618"/>
      <c r="E57" s="618"/>
      <c r="F57" s="618"/>
      <c r="G57" s="618"/>
      <c r="H57" s="618"/>
      <c r="I57" s="618"/>
      <c r="J57" s="618"/>
      <c r="K57" s="618"/>
      <c r="L57" s="618"/>
      <c r="M57" s="618"/>
    </row>
    <row r="58" spans="1:13">
      <c r="A58" s="127" t="s">
        <v>1362</v>
      </c>
      <c r="B58" s="128">
        <v>43556</v>
      </c>
      <c r="C58" s="128">
        <v>43586</v>
      </c>
      <c r="D58" s="128">
        <v>43617</v>
      </c>
      <c r="E58" s="128">
        <v>43647</v>
      </c>
      <c r="F58" s="128">
        <v>43678</v>
      </c>
      <c r="G58" s="128">
        <v>43709</v>
      </c>
      <c r="H58" s="128">
        <v>43739</v>
      </c>
      <c r="I58" s="128">
        <v>43770</v>
      </c>
      <c r="J58" s="128">
        <v>43800</v>
      </c>
      <c r="K58" s="128">
        <v>43831</v>
      </c>
      <c r="L58" s="128">
        <v>43862</v>
      </c>
      <c r="M58" s="128">
        <v>43891</v>
      </c>
    </row>
    <row r="59" spans="1:13">
      <c r="A59" s="41" t="s">
        <v>1363</v>
      </c>
      <c r="B59" s="41">
        <v>0</v>
      </c>
      <c r="C59" s="41"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3">
      <c r="A60" s="41" t="s">
        <v>1377</v>
      </c>
      <c r="B60" s="41">
        <v>0</v>
      </c>
      <c r="C60" s="41"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1:13">
      <c r="A61" s="41" t="s">
        <v>1364</v>
      </c>
      <c r="B61" s="41">
        <v>0</v>
      </c>
      <c r="C61" s="41"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>
      <c r="A62" s="41" t="s">
        <v>1365</v>
      </c>
      <c r="B62" s="41">
        <v>0</v>
      </c>
      <c r="C62" s="41"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>
      <c r="A63" s="41" t="s">
        <v>1366</v>
      </c>
      <c r="B63" s="41">
        <v>0</v>
      </c>
      <c r="C63" s="41"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3">
      <c r="A64" s="41" t="s">
        <v>1367</v>
      </c>
      <c r="B64" s="41">
        <v>0</v>
      </c>
      <c r="C64" s="41"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3">
      <c r="A65" s="41" t="s">
        <v>1368</v>
      </c>
      <c r="B65" s="41">
        <v>0</v>
      </c>
      <c r="C65" s="41"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</row>
    <row r="66" spans="1:13" ht="15.75" customHeight="1">
      <c r="A66" s="619" t="s">
        <v>1528</v>
      </c>
      <c r="B66" s="619"/>
      <c r="C66" s="619"/>
      <c r="D66" s="619"/>
      <c r="E66" s="619"/>
      <c r="F66" s="619"/>
      <c r="G66" s="619"/>
      <c r="H66" s="619"/>
      <c r="I66" s="619"/>
      <c r="J66" s="619"/>
      <c r="K66" s="619"/>
      <c r="L66" s="619"/>
      <c r="M66" s="619"/>
    </row>
    <row r="67" spans="1:13">
      <c r="A67" s="127" t="s">
        <v>1362</v>
      </c>
      <c r="B67" s="128">
        <v>43556</v>
      </c>
      <c r="C67" s="128">
        <v>43586</v>
      </c>
      <c r="D67" s="128">
        <v>43617</v>
      </c>
      <c r="E67" s="128">
        <v>43647</v>
      </c>
      <c r="F67" s="128">
        <v>43678</v>
      </c>
      <c r="G67" s="128">
        <v>43709</v>
      </c>
      <c r="H67" s="128">
        <v>43739</v>
      </c>
      <c r="I67" s="128">
        <v>43770</v>
      </c>
      <c r="J67" s="128">
        <v>43800</v>
      </c>
      <c r="K67" s="128">
        <v>43831</v>
      </c>
      <c r="L67" s="128">
        <v>43862</v>
      </c>
      <c r="M67" s="128">
        <v>43891</v>
      </c>
    </row>
    <row r="68" spans="1:13">
      <c r="A68" s="41" t="s">
        <v>1363</v>
      </c>
      <c r="B68" s="41">
        <v>0</v>
      </c>
      <c r="C68" s="41"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 s="41" t="s">
        <v>1377</v>
      </c>
      <c r="B69" s="41">
        <v>0</v>
      </c>
      <c r="C69" s="41"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</row>
    <row r="70" spans="1:13">
      <c r="A70" s="41" t="s">
        <v>1364</v>
      </c>
      <c r="B70" s="41">
        <v>0</v>
      </c>
      <c r="C70" s="41"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3">
      <c r="A71" s="41" t="s">
        <v>1365</v>
      </c>
      <c r="B71" s="41">
        <v>0</v>
      </c>
      <c r="C71" s="41"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>
      <c r="A72" s="41" t="s">
        <v>1366</v>
      </c>
      <c r="B72" s="41">
        <v>0</v>
      </c>
      <c r="C72" s="41"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</row>
    <row r="73" spans="1:13">
      <c r="A73" s="41" t="s">
        <v>1367</v>
      </c>
      <c r="B73" s="41">
        <v>0</v>
      </c>
      <c r="C73" s="41"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</row>
    <row r="74" spans="1:13">
      <c r="A74" s="41" t="s">
        <v>1368</v>
      </c>
      <c r="B74" s="41">
        <v>0</v>
      </c>
      <c r="C74" s="41"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</row>
    <row r="75" spans="1:13">
      <c r="A75" s="609" t="s">
        <v>1529</v>
      </c>
      <c r="B75" s="609"/>
      <c r="C75" s="609"/>
      <c r="D75" s="609"/>
      <c r="E75" s="609"/>
      <c r="F75" s="609"/>
      <c r="G75" s="609"/>
      <c r="H75" s="609"/>
      <c r="I75" s="609"/>
      <c r="J75" s="609"/>
      <c r="K75" s="609"/>
      <c r="L75" s="609"/>
      <c r="M75" s="609"/>
    </row>
    <row r="76" spans="1:13">
      <c r="A76" s="127" t="s">
        <v>1362</v>
      </c>
      <c r="B76" s="128">
        <v>43556</v>
      </c>
      <c r="C76" s="128">
        <v>43586</v>
      </c>
      <c r="D76" s="128">
        <v>43617</v>
      </c>
      <c r="E76" s="128">
        <v>43647</v>
      </c>
      <c r="F76" s="128">
        <v>43678</v>
      </c>
      <c r="G76" s="128">
        <v>43709</v>
      </c>
      <c r="H76" s="128">
        <v>43739</v>
      </c>
      <c r="I76" s="128">
        <v>43770</v>
      </c>
      <c r="J76" s="128">
        <v>43800</v>
      </c>
      <c r="K76" s="128">
        <v>43831</v>
      </c>
      <c r="L76" s="128">
        <v>43862</v>
      </c>
      <c r="M76" s="128">
        <v>43891</v>
      </c>
    </row>
    <row r="77" spans="1:13">
      <c r="A77" s="41" t="s">
        <v>1363</v>
      </c>
      <c r="B77" s="41">
        <v>7</v>
      </c>
      <c r="C77" s="41">
        <v>6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</row>
    <row r="78" spans="1:13">
      <c r="A78" s="41" t="s">
        <v>1377</v>
      </c>
      <c r="B78" s="133">
        <f>+'HSN SUMMERY'!D3</f>
        <v>4218128.9145999998</v>
      </c>
      <c r="C78" s="133">
        <f>+'HSN SUMMERY'!I3</f>
        <v>5037615.2319999998</v>
      </c>
      <c r="D78" s="133">
        <f>+'HSN SUMMERY'!N3</f>
        <v>6429357.6057200013</v>
      </c>
      <c r="E78" s="133">
        <f>+'HSN SUMMERY'!S3</f>
        <v>8118439.6100000003</v>
      </c>
      <c r="F78" s="133">
        <f>+'HSN SUMMERY'!X3</f>
        <v>6588737.6376</v>
      </c>
      <c r="G78" s="133">
        <v>0</v>
      </c>
      <c r="H78" s="133">
        <v>0</v>
      </c>
      <c r="I78" s="133">
        <v>0</v>
      </c>
      <c r="J78" s="133">
        <v>0</v>
      </c>
      <c r="K78" s="133">
        <v>0</v>
      </c>
      <c r="L78" s="133">
        <v>0</v>
      </c>
      <c r="M78" s="133">
        <v>0</v>
      </c>
    </row>
    <row r="79" spans="1:13">
      <c r="A79" s="41" t="s">
        <v>1364</v>
      </c>
      <c r="B79" s="133">
        <f>+'HSN SUMMERY'!E3-9065</f>
        <v>3339615.77</v>
      </c>
      <c r="C79" s="133">
        <f>+'HSN SUMMERY'!J3+9065</f>
        <v>4066623.7</v>
      </c>
      <c r="D79" s="133">
        <f>+'HSN SUMMERY'!O3</f>
        <v>5184963.1239999998</v>
      </c>
      <c r="E79" s="133">
        <f>+'HSN SUMMERY'!T3</f>
        <v>6550168.9500000002</v>
      </c>
      <c r="F79" s="133">
        <f>+'HSN SUMMERY'!Y3</f>
        <v>5362317.620000001</v>
      </c>
      <c r="G79" s="133">
        <v>0</v>
      </c>
      <c r="H79" s="133">
        <v>0</v>
      </c>
      <c r="I79" s="133">
        <v>0</v>
      </c>
      <c r="J79" s="133">
        <v>0</v>
      </c>
      <c r="K79" s="133">
        <v>0</v>
      </c>
      <c r="L79" s="133">
        <v>0</v>
      </c>
      <c r="M79" s="133">
        <v>0</v>
      </c>
    </row>
    <row r="80" spans="1:13">
      <c r="A80" s="41" t="s">
        <v>1365</v>
      </c>
      <c r="B80" s="133">
        <f>+'HSN SUMMERY'!F3</f>
        <v>34940.68759999999</v>
      </c>
      <c r="C80" s="133">
        <f>+'HSN SUMMERY'!K3</f>
        <v>55549.74040000001</v>
      </c>
      <c r="D80" s="133">
        <f>+'HSN SUMMERY'!P3</f>
        <v>141109.85840000003</v>
      </c>
      <c r="E80" s="133">
        <f>+'HSN SUMMERY'!U3</f>
        <v>64427.327999999994</v>
      </c>
      <c r="F80" s="133">
        <f>+'HSN SUMMERY'!Z3</f>
        <v>30473.3688</v>
      </c>
      <c r="G80" s="133">
        <v>0</v>
      </c>
      <c r="H80" s="133">
        <v>0</v>
      </c>
      <c r="I80" s="133">
        <v>0</v>
      </c>
      <c r="J80" s="133">
        <v>0</v>
      </c>
      <c r="K80" s="133">
        <v>0</v>
      </c>
      <c r="L80" s="133">
        <v>0</v>
      </c>
      <c r="M80" s="133">
        <v>0</v>
      </c>
    </row>
    <row r="81" spans="1:13">
      <c r="A81" s="41" t="s">
        <v>1366</v>
      </c>
      <c r="B81" s="133">
        <f>+'HSN SUMMERY'!G3-815.85</f>
        <v>416437.87850000011</v>
      </c>
      <c r="C81" s="133">
        <f>+'HSN SUMMERY'!L3+815.85</f>
        <v>463069.24579999998</v>
      </c>
      <c r="D81" s="133">
        <f>+'HSN SUMMERY'!Q3</f>
        <v>551642.31166000001</v>
      </c>
      <c r="E81" s="133">
        <f>+'HSN SUMMERY'!V3</f>
        <v>751921.66600000008</v>
      </c>
      <c r="F81" s="133">
        <f>+'HSN SUMMERY'!AA3</f>
        <v>597973.32440000004</v>
      </c>
      <c r="G81" s="133">
        <v>0</v>
      </c>
      <c r="H81" s="133">
        <v>0</v>
      </c>
      <c r="I81" s="133">
        <v>0</v>
      </c>
      <c r="J81" s="133">
        <v>0</v>
      </c>
      <c r="K81" s="133">
        <v>0</v>
      </c>
      <c r="L81" s="133">
        <v>0</v>
      </c>
      <c r="M81" s="133">
        <v>0</v>
      </c>
    </row>
    <row r="82" spans="1:13">
      <c r="A82" s="41" t="s">
        <v>1367</v>
      </c>
      <c r="B82" s="133">
        <f>+'HSN SUMMERY'!H3-815.85</f>
        <v>416437.87850000011</v>
      </c>
      <c r="C82" s="133">
        <f>+'HSN SUMMERY'!M3+815.85</f>
        <v>463069.24579999998</v>
      </c>
      <c r="D82" s="133">
        <f>+'HSN SUMMERY'!R3</f>
        <v>551642.31166000001</v>
      </c>
      <c r="E82" s="133">
        <f>+'HSN SUMMERY'!W3</f>
        <v>751921.66600000008</v>
      </c>
      <c r="F82" s="133">
        <f>+'HSN SUMMERY'!AB3</f>
        <v>597973.32440000004</v>
      </c>
      <c r="G82" s="133">
        <v>0</v>
      </c>
      <c r="H82" s="133">
        <v>0</v>
      </c>
      <c r="I82" s="133">
        <v>0</v>
      </c>
      <c r="J82" s="133">
        <v>0</v>
      </c>
      <c r="K82" s="133">
        <v>0</v>
      </c>
      <c r="L82" s="133">
        <v>0</v>
      </c>
      <c r="M82" s="133">
        <v>0</v>
      </c>
    </row>
    <row r="83" spans="1:13">
      <c r="A83" s="41" t="s">
        <v>1368</v>
      </c>
      <c r="B83" s="133"/>
      <c r="C83" s="133"/>
      <c r="D83" s="133"/>
      <c r="E83" s="133"/>
      <c r="F83" s="133">
        <v>0</v>
      </c>
      <c r="G83" s="133">
        <v>0</v>
      </c>
      <c r="H83" s="133">
        <v>0</v>
      </c>
      <c r="I83" s="133">
        <v>0</v>
      </c>
      <c r="J83" s="133">
        <v>0</v>
      </c>
      <c r="K83" s="133">
        <v>0</v>
      </c>
      <c r="L83" s="133">
        <v>0</v>
      </c>
      <c r="M83" s="133">
        <v>0</v>
      </c>
    </row>
    <row r="84" spans="1:13">
      <c r="A84" s="604" t="s">
        <v>1530</v>
      </c>
      <c r="B84" s="604"/>
      <c r="C84" s="604"/>
      <c r="D84" s="604"/>
      <c r="E84" s="604"/>
      <c r="F84" s="604"/>
      <c r="G84" s="604"/>
      <c r="H84" s="604"/>
      <c r="I84" s="604"/>
      <c r="J84" s="604"/>
      <c r="K84" s="604"/>
      <c r="L84" s="604"/>
      <c r="M84" s="604"/>
    </row>
    <row r="85" spans="1:13">
      <c r="A85" s="127" t="s">
        <v>1362</v>
      </c>
      <c r="B85" s="128">
        <v>43556</v>
      </c>
      <c r="C85" s="128">
        <v>43586</v>
      </c>
      <c r="D85" s="128">
        <v>43617</v>
      </c>
      <c r="E85" s="128">
        <v>43647</v>
      </c>
      <c r="F85" s="128">
        <v>43678</v>
      </c>
      <c r="G85" s="128">
        <v>43709</v>
      </c>
      <c r="H85" s="128">
        <v>43739</v>
      </c>
      <c r="I85" s="128">
        <v>43770</v>
      </c>
      <c r="J85" s="128">
        <v>43800</v>
      </c>
      <c r="K85" s="128">
        <v>43831</v>
      </c>
      <c r="L85" s="128">
        <v>43862</v>
      </c>
      <c r="M85" s="128">
        <v>43891</v>
      </c>
    </row>
    <row r="86" spans="1:13">
      <c r="A86" s="41" t="s">
        <v>1363</v>
      </c>
      <c r="B86" s="41">
        <v>2</v>
      </c>
      <c r="C86" s="41">
        <v>2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3">
      <c r="A87" s="41" t="s">
        <v>1530</v>
      </c>
      <c r="B87" s="41">
        <v>165</v>
      </c>
      <c r="C87" s="41">
        <v>250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>
      <c r="A88" s="41" t="s">
        <v>1531</v>
      </c>
      <c r="B88" s="41">
        <v>1</v>
      </c>
      <c r="C88" s="41"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</row>
    <row r="89" spans="1:13">
      <c r="A89" s="41" t="s">
        <v>1532</v>
      </c>
      <c r="B89" s="41">
        <v>164</v>
      </c>
      <c r="C89" s="41">
        <v>250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</row>
    <row r="90" spans="1:13" ht="15.75" customHeight="1">
      <c r="A90" s="605" t="s">
        <v>1533</v>
      </c>
      <c r="B90" s="605"/>
      <c r="C90" s="605"/>
      <c r="D90" s="605"/>
      <c r="E90" s="605"/>
      <c r="F90" s="605"/>
      <c r="G90" s="605"/>
      <c r="H90" s="605"/>
      <c r="I90" s="605"/>
      <c r="J90" s="605"/>
      <c r="K90" s="605"/>
      <c r="L90" s="605"/>
      <c r="M90" s="605"/>
    </row>
    <row r="91" spans="1:13">
      <c r="A91" s="127" t="s">
        <v>1362</v>
      </c>
      <c r="B91" s="128">
        <v>43556</v>
      </c>
      <c r="C91" s="128">
        <v>43586</v>
      </c>
      <c r="D91" s="128">
        <v>43617</v>
      </c>
      <c r="E91" s="128">
        <v>43647</v>
      </c>
      <c r="F91" s="128">
        <v>43678</v>
      </c>
      <c r="G91" s="128">
        <v>43709</v>
      </c>
      <c r="H91" s="128">
        <v>43739</v>
      </c>
      <c r="I91" s="128">
        <v>43770</v>
      </c>
      <c r="J91" s="128">
        <v>43800</v>
      </c>
      <c r="K91" s="128">
        <v>43831</v>
      </c>
      <c r="L91" s="128">
        <v>43862</v>
      </c>
      <c r="M91" s="128">
        <v>43891</v>
      </c>
    </row>
    <row r="92" spans="1:13">
      <c r="A92" s="41" t="s">
        <v>1363</v>
      </c>
      <c r="B92" s="41">
        <v>0</v>
      </c>
      <c r="C92" s="41"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</row>
    <row r="93" spans="1:13">
      <c r="A93" s="41" t="s">
        <v>1377</v>
      </c>
      <c r="B93" s="41">
        <v>0</v>
      </c>
      <c r="C93" s="41"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</row>
    <row r="94" spans="1:13">
      <c r="A94" s="41" t="s">
        <v>1364</v>
      </c>
      <c r="B94" s="41">
        <v>0</v>
      </c>
      <c r="C94" s="41"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</row>
    <row r="95" spans="1:13">
      <c r="A95" s="41" t="s">
        <v>1365</v>
      </c>
      <c r="B95" s="41">
        <v>0</v>
      </c>
      <c r="C95" s="41"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</row>
    <row r="96" spans="1:13">
      <c r="A96" s="41" t="s">
        <v>1366</v>
      </c>
      <c r="B96" s="41">
        <v>0</v>
      </c>
      <c r="C96" s="41"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</row>
    <row r="97" spans="1:13">
      <c r="A97" s="41" t="s">
        <v>1367</v>
      </c>
      <c r="B97" s="41">
        <v>0</v>
      </c>
      <c r="C97" s="41"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</row>
    <row r="98" spans="1:13">
      <c r="A98" s="41" t="s">
        <v>1368</v>
      </c>
      <c r="B98" s="41">
        <v>0</v>
      </c>
      <c r="C98" s="41"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</row>
    <row r="99" spans="1:13">
      <c r="A99" s="606" t="s">
        <v>1534</v>
      </c>
      <c r="B99" s="606"/>
      <c r="C99" s="606"/>
      <c r="D99" s="606"/>
      <c r="E99" s="606"/>
      <c r="F99" s="606"/>
      <c r="G99" s="606"/>
      <c r="H99" s="606"/>
      <c r="I99" s="606"/>
      <c r="J99" s="606"/>
      <c r="K99" s="606"/>
      <c r="L99" s="606"/>
      <c r="M99" s="606"/>
    </row>
    <row r="100" spans="1:13">
      <c r="A100" s="127" t="s">
        <v>1362</v>
      </c>
      <c r="B100" s="128">
        <v>43556</v>
      </c>
      <c r="C100" s="128">
        <v>43586</v>
      </c>
      <c r="D100" s="128">
        <v>43617</v>
      </c>
      <c r="E100" s="128">
        <v>43647</v>
      </c>
      <c r="F100" s="128">
        <v>43678</v>
      </c>
      <c r="G100" s="128">
        <v>43709</v>
      </c>
      <c r="H100" s="128">
        <v>43739</v>
      </c>
      <c r="I100" s="128">
        <v>43770</v>
      </c>
      <c r="J100" s="128">
        <v>43800</v>
      </c>
      <c r="K100" s="128">
        <v>43831</v>
      </c>
      <c r="L100" s="128">
        <v>43862</v>
      </c>
      <c r="M100" s="128">
        <v>43891</v>
      </c>
    </row>
    <row r="101" spans="1:13">
      <c r="A101" s="41" t="s">
        <v>1363</v>
      </c>
      <c r="B101" s="41">
        <v>0</v>
      </c>
      <c r="C101" s="41"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</row>
    <row r="102" spans="1:13">
      <c r="A102" s="41" t="s">
        <v>1377</v>
      </c>
      <c r="B102" s="41">
        <v>0</v>
      </c>
      <c r="C102" s="41"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</row>
    <row r="103" spans="1:13">
      <c r="A103" s="41" t="s">
        <v>1364</v>
      </c>
      <c r="B103" s="41">
        <v>0</v>
      </c>
      <c r="C103" s="41"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>
      <c r="A104" s="41" t="s">
        <v>1365</v>
      </c>
      <c r="B104" s="41">
        <v>0</v>
      </c>
      <c r="C104" s="41"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>
      <c r="A105" s="41" t="s">
        <v>1368</v>
      </c>
      <c r="B105" s="41">
        <v>0</v>
      </c>
      <c r="C105" s="41"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>
      <c r="A106" s="607" t="s">
        <v>1535</v>
      </c>
      <c r="B106" s="607"/>
      <c r="C106" s="607"/>
      <c r="D106" s="607"/>
      <c r="E106" s="607"/>
      <c r="F106" s="607"/>
      <c r="G106" s="607"/>
      <c r="H106" s="607"/>
      <c r="I106" s="607"/>
      <c r="J106" s="607"/>
      <c r="K106" s="607"/>
      <c r="L106" s="607"/>
      <c r="M106" s="607"/>
    </row>
    <row r="107" spans="1:13">
      <c r="A107" s="127" t="s">
        <v>1362</v>
      </c>
      <c r="B107" s="128">
        <v>43556</v>
      </c>
      <c r="C107" s="128">
        <v>43586</v>
      </c>
      <c r="D107" s="128">
        <v>43617</v>
      </c>
      <c r="E107" s="128">
        <v>43647</v>
      </c>
      <c r="F107" s="128">
        <v>43678</v>
      </c>
      <c r="G107" s="128">
        <v>43709</v>
      </c>
      <c r="H107" s="128">
        <v>43739</v>
      </c>
      <c r="I107" s="128">
        <v>43770</v>
      </c>
      <c r="J107" s="128">
        <v>43800</v>
      </c>
      <c r="K107" s="128">
        <v>43831</v>
      </c>
      <c r="L107" s="128">
        <v>43862</v>
      </c>
      <c r="M107" s="128">
        <v>43891</v>
      </c>
    </row>
    <row r="108" spans="1:13">
      <c r="A108" s="41" t="s">
        <v>1363</v>
      </c>
      <c r="B108" s="41">
        <v>0</v>
      </c>
      <c r="C108" s="41"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</row>
    <row r="109" spans="1:13">
      <c r="A109" s="41" t="s">
        <v>1377</v>
      </c>
      <c r="B109" s="41">
        <v>0</v>
      </c>
      <c r="C109" s="41"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13">
      <c r="A110" s="41" t="s">
        <v>1364</v>
      </c>
      <c r="B110" s="41">
        <v>0</v>
      </c>
      <c r="C110" s="41"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13">
      <c r="A111" s="41" t="s">
        <v>1365</v>
      </c>
      <c r="B111" s="41">
        <v>0</v>
      </c>
      <c r="C111" s="41"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13">
      <c r="A112" s="41" t="s">
        <v>1366</v>
      </c>
      <c r="B112" s="41">
        <v>0</v>
      </c>
      <c r="C112" s="41"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>
      <c r="A113" s="41" t="s">
        <v>1367</v>
      </c>
      <c r="B113" s="41">
        <v>0</v>
      </c>
      <c r="C113" s="41"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1:13">
      <c r="A114" s="41" t="s">
        <v>1368</v>
      </c>
      <c r="B114" s="41">
        <v>0</v>
      </c>
      <c r="C114" s="41"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1:13">
      <c r="A115" s="604" t="s">
        <v>1536</v>
      </c>
      <c r="B115" s="604"/>
      <c r="C115" s="604"/>
      <c r="D115" s="604"/>
      <c r="E115" s="604"/>
      <c r="F115" s="604"/>
      <c r="G115" s="604"/>
      <c r="H115" s="604"/>
      <c r="I115" s="604"/>
      <c r="J115" s="604"/>
      <c r="K115" s="604"/>
      <c r="L115" s="604"/>
      <c r="M115" s="604"/>
    </row>
    <row r="116" spans="1:13">
      <c r="A116" s="127" t="s">
        <v>1362</v>
      </c>
      <c r="B116" s="128">
        <v>43556</v>
      </c>
      <c r="C116" s="128">
        <v>43586</v>
      </c>
      <c r="D116" s="128">
        <v>43617</v>
      </c>
      <c r="E116" s="128">
        <v>43647</v>
      </c>
      <c r="F116" s="128">
        <v>43678</v>
      </c>
      <c r="G116" s="128">
        <v>43709</v>
      </c>
      <c r="H116" s="128">
        <v>43739</v>
      </c>
      <c r="I116" s="128">
        <v>43770</v>
      </c>
      <c r="J116" s="128">
        <v>43800</v>
      </c>
      <c r="K116" s="128">
        <v>43831</v>
      </c>
      <c r="L116" s="128">
        <v>43862</v>
      </c>
      <c r="M116" s="128">
        <v>43891</v>
      </c>
    </row>
    <row r="117" spans="1:13">
      <c r="A117" s="41" t="s">
        <v>1363</v>
      </c>
      <c r="B117" s="41">
        <v>0</v>
      </c>
      <c r="C117" s="41"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</row>
    <row r="118" spans="1:13">
      <c r="A118" s="41" t="s">
        <v>1377</v>
      </c>
      <c r="B118" s="41">
        <v>0</v>
      </c>
      <c r="C118" s="41"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</row>
    <row r="119" spans="1:13">
      <c r="A119" s="41" t="s">
        <v>1364</v>
      </c>
      <c r="B119" s="41">
        <v>0</v>
      </c>
      <c r="C119" s="41"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>
      <c r="A120" s="41" t="s">
        <v>1365</v>
      </c>
      <c r="B120" s="41">
        <v>0</v>
      </c>
      <c r="C120" s="41"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</row>
    <row r="121" spans="1:13">
      <c r="A121" s="41" t="s">
        <v>1368</v>
      </c>
      <c r="B121" s="41">
        <v>0</v>
      </c>
      <c r="C121" s="41"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</row>
    <row r="122" spans="1:13">
      <c r="A122" s="608" t="s">
        <v>1537</v>
      </c>
      <c r="B122" s="608"/>
      <c r="C122" s="608"/>
      <c r="D122" s="608"/>
      <c r="E122" s="608"/>
      <c r="F122" s="608"/>
      <c r="G122" s="608"/>
      <c r="H122" s="608"/>
      <c r="I122" s="608"/>
      <c r="J122" s="608"/>
      <c r="K122" s="608"/>
      <c r="L122" s="608"/>
      <c r="M122" s="608"/>
    </row>
    <row r="123" spans="1:13">
      <c r="A123" s="127" t="s">
        <v>1362</v>
      </c>
      <c r="B123" s="128">
        <v>43556</v>
      </c>
      <c r="C123" s="128">
        <v>43586</v>
      </c>
      <c r="D123" s="128">
        <v>43617</v>
      </c>
      <c r="E123" s="128">
        <v>43647</v>
      </c>
      <c r="F123" s="128">
        <v>43678</v>
      </c>
      <c r="G123" s="128">
        <v>43709</v>
      </c>
      <c r="H123" s="128">
        <v>43739</v>
      </c>
      <c r="I123" s="128">
        <v>43770</v>
      </c>
      <c r="J123" s="128">
        <v>43800</v>
      </c>
      <c r="K123" s="128">
        <v>43831</v>
      </c>
      <c r="L123" s="128">
        <v>43862</v>
      </c>
      <c r="M123" s="128">
        <v>43891</v>
      </c>
    </row>
    <row r="124" spans="1:13">
      <c r="A124" s="41" t="s">
        <v>1363</v>
      </c>
      <c r="B124" s="41">
        <v>0</v>
      </c>
      <c r="C124" s="41"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1:13">
      <c r="A125" s="41" t="s">
        <v>1377</v>
      </c>
      <c r="B125" s="41">
        <v>0</v>
      </c>
      <c r="C125" s="41"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1:13">
      <c r="A126" s="41" t="s">
        <v>1364</v>
      </c>
      <c r="B126" s="41">
        <v>0</v>
      </c>
      <c r="C126" s="41"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1:13">
      <c r="A127" s="41" t="s">
        <v>1365</v>
      </c>
      <c r="B127" s="41">
        <v>0</v>
      </c>
      <c r="C127" s="41"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</row>
    <row r="128" spans="1:13">
      <c r="A128" s="603" t="s">
        <v>1538</v>
      </c>
      <c r="B128" s="603"/>
      <c r="C128" s="603"/>
      <c r="D128" s="603"/>
      <c r="E128" s="603"/>
      <c r="F128" s="603"/>
      <c r="G128" s="603"/>
      <c r="H128" s="603"/>
      <c r="I128" s="603"/>
      <c r="J128" s="603"/>
      <c r="K128" s="603"/>
      <c r="L128" s="603"/>
      <c r="M128" s="603"/>
    </row>
    <row r="129" spans="1:13">
      <c r="A129" s="127" t="s">
        <v>1362</v>
      </c>
      <c r="B129" s="128">
        <v>43556</v>
      </c>
      <c r="C129" s="128">
        <v>43586</v>
      </c>
      <c r="D129" s="128">
        <v>43617</v>
      </c>
      <c r="E129" s="128">
        <v>43647</v>
      </c>
      <c r="F129" s="128">
        <v>43678</v>
      </c>
      <c r="G129" s="128">
        <v>43709</v>
      </c>
      <c r="H129" s="128">
        <v>43739</v>
      </c>
      <c r="I129" s="128">
        <v>43770</v>
      </c>
      <c r="J129" s="128">
        <v>43800</v>
      </c>
      <c r="K129" s="128">
        <v>43831</v>
      </c>
      <c r="L129" s="128">
        <v>43862</v>
      </c>
      <c r="M129" s="128">
        <v>43891</v>
      </c>
    </row>
    <row r="130" spans="1:13">
      <c r="A130" s="41" t="s">
        <v>1363</v>
      </c>
      <c r="B130" s="41">
        <v>0</v>
      </c>
      <c r="C130" s="41"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</row>
    <row r="131" spans="1:13">
      <c r="A131" s="41" t="s">
        <v>1377</v>
      </c>
      <c r="B131" s="41">
        <v>0</v>
      </c>
      <c r="C131" s="41"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</row>
    <row r="132" spans="1:13">
      <c r="A132" s="41" t="s">
        <v>1364</v>
      </c>
      <c r="B132" s="41">
        <v>0</v>
      </c>
      <c r="C132" s="41"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</row>
    <row r="133" spans="1:13">
      <c r="A133" s="41" t="s">
        <v>1365</v>
      </c>
      <c r="B133" s="41">
        <v>0</v>
      </c>
      <c r="C133" s="41"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1:13">
      <c r="A134" s="41" t="s">
        <v>1366</v>
      </c>
      <c r="B134" s="41">
        <v>0</v>
      </c>
      <c r="C134" s="41"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1:13">
      <c r="A135" s="41" t="s">
        <v>1367</v>
      </c>
      <c r="B135" s="41">
        <v>0</v>
      </c>
      <c r="C135" s="41"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>
      <c r="A136" s="41" t="s">
        <v>1368</v>
      </c>
      <c r="B136" s="41">
        <v>0</v>
      </c>
      <c r="C136" s="41"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</row>
    <row r="137" spans="1:13">
      <c r="A137" s="202" t="s">
        <v>1377</v>
      </c>
      <c r="B137" s="203">
        <f>+B6+B15+B22</f>
        <v>4207432.2145999968</v>
      </c>
      <c r="C137" s="203">
        <f t="shared" ref="C137:M137" si="5">+C6+C15+C22</f>
        <v>5048311.9319999991</v>
      </c>
      <c r="D137" s="203">
        <f t="shared" si="5"/>
        <v>7150535.2697199974</v>
      </c>
      <c r="E137" s="203">
        <f t="shared" si="5"/>
        <v>8118439.6099999947</v>
      </c>
      <c r="F137" s="203">
        <f t="shared" si="5"/>
        <v>6588737.6375999963</v>
      </c>
      <c r="G137" s="203">
        <f t="shared" si="5"/>
        <v>0</v>
      </c>
      <c r="H137" s="203">
        <f t="shared" si="5"/>
        <v>0</v>
      </c>
      <c r="I137" s="203">
        <f t="shared" si="5"/>
        <v>0</v>
      </c>
      <c r="J137" s="203">
        <f t="shared" si="5"/>
        <v>0</v>
      </c>
      <c r="K137" s="203">
        <f t="shared" si="5"/>
        <v>0</v>
      </c>
      <c r="L137" s="203">
        <f t="shared" si="5"/>
        <v>0</v>
      </c>
      <c r="M137" s="203">
        <f t="shared" si="5"/>
        <v>0</v>
      </c>
    </row>
    <row r="138" spans="1:13">
      <c r="A138" s="202" t="s">
        <v>1364</v>
      </c>
      <c r="B138" s="203">
        <f>+B7+B16+B23+B32+B39+B45+B61+B70+B94+B103+B110+B119+B126+B132</f>
        <v>3339615.7699999963</v>
      </c>
      <c r="C138" s="203">
        <f t="shared" ref="C138:M138" si="6">+C7+C16+C23+C32+C39+C45+C61+C70+C94+C103+C110+C119+C126+C132</f>
        <v>4066623.6999999983</v>
      </c>
      <c r="D138" s="203">
        <f t="shared" si="6"/>
        <v>5748383.1739999969</v>
      </c>
      <c r="E138" s="203">
        <f t="shared" si="6"/>
        <v>6550168.9499999927</v>
      </c>
      <c r="F138" s="203">
        <f t="shared" si="6"/>
        <v>5362317.6199999955</v>
      </c>
      <c r="G138" s="203">
        <f t="shared" si="6"/>
        <v>0</v>
      </c>
      <c r="H138" s="203">
        <f t="shared" si="6"/>
        <v>0</v>
      </c>
      <c r="I138" s="203">
        <f t="shared" si="6"/>
        <v>0</v>
      </c>
      <c r="J138" s="203">
        <f t="shared" si="6"/>
        <v>0</v>
      </c>
      <c r="K138" s="203">
        <f t="shared" si="6"/>
        <v>0</v>
      </c>
      <c r="L138" s="203">
        <f t="shared" si="6"/>
        <v>0</v>
      </c>
      <c r="M138" s="203">
        <f t="shared" si="6"/>
        <v>0</v>
      </c>
    </row>
    <row r="139" spans="1:13">
      <c r="A139" s="202" t="s">
        <v>1365</v>
      </c>
      <c r="B139" s="203">
        <f t="shared" ref="B139:M139" si="7">+B8+B17+B24+B33+B40+B46+B62+B71+B95+B104+B111+B120+B127+B133</f>
        <v>34940.687599999997</v>
      </c>
      <c r="C139" s="203">
        <f t="shared" si="7"/>
        <v>55549.74040000001</v>
      </c>
      <c r="D139" s="203">
        <f t="shared" si="7"/>
        <v>141109.85840000003</v>
      </c>
      <c r="E139" s="203">
        <f t="shared" si="7"/>
        <v>64427.327999999994</v>
      </c>
      <c r="F139" s="203">
        <f t="shared" si="7"/>
        <v>30473.3688</v>
      </c>
      <c r="G139" s="203">
        <f t="shared" si="7"/>
        <v>0</v>
      </c>
      <c r="H139" s="203">
        <f t="shared" si="7"/>
        <v>0</v>
      </c>
      <c r="I139" s="203">
        <f t="shared" si="7"/>
        <v>0</v>
      </c>
      <c r="J139" s="203">
        <f t="shared" si="7"/>
        <v>0</v>
      </c>
      <c r="K139" s="203">
        <f t="shared" si="7"/>
        <v>0</v>
      </c>
      <c r="L139" s="203">
        <f t="shared" si="7"/>
        <v>0</v>
      </c>
      <c r="M139" s="203">
        <f t="shared" si="7"/>
        <v>0</v>
      </c>
    </row>
    <row r="140" spans="1:13">
      <c r="A140" s="202" t="s">
        <v>1366</v>
      </c>
      <c r="B140" s="203">
        <f>+B9+B25+B47+B63+B72+B96+B112+B134</f>
        <v>416437.87849999993</v>
      </c>
      <c r="C140" s="203">
        <f t="shared" ref="C140:M140" si="8">+C9+C25+C47+C63+C72+C96+C112+C134</f>
        <v>463069.24580000015</v>
      </c>
      <c r="D140" s="203">
        <f t="shared" si="8"/>
        <v>630521.11866000015</v>
      </c>
      <c r="E140" s="203">
        <f t="shared" si="8"/>
        <v>751921.66600000055</v>
      </c>
      <c r="F140" s="203">
        <f t="shared" si="8"/>
        <v>597973.32440000016</v>
      </c>
      <c r="G140" s="203">
        <f t="shared" si="8"/>
        <v>0</v>
      </c>
      <c r="H140" s="203">
        <f t="shared" si="8"/>
        <v>0</v>
      </c>
      <c r="I140" s="203">
        <f t="shared" si="8"/>
        <v>0</v>
      </c>
      <c r="J140" s="203">
        <f t="shared" si="8"/>
        <v>0</v>
      </c>
      <c r="K140" s="203">
        <f t="shared" si="8"/>
        <v>0</v>
      </c>
      <c r="L140" s="203">
        <f t="shared" si="8"/>
        <v>0</v>
      </c>
      <c r="M140" s="203">
        <f t="shared" si="8"/>
        <v>0</v>
      </c>
    </row>
    <row r="141" spans="1:13">
      <c r="A141" s="202" t="s">
        <v>1367</v>
      </c>
      <c r="B141" s="203">
        <f>+B10+B26+B48+B64+B73+B97+B113+B135</f>
        <v>416437.87849999993</v>
      </c>
      <c r="C141" s="203">
        <f t="shared" ref="C141:M141" si="9">+C10+C26+C48+C64+C73+C97+C113+C135</f>
        <v>463069.24580000015</v>
      </c>
      <c r="D141" s="203">
        <f t="shared" si="9"/>
        <v>630521.11866000015</v>
      </c>
      <c r="E141" s="203">
        <f t="shared" si="9"/>
        <v>751921.66600000055</v>
      </c>
      <c r="F141" s="203">
        <f t="shared" si="9"/>
        <v>597973.32440000016</v>
      </c>
      <c r="G141" s="203">
        <f t="shared" si="9"/>
        <v>0</v>
      </c>
      <c r="H141" s="203">
        <f t="shared" si="9"/>
        <v>0</v>
      </c>
      <c r="I141" s="203">
        <f t="shared" si="9"/>
        <v>0</v>
      </c>
      <c r="J141" s="203">
        <f t="shared" si="9"/>
        <v>0</v>
      </c>
      <c r="K141" s="203">
        <f t="shared" si="9"/>
        <v>0</v>
      </c>
      <c r="L141" s="203">
        <f t="shared" si="9"/>
        <v>0</v>
      </c>
      <c r="M141" s="203">
        <f t="shared" si="9"/>
        <v>0</v>
      </c>
    </row>
    <row r="142" spans="1:13">
      <c r="A142" s="202" t="s">
        <v>1368</v>
      </c>
      <c r="B142" s="203">
        <f>+B11+B27+B49+B65+B74+B98+B114+B136</f>
        <v>0</v>
      </c>
      <c r="C142" s="203">
        <f t="shared" ref="C142:M142" si="10">+C11+C27+C49+C65+C74+C98+C114+C136</f>
        <v>0</v>
      </c>
      <c r="D142" s="203">
        <f t="shared" si="10"/>
        <v>0</v>
      </c>
      <c r="E142" s="203">
        <f t="shared" si="10"/>
        <v>0</v>
      </c>
      <c r="F142" s="203">
        <f t="shared" si="10"/>
        <v>0</v>
      </c>
      <c r="G142" s="203">
        <f t="shared" si="10"/>
        <v>0</v>
      </c>
      <c r="H142" s="203">
        <f t="shared" si="10"/>
        <v>0</v>
      </c>
      <c r="I142" s="203">
        <f t="shared" si="10"/>
        <v>0</v>
      </c>
      <c r="J142" s="203">
        <f t="shared" si="10"/>
        <v>0</v>
      </c>
      <c r="K142" s="203">
        <f t="shared" si="10"/>
        <v>0</v>
      </c>
      <c r="L142" s="203">
        <f t="shared" si="10"/>
        <v>0</v>
      </c>
      <c r="M142" s="203">
        <f t="shared" si="10"/>
        <v>0</v>
      </c>
    </row>
  </sheetData>
  <mergeCells count="19">
    <mergeCell ref="A75:M75"/>
    <mergeCell ref="B1:E1"/>
    <mergeCell ref="H1:K1"/>
    <mergeCell ref="A3:M3"/>
    <mergeCell ref="A12:M12"/>
    <mergeCell ref="A19:M19"/>
    <mergeCell ref="A28:M28"/>
    <mergeCell ref="A35:M35"/>
    <mergeCell ref="A41:M41"/>
    <mergeCell ref="A50:M50"/>
    <mergeCell ref="A57:M57"/>
    <mergeCell ref="A66:M66"/>
    <mergeCell ref="A128:M128"/>
    <mergeCell ref="A84:M84"/>
    <mergeCell ref="A90:M90"/>
    <mergeCell ref="A99:M99"/>
    <mergeCell ref="A106:M106"/>
    <mergeCell ref="A115:M115"/>
    <mergeCell ref="A122:M122"/>
  </mergeCells>
  <pageMargins left="0.7" right="0.7" top="0.75" bottom="0.75" header="0.3" footer="0.3"/>
  <pageSetup paperSize="9" orientation="portrait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opLeftCell="A91" workbookViewId="0">
      <selection activeCell="C43" sqref="C43"/>
    </sheetView>
  </sheetViews>
  <sheetFormatPr defaultRowHeight="12"/>
  <cols>
    <col min="1" max="1" width="10.28515625" style="346" customWidth="1"/>
    <col min="2" max="2" width="9.5703125" style="346" customWidth="1"/>
    <col min="3" max="3" width="11.42578125" style="346" customWidth="1"/>
    <col min="4" max="4" width="9.5703125" style="346" customWidth="1"/>
    <col min="5" max="5" width="10.5703125" style="346" customWidth="1"/>
    <col min="6" max="6" width="9.42578125" style="346" customWidth="1"/>
    <col min="7" max="7" width="6.7109375" style="346" bestFit="1" customWidth="1"/>
    <col min="8" max="8" width="7.85546875" style="346" customWidth="1"/>
    <col min="9" max="9" width="6.5703125" style="346" bestFit="1" customWidth="1"/>
    <col min="10" max="10" width="7.42578125" style="346" customWidth="1"/>
    <col min="11" max="11" width="6.42578125" style="346" bestFit="1" customWidth="1"/>
    <col min="12" max="12" width="7.5703125" style="346" customWidth="1"/>
    <col min="13" max="13" width="6.42578125" style="346" bestFit="1" customWidth="1"/>
    <col min="14" max="16384" width="9.140625" style="346"/>
  </cols>
  <sheetData>
    <row r="1" spans="1:13" ht="12.75" thickBot="1">
      <c r="A1" s="342"/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4" t="s">
        <v>1477</v>
      </c>
      <c r="M1" s="345"/>
    </row>
    <row r="2" spans="1:13" ht="15.75" customHeight="1">
      <c r="A2" s="648" t="s">
        <v>1478</v>
      </c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</row>
    <row r="3" spans="1:13" ht="15" customHeight="1">
      <c r="A3" s="649" t="s">
        <v>1479</v>
      </c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  <c r="M3" s="651"/>
    </row>
    <row r="4" spans="1:13">
      <c r="A4" s="347" t="s">
        <v>11</v>
      </c>
      <c r="B4" s="348" t="s">
        <v>1429</v>
      </c>
      <c r="C4" s="348" t="s">
        <v>1430</v>
      </c>
      <c r="D4" s="348" t="s">
        <v>1431</v>
      </c>
      <c r="E4" s="348">
        <v>43647</v>
      </c>
      <c r="F4" s="348">
        <v>43678</v>
      </c>
      <c r="G4" s="348">
        <v>43709</v>
      </c>
      <c r="H4" s="348">
        <v>43739</v>
      </c>
      <c r="I4" s="348">
        <v>43770</v>
      </c>
      <c r="J4" s="348">
        <v>43800</v>
      </c>
      <c r="K4" s="348">
        <v>43831</v>
      </c>
      <c r="L4" s="348">
        <v>43862</v>
      </c>
      <c r="M4" s="348">
        <v>43891</v>
      </c>
    </row>
    <row r="5" spans="1:13">
      <c r="A5" s="347" t="s">
        <v>1480</v>
      </c>
      <c r="B5" s="349">
        <f>+'SALE WORKING'!D362</f>
        <v>3348680.7699999963</v>
      </c>
      <c r="C5" s="349">
        <f>+'SALE WORKING'!E362</f>
        <v>4057558.6999999983</v>
      </c>
      <c r="D5" s="349">
        <f>+'SALE WORKING'!F362</f>
        <v>5748383.1739999959</v>
      </c>
      <c r="E5" s="349">
        <f>+'SALE WORKING'!G362</f>
        <v>6550168.9499999927</v>
      </c>
      <c r="F5" s="349">
        <f>+'SALE WORKING'!H362</f>
        <v>5362317.6199999955</v>
      </c>
      <c r="G5" s="349">
        <f>+'SALE WORKING'!I362</f>
        <v>0</v>
      </c>
      <c r="H5" s="349">
        <f>+'SALE WORKING'!J362</f>
        <v>0</v>
      </c>
      <c r="I5" s="349">
        <f>+'SALE WORKING'!K362</f>
        <v>0</v>
      </c>
      <c r="J5" s="349">
        <f>+'SALE WORKING'!L362</f>
        <v>0</v>
      </c>
      <c r="K5" s="349">
        <f>+'SALE WORKING'!M362</f>
        <v>0</v>
      </c>
      <c r="L5" s="349">
        <f>+'SALE WORKING'!N362</f>
        <v>0</v>
      </c>
      <c r="M5" s="349">
        <f>+'SALE WORKING'!O362</f>
        <v>0</v>
      </c>
    </row>
    <row r="6" spans="1:13">
      <c r="A6" s="347" t="s">
        <v>27</v>
      </c>
      <c r="B6" s="349">
        <f>+'SALE WORKING'!D363</f>
        <v>34940.687599999997</v>
      </c>
      <c r="C6" s="349">
        <f>+'SALE WORKING'!E363</f>
        <v>55549.74040000001</v>
      </c>
      <c r="D6" s="349">
        <f>+'SALE WORKING'!F363</f>
        <v>141109.85840000003</v>
      </c>
      <c r="E6" s="349">
        <f>+'SALE WORKING'!G363</f>
        <v>64427.327999999994</v>
      </c>
      <c r="F6" s="349">
        <f>+'SALE WORKING'!H363</f>
        <v>30473.3688</v>
      </c>
      <c r="G6" s="349">
        <f>+'SALE WORKING'!I363</f>
        <v>0</v>
      </c>
      <c r="H6" s="349">
        <f>+'SALE WORKING'!J363</f>
        <v>0</v>
      </c>
      <c r="I6" s="349">
        <f>+'SALE WORKING'!K363</f>
        <v>0</v>
      </c>
      <c r="J6" s="349">
        <f>+'SALE WORKING'!L363</f>
        <v>0</v>
      </c>
      <c r="K6" s="349">
        <f>+'SALE WORKING'!M363</f>
        <v>0</v>
      </c>
      <c r="L6" s="349">
        <f>+'SALE WORKING'!N363</f>
        <v>0</v>
      </c>
      <c r="M6" s="349">
        <f>+'SALE WORKING'!O363</f>
        <v>0</v>
      </c>
    </row>
    <row r="7" spans="1:13">
      <c r="A7" s="347" t="s">
        <v>28</v>
      </c>
      <c r="B7" s="349">
        <f>+'SALE WORKING'!D364</f>
        <v>417253.72849999991</v>
      </c>
      <c r="C7" s="349">
        <f>+'SALE WORKING'!E364</f>
        <v>462253.39580000017</v>
      </c>
      <c r="D7" s="349">
        <f>+'SALE WORKING'!F364</f>
        <v>630521.11866000027</v>
      </c>
      <c r="E7" s="349">
        <f>+'SALE WORKING'!G364</f>
        <v>751921.66600000055</v>
      </c>
      <c r="F7" s="349">
        <f>+'SALE WORKING'!H364</f>
        <v>597973.32440000016</v>
      </c>
      <c r="G7" s="349">
        <f>+'SALE WORKING'!I364</f>
        <v>0</v>
      </c>
      <c r="H7" s="349">
        <f>+'SALE WORKING'!J364</f>
        <v>0</v>
      </c>
      <c r="I7" s="349">
        <f>+'SALE WORKING'!K364</f>
        <v>0</v>
      </c>
      <c r="J7" s="349">
        <f>+'SALE WORKING'!L364</f>
        <v>0</v>
      </c>
      <c r="K7" s="349">
        <f>+'SALE WORKING'!M364</f>
        <v>0</v>
      </c>
      <c r="L7" s="349">
        <f>+'SALE WORKING'!N364</f>
        <v>0</v>
      </c>
      <c r="M7" s="349">
        <f>+'SALE WORKING'!O364</f>
        <v>0</v>
      </c>
    </row>
    <row r="8" spans="1:13">
      <c r="A8" s="347" t="s">
        <v>29</v>
      </c>
      <c r="B8" s="349">
        <f>+'SALE WORKING'!D365</f>
        <v>417253.72849999991</v>
      </c>
      <c r="C8" s="349">
        <f>+'SALE WORKING'!E365</f>
        <v>462253.39580000017</v>
      </c>
      <c r="D8" s="349">
        <f>+'SALE WORKING'!F365</f>
        <v>630521.11866000027</v>
      </c>
      <c r="E8" s="349">
        <f>+'SALE WORKING'!G365</f>
        <v>751921.66600000055</v>
      </c>
      <c r="F8" s="349">
        <f>+'SALE WORKING'!H365</f>
        <v>597973.32440000016</v>
      </c>
      <c r="G8" s="349">
        <f>+'SALE WORKING'!I365</f>
        <v>0</v>
      </c>
      <c r="H8" s="349">
        <f>+'SALE WORKING'!J365</f>
        <v>0</v>
      </c>
      <c r="I8" s="349">
        <f>+'SALE WORKING'!K365</f>
        <v>0</v>
      </c>
      <c r="J8" s="349">
        <f>+'SALE WORKING'!L365</f>
        <v>0</v>
      </c>
      <c r="K8" s="349">
        <f>+'SALE WORKING'!M365</f>
        <v>0</v>
      </c>
      <c r="L8" s="349">
        <f>+'SALE WORKING'!N365</f>
        <v>0</v>
      </c>
      <c r="M8" s="349">
        <f>+'SALE WORKING'!O365</f>
        <v>0</v>
      </c>
    </row>
    <row r="9" spans="1:13">
      <c r="A9" s="347" t="s">
        <v>30</v>
      </c>
      <c r="B9" s="349">
        <f>+'SALE WORKING'!D366</f>
        <v>0</v>
      </c>
      <c r="C9" s="349">
        <f>+'SALE WORKING'!E366</f>
        <v>0</v>
      </c>
      <c r="D9" s="349">
        <f>+'SALE WORKING'!F366</f>
        <v>0</v>
      </c>
      <c r="E9" s="349">
        <f>+'SALE WORKING'!G366</f>
        <v>0</v>
      </c>
      <c r="F9" s="349">
        <f>+'SALE WORKING'!H366</f>
        <v>0</v>
      </c>
      <c r="G9" s="349">
        <f>+'SALE WORKING'!I366</f>
        <v>0</v>
      </c>
      <c r="H9" s="349">
        <f>+'SALE WORKING'!J366</f>
        <v>0</v>
      </c>
      <c r="I9" s="349">
        <f>+'SALE WORKING'!K366</f>
        <v>0</v>
      </c>
      <c r="J9" s="349">
        <f>+'SALE WORKING'!L366</f>
        <v>0</v>
      </c>
      <c r="K9" s="349">
        <f>+'SALE WORKING'!M366</f>
        <v>0</v>
      </c>
      <c r="L9" s="349">
        <f>+'SALE WORKING'!N366</f>
        <v>0</v>
      </c>
      <c r="M9" s="349">
        <f>+'SALE WORKING'!O366</f>
        <v>0</v>
      </c>
    </row>
    <row r="10" spans="1:13" ht="15.75" customHeight="1">
      <c r="A10" s="652" t="s">
        <v>1481</v>
      </c>
      <c r="B10" s="652"/>
      <c r="C10" s="652"/>
      <c r="D10" s="652"/>
      <c r="E10" s="652"/>
      <c r="F10" s="652"/>
      <c r="G10" s="652"/>
      <c r="H10" s="652"/>
      <c r="I10" s="652"/>
      <c r="J10" s="652"/>
      <c r="K10" s="652"/>
      <c r="L10" s="652"/>
      <c r="M10" s="652"/>
    </row>
    <row r="11" spans="1:13">
      <c r="A11" s="347" t="s">
        <v>1482</v>
      </c>
      <c r="B11" s="349">
        <f>+'SALE WORKING'!D369</f>
        <v>0</v>
      </c>
      <c r="C11" s="349"/>
      <c r="D11" s="349"/>
      <c r="E11" s="349"/>
      <c r="F11" s="347"/>
      <c r="G11" s="347"/>
      <c r="H11" s="347"/>
      <c r="I11" s="347"/>
      <c r="J11" s="347"/>
      <c r="K11" s="347"/>
      <c r="L11" s="347"/>
      <c r="M11" s="347"/>
    </row>
    <row r="12" spans="1:13">
      <c r="A12" s="347" t="s">
        <v>27</v>
      </c>
      <c r="B12" s="349"/>
      <c r="C12" s="349"/>
      <c r="D12" s="349"/>
      <c r="E12" s="349"/>
      <c r="F12" s="347"/>
      <c r="G12" s="347"/>
      <c r="H12" s="347"/>
      <c r="I12" s="347"/>
      <c r="J12" s="347"/>
      <c r="K12" s="347"/>
      <c r="L12" s="347"/>
      <c r="M12" s="347"/>
    </row>
    <row r="13" spans="1:13">
      <c r="A13" s="347" t="s">
        <v>30</v>
      </c>
      <c r="B13" s="349"/>
      <c r="C13" s="349"/>
      <c r="D13" s="349"/>
      <c r="E13" s="349"/>
      <c r="F13" s="347"/>
      <c r="G13" s="347"/>
      <c r="H13" s="347"/>
      <c r="I13" s="347"/>
      <c r="J13" s="347"/>
      <c r="K13" s="347"/>
      <c r="L13" s="347"/>
      <c r="M13" s="347"/>
    </row>
    <row r="14" spans="1:13" ht="15.75" customHeight="1">
      <c r="A14" s="653" t="s">
        <v>1483</v>
      </c>
      <c r="B14" s="653"/>
      <c r="C14" s="653"/>
      <c r="D14" s="653"/>
      <c r="E14" s="653"/>
      <c r="F14" s="653"/>
      <c r="G14" s="653"/>
      <c r="H14" s="653"/>
      <c r="I14" s="653"/>
      <c r="J14" s="653"/>
      <c r="K14" s="653"/>
      <c r="L14" s="653"/>
      <c r="M14" s="653"/>
    </row>
    <row r="15" spans="1:13" ht="15.75" customHeight="1">
      <c r="A15" s="649" t="s">
        <v>1484</v>
      </c>
      <c r="B15" s="650"/>
      <c r="C15" s="650"/>
      <c r="D15" s="650"/>
      <c r="E15" s="650"/>
      <c r="F15" s="650"/>
      <c r="G15" s="650"/>
      <c r="H15" s="650"/>
      <c r="I15" s="650"/>
      <c r="J15" s="650"/>
      <c r="K15" s="650"/>
      <c r="L15" s="650"/>
      <c r="M15" s="651"/>
    </row>
    <row r="16" spans="1:13">
      <c r="A16" s="347" t="s">
        <v>1482</v>
      </c>
      <c r="B16" s="349">
        <f>+'SALE WORKING'!D367+'SALE WORKING'!D368</f>
        <v>0</v>
      </c>
      <c r="C16" s="349">
        <f>+'SALE WORKING'!E367+'SALE WORKING'!E368</f>
        <v>0</v>
      </c>
      <c r="D16" s="349">
        <f>+'SALE WORKING'!F367+'SALE WORKING'!F368</f>
        <v>0</v>
      </c>
      <c r="E16" s="349">
        <f>+'SALE WORKING'!G367+'SALE WORKING'!G368</f>
        <v>0</v>
      </c>
      <c r="F16" s="349">
        <f>+'SALE WORKING'!H367+'SALE WORKING'!H368</f>
        <v>0</v>
      </c>
      <c r="G16" s="349">
        <f>+'SALE WORKING'!I367+'SALE WORKING'!I368</f>
        <v>0</v>
      </c>
      <c r="H16" s="349">
        <f>+'SALE WORKING'!J367+'SALE WORKING'!J368</f>
        <v>0</v>
      </c>
      <c r="I16" s="349">
        <f>+'SALE WORKING'!K367+'SALE WORKING'!K368</f>
        <v>0</v>
      </c>
      <c r="J16" s="349">
        <f>+'SALE WORKING'!L367+'SALE WORKING'!L368</f>
        <v>0</v>
      </c>
      <c r="K16" s="349">
        <f>+'SALE WORKING'!M367+'SALE WORKING'!M368</f>
        <v>0</v>
      </c>
      <c r="L16" s="349">
        <f>+'SALE WORKING'!N367+'SALE WORKING'!N368</f>
        <v>0</v>
      </c>
      <c r="M16" s="349">
        <f>+'SALE WORKING'!O367+'SALE WORKING'!O368</f>
        <v>0</v>
      </c>
    </row>
    <row r="17" spans="1:13" ht="15.75" customHeight="1">
      <c r="A17" s="647" t="s">
        <v>1485</v>
      </c>
      <c r="B17" s="647"/>
      <c r="C17" s="647"/>
      <c r="D17" s="647"/>
      <c r="E17" s="647"/>
      <c r="F17" s="647"/>
      <c r="G17" s="647"/>
      <c r="H17" s="647"/>
      <c r="I17" s="647"/>
      <c r="J17" s="647"/>
      <c r="K17" s="647"/>
      <c r="L17" s="647"/>
      <c r="M17" s="647"/>
    </row>
    <row r="18" spans="1:13">
      <c r="A18" s="347" t="s">
        <v>1482</v>
      </c>
      <c r="B18" s="349">
        <f>+'SALE WORKING'!D406</f>
        <v>18500</v>
      </c>
      <c r="C18" s="349">
        <f>+'SALE WORKING'!E406</f>
        <v>45560</v>
      </c>
      <c r="D18" s="349">
        <f>+'SALE WORKING'!F406</f>
        <v>49200</v>
      </c>
      <c r="E18" s="349">
        <f>+'SALE WORKING'!G406</f>
        <v>98400</v>
      </c>
      <c r="F18" s="349">
        <f>+'SALE WORKING'!H406</f>
        <v>71800</v>
      </c>
      <c r="G18" s="349">
        <f>+'SALE WORKING'!I406</f>
        <v>0</v>
      </c>
      <c r="H18" s="349">
        <f>+'SALE WORKING'!J406</f>
        <v>0</v>
      </c>
      <c r="I18" s="349">
        <f>+'SALE WORKING'!K406</f>
        <v>0</v>
      </c>
      <c r="J18" s="349">
        <f>+'SALE WORKING'!L406</f>
        <v>0</v>
      </c>
      <c r="K18" s="349">
        <f>+'SALE WORKING'!M406</f>
        <v>0</v>
      </c>
      <c r="L18" s="349">
        <f>+'SALE WORKING'!N406</f>
        <v>0</v>
      </c>
      <c r="M18" s="349">
        <f>+'SALE WORKING'!O406</f>
        <v>0</v>
      </c>
    </row>
    <row r="19" spans="1:13">
      <c r="A19" s="347" t="s">
        <v>27</v>
      </c>
      <c r="B19" s="349">
        <f>+'SALE WORKING'!D407</f>
        <v>0</v>
      </c>
      <c r="C19" s="349">
        <f>+'SALE WORKING'!E407</f>
        <v>0</v>
      </c>
      <c r="D19" s="349">
        <f>+'SALE WORKING'!F407</f>
        <v>0</v>
      </c>
      <c r="E19" s="349">
        <f>+'SALE WORKING'!G407</f>
        <v>0</v>
      </c>
      <c r="F19" s="349">
        <f>+'SALE WORKING'!H407</f>
        <v>0</v>
      </c>
      <c r="G19" s="349">
        <f>+'SALE WORKING'!I407</f>
        <v>0</v>
      </c>
      <c r="H19" s="349">
        <f>+'SALE WORKING'!J407</f>
        <v>0</v>
      </c>
      <c r="I19" s="349">
        <f>+'SALE WORKING'!K407</f>
        <v>0</v>
      </c>
      <c r="J19" s="349">
        <f>+'SALE WORKING'!L407</f>
        <v>0</v>
      </c>
      <c r="K19" s="349">
        <f>+'SALE WORKING'!M407</f>
        <v>0</v>
      </c>
      <c r="L19" s="349">
        <f>+'SALE WORKING'!N407</f>
        <v>0</v>
      </c>
      <c r="M19" s="349">
        <f>+'SALE WORKING'!O407</f>
        <v>0</v>
      </c>
    </row>
    <row r="20" spans="1:13">
      <c r="A20" s="347" t="s">
        <v>28</v>
      </c>
      <c r="B20" s="349">
        <f>+'SALE WORKING'!D408</f>
        <v>462.5</v>
      </c>
      <c r="C20" s="349">
        <f>+'SALE WORKING'!E408</f>
        <v>1139</v>
      </c>
      <c r="D20" s="349">
        <f>+'SALE WORKING'!F408</f>
        <v>1230</v>
      </c>
      <c r="E20" s="349">
        <f>+'SALE WORKING'!G408</f>
        <v>2460</v>
      </c>
      <c r="F20" s="349">
        <f>+'SALE WORKING'!H408</f>
        <v>1795</v>
      </c>
      <c r="G20" s="349">
        <f>+'SALE WORKING'!I408</f>
        <v>0</v>
      </c>
      <c r="H20" s="349">
        <f>+'SALE WORKING'!J408</f>
        <v>0</v>
      </c>
      <c r="I20" s="349">
        <f>+'SALE WORKING'!K408</f>
        <v>0</v>
      </c>
      <c r="J20" s="349">
        <f>+'SALE WORKING'!L408</f>
        <v>0</v>
      </c>
      <c r="K20" s="349">
        <f>+'SALE WORKING'!M408</f>
        <v>0</v>
      </c>
      <c r="L20" s="349">
        <f>+'SALE WORKING'!N408</f>
        <v>0</v>
      </c>
      <c r="M20" s="349">
        <f>+'SALE WORKING'!O408</f>
        <v>0</v>
      </c>
    </row>
    <row r="21" spans="1:13">
      <c r="A21" s="347" t="s">
        <v>29</v>
      </c>
      <c r="B21" s="349">
        <f>+'SALE WORKING'!D409</f>
        <v>462.5</v>
      </c>
      <c r="C21" s="349">
        <f>+'SALE WORKING'!E409</f>
        <v>1139</v>
      </c>
      <c r="D21" s="349">
        <f>+'SALE WORKING'!F409</f>
        <v>1230</v>
      </c>
      <c r="E21" s="349">
        <f>+'SALE WORKING'!G409</f>
        <v>2460</v>
      </c>
      <c r="F21" s="349">
        <f>+'SALE WORKING'!H409</f>
        <v>1795</v>
      </c>
      <c r="G21" s="349">
        <f>+'SALE WORKING'!I409</f>
        <v>0</v>
      </c>
      <c r="H21" s="349">
        <f>+'SALE WORKING'!J409</f>
        <v>0</v>
      </c>
      <c r="I21" s="349">
        <f>+'SALE WORKING'!K409</f>
        <v>0</v>
      </c>
      <c r="J21" s="349">
        <f>+'SALE WORKING'!L409</f>
        <v>0</v>
      </c>
      <c r="K21" s="349">
        <f>+'SALE WORKING'!M409</f>
        <v>0</v>
      </c>
      <c r="L21" s="349">
        <f>+'SALE WORKING'!N409</f>
        <v>0</v>
      </c>
      <c r="M21" s="349">
        <f>+'SALE WORKING'!O409</f>
        <v>0</v>
      </c>
    </row>
    <row r="22" spans="1:13">
      <c r="A22" s="347" t="s">
        <v>30</v>
      </c>
      <c r="B22" s="349">
        <f>+'SALE WORKING'!D410</f>
        <v>0</v>
      </c>
      <c r="C22" s="349">
        <f>+'SALE WORKING'!E410</f>
        <v>0</v>
      </c>
      <c r="D22" s="349">
        <f>+'SALE WORKING'!F410</f>
        <v>0</v>
      </c>
      <c r="E22" s="349">
        <f>+'SALE WORKING'!G410</f>
        <v>0</v>
      </c>
      <c r="F22" s="349">
        <f>+'SALE WORKING'!H410</f>
        <v>0</v>
      </c>
      <c r="G22" s="349">
        <f>+'SALE WORKING'!I410</f>
        <v>0</v>
      </c>
      <c r="H22" s="349">
        <f>+'SALE WORKING'!J410</f>
        <v>0</v>
      </c>
      <c r="I22" s="349">
        <f>+'SALE WORKING'!K410</f>
        <v>0</v>
      </c>
      <c r="J22" s="349">
        <f>+'SALE WORKING'!L410</f>
        <v>0</v>
      </c>
      <c r="K22" s="349">
        <f>+'SALE WORKING'!M410</f>
        <v>0</v>
      </c>
      <c r="L22" s="349">
        <f>+'SALE WORKING'!N410</f>
        <v>0</v>
      </c>
      <c r="M22" s="349">
        <f>+'SALE WORKING'!O410</f>
        <v>0</v>
      </c>
    </row>
    <row r="23" spans="1:13" ht="15.75" customHeight="1">
      <c r="A23" s="638" t="s">
        <v>1486</v>
      </c>
      <c r="B23" s="638"/>
      <c r="C23" s="638"/>
      <c r="D23" s="638"/>
      <c r="E23" s="638"/>
      <c r="F23" s="638"/>
      <c r="G23" s="638"/>
      <c r="H23" s="638"/>
      <c r="I23" s="638"/>
      <c r="J23" s="638"/>
      <c r="K23" s="638"/>
      <c r="L23" s="638"/>
      <c r="M23" s="638"/>
    </row>
    <row r="24" spans="1:13">
      <c r="A24" s="347" t="s">
        <v>1482</v>
      </c>
      <c r="B24" s="349">
        <f>+'SALE WORKING'!D370</f>
        <v>0</v>
      </c>
      <c r="C24" s="349">
        <f>+'SALE WORKING'!E370</f>
        <v>0</v>
      </c>
      <c r="D24" s="349">
        <f>+'SALE WORKING'!F370</f>
        <v>0</v>
      </c>
      <c r="E24" s="349">
        <f>+'SALE WORKING'!G370</f>
        <v>0</v>
      </c>
      <c r="F24" s="349">
        <f>+'SALE WORKING'!H370</f>
        <v>0</v>
      </c>
      <c r="G24" s="349">
        <f>+'SALE WORKING'!I370</f>
        <v>0</v>
      </c>
      <c r="H24" s="349">
        <f>+'SALE WORKING'!J370</f>
        <v>0</v>
      </c>
      <c r="I24" s="349">
        <f>+'SALE WORKING'!K370</f>
        <v>0</v>
      </c>
      <c r="J24" s="349">
        <f>+'SALE WORKING'!L370</f>
        <v>0</v>
      </c>
      <c r="K24" s="349">
        <f>+'SALE WORKING'!M370</f>
        <v>0</v>
      </c>
      <c r="L24" s="349">
        <f>+'SALE WORKING'!N370</f>
        <v>0</v>
      </c>
      <c r="M24" s="349">
        <f>+'SALE WORKING'!O370</f>
        <v>0</v>
      </c>
    </row>
    <row r="25" spans="1:13" ht="21" customHeight="1">
      <c r="A25" s="639" t="s">
        <v>1487</v>
      </c>
      <c r="B25" s="639"/>
      <c r="C25" s="639"/>
      <c r="D25" s="639"/>
      <c r="E25" s="639"/>
      <c r="F25" s="639"/>
      <c r="G25" s="639"/>
      <c r="H25" s="639"/>
      <c r="I25" s="639"/>
      <c r="J25" s="639"/>
      <c r="K25" s="639"/>
      <c r="L25" s="639"/>
      <c r="M25" s="639"/>
    </row>
    <row r="26" spans="1:13">
      <c r="A26" s="347" t="s">
        <v>1488</v>
      </c>
      <c r="B26" s="349"/>
      <c r="C26" s="349"/>
      <c r="D26" s="349"/>
      <c r="E26" s="349"/>
      <c r="F26" s="347"/>
      <c r="G26" s="347"/>
      <c r="H26" s="347"/>
      <c r="I26" s="347"/>
      <c r="J26" s="347"/>
      <c r="K26" s="347"/>
      <c r="L26" s="347"/>
      <c r="M26" s="347"/>
    </row>
    <row r="27" spans="1:13">
      <c r="A27" s="347" t="s">
        <v>1489</v>
      </c>
      <c r="B27" s="350"/>
      <c r="C27" s="350"/>
      <c r="D27" s="350"/>
      <c r="E27" s="350"/>
      <c r="F27" s="347"/>
      <c r="G27" s="347"/>
      <c r="H27" s="347"/>
      <c r="I27" s="347"/>
      <c r="J27" s="347"/>
      <c r="K27" s="347"/>
      <c r="L27" s="347"/>
      <c r="M27" s="347"/>
    </row>
    <row r="28" spans="1:13">
      <c r="A28" s="347" t="s">
        <v>1490</v>
      </c>
      <c r="B28" s="350"/>
      <c r="C28" s="350"/>
      <c r="D28" s="350"/>
      <c r="E28" s="350"/>
      <c r="F28" s="347"/>
      <c r="G28" s="347"/>
      <c r="H28" s="347"/>
      <c r="I28" s="347"/>
      <c r="J28" s="347"/>
      <c r="K28" s="347"/>
      <c r="L28" s="347"/>
      <c r="M28" s="347"/>
    </row>
    <row r="29" spans="1:13">
      <c r="A29" s="347" t="s">
        <v>1491</v>
      </c>
      <c r="B29" s="349"/>
      <c r="C29" s="349"/>
      <c r="D29" s="349"/>
      <c r="E29" s="349"/>
      <c r="F29" s="347"/>
      <c r="G29" s="347"/>
      <c r="H29" s="347"/>
      <c r="I29" s="347"/>
      <c r="J29" s="347"/>
      <c r="K29" s="347"/>
      <c r="L29" s="347"/>
      <c r="M29" s="347"/>
    </row>
    <row r="30" spans="1:13" ht="15.75" customHeight="1">
      <c r="A30" s="640" t="s">
        <v>1385</v>
      </c>
      <c r="B30" s="640"/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</row>
    <row r="31" spans="1:13" ht="15.75" customHeight="1">
      <c r="A31" s="641" t="s">
        <v>1386</v>
      </c>
      <c r="B31" s="641"/>
      <c r="C31" s="641"/>
      <c r="D31" s="641"/>
      <c r="E31" s="641"/>
      <c r="F31" s="641"/>
      <c r="G31" s="641"/>
      <c r="H31" s="641"/>
      <c r="I31" s="641"/>
      <c r="J31" s="641"/>
      <c r="K31" s="641"/>
      <c r="L31" s="641"/>
      <c r="M31" s="641"/>
    </row>
    <row r="32" spans="1:13" ht="15.75" customHeight="1">
      <c r="A32" s="642" t="s">
        <v>1387</v>
      </c>
      <c r="B32" s="642"/>
      <c r="C32" s="642"/>
      <c r="D32" s="642"/>
      <c r="E32" s="642"/>
      <c r="F32" s="642"/>
      <c r="G32" s="642"/>
      <c r="H32" s="642"/>
      <c r="I32" s="642"/>
      <c r="J32" s="642"/>
      <c r="K32" s="642"/>
      <c r="L32" s="642"/>
      <c r="M32" s="642"/>
    </row>
    <row r="33" spans="1:13" ht="15.75" customHeight="1">
      <c r="A33" s="626" t="s">
        <v>1492</v>
      </c>
      <c r="B33" s="627"/>
      <c r="C33" s="627"/>
      <c r="D33" s="627"/>
      <c r="E33" s="627"/>
      <c r="F33" s="627"/>
      <c r="G33" s="627"/>
      <c r="H33" s="627"/>
      <c r="I33" s="627"/>
      <c r="J33" s="627"/>
      <c r="K33" s="627"/>
      <c r="L33" s="627"/>
      <c r="M33" s="628"/>
    </row>
    <row r="34" spans="1:13">
      <c r="A34" s="347" t="s">
        <v>11</v>
      </c>
      <c r="B34" s="348">
        <v>43556</v>
      </c>
      <c r="C34" s="348">
        <v>43586</v>
      </c>
      <c r="D34" s="348">
        <v>43617</v>
      </c>
      <c r="E34" s="348">
        <v>43647</v>
      </c>
      <c r="F34" s="348">
        <v>43678</v>
      </c>
      <c r="G34" s="348">
        <v>43709</v>
      </c>
      <c r="H34" s="348">
        <v>43739</v>
      </c>
      <c r="I34" s="348">
        <v>43770</v>
      </c>
      <c r="J34" s="348">
        <v>43800</v>
      </c>
      <c r="K34" s="348">
        <v>43831</v>
      </c>
      <c r="L34" s="348">
        <v>43862</v>
      </c>
      <c r="M34" s="348">
        <v>43891</v>
      </c>
    </row>
    <row r="35" spans="1:13" ht="15.75" customHeight="1">
      <c r="A35" s="347" t="s">
        <v>27</v>
      </c>
      <c r="B35" s="351">
        <f>+'PUR-WORKING'!D55</f>
        <v>0</v>
      </c>
      <c r="C35" s="351">
        <f>+'PUR-WORKING'!E55</f>
        <v>102136.914</v>
      </c>
      <c r="D35" s="351">
        <f>+'PUR-WORKING'!F55</f>
        <v>0</v>
      </c>
      <c r="E35" s="351">
        <f>+'PUR-WORKING'!G55</f>
        <v>45385.919999999998</v>
      </c>
      <c r="F35" s="351">
        <f>+'PUR-WORKING'!H55</f>
        <v>0</v>
      </c>
      <c r="G35" s="351">
        <f>+'PUR-WORKING'!I55</f>
        <v>0</v>
      </c>
      <c r="H35" s="351">
        <f>+'PUR-WORKING'!J55</f>
        <v>0</v>
      </c>
      <c r="I35" s="351">
        <f>+'PUR-WORKING'!K55</f>
        <v>0</v>
      </c>
      <c r="J35" s="351">
        <f>+'PUR-WORKING'!L55</f>
        <v>0</v>
      </c>
      <c r="K35" s="351">
        <f>+'PUR-WORKING'!M55</f>
        <v>0</v>
      </c>
      <c r="L35" s="351">
        <f>+'PUR-WORKING'!N55</f>
        <v>0</v>
      </c>
      <c r="M35" s="351">
        <f>+'PUR-WORKING'!O55</f>
        <v>0</v>
      </c>
    </row>
    <row r="36" spans="1:13" ht="15.75" customHeight="1">
      <c r="A36" s="347" t="s">
        <v>30</v>
      </c>
      <c r="B36" s="351">
        <f>+'PUR-WORKING'!D58</f>
        <v>0</v>
      </c>
      <c r="C36" s="351">
        <f>+'PUR-WORKING'!E58</f>
        <v>0</v>
      </c>
      <c r="D36" s="351">
        <f>+'PUR-WORKING'!F58</f>
        <v>0</v>
      </c>
      <c r="E36" s="351">
        <f>+'PUR-WORKING'!G58</f>
        <v>0</v>
      </c>
      <c r="F36" s="351">
        <f>+'PUR-WORKING'!H58</f>
        <v>0</v>
      </c>
      <c r="G36" s="351">
        <f>+'PUR-WORKING'!I58</f>
        <v>0</v>
      </c>
      <c r="H36" s="351">
        <f>+'PUR-WORKING'!J58</f>
        <v>0</v>
      </c>
      <c r="I36" s="351">
        <f>+'PUR-WORKING'!K58</f>
        <v>0</v>
      </c>
      <c r="J36" s="351">
        <f>+'PUR-WORKING'!L58</f>
        <v>0</v>
      </c>
      <c r="K36" s="351">
        <f>+'PUR-WORKING'!M58</f>
        <v>0</v>
      </c>
      <c r="L36" s="351">
        <f>+'PUR-WORKING'!N58</f>
        <v>0</v>
      </c>
      <c r="M36" s="351">
        <f>+'PUR-WORKING'!O58</f>
        <v>0</v>
      </c>
    </row>
    <row r="37" spans="1:13" ht="15.75" customHeight="1">
      <c r="A37" s="626" t="s">
        <v>1493</v>
      </c>
      <c r="B37" s="627"/>
      <c r="C37" s="627"/>
      <c r="D37" s="627"/>
      <c r="E37" s="627"/>
      <c r="F37" s="627"/>
      <c r="G37" s="627"/>
      <c r="H37" s="627"/>
      <c r="I37" s="627"/>
      <c r="J37" s="627"/>
      <c r="K37" s="627"/>
      <c r="L37" s="627"/>
      <c r="M37" s="628"/>
    </row>
    <row r="38" spans="1:13" ht="15.75" customHeight="1">
      <c r="A38" s="347" t="s">
        <v>27</v>
      </c>
      <c r="B38" s="352">
        <f>+'PUR-WORKING'!D27</f>
        <v>0</v>
      </c>
      <c r="C38" s="352">
        <f>+'PUR-WORKING'!E27</f>
        <v>0</v>
      </c>
      <c r="D38" s="352">
        <f>+'PUR-WORKING'!F27</f>
        <v>0</v>
      </c>
      <c r="E38" s="352">
        <f>+'PUR-WORKING'!G27</f>
        <v>0</v>
      </c>
      <c r="F38" s="352">
        <f>+'PUR-WORKING'!H27</f>
        <v>0</v>
      </c>
      <c r="G38" s="352">
        <f>+'PUR-WORKING'!I27</f>
        <v>0</v>
      </c>
      <c r="H38" s="352">
        <f>+'PUR-WORKING'!J27</f>
        <v>0</v>
      </c>
      <c r="I38" s="352">
        <f>+'PUR-WORKING'!K27</f>
        <v>0</v>
      </c>
      <c r="J38" s="352">
        <f>+'PUR-WORKING'!L27</f>
        <v>0</v>
      </c>
      <c r="K38" s="352">
        <f>+'PUR-WORKING'!M27</f>
        <v>0</v>
      </c>
      <c r="L38" s="352">
        <f>+'PUR-WORKING'!N27</f>
        <v>0</v>
      </c>
      <c r="M38" s="352">
        <f>+'PUR-WORKING'!O27</f>
        <v>0</v>
      </c>
    </row>
    <row r="39" spans="1:13" ht="15.75" customHeight="1">
      <c r="A39" s="347" t="s">
        <v>30</v>
      </c>
      <c r="B39" s="353">
        <f>+'PUR-WORKING'!D30</f>
        <v>0</v>
      </c>
      <c r="C39" s="353">
        <f>+'PUR-WORKING'!E30</f>
        <v>0</v>
      </c>
      <c r="D39" s="353">
        <f>+'PUR-WORKING'!F30</f>
        <v>0</v>
      </c>
      <c r="E39" s="353">
        <f>+'PUR-WORKING'!G30</f>
        <v>0</v>
      </c>
      <c r="F39" s="353">
        <f>+'PUR-WORKING'!H30</f>
        <v>0</v>
      </c>
      <c r="G39" s="353">
        <f>+'PUR-WORKING'!I30</f>
        <v>0</v>
      </c>
      <c r="H39" s="353">
        <f>+'PUR-WORKING'!J30</f>
        <v>0</v>
      </c>
      <c r="I39" s="353">
        <f>+'PUR-WORKING'!K30</f>
        <v>0</v>
      </c>
      <c r="J39" s="353">
        <f>+'PUR-WORKING'!L30</f>
        <v>0</v>
      </c>
      <c r="K39" s="353">
        <f>+'PUR-WORKING'!M30</f>
        <v>0</v>
      </c>
      <c r="L39" s="353">
        <f>+'PUR-WORKING'!N30</f>
        <v>0</v>
      </c>
      <c r="M39" s="353">
        <f>+'PUR-WORKING'!O30</f>
        <v>0</v>
      </c>
    </row>
    <row r="40" spans="1:13" ht="15.75" customHeight="1">
      <c r="A40" s="643" t="s">
        <v>1494</v>
      </c>
      <c r="B40" s="643"/>
      <c r="C40" s="643"/>
      <c r="D40" s="643"/>
      <c r="E40" s="643"/>
      <c r="F40" s="643"/>
      <c r="G40" s="643"/>
      <c r="H40" s="643"/>
      <c r="I40" s="643"/>
      <c r="J40" s="643"/>
      <c r="K40" s="643"/>
      <c r="L40" s="643"/>
      <c r="M40" s="643"/>
    </row>
    <row r="41" spans="1:13" s="355" customFormat="1" ht="15.75" customHeight="1">
      <c r="A41" s="347" t="s">
        <v>27</v>
      </c>
      <c r="B41" s="354">
        <f>+'PUR-WORKING'!D371</f>
        <v>0</v>
      </c>
      <c r="C41" s="354">
        <f>+'PUR-WORKING'!E371</f>
        <v>0</v>
      </c>
      <c r="D41" s="354">
        <f>+'PUR-WORKING'!F371</f>
        <v>0</v>
      </c>
      <c r="E41" s="354">
        <f>+'PUR-WORKING'!G371</f>
        <v>0</v>
      </c>
      <c r="F41" s="354">
        <f>+'PUR-WORKING'!H371</f>
        <v>0</v>
      </c>
      <c r="G41" s="354">
        <f>+'PUR-WORKING'!I371</f>
        <v>0</v>
      </c>
      <c r="H41" s="354">
        <f>+'PUR-WORKING'!J371</f>
        <v>0</v>
      </c>
      <c r="I41" s="354">
        <f>+'PUR-WORKING'!K371</f>
        <v>0</v>
      </c>
      <c r="J41" s="354">
        <f>+'PUR-WORKING'!L371</f>
        <v>0</v>
      </c>
      <c r="K41" s="354">
        <f>+'PUR-WORKING'!M371</f>
        <v>0</v>
      </c>
      <c r="L41" s="354">
        <f>+'PUR-WORKING'!N371</f>
        <v>0</v>
      </c>
      <c r="M41" s="354">
        <f>+'PUR-WORKING'!O371</f>
        <v>0</v>
      </c>
    </row>
    <row r="42" spans="1:13" s="355" customFormat="1" ht="15.75" customHeight="1">
      <c r="A42" s="347" t="s">
        <v>28</v>
      </c>
      <c r="B42" s="354">
        <f>+'PUR-WORKING'!D372</f>
        <v>462.5</v>
      </c>
      <c r="C42" s="354">
        <f>+'PUR-WORKING'!E372</f>
        <v>1139</v>
      </c>
      <c r="D42" s="354">
        <f>+'PUR-WORKING'!F372</f>
        <v>1230</v>
      </c>
      <c r="E42" s="354">
        <f>+'PUR-WORKING'!G372</f>
        <v>2460</v>
      </c>
      <c r="F42" s="354">
        <f>+'PUR-WORKING'!H372</f>
        <v>1795</v>
      </c>
      <c r="G42" s="354">
        <f>+'PUR-WORKING'!I372</f>
        <v>0</v>
      </c>
      <c r="H42" s="354">
        <f>+'PUR-WORKING'!J372</f>
        <v>0</v>
      </c>
      <c r="I42" s="354">
        <f>+'PUR-WORKING'!K372</f>
        <v>0</v>
      </c>
      <c r="J42" s="354">
        <f>+'PUR-WORKING'!L372</f>
        <v>0</v>
      </c>
      <c r="K42" s="354">
        <f>+'PUR-WORKING'!M372</f>
        <v>0</v>
      </c>
      <c r="L42" s="354">
        <f>+'PUR-WORKING'!N372</f>
        <v>0</v>
      </c>
      <c r="M42" s="354">
        <f>+'PUR-WORKING'!O372</f>
        <v>0</v>
      </c>
    </row>
    <row r="43" spans="1:13" s="355" customFormat="1" ht="15.75" customHeight="1">
      <c r="A43" s="347" t="s">
        <v>29</v>
      </c>
      <c r="B43" s="354">
        <f>+'PUR-WORKING'!D373</f>
        <v>462.5</v>
      </c>
      <c r="C43" s="354">
        <f>+'PUR-WORKING'!E373</f>
        <v>1139</v>
      </c>
      <c r="D43" s="354">
        <f>+'PUR-WORKING'!F373</f>
        <v>1230</v>
      </c>
      <c r="E43" s="354">
        <f>+'PUR-WORKING'!G373</f>
        <v>2460</v>
      </c>
      <c r="F43" s="354">
        <f>+'PUR-WORKING'!H373</f>
        <v>1795</v>
      </c>
      <c r="G43" s="354">
        <f>+'PUR-WORKING'!I373</f>
        <v>0</v>
      </c>
      <c r="H43" s="354">
        <f>+'PUR-WORKING'!J373</f>
        <v>0</v>
      </c>
      <c r="I43" s="354">
        <f>+'PUR-WORKING'!K373</f>
        <v>0</v>
      </c>
      <c r="J43" s="354">
        <f>+'PUR-WORKING'!L373</f>
        <v>0</v>
      </c>
      <c r="K43" s="354">
        <f>+'PUR-WORKING'!M373</f>
        <v>0</v>
      </c>
      <c r="L43" s="354">
        <f>+'PUR-WORKING'!N373</f>
        <v>0</v>
      </c>
      <c r="M43" s="354">
        <f>+'PUR-WORKING'!O373</f>
        <v>0</v>
      </c>
    </row>
    <row r="44" spans="1:13" s="355" customFormat="1" ht="15.75" customHeight="1">
      <c r="A44" s="347" t="s">
        <v>30</v>
      </c>
      <c r="B44" s="354">
        <f>+'PUR-WORKING'!D374</f>
        <v>0</v>
      </c>
      <c r="C44" s="354">
        <f>+'PUR-WORKING'!E374</f>
        <v>0</v>
      </c>
      <c r="D44" s="354">
        <f>+'PUR-WORKING'!F374</f>
        <v>0</v>
      </c>
      <c r="E44" s="354">
        <f>+'PUR-WORKING'!G374</f>
        <v>0</v>
      </c>
      <c r="F44" s="354">
        <f>+'PUR-WORKING'!H374</f>
        <v>0</v>
      </c>
      <c r="G44" s="354">
        <f>+'PUR-WORKING'!I374</f>
        <v>0</v>
      </c>
      <c r="H44" s="354">
        <f>+'PUR-WORKING'!J374</f>
        <v>0</v>
      </c>
      <c r="I44" s="354">
        <f>+'PUR-WORKING'!K374</f>
        <v>0</v>
      </c>
      <c r="J44" s="354">
        <f>+'PUR-WORKING'!L374</f>
        <v>0</v>
      </c>
      <c r="K44" s="354">
        <f>+'PUR-WORKING'!M374</f>
        <v>0</v>
      </c>
      <c r="L44" s="354">
        <f>+'PUR-WORKING'!N374</f>
        <v>0</v>
      </c>
      <c r="M44" s="354">
        <f>+'PUR-WORKING'!O374</f>
        <v>0</v>
      </c>
    </row>
    <row r="45" spans="1:13" ht="15.75" customHeight="1">
      <c r="A45" s="644" t="s">
        <v>1495</v>
      </c>
      <c r="B45" s="644"/>
      <c r="C45" s="644"/>
      <c r="D45" s="644"/>
      <c r="E45" s="644"/>
      <c r="F45" s="644"/>
      <c r="G45" s="644"/>
      <c r="H45" s="644"/>
      <c r="I45" s="644"/>
      <c r="J45" s="644"/>
      <c r="K45" s="644"/>
      <c r="L45" s="644"/>
      <c r="M45" s="644"/>
    </row>
    <row r="46" spans="1:13" s="355" customFormat="1" ht="15.75" customHeight="1">
      <c r="A46" s="347" t="s">
        <v>27</v>
      </c>
      <c r="B46" s="356"/>
      <c r="C46" s="356"/>
      <c r="D46" s="356"/>
      <c r="E46" s="356"/>
      <c r="F46" s="357"/>
      <c r="G46" s="357"/>
      <c r="H46" s="357"/>
      <c r="I46" s="357"/>
      <c r="J46" s="357"/>
      <c r="K46" s="357"/>
      <c r="L46" s="357"/>
      <c r="M46" s="357"/>
    </row>
    <row r="47" spans="1:13" s="355" customFormat="1" ht="15.75" customHeight="1">
      <c r="A47" s="347" t="s">
        <v>28</v>
      </c>
      <c r="B47" s="356"/>
      <c r="C47" s="356"/>
      <c r="D47" s="356"/>
      <c r="E47" s="356"/>
      <c r="F47" s="357"/>
      <c r="G47" s="357"/>
      <c r="H47" s="357"/>
      <c r="I47" s="357"/>
      <c r="J47" s="357"/>
      <c r="K47" s="357"/>
      <c r="L47" s="357"/>
      <c r="M47" s="357"/>
    </row>
    <row r="48" spans="1:13" s="355" customFormat="1" ht="15.75" customHeight="1">
      <c r="A48" s="347" t="s">
        <v>29</v>
      </c>
      <c r="B48" s="356"/>
      <c r="C48" s="356"/>
      <c r="D48" s="356"/>
      <c r="E48" s="356"/>
      <c r="F48" s="357"/>
      <c r="G48" s="357"/>
      <c r="H48" s="357"/>
      <c r="I48" s="357"/>
      <c r="J48" s="357"/>
      <c r="K48" s="357"/>
      <c r="L48" s="357"/>
      <c r="M48" s="357"/>
    </row>
    <row r="49" spans="1:13" s="355" customFormat="1" ht="15.75" customHeight="1">
      <c r="A49" s="347" t="s">
        <v>30</v>
      </c>
      <c r="B49" s="356"/>
      <c r="C49" s="356"/>
      <c r="D49" s="356"/>
      <c r="E49" s="356"/>
      <c r="F49" s="357"/>
      <c r="G49" s="357"/>
      <c r="H49" s="357"/>
      <c r="I49" s="357"/>
      <c r="J49" s="357"/>
      <c r="K49" s="357"/>
      <c r="L49" s="357"/>
      <c r="M49" s="357"/>
    </row>
    <row r="50" spans="1:13" s="355" customFormat="1" ht="15.75" customHeight="1">
      <c r="A50" s="645" t="s">
        <v>1496</v>
      </c>
      <c r="B50" s="645"/>
      <c r="C50" s="645"/>
      <c r="D50" s="645"/>
      <c r="E50" s="645"/>
      <c r="F50" s="645"/>
      <c r="G50" s="645"/>
      <c r="H50" s="645"/>
      <c r="I50" s="645"/>
      <c r="J50" s="645"/>
      <c r="K50" s="645"/>
      <c r="L50" s="645"/>
      <c r="M50" s="645"/>
    </row>
    <row r="51" spans="1:13">
      <c r="A51" s="347" t="s">
        <v>27</v>
      </c>
      <c r="B51" s="349">
        <f>+'SALE PURCHASE SUMMERY'!C83</f>
        <v>2079.9351999999999</v>
      </c>
      <c r="C51" s="349">
        <f>+'SALE PURCHASE SUMMERY'!D83</f>
        <v>139070.23000000001</v>
      </c>
      <c r="D51" s="349">
        <f>+'SALE PURCHASE SUMMERY'!E83</f>
        <v>89585.376799999998</v>
      </c>
      <c r="E51" s="349">
        <f>+'SALE PURCHASE SUMMERY'!F83</f>
        <v>69285.56</v>
      </c>
      <c r="F51" s="349">
        <f>+'SALE PURCHASE SUMMERY'!G83</f>
        <v>10977.877199999999</v>
      </c>
      <c r="G51" s="349">
        <f>+'SALE PURCHASE SUMMERY'!H83</f>
        <v>0</v>
      </c>
      <c r="H51" s="349">
        <f>+'SALE PURCHASE SUMMERY'!I83</f>
        <v>0</v>
      </c>
      <c r="I51" s="349">
        <f>+'SALE PURCHASE SUMMERY'!J83</f>
        <v>0</v>
      </c>
      <c r="J51" s="349">
        <f>+'SALE PURCHASE SUMMERY'!K83</f>
        <v>0</v>
      </c>
      <c r="K51" s="349">
        <f>+'SALE PURCHASE SUMMERY'!L83</f>
        <v>0</v>
      </c>
      <c r="L51" s="349">
        <f>+'SALE PURCHASE SUMMERY'!M83</f>
        <v>0</v>
      </c>
      <c r="M51" s="349">
        <f>+'SALE PURCHASE SUMMERY'!N83</f>
        <v>0</v>
      </c>
    </row>
    <row r="52" spans="1:13">
      <c r="A52" s="347" t="s">
        <v>28</v>
      </c>
      <c r="B52" s="349">
        <f>+'SALE PURCHASE SUMMERY'!C84</f>
        <v>320062.28289999993</v>
      </c>
      <c r="C52" s="349">
        <f>+'SALE PURCHASE SUMMERY'!D84</f>
        <v>435884.11540000042</v>
      </c>
      <c r="D52" s="349">
        <f>+'SALE PURCHASE SUMMERY'!E84</f>
        <v>456538.56930000026</v>
      </c>
      <c r="E52" s="349">
        <f>+'SALE PURCHASE SUMMERY'!F84</f>
        <v>649261.9044</v>
      </c>
      <c r="F52" s="349">
        <f>+'SALE PURCHASE SUMMERY'!G84</f>
        <v>403845.38940000004</v>
      </c>
      <c r="G52" s="349">
        <f>+'SALE PURCHASE SUMMERY'!H84</f>
        <v>0</v>
      </c>
      <c r="H52" s="349">
        <f>+'SALE PURCHASE SUMMERY'!I84</f>
        <v>0</v>
      </c>
      <c r="I52" s="349">
        <f>+'SALE PURCHASE SUMMERY'!J84</f>
        <v>0</v>
      </c>
      <c r="J52" s="349">
        <f>+'SALE PURCHASE SUMMERY'!K84</f>
        <v>0</v>
      </c>
      <c r="K52" s="349">
        <f>+'SALE PURCHASE SUMMERY'!L84</f>
        <v>0</v>
      </c>
      <c r="L52" s="349">
        <f>+'SALE PURCHASE SUMMERY'!M84</f>
        <v>0</v>
      </c>
      <c r="M52" s="349">
        <f>+'SALE PURCHASE SUMMERY'!N84</f>
        <v>0</v>
      </c>
    </row>
    <row r="53" spans="1:13">
      <c r="A53" s="347" t="s">
        <v>29</v>
      </c>
      <c r="B53" s="349">
        <f>+'SALE PURCHASE SUMMERY'!C85</f>
        <v>320062.28289999993</v>
      </c>
      <c r="C53" s="349">
        <f>+'SALE PURCHASE SUMMERY'!D85</f>
        <v>435884.11540000042</v>
      </c>
      <c r="D53" s="349">
        <f>+'SALE PURCHASE SUMMERY'!E85</f>
        <v>456538.56930000026</v>
      </c>
      <c r="E53" s="349">
        <f>+'SALE PURCHASE SUMMERY'!F85</f>
        <v>649261.9044</v>
      </c>
      <c r="F53" s="349">
        <f>+'SALE PURCHASE SUMMERY'!G85</f>
        <v>403845.38940000004</v>
      </c>
      <c r="G53" s="349">
        <f>+'SALE PURCHASE SUMMERY'!H85</f>
        <v>0</v>
      </c>
      <c r="H53" s="349">
        <f>+'SALE PURCHASE SUMMERY'!I85</f>
        <v>0</v>
      </c>
      <c r="I53" s="349">
        <f>+'SALE PURCHASE SUMMERY'!J85</f>
        <v>0</v>
      </c>
      <c r="J53" s="349">
        <f>+'SALE PURCHASE SUMMERY'!K85</f>
        <v>0</v>
      </c>
      <c r="K53" s="349">
        <f>+'SALE PURCHASE SUMMERY'!L85</f>
        <v>0</v>
      </c>
      <c r="L53" s="349">
        <f>+'SALE PURCHASE SUMMERY'!M85</f>
        <v>0</v>
      </c>
      <c r="M53" s="349">
        <f>+'SALE PURCHASE SUMMERY'!N85</f>
        <v>0</v>
      </c>
    </row>
    <row r="54" spans="1:13">
      <c r="A54" s="347" t="s">
        <v>30</v>
      </c>
      <c r="B54" s="349">
        <f>+'SALE PURCHASE SUMMERY'!C50</f>
        <v>0</v>
      </c>
      <c r="C54" s="349">
        <f>+'SALE PURCHASE SUMMERY'!D50</f>
        <v>0</v>
      </c>
      <c r="D54" s="349">
        <f>+'SALE PURCHASE SUMMERY'!E50</f>
        <v>0</v>
      </c>
      <c r="E54" s="349">
        <f>+'SALE PURCHASE SUMMERY'!F50</f>
        <v>0</v>
      </c>
      <c r="F54" s="349">
        <f>+'SALE PURCHASE SUMMERY'!G50</f>
        <v>0</v>
      </c>
      <c r="G54" s="349">
        <f>+'SALE PURCHASE SUMMERY'!H50</f>
        <v>0</v>
      </c>
      <c r="H54" s="349">
        <f>+'SALE PURCHASE SUMMERY'!I50</f>
        <v>0</v>
      </c>
      <c r="I54" s="349">
        <f>+'SALE PURCHASE SUMMERY'!J50</f>
        <v>0</v>
      </c>
      <c r="J54" s="349">
        <f>+'SALE PURCHASE SUMMERY'!K50</f>
        <v>0</v>
      </c>
      <c r="K54" s="349">
        <f>+'SALE PURCHASE SUMMERY'!L50</f>
        <v>0</v>
      </c>
      <c r="L54" s="349">
        <f>+'SALE PURCHASE SUMMERY'!M50</f>
        <v>0</v>
      </c>
      <c r="M54" s="349">
        <f>+'SALE PURCHASE SUMMERY'!N50</f>
        <v>0</v>
      </c>
    </row>
    <row r="55" spans="1:13" ht="15.75" customHeight="1">
      <c r="A55" s="646" t="s">
        <v>1497</v>
      </c>
      <c r="B55" s="646"/>
      <c r="C55" s="646"/>
      <c r="D55" s="646"/>
      <c r="E55" s="646"/>
      <c r="F55" s="646"/>
      <c r="G55" s="646"/>
      <c r="H55" s="646"/>
      <c r="I55" s="646"/>
      <c r="J55" s="646"/>
      <c r="K55" s="646"/>
      <c r="L55" s="646"/>
      <c r="M55" s="646"/>
    </row>
    <row r="56" spans="1:13" ht="15.75" customHeight="1">
      <c r="A56" s="634" t="s">
        <v>1498</v>
      </c>
      <c r="B56" s="634"/>
      <c r="C56" s="634"/>
      <c r="D56" s="634"/>
      <c r="E56" s="634"/>
      <c r="F56" s="634"/>
      <c r="G56" s="634"/>
      <c r="H56" s="634"/>
      <c r="I56" s="634"/>
      <c r="J56" s="634"/>
      <c r="K56" s="634"/>
      <c r="L56" s="634"/>
      <c r="M56" s="634"/>
    </row>
    <row r="57" spans="1:13" ht="15" customHeight="1">
      <c r="A57" s="626" t="s">
        <v>1499</v>
      </c>
      <c r="B57" s="627"/>
      <c r="C57" s="627"/>
      <c r="D57" s="627"/>
      <c r="E57" s="627"/>
      <c r="F57" s="627"/>
      <c r="G57" s="627"/>
      <c r="H57" s="627"/>
      <c r="I57" s="627"/>
      <c r="J57" s="627"/>
      <c r="K57" s="627"/>
      <c r="L57" s="627"/>
      <c r="M57" s="628"/>
    </row>
    <row r="58" spans="1:13">
      <c r="A58" s="347" t="s">
        <v>11</v>
      </c>
      <c r="B58" s="348">
        <v>43556</v>
      </c>
      <c r="C58" s="348">
        <v>43586</v>
      </c>
      <c r="D58" s="348">
        <v>43617</v>
      </c>
      <c r="E58" s="348">
        <v>43647</v>
      </c>
      <c r="F58" s="348">
        <v>43678</v>
      </c>
      <c r="G58" s="348">
        <v>43709</v>
      </c>
      <c r="H58" s="348">
        <v>43739</v>
      </c>
      <c r="I58" s="348">
        <v>43770</v>
      </c>
      <c r="J58" s="348">
        <v>43800</v>
      </c>
      <c r="K58" s="348">
        <v>43831</v>
      </c>
      <c r="L58" s="348">
        <v>43862</v>
      </c>
      <c r="M58" s="348">
        <v>43891</v>
      </c>
    </row>
    <row r="59" spans="1:13">
      <c r="A59" s="347" t="s">
        <v>27</v>
      </c>
      <c r="B59" s="349">
        <f>+'PUR-WORKING'!D322+'PUR-WORKING'!D329</f>
        <v>0</v>
      </c>
      <c r="C59" s="349">
        <f>+'PUR-WORKING'!E322+'PUR-WORKING'!E329</f>
        <v>0</v>
      </c>
      <c r="D59" s="349">
        <f>+'PUR-WORKING'!F322+'PUR-WORKING'!F329</f>
        <v>0</v>
      </c>
      <c r="E59" s="349">
        <f>+'PUR-WORKING'!G322+'PUR-WORKING'!G329</f>
        <v>0</v>
      </c>
      <c r="F59" s="349">
        <f>+'PUR-WORKING'!H322+'PUR-WORKING'!H329</f>
        <v>0</v>
      </c>
      <c r="G59" s="349">
        <f>+'PUR-WORKING'!I322+'PUR-WORKING'!I329</f>
        <v>0</v>
      </c>
      <c r="H59" s="349">
        <f>+'PUR-WORKING'!J322+'PUR-WORKING'!J329</f>
        <v>0</v>
      </c>
      <c r="I59" s="349">
        <f>+'PUR-WORKING'!K322+'PUR-WORKING'!K329</f>
        <v>0</v>
      </c>
      <c r="J59" s="349">
        <f>+'PUR-WORKING'!L322+'PUR-WORKING'!L329</f>
        <v>0</v>
      </c>
      <c r="K59" s="349">
        <f>+'PUR-WORKING'!M322+'PUR-WORKING'!M329</f>
        <v>0</v>
      </c>
      <c r="L59" s="349">
        <f>+'PUR-WORKING'!N322+'PUR-WORKING'!N329</f>
        <v>0</v>
      </c>
      <c r="M59" s="349">
        <f>+'PUR-WORKING'!O322+'PUR-WORKING'!O329</f>
        <v>0</v>
      </c>
    </row>
    <row r="60" spans="1:13">
      <c r="A60" s="347" t="s">
        <v>28</v>
      </c>
      <c r="B60" s="349">
        <f>+'PUR-WORKING'!D323+'PUR-WORKING'!D330</f>
        <v>-16.2</v>
      </c>
      <c r="C60" s="349">
        <f>+'PUR-WORKING'!E323+'PUR-WORKING'!E330</f>
        <v>-16.2</v>
      </c>
      <c r="D60" s="349">
        <f>+'PUR-WORKING'!F323+'PUR-WORKING'!F330</f>
        <v>-16.2</v>
      </c>
      <c r="E60" s="349">
        <f>+'PUR-WORKING'!G323+'PUR-WORKING'!G330</f>
        <v>-16.2</v>
      </c>
      <c r="F60" s="349">
        <f>+'PUR-WORKING'!H323+'PUR-WORKING'!H330</f>
        <v>-16.2</v>
      </c>
      <c r="G60" s="349">
        <f>+'PUR-WORKING'!I323+'PUR-WORKING'!I330</f>
        <v>0</v>
      </c>
      <c r="H60" s="349">
        <f>+'PUR-WORKING'!J323+'PUR-WORKING'!J330</f>
        <v>0</v>
      </c>
      <c r="I60" s="349">
        <f>+'PUR-WORKING'!K323+'PUR-WORKING'!K330</f>
        <v>0</v>
      </c>
      <c r="J60" s="349">
        <f>+'PUR-WORKING'!L323+'PUR-WORKING'!L330</f>
        <v>0</v>
      </c>
      <c r="K60" s="349">
        <f>+'PUR-WORKING'!M323+'PUR-WORKING'!M330</f>
        <v>0</v>
      </c>
      <c r="L60" s="349">
        <f>+'PUR-WORKING'!N323+'PUR-WORKING'!N330</f>
        <v>0</v>
      </c>
      <c r="M60" s="349">
        <f>+'PUR-WORKING'!O323+'PUR-WORKING'!O330</f>
        <v>0</v>
      </c>
    </row>
    <row r="61" spans="1:13">
      <c r="A61" s="347" t="s">
        <v>29</v>
      </c>
      <c r="B61" s="349">
        <f>+'PUR-WORKING'!D324+'PUR-WORKING'!D331</f>
        <v>-16.2</v>
      </c>
      <c r="C61" s="349">
        <f>+'PUR-WORKING'!E324+'PUR-WORKING'!E331</f>
        <v>-16.2</v>
      </c>
      <c r="D61" s="349">
        <f>+'PUR-WORKING'!F324+'PUR-WORKING'!F331</f>
        <v>-16.2</v>
      </c>
      <c r="E61" s="349">
        <f>+'PUR-WORKING'!G324+'PUR-WORKING'!G331</f>
        <v>-16.2</v>
      </c>
      <c r="F61" s="349">
        <f>+'PUR-WORKING'!H324+'PUR-WORKING'!H331</f>
        <v>-16.2</v>
      </c>
      <c r="G61" s="349">
        <f>+'PUR-WORKING'!I324+'PUR-WORKING'!I331</f>
        <v>0</v>
      </c>
      <c r="H61" s="349">
        <f>+'PUR-WORKING'!J324+'PUR-WORKING'!J331</f>
        <v>0</v>
      </c>
      <c r="I61" s="349">
        <f>+'PUR-WORKING'!K324+'PUR-WORKING'!K331</f>
        <v>0</v>
      </c>
      <c r="J61" s="349">
        <f>+'PUR-WORKING'!L324+'PUR-WORKING'!L331</f>
        <v>0</v>
      </c>
      <c r="K61" s="349">
        <f>+'PUR-WORKING'!M324+'PUR-WORKING'!M331</f>
        <v>0</v>
      </c>
      <c r="L61" s="349">
        <f>+'PUR-WORKING'!N324+'PUR-WORKING'!N331</f>
        <v>0</v>
      </c>
      <c r="M61" s="349">
        <f>+'PUR-WORKING'!O324+'PUR-WORKING'!O331</f>
        <v>0</v>
      </c>
    </row>
    <row r="62" spans="1:13">
      <c r="A62" s="347" t="s">
        <v>30</v>
      </c>
      <c r="B62" s="349">
        <f>+'PUR-WORKING'!D325+'PUR-WORKING'!D332</f>
        <v>0</v>
      </c>
      <c r="C62" s="349">
        <f>+'PUR-WORKING'!E325+'PUR-WORKING'!E332</f>
        <v>0</v>
      </c>
      <c r="D62" s="349">
        <f>+'PUR-WORKING'!F325+'PUR-WORKING'!F332</f>
        <v>0</v>
      </c>
      <c r="E62" s="349">
        <f>+'PUR-WORKING'!G325+'PUR-WORKING'!G332</f>
        <v>0</v>
      </c>
      <c r="F62" s="349">
        <f>+'PUR-WORKING'!H325+'PUR-WORKING'!H332</f>
        <v>0</v>
      </c>
      <c r="G62" s="349">
        <f>+'PUR-WORKING'!I325+'PUR-WORKING'!I332</f>
        <v>0</v>
      </c>
      <c r="H62" s="349">
        <f>+'PUR-WORKING'!J325+'PUR-WORKING'!J332</f>
        <v>0</v>
      </c>
      <c r="I62" s="349">
        <f>+'PUR-WORKING'!K325+'PUR-WORKING'!K332</f>
        <v>0</v>
      </c>
      <c r="J62" s="349">
        <f>+'PUR-WORKING'!L325+'PUR-WORKING'!L332</f>
        <v>0</v>
      </c>
      <c r="K62" s="349">
        <f>+'PUR-WORKING'!M325+'PUR-WORKING'!M332</f>
        <v>0</v>
      </c>
      <c r="L62" s="349">
        <f>+'PUR-WORKING'!N325+'PUR-WORKING'!N332</f>
        <v>0</v>
      </c>
      <c r="M62" s="349">
        <f>+'PUR-WORKING'!O325+'PUR-WORKING'!O332</f>
        <v>0</v>
      </c>
    </row>
    <row r="63" spans="1:13" ht="15" customHeight="1">
      <c r="A63" s="629" t="s">
        <v>1389</v>
      </c>
      <c r="B63" s="630"/>
      <c r="C63" s="630"/>
      <c r="D63" s="630"/>
      <c r="E63" s="630"/>
      <c r="F63" s="630"/>
      <c r="G63" s="630"/>
      <c r="H63" s="630"/>
      <c r="I63" s="630"/>
      <c r="J63" s="630"/>
      <c r="K63" s="630"/>
      <c r="L63" s="630"/>
      <c r="M63" s="631"/>
    </row>
    <row r="64" spans="1:13">
      <c r="A64" s="347" t="s">
        <v>27</v>
      </c>
      <c r="B64" s="349">
        <f>+'PUR-WORKING'!D336</f>
        <v>0</v>
      </c>
      <c r="C64" s="349">
        <f>+'PUR-WORKING'!E336</f>
        <v>0</v>
      </c>
      <c r="D64" s="349">
        <f>+'PUR-WORKING'!F336</f>
        <v>0</v>
      </c>
      <c r="E64" s="349">
        <f>+'PUR-WORKING'!G336</f>
        <v>0</v>
      </c>
      <c r="F64" s="349">
        <f>+'PUR-WORKING'!H336</f>
        <v>0</v>
      </c>
      <c r="G64" s="349">
        <f>+'PUR-WORKING'!I336</f>
        <v>0</v>
      </c>
      <c r="H64" s="349">
        <f>+'PUR-WORKING'!J336</f>
        <v>0</v>
      </c>
      <c r="I64" s="349">
        <f>+'PUR-WORKING'!K336</f>
        <v>0</v>
      </c>
      <c r="J64" s="349">
        <f>+'PUR-WORKING'!L336</f>
        <v>0</v>
      </c>
      <c r="K64" s="349">
        <f>+'PUR-WORKING'!M336</f>
        <v>0</v>
      </c>
      <c r="L64" s="349">
        <f>+'PUR-WORKING'!N336</f>
        <v>0</v>
      </c>
      <c r="M64" s="349">
        <f>+'PUR-WORKING'!O336</f>
        <v>0</v>
      </c>
    </row>
    <row r="65" spans="1:13">
      <c r="A65" s="347" t="s">
        <v>28</v>
      </c>
      <c r="B65" s="349">
        <f>+'PUR-WORKING'!D337</f>
        <v>0</v>
      </c>
      <c r="C65" s="349">
        <f>+'PUR-WORKING'!E337</f>
        <v>0</v>
      </c>
      <c r="D65" s="349">
        <f>+'PUR-WORKING'!F337</f>
        <v>0</v>
      </c>
      <c r="E65" s="349">
        <f>+'PUR-WORKING'!G337</f>
        <v>0</v>
      </c>
      <c r="F65" s="349">
        <f>+'PUR-WORKING'!H337</f>
        <v>0</v>
      </c>
      <c r="G65" s="349">
        <f>+'PUR-WORKING'!I337</f>
        <v>0</v>
      </c>
      <c r="H65" s="349">
        <f>+'PUR-WORKING'!J337</f>
        <v>0</v>
      </c>
      <c r="I65" s="349">
        <f>+'PUR-WORKING'!K337</f>
        <v>0</v>
      </c>
      <c r="J65" s="349">
        <f>+'PUR-WORKING'!L337</f>
        <v>0</v>
      </c>
      <c r="K65" s="349">
        <f>+'PUR-WORKING'!M337</f>
        <v>0</v>
      </c>
      <c r="L65" s="349">
        <f>+'PUR-WORKING'!N337</f>
        <v>0</v>
      </c>
      <c r="M65" s="349">
        <f>+'PUR-WORKING'!O337</f>
        <v>0</v>
      </c>
    </row>
    <row r="66" spans="1:13">
      <c r="A66" s="347" t="s">
        <v>29</v>
      </c>
      <c r="B66" s="349">
        <f>+'PUR-WORKING'!D338</f>
        <v>0</v>
      </c>
      <c r="C66" s="349">
        <f>+'PUR-WORKING'!E338</f>
        <v>0</v>
      </c>
      <c r="D66" s="349">
        <f>+'PUR-WORKING'!F338</f>
        <v>0</v>
      </c>
      <c r="E66" s="349">
        <f>+'PUR-WORKING'!G338</f>
        <v>0</v>
      </c>
      <c r="F66" s="349">
        <f>+'PUR-WORKING'!H338</f>
        <v>0</v>
      </c>
      <c r="G66" s="349">
        <f>+'PUR-WORKING'!I338</f>
        <v>0</v>
      </c>
      <c r="H66" s="349">
        <f>+'PUR-WORKING'!J338</f>
        <v>0</v>
      </c>
      <c r="I66" s="349">
        <f>+'PUR-WORKING'!K338</f>
        <v>0</v>
      </c>
      <c r="J66" s="349">
        <f>+'PUR-WORKING'!L338</f>
        <v>0</v>
      </c>
      <c r="K66" s="349">
        <f>+'PUR-WORKING'!M338</f>
        <v>0</v>
      </c>
      <c r="L66" s="349">
        <f>+'PUR-WORKING'!N338</f>
        <v>0</v>
      </c>
      <c r="M66" s="349">
        <f>+'PUR-WORKING'!O338</f>
        <v>0</v>
      </c>
    </row>
    <row r="67" spans="1:13">
      <c r="A67" s="347" t="s">
        <v>30</v>
      </c>
      <c r="B67" s="349">
        <f>+'PUR-WORKING'!D339</f>
        <v>0</v>
      </c>
      <c r="C67" s="349">
        <f>+'PUR-WORKING'!E339</f>
        <v>0</v>
      </c>
      <c r="D67" s="349">
        <f>+'PUR-WORKING'!F339</f>
        <v>0</v>
      </c>
      <c r="E67" s="349">
        <f>+'PUR-WORKING'!G339</f>
        <v>0</v>
      </c>
      <c r="F67" s="349">
        <f>+'PUR-WORKING'!H339</f>
        <v>0</v>
      </c>
      <c r="G67" s="349">
        <f>+'PUR-WORKING'!I339</f>
        <v>0</v>
      </c>
      <c r="H67" s="349">
        <f>+'PUR-WORKING'!J339</f>
        <v>0</v>
      </c>
      <c r="I67" s="349">
        <f>+'PUR-WORKING'!K339</f>
        <v>0</v>
      </c>
      <c r="J67" s="349">
        <f>+'PUR-WORKING'!L339</f>
        <v>0</v>
      </c>
      <c r="K67" s="349">
        <f>+'PUR-WORKING'!M339</f>
        <v>0</v>
      </c>
      <c r="L67" s="349">
        <f>+'PUR-WORKING'!N339</f>
        <v>0</v>
      </c>
      <c r="M67" s="349">
        <f>+'PUR-WORKING'!O339</f>
        <v>0</v>
      </c>
    </row>
    <row r="68" spans="1:13" ht="15" customHeight="1">
      <c r="A68" s="632" t="s">
        <v>1391</v>
      </c>
      <c r="B68" s="632"/>
      <c r="C68" s="632"/>
      <c r="D68" s="632"/>
      <c r="E68" s="632"/>
      <c r="F68" s="632"/>
      <c r="G68" s="632"/>
      <c r="H68" s="632"/>
      <c r="I68" s="632"/>
      <c r="J68" s="632"/>
      <c r="K68" s="632"/>
      <c r="L68" s="632"/>
      <c r="M68" s="632"/>
    </row>
    <row r="69" spans="1:13">
      <c r="A69" s="347" t="s">
        <v>27</v>
      </c>
      <c r="B69" s="349">
        <f>+B51+B59+B64</f>
        <v>2079.9351999999999</v>
      </c>
      <c r="C69" s="349">
        <f t="shared" ref="C69:M69" si="0">+C51+C59+C64</f>
        <v>139070.23000000001</v>
      </c>
      <c r="D69" s="349">
        <f t="shared" si="0"/>
        <v>89585.376799999998</v>
      </c>
      <c r="E69" s="349">
        <f t="shared" si="0"/>
        <v>69285.56</v>
      </c>
      <c r="F69" s="349">
        <f t="shared" si="0"/>
        <v>10977.877199999999</v>
      </c>
      <c r="G69" s="349">
        <f t="shared" si="0"/>
        <v>0</v>
      </c>
      <c r="H69" s="349">
        <f t="shared" si="0"/>
        <v>0</v>
      </c>
      <c r="I69" s="349">
        <f t="shared" si="0"/>
        <v>0</v>
      </c>
      <c r="J69" s="349">
        <f t="shared" si="0"/>
        <v>0</v>
      </c>
      <c r="K69" s="349">
        <f t="shared" si="0"/>
        <v>0</v>
      </c>
      <c r="L69" s="349">
        <f t="shared" si="0"/>
        <v>0</v>
      </c>
      <c r="M69" s="349">
        <f t="shared" si="0"/>
        <v>0</v>
      </c>
    </row>
    <row r="70" spans="1:13">
      <c r="A70" s="347" t="s">
        <v>28</v>
      </c>
      <c r="B70" s="349">
        <f t="shared" ref="B70:M72" si="1">+B52+B60+B65</f>
        <v>320046.08289999992</v>
      </c>
      <c r="C70" s="349">
        <f t="shared" si="1"/>
        <v>435867.91540000041</v>
      </c>
      <c r="D70" s="349">
        <f t="shared" si="1"/>
        <v>456522.36930000025</v>
      </c>
      <c r="E70" s="349">
        <f t="shared" si="1"/>
        <v>649245.70440000005</v>
      </c>
      <c r="F70" s="349">
        <f t="shared" si="1"/>
        <v>403829.18940000003</v>
      </c>
      <c r="G70" s="349">
        <f t="shared" si="1"/>
        <v>0</v>
      </c>
      <c r="H70" s="349">
        <f t="shared" si="1"/>
        <v>0</v>
      </c>
      <c r="I70" s="349">
        <f t="shared" si="1"/>
        <v>0</v>
      </c>
      <c r="J70" s="349">
        <f t="shared" si="1"/>
        <v>0</v>
      </c>
      <c r="K70" s="349">
        <f t="shared" si="1"/>
        <v>0</v>
      </c>
      <c r="L70" s="349">
        <f t="shared" si="1"/>
        <v>0</v>
      </c>
      <c r="M70" s="349">
        <f t="shared" si="1"/>
        <v>0</v>
      </c>
    </row>
    <row r="71" spans="1:13">
      <c r="A71" s="347" t="s">
        <v>29</v>
      </c>
      <c r="B71" s="349">
        <f t="shared" si="1"/>
        <v>320046.08289999992</v>
      </c>
      <c r="C71" s="349">
        <f t="shared" si="1"/>
        <v>435867.91540000041</v>
      </c>
      <c r="D71" s="349">
        <f t="shared" si="1"/>
        <v>456522.36930000025</v>
      </c>
      <c r="E71" s="349">
        <f t="shared" si="1"/>
        <v>649245.70440000005</v>
      </c>
      <c r="F71" s="349">
        <f t="shared" si="1"/>
        <v>403829.18940000003</v>
      </c>
      <c r="G71" s="349">
        <f t="shared" si="1"/>
        <v>0</v>
      </c>
      <c r="H71" s="349">
        <f t="shared" si="1"/>
        <v>0</v>
      </c>
      <c r="I71" s="349">
        <f t="shared" si="1"/>
        <v>0</v>
      </c>
      <c r="J71" s="349">
        <f t="shared" si="1"/>
        <v>0</v>
      </c>
      <c r="K71" s="349">
        <f t="shared" si="1"/>
        <v>0</v>
      </c>
      <c r="L71" s="349">
        <f t="shared" si="1"/>
        <v>0</v>
      </c>
      <c r="M71" s="349">
        <f t="shared" si="1"/>
        <v>0</v>
      </c>
    </row>
    <row r="72" spans="1:13">
      <c r="A72" s="347" t="s">
        <v>30</v>
      </c>
      <c r="B72" s="349">
        <f t="shared" si="1"/>
        <v>0</v>
      </c>
      <c r="C72" s="349">
        <f t="shared" si="1"/>
        <v>0</v>
      </c>
      <c r="D72" s="349">
        <f t="shared" si="1"/>
        <v>0</v>
      </c>
      <c r="E72" s="349">
        <f t="shared" si="1"/>
        <v>0</v>
      </c>
      <c r="F72" s="349">
        <f t="shared" si="1"/>
        <v>0</v>
      </c>
      <c r="G72" s="349">
        <f t="shared" si="1"/>
        <v>0</v>
      </c>
      <c r="H72" s="349">
        <f t="shared" si="1"/>
        <v>0</v>
      </c>
      <c r="I72" s="349">
        <f t="shared" si="1"/>
        <v>0</v>
      </c>
      <c r="J72" s="349">
        <f t="shared" si="1"/>
        <v>0</v>
      </c>
      <c r="K72" s="349">
        <f t="shared" si="1"/>
        <v>0</v>
      </c>
      <c r="L72" s="349">
        <f t="shared" si="1"/>
        <v>0</v>
      </c>
      <c r="M72" s="349">
        <f t="shared" si="1"/>
        <v>0</v>
      </c>
    </row>
    <row r="73" spans="1:13" ht="15.75" customHeight="1">
      <c r="A73" s="633" t="s">
        <v>1392</v>
      </c>
      <c r="B73" s="633"/>
      <c r="C73" s="633"/>
      <c r="D73" s="633"/>
      <c r="E73" s="633"/>
      <c r="F73" s="633"/>
      <c r="G73" s="633"/>
      <c r="H73" s="633"/>
      <c r="I73" s="633"/>
      <c r="J73" s="633"/>
      <c r="K73" s="633"/>
      <c r="L73" s="633"/>
      <c r="M73" s="633"/>
    </row>
    <row r="74" spans="1:13" ht="15.75" customHeight="1">
      <c r="A74" s="634" t="s">
        <v>1393</v>
      </c>
      <c r="B74" s="634"/>
      <c r="C74" s="634"/>
      <c r="D74" s="634"/>
      <c r="E74" s="634"/>
      <c r="F74" s="634"/>
      <c r="G74" s="634"/>
      <c r="H74" s="634"/>
      <c r="I74" s="634"/>
      <c r="J74" s="634"/>
      <c r="K74" s="634"/>
      <c r="L74" s="634"/>
      <c r="M74" s="634"/>
    </row>
    <row r="75" spans="1:13" ht="15" customHeight="1">
      <c r="A75" s="626" t="s">
        <v>1394</v>
      </c>
      <c r="B75" s="627"/>
      <c r="C75" s="627"/>
      <c r="D75" s="627"/>
      <c r="E75" s="627"/>
      <c r="F75" s="627"/>
      <c r="G75" s="627"/>
      <c r="H75" s="627"/>
      <c r="I75" s="627"/>
      <c r="J75" s="627"/>
      <c r="K75" s="627"/>
      <c r="L75" s="627"/>
      <c r="M75" s="628"/>
    </row>
    <row r="76" spans="1:13">
      <c r="A76" s="347" t="s">
        <v>11</v>
      </c>
      <c r="B76" s="348">
        <v>43556</v>
      </c>
      <c r="C76" s="348">
        <v>43586</v>
      </c>
      <c r="D76" s="348">
        <v>43617</v>
      </c>
      <c r="E76" s="348">
        <v>43647</v>
      </c>
      <c r="F76" s="348">
        <v>43678</v>
      </c>
      <c r="G76" s="348">
        <v>43709</v>
      </c>
      <c r="H76" s="348">
        <v>43739</v>
      </c>
      <c r="I76" s="348">
        <v>43770</v>
      </c>
      <c r="J76" s="348">
        <v>43800</v>
      </c>
      <c r="K76" s="348">
        <v>43831</v>
      </c>
      <c r="L76" s="348">
        <v>43862</v>
      </c>
      <c r="M76" s="348">
        <v>43891</v>
      </c>
    </row>
    <row r="77" spans="1:13">
      <c r="A77" s="347" t="s">
        <v>27</v>
      </c>
      <c r="B77" s="349">
        <f>+'PUR-WORKING'!D350</f>
        <v>0</v>
      </c>
      <c r="C77" s="349">
        <f>+'PUR-WORKING'!E350</f>
        <v>0</v>
      </c>
      <c r="D77" s="349">
        <f>+'PUR-WORKING'!F350</f>
        <v>0</v>
      </c>
      <c r="E77" s="349">
        <f>+'PUR-WORKING'!G350</f>
        <v>0</v>
      </c>
      <c r="F77" s="349">
        <f>+'PUR-WORKING'!H350</f>
        <v>0</v>
      </c>
      <c r="G77" s="349">
        <f>+'PUR-WORKING'!I350</f>
        <v>0</v>
      </c>
      <c r="H77" s="349">
        <f>+'PUR-WORKING'!J350</f>
        <v>0</v>
      </c>
      <c r="I77" s="349">
        <f>+'PUR-WORKING'!K350</f>
        <v>0</v>
      </c>
      <c r="J77" s="349">
        <f>+'PUR-WORKING'!L350</f>
        <v>0</v>
      </c>
      <c r="K77" s="349">
        <f>+'PUR-WORKING'!M350</f>
        <v>0</v>
      </c>
      <c r="L77" s="349">
        <f>+'PUR-WORKING'!N350</f>
        <v>0</v>
      </c>
      <c r="M77" s="349">
        <f>+'PUR-WORKING'!O350</f>
        <v>0</v>
      </c>
    </row>
    <row r="78" spans="1:13">
      <c r="A78" s="347" t="s">
        <v>28</v>
      </c>
      <c r="B78" s="349">
        <f>+'PUR-WORKING'!D351</f>
        <v>0</v>
      </c>
      <c r="C78" s="349">
        <f>+'PUR-WORKING'!E351</f>
        <v>0</v>
      </c>
      <c r="D78" s="349">
        <f>+'PUR-WORKING'!F351</f>
        <v>0</v>
      </c>
      <c r="E78" s="349">
        <f>+'PUR-WORKING'!G351</f>
        <v>0</v>
      </c>
      <c r="F78" s="349">
        <f>+'PUR-WORKING'!H351</f>
        <v>0</v>
      </c>
      <c r="G78" s="349">
        <f>+'PUR-WORKING'!I351</f>
        <v>0</v>
      </c>
      <c r="H78" s="349">
        <f>+'PUR-WORKING'!J351</f>
        <v>0</v>
      </c>
      <c r="I78" s="349">
        <f>+'PUR-WORKING'!K351</f>
        <v>0</v>
      </c>
      <c r="J78" s="349">
        <f>+'PUR-WORKING'!L351</f>
        <v>0</v>
      </c>
      <c r="K78" s="349">
        <f>+'PUR-WORKING'!M351</f>
        <v>0</v>
      </c>
      <c r="L78" s="349">
        <f>+'PUR-WORKING'!N351</f>
        <v>0</v>
      </c>
      <c r="M78" s="349">
        <f>+'PUR-WORKING'!O351</f>
        <v>0</v>
      </c>
    </row>
    <row r="79" spans="1:13">
      <c r="A79" s="347" t="s">
        <v>29</v>
      </c>
      <c r="B79" s="349">
        <f>+'PUR-WORKING'!D352</f>
        <v>0</v>
      </c>
      <c r="C79" s="349">
        <f>+'PUR-WORKING'!E352</f>
        <v>0</v>
      </c>
      <c r="D79" s="349">
        <f>+'PUR-WORKING'!F352</f>
        <v>0</v>
      </c>
      <c r="E79" s="349">
        <f>+'PUR-WORKING'!G352</f>
        <v>0</v>
      </c>
      <c r="F79" s="349">
        <f>+'PUR-WORKING'!H352</f>
        <v>0</v>
      </c>
      <c r="G79" s="349">
        <f>+'PUR-WORKING'!I352</f>
        <v>0</v>
      </c>
      <c r="H79" s="349">
        <f>+'PUR-WORKING'!J352</f>
        <v>0</v>
      </c>
      <c r="I79" s="349">
        <f>+'PUR-WORKING'!K352</f>
        <v>0</v>
      </c>
      <c r="J79" s="349">
        <f>+'PUR-WORKING'!L352</f>
        <v>0</v>
      </c>
      <c r="K79" s="349">
        <f>+'PUR-WORKING'!M352</f>
        <v>0</v>
      </c>
      <c r="L79" s="349">
        <f>+'PUR-WORKING'!N352</f>
        <v>0</v>
      </c>
      <c r="M79" s="349">
        <f>+'PUR-WORKING'!O352</f>
        <v>0</v>
      </c>
    </row>
    <row r="80" spans="1:13">
      <c r="A80" s="347" t="s">
        <v>30</v>
      </c>
      <c r="B80" s="349">
        <f>+'PUR-WORKING'!D353</f>
        <v>0</v>
      </c>
      <c r="C80" s="349">
        <f>+'PUR-WORKING'!E353</f>
        <v>0</v>
      </c>
      <c r="D80" s="349">
        <f>+'PUR-WORKING'!F353</f>
        <v>0</v>
      </c>
      <c r="E80" s="349">
        <f>+'PUR-WORKING'!G353</f>
        <v>0</v>
      </c>
      <c r="F80" s="349">
        <f>+'PUR-WORKING'!H353</f>
        <v>0</v>
      </c>
      <c r="G80" s="349">
        <f>+'PUR-WORKING'!I353</f>
        <v>0</v>
      </c>
      <c r="H80" s="349">
        <f>+'PUR-WORKING'!J353</f>
        <v>0</v>
      </c>
      <c r="I80" s="349">
        <f>+'PUR-WORKING'!K353</f>
        <v>0</v>
      </c>
      <c r="J80" s="349">
        <f>+'PUR-WORKING'!L353</f>
        <v>0</v>
      </c>
      <c r="K80" s="349">
        <f>+'PUR-WORKING'!M353</f>
        <v>0</v>
      </c>
      <c r="L80" s="349">
        <f>+'PUR-WORKING'!N353</f>
        <v>0</v>
      </c>
      <c r="M80" s="349">
        <f>+'PUR-WORKING'!O353</f>
        <v>0</v>
      </c>
    </row>
    <row r="81" spans="1:13" ht="15" customHeight="1">
      <c r="A81" s="629" t="s">
        <v>1389</v>
      </c>
      <c r="B81" s="630"/>
      <c r="C81" s="630"/>
      <c r="D81" s="630"/>
      <c r="E81" s="630"/>
      <c r="F81" s="630"/>
      <c r="G81" s="630"/>
      <c r="H81" s="630"/>
      <c r="I81" s="630"/>
      <c r="J81" s="630"/>
      <c r="K81" s="630"/>
      <c r="L81" s="630"/>
      <c r="M81" s="631"/>
    </row>
    <row r="82" spans="1:13">
      <c r="A82" s="347" t="s">
        <v>27</v>
      </c>
      <c r="B82" s="349">
        <f>+'PUR-WORKING'!D357</f>
        <v>0</v>
      </c>
      <c r="C82" s="349">
        <f>+'PUR-WORKING'!E357</f>
        <v>0</v>
      </c>
      <c r="D82" s="349">
        <f>+'PUR-WORKING'!F357</f>
        <v>0</v>
      </c>
      <c r="E82" s="349">
        <f>+'PUR-WORKING'!G357</f>
        <v>0</v>
      </c>
      <c r="F82" s="349">
        <f>+'PUR-WORKING'!H357</f>
        <v>0</v>
      </c>
      <c r="G82" s="349">
        <f>+'PUR-WORKING'!I357</f>
        <v>0</v>
      </c>
      <c r="H82" s="349">
        <f>+'PUR-WORKING'!J357</f>
        <v>0</v>
      </c>
      <c r="I82" s="349">
        <f>+'PUR-WORKING'!K357</f>
        <v>0</v>
      </c>
      <c r="J82" s="349">
        <f>+'PUR-WORKING'!L357</f>
        <v>0</v>
      </c>
      <c r="K82" s="349">
        <f>+'PUR-WORKING'!M357</f>
        <v>0</v>
      </c>
      <c r="L82" s="349">
        <f>+'PUR-WORKING'!N357</f>
        <v>0</v>
      </c>
      <c r="M82" s="349">
        <f>+'PUR-WORKING'!O357</f>
        <v>0</v>
      </c>
    </row>
    <row r="83" spans="1:13">
      <c r="A83" s="347" t="s">
        <v>28</v>
      </c>
      <c r="B83" s="349">
        <f>+'PUR-WORKING'!D358</f>
        <v>0</v>
      </c>
      <c r="C83" s="349">
        <f>+'PUR-WORKING'!E358</f>
        <v>0</v>
      </c>
      <c r="D83" s="349">
        <f>+'PUR-WORKING'!F358</f>
        <v>0</v>
      </c>
      <c r="E83" s="349">
        <f>+'PUR-WORKING'!G358</f>
        <v>0</v>
      </c>
      <c r="F83" s="349">
        <f>+'PUR-WORKING'!H358</f>
        <v>0</v>
      </c>
      <c r="G83" s="349">
        <f>+'PUR-WORKING'!I358</f>
        <v>0</v>
      </c>
      <c r="H83" s="349">
        <f>+'PUR-WORKING'!J358</f>
        <v>0</v>
      </c>
      <c r="I83" s="349">
        <f>+'PUR-WORKING'!K358</f>
        <v>0</v>
      </c>
      <c r="J83" s="349">
        <f>+'PUR-WORKING'!L358</f>
        <v>0</v>
      </c>
      <c r="K83" s="349">
        <f>+'PUR-WORKING'!M358</f>
        <v>0</v>
      </c>
      <c r="L83" s="349">
        <f>+'PUR-WORKING'!N358</f>
        <v>0</v>
      </c>
      <c r="M83" s="349">
        <f>+'PUR-WORKING'!O358</f>
        <v>0</v>
      </c>
    </row>
    <row r="84" spans="1:13">
      <c r="A84" s="347" t="s">
        <v>29</v>
      </c>
      <c r="B84" s="349">
        <f>+'PUR-WORKING'!D359</f>
        <v>0</v>
      </c>
      <c r="C84" s="349">
        <f>+'PUR-WORKING'!E359</f>
        <v>0</v>
      </c>
      <c r="D84" s="349">
        <f>+'PUR-WORKING'!F359</f>
        <v>0</v>
      </c>
      <c r="E84" s="349">
        <f>+'PUR-WORKING'!G359</f>
        <v>0</v>
      </c>
      <c r="F84" s="349">
        <f>+'PUR-WORKING'!H359</f>
        <v>0</v>
      </c>
      <c r="G84" s="349">
        <f>+'PUR-WORKING'!I359</f>
        <v>0</v>
      </c>
      <c r="H84" s="349">
        <f>+'PUR-WORKING'!J359</f>
        <v>0</v>
      </c>
      <c r="I84" s="349">
        <f>+'PUR-WORKING'!K359</f>
        <v>0</v>
      </c>
      <c r="J84" s="349">
        <f>+'PUR-WORKING'!L359</f>
        <v>0</v>
      </c>
      <c r="K84" s="349">
        <f>+'PUR-WORKING'!M359</f>
        <v>0</v>
      </c>
      <c r="L84" s="349">
        <f>+'PUR-WORKING'!N359</f>
        <v>0</v>
      </c>
      <c r="M84" s="349">
        <f>+'PUR-WORKING'!O359</f>
        <v>0</v>
      </c>
    </row>
    <row r="85" spans="1:13">
      <c r="A85" s="347" t="s">
        <v>30</v>
      </c>
      <c r="B85" s="349">
        <f>+'PUR-WORKING'!D360</f>
        <v>0</v>
      </c>
      <c r="C85" s="349">
        <f>+'PUR-WORKING'!E360</f>
        <v>0</v>
      </c>
      <c r="D85" s="349">
        <f>+'PUR-WORKING'!F360</f>
        <v>0</v>
      </c>
      <c r="E85" s="349">
        <f>+'PUR-WORKING'!G360</f>
        <v>0</v>
      </c>
      <c r="F85" s="349">
        <f>+'PUR-WORKING'!H360</f>
        <v>0</v>
      </c>
      <c r="G85" s="349">
        <f>+'PUR-WORKING'!I360</f>
        <v>0</v>
      </c>
      <c r="H85" s="349">
        <f>+'PUR-WORKING'!J360</f>
        <v>0</v>
      </c>
      <c r="I85" s="349">
        <f>+'PUR-WORKING'!K360</f>
        <v>0</v>
      </c>
      <c r="J85" s="349">
        <f>+'PUR-WORKING'!L360</f>
        <v>0</v>
      </c>
      <c r="K85" s="349">
        <f>+'PUR-WORKING'!M360</f>
        <v>0</v>
      </c>
      <c r="L85" s="349">
        <f>+'PUR-WORKING'!N360</f>
        <v>0</v>
      </c>
      <c r="M85" s="349">
        <f>+'PUR-WORKING'!O360</f>
        <v>0</v>
      </c>
    </row>
    <row r="86" spans="1:13" ht="15.75" customHeight="1">
      <c r="A86" s="635" t="s">
        <v>1395</v>
      </c>
      <c r="B86" s="635"/>
      <c r="C86" s="635"/>
      <c r="D86" s="635"/>
      <c r="E86" s="635"/>
      <c r="F86" s="635"/>
      <c r="G86" s="635"/>
      <c r="H86" s="635"/>
      <c r="I86" s="635"/>
      <c r="J86" s="635"/>
      <c r="K86" s="635"/>
      <c r="L86" s="635"/>
      <c r="M86" s="635"/>
    </row>
    <row r="87" spans="1:13">
      <c r="A87" s="347" t="s">
        <v>11</v>
      </c>
      <c r="B87" s="348">
        <v>43556</v>
      </c>
      <c r="C87" s="348">
        <v>43586</v>
      </c>
      <c r="D87" s="348">
        <v>43617</v>
      </c>
      <c r="E87" s="348">
        <v>43647</v>
      </c>
      <c r="F87" s="348">
        <v>43678</v>
      </c>
      <c r="G87" s="348">
        <v>43709</v>
      </c>
      <c r="H87" s="348">
        <v>43739</v>
      </c>
      <c r="I87" s="348">
        <v>43770</v>
      </c>
      <c r="J87" s="348">
        <v>43800</v>
      </c>
      <c r="K87" s="348">
        <v>43831</v>
      </c>
      <c r="L87" s="348">
        <v>43862</v>
      </c>
      <c r="M87" s="348">
        <v>43891</v>
      </c>
    </row>
    <row r="88" spans="1:13">
      <c r="A88" s="347" t="s">
        <v>1409</v>
      </c>
      <c r="B88" s="349">
        <f>+'PUR-WORKING'!D312</f>
        <v>360</v>
      </c>
      <c r="C88" s="349">
        <f>+'PUR-WORKING'!E312</f>
        <v>330</v>
      </c>
      <c r="D88" s="349">
        <f>+'PUR-WORKING'!F312</f>
        <v>0</v>
      </c>
      <c r="E88" s="349">
        <f>+'PUR-WORKING'!G312</f>
        <v>0</v>
      </c>
      <c r="F88" s="349">
        <f>+'PUR-WORKING'!H312</f>
        <v>50</v>
      </c>
      <c r="G88" s="349">
        <f>+'PUR-WORKING'!I312</f>
        <v>0</v>
      </c>
      <c r="H88" s="349">
        <f>+'PUR-WORKING'!J312</f>
        <v>0</v>
      </c>
      <c r="I88" s="349">
        <f>+'PUR-WORKING'!K312</f>
        <v>0</v>
      </c>
      <c r="J88" s="349">
        <f>+'PUR-WORKING'!L312</f>
        <v>0</v>
      </c>
      <c r="K88" s="349">
        <f>+'PUR-WORKING'!M312</f>
        <v>0</v>
      </c>
      <c r="L88" s="349">
        <f>+'PUR-WORKING'!N312</f>
        <v>0</v>
      </c>
      <c r="M88" s="349">
        <f>+'PUR-WORKING'!O312</f>
        <v>0</v>
      </c>
    </row>
    <row r="89" spans="1:13">
      <c r="A89" s="347" t="s">
        <v>1410</v>
      </c>
      <c r="B89" s="349">
        <v>0</v>
      </c>
      <c r="C89" s="349">
        <v>0</v>
      </c>
      <c r="D89" s="349">
        <v>0</v>
      </c>
      <c r="E89" s="349">
        <v>0</v>
      </c>
      <c r="F89" s="349">
        <v>0</v>
      </c>
      <c r="G89" s="349">
        <v>0</v>
      </c>
      <c r="H89" s="349">
        <v>0</v>
      </c>
      <c r="I89" s="349">
        <v>0</v>
      </c>
      <c r="J89" s="349">
        <v>0</v>
      </c>
      <c r="K89" s="349">
        <v>0</v>
      </c>
      <c r="L89" s="349">
        <v>0</v>
      </c>
      <c r="M89" s="349">
        <v>0</v>
      </c>
    </row>
    <row r="90" spans="1:13">
      <c r="A90" s="636" t="s">
        <v>1399</v>
      </c>
      <c r="B90" s="636"/>
      <c r="C90" s="636"/>
      <c r="D90" s="636"/>
      <c r="E90" s="636"/>
      <c r="F90" s="636"/>
      <c r="G90" s="636"/>
      <c r="H90" s="636"/>
      <c r="I90" s="636"/>
      <c r="J90" s="636"/>
      <c r="K90" s="636"/>
      <c r="L90" s="636"/>
      <c r="M90" s="636"/>
    </row>
    <row r="91" spans="1:13">
      <c r="A91" s="347" t="s">
        <v>1409</v>
      </c>
      <c r="B91" s="349">
        <f>+'PUR-WORKING'!D314</f>
        <v>0</v>
      </c>
      <c r="C91" s="349">
        <f>+'PUR-WORKING'!E314</f>
        <v>0</v>
      </c>
      <c r="D91" s="349">
        <f>+'PUR-WORKING'!F314</f>
        <v>0</v>
      </c>
      <c r="E91" s="349">
        <f>+'PUR-WORKING'!G314</f>
        <v>0</v>
      </c>
      <c r="F91" s="349">
        <f>+'PUR-WORKING'!H314</f>
        <v>0</v>
      </c>
      <c r="G91" s="349">
        <f>+'PUR-WORKING'!I314</f>
        <v>0</v>
      </c>
      <c r="H91" s="349">
        <f>+'PUR-WORKING'!J314</f>
        <v>0</v>
      </c>
      <c r="I91" s="349">
        <f>+'PUR-WORKING'!K314</f>
        <v>0</v>
      </c>
      <c r="J91" s="349">
        <f>+'PUR-WORKING'!L314</f>
        <v>0</v>
      </c>
      <c r="K91" s="349">
        <f>+'PUR-WORKING'!M314</f>
        <v>0</v>
      </c>
      <c r="L91" s="349">
        <f>+'PUR-WORKING'!N314</f>
        <v>0</v>
      </c>
      <c r="M91" s="349">
        <f>+'PUR-WORKING'!O314</f>
        <v>0</v>
      </c>
    </row>
    <row r="92" spans="1:13">
      <c r="A92" s="347" t="s">
        <v>1410</v>
      </c>
      <c r="B92" s="349">
        <v>0</v>
      </c>
      <c r="C92" s="349">
        <v>0</v>
      </c>
      <c r="D92" s="349">
        <v>0</v>
      </c>
      <c r="E92" s="349">
        <v>0</v>
      </c>
      <c r="F92" s="349">
        <v>0</v>
      </c>
      <c r="G92" s="349">
        <v>0</v>
      </c>
      <c r="H92" s="349">
        <v>0</v>
      </c>
      <c r="I92" s="349">
        <v>0</v>
      </c>
      <c r="J92" s="349">
        <v>0</v>
      </c>
      <c r="K92" s="349">
        <v>0</v>
      </c>
      <c r="L92" s="349">
        <v>0</v>
      </c>
      <c r="M92" s="349">
        <v>0</v>
      </c>
    </row>
    <row r="93" spans="1:13">
      <c r="A93" s="637" t="s">
        <v>1500</v>
      </c>
      <c r="B93" s="637"/>
      <c r="C93" s="637"/>
      <c r="D93" s="637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1:13">
      <c r="A94" s="347" t="s">
        <v>1501</v>
      </c>
      <c r="B94" s="349"/>
      <c r="C94" s="349"/>
      <c r="D94" s="349"/>
      <c r="E94" s="349"/>
      <c r="F94" s="347"/>
      <c r="G94" s="347"/>
      <c r="H94" s="347"/>
      <c r="I94" s="347"/>
      <c r="J94" s="347"/>
      <c r="K94" s="347"/>
      <c r="L94" s="347"/>
      <c r="M94" s="347"/>
    </row>
    <row r="95" spans="1:13">
      <c r="A95" s="347" t="s">
        <v>1502</v>
      </c>
      <c r="B95" s="349"/>
      <c r="C95" s="349"/>
      <c r="D95" s="349"/>
      <c r="E95" s="349"/>
      <c r="F95" s="347"/>
      <c r="G95" s="347"/>
      <c r="H95" s="347"/>
      <c r="I95" s="347"/>
      <c r="J95" s="347"/>
      <c r="K95" s="347"/>
      <c r="L95" s="347"/>
      <c r="M95" s="347"/>
    </row>
    <row r="96" spans="1:13">
      <c r="A96" s="347" t="s">
        <v>1503</v>
      </c>
      <c r="B96" s="349"/>
      <c r="C96" s="349"/>
      <c r="D96" s="349"/>
      <c r="E96" s="349"/>
      <c r="F96" s="347"/>
      <c r="G96" s="347"/>
      <c r="H96" s="347"/>
      <c r="I96" s="347"/>
      <c r="J96" s="347"/>
      <c r="K96" s="347"/>
      <c r="L96" s="347"/>
      <c r="M96" s="347"/>
    </row>
    <row r="97" spans="1:13">
      <c r="A97" s="622" t="s">
        <v>1504</v>
      </c>
      <c r="B97" s="622"/>
      <c r="C97" s="622"/>
      <c r="D97" s="622"/>
      <c r="E97" s="622"/>
      <c r="F97" s="622"/>
      <c r="G97" s="622"/>
      <c r="H97" s="622"/>
      <c r="I97" s="622"/>
      <c r="J97" s="622"/>
      <c r="K97" s="622"/>
      <c r="L97" s="622"/>
      <c r="M97" s="622"/>
    </row>
    <row r="98" spans="1:13">
      <c r="A98" s="347" t="s">
        <v>1505</v>
      </c>
      <c r="B98" s="349"/>
      <c r="C98" s="349"/>
      <c r="D98" s="349"/>
      <c r="E98" s="349"/>
      <c r="F98" s="347"/>
      <c r="G98" s="347"/>
      <c r="H98" s="347"/>
      <c r="I98" s="347"/>
      <c r="J98" s="347"/>
      <c r="K98" s="347"/>
      <c r="L98" s="347"/>
      <c r="M98" s="347"/>
    </row>
    <row r="99" spans="1:13">
      <c r="A99" s="347" t="s">
        <v>1506</v>
      </c>
      <c r="B99" s="349">
        <v>3575</v>
      </c>
      <c r="C99" s="349"/>
      <c r="D99" s="349"/>
      <c r="E99" s="349"/>
      <c r="F99" s="347"/>
      <c r="G99" s="347"/>
      <c r="H99" s="347"/>
      <c r="I99" s="347"/>
      <c r="J99" s="347"/>
      <c r="K99" s="347"/>
      <c r="L99" s="347"/>
      <c r="M99" s="347"/>
    </row>
    <row r="100" spans="1:13">
      <c r="A100" s="347" t="s">
        <v>1507</v>
      </c>
      <c r="B100" s="349">
        <v>3575</v>
      </c>
      <c r="C100" s="349"/>
      <c r="D100" s="349"/>
      <c r="E100" s="349"/>
      <c r="F100" s="347"/>
      <c r="G100" s="347"/>
      <c r="H100" s="347"/>
      <c r="I100" s="347"/>
      <c r="J100" s="347"/>
      <c r="K100" s="347"/>
      <c r="L100" s="347"/>
      <c r="M100" s="347"/>
    </row>
    <row r="101" spans="1:13" ht="15.75" customHeight="1">
      <c r="A101" s="625" t="s">
        <v>1508</v>
      </c>
      <c r="B101" s="625"/>
      <c r="C101" s="625"/>
      <c r="D101" s="625"/>
      <c r="E101" s="625"/>
      <c r="F101" s="625"/>
      <c r="G101" s="625"/>
      <c r="H101" s="625"/>
      <c r="I101" s="625"/>
      <c r="J101" s="625"/>
      <c r="K101" s="625"/>
      <c r="L101" s="625"/>
      <c r="M101" s="625"/>
    </row>
    <row r="102" spans="1:13">
      <c r="A102" s="621" t="s">
        <v>27</v>
      </c>
      <c r="B102" s="621"/>
      <c r="C102" s="621"/>
      <c r="D102" s="621"/>
      <c r="E102" s="621"/>
      <c r="F102" s="621"/>
      <c r="G102" s="621"/>
      <c r="H102" s="621"/>
      <c r="I102" s="621"/>
      <c r="J102" s="621"/>
      <c r="K102" s="621"/>
      <c r="L102" s="621"/>
      <c r="M102" s="621"/>
    </row>
    <row r="103" spans="1:13">
      <c r="A103" s="347" t="s">
        <v>11</v>
      </c>
      <c r="B103" s="348">
        <v>43556</v>
      </c>
      <c r="C103" s="348">
        <v>43586</v>
      </c>
      <c r="D103" s="348">
        <v>43617</v>
      </c>
      <c r="E103" s="348">
        <v>43647</v>
      </c>
      <c r="F103" s="348">
        <v>43678</v>
      </c>
      <c r="G103" s="348">
        <v>43709</v>
      </c>
      <c r="H103" s="348">
        <v>43739</v>
      </c>
      <c r="I103" s="348">
        <v>43770</v>
      </c>
      <c r="J103" s="348">
        <v>43800</v>
      </c>
      <c r="K103" s="348">
        <v>43831</v>
      </c>
      <c r="L103" s="348">
        <v>43862</v>
      </c>
      <c r="M103" s="348">
        <v>43891</v>
      </c>
    </row>
    <row r="104" spans="1:13">
      <c r="A104" s="358" t="s">
        <v>2033</v>
      </c>
      <c r="B104" s="359">
        <f>+B6</f>
        <v>34940.687599999997</v>
      </c>
      <c r="C104" s="359">
        <f t="shared" ref="C104:M104" si="2">+C6</f>
        <v>55549.74040000001</v>
      </c>
      <c r="D104" s="359">
        <f t="shared" si="2"/>
        <v>141109.85840000003</v>
      </c>
      <c r="E104" s="359">
        <f t="shared" si="2"/>
        <v>64427.327999999994</v>
      </c>
      <c r="F104" s="359">
        <f t="shared" si="2"/>
        <v>30473.3688</v>
      </c>
      <c r="G104" s="359">
        <f t="shared" si="2"/>
        <v>0</v>
      </c>
      <c r="H104" s="359">
        <f t="shared" si="2"/>
        <v>0</v>
      </c>
      <c r="I104" s="359">
        <f t="shared" si="2"/>
        <v>0</v>
      </c>
      <c r="J104" s="359">
        <f t="shared" si="2"/>
        <v>0</v>
      </c>
      <c r="K104" s="359">
        <f t="shared" si="2"/>
        <v>0</v>
      </c>
      <c r="L104" s="359">
        <f t="shared" si="2"/>
        <v>0</v>
      </c>
      <c r="M104" s="359">
        <f t="shared" si="2"/>
        <v>0</v>
      </c>
    </row>
    <row r="105" spans="1:13">
      <c r="A105" s="347" t="s">
        <v>1511</v>
      </c>
      <c r="B105" s="349">
        <f>+'GST &amp; RMC PAYMENT'!B7</f>
        <v>2080</v>
      </c>
      <c r="C105" s="349">
        <f>+'GST &amp; RMC PAYMENT'!E7</f>
        <v>55550</v>
      </c>
      <c r="D105" s="349">
        <f>+'GST &amp; RMC PAYMENT'!H7</f>
        <v>141110</v>
      </c>
      <c r="E105" s="349">
        <f>+'GST &amp; RMC PAYMENT'!K7</f>
        <v>64427</v>
      </c>
      <c r="F105" s="347">
        <f>+'GST &amp; RMC PAYMENT'!N6</f>
        <v>30473.3688</v>
      </c>
      <c r="G105" s="347"/>
      <c r="H105" s="347"/>
      <c r="I105" s="347"/>
      <c r="J105" s="347"/>
      <c r="K105" s="347"/>
      <c r="L105" s="347"/>
      <c r="M105" s="347"/>
    </row>
    <row r="106" spans="1:13">
      <c r="A106" s="347" t="s">
        <v>1512</v>
      </c>
      <c r="B106" s="349">
        <f>+'GST &amp; RMC PAYMENT'!B8</f>
        <v>32861</v>
      </c>
      <c r="C106" s="349">
        <f>+'GST &amp; RMC PAYMENT'!E8</f>
        <v>0</v>
      </c>
      <c r="D106" s="349">
        <f>+'GST &amp; RMC PAYMENT'!H8</f>
        <v>0</v>
      </c>
      <c r="E106" s="349">
        <f>+'GST &amp; RMC PAYMENT'!K8</f>
        <v>0</v>
      </c>
      <c r="F106" s="347"/>
      <c r="G106" s="347"/>
      <c r="H106" s="347"/>
      <c r="I106" s="347"/>
      <c r="J106" s="347"/>
      <c r="K106" s="347"/>
      <c r="L106" s="347"/>
      <c r="M106" s="347"/>
    </row>
    <row r="107" spans="1:13">
      <c r="A107" s="347" t="s">
        <v>1513</v>
      </c>
      <c r="B107" s="349">
        <f>+'GST &amp; RMC PAYMENT'!B9</f>
        <v>0</v>
      </c>
      <c r="C107" s="349">
        <f>+'GST &amp; RMC PAYMENT'!E9</f>
        <v>0</v>
      </c>
      <c r="D107" s="349">
        <f>+'GST &amp; RMC PAYMENT'!H9</f>
        <v>0</v>
      </c>
      <c r="E107" s="349">
        <f>+'GST &amp; RMC PAYMENT'!K9</f>
        <v>0</v>
      </c>
      <c r="F107" s="347"/>
      <c r="G107" s="347"/>
      <c r="H107" s="347"/>
      <c r="I107" s="347"/>
      <c r="J107" s="347"/>
      <c r="K107" s="347"/>
      <c r="L107" s="347"/>
      <c r="M107" s="347"/>
    </row>
    <row r="108" spans="1:13">
      <c r="A108" s="347" t="s">
        <v>1514</v>
      </c>
      <c r="B108" s="349"/>
      <c r="C108" s="349"/>
      <c r="D108" s="349"/>
      <c r="E108" s="349"/>
      <c r="F108" s="347"/>
      <c r="G108" s="347"/>
      <c r="H108" s="347"/>
      <c r="I108" s="347"/>
      <c r="J108" s="347"/>
      <c r="K108" s="347"/>
      <c r="L108" s="347"/>
      <c r="M108" s="347"/>
    </row>
    <row r="109" spans="1:13">
      <c r="A109" s="360" t="s">
        <v>1398</v>
      </c>
      <c r="B109" s="361">
        <f>SUM(B105:B108)</f>
        <v>34941</v>
      </c>
      <c r="C109" s="361">
        <f t="shared" ref="C109:M109" si="3">SUM(C105:C108)</f>
        <v>55550</v>
      </c>
      <c r="D109" s="361">
        <f t="shared" si="3"/>
        <v>141110</v>
      </c>
      <c r="E109" s="361">
        <f t="shared" si="3"/>
        <v>64427</v>
      </c>
      <c r="F109" s="361">
        <f t="shared" si="3"/>
        <v>30473.3688</v>
      </c>
      <c r="G109" s="361">
        <f t="shared" si="3"/>
        <v>0</v>
      </c>
      <c r="H109" s="361">
        <f t="shared" si="3"/>
        <v>0</v>
      </c>
      <c r="I109" s="361">
        <f t="shared" si="3"/>
        <v>0</v>
      </c>
      <c r="J109" s="361">
        <f t="shared" si="3"/>
        <v>0</v>
      </c>
      <c r="K109" s="361">
        <f t="shared" si="3"/>
        <v>0</v>
      </c>
      <c r="L109" s="361">
        <f t="shared" si="3"/>
        <v>0</v>
      </c>
      <c r="M109" s="361">
        <f t="shared" si="3"/>
        <v>0</v>
      </c>
    </row>
    <row r="110" spans="1:13">
      <c r="A110" s="347" t="s">
        <v>1509</v>
      </c>
      <c r="B110" s="349">
        <f>+'GST &amp; RMC PAYMENT'!B11</f>
        <v>0</v>
      </c>
      <c r="C110" s="349">
        <f>+'GST &amp; RMC PAYMENT'!C11</f>
        <v>0</v>
      </c>
      <c r="D110" s="349">
        <f>+'GST &amp; RMC PAYMENT'!D11</f>
        <v>0</v>
      </c>
      <c r="E110" s="349">
        <f>+'GST &amp; RMC PAYMENT'!E11</f>
        <v>0</v>
      </c>
      <c r="F110" s="349">
        <f>+'GST &amp; RMC PAYMENT'!F11</f>
        <v>0</v>
      </c>
      <c r="G110" s="349">
        <f>+'GST &amp; RMC PAYMENT'!G11</f>
        <v>0</v>
      </c>
      <c r="H110" s="349">
        <f>+'GST &amp; RMC PAYMENT'!H11</f>
        <v>0</v>
      </c>
      <c r="I110" s="349">
        <f>+'GST &amp; RMC PAYMENT'!I11</f>
        <v>0</v>
      </c>
      <c r="J110" s="349">
        <f>+'GST &amp; RMC PAYMENT'!J11</f>
        <v>0</v>
      </c>
      <c r="K110" s="349">
        <f>+'GST &amp; RMC PAYMENT'!K11</f>
        <v>0</v>
      </c>
      <c r="L110" s="349">
        <f>+'GST &amp; RMC PAYMENT'!L11</f>
        <v>0</v>
      </c>
      <c r="M110" s="349">
        <f>+'GST &amp; RMC PAYMENT'!M11</f>
        <v>0</v>
      </c>
    </row>
    <row r="111" spans="1:13">
      <c r="A111" s="358" t="s">
        <v>2036</v>
      </c>
      <c r="B111" s="359">
        <f>+B109+B110</f>
        <v>34941</v>
      </c>
      <c r="C111" s="359">
        <f t="shared" ref="C111:M111" si="4">+C109+C110</f>
        <v>55550</v>
      </c>
      <c r="D111" s="359">
        <f t="shared" si="4"/>
        <v>141110</v>
      </c>
      <c r="E111" s="359">
        <f t="shared" si="4"/>
        <v>64427</v>
      </c>
      <c r="F111" s="359">
        <f t="shared" si="4"/>
        <v>30473.3688</v>
      </c>
      <c r="G111" s="359">
        <f t="shared" si="4"/>
        <v>0</v>
      </c>
      <c r="H111" s="359">
        <f t="shared" si="4"/>
        <v>0</v>
      </c>
      <c r="I111" s="359">
        <f t="shared" si="4"/>
        <v>0</v>
      </c>
      <c r="J111" s="359">
        <f t="shared" si="4"/>
        <v>0</v>
      </c>
      <c r="K111" s="359">
        <f t="shared" si="4"/>
        <v>0</v>
      </c>
      <c r="L111" s="359">
        <f t="shared" si="4"/>
        <v>0</v>
      </c>
      <c r="M111" s="359">
        <f t="shared" si="4"/>
        <v>0</v>
      </c>
    </row>
    <row r="112" spans="1:13">
      <c r="A112" s="362" t="s">
        <v>1188</v>
      </c>
      <c r="B112" s="363">
        <f>+B111-B104</f>
        <v>0.31240000000252621</v>
      </c>
      <c r="C112" s="363">
        <f t="shared" ref="C112:M112" si="5">+C111-C104</f>
        <v>0.25959999999031425</v>
      </c>
      <c r="D112" s="363">
        <f t="shared" si="5"/>
        <v>0.14159999997355044</v>
      </c>
      <c r="E112" s="363">
        <f t="shared" si="5"/>
        <v>-0.32799999999406282</v>
      </c>
      <c r="F112" s="363">
        <f t="shared" si="5"/>
        <v>0</v>
      </c>
      <c r="G112" s="363">
        <f t="shared" si="5"/>
        <v>0</v>
      </c>
      <c r="H112" s="363">
        <f t="shared" si="5"/>
        <v>0</v>
      </c>
      <c r="I112" s="363">
        <f t="shared" si="5"/>
        <v>0</v>
      </c>
      <c r="J112" s="363">
        <f t="shared" si="5"/>
        <v>0</v>
      </c>
      <c r="K112" s="363">
        <f t="shared" si="5"/>
        <v>0</v>
      </c>
      <c r="L112" s="363">
        <f t="shared" si="5"/>
        <v>0</v>
      </c>
      <c r="M112" s="363">
        <f t="shared" si="5"/>
        <v>0</v>
      </c>
    </row>
    <row r="113" spans="1:13">
      <c r="A113" s="347" t="s">
        <v>1501</v>
      </c>
      <c r="B113" s="364">
        <v>0</v>
      </c>
      <c r="C113" s="364">
        <v>0</v>
      </c>
      <c r="D113" s="364">
        <v>0</v>
      </c>
      <c r="E113" s="364">
        <v>0</v>
      </c>
      <c r="F113" s="347"/>
      <c r="G113" s="347"/>
      <c r="H113" s="347"/>
      <c r="I113" s="347"/>
      <c r="J113" s="347"/>
      <c r="K113" s="347"/>
      <c r="L113" s="347"/>
      <c r="M113" s="347"/>
    </row>
    <row r="114" spans="1:13">
      <c r="A114" s="347" t="s">
        <v>1510</v>
      </c>
      <c r="B114" s="349"/>
      <c r="C114" s="349"/>
      <c r="D114" s="349"/>
      <c r="E114" s="349"/>
      <c r="F114" s="347"/>
      <c r="G114" s="347"/>
      <c r="H114" s="347"/>
      <c r="I114" s="347"/>
      <c r="J114" s="347"/>
      <c r="K114" s="347"/>
      <c r="L114" s="347"/>
      <c r="M114" s="347"/>
    </row>
    <row r="115" spans="1:13">
      <c r="A115" s="362" t="s">
        <v>1188</v>
      </c>
      <c r="B115" s="349">
        <f>+B113-B114</f>
        <v>0</v>
      </c>
      <c r="C115" s="349"/>
      <c r="D115" s="349"/>
      <c r="E115" s="349"/>
      <c r="F115" s="347"/>
      <c r="G115" s="347"/>
      <c r="H115" s="347"/>
      <c r="I115" s="347"/>
      <c r="J115" s="347"/>
      <c r="K115" s="347"/>
      <c r="L115" s="347"/>
      <c r="M115" s="347"/>
    </row>
    <row r="116" spans="1:13">
      <c r="A116" s="347" t="s">
        <v>1505</v>
      </c>
      <c r="B116" s="349">
        <v>0</v>
      </c>
      <c r="C116" s="349">
        <v>0</v>
      </c>
      <c r="D116" s="349">
        <v>0</v>
      </c>
      <c r="E116" s="349">
        <v>0</v>
      </c>
      <c r="F116" s="347"/>
      <c r="G116" s="347"/>
      <c r="H116" s="347"/>
      <c r="I116" s="347"/>
      <c r="J116" s="347"/>
      <c r="K116" s="347"/>
      <c r="L116" s="347"/>
      <c r="M116" s="347"/>
    </row>
    <row r="117" spans="1:13">
      <c r="A117" s="347" t="s">
        <v>1504</v>
      </c>
      <c r="B117" s="349"/>
      <c r="C117" s="349"/>
      <c r="D117" s="349"/>
      <c r="E117" s="349"/>
      <c r="F117" s="347"/>
      <c r="G117" s="347"/>
      <c r="H117" s="347"/>
      <c r="I117" s="347"/>
      <c r="J117" s="347"/>
      <c r="K117" s="347"/>
      <c r="L117" s="347"/>
      <c r="M117" s="347"/>
    </row>
    <row r="118" spans="1:13">
      <c r="A118" s="362" t="s">
        <v>1188</v>
      </c>
      <c r="B118" s="349">
        <f>+B116-B117</f>
        <v>0</v>
      </c>
      <c r="C118" s="349"/>
      <c r="D118" s="349"/>
      <c r="E118" s="349"/>
      <c r="F118" s="347"/>
      <c r="G118" s="347"/>
      <c r="H118" s="347"/>
      <c r="I118" s="347"/>
      <c r="J118" s="347"/>
      <c r="K118" s="347"/>
      <c r="L118" s="347"/>
      <c r="M118" s="347"/>
    </row>
    <row r="119" spans="1:13">
      <c r="A119" s="622" t="s">
        <v>28</v>
      </c>
      <c r="B119" s="622"/>
      <c r="C119" s="622"/>
      <c r="D119" s="622"/>
      <c r="E119" s="622"/>
      <c r="F119" s="622"/>
      <c r="G119" s="622"/>
      <c r="H119" s="622"/>
      <c r="I119" s="622"/>
      <c r="J119" s="622"/>
      <c r="K119" s="622"/>
      <c r="L119" s="622"/>
      <c r="M119" s="622"/>
    </row>
    <row r="120" spans="1:13">
      <c r="A120" s="347" t="s">
        <v>11</v>
      </c>
      <c r="B120" s="348">
        <v>43556</v>
      </c>
      <c r="C120" s="348">
        <v>43586</v>
      </c>
      <c r="D120" s="348">
        <v>43617</v>
      </c>
      <c r="E120" s="348">
        <v>43647</v>
      </c>
      <c r="F120" s="348">
        <v>43678</v>
      </c>
      <c r="G120" s="348">
        <v>43709</v>
      </c>
      <c r="H120" s="348">
        <v>43739</v>
      </c>
      <c r="I120" s="348">
        <v>43770</v>
      </c>
      <c r="J120" s="348">
        <v>43800</v>
      </c>
      <c r="K120" s="348">
        <v>43831</v>
      </c>
      <c r="L120" s="348">
        <v>43862</v>
      </c>
      <c r="M120" s="348">
        <v>43891</v>
      </c>
    </row>
    <row r="121" spans="1:13">
      <c r="A121" s="358" t="s">
        <v>2033</v>
      </c>
      <c r="B121" s="359">
        <f>+B7</f>
        <v>417253.72849999991</v>
      </c>
      <c r="C121" s="359">
        <f t="shared" ref="C121:M121" si="6">+C7</f>
        <v>462253.39580000017</v>
      </c>
      <c r="D121" s="359">
        <f t="shared" si="6"/>
        <v>630521.11866000027</v>
      </c>
      <c r="E121" s="359">
        <f t="shared" si="6"/>
        <v>751921.66600000055</v>
      </c>
      <c r="F121" s="359">
        <f t="shared" si="6"/>
        <v>597973.32440000016</v>
      </c>
      <c r="G121" s="359">
        <f t="shared" si="6"/>
        <v>0</v>
      </c>
      <c r="H121" s="359">
        <f t="shared" si="6"/>
        <v>0</v>
      </c>
      <c r="I121" s="359">
        <f t="shared" si="6"/>
        <v>0</v>
      </c>
      <c r="J121" s="359">
        <f t="shared" si="6"/>
        <v>0</v>
      </c>
      <c r="K121" s="359">
        <f t="shared" si="6"/>
        <v>0</v>
      </c>
      <c r="L121" s="359">
        <f t="shared" si="6"/>
        <v>0</v>
      </c>
      <c r="M121" s="359">
        <f t="shared" si="6"/>
        <v>0</v>
      </c>
    </row>
    <row r="122" spans="1:13">
      <c r="A122" s="347" t="s">
        <v>1511</v>
      </c>
      <c r="B122" s="349">
        <f>+'GST &amp; RMC PAYMENT'!C7</f>
        <v>0</v>
      </c>
      <c r="C122" s="349">
        <f>+'GST &amp; RMC PAYMENT'!F7</f>
        <v>0</v>
      </c>
      <c r="D122" s="349">
        <f>+'GST &amp; RMC PAYMENT'!I7</f>
        <v>0</v>
      </c>
      <c r="E122" s="349">
        <f>+'GST &amp; RMC PAYMENT'!L7</f>
        <v>0</v>
      </c>
      <c r="F122" s="347">
        <f>+'GST &amp; RMC PAYMENT'!O7</f>
        <v>0</v>
      </c>
      <c r="G122" s="347"/>
      <c r="H122" s="347"/>
      <c r="I122" s="347"/>
      <c r="J122" s="347"/>
      <c r="K122" s="347"/>
      <c r="L122" s="347"/>
      <c r="M122" s="347"/>
    </row>
    <row r="123" spans="1:13">
      <c r="A123" s="347" t="s">
        <v>1512</v>
      </c>
      <c r="B123" s="349">
        <f>+'GST &amp; RMC PAYMENT'!C8</f>
        <v>417254</v>
      </c>
      <c r="C123" s="349">
        <f>+'GST &amp; RMC PAYMENT'!F8</f>
        <v>378734</v>
      </c>
      <c r="D123" s="349">
        <f>+'GST &amp; RMC PAYMENT'!I8</f>
        <v>551642</v>
      </c>
      <c r="E123" s="349">
        <f>+'GST &amp; RMC PAYMENT'!L8</f>
        <v>751605</v>
      </c>
      <c r="F123" s="347">
        <f>+'GST &amp; RMC PAYMENT'!O8</f>
        <v>598132</v>
      </c>
      <c r="G123" s="347"/>
      <c r="H123" s="347"/>
      <c r="I123" s="347"/>
      <c r="J123" s="347"/>
      <c r="K123" s="347"/>
      <c r="L123" s="347"/>
      <c r="M123" s="347"/>
    </row>
    <row r="124" spans="1:13">
      <c r="A124" s="347" t="s">
        <v>1513</v>
      </c>
      <c r="B124" s="349">
        <f>+'GST &amp; RMC PAYMENT'!C9</f>
        <v>0</v>
      </c>
      <c r="C124" s="349">
        <f>+'GST &amp; RMC PAYMENT'!F9</f>
        <v>0</v>
      </c>
      <c r="D124" s="349">
        <f>+'GST &amp; RMC PAYMENT'!I9</f>
        <v>0</v>
      </c>
      <c r="E124" s="349">
        <f>+'GST &amp; RMC PAYMENT'!L9</f>
        <v>0</v>
      </c>
      <c r="F124" s="347">
        <f>+'GST &amp; RMC PAYMENT'!O9</f>
        <v>0</v>
      </c>
      <c r="G124" s="347"/>
      <c r="H124" s="347"/>
      <c r="I124" s="347"/>
      <c r="J124" s="347"/>
      <c r="K124" s="347"/>
      <c r="L124" s="347"/>
      <c r="M124" s="347"/>
    </row>
    <row r="125" spans="1:13">
      <c r="A125" s="347" t="s">
        <v>1514</v>
      </c>
      <c r="B125" s="349"/>
      <c r="C125" s="349"/>
      <c r="D125" s="349"/>
      <c r="E125" s="349"/>
      <c r="F125" s="347"/>
      <c r="G125" s="347"/>
      <c r="H125" s="347"/>
      <c r="I125" s="347"/>
      <c r="J125" s="347"/>
      <c r="K125" s="347"/>
      <c r="L125" s="347"/>
      <c r="M125" s="347"/>
    </row>
    <row r="126" spans="1:13">
      <c r="A126" s="360" t="s">
        <v>1398</v>
      </c>
      <c r="B126" s="361">
        <f>SUM(B122:B125)</f>
        <v>417254</v>
      </c>
      <c r="C126" s="361">
        <f t="shared" ref="C126" si="7">SUM(C122:C125)</f>
        <v>378734</v>
      </c>
      <c r="D126" s="361">
        <f t="shared" ref="D126" si="8">SUM(D122:D125)</f>
        <v>551642</v>
      </c>
      <c r="E126" s="361">
        <f t="shared" ref="E126" si="9">SUM(E122:E125)</f>
        <v>751605</v>
      </c>
      <c r="F126" s="361">
        <f t="shared" ref="F126" si="10">SUM(F122:F125)</f>
        <v>598132</v>
      </c>
      <c r="G126" s="361">
        <f t="shared" ref="G126" si="11">SUM(G122:G125)</f>
        <v>0</v>
      </c>
      <c r="H126" s="361">
        <f t="shared" ref="H126" si="12">SUM(H122:H125)</f>
        <v>0</v>
      </c>
      <c r="I126" s="361">
        <f t="shared" ref="I126" si="13">SUM(I122:I125)</f>
        <v>0</v>
      </c>
      <c r="J126" s="361">
        <f t="shared" ref="J126" si="14">SUM(J122:J125)</f>
        <v>0</v>
      </c>
      <c r="K126" s="361">
        <f t="shared" ref="K126" si="15">SUM(K122:K125)</f>
        <v>0</v>
      </c>
      <c r="L126" s="361">
        <f t="shared" ref="L126" si="16">SUM(L122:L125)</f>
        <v>0</v>
      </c>
      <c r="M126" s="361">
        <f t="shared" ref="M126" si="17">SUM(M122:M125)</f>
        <v>0</v>
      </c>
    </row>
    <row r="127" spans="1:13">
      <c r="A127" s="347" t="s">
        <v>1509</v>
      </c>
      <c r="B127" s="349">
        <f>+'GST &amp; RMC PAYMENT'!C11</f>
        <v>0</v>
      </c>
      <c r="C127" s="349">
        <f>+'GST &amp; RMC PAYMENT'!F11</f>
        <v>0</v>
      </c>
      <c r="D127" s="349">
        <f>+'GST &amp; RMC PAYMENT'!I11</f>
        <v>0</v>
      </c>
      <c r="E127" s="349">
        <f>+'GST &amp; RMC PAYMENT'!L11</f>
        <v>0</v>
      </c>
      <c r="F127" s="349">
        <f>+'GST &amp; RMC PAYMENT'!F28</f>
        <v>0</v>
      </c>
      <c r="G127" s="349">
        <f>+'GST &amp; RMC PAYMENT'!G28</f>
        <v>0</v>
      </c>
      <c r="H127" s="349"/>
      <c r="I127" s="349"/>
      <c r="J127" s="349"/>
      <c r="K127" s="349"/>
      <c r="L127" s="349">
        <f>+'GST &amp; RMC PAYMENT'!L28</f>
        <v>0</v>
      </c>
      <c r="M127" s="349">
        <f>+'GST &amp; RMC PAYMENT'!M28</f>
        <v>0</v>
      </c>
    </row>
    <row r="128" spans="1:13">
      <c r="A128" s="358" t="s">
        <v>1398</v>
      </c>
      <c r="B128" s="359">
        <f>+B126+B127</f>
        <v>417254</v>
      </c>
      <c r="C128" s="359">
        <f t="shared" ref="C128" si="18">+C126+C127</f>
        <v>378734</v>
      </c>
      <c r="D128" s="359">
        <f t="shared" ref="D128" si="19">+D126+D127</f>
        <v>551642</v>
      </c>
      <c r="E128" s="359">
        <f t="shared" ref="E128" si="20">+E126+E127</f>
        <v>751605</v>
      </c>
      <c r="F128" s="359">
        <f t="shared" ref="F128" si="21">+F126+F127</f>
        <v>598132</v>
      </c>
      <c r="G128" s="359">
        <f t="shared" ref="G128" si="22">+G126+G127</f>
        <v>0</v>
      </c>
      <c r="H128" s="359"/>
      <c r="I128" s="359"/>
      <c r="J128" s="359"/>
      <c r="K128" s="359"/>
      <c r="L128" s="359">
        <f t="shared" ref="L128" si="23">+L126+L127</f>
        <v>0</v>
      </c>
      <c r="M128" s="359">
        <f t="shared" ref="M128" si="24">+M126+M127</f>
        <v>0</v>
      </c>
    </row>
    <row r="129" spans="1:13">
      <c r="A129" s="362" t="s">
        <v>1188</v>
      </c>
      <c r="B129" s="363">
        <f>+B128-B121</f>
        <v>0.27150000008987263</v>
      </c>
      <c r="C129" s="363">
        <f t="shared" ref="C129" si="25">+C128-C121</f>
        <v>-83519.395800000173</v>
      </c>
      <c r="D129" s="363">
        <f t="shared" ref="D129" si="26">+D128-D121</f>
        <v>-78879.118660000269</v>
      </c>
      <c r="E129" s="363">
        <f t="shared" ref="E129" si="27">+E128-E121</f>
        <v>-316.66600000055041</v>
      </c>
      <c r="F129" s="363">
        <f t="shared" ref="F129" si="28">+F128-F121</f>
        <v>158.67559999984223</v>
      </c>
      <c r="G129" s="363">
        <f t="shared" ref="G129" si="29">+G128-G121</f>
        <v>0</v>
      </c>
      <c r="H129" s="363"/>
      <c r="I129" s="363"/>
      <c r="J129" s="363"/>
      <c r="K129" s="363"/>
      <c r="L129" s="363">
        <f t="shared" ref="L129" si="30">+L128-L121</f>
        <v>0</v>
      </c>
      <c r="M129" s="363">
        <f t="shared" ref="M129" si="31">+M128-M121</f>
        <v>0</v>
      </c>
    </row>
    <row r="130" spans="1:13">
      <c r="A130" s="347" t="s">
        <v>1501</v>
      </c>
      <c r="B130" s="364">
        <v>0</v>
      </c>
      <c r="C130" s="364">
        <v>0</v>
      </c>
      <c r="D130" s="364">
        <v>0</v>
      </c>
      <c r="E130" s="364">
        <v>0</v>
      </c>
      <c r="F130" s="347"/>
      <c r="G130" s="347"/>
      <c r="H130" s="347"/>
      <c r="I130" s="347"/>
      <c r="J130" s="347"/>
      <c r="K130" s="347"/>
      <c r="L130" s="347"/>
      <c r="M130" s="347"/>
    </row>
    <row r="131" spans="1:13">
      <c r="A131" s="347" t="s">
        <v>1510</v>
      </c>
      <c r="B131" s="349"/>
      <c r="C131" s="349"/>
      <c r="D131" s="349"/>
      <c r="E131" s="349"/>
      <c r="F131" s="347"/>
      <c r="G131" s="347"/>
      <c r="H131" s="347"/>
      <c r="I131" s="347"/>
      <c r="J131" s="347"/>
      <c r="K131" s="347"/>
      <c r="L131" s="347"/>
      <c r="M131" s="347"/>
    </row>
    <row r="132" spans="1:13">
      <c r="A132" s="362" t="s">
        <v>1188</v>
      </c>
      <c r="B132" s="349">
        <f>+B130-B131</f>
        <v>0</v>
      </c>
      <c r="C132" s="349"/>
      <c r="D132" s="349"/>
      <c r="E132" s="349"/>
      <c r="F132" s="347"/>
      <c r="G132" s="347"/>
      <c r="H132" s="347"/>
      <c r="I132" s="347"/>
      <c r="J132" s="347"/>
      <c r="K132" s="347"/>
      <c r="L132" s="347"/>
      <c r="M132" s="347"/>
    </row>
    <row r="133" spans="1:13">
      <c r="A133" s="347" t="s">
        <v>1505</v>
      </c>
      <c r="B133" s="349">
        <v>0</v>
      </c>
      <c r="C133" s="349">
        <v>0</v>
      </c>
      <c r="D133" s="349">
        <v>0</v>
      </c>
      <c r="E133" s="349">
        <v>0</v>
      </c>
      <c r="F133" s="347"/>
      <c r="G133" s="347"/>
      <c r="H133" s="347"/>
      <c r="I133" s="347"/>
      <c r="J133" s="347"/>
      <c r="K133" s="347"/>
      <c r="L133" s="347"/>
      <c r="M133" s="347"/>
    </row>
    <row r="134" spans="1:13">
      <c r="A134" s="347" t="s">
        <v>1504</v>
      </c>
      <c r="B134" s="349"/>
      <c r="C134" s="349"/>
      <c r="D134" s="349"/>
      <c r="E134" s="349"/>
      <c r="F134" s="347"/>
      <c r="G134" s="347"/>
      <c r="H134" s="347"/>
      <c r="I134" s="347"/>
      <c r="J134" s="347"/>
      <c r="K134" s="347"/>
      <c r="L134" s="347"/>
      <c r="M134" s="347"/>
    </row>
    <row r="135" spans="1:13">
      <c r="A135" s="362" t="s">
        <v>1188</v>
      </c>
      <c r="B135" s="349">
        <f>+B133-B134</f>
        <v>0</v>
      </c>
      <c r="C135" s="349"/>
      <c r="D135" s="349"/>
      <c r="E135" s="349"/>
      <c r="F135" s="347"/>
      <c r="G135" s="347"/>
      <c r="H135" s="347"/>
      <c r="I135" s="347"/>
      <c r="J135" s="347"/>
      <c r="K135" s="347"/>
      <c r="L135" s="347"/>
      <c r="M135" s="347"/>
    </row>
    <row r="136" spans="1:13">
      <c r="A136" s="623" t="s">
        <v>29</v>
      </c>
      <c r="B136" s="623"/>
      <c r="C136" s="623"/>
      <c r="D136" s="623"/>
      <c r="E136" s="623"/>
      <c r="F136" s="623"/>
      <c r="G136" s="623"/>
      <c r="H136" s="623"/>
      <c r="I136" s="623"/>
      <c r="J136" s="623"/>
      <c r="K136" s="623"/>
      <c r="L136" s="623"/>
      <c r="M136" s="623"/>
    </row>
    <row r="137" spans="1:13">
      <c r="A137" s="347" t="s">
        <v>11</v>
      </c>
      <c r="B137" s="348">
        <v>43556</v>
      </c>
      <c r="C137" s="348">
        <v>43586</v>
      </c>
      <c r="D137" s="348">
        <v>43617</v>
      </c>
      <c r="E137" s="348">
        <v>43647</v>
      </c>
      <c r="F137" s="348">
        <v>43678</v>
      </c>
      <c r="G137" s="348">
        <v>43709</v>
      </c>
      <c r="H137" s="348">
        <v>43739</v>
      </c>
      <c r="I137" s="348">
        <v>43770</v>
      </c>
      <c r="J137" s="348">
        <v>43800</v>
      </c>
      <c r="K137" s="348">
        <v>43831</v>
      </c>
      <c r="L137" s="348">
        <v>43862</v>
      </c>
      <c r="M137" s="348">
        <v>43891</v>
      </c>
    </row>
    <row r="138" spans="1:13">
      <c r="A138" s="358" t="s">
        <v>2033</v>
      </c>
      <c r="B138" s="359">
        <f>+B8</f>
        <v>417253.72849999991</v>
      </c>
      <c r="C138" s="359">
        <f t="shared" ref="C138:M138" si="32">+C8</f>
        <v>462253.39580000017</v>
      </c>
      <c r="D138" s="359">
        <f t="shared" si="32"/>
        <v>630521.11866000027</v>
      </c>
      <c r="E138" s="359">
        <f t="shared" si="32"/>
        <v>751921.66600000055</v>
      </c>
      <c r="F138" s="359">
        <f t="shared" si="32"/>
        <v>597973.32440000016</v>
      </c>
      <c r="G138" s="359">
        <f t="shared" si="32"/>
        <v>0</v>
      </c>
      <c r="H138" s="359">
        <f t="shared" si="32"/>
        <v>0</v>
      </c>
      <c r="I138" s="359">
        <f t="shared" si="32"/>
        <v>0</v>
      </c>
      <c r="J138" s="359">
        <f t="shared" si="32"/>
        <v>0</v>
      </c>
      <c r="K138" s="359">
        <f t="shared" si="32"/>
        <v>0</v>
      </c>
      <c r="L138" s="359">
        <f t="shared" si="32"/>
        <v>0</v>
      </c>
      <c r="M138" s="359">
        <f t="shared" si="32"/>
        <v>0</v>
      </c>
    </row>
    <row r="139" spans="1:13">
      <c r="A139" s="347" t="s">
        <v>1511</v>
      </c>
      <c r="B139" s="349">
        <f>+'GST &amp; RMC PAYMENT'!D7</f>
        <v>0</v>
      </c>
      <c r="C139" s="349">
        <f>+'GST &amp; RMC PAYMENT'!G7</f>
        <v>0</v>
      </c>
      <c r="D139" s="349">
        <f>+'GST &amp; RMC PAYMENT'!J7</f>
        <v>0</v>
      </c>
      <c r="E139" s="349">
        <f>+'GST &amp; RMC PAYMENT'!M7</f>
        <v>0</v>
      </c>
      <c r="F139" s="347">
        <f>+'GST &amp; RMC PAYMENT'!P7</f>
        <v>0</v>
      </c>
      <c r="G139" s="347"/>
      <c r="H139" s="347"/>
      <c r="I139" s="347"/>
      <c r="J139" s="347"/>
      <c r="K139" s="347"/>
      <c r="L139" s="347"/>
      <c r="M139" s="347"/>
    </row>
    <row r="140" spans="1:13">
      <c r="A140" s="347" t="s">
        <v>1512</v>
      </c>
      <c r="B140" s="349">
        <f>+'GST &amp; RMC PAYMENT'!D8</f>
        <v>0</v>
      </c>
      <c r="C140" s="349">
        <f>+'GST &amp; RMC PAYMENT'!G8</f>
        <v>0</v>
      </c>
      <c r="D140" s="349">
        <f>+'GST &amp; RMC PAYMENT'!J8</f>
        <v>0</v>
      </c>
      <c r="E140" s="349">
        <f>+'GST &amp; RMC PAYMENT'!M8</f>
        <v>0</v>
      </c>
      <c r="F140" s="347">
        <f>+'GST &amp; RMC PAYMENT'!P8</f>
        <v>0</v>
      </c>
      <c r="G140" s="347"/>
      <c r="H140" s="347"/>
      <c r="I140" s="347"/>
      <c r="J140" s="347"/>
      <c r="K140" s="347"/>
      <c r="L140" s="347"/>
      <c r="M140" s="347"/>
    </row>
    <row r="141" spans="1:13">
      <c r="A141" s="347" t="s">
        <v>1513</v>
      </c>
      <c r="B141" s="349">
        <f>+'GST &amp; RMC PAYMENT'!D9</f>
        <v>417254</v>
      </c>
      <c r="C141" s="349">
        <f>+'GST &amp; RMC PAYMENT'!G9</f>
        <v>462253</v>
      </c>
      <c r="D141" s="349">
        <f>+'GST &amp; RMC PAYMENT'!J9</f>
        <v>551642</v>
      </c>
      <c r="E141" s="349">
        <f>+'GST &amp; RMC PAYMENT'!M9</f>
        <v>751605</v>
      </c>
      <c r="F141" s="347">
        <f>+'GST &amp; RMC PAYMENT'!P9</f>
        <v>598132</v>
      </c>
      <c r="G141" s="347"/>
      <c r="H141" s="347"/>
      <c r="I141" s="347"/>
      <c r="J141" s="347"/>
      <c r="K141" s="347"/>
      <c r="L141" s="347"/>
      <c r="M141" s="347"/>
    </row>
    <row r="142" spans="1:13">
      <c r="A142" s="347" t="s">
        <v>1514</v>
      </c>
      <c r="B142" s="349"/>
      <c r="C142" s="349"/>
      <c r="D142" s="349"/>
      <c r="E142" s="349"/>
      <c r="F142" s="347"/>
      <c r="G142" s="347"/>
      <c r="H142" s="347"/>
      <c r="I142" s="347"/>
      <c r="J142" s="347"/>
      <c r="K142" s="347"/>
      <c r="L142" s="347"/>
      <c r="M142" s="347"/>
    </row>
    <row r="143" spans="1:13">
      <c r="A143" s="360" t="s">
        <v>1398</v>
      </c>
      <c r="B143" s="361">
        <f>SUM(B139:B142)</f>
        <v>417254</v>
      </c>
      <c r="C143" s="361">
        <f t="shared" ref="C143:M143" si="33">SUM(C139:C142)</f>
        <v>462253</v>
      </c>
      <c r="D143" s="361">
        <f t="shared" si="33"/>
        <v>551642</v>
      </c>
      <c r="E143" s="361">
        <f t="shared" si="33"/>
        <v>751605</v>
      </c>
      <c r="F143" s="361">
        <f t="shared" si="33"/>
        <v>598132</v>
      </c>
      <c r="G143" s="361">
        <f t="shared" si="33"/>
        <v>0</v>
      </c>
      <c r="H143" s="361">
        <f t="shared" si="33"/>
        <v>0</v>
      </c>
      <c r="I143" s="361">
        <f t="shared" si="33"/>
        <v>0</v>
      </c>
      <c r="J143" s="361">
        <f t="shared" si="33"/>
        <v>0</v>
      </c>
      <c r="K143" s="361">
        <f t="shared" si="33"/>
        <v>0</v>
      </c>
      <c r="L143" s="361">
        <f t="shared" si="33"/>
        <v>0</v>
      </c>
      <c r="M143" s="361">
        <f t="shared" si="33"/>
        <v>0</v>
      </c>
    </row>
    <row r="144" spans="1:13">
      <c r="A144" s="347" t="s">
        <v>1509</v>
      </c>
      <c r="B144" s="349">
        <f>+'GST &amp; RMC PAYMENT'!C28</f>
        <v>0</v>
      </c>
      <c r="C144" s="349">
        <f>+'GST &amp; RMC PAYMENT'!G11</f>
        <v>0</v>
      </c>
      <c r="D144" s="349">
        <f>+'GST &amp; RMC PAYMENT'!J11</f>
        <v>0</v>
      </c>
      <c r="E144" s="349">
        <f>+'GST &amp; RMC PAYMENT'!M11</f>
        <v>0</v>
      </c>
      <c r="F144" s="349"/>
      <c r="G144" s="349"/>
      <c r="H144" s="349"/>
      <c r="I144" s="349"/>
      <c r="J144" s="349"/>
      <c r="K144" s="349"/>
      <c r="L144" s="349"/>
      <c r="M144" s="349"/>
    </row>
    <row r="145" spans="1:13">
      <c r="A145" s="358" t="s">
        <v>1398</v>
      </c>
      <c r="B145" s="359">
        <f>+B143+B144</f>
        <v>417254</v>
      </c>
      <c r="C145" s="359">
        <f t="shared" ref="C145:M145" si="34">+C143+C144</f>
        <v>462253</v>
      </c>
      <c r="D145" s="359">
        <f t="shared" si="34"/>
        <v>551642</v>
      </c>
      <c r="E145" s="359">
        <f t="shared" si="34"/>
        <v>751605</v>
      </c>
      <c r="F145" s="359">
        <f t="shared" si="34"/>
        <v>598132</v>
      </c>
      <c r="G145" s="359">
        <f t="shared" si="34"/>
        <v>0</v>
      </c>
      <c r="H145" s="359">
        <f t="shared" si="34"/>
        <v>0</v>
      </c>
      <c r="I145" s="359">
        <f t="shared" si="34"/>
        <v>0</v>
      </c>
      <c r="J145" s="359">
        <f t="shared" si="34"/>
        <v>0</v>
      </c>
      <c r="K145" s="359">
        <f t="shared" si="34"/>
        <v>0</v>
      </c>
      <c r="L145" s="359">
        <f t="shared" si="34"/>
        <v>0</v>
      </c>
      <c r="M145" s="359">
        <f t="shared" si="34"/>
        <v>0</v>
      </c>
    </row>
    <row r="146" spans="1:13">
      <c r="A146" s="362" t="s">
        <v>1188</v>
      </c>
      <c r="B146" s="363">
        <f>+B145-B138</f>
        <v>0.27150000008987263</v>
      </c>
      <c r="C146" s="363">
        <f t="shared" ref="C146:M146" si="35">+C145-C138</f>
        <v>-0.39580000017303973</v>
      </c>
      <c r="D146" s="363">
        <f t="shared" si="35"/>
        <v>-78879.118660000269</v>
      </c>
      <c r="E146" s="363">
        <f t="shared" si="35"/>
        <v>-316.66600000055041</v>
      </c>
      <c r="F146" s="363">
        <f t="shared" si="35"/>
        <v>158.67559999984223</v>
      </c>
      <c r="G146" s="363">
        <f t="shared" si="35"/>
        <v>0</v>
      </c>
      <c r="H146" s="363">
        <f t="shared" si="35"/>
        <v>0</v>
      </c>
      <c r="I146" s="363">
        <f t="shared" si="35"/>
        <v>0</v>
      </c>
      <c r="J146" s="363">
        <f t="shared" si="35"/>
        <v>0</v>
      </c>
      <c r="K146" s="363">
        <f t="shared" si="35"/>
        <v>0</v>
      </c>
      <c r="L146" s="363">
        <f t="shared" si="35"/>
        <v>0</v>
      </c>
      <c r="M146" s="363">
        <f t="shared" si="35"/>
        <v>0</v>
      </c>
    </row>
    <row r="147" spans="1:13">
      <c r="A147" s="347" t="s">
        <v>1501</v>
      </c>
      <c r="B147" s="364">
        <v>0</v>
      </c>
      <c r="C147" s="364">
        <v>0</v>
      </c>
      <c r="D147" s="364">
        <v>0</v>
      </c>
      <c r="E147" s="364">
        <v>0</v>
      </c>
      <c r="F147" s="347"/>
      <c r="G147" s="347"/>
      <c r="H147" s="347"/>
      <c r="I147" s="347"/>
      <c r="J147" s="347"/>
      <c r="K147" s="347"/>
      <c r="L147" s="347"/>
      <c r="M147" s="347"/>
    </row>
    <row r="148" spans="1:13">
      <c r="A148" s="347" t="s">
        <v>1510</v>
      </c>
      <c r="B148" s="349"/>
      <c r="C148" s="349"/>
      <c r="D148" s="349"/>
      <c r="E148" s="349"/>
      <c r="F148" s="347"/>
      <c r="G148" s="347"/>
      <c r="H148" s="347"/>
      <c r="I148" s="347"/>
      <c r="J148" s="347"/>
      <c r="K148" s="347"/>
      <c r="L148" s="347"/>
      <c r="M148" s="347"/>
    </row>
    <row r="149" spans="1:13">
      <c r="A149" s="362" t="s">
        <v>1188</v>
      </c>
      <c r="B149" s="349">
        <f>+B147-B148</f>
        <v>0</v>
      </c>
      <c r="C149" s="349"/>
      <c r="D149" s="349"/>
      <c r="E149" s="349"/>
      <c r="F149" s="347"/>
      <c r="G149" s="347"/>
      <c r="H149" s="347"/>
      <c r="I149" s="347"/>
      <c r="J149" s="347"/>
      <c r="K149" s="347"/>
      <c r="L149" s="347"/>
      <c r="M149" s="347"/>
    </row>
    <row r="150" spans="1:13">
      <c r="A150" s="347" t="s">
        <v>1505</v>
      </c>
      <c r="B150" s="349">
        <v>0</v>
      </c>
      <c r="C150" s="349">
        <v>0</v>
      </c>
      <c r="D150" s="349">
        <v>0</v>
      </c>
      <c r="E150" s="349">
        <v>0</v>
      </c>
      <c r="F150" s="347"/>
      <c r="G150" s="347"/>
      <c r="H150" s="347"/>
      <c r="I150" s="347"/>
      <c r="J150" s="347"/>
      <c r="K150" s="347"/>
      <c r="L150" s="347"/>
      <c r="M150" s="347"/>
    </row>
    <row r="151" spans="1:13">
      <c r="A151" s="347" t="s">
        <v>1504</v>
      </c>
      <c r="B151" s="349"/>
      <c r="C151" s="349"/>
      <c r="D151" s="349"/>
      <c r="E151" s="349"/>
      <c r="F151" s="347"/>
      <c r="G151" s="347"/>
      <c r="H151" s="347"/>
      <c r="I151" s="347"/>
      <c r="J151" s="347"/>
      <c r="K151" s="347"/>
      <c r="L151" s="347"/>
      <c r="M151" s="347"/>
    </row>
    <row r="152" spans="1:13">
      <c r="A152" s="362" t="s">
        <v>1188</v>
      </c>
      <c r="B152" s="349">
        <f>+B150-B151</f>
        <v>0</v>
      </c>
      <c r="C152" s="349"/>
      <c r="D152" s="349"/>
      <c r="E152" s="349"/>
      <c r="F152" s="347"/>
      <c r="G152" s="347"/>
      <c r="H152" s="347"/>
      <c r="I152" s="347"/>
      <c r="J152" s="347"/>
      <c r="K152" s="347"/>
      <c r="L152" s="347"/>
      <c r="M152" s="347"/>
    </row>
    <row r="153" spans="1:13" ht="15.75" customHeight="1">
      <c r="A153" s="625" t="s">
        <v>2037</v>
      </c>
      <c r="B153" s="625"/>
      <c r="C153" s="625"/>
      <c r="D153" s="625"/>
      <c r="E153" s="625"/>
      <c r="F153" s="625"/>
      <c r="G153" s="625"/>
      <c r="H153" s="625"/>
      <c r="I153" s="625"/>
      <c r="J153" s="625"/>
      <c r="K153" s="625"/>
      <c r="L153" s="625"/>
      <c r="M153" s="625"/>
    </row>
    <row r="154" spans="1:13">
      <c r="A154" s="621" t="s">
        <v>27</v>
      </c>
      <c r="B154" s="621"/>
      <c r="C154" s="621"/>
      <c r="D154" s="621"/>
      <c r="E154" s="621"/>
      <c r="F154" s="621"/>
      <c r="G154" s="621"/>
      <c r="H154" s="621"/>
      <c r="I154" s="621"/>
      <c r="J154" s="621"/>
      <c r="K154" s="621"/>
      <c r="L154" s="621"/>
      <c r="M154" s="621"/>
    </row>
    <row r="155" spans="1:13">
      <c r="A155" s="346" t="s">
        <v>2779</v>
      </c>
      <c r="B155" s="349"/>
      <c r="C155" s="349"/>
      <c r="D155" s="349"/>
      <c r="E155" s="349"/>
      <c r="F155" s="347"/>
      <c r="G155" s="347"/>
      <c r="H155" s="347"/>
      <c r="I155" s="347"/>
      <c r="J155" s="347"/>
      <c r="K155" s="347"/>
      <c r="L155" s="347"/>
      <c r="M155" s="347"/>
    </row>
    <row r="156" spans="1:13">
      <c r="A156" s="347" t="s">
        <v>1515</v>
      </c>
      <c r="B156" s="349"/>
      <c r="C156" s="349"/>
      <c r="D156" s="349"/>
      <c r="E156" s="349"/>
      <c r="F156" s="347"/>
      <c r="G156" s="347"/>
      <c r="H156" s="347"/>
      <c r="I156" s="347"/>
      <c r="J156" s="347"/>
      <c r="K156" s="347"/>
      <c r="L156" s="347"/>
      <c r="M156" s="347"/>
    </row>
    <row r="157" spans="1:13">
      <c r="A157" s="362" t="s">
        <v>1188</v>
      </c>
      <c r="B157" s="349"/>
      <c r="C157" s="349"/>
      <c r="D157" s="349"/>
      <c r="E157" s="349"/>
      <c r="F157" s="347"/>
      <c r="G157" s="347"/>
      <c r="H157" s="347"/>
      <c r="I157" s="347"/>
      <c r="J157" s="347"/>
      <c r="K157" s="347"/>
      <c r="L157" s="347"/>
      <c r="M157" s="347"/>
    </row>
    <row r="158" spans="1:13">
      <c r="A158" s="624" t="s">
        <v>28</v>
      </c>
      <c r="B158" s="624"/>
      <c r="C158" s="624"/>
      <c r="D158" s="624"/>
      <c r="E158" s="624"/>
      <c r="F158" s="624"/>
      <c r="G158" s="624"/>
      <c r="H158" s="624"/>
      <c r="I158" s="624"/>
      <c r="J158" s="624"/>
      <c r="K158" s="624"/>
      <c r="L158" s="624"/>
      <c r="M158" s="624"/>
    </row>
    <row r="159" spans="1:13">
      <c r="A159" s="346" t="s">
        <v>2779</v>
      </c>
      <c r="B159" s="349">
        <f>+'GST &amp; RMC PAYMENT'!C31</f>
        <v>462.5</v>
      </c>
      <c r="C159" s="349"/>
      <c r="D159" s="349"/>
      <c r="E159" s="349"/>
      <c r="F159" s="347"/>
      <c r="G159" s="347"/>
      <c r="H159" s="347"/>
      <c r="I159" s="347"/>
      <c r="J159" s="347"/>
      <c r="K159" s="347"/>
      <c r="L159" s="347"/>
      <c r="M159" s="347"/>
    </row>
    <row r="160" spans="1:13">
      <c r="A160" s="347" t="s">
        <v>1515</v>
      </c>
      <c r="B160" s="349">
        <f>+'GST &amp; RMC PAYMENT'!C32</f>
        <v>0</v>
      </c>
      <c r="C160" s="349"/>
      <c r="D160" s="349"/>
      <c r="E160" s="349"/>
      <c r="F160" s="347"/>
      <c r="G160" s="347"/>
      <c r="H160" s="347"/>
      <c r="I160" s="347"/>
      <c r="J160" s="347"/>
      <c r="K160" s="347"/>
      <c r="L160" s="347"/>
      <c r="M160" s="347"/>
    </row>
    <row r="161" spans="1:13">
      <c r="A161" s="362" t="s">
        <v>1188</v>
      </c>
      <c r="B161" s="349"/>
      <c r="C161" s="349"/>
      <c r="D161" s="349"/>
      <c r="E161" s="349"/>
      <c r="F161" s="347"/>
      <c r="G161" s="347"/>
      <c r="H161" s="347"/>
      <c r="I161" s="347"/>
      <c r="J161" s="347"/>
      <c r="K161" s="347"/>
      <c r="L161" s="347"/>
      <c r="M161" s="347"/>
    </row>
    <row r="162" spans="1:13">
      <c r="A162" s="620" t="s">
        <v>29</v>
      </c>
      <c r="B162" s="620"/>
      <c r="C162" s="620"/>
      <c r="D162" s="620"/>
      <c r="E162" s="620"/>
      <c r="F162" s="620"/>
      <c r="G162" s="620"/>
      <c r="H162" s="620"/>
      <c r="I162" s="620"/>
      <c r="J162" s="620"/>
      <c r="K162" s="620"/>
      <c r="L162" s="620"/>
      <c r="M162" s="620"/>
    </row>
    <row r="163" spans="1:13">
      <c r="A163" s="346" t="s">
        <v>2779</v>
      </c>
      <c r="B163" s="349">
        <f>+'GST &amp; RMC PAYMENT'!D31</f>
        <v>462.5</v>
      </c>
      <c r="C163" s="349"/>
      <c r="D163" s="349"/>
      <c r="E163" s="349"/>
      <c r="F163" s="347"/>
      <c r="G163" s="347"/>
      <c r="H163" s="347"/>
      <c r="I163" s="347"/>
      <c r="J163" s="347"/>
      <c r="K163" s="347"/>
      <c r="L163" s="347"/>
      <c r="M163" s="347"/>
    </row>
    <row r="164" spans="1:13">
      <c r="A164" s="347" t="s">
        <v>1515</v>
      </c>
      <c r="B164" s="349">
        <f>+'GST &amp; RMC PAYMENT'!D32</f>
        <v>0</v>
      </c>
      <c r="C164" s="349"/>
      <c r="D164" s="349"/>
      <c r="E164" s="349"/>
      <c r="F164" s="347"/>
      <c r="G164" s="347"/>
      <c r="H164" s="347"/>
      <c r="I164" s="347"/>
      <c r="J164" s="347"/>
      <c r="K164" s="347"/>
      <c r="L164" s="347"/>
      <c r="M164" s="347"/>
    </row>
    <row r="165" spans="1:13">
      <c r="A165" s="362" t="s">
        <v>1188</v>
      </c>
      <c r="B165" s="349"/>
      <c r="C165" s="349"/>
      <c r="D165" s="349"/>
      <c r="E165" s="349"/>
      <c r="F165" s="347"/>
      <c r="G165" s="347"/>
      <c r="H165" s="347"/>
      <c r="I165" s="347"/>
      <c r="J165" s="347"/>
      <c r="K165" s="347"/>
      <c r="L165" s="347"/>
      <c r="M165" s="347"/>
    </row>
    <row r="166" spans="1:13">
      <c r="A166" s="347"/>
      <c r="B166" s="349"/>
      <c r="C166" s="349"/>
      <c r="D166" s="349"/>
      <c r="E166" s="349"/>
      <c r="F166" s="347"/>
      <c r="G166" s="347"/>
      <c r="H166" s="347"/>
      <c r="I166" s="347"/>
      <c r="J166" s="347"/>
      <c r="K166" s="347"/>
      <c r="L166" s="347"/>
      <c r="M166" s="347"/>
    </row>
  </sheetData>
  <mergeCells count="37">
    <mergeCell ref="A17:M17"/>
    <mergeCell ref="A2:M2"/>
    <mergeCell ref="A3:M3"/>
    <mergeCell ref="A10:M10"/>
    <mergeCell ref="A14:M14"/>
    <mergeCell ref="A15:M15"/>
    <mergeCell ref="A56:M56"/>
    <mergeCell ref="A23:M23"/>
    <mergeCell ref="A25:M25"/>
    <mergeCell ref="A30:M30"/>
    <mergeCell ref="A31:M31"/>
    <mergeCell ref="A32:M32"/>
    <mergeCell ref="A33:M33"/>
    <mergeCell ref="A37:M37"/>
    <mergeCell ref="A40:M40"/>
    <mergeCell ref="A45:M45"/>
    <mergeCell ref="A50:M50"/>
    <mergeCell ref="A55:M55"/>
    <mergeCell ref="A101:M101"/>
    <mergeCell ref="A57:M57"/>
    <mergeCell ref="A63:M63"/>
    <mergeCell ref="A68:M68"/>
    <mergeCell ref="A73:M73"/>
    <mergeCell ref="A74:M74"/>
    <mergeCell ref="A75:M75"/>
    <mergeCell ref="A81:M81"/>
    <mergeCell ref="A86:M86"/>
    <mergeCell ref="A90:M90"/>
    <mergeCell ref="A93:M93"/>
    <mergeCell ref="A97:M97"/>
    <mergeCell ref="A162:M162"/>
    <mergeCell ref="A102:M102"/>
    <mergeCell ref="A119:M119"/>
    <mergeCell ref="A136:M136"/>
    <mergeCell ref="A158:M158"/>
    <mergeCell ref="A153:M153"/>
    <mergeCell ref="A154:M15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3"/>
  <sheetViews>
    <sheetView topLeftCell="A124" workbookViewId="0">
      <selection activeCell="F126" sqref="F126"/>
    </sheetView>
  </sheetViews>
  <sheetFormatPr defaultRowHeight="13.5"/>
  <cols>
    <col min="1" max="1" width="18.140625" style="381" customWidth="1"/>
    <col min="2" max="2" width="11.85546875" style="381" customWidth="1"/>
    <col min="3" max="3" width="16.85546875" style="381" customWidth="1"/>
    <col min="4" max="8" width="13.85546875" style="495" bestFit="1" customWidth="1"/>
    <col min="9" max="12" width="7.7109375" style="495" bestFit="1" customWidth="1"/>
    <col min="13" max="13" width="10.42578125" style="495" customWidth="1"/>
    <col min="14" max="14" width="7.140625" style="495" customWidth="1"/>
    <col min="15" max="15" width="7.7109375" style="495" bestFit="1" customWidth="1"/>
    <col min="16" max="16384" width="9.140625" style="381"/>
  </cols>
  <sheetData>
    <row r="2" spans="1:15">
      <c r="A2" s="412"/>
      <c r="B2" s="412"/>
      <c r="C2" s="412" t="s">
        <v>19</v>
      </c>
      <c r="D2" s="412">
        <v>43556</v>
      </c>
      <c r="E2" s="412">
        <v>43586</v>
      </c>
      <c r="F2" s="412">
        <v>43617</v>
      </c>
      <c r="G2" s="412">
        <v>43647</v>
      </c>
      <c r="H2" s="412">
        <v>43678</v>
      </c>
      <c r="I2" s="412">
        <v>43709</v>
      </c>
      <c r="J2" s="412">
        <v>43739</v>
      </c>
      <c r="K2" s="412">
        <v>43770</v>
      </c>
      <c r="L2" s="412">
        <v>43800</v>
      </c>
      <c r="M2" s="412">
        <v>43831</v>
      </c>
      <c r="N2" s="412">
        <v>43862</v>
      </c>
      <c r="O2" s="412">
        <v>43891</v>
      </c>
    </row>
    <row r="3" spans="1:15">
      <c r="A3" s="402" t="s">
        <v>1401</v>
      </c>
      <c r="B3" s="402" t="s">
        <v>1545</v>
      </c>
      <c r="C3" s="402" t="s">
        <v>1545</v>
      </c>
      <c r="D3" s="414">
        <f t="shared" ref="D3" si="0">SUM(D5:D9)</f>
        <v>0</v>
      </c>
      <c r="E3" s="414">
        <f t="shared" ref="E3:O3" si="1">SUM(E5:E9)</f>
        <v>0</v>
      </c>
      <c r="F3" s="414">
        <f t="shared" si="1"/>
        <v>0</v>
      </c>
      <c r="G3" s="414">
        <f t="shared" si="1"/>
        <v>0</v>
      </c>
      <c r="H3" s="414">
        <f t="shared" si="1"/>
        <v>0</v>
      </c>
      <c r="I3" s="414">
        <f t="shared" si="1"/>
        <v>0</v>
      </c>
      <c r="J3" s="414">
        <f t="shared" si="1"/>
        <v>0</v>
      </c>
      <c r="K3" s="414">
        <f t="shared" si="1"/>
        <v>0</v>
      </c>
      <c r="L3" s="414">
        <f t="shared" si="1"/>
        <v>0</v>
      </c>
      <c r="M3" s="414">
        <f t="shared" si="1"/>
        <v>0</v>
      </c>
      <c r="N3" s="414">
        <f t="shared" si="1"/>
        <v>0</v>
      </c>
      <c r="O3" s="414">
        <f t="shared" si="1"/>
        <v>0</v>
      </c>
    </row>
    <row r="4" spans="1:15">
      <c r="A4" s="491" t="s">
        <v>1401</v>
      </c>
      <c r="B4" s="415" t="s">
        <v>1545</v>
      </c>
      <c r="C4" s="392" t="s">
        <v>1363</v>
      </c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</row>
    <row r="5" spans="1:15">
      <c r="A5" s="492" t="s">
        <v>1401</v>
      </c>
      <c r="B5" s="417" t="s">
        <v>1545</v>
      </c>
      <c r="C5" s="392" t="s">
        <v>1364</v>
      </c>
      <c r="D5" s="416">
        <f>SUMIFS(SALE!$S$6:$S$9814,SALE!$A$6:$A$9814,D2,SALE!$Y$6:$Y$9814,$A$3:$A$1037,SALE!$E$6:$E$9814,$B$3:$B$1037)</f>
        <v>0</v>
      </c>
      <c r="E5" s="416">
        <f>SUMIFS(SALE!$S$6:$S$9814,SALE!$A$6:$A$9814,E2,SALE!$Y$6:$Y$9814,$A$3:$A$1037,SALE!$E$6:$E$9814,$B$3:$B$1037)</f>
        <v>0</v>
      </c>
      <c r="F5" s="416">
        <f>SUMIFS(SALE!$S$6:$S$9814,SALE!$A$6:$A$9814,F2,SALE!$Y$6:$Y$9814,$A$3:$A$1037,SALE!$E$6:$E$9814,$B$3:$B$1037)</f>
        <v>0</v>
      </c>
      <c r="G5" s="416">
        <f>SUMIFS(SALE!$S$6:$S$9814,SALE!$A$6:$A$9814,G2,SALE!$Y$6:$Y$9814,$A$3:$A$1037,SALE!$E$6:$E$9814,$B$3:$B$1037)</f>
        <v>0</v>
      </c>
      <c r="H5" s="416">
        <f>SUMIFS(SALE!$S$6:$S$9814,SALE!$A$6:$A$9814,H2,SALE!$Y$6:$Y$9814,$A$3:$A$1037,SALE!$E$6:$E$9814,$B$3:$B$1037)</f>
        <v>0</v>
      </c>
      <c r="I5" s="416">
        <f>SUMIFS(SALE!$S$6:$S$9814,SALE!$A$6:$A$9814,I2,SALE!$Y$6:$Y$9814,$A$3:$A$1037,SALE!$E$6:$E$9814,$B$3:$B$1037)</f>
        <v>0</v>
      </c>
      <c r="J5" s="416">
        <f>SUMIFS(SALE!$S$6:$S$9814,SALE!$A$6:$A$9814,J2,SALE!$Y$6:$Y$9814,$A$3:$A$1037,SALE!$E$6:$E$9814,$B$3:$B$1037)</f>
        <v>0</v>
      </c>
      <c r="K5" s="416">
        <f>SUMIFS(SALE!$S$6:$S$9814,SALE!$A$6:$A$9814,K2,SALE!$Y$6:$Y$9814,$A$3:$A$1037,SALE!$E$6:$E$9814,$B$3:$B$1037)</f>
        <v>0</v>
      </c>
      <c r="L5" s="416">
        <f>SUMIFS(SALE!$S$6:$S$9814,SALE!$A$6:$A$9814,L2,SALE!$Y$6:$Y$9814,$A$3:$A$1037,SALE!$E$6:$E$9814,$B$3:$B$1037)</f>
        <v>0</v>
      </c>
      <c r="M5" s="416">
        <f>SUMIFS(SALE!$S$6:$S$9814,SALE!$A$6:$A$9814,M2,SALE!$Y$6:$Y$9814,$A$3:$A$1037,SALE!$E$6:$E$9814,$B$3:$B$1037)</f>
        <v>0</v>
      </c>
      <c r="N5" s="416">
        <f>SUMIFS(SALE!$S$6:$S$9814,SALE!$A$6:$A$9814,N2,SALE!$Y$6:$Y$9814,$A$3:$A$1037,SALE!$E$6:$E$9814,$B$3:$B$1037)</f>
        <v>0</v>
      </c>
      <c r="O5" s="416">
        <f>SUMIFS(SALE!$S$6:$S$9814,SALE!$A$6:$A$9814,O2,SALE!$Y$6:$Y$9814,$A$3:$A$1037,SALE!$E$6:$E$9814,$B$3:$B$1037)</f>
        <v>0</v>
      </c>
    </row>
    <row r="6" spans="1:15">
      <c r="A6" s="492" t="s">
        <v>1401</v>
      </c>
      <c r="B6" s="417" t="s">
        <v>1545</v>
      </c>
      <c r="C6" s="392" t="s">
        <v>1365</v>
      </c>
      <c r="D6" s="416">
        <f>SUMIFS(SALE!$T$6:$T$9814,SALE!$A$6:$A$9814,D2,SALE!$Y$6:$Y$9814,$A$3:$A$1037,SALE!$E$6:$E$9814,$B$3:$B$1037)</f>
        <v>0</v>
      </c>
      <c r="E6" s="416">
        <f>SUMIFS(SALE!$T$6:$T$9814,SALE!$A$6:$A$9814,E2,SALE!$Y$6:$Y$9814,$A$3:$A$1037,SALE!$E$6:$E$9814,$B$3:$B$1037)</f>
        <v>0</v>
      </c>
      <c r="F6" s="416">
        <f>SUMIFS(SALE!$T$6:$T$9814,SALE!$A$6:$A$9814,F2,SALE!$Y$6:$Y$9814,$A$3:$A$1037,SALE!$E$6:$E$9814,$B$3:$B$1037)</f>
        <v>0</v>
      </c>
      <c r="G6" s="416">
        <f>SUMIFS(SALE!$T$6:$T$9814,SALE!$A$6:$A$9814,G2,SALE!$Y$6:$Y$9814,$A$3:$A$1037,SALE!$E$6:$E$9814,$B$3:$B$1037)</f>
        <v>0</v>
      </c>
      <c r="H6" s="416">
        <f>SUMIFS(SALE!$T$6:$T$9814,SALE!$A$6:$A$9814,H2,SALE!$Y$6:$Y$9814,$A$3:$A$1037,SALE!$E$6:$E$9814,$B$3:$B$1037)</f>
        <v>0</v>
      </c>
      <c r="I6" s="416">
        <f>SUMIFS(SALE!$T$6:$T$9814,SALE!$A$6:$A$9814,I2,SALE!$Y$6:$Y$9814,$A$3:$A$1037,SALE!$E$6:$E$9814,$B$3:$B$1037)</f>
        <v>0</v>
      </c>
      <c r="J6" s="416">
        <f>SUMIFS(SALE!$T$6:$T$9814,SALE!$A$6:$A$9814,J2,SALE!$Y$6:$Y$9814,$A$3:$A$1037,SALE!$E$6:$E$9814,$B$3:$B$1037)</f>
        <v>0</v>
      </c>
      <c r="K6" s="416">
        <f>SUMIFS(SALE!$T$6:$T$9814,SALE!$A$6:$A$9814,K2,SALE!$Y$6:$Y$9814,$A$3:$A$1037,SALE!$E$6:$E$9814,$B$3:$B$1037)</f>
        <v>0</v>
      </c>
      <c r="L6" s="416">
        <f>SUMIFS(SALE!$T$6:$T$9814,SALE!$A$6:$A$9814,L2,SALE!$Y$6:$Y$9814,$A$3:$A$1037,SALE!$E$6:$E$9814,$B$3:$B$1037)</f>
        <v>0</v>
      </c>
      <c r="M6" s="416">
        <f>SUMIFS(SALE!$T$6:$T$9814,SALE!$A$6:$A$9814,M2,SALE!$Y$6:$Y$9814,$A$3:$A$1037,SALE!$E$6:$E$9814,$B$3:$B$1037)</f>
        <v>0</v>
      </c>
      <c r="N6" s="416">
        <f>SUMIFS(SALE!$T$6:$T$9814,SALE!$A$6:$A$9814,N2,SALE!$Y$6:$Y$9814,$A$3:$A$1037,SALE!$E$6:$E$9814,$B$3:$B$1037)</f>
        <v>0</v>
      </c>
      <c r="O6" s="416">
        <f>SUMIFS(SALE!$T$6:$T$9814,SALE!$A$6:$A$9814,O2,SALE!$Y$6:$Y$9814,$A$3:$A$1037,SALE!$E$6:$E$9814,$B$3:$B$1037)</f>
        <v>0</v>
      </c>
    </row>
    <row r="7" spans="1:15">
      <c r="A7" s="492" t="s">
        <v>1401</v>
      </c>
      <c r="B7" s="417" t="s">
        <v>1545</v>
      </c>
      <c r="C7" s="392" t="s">
        <v>1366</v>
      </c>
      <c r="D7" s="416">
        <f>SUMIFS(SALE!$U$6:$U$9814,SALE!$A$6:$A$9814,D2,SALE!$Y$6:$Y$9814,$A$3:$A$1037,SALE!$E$6:$E$9814,$B$3:$B$1037)</f>
        <v>0</v>
      </c>
      <c r="E7" s="416">
        <f>SUMIFS(SALE!$U$6:$U$9814,SALE!$A$6:$A$9814,E2,SALE!$Y$6:$Y$9814,$A$3:$A$1037,SALE!$E$6:$E$9814,$B$3:$B$1037)</f>
        <v>0</v>
      </c>
      <c r="F7" s="416">
        <f>SUMIFS(SALE!$U$6:$U$9814,SALE!$A$6:$A$9814,F2,SALE!$Y$6:$Y$9814,$A$3:$A$1037,SALE!$E$6:$E$9814,$B$3:$B$1037)</f>
        <v>0</v>
      </c>
      <c r="G7" s="416">
        <f>SUMIFS(SALE!$U$6:$U$9814,SALE!$A$6:$A$9814,G2,SALE!$Y$6:$Y$9814,$A$3:$A$1037,SALE!$E$6:$E$9814,$B$3:$B$1037)</f>
        <v>0</v>
      </c>
      <c r="H7" s="416">
        <f>SUMIFS(SALE!$U$6:$U$9814,SALE!$A$6:$A$9814,H2,SALE!$Y$6:$Y$9814,$A$3:$A$1037,SALE!$E$6:$E$9814,$B$3:$B$1037)</f>
        <v>0</v>
      </c>
      <c r="I7" s="416">
        <f>SUMIFS(SALE!$U$6:$U$9814,SALE!$A$6:$A$9814,I2,SALE!$Y$6:$Y$9814,$A$3:$A$1037,SALE!$E$6:$E$9814,$B$3:$B$1037)</f>
        <v>0</v>
      </c>
      <c r="J7" s="416">
        <f>SUMIFS(SALE!$U$6:$U$9814,SALE!$A$6:$A$9814,J2,SALE!$Y$6:$Y$9814,$A$3:$A$1037,SALE!$E$6:$E$9814,$B$3:$B$1037)</f>
        <v>0</v>
      </c>
      <c r="K7" s="416">
        <f>SUMIFS(SALE!$U$6:$U$9814,SALE!$A$6:$A$9814,K2,SALE!$Y$6:$Y$9814,$A$3:$A$1037,SALE!$E$6:$E$9814,$B$3:$B$1037)</f>
        <v>0</v>
      </c>
      <c r="L7" s="416">
        <f>SUMIFS(SALE!$U$6:$U$9814,SALE!$A$6:$A$9814,L2,SALE!$Y$6:$Y$9814,$A$3:$A$1037,SALE!$E$6:$E$9814,$B$3:$B$1037)</f>
        <v>0</v>
      </c>
      <c r="M7" s="416">
        <f>SUMIFS(SALE!$U$6:$U$9814,SALE!$A$6:$A$9814,M2,SALE!$Y$6:$Y$9814,$A$3:$A$1037,SALE!$E$6:$E$9814,$B$3:$B$1037)</f>
        <v>0</v>
      </c>
      <c r="N7" s="416">
        <f>SUMIFS(SALE!$U$6:$U$9814,SALE!$A$6:$A$9814,N2,SALE!$Y$6:$Y$9814,$A$3:$A$1037,SALE!$E$6:$E$9814,$B$3:$B$1037)</f>
        <v>0</v>
      </c>
      <c r="O7" s="416">
        <f>SUMIFS(SALE!$U$6:$U$9814,SALE!$A$6:$A$9814,O2,SALE!$Y$6:$Y$9814,$A$3:$A$1037,SALE!$E$6:$E$9814,$B$3:$B$1037)</f>
        <v>0</v>
      </c>
    </row>
    <row r="8" spans="1:15">
      <c r="A8" s="492" t="s">
        <v>1401</v>
      </c>
      <c r="B8" s="417" t="s">
        <v>1545</v>
      </c>
      <c r="C8" s="392" t="s">
        <v>1367</v>
      </c>
      <c r="D8" s="416">
        <f>SUMIFS(SALE!$V$6:$V$9814,SALE!$A$6:$A$9814,D2,SALE!$Y$6:$Y$9814,$A$3:$A$1037,SALE!$E$6:$E$9814,$B$3:$B$1037)</f>
        <v>0</v>
      </c>
      <c r="E8" s="416">
        <f>SUMIFS(SALE!$V$6:$V$9814,SALE!$A$6:$A$9814,E2,SALE!$Y$6:$Y$9814,$A$3:$A$1037,SALE!$E$6:$E$9814,$B$3:$B$1037)</f>
        <v>0</v>
      </c>
      <c r="F8" s="416">
        <f>SUMIFS(SALE!$V$6:$V$9814,SALE!$A$6:$A$9814,F2,SALE!$Y$6:$Y$9814,$A$3:$A$1037,SALE!$E$6:$E$9814,$B$3:$B$1037)</f>
        <v>0</v>
      </c>
      <c r="G8" s="416">
        <f>SUMIFS(SALE!$V$6:$V$9814,SALE!$A$6:$A$9814,G2,SALE!$Y$6:$Y$9814,$A$3:$A$1037,SALE!$E$6:$E$9814,$B$3:$B$1037)</f>
        <v>0</v>
      </c>
      <c r="H8" s="416">
        <f>SUMIFS(SALE!$V$6:$V$9814,SALE!$A$6:$A$9814,H2,SALE!$Y$6:$Y$9814,$A$3:$A$1037,SALE!$E$6:$E$9814,$B$3:$B$1037)</f>
        <v>0</v>
      </c>
      <c r="I8" s="416">
        <f>SUMIFS(SALE!$V$6:$V$9814,SALE!$A$6:$A$9814,I2,SALE!$Y$6:$Y$9814,$A$3:$A$1037,SALE!$E$6:$E$9814,$B$3:$B$1037)</f>
        <v>0</v>
      </c>
      <c r="J8" s="416">
        <f>SUMIFS(SALE!$V$6:$V$9814,SALE!$A$6:$A$9814,J2,SALE!$Y$6:$Y$9814,$A$3:$A$1037,SALE!$E$6:$E$9814,$B$3:$B$1037)</f>
        <v>0</v>
      </c>
      <c r="K8" s="416">
        <f>SUMIFS(SALE!$V$6:$V$9814,SALE!$A$6:$A$9814,K2,SALE!$Y$6:$Y$9814,$A$3:$A$1037,SALE!$E$6:$E$9814,$B$3:$B$1037)</f>
        <v>0</v>
      </c>
      <c r="L8" s="416">
        <f>SUMIFS(SALE!$V$6:$V$9814,SALE!$A$6:$A$9814,L2,SALE!$Y$6:$Y$9814,$A$3:$A$1037,SALE!$E$6:$E$9814,$B$3:$B$1037)</f>
        <v>0</v>
      </c>
      <c r="M8" s="416">
        <f>SUMIFS(SALE!$V$6:$V$9814,SALE!$A$6:$A$9814,M2,SALE!$Y$6:$Y$9814,$A$3:$A$1037,SALE!$E$6:$E$9814,$B$3:$B$1037)</f>
        <v>0</v>
      </c>
      <c r="N8" s="416">
        <f>SUMIFS(SALE!$V$6:$V$9814,SALE!$A$6:$A$9814,N2,SALE!$Y$6:$Y$9814,$A$3:$A$1037,SALE!$E$6:$E$9814,$B$3:$B$1037)</f>
        <v>0</v>
      </c>
      <c r="O8" s="416">
        <f>SUMIFS(SALE!$V$6:$V$9814,SALE!$A$6:$A$9814,O2,SALE!$Y$6:$Y$9814,$A$3:$A$1037,SALE!$E$6:$E$9814,$B$3:$B$1037)</f>
        <v>0</v>
      </c>
    </row>
    <row r="9" spans="1:15">
      <c r="A9" s="493" t="s">
        <v>1401</v>
      </c>
      <c r="B9" s="418" t="s">
        <v>1545</v>
      </c>
      <c r="C9" s="392" t="s">
        <v>1368</v>
      </c>
      <c r="D9" s="416">
        <f>SUMIFS(SALE!$W$6:$W$9814,SALE!$A$6:$A$9814,D2,SALE!$Y$6:$Y$9814,$A$3:$A$1037,SALE!$E$6:$E$9814,$B$3:$B$1037)</f>
        <v>0</v>
      </c>
      <c r="E9" s="416">
        <f>SUMIFS(SALE!$W$6:$W$9814,SALE!$A$6:$A$9814,E2,SALE!$Y$6:$Y$9814,$A$3:$A$1037,SALE!$E$6:$E$9814,$B$3:$B$1037)</f>
        <v>0</v>
      </c>
      <c r="F9" s="416">
        <f>SUMIFS(SALE!$W$6:$W$9814,SALE!$A$6:$A$9814,F2,SALE!$Y$6:$Y$9814,$A$3:$A$1037,SALE!$E$6:$E$9814,$B$3:$B$1037)</f>
        <v>0</v>
      </c>
      <c r="G9" s="416">
        <f>SUMIFS(SALE!$W$6:$W$9814,SALE!$A$6:$A$9814,G2,SALE!$Y$6:$Y$9814,$A$3:$A$1037,SALE!$E$6:$E$9814,$B$3:$B$1037)</f>
        <v>0</v>
      </c>
      <c r="H9" s="416">
        <f>SUMIFS(SALE!$W$6:$W$9814,SALE!$A$6:$A$9814,H2,SALE!$Y$6:$Y$9814,$A$3:$A$1037,SALE!$E$6:$E$9814,$B$3:$B$1037)</f>
        <v>0</v>
      </c>
      <c r="I9" s="416">
        <f>SUMIFS(SALE!$W$6:$W$9814,SALE!$A$6:$A$9814,I2,SALE!$Y$6:$Y$9814,$A$3:$A$1037,SALE!$E$6:$E$9814,$B$3:$B$1037)</f>
        <v>0</v>
      </c>
      <c r="J9" s="416">
        <f>SUMIFS(SALE!$W$6:$W$9814,SALE!$A$6:$A$9814,J2,SALE!$Y$6:$Y$9814,$A$3:$A$1037,SALE!$E$6:$E$9814,$B$3:$B$1037)</f>
        <v>0</v>
      </c>
      <c r="K9" s="416">
        <f>SUMIFS(SALE!$W$6:$W$9814,SALE!$A$6:$A$9814,K2,SALE!$Y$6:$Y$9814,$A$3:$A$1037,SALE!$E$6:$E$9814,$B$3:$B$1037)</f>
        <v>0</v>
      </c>
      <c r="L9" s="416">
        <f>SUMIFS(SALE!$W$6:$W$9814,SALE!$A$6:$A$9814,L2,SALE!$Y$6:$Y$9814,$A$3:$A$1037,SALE!$E$6:$E$9814,$B$3:$B$1037)</f>
        <v>0</v>
      </c>
      <c r="M9" s="416">
        <f>SUMIFS(SALE!$W$6:$W$9814,SALE!$A$6:$A$9814,M2,SALE!$Y$6:$Y$9814,$A$3:$A$1037,SALE!$E$6:$E$9814,$B$3:$B$1037)</f>
        <v>0</v>
      </c>
      <c r="N9" s="416">
        <f>SUMIFS(SALE!$W$6:$W$9814,SALE!$A$6:$A$9814,N2,SALE!$Y$6:$Y$9814,$A$3:$A$1037,SALE!$E$6:$E$9814,$B$3:$B$1037)</f>
        <v>0</v>
      </c>
      <c r="O9" s="416">
        <f>SUMIFS(SALE!$W$6:$W$9814,SALE!$A$6:$A$9814,O2,SALE!$Y$6:$Y$9814,$A$3:$A$1037,SALE!$E$6:$E$9814,$B$3:$B$1037)</f>
        <v>0</v>
      </c>
    </row>
    <row r="10" spans="1:15">
      <c r="A10" s="402" t="s">
        <v>1401</v>
      </c>
      <c r="B10" s="402" t="s">
        <v>1543</v>
      </c>
      <c r="C10" s="402" t="s">
        <v>1543</v>
      </c>
      <c r="D10" s="414">
        <f t="shared" ref="D10:O10" si="2">SUM(D12:D16)</f>
        <v>0</v>
      </c>
      <c r="E10" s="414">
        <f t="shared" si="2"/>
        <v>0</v>
      </c>
      <c r="F10" s="414">
        <f t="shared" si="2"/>
        <v>0</v>
      </c>
      <c r="G10" s="414">
        <f t="shared" si="2"/>
        <v>0</v>
      </c>
      <c r="H10" s="414">
        <f t="shared" si="2"/>
        <v>0</v>
      </c>
      <c r="I10" s="414">
        <f t="shared" si="2"/>
        <v>0</v>
      </c>
      <c r="J10" s="414">
        <f t="shared" si="2"/>
        <v>0</v>
      </c>
      <c r="K10" s="414">
        <f t="shared" si="2"/>
        <v>0</v>
      </c>
      <c r="L10" s="414">
        <f t="shared" si="2"/>
        <v>0</v>
      </c>
      <c r="M10" s="414">
        <f t="shared" si="2"/>
        <v>0</v>
      </c>
      <c r="N10" s="414">
        <f t="shared" si="2"/>
        <v>0</v>
      </c>
      <c r="O10" s="414">
        <f t="shared" si="2"/>
        <v>0</v>
      </c>
    </row>
    <row r="11" spans="1:15">
      <c r="A11" s="415" t="s">
        <v>1401</v>
      </c>
      <c r="B11" s="415" t="s">
        <v>1543</v>
      </c>
      <c r="C11" s="392" t="s">
        <v>1363</v>
      </c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16"/>
      <c r="O11" s="416"/>
    </row>
    <row r="12" spans="1:15">
      <c r="A12" s="417" t="s">
        <v>1401</v>
      </c>
      <c r="B12" s="417" t="s">
        <v>1543</v>
      </c>
      <c r="C12" s="392" t="s">
        <v>1364</v>
      </c>
      <c r="D12" s="416">
        <f>SUMIFS(SALE!$S$6:$S$9814,SALE!$A$6:$A$9814,D2,SALE!$Y$6:$Y$9814,$A$3:$A$1037,SALE!$E$6:$E$9814,$B$3:$B$1037)</f>
        <v>0</v>
      </c>
      <c r="E12" s="416">
        <f>SUMIFS(SALE!$S$6:$S$9814,SALE!$A$6:$A$9814,E2,SALE!$Y$6:$Y$9814,$A$3:$A$1037,SALE!$E$6:$E$9814,$B$3:$B$1037)</f>
        <v>0</v>
      </c>
      <c r="F12" s="416">
        <f>SUMIFS(SALE!$S$6:$S$9814,SALE!$A$6:$A$9814,F2,SALE!$Y$6:$Y$9814,$A$3:$A$1037,SALE!$E$6:$E$9814,$B$3:$B$1037)</f>
        <v>0</v>
      </c>
      <c r="G12" s="416">
        <f>SUMIFS(SALE!$S$6:$S$9814,SALE!$A$6:$A$9814,G2,SALE!$Y$6:$Y$9814,$A$3:$A$1037,SALE!$E$6:$E$9814,$B$3:$B$1037)</f>
        <v>0</v>
      </c>
      <c r="H12" s="416">
        <f>SUMIFS(SALE!$S$6:$S$9814,SALE!$A$6:$A$9814,H2,SALE!$Y$6:$Y$9814,$A$3:$A$1037,SALE!$E$6:$E$9814,$B$3:$B$1037)</f>
        <v>0</v>
      </c>
      <c r="I12" s="416">
        <f>SUMIFS(SALE!$S$6:$S$9814,SALE!$A$6:$A$9814,I2,SALE!$Y$6:$Y$9814,$A$3:$A$1037,SALE!$E$6:$E$9814,$B$3:$B$1037)</f>
        <v>0</v>
      </c>
      <c r="J12" s="416">
        <f>SUMIFS(SALE!$S$6:$S$9814,SALE!$A$6:$A$9814,J2,SALE!$Y$6:$Y$9814,$A$3:$A$1037,SALE!$E$6:$E$9814,$B$3:$B$1037)</f>
        <v>0</v>
      </c>
      <c r="K12" s="416">
        <f>SUMIFS(SALE!$S$6:$S$9814,SALE!$A$6:$A$9814,K2,SALE!$Y$6:$Y$9814,$A$3:$A$1037,SALE!$E$6:$E$9814,$B$3:$B$1037)</f>
        <v>0</v>
      </c>
      <c r="L12" s="416">
        <f>SUMIFS(SALE!$S$6:$S$9814,SALE!$A$6:$A$9814,L2,SALE!$Y$6:$Y$9814,$A$3:$A$1037,SALE!$E$6:$E$9814,$B$3:$B$1037)</f>
        <v>0</v>
      </c>
      <c r="M12" s="416">
        <f>SUMIFS(SALE!$S$6:$S$9814,SALE!$A$6:$A$9814,M2,SALE!$Y$6:$Y$9814,$A$3:$A$1037,SALE!$E$6:$E$9814,$B$3:$B$1037)</f>
        <v>0</v>
      </c>
      <c r="N12" s="416">
        <f>SUMIFS(SALE!$S$6:$S$9814,SALE!$A$6:$A$9814,N2,SALE!$Y$6:$Y$9814,$A$3:$A$1037,SALE!$E$6:$E$9814,$B$3:$B$1037)</f>
        <v>0</v>
      </c>
      <c r="O12" s="416">
        <f>SUMIFS(SALE!$S$6:$S$9814,SALE!$A$6:$A$9814,O2,SALE!$Y$6:$Y$9814,$A$3:$A$1037,SALE!$E$6:$E$9814,$B$3:$B$1037)</f>
        <v>0</v>
      </c>
    </row>
    <row r="13" spans="1:15">
      <c r="A13" s="417" t="s">
        <v>1401</v>
      </c>
      <c r="B13" s="417" t="s">
        <v>1543</v>
      </c>
      <c r="C13" s="392" t="s">
        <v>1365</v>
      </c>
      <c r="D13" s="416">
        <f>SUMIFS(SALE!$T$6:$T$9814,SALE!$A$6:$A$9814,D2,SALE!$Y$6:$Y$9814,$A$3:$A$1037,SALE!$E$6:$E$9814,$B$3:$B$1037)</f>
        <v>0</v>
      </c>
      <c r="E13" s="416">
        <f>SUMIFS(SALE!$T$6:$T$9814,SALE!$A$6:$A$9814,E2,SALE!$Y$6:$Y$9814,$A$3:$A$1037,SALE!$E$6:$E$9814,$B$3:$B$1037)</f>
        <v>0</v>
      </c>
      <c r="F13" s="416">
        <f>SUMIFS(SALE!$T$6:$T$9814,SALE!$A$6:$A$9814,F2,SALE!$Y$6:$Y$9814,$A$3:$A$1037,SALE!$E$6:$E$9814,$B$3:$B$1037)</f>
        <v>0</v>
      </c>
      <c r="G13" s="416">
        <f>SUMIFS(SALE!$T$6:$T$9814,SALE!$A$6:$A$9814,G2,SALE!$Y$6:$Y$9814,$A$3:$A$1037,SALE!$E$6:$E$9814,$B$3:$B$1037)</f>
        <v>0</v>
      </c>
      <c r="H13" s="416">
        <f>SUMIFS(SALE!$T$6:$T$9814,SALE!$A$6:$A$9814,H2,SALE!$Y$6:$Y$9814,$A$3:$A$1037,SALE!$E$6:$E$9814,$B$3:$B$1037)</f>
        <v>0</v>
      </c>
      <c r="I13" s="416">
        <f>SUMIFS(SALE!$T$6:$T$9814,SALE!$A$6:$A$9814,I2,SALE!$Y$6:$Y$9814,$A$3:$A$1037,SALE!$E$6:$E$9814,$B$3:$B$1037)</f>
        <v>0</v>
      </c>
      <c r="J13" s="416">
        <f>SUMIFS(SALE!$T$6:$T$9814,SALE!$A$6:$A$9814,J2,SALE!$Y$6:$Y$9814,$A$3:$A$1037,SALE!$E$6:$E$9814,$B$3:$B$1037)</f>
        <v>0</v>
      </c>
      <c r="K13" s="416">
        <f>SUMIFS(SALE!$T$6:$T$9814,SALE!$A$6:$A$9814,K2,SALE!$Y$6:$Y$9814,$A$3:$A$1037,SALE!$E$6:$E$9814,$B$3:$B$1037)</f>
        <v>0</v>
      </c>
      <c r="L13" s="416">
        <f>SUMIFS(SALE!$T$6:$T$9814,SALE!$A$6:$A$9814,L2,SALE!$Y$6:$Y$9814,$A$3:$A$1037,SALE!$E$6:$E$9814,$B$3:$B$1037)</f>
        <v>0</v>
      </c>
      <c r="M13" s="416">
        <f>SUMIFS(SALE!$T$6:$T$9814,SALE!$A$6:$A$9814,M2,SALE!$Y$6:$Y$9814,$A$3:$A$1037,SALE!$E$6:$E$9814,$B$3:$B$1037)</f>
        <v>0</v>
      </c>
      <c r="N13" s="416">
        <f>SUMIFS(SALE!$T$6:$T$9814,SALE!$A$6:$A$9814,N2,SALE!$Y$6:$Y$9814,$A$3:$A$1037,SALE!$E$6:$E$9814,$B$3:$B$1037)</f>
        <v>0</v>
      </c>
      <c r="O13" s="416">
        <f>SUMIFS(SALE!$T$6:$T$9814,SALE!$A$6:$A$9814,O2,SALE!$Y$6:$Y$9814,$A$3:$A$1037,SALE!$E$6:$E$9814,$B$3:$B$1037)</f>
        <v>0</v>
      </c>
    </row>
    <row r="14" spans="1:15">
      <c r="A14" s="417" t="s">
        <v>1401</v>
      </c>
      <c r="B14" s="417" t="s">
        <v>1543</v>
      </c>
      <c r="C14" s="392" t="s">
        <v>1366</v>
      </c>
      <c r="D14" s="416">
        <f>SUMIFS(SALE!$U$6:$U$9814,SALE!$A$6:$A$9814,D2,SALE!$Y$6:$Y$9814,$A$3:$A$1037,SALE!$E$6:$E$9814,$B$3:$B$1037)</f>
        <v>0</v>
      </c>
      <c r="E14" s="416">
        <f>SUMIFS(SALE!$U$6:$U$9814,SALE!$A$6:$A$9814,E2,SALE!$Y$6:$Y$9814,$A$3:$A$1037,SALE!$E$6:$E$9814,$B$3:$B$1037)</f>
        <v>0</v>
      </c>
      <c r="F14" s="416">
        <f>SUMIFS(SALE!$U$6:$U$9814,SALE!$A$6:$A$9814,F2,SALE!$Y$6:$Y$9814,$A$3:$A$1037,SALE!$E$6:$E$9814,$B$3:$B$1037)</f>
        <v>0</v>
      </c>
      <c r="G14" s="416">
        <f>SUMIFS(SALE!$U$6:$U$9814,SALE!$A$6:$A$9814,G2,SALE!$Y$6:$Y$9814,$A$3:$A$1037,SALE!$E$6:$E$9814,$B$3:$B$1037)</f>
        <v>0</v>
      </c>
      <c r="H14" s="416">
        <f>SUMIFS(SALE!$U$6:$U$9814,SALE!$A$6:$A$9814,H2,SALE!$Y$6:$Y$9814,$A$3:$A$1037,SALE!$E$6:$E$9814,$B$3:$B$1037)</f>
        <v>0</v>
      </c>
      <c r="I14" s="416">
        <f>SUMIFS(SALE!$U$6:$U$9814,SALE!$A$6:$A$9814,I2,SALE!$Y$6:$Y$9814,$A$3:$A$1037,SALE!$E$6:$E$9814,$B$3:$B$1037)</f>
        <v>0</v>
      </c>
      <c r="J14" s="416">
        <f>SUMIFS(SALE!$U$6:$U$9814,SALE!$A$6:$A$9814,J2,SALE!$Y$6:$Y$9814,$A$3:$A$1037,SALE!$E$6:$E$9814,$B$3:$B$1037)</f>
        <v>0</v>
      </c>
      <c r="K14" s="416">
        <f>SUMIFS(SALE!$U$6:$U$9814,SALE!$A$6:$A$9814,K2,SALE!$Y$6:$Y$9814,$A$3:$A$1037,SALE!$E$6:$E$9814,$B$3:$B$1037)</f>
        <v>0</v>
      </c>
      <c r="L14" s="416">
        <f>SUMIFS(SALE!$U$6:$U$9814,SALE!$A$6:$A$9814,L2,SALE!$Y$6:$Y$9814,$A$3:$A$1037,SALE!$E$6:$E$9814,$B$3:$B$1037)</f>
        <v>0</v>
      </c>
      <c r="M14" s="416">
        <f>SUMIFS(SALE!$U$6:$U$9814,SALE!$A$6:$A$9814,M2,SALE!$Y$6:$Y$9814,$A$3:$A$1037,SALE!$E$6:$E$9814,$B$3:$B$1037)</f>
        <v>0</v>
      </c>
      <c r="N14" s="416">
        <f>SUMIFS(SALE!$U$6:$U$9814,SALE!$A$6:$A$9814,N2,SALE!$Y$6:$Y$9814,$A$3:$A$1037,SALE!$E$6:$E$9814,$B$3:$B$1037)</f>
        <v>0</v>
      </c>
      <c r="O14" s="416">
        <f>SUMIFS(SALE!$U$6:$U$9814,SALE!$A$6:$A$9814,O2,SALE!$Y$6:$Y$9814,$A$3:$A$1037,SALE!$E$6:$E$9814,$B$3:$B$1037)</f>
        <v>0</v>
      </c>
    </row>
    <row r="15" spans="1:15">
      <c r="A15" s="417" t="s">
        <v>1401</v>
      </c>
      <c r="B15" s="417" t="s">
        <v>1543</v>
      </c>
      <c r="C15" s="392" t="s">
        <v>1367</v>
      </c>
      <c r="D15" s="416">
        <f>SUMIFS(SALE!$V$6:$V$9814,SALE!$A$6:$A$9814,D2,SALE!$Y$6:$Y$9814,$A$3:$A$1037,SALE!$E$6:$E$9814,$B$3:$B$1037)</f>
        <v>0</v>
      </c>
      <c r="E15" s="416">
        <f>SUMIFS(SALE!$V$6:$V$9814,SALE!$A$6:$A$9814,E2,SALE!$Y$6:$Y$9814,$A$3:$A$1037,SALE!$E$6:$E$9814,$B$3:$B$1037)</f>
        <v>0</v>
      </c>
      <c r="F15" s="416">
        <f>SUMIFS(SALE!$V$6:$V$9814,SALE!$A$6:$A$9814,F2,SALE!$Y$6:$Y$9814,$A$3:$A$1037,SALE!$E$6:$E$9814,$B$3:$B$1037)</f>
        <v>0</v>
      </c>
      <c r="G15" s="416">
        <f>SUMIFS(SALE!$V$6:$V$9814,SALE!$A$6:$A$9814,G2,SALE!$Y$6:$Y$9814,$A$3:$A$1037,SALE!$E$6:$E$9814,$B$3:$B$1037)</f>
        <v>0</v>
      </c>
      <c r="H15" s="416">
        <f>SUMIFS(SALE!$V$6:$V$9814,SALE!$A$6:$A$9814,H2,SALE!$Y$6:$Y$9814,$A$3:$A$1037,SALE!$E$6:$E$9814,$B$3:$B$1037)</f>
        <v>0</v>
      </c>
      <c r="I15" s="416">
        <f>SUMIFS(SALE!$V$6:$V$9814,SALE!$A$6:$A$9814,I2,SALE!$Y$6:$Y$9814,$A$3:$A$1037,SALE!$E$6:$E$9814,$B$3:$B$1037)</f>
        <v>0</v>
      </c>
      <c r="J15" s="416">
        <f>SUMIFS(SALE!$V$6:$V$9814,SALE!$A$6:$A$9814,J2,SALE!$Y$6:$Y$9814,$A$3:$A$1037,SALE!$E$6:$E$9814,$B$3:$B$1037)</f>
        <v>0</v>
      </c>
      <c r="K15" s="416">
        <f>SUMIFS(SALE!$V$6:$V$9814,SALE!$A$6:$A$9814,K2,SALE!$Y$6:$Y$9814,$A$3:$A$1037,SALE!$E$6:$E$9814,$B$3:$B$1037)</f>
        <v>0</v>
      </c>
      <c r="L15" s="416">
        <f>SUMIFS(SALE!$V$6:$V$9814,SALE!$A$6:$A$9814,L2,SALE!$Y$6:$Y$9814,$A$3:$A$1037,SALE!$E$6:$E$9814,$B$3:$B$1037)</f>
        <v>0</v>
      </c>
      <c r="M15" s="416">
        <f>SUMIFS(SALE!$V$6:$V$9814,SALE!$A$6:$A$9814,M2,SALE!$Y$6:$Y$9814,$A$3:$A$1037,SALE!$E$6:$E$9814,$B$3:$B$1037)</f>
        <v>0</v>
      </c>
      <c r="N15" s="416">
        <f>SUMIFS(SALE!$V$6:$V$9814,SALE!$A$6:$A$9814,N2,SALE!$Y$6:$Y$9814,$A$3:$A$1037,SALE!$E$6:$E$9814,$B$3:$B$1037)</f>
        <v>0</v>
      </c>
      <c r="O15" s="416">
        <f>SUMIFS(SALE!$V$6:$V$9814,SALE!$A$6:$A$9814,O2,SALE!$Y$6:$Y$9814,$A$3:$A$1037,SALE!$E$6:$E$9814,$B$3:$B$1037)</f>
        <v>0</v>
      </c>
    </row>
    <row r="16" spans="1:15">
      <c r="A16" s="418" t="s">
        <v>1401</v>
      </c>
      <c r="B16" s="418" t="s">
        <v>1543</v>
      </c>
      <c r="C16" s="392" t="s">
        <v>1368</v>
      </c>
      <c r="D16" s="416">
        <f>SUMIFS(SALE!$W$6:$W$9814,SALE!$A$6:$A$9814,D2,SALE!$Y$6:$Y$9814,$A$3:$A$1037,SALE!$E$6:$E$9814,$B$3:$B$1037)</f>
        <v>0</v>
      </c>
      <c r="E16" s="416">
        <f>SUMIFS(SALE!$W$6:$W$9814,SALE!$A$6:$A$9814,E2,SALE!$Y$6:$Y$9814,$A$3:$A$1037,SALE!$E$6:$E$9814,$B$3:$B$1037)</f>
        <v>0</v>
      </c>
      <c r="F16" s="416">
        <f>SUMIFS(SALE!$W$6:$W$9814,SALE!$A$6:$A$9814,F2,SALE!$Y$6:$Y$9814,$A$3:$A$1037,SALE!$E$6:$E$9814,$B$3:$B$1037)</f>
        <v>0</v>
      </c>
      <c r="G16" s="416">
        <f>SUMIFS(SALE!$W$6:$W$9814,SALE!$A$6:$A$9814,G2,SALE!$Y$6:$Y$9814,$A$3:$A$1037,SALE!$E$6:$E$9814,$B$3:$B$1037)</f>
        <v>0</v>
      </c>
      <c r="H16" s="416">
        <f>SUMIFS(SALE!$W$6:$W$9814,SALE!$A$6:$A$9814,H2,SALE!$Y$6:$Y$9814,$A$3:$A$1037,SALE!$E$6:$E$9814,$B$3:$B$1037)</f>
        <v>0</v>
      </c>
      <c r="I16" s="416">
        <f>SUMIFS(SALE!$W$6:$W$9814,SALE!$A$6:$A$9814,I2,SALE!$Y$6:$Y$9814,$A$3:$A$1037,SALE!$E$6:$E$9814,$B$3:$B$1037)</f>
        <v>0</v>
      </c>
      <c r="J16" s="416">
        <f>SUMIFS(SALE!$W$6:$W$9814,SALE!$A$6:$A$9814,J2,SALE!$Y$6:$Y$9814,$A$3:$A$1037,SALE!$E$6:$E$9814,$B$3:$B$1037)</f>
        <v>0</v>
      </c>
      <c r="K16" s="416">
        <f>SUMIFS(SALE!$W$6:$W$9814,SALE!$A$6:$A$9814,K2,SALE!$Y$6:$Y$9814,$A$3:$A$1037,SALE!$E$6:$E$9814,$B$3:$B$1037)</f>
        <v>0</v>
      </c>
      <c r="L16" s="416">
        <f>SUMIFS(SALE!$W$6:$W$9814,SALE!$A$6:$A$9814,L2,SALE!$Y$6:$Y$9814,$A$3:$A$1037,SALE!$E$6:$E$9814,$B$3:$B$1037)</f>
        <v>0</v>
      </c>
      <c r="M16" s="416">
        <f>SUMIFS(SALE!$W$6:$W$9814,SALE!$A$6:$A$9814,M2,SALE!$Y$6:$Y$9814,$A$3:$A$1037,SALE!$E$6:$E$9814,$B$3:$B$1037)</f>
        <v>0</v>
      </c>
      <c r="N16" s="416">
        <f>SUMIFS(SALE!$W$6:$W$9814,SALE!$A$6:$A$9814,N2,SALE!$Y$6:$Y$9814,$A$3:$A$1037,SALE!$E$6:$E$9814,$B$3:$B$1037)</f>
        <v>0</v>
      </c>
      <c r="O16" s="416">
        <f>SUMIFS(SALE!$W$6:$W$9814,SALE!$A$6:$A$9814,O2,SALE!$Y$6:$Y$9814,$A$3:$A$1037,SALE!$E$6:$E$9814,$B$3:$B$1037)</f>
        <v>0</v>
      </c>
    </row>
    <row r="17" spans="1:15">
      <c r="A17" s="402" t="s">
        <v>1401</v>
      </c>
      <c r="B17" s="402" t="s">
        <v>1544</v>
      </c>
      <c r="C17" s="402" t="s">
        <v>1544</v>
      </c>
      <c r="D17" s="414">
        <f t="shared" ref="D17:O17" si="3">SUM(D19:D23)</f>
        <v>0</v>
      </c>
      <c r="E17" s="414">
        <f t="shared" si="3"/>
        <v>0</v>
      </c>
      <c r="F17" s="414">
        <f t="shared" si="3"/>
        <v>0</v>
      </c>
      <c r="G17" s="414">
        <f t="shared" si="3"/>
        <v>0</v>
      </c>
      <c r="H17" s="414">
        <f t="shared" si="3"/>
        <v>0</v>
      </c>
      <c r="I17" s="414">
        <f t="shared" si="3"/>
        <v>0</v>
      </c>
      <c r="J17" s="414">
        <f t="shared" si="3"/>
        <v>0</v>
      </c>
      <c r="K17" s="414">
        <f t="shared" si="3"/>
        <v>0</v>
      </c>
      <c r="L17" s="414">
        <f t="shared" si="3"/>
        <v>0</v>
      </c>
      <c r="M17" s="414">
        <f t="shared" si="3"/>
        <v>0</v>
      </c>
      <c r="N17" s="414">
        <f t="shared" si="3"/>
        <v>0</v>
      </c>
      <c r="O17" s="414">
        <f t="shared" si="3"/>
        <v>0</v>
      </c>
    </row>
    <row r="18" spans="1:15">
      <c r="A18" s="415" t="s">
        <v>1401</v>
      </c>
      <c r="B18" s="415" t="s">
        <v>1544</v>
      </c>
      <c r="C18" s="392" t="s">
        <v>1363</v>
      </c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</row>
    <row r="19" spans="1:15">
      <c r="A19" s="417" t="s">
        <v>1401</v>
      </c>
      <c r="B19" s="417" t="s">
        <v>1544</v>
      </c>
      <c r="C19" s="392" t="s">
        <v>1364</v>
      </c>
      <c r="D19" s="416">
        <f>SUMIFS(SALE!$S$6:$S$9814,SALE!$A$6:$A$9814,D2,SALE!$Y$6:$Y$9814,$A$3:$A$1037,SALE!$E$6:$E$9814,$B$3:$B$1037)</f>
        <v>0</v>
      </c>
      <c r="E19" s="416">
        <f>SUMIFS(SALE!$S$6:$S$9814,SALE!$A$6:$A$9814,E2,SALE!$Y$6:$Y$9814,$A$3:$A$1037,SALE!$E$6:$E$9814,$B$3:$B$1037)</f>
        <v>0</v>
      </c>
      <c r="F19" s="416">
        <f>SUMIFS(SALE!$S$6:$S$9814,SALE!$A$6:$A$9814,F2,SALE!$Y$6:$Y$9814,$A$3:$A$1037,SALE!$E$6:$E$9814,$B$3:$B$1037)</f>
        <v>0</v>
      </c>
      <c r="G19" s="416">
        <f>SUMIFS(SALE!$S$6:$S$9814,SALE!$A$6:$A$9814,G2,SALE!$Y$6:$Y$9814,$A$3:$A$1037,SALE!$E$6:$E$9814,$B$3:$B$1037)</f>
        <v>0</v>
      </c>
      <c r="H19" s="416">
        <f>SUMIFS(SALE!$S$6:$S$9814,SALE!$A$6:$A$9814,H2,SALE!$Y$6:$Y$9814,$A$3:$A$1037,SALE!$E$6:$E$9814,$B$3:$B$1037)</f>
        <v>0</v>
      </c>
      <c r="I19" s="416">
        <f>SUMIFS(SALE!$S$6:$S$9814,SALE!$A$6:$A$9814,I2,SALE!$Y$6:$Y$9814,$A$3:$A$1037,SALE!$E$6:$E$9814,$B$3:$B$1037)</f>
        <v>0</v>
      </c>
      <c r="J19" s="416">
        <f>SUMIFS(SALE!$S$6:$S$9814,SALE!$A$6:$A$9814,J2,SALE!$Y$6:$Y$9814,$A$3:$A$1037,SALE!$E$6:$E$9814,$B$3:$B$1037)</f>
        <v>0</v>
      </c>
      <c r="K19" s="416">
        <f>SUMIFS(SALE!$S$6:$S$9814,SALE!$A$6:$A$9814,K2,SALE!$Y$6:$Y$9814,$A$3:$A$1037,SALE!$E$6:$E$9814,$B$3:$B$1037)</f>
        <v>0</v>
      </c>
      <c r="L19" s="416">
        <f>SUMIFS(SALE!$S$6:$S$9814,SALE!$A$6:$A$9814,L2,SALE!$Y$6:$Y$9814,$A$3:$A$1037,SALE!$E$6:$E$9814,$B$3:$B$1037)</f>
        <v>0</v>
      </c>
      <c r="M19" s="416">
        <f>SUMIFS(SALE!$S$6:$S$9814,SALE!$A$6:$A$9814,M2,SALE!$Y$6:$Y$9814,$A$3:$A$1037,SALE!$E$6:$E$9814,$B$3:$B$1037)</f>
        <v>0</v>
      </c>
      <c r="N19" s="416">
        <f>SUMIFS(SALE!$S$6:$S$9814,SALE!$A$6:$A$9814,N2,SALE!$Y$6:$Y$9814,$A$3:$A$1037,SALE!$E$6:$E$9814,$B$3:$B$1037)</f>
        <v>0</v>
      </c>
      <c r="O19" s="416">
        <f>SUMIFS(SALE!$S$6:$S$9814,SALE!$A$6:$A$9814,O2,SALE!$Y$6:$Y$9814,$A$3:$A$1037,SALE!$E$6:$E$9814,$B$3:$B$1037)</f>
        <v>0</v>
      </c>
    </row>
    <row r="20" spans="1:15">
      <c r="A20" s="417" t="s">
        <v>1401</v>
      </c>
      <c r="B20" s="417" t="s">
        <v>1544</v>
      </c>
      <c r="C20" s="392" t="s">
        <v>1365</v>
      </c>
      <c r="D20" s="416">
        <f>SUMIFS(SALE!$T$6:$T$9814,SALE!$A$6:$A$9814,D2,SALE!$Y$6:$Y$9814,$A$3:$A$1037,SALE!$E$6:$E$9814,$B$3:$B$1037)</f>
        <v>0</v>
      </c>
      <c r="E20" s="416">
        <f>SUMIFS(SALE!$T$6:$T$9814,SALE!$A$6:$A$9814,E2,SALE!$Y$6:$Y$9814,$A$3:$A$1037,SALE!$E$6:$E$9814,$B$3:$B$1037)</f>
        <v>0</v>
      </c>
      <c r="F20" s="416">
        <f>SUMIFS(SALE!$T$6:$T$9814,SALE!$A$6:$A$9814,F2,SALE!$Y$6:$Y$9814,$A$3:$A$1037,SALE!$E$6:$E$9814,$B$3:$B$1037)</f>
        <v>0</v>
      </c>
      <c r="G20" s="416">
        <f>SUMIFS(SALE!$T$6:$T$9814,SALE!$A$6:$A$9814,G2,SALE!$Y$6:$Y$9814,$A$3:$A$1037,SALE!$E$6:$E$9814,$B$3:$B$1037)</f>
        <v>0</v>
      </c>
      <c r="H20" s="416">
        <f>SUMIFS(SALE!$T$6:$T$9814,SALE!$A$6:$A$9814,H2,SALE!$Y$6:$Y$9814,$A$3:$A$1037,SALE!$E$6:$E$9814,$B$3:$B$1037)</f>
        <v>0</v>
      </c>
      <c r="I20" s="416">
        <f>SUMIFS(SALE!$T$6:$T$9814,SALE!$A$6:$A$9814,I2,SALE!$Y$6:$Y$9814,$A$3:$A$1037,SALE!$E$6:$E$9814,$B$3:$B$1037)</f>
        <v>0</v>
      </c>
      <c r="J20" s="416">
        <f>SUMIFS(SALE!$T$6:$T$9814,SALE!$A$6:$A$9814,J2,SALE!$Y$6:$Y$9814,$A$3:$A$1037,SALE!$E$6:$E$9814,$B$3:$B$1037)</f>
        <v>0</v>
      </c>
      <c r="K20" s="416">
        <f>SUMIFS(SALE!$T$6:$T$9814,SALE!$A$6:$A$9814,K2,SALE!$Y$6:$Y$9814,$A$3:$A$1037,SALE!$E$6:$E$9814,$B$3:$B$1037)</f>
        <v>0</v>
      </c>
      <c r="L20" s="416">
        <f>SUMIFS(SALE!$T$6:$T$9814,SALE!$A$6:$A$9814,L2,SALE!$Y$6:$Y$9814,$A$3:$A$1037,SALE!$E$6:$E$9814,$B$3:$B$1037)</f>
        <v>0</v>
      </c>
      <c r="M20" s="416">
        <f>SUMIFS(SALE!$T$6:$T$9814,SALE!$A$6:$A$9814,M2,SALE!$Y$6:$Y$9814,$A$3:$A$1037,SALE!$E$6:$E$9814,$B$3:$B$1037)</f>
        <v>0</v>
      </c>
      <c r="N20" s="416">
        <f>SUMIFS(SALE!$T$6:$T$9814,SALE!$A$6:$A$9814,N2,SALE!$Y$6:$Y$9814,$A$3:$A$1037,SALE!$E$6:$E$9814,$B$3:$B$1037)</f>
        <v>0</v>
      </c>
      <c r="O20" s="416">
        <f>SUMIFS(SALE!$T$6:$T$9814,SALE!$A$6:$A$9814,O2,SALE!$Y$6:$Y$9814,$A$3:$A$1037,SALE!$E$6:$E$9814,$B$3:$B$1037)</f>
        <v>0</v>
      </c>
    </row>
    <row r="21" spans="1:15">
      <c r="A21" s="417" t="s">
        <v>1401</v>
      </c>
      <c r="B21" s="417" t="s">
        <v>1544</v>
      </c>
      <c r="C21" s="392" t="s">
        <v>1366</v>
      </c>
      <c r="D21" s="416">
        <f>SUMIFS(SALE!$U$6:$U$9814,SALE!$A$6:$A$9814,D2,SALE!$Y$6:$Y$9814,$A$3:$A$1037,SALE!$E$6:$E$9814,$B$3:$B$1037)</f>
        <v>0</v>
      </c>
      <c r="E21" s="416">
        <f>SUMIFS(SALE!$U$6:$U$9814,SALE!$A$6:$A$9814,E2,SALE!$Y$6:$Y$9814,$A$3:$A$1037,SALE!$E$6:$E$9814,$B$3:$B$1037)</f>
        <v>0</v>
      </c>
      <c r="F21" s="416">
        <f>SUMIFS(SALE!$U$6:$U$9814,SALE!$A$6:$A$9814,F2,SALE!$Y$6:$Y$9814,$A$3:$A$1037,SALE!$E$6:$E$9814,$B$3:$B$1037)</f>
        <v>0</v>
      </c>
      <c r="G21" s="416">
        <f>SUMIFS(SALE!$U$6:$U$9814,SALE!$A$6:$A$9814,G2,SALE!$Y$6:$Y$9814,$A$3:$A$1037,SALE!$E$6:$E$9814,$B$3:$B$1037)</f>
        <v>0</v>
      </c>
      <c r="H21" s="416">
        <f>SUMIFS(SALE!$U$6:$U$9814,SALE!$A$6:$A$9814,H2,SALE!$Y$6:$Y$9814,$A$3:$A$1037,SALE!$E$6:$E$9814,$B$3:$B$1037)</f>
        <v>0</v>
      </c>
      <c r="I21" s="416">
        <f>SUMIFS(SALE!$U$6:$U$9814,SALE!$A$6:$A$9814,I2,SALE!$Y$6:$Y$9814,$A$3:$A$1037,SALE!$E$6:$E$9814,$B$3:$B$1037)</f>
        <v>0</v>
      </c>
      <c r="J21" s="416">
        <f>SUMIFS(SALE!$U$6:$U$9814,SALE!$A$6:$A$9814,J2,SALE!$Y$6:$Y$9814,$A$3:$A$1037,SALE!$E$6:$E$9814,$B$3:$B$1037)</f>
        <v>0</v>
      </c>
      <c r="K21" s="416">
        <f>SUMIFS(SALE!$U$6:$U$9814,SALE!$A$6:$A$9814,K2,SALE!$Y$6:$Y$9814,$A$3:$A$1037,SALE!$E$6:$E$9814,$B$3:$B$1037)</f>
        <v>0</v>
      </c>
      <c r="L21" s="416">
        <f>SUMIFS(SALE!$U$6:$U$9814,SALE!$A$6:$A$9814,L2,SALE!$Y$6:$Y$9814,$A$3:$A$1037,SALE!$E$6:$E$9814,$B$3:$B$1037)</f>
        <v>0</v>
      </c>
      <c r="M21" s="416">
        <f>SUMIFS(SALE!$U$6:$U$9814,SALE!$A$6:$A$9814,M2,SALE!$Y$6:$Y$9814,$A$3:$A$1037,SALE!$E$6:$E$9814,$B$3:$B$1037)</f>
        <v>0</v>
      </c>
      <c r="N21" s="416">
        <f>SUMIFS(SALE!$U$6:$U$9814,SALE!$A$6:$A$9814,N2,SALE!$Y$6:$Y$9814,$A$3:$A$1037,SALE!$E$6:$E$9814,$B$3:$B$1037)</f>
        <v>0</v>
      </c>
      <c r="O21" s="416">
        <f>SUMIFS(SALE!$U$6:$U$9814,SALE!$A$6:$A$9814,O2,SALE!$Y$6:$Y$9814,$A$3:$A$1037,SALE!$E$6:$E$9814,$B$3:$B$1037)</f>
        <v>0</v>
      </c>
    </row>
    <row r="22" spans="1:15">
      <c r="A22" s="417" t="s">
        <v>1401</v>
      </c>
      <c r="B22" s="417" t="s">
        <v>1544</v>
      </c>
      <c r="C22" s="392" t="s">
        <v>1367</v>
      </c>
      <c r="D22" s="416">
        <f>SUMIFS(SALE!$V$6:$V$9814,SALE!$A$6:$A$9814,D2,SALE!$Y$6:$Y$9814,$A$3:$A$1037,SALE!$E$6:$E$9814,$B$3:$B$1037)</f>
        <v>0</v>
      </c>
      <c r="E22" s="416">
        <f>SUMIFS(SALE!$V$6:$V$9814,SALE!$A$6:$A$9814,E2,SALE!$Y$6:$Y$9814,$A$3:$A$1037,SALE!$E$6:$E$9814,$B$3:$B$1037)</f>
        <v>0</v>
      </c>
      <c r="F22" s="416">
        <f>SUMIFS(SALE!$V$6:$V$9814,SALE!$A$6:$A$9814,F2,SALE!$Y$6:$Y$9814,$A$3:$A$1037,SALE!$E$6:$E$9814,$B$3:$B$1037)</f>
        <v>0</v>
      </c>
      <c r="G22" s="416">
        <f>SUMIFS(SALE!$V$6:$V$9814,SALE!$A$6:$A$9814,G2,SALE!$Y$6:$Y$9814,$A$3:$A$1037,SALE!$E$6:$E$9814,$B$3:$B$1037)</f>
        <v>0</v>
      </c>
      <c r="H22" s="416">
        <f>SUMIFS(SALE!$V$6:$V$9814,SALE!$A$6:$A$9814,H2,SALE!$Y$6:$Y$9814,$A$3:$A$1037,SALE!$E$6:$E$9814,$B$3:$B$1037)</f>
        <v>0</v>
      </c>
      <c r="I22" s="416">
        <f>SUMIFS(SALE!$V$6:$V$9814,SALE!$A$6:$A$9814,I2,SALE!$Y$6:$Y$9814,$A$3:$A$1037,SALE!$E$6:$E$9814,$B$3:$B$1037)</f>
        <v>0</v>
      </c>
      <c r="J22" s="416">
        <f>SUMIFS(SALE!$V$6:$V$9814,SALE!$A$6:$A$9814,J2,SALE!$Y$6:$Y$9814,$A$3:$A$1037,SALE!$E$6:$E$9814,$B$3:$B$1037)</f>
        <v>0</v>
      </c>
      <c r="K22" s="416">
        <f>SUMIFS(SALE!$V$6:$V$9814,SALE!$A$6:$A$9814,K2,SALE!$Y$6:$Y$9814,$A$3:$A$1037,SALE!$E$6:$E$9814,$B$3:$B$1037)</f>
        <v>0</v>
      </c>
      <c r="L22" s="416">
        <f>SUMIFS(SALE!$V$6:$V$9814,SALE!$A$6:$A$9814,L2,SALE!$Y$6:$Y$9814,$A$3:$A$1037,SALE!$E$6:$E$9814,$B$3:$B$1037)</f>
        <v>0</v>
      </c>
      <c r="M22" s="416">
        <f>SUMIFS(SALE!$V$6:$V$9814,SALE!$A$6:$A$9814,M2,SALE!$Y$6:$Y$9814,$A$3:$A$1037,SALE!$E$6:$E$9814,$B$3:$B$1037)</f>
        <v>0</v>
      </c>
      <c r="N22" s="416">
        <f>SUMIFS(SALE!$V$6:$V$9814,SALE!$A$6:$A$9814,N2,SALE!$Y$6:$Y$9814,$A$3:$A$1037,SALE!$E$6:$E$9814,$B$3:$B$1037)</f>
        <v>0</v>
      </c>
      <c r="O22" s="416">
        <f>SUMIFS(SALE!$V$6:$V$9814,SALE!$A$6:$A$9814,O2,SALE!$Y$6:$Y$9814,$A$3:$A$1037,SALE!$E$6:$E$9814,$B$3:$B$1037)</f>
        <v>0</v>
      </c>
    </row>
    <row r="23" spans="1:15">
      <c r="A23" s="417" t="s">
        <v>1401</v>
      </c>
      <c r="B23" s="417" t="s">
        <v>1544</v>
      </c>
      <c r="C23" s="403" t="s">
        <v>1368</v>
      </c>
      <c r="D23" s="416">
        <f>SUMIFS(SALE!$W$6:$W$9814,SALE!$A$6:$A$9814,D2,SALE!$Y$6:$Y$9814,$A$3:$A$1037,SALE!$E$6:$E$9814,$B$3:$B$1037)</f>
        <v>0</v>
      </c>
      <c r="E23" s="416">
        <f>SUMIFS(SALE!$W$6:$W$9814,SALE!$A$6:$A$9814,E2,SALE!$Y$6:$Y$9814,$A$3:$A$1037,SALE!$E$6:$E$9814,$B$3:$B$1037)</f>
        <v>0</v>
      </c>
      <c r="F23" s="416">
        <f>SUMIFS(SALE!$W$6:$W$9814,SALE!$A$6:$A$9814,F2,SALE!$Y$6:$Y$9814,$A$3:$A$1037,SALE!$E$6:$E$9814,$B$3:$B$1037)</f>
        <v>0</v>
      </c>
      <c r="G23" s="416">
        <f>SUMIFS(SALE!$W$6:$W$9814,SALE!$A$6:$A$9814,G2,SALE!$Y$6:$Y$9814,$A$3:$A$1037,SALE!$E$6:$E$9814,$B$3:$B$1037)</f>
        <v>0</v>
      </c>
      <c r="H23" s="416">
        <f>SUMIFS(SALE!$W$6:$W$9814,SALE!$A$6:$A$9814,H2,SALE!$Y$6:$Y$9814,$A$3:$A$1037,SALE!$E$6:$E$9814,$B$3:$B$1037)</f>
        <v>0</v>
      </c>
      <c r="I23" s="416">
        <f>SUMIFS(SALE!$W$6:$W$9814,SALE!$A$6:$A$9814,I2,SALE!$Y$6:$Y$9814,$A$3:$A$1037,SALE!$E$6:$E$9814,$B$3:$B$1037)</f>
        <v>0</v>
      </c>
      <c r="J23" s="416">
        <f>SUMIFS(SALE!$W$6:$W$9814,SALE!$A$6:$A$9814,J2,SALE!$Y$6:$Y$9814,$A$3:$A$1037,SALE!$E$6:$E$9814,$B$3:$B$1037)</f>
        <v>0</v>
      </c>
      <c r="K23" s="416">
        <f>SUMIFS(SALE!$W$6:$W$9814,SALE!$A$6:$A$9814,K2,SALE!$Y$6:$Y$9814,$A$3:$A$1037,SALE!$E$6:$E$9814,$B$3:$B$1037)</f>
        <v>0</v>
      </c>
      <c r="L23" s="416">
        <f>SUMIFS(SALE!$W$6:$W$9814,SALE!$A$6:$A$9814,L2,SALE!$Y$6:$Y$9814,$A$3:$A$1037,SALE!$E$6:$E$9814,$B$3:$B$1037)</f>
        <v>0</v>
      </c>
      <c r="M23" s="416">
        <f>SUMIFS(SALE!$W$6:$W$9814,SALE!$A$6:$A$9814,M2,SALE!$Y$6:$Y$9814,$A$3:$A$1037,SALE!$E$6:$E$9814,$B$3:$B$1037)</f>
        <v>0</v>
      </c>
      <c r="N23" s="416">
        <f>SUMIFS(SALE!$W$6:$W$9814,SALE!$A$6:$A$9814,N2,SALE!$Y$6:$Y$9814,$A$3:$A$1037,SALE!$E$6:$E$9814,$B$3:$B$1037)</f>
        <v>0</v>
      </c>
      <c r="O23" s="416">
        <f>SUMIFS(SALE!$W$6:$W$9814,SALE!$A$6:$A$9814,O2,SALE!$Y$6:$Y$9814,$A$3:$A$1037,SALE!$E$6:$E$9814,$B$3:$B$1037)</f>
        <v>0</v>
      </c>
    </row>
    <row r="24" spans="1:15">
      <c r="A24" s="402" t="s">
        <v>1401</v>
      </c>
      <c r="B24" s="402" t="s">
        <v>1468</v>
      </c>
      <c r="C24" s="402" t="s">
        <v>1888</v>
      </c>
      <c r="D24" s="414">
        <f>SUM(D26:D30)</f>
        <v>0</v>
      </c>
      <c r="E24" s="414">
        <f t="shared" ref="E24:O24" si="4">SUM(E26:E30)</f>
        <v>0</v>
      </c>
      <c r="F24" s="414">
        <f t="shared" si="4"/>
        <v>0</v>
      </c>
      <c r="G24" s="414">
        <f t="shared" si="4"/>
        <v>0</v>
      </c>
      <c r="H24" s="414">
        <f t="shared" si="4"/>
        <v>0</v>
      </c>
      <c r="I24" s="414">
        <f t="shared" si="4"/>
        <v>0</v>
      </c>
      <c r="J24" s="414">
        <f t="shared" si="4"/>
        <v>0</v>
      </c>
      <c r="K24" s="414">
        <f t="shared" si="4"/>
        <v>0</v>
      </c>
      <c r="L24" s="414">
        <f t="shared" si="4"/>
        <v>0</v>
      </c>
      <c r="M24" s="414">
        <f t="shared" si="4"/>
        <v>0</v>
      </c>
      <c r="N24" s="414">
        <f t="shared" si="4"/>
        <v>0</v>
      </c>
      <c r="O24" s="414">
        <f t="shared" si="4"/>
        <v>0</v>
      </c>
    </row>
    <row r="25" spans="1:15">
      <c r="A25" s="417" t="s">
        <v>1401</v>
      </c>
      <c r="B25" s="417" t="s">
        <v>1468</v>
      </c>
      <c r="C25" s="392" t="s">
        <v>1363</v>
      </c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</row>
    <row r="26" spans="1:15">
      <c r="A26" s="417" t="s">
        <v>1401</v>
      </c>
      <c r="B26" s="417" t="s">
        <v>1468</v>
      </c>
      <c r="C26" s="392" t="s">
        <v>1364</v>
      </c>
      <c r="D26" s="416">
        <f>+D5+D12+D19</f>
        <v>0</v>
      </c>
      <c r="E26" s="416">
        <f t="shared" ref="E26:O26" si="5">+E5+E12+E19</f>
        <v>0</v>
      </c>
      <c r="F26" s="416">
        <f t="shared" si="5"/>
        <v>0</v>
      </c>
      <c r="G26" s="416">
        <f t="shared" si="5"/>
        <v>0</v>
      </c>
      <c r="H26" s="416">
        <f t="shared" si="5"/>
        <v>0</v>
      </c>
      <c r="I26" s="416">
        <f t="shared" si="5"/>
        <v>0</v>
      </c>
      <c r="J26" s="416">
        <f t="shared" si="5"/>
        <v>0</v>
      </c>
      <c r="K26" s="416">
        <f t="shared" si="5"/>
        <v>0</v>
      </c>
      <c r="L26" s="416">
        <f t="shared" si="5"/>
        <v>0</v>
      </c>
      <c r="M26" s="416">
        <f t="shared" si="5"/>
        <v>0</v>
      </c>
      <c r="N26" s="416">
        <f t="shared" si="5"/>
        <v>0</v>
      </c>
      <c r="O26" s="416">
        <f t="shared" si="5"/>
        <v>0</v>
      </c>
    </row>
    <row r="27" spans="1:15">
      <c r="A27" s="417" t="s">
        <v>1401</v>
      </c>
      <c r="B27" s="417" t="s">
        <v>1468</v>
      </c>
      <c r="C27" s="392" t="s">
        <v>1365</v>
      </c>
      <c r="D27" s="416">
        <f t="shared" ref="D27:D30" si="6">+D6+D13+D20</f>
        <v>0</v>
      </c>
      <c r="E27" s="416">
        <f t="shared" ref="E27:O27" si="7">+E6+E13+E20</f>
        <v>0</v>
      </c>
      <c r="F27" s="416">
        <f t="shared" si="7"/>
        <v>0</v>
      </c>
      <c r="G27" s="416">
        <f t="shared" si="7"/>
        <v>0</v>
      </c>
      <c r="H27" s="416">
        <f t="shared" si="7"/>
        <v>0</v>
      </c>
      <c r="I27" s="416">
        <f t="shared" si="7"/>
        <v>0</v>
      </c>
      <c r="J27" s="416">
        <f t="shared" si="7"/>
        <v>0</v>
      </c>
      <c r="K27" s="416">
        <f t="shared" si="7"/>
        <v>0</v>
      </c>
      <c r="L27" s="416">
        <f t="shared" si="7"/>
        <v>0</v>
      </c>
      <c r="M27" s="416">
        <f t="shared" si="7"/>
        <v>0</v>
      </c>
      <c r="N27" s="416">
        <f t="shared" si="7"/>
        <v>0</v>
      </c>
      <c r="O27" s="416">
        <f t="shared" si="7"/>
        <v>0</v>
      </c>
    </row>
    <row r="28" spans="1:15">
      <c r="A28" s="417" t="s">
        <v>1401</v>
      </c>
      <c r="B28" s="417" t="s">
        <v>1468</v>
      </c>
      <c r="C28" s="392" t="s">
        <v>1366</v>
      </c>
      <c r="D28" s="416">
        <f t="shared" si="6"/>
        <v>0</v>
      </c>
      <c r="E28" s="416">
        <f t="shared" ref="E28:O28" si="8">+E7+E14+E21</f>
        <v>0</v>
      </c>
      <c r="F28" s="416">
        <f t="shared" si="8"/>
        <v>0</v>
      </c>
      <c r="G28" s="416">
        <f t="shared" si="8"/>
        <v>0</v>
      </c>
      <c r="H28" s="416">
        <f t="shared" si="8"/>
        <v>0</v>
      </c>
      <c r="I28" s="416">
        <f t="shared" si="8"/>
        <v>0</v>
      </c>
      <c r="J28" s="416">
        <f t="shared" si="8"/>
        <v>0</v>
      </c>
      <c r="K28" s="416">
        <f t="shared" si="8"/>
        <v>0</v>
      </c>
      <c r="L28" s="416">
        <f t="shared" si="8"/>
        <v>0</v>
      </c>
      <c r="M28" s="416">
        <f t="shared" si="8"/>
        <v>0</v>
      </c>
      <c r="N28" s="416">
        <f t="shared" si="8"/>
        <v>0</v>
      </c>
      <c r="O28" s="416">
        <f t="shared" si="8"/>
        <v>0</v>
      </c>
    </row>
    <row r="29" spans="1:15">
      <c r="A29" s="417" t="s">
        <v>1401</v>
      </c>
      <c r="B29" s="417" t="s">
        <v>1468</v>
      </c>
      <c r="C29" s="392" t="s">
        <v>1367</v>
      </c>
      <c r="D29" s="416">
        <f t="shared" si="6"/>
        <v>0</v>
      </c>
      <c r="E29" s="416">
        <f t="shared" ref="E29:O29" si="9">+E8+E15+E22</f>
        <v>0</v>
      </c>
      <c r="F29" s="416">
        <f t="shared" si="9"/>
        <v>0</v>
      </c>
      <c r="G29" s="416">
        <f t="shared" si="9"/>
        <v>0</v>
      </c>
      <c r="H29" s="416">
        <f t="shared" si="9"/>
        <v>0</v>
      </c>
      <c r="I29" s="416">
        <f t="shared" si="9"/>
        <v>0</v>
      </c>
      <c r="J29" s="416">
        <f t="shared" si="9"/>
        <v>0</v>
      </c>
      <c r="K29" s="416">
        <f t="shared" si="9"/>
        <v>0</v>
      </c>
      <c r="L29" s="416">
        <f t="shared" si="9"/>
        <v>0</v>
      </c>
      <c r="M29" s="416">
        <f t="shared" si="9"/>
        <v>0</v>
      </c>
      <c r="N29" s="416">
        <f t="shared" si="9"/>
        <v>0</v>
      </c>
      <c r="O29" s="416">
        <f t="shared" si="9"/>
        <v>0</v>
      </c>
    </row>
    <row r="30" spans="1:15">
      <c r="A30" s="418" t="s">
        <v>1401</v>
      </c>
      <c r="B30" s="418" t="s">
        <v>1468</v>
      </c>
      <c r="C30" s="403" t="s">
        <v>1368</v>
      </c>
      <c r="D30" s="416">
        <f t="shared" si="6"/>
        <v>0</v>
      </c>
      <c r="E30" s="416">
        <f t="shared" ref="E30:O30" si="10">+E9+E16+E23</f>
        <v>0</v>
      </c>
      <c r="F30" s="416">
        <f t="shared" si="10"/>
        <v>0</v>
      </c>
      <c r="G30" s="416">
        <f t="shared" si="10"/>
        <v>0</v>
      </c>
      <c r="H30" s="416">
        <f t="shared" si="10"/>
        <v>0</v>
      </c>
      <c r="I30" s="416">
        <f t="shared" si="10"/>
        <v>0</v>
      </c>
      <c r="J30" s="416">
        <f t="shared" si="10"/>
        <v>0</v>
      </c>
      <c r="K30" s="416">
        <f t="shared" si="10"/>
        <v>0</v>
      </c>
      <c r="L30" s="416">
        <f t="shared" si="10"/>
        <v>0</v>
      </c>
      <c r="M30" s="416">
        <f t="shared" si="10"/>
        <v>0</v>
      </c>
      <c r="N30" s="416">
        <f t="shared" si="10"/>
        <v>0</v>
      </c>
      <c r="O30" s="416">
        <f t="shared" si="10"/>
        <v>0</v>
      </c>
    </row>
    <row r="31" spans="1:15">
      <c r="A31" s="402" t="s">
        <v>1542</v>
      </c>
      <c r="B31" s="402" t="s">
        <v>1545</v>
      </c>
      <c r="C31" s="402" t="s">
        <v>1545</v>
      </c>
      <c r="D31" s="414">
        <f t="shared" ref="D31:O31" si="11">SUM(D33:D37)</f>
        <v>0</v>
      </c>
      <c r="E31" s="414">
        <f t="shared" si="11"/>
        <v>0</v>
      </c>
      <c r="F31" s="414">
        <f t="shared" si="11"/>
        <v>0</v>
      </c>
      <c r="G31" s="414">
        <f t="shared" si="11"/>
        <v>0</v>
      </c>
      <c r="H31" s="414">
        <f t="shared" si="11"/>
        <v>0</v>
      </c>
      <c r="I31" s="414">
        <f t="shared" si="11"/>
        <v>0</v>
      </c>
      <c r="J31" s="414">
        <f t="shared" si="11"/>
        <v>0</v>
      </c>
      <c r="K31" s="414">
        <f t="shared" si="11"/>
        <v>0</v>
      </c>
      <c r="L31" s="414">
        <f t="shared" si="11"/>
        <v>0</v>
      </c>
      <c r="M31" s="414">
        <f t="shared" si="11"/>
        <v>0</v>
      </c>
      <c r="N31" s="414">
        <f t="shared" si="11"/>
        <v>0</v>
      </c>
      <c r="O31" s="414">
        <f t="shared" si="11"/>
        <v>0</v>
      </c>
    </row>
    <row r="32" spans="1:15">
      <c r="A32" s="415" t="s">
        <v>1542</v>
      </c>
      <c r="B32" s="415" t="s">
        <v>1545</v>
      </c>
      <c r="C32" s="392" t="s">
        <v>1363</v>
      </c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</row>
    <row r="33" spans="1:15">
      <c r="A33" s="417" t="s">
        <v>1542</v>
      </c>
      <c r="B33" s="417" t="s">
        <v>1545</v>
      </c>
      <c r="C33" s="392" t="s">
        <v>1364</v>
      </c>
      <c r="D33" s="416">
        <f>SUMIFS(SALE!$S$6:$S$9814,SALE!$A$6:$A$9814,D2,SALE!$Y$6:$Y$9814,$A$3:$A$1037,SALE!$E$6:$E$9814,$B$3:$B$1037)</f>
        <v>0</v>
      </c>
      <c r="E33" s="416">
        <f>SUMIFS(SALE!$S$6:$S$9814,SALE!$A$6:$A$9814,E2,SALE!$Y$6:$Y$9814,$A$3:$A$1037,SALE!$E$6:$E$9814,$B$3:$B$1037)</f>
        <v>0</v>
      </c>
      <c r="F33" s="416">
        <f>SUMIFS(SALE!$S$6:$S$9814,SALE!$A$6:$A$9814,F2,SALE!$Y$6:$Y$9814,$A$3:$A$1037,SALE!$E$6:$E$9814,$B$3:$B$1037)</f>
        <v>0</v>
      </c>
      <c r="G33" s="416">
        <f>SUMIFS(SALE!$S$6:$S$9814,SALE!$A$6:$A$9814,G2,SALE!$Y$6:$Y$9814,$A$3:$A$1037,SALE!$E$6:$E$9814,$B$3:$B$1037)</f>
        <v>0</v>
      </c>
      <c r="H33" s="416">
        <f>SUMIFS(SALE!$S$6:$S$9814,SALE!$A$6:$A$9814,H2,SALE!$Y$6:$Y$9814,$A$3:$A$1037,SALE!$E$6:$E$9814,$B$3:$B$1037)</f>
        <v>0</v>
      </c>
      <c r="I33" s="416">
        <f>SUMIFS(SALE!$S$6:$S$9814,SALE!$A$6:$A$9814,I2,SALE!$Y$6:$Y$9814,$A$3:$A$1037,SALE!$E$6:$E$9814,$B$3:$B$1037)</f>
        <v>0</v>
      </c>
      <c r="J33" s="416">
        <f>SUMIFS(SALE!$S$6:$S$9814,SALE!$A$6:$A$9814,J2,SALE!$Y$6:$Y$9814,$A$3:$A$1037,SALE!$E$6:$E$9814,$B$3:$B$1037)</f>
        <v>0</v>
      </c>
      <c r="K33" s="416">
        <f>SUMIFS(SALE!$S$6:$S$9814,SALE!$A$6:$A$9814,K2,SALE!$Y$6:$Y$9814,$A$3:$A$1037,SALE!$E$6:$E$9814,$B$3:$B$1037)</f>
        <v>0</v>
      </c>
      <c r="L33" s="416">
        <f>SUMIFS(SALE!$S$6:$S$9814,SALE!$A$6:$A$9814,L2,SALE!$Y$6:$Y$9814,$A$3:$A$1037,SALE!$E$6:$E$9814,$B$3:$B$1037)</f>
        <v>0</v>
      </c>
      <c r="M33" s="416">
        <f>SUMIFS(SALE!$S$6:$S$9814,SALE!$A$6:$A$9814,M2,SALE!$Y$6:$Y$9814,$A$3:$A$1037,SALE!$E$6:$E$9814,$B$3:$B$1037)</f>
        <v>0</v>
      </c>
      <c r="N33" s="416">
        <f>SUMIFS(SALE!$S$6:$S$9814,SALE!$A$6:$A$9814,N2,SALE!$Y$6:$Y$9814,$A$3:$A$1037,SALE!$E$6:$E$9814,$B$3:$B$1037)</f>
        <v>0</v>
      </c>
      <c r="O33" s="416">
        <f>SUMIFS(SALE!$S$6:$S$9814,SALE!$A$6:$A$9814,O2,SALE!$Y$6:$Y$9814,$A$3:$A$1037,SALE!$E$6:$E$9814,$B$3:$B$1037)</f>
        <v>0</v>
      </c>
    </row>
    <row r="34" spans="1:15">
      <c r="A34" s="417" t="s">
        <v>1542</v>
      </c>
      <c r="B34" s="417" t="s">
        <v>1545</v>
      </c>
      <c r="C34" s="392" t="s">
        <v>1365</v>
      </c>
      <c r="D34" s="416">
        <f>SUMIFS(SALE!$T$6:$T$9814,SALE!$A$6:$A$9814,D2,SALE!$Y$6:$Y$9814,$A$3:$A$1037,SALE!$E$6:$E$9814,$B$3:$B$1037)</f>
        <v>0</v>
      </c>
      <c r="E34" s="416">
        <f>SUMIFS(SALE!$T$6:$T$9814,SALE!$A$6:$A$9814,E2,SALE!$Y$6:$Y$9814,$A$3:$A$1037,SALE!$E$6:$E$9814,$B$3:$B$1037)</f>
        <v>0</v>
      </c>
      <c r="F34" s="416">
        <f>SUMIFS(SALE!$T$6:$T$9814,SALE!$A$6:$A$9814,F2,SALE!$Y$6:$Y$9814,$A$3:$A$1037,SALE!$E$6:$E$9814,$B$3:$B$1037)</f>
        <v>0</v>
      </c>
      <c r="G34" s="416">
        <f>SUMIFS(SALE!$T$6:$T$9814,SALE!$A$6:$A$9814,G2,SALE!$Y$6:$Y$9814,$A$3:$A$1037,SALE!$E$6:$E$9814,$B$3:$B$1037)</f>
        <v>0</v>
      </c>
      <c r="H34" s="416">
        <f>SUMIFS(SALE!$T$6:$T$9814,SALE!$A$6:$A$9814,H2,SALE!$Y$6:$Y$9814,$A$3:$A$1037,SALE!$E$6:$E$9814,$B$3:$B$1037)</f>
        <v>0</v>
      </c>
      <c r="I34" s="416">
        <f>SUMIFS(SALE!$T$6:$T$9814,SALE!$A$6:$A$9814,I2,SALE!$Y$6:$Y$9814,$A$3:$A$1037,SALE!$E$6:$E$9814,$B$3:$B$1037)</f>
        <v>0</v>
      </c>
      <c r="J34" s="416">
        <f>SUMIFS(SALE!$T$6:$T$9814,SALE!$A$6:$A$9814,J2,SALE!$Y$6:$Y$9814,$A$3:$A$1037,SALE!$E$6:$E$9814,$B$3:$B$1037)</f>
        <v>0</v>
      </c>
      <c r="K34" s="416">
        <f>SUMIFS(SALE!$T$6:$T$9814,SALE!$A$6:$A$9814,K2,SALE!$Y$6:$Y$9814,$A$3:$A$1037,SALE!$E$6:$E$9814,$B$3:$B$1037)</f>
        <v>0</v>
      </c>
      <c r="L34" s="416">
        <f>SUMIFS(SALE!$T$6:$T$9814,SALE!$A$6:$A$9814,L2,SALE!$Y$6:$Y$9814,$A$3:$A$1037,SALE!$E$6:$E$9814,$B$3:$B$1037)</f>
        <v>0</v>
      </c>
      <c r="M34" s="416">
        <f>SUMIFS(SALE!$T$6:$T$9814,SALE!$A$6:$A$9814,M2,SALE!$Y$6:$Y$9814,$A$3:$A$1037,SALE!$E$6:$E$9814,$B$3:$B$1037)</f>
        <v>0</v>
      </c>
      <c r="N34" s="416">
        <f>SUMIFS(SALE!$T$6:$T$9814,SALE!$A$6:$A$9814,N2,SALE!$Y$6:$Y$9814,$A$3:$A$1037,SALE!$E$6:$E$9814,$B$3:$B$1037)</f>
        <v>0</v>
      </c>
      <c r="O34" s="416">
        <f>SUMIFS(SALE!$T$6:$T$9814,SALE!$A$6:$A$9814,O2,SALE!$Y$6:$Y$9814,$A$3:$A$1037,SALE!$E$6:$E$9814,$B$3:$B$1037)</f>
        <v>0</v>
      </c>
    </row>
    <row r="35" spans="1:15">
      <c r="A35" s="417" t="s">
        <v>1542</v>
      </c>
      <c r="B35" s="417" t="s">
        <v>1545</v>
      </c>
      <c r="C35" s="392" t="s">
        <v>1366</v>
      </c>
      <c r="D35" s="416">
        <f>SUMIFS(SALE!$U$6:$U$9814,SALE!$A$6:$A$9814,D2,SALE!$Y$6:$Y$9814,$A$3:$A$1037,SALE!$E$6:$E$9814,$B$3:$B$1037)</f>
        <v>0</v>
      </c>
      <c r="E35" s="416">
        <f>SUMIFS(SALE!$U$6:$U$9814,SALE!$A$6:$A$9814,E2,SALE!$Y$6:$Y$9814,$A$3:$A$1037,SALE!$E$6:$E$9814,$B$3:$B$1037)</f>
        <v>0</v>
      </c>
      <c r="F35" s="416">
        <f>SUMIFS(SALE!$U$6:$U$9814,SALE!$A$6:$A$9814,F2,SALE!$Y$6:$Y$9814,$A$3:$A$1037,SALE!$E$6:$E$9814,$B$3:$B$1037)</f>
        <v>0</v>
      </c>
      <c r="G35" s="416">
        <f>SUMIFS(SALE!$U$6:$U$9814,SALE!$A$6:$A$9814,G2,SALE!$Y$6:$Y$9814,$A$3:$A$1037,SALE!$E$6:$E$9814,$B$3:$B$1037)</f>
        <v>0</v>
      </c>
      <c r="H35" s="416">
        <f>SUMIFS(SALE!$U$6:$U$9814,SALE!$A$6:$A$9814,H2,SALE!$Y$6:$Y$9814,$A$3:$A$1037,SALE!$E$6:$E$9814,$B$3:$B$1037)</f>
        <v>0</v>
      </c>
      <c r="I35" s="416">
        <f>SUMIFS(SALE!$U$6:$U$9814,SALE!$A$6:$A$9814,I2,SALE!$Y$6:$Y$9814,$A$3:$A$1037,SALE!$E$6:$E$9814,$B$3:$B$1037)</f>
        <v>0</v>
      </c>
      <c r="J35" s="416">
        <f>SUMIFS(SALE!$U$6:$U$9814,SALE!$A$6:$A$9814,J2,SALE!$Y$6:$Y$9814,$A$3:$A$1037,SALE!$E$6:$E$9814,$B$3:$B$1037)</f>
        <v>0</v>
      </c>
      <c r="K35" s="416">
        <f>SUMIFS(SALE!$U$6:$U$9814,SALE!$A$6:$A$9814,K2,SALE!$Y$6:$Y$9814,$A$3:$A$1037,SALE!$E$6:$E$9814,$B$3:$B$1037)</f>
        <v>0</v>
      </c>
      <c r="L35" s="416">
        <f>SUMIFS(SALE!$U$6:$U$9814,SALE!$A$6:$A$9814,L2,SALE!$Y$6:$Y$9814,$A$3:$A$1037,SALE!$E$6:$E$9814,$B$3:$B$1037)</f>
        <v>0</v>
      </c>
      <c r="M35" s="416">
        <f>SUMIFS(SALE!$U$6:$U$9814,SALE!$A$6:$A$9814,M2,SALE!$Y$6:$Y$9814,$A$3:$A$1037,SALE!$E$6:$E$9814,$B$3:$B$1037)</f>
        <v>0</v>
      </c>
      <c r="N35" s="416">
        <f>SUMIFS(SALE!$U$6:$U$9814,SALE!$A$6:$A$9814,N2,SALE!$Y$6:$Y$9814,$A$3:$A$1037,SALE!$E$6:$E$9814,$B$3:$B$1037)</f>
        <v>0</v>
      </c>
      <c r="O35" s="416">
        <f>SUMIFS(SALE!$U$6:$U$9814,SALE!$A$6:$A$9814,O2,SALE!$Y$6:$Y$9814,$A$3:$A$1037,SALE!$E$6:$E$9814,$B$3:$B$1037)</f>
        <v>0</v>
      </c>
    </row>
    <row r="36" spans="1:15">
      <c r="A36" s="417" t="s">
        <v>1542</v>
      </c>
      <c r="B36" s="417" t="s">
        <v>1545</v>
      </c>
      <c r="C36" s="392" t="s">
        <v>1367</v>
      </c>
      <c r="D36" s="416">
        <f>SUMIFS(SALE!$V$6:$V$9814,SALE!$A$6:$A$9814,D2,SALE!$Y$6:$Y$9814,$A$3:$A$1037,SALE!$E$6:$E$9814,$B$3:$B$1037)</f>
        <v>0</v>
      </c>
      <c r="E36" s="416">
        <f>SUMIFS(SALE!$V$6:$V$9814,SALE!$A$6:$A$9814,E2,SALE!$Y$6:$Y$9814,$A$3:$A$1037,SALE!$E$6:$E$9814,$B$3:$B$1037)</f>
        <v>0</v>
      </c>
      <c r="F36" s="416">
        <f>SUMIFS(SALE!$V$6:$V$9814,SALE!$A$6:$A$9814,F2,SALE!$Y$6:$Y$9814,$A$3:$A$1037,SALE!$E$6:$E$9814,$B$3:$B$1037)</f>
        <v>0</v>
      </c>
      <c r="G36" s="416">
        <f>SUMIFS(SALE!$V$6:$V$9814,SALE!$A$6:$A$9814,G2,SALE!$Y$6:$Y$9814,$A$3:$A$1037,SALE!$E$6:$E$9814,$B$3:$B$1037)</f>
        <v>0</v>
      </c>
      <c r="H36" s="416">
        <f>SUMIFS(SALE!$V$6:$V$9814,SALE!$A$6:$A$9814,H2,SALE!$Y$6:$Y$9814,$A$3:$A$1037,SALE!$E$6:$E$9814,$B$3:$B$1037)</f>
        <v>0</v>
      </c>
      <c r="I36" s="416">
        <f>SUMIFS(SALE!$V$6:$V$9814,SALE!$A$6:$A$9814,I2,SALE!$Y$6:$Y$9814,$A$3:$A$1037,SALE!$E$6:$E$9814,$B$3:$B$1037)</f>
        <v>0</v>
      </c>
      <c r="J36" s="416">
        <f>SUMIFS(SALE!$V$6:$V$9814,SALE!$A$6:$A$9814,J2,SALE!$Y$6:$Y$9814,$A$3:$A$1037,SALE!$E$6:$E$9814,$B$3:$B$1037)</f>
        <v>0</v>
      </c>
      <c r="K36" s="416">
        <f>SUMIFS(SALE!$V$6:$V$9814,SALE!$A$6:$A$9814,K2,SALE!$Y$6:$Y$9814,$A$3:$A$1037,SALE!$E$6:$E$9814,$B$3:$B$1037)</f>
        <v>0</v>
      </c>
      <c r="L36" s="416">
        <f>SUMIFS(SALE!$V$6:$V$9814,SALE!$A$6:$A$9814,L2,SALE!$Y$6:$Y$9814,$A$3:$A$1037,SALE!$E$6:$E$9814,$B$3:$B$1037)</f>
        <v>0</v>
      </c>
      <c r="M36" s="416">
        <f>SUMIFS(SALE!$V$6:$V$9814,SALE!$A$6:$A$9814,M2,SALE!$Y$6:$Y$9814,$A$3:$A$1037,SALE!$E$6:$E$9814,$B$3:$B$1037)</f>
        <v>0</v>
      </c>
      <c r="N36" s="416">
        <f>SUMIFS(SALE!$V$6:$V$9814,SALE!$A$6:$A$9814,N2,SALE!$Y$6:$Y$9814,$A$3:$A$1037,SALE!$E$6:$E$9814,$B$3:$B$1037)</f>
        <v>0</v>
      </c>
      <c r="O36" s="416">
        <f>SUMIFS(SALE!$V$6:$V$9814,SALE!$A$6:$A$9814,O2,SALE!$Y$6:$Y$9814,$A$3:$A$1037,SALE!$E$6:$E$9814,$B$3:$B$1037)</f>
        <v>0</v>
      </c>
    </row>
    <row r="37" spans="1:15">
      <c r="A37" s="418" t="s">
        <v>1542</v>
      </c>
      <c r="B37" s="418" t="s">
        <v>1545</v>
      </c>
      <c r="C37" s="392" t="s">
        <v>1368</v>
      </c>
      <c r="D37" s="416">
        <f>SUMIFS(SALE!$W$6:$W$9814,SALE!$A$6:$A$9814,D2,SALE!$Y$6:$Y$9814,$A$3:$A$1037,SALE!$E$6:$E$9814,$B$3:$B$1037)</f>
        <v>0</v>
      </c>
      <c r="E37" s="416">
        <f>SUMIFS(SALE!$W$6:$W$9814,SALE!$A$6:$A$9814,E2,SALE!$Y$6:$Y$9814,$A$3:$A$1037,SALE!$E$6:$E$9814,$B$3:$B$1037)</f>
        <v>0</v>
      </c>
      <c r="F37" s="416">
        <f>SUMIFS(SALE!$W$6:$W$9814,SALE!$A$6:$A$9814,F2,SALE!$Y$6:$Y$9814,$A$3:$A$1037,SALE!$E$6:$E$9814,$B$3:$B$1037)</f>
        <v>0</v>
      </c>
      <c r="G37" s="416">
        <f>SUMIFS(SALE!$W$6:$W$9814,SALE!$A$6:$A$9814,G2,SALE!$Y$6:$Y$9814,$A$3:$A$1037,SALE!$E$6:$E$9814,$B$3:$B$1037)</f>
        <v>0</v>
      </c>
      <c r="H37" s="416">
        <f>SUMIFS(SALE!$W$6:$W$9814,SALE!$A$6:$A$9814,H2,SALE!$Y$6:$Y$9814,$A$3:$A$1037,SALE!$E$6:$E$9814,$B$3:$B$1037)</f>
        <v>0</v>
      </c>
      <c r="I37" s="416">
        <f>SUMIFS(SALE!$W$6:$W$9814,SALE!$A$6:$A$9814,I2,SALE!$Y$6:$Y$9814,$A$3:$A$1037,SALE!$E$6:$E$9814,$B$3:$B$1037)</f>
        <v>0</v>
      </c>
      <c r="J37" s="416">
        <f>SUMIFS(SALE!$W$6:$W$9814,SALE!$A$6:$A$9814,J2,SALE!$Y$6:$Y$9814,$A$3:$A$1037,SALE!$E$6:$E$9814,$B$3:$B$1037)</f>
        <v>0</v>
      </c>
      <c r="K37" s="416">
        <f>SUMIFS(SALE!$W$6:$W$9814,SALE!$A$6:$A$9814,K2,SALE!$Y$6:$Y$9814,$A$3:$A$1037,SALE!$E$6:$E$9814,$B$3:$B$1037)</f>
        <v>0</v>
      </c>
      <c r="L37" s="416">
        <f>SUMIFS(SALE!$W$6:$W$9814,SALE!$A$6:$A$9814,L2,SALE!$Y$6:$Y$9814,$A$3:$A$1037,SALE!$E$6:$E$9814,$B$3:$B$1037)</f>
        <v>0</v>
      </c>
      <c r="M37" s="416">
        <f>SUMIFS(SALE!$W$6:$W$9814,SALE!$A$6:$A$9814,M2,SALE!$Y$6:$Y$9814,$A$3:$A$1037,SALE!$E$6:$E$9814,$B$3:$B$1037)</f>
        <v>0</v>
      </c>
      <c r="N37" s="416">
        <f>SUMIFS(SALE!$W$6:$W$9814,SALE!$A$6:$A$9814,N2,SALE!$Y$6:$Y$9814,$A$3:$A$1037,SALE!$E$6:$E$9814,$B$3:$B$1037)</f>
        <v>0</v>
      </c>
      <c r="O37" s="416">
        <f>SUMIFS(SALE!$W$6:$W$9814,SALE!$A$6:$A$9814,O2,SALE!$Y$6:$Y$9814,$A$3:$A$1037,SALE!$E$6:$E$9814,$B$3:$B$1037)</f>
        <v>0</v>
      </c>
    </row>
    <row r="38" spans="1:15">
      <c r="A38" s="402" t="s">
        <v>1542</v>
      </c>
      <c r="B38" s="402" t="s">
        <v>1543</v>
      </c>
      <c r="C38" s="402" t="s">
        <v>1543</v>
      </c>
      <c r="D38" s="414">
        <f t="shared" ref="D38:O38" si="12">SUM(D40:D44)</f>
        <v>0</v>
      </c>
      <c r="E38" s="414">
        <f t="shared" si="12"/>
        <v>0</v>
      </c>
      <c r="F38" s="414">
        <f t="shared" si="12"/>
        <v>0</v>
      </c>
      <c r="G38" s="414">
        <f t="shared" si="12"/>
        <v>0</v>
      </c>
      <c r="H38" s="414">
        <f t="shared" si="12"/>
        <v>0</v>
      </c>
      <c r="I38" s="414">
        <f t="shared" si="12"/>
        <v>0</v>
      </c>
      <c r="J38" s="414">
        <f t="shared" si="12"/>
        <v>0</v>
      </c>
      <c r="K38" s="414">
        <f t="shared" si="12"/>
        <v>0</v>
      </c>
      <c r="L38" s="414">
        <f t="shared" si="12"/>
        <v>0</v>
      </c>
      <c r="M38" s="414">
        <f t="shared" si="12"/>
        <v>0</v>
      </c>
      <c r="N38" s="414">
        <f t="shared" si="12"/>
        <v>0</v>
      </c>
      <c r="O38" s="414">
        <f t="shared" si="12"/>
        <v>0</v>
      </c>
    </row>
    <row r="39" spans="1:15">
      <c r="A39" s="417" t="s">
        <v>1542</v>
      </c>
      <c r="B39" s="415" t="s">
        <v>1543</v>
      </c>
      <c r="C39" s="392" t="s">
        <v>1363</v>
      </c>
      <c r="D39" s="416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</row>
    <row r="40" spans="1:15">
      <c r="A40" s="417" t="s">
        <v>1542</v>
      </c>
      <c r="B40" s="417" t="s">
        <v>1543</v>
      </c>
      <c r="C40" s="392" t="s">
        <v>1364</v>
      </c>
      <c r="D40" s="416">
        <f>SUMIFS(SALE!$S$6:$S$9814,SALE!$A$6:$A$9814,D2,SALE!$Y$6:$Y$9814,$A$3:$A$1037,SALE!$E$6:$E$9814,$B$3:$B$1037)</f>
        <v>0</v>
      </c>
      <c r="E40" s="416">
        <f>SUMIFS(SALE!$S$6:$S$9814,SALE!$A$6:$A$9814,E2,SALE!$Y$6:$Y$9814,$A$3:$A$1037,SALE!$E$6:$E$9814,$B$3:$B$1037)</f>
        <v>0</v>
      </c>
      <c r="F40" s="416">
        <f>SUMIFS(SALE!$S$6:$S$9814,SALE!$A$6:$A$9814,F2,SALE!$Y$6:$Y$9814,$A$3:$A$1037,SALE!$E$6:$E$9814,$B$3:$B$1037)</f>
        <v>0</v>
      </c>
      <c r="G40" s="416">
        <f>SUMIFS(SALE!$S$6:$S$9814,SALE!$A$6:$A$9814,G2,SALE!$Y$6:$Y$9814,$A$3:$A$1037,SALE!$E$6:$E$9814,$B$3:$B$1037)</f>
        <v>0</v>
      </c>
      <c r="H40" s="416">
        <f>SUMIFS(SALE!$S$6:$S$9814,SALE!$A$6:$A$9814,H2,SALE!$Y$6:$Y$9814,$A$3:$A$1037,SALE!$E$6:$E$9814,$B$3:$B$1037)</f>
        <v>0</v>
      </c>
      <c r="I40" s="416">
        <f>SUMIFS(SALE!$S$6:$S$9814,SALE!$A$6:$A$9814,I2,SALE!$Y$6:$Y$9814,$A$3:$A$1037,SALE!$E$6:$E$9814,$B$3:$B$1037)</f>
        <v>0</v>
      </c>
      <c r="J40" s="416">
        <f>SUMIFS(SALE!$S$6:$S$9814,SALE!$A$6:$A$9814,J2,SALE!$Y$6:$Y$9814,$A$3:$A$1037,SALE!$E$6:$E$9814,$B$3:$B$1037)</f>
        <v>0</v>
      </c>
      <c r="K40" s="416">
        <f>SUMIFS(SALE!$S$6:$S$9814,SALE!$A$6:$A$9814,K2,SALE!$Y$6:$Y$9814,$A$3:$A$1037,SALE!$E$6:$E$9814,$B$3:$B$1037)</f>
        <v>0</v>
      </c>
      <c r="L40" s="416">
        <f>SUMIFS(SALE!$S$6:$S$9814,SALE!$A$6:$A$9814,L2,SALE!$Y$6:$Y$9814,$A$3:$A$1037,SALE!$E$6:$E$9814,$B$3:$B$1037)</f>
        <v>0</v>
      </c>
      <c r="M40" s="416">
        <f>SUMIFS(SALE!$S$6:$S$9814,SALE!$A$6:$A$9814,M2,SALE!$Y$6:$Y$9814,$A$3:$A$1037,SALE!$E$6:$E$9814,$B$3:$B$1037)</f>
        <v>0</v>
      </c>
      <c r="N40" s="416">
        <f>SUMIFS(SALE!$S$6:$S$9814,SALE!$A$6:$A$9814,N2,SALE!$Y$6:$Y$9814,$A$3:$A$1037,SALE!$E$6:$E$9814,$B$3:$B$1037)</f>
        <v>0</v>
      </c>
      <c r="O40" s="416">
        <f>SUMIFS(SALE!$S$6:$S$9814,SALE!$A$6:$A$9814,O2,SALE!$Y$6:$Y$9814,$A$3:$A$1037,SALE!$E$6:$E$9814,$B$3:$B$1037)</f>
        <v>0</v>
      </c>
    </row>
    <row r="41" spans="1:15">
      <c r="A41" s="417" t="s">
        <v>1542</v>
      </c>
      <c r="B41" s="417" t="s">
        <v>1543</v>
      </c>
      <c r="C41" s="392" t="s">
        <v>1365</v>
      </c>
      <c r="D41" s="416">
        <f>SUMIFS(SALE!$T$6:$T$9814,SALE!$A$6:$A$9814,D2,SALE!$Y$6:$Y$9814,$A$3:$A$1037,SALE!$E$6:$E$9814,$B$3:$B$1037)</f>
        <v>0</v>
      </c>
      <c r="E41" s="416">
        <f>SUMIFS(SALE!$T$6:$T$9814,SALE!$A$6:$A$9814,E2,SALE!$Y$6:$Y$9814,$A$3:$A$1037,SALE!$E$6:$E$9814,$B$3:$B$1037)</f>
        <v>0</v>
      </c>
      <c r="F41" s="416">
        <f>SUMIFS(SALE!$T$6:$T$9814,SALE!$A$6:$A$9814,F2,SALE!$Y$6:$Y$9814,$A$3:$A$1037,SALE!$E$6:$E$9814,$B$3:$B$1037)</f>
        <v>0</v>
      </c>
      <c r="G41" s="416">
        <f>SUMIFS(SALE!$T$6:$T$9814,SALE!$A$6:$A$9814,G2,SALE!$Y$6:$Y$9814,$A$3:$A$1037,SALE!$E$6:$E$9814,$B$3:$B$1037)</f>
        <v>0</v>
      </c>
      <c r="H41" s="416">
        <f>SUMIFS(SALE!$T$6:$T$9814,SALE!$A$6:$A$9814,H2,SALE!$Y$6:$Y$9814,$A$3:$A$1037,SALE!$E$6:$E$9814,$B$3:$B$1037)</f>
        <v>0</v>
      </c>
      <c r="I41" s="416">
        <f>SUMIFS(SALE!$T$6:$T$9814,SALE!$A$6:$A$9814,I2,SALE!$Y$6:$Y$9814,$A$3:$A$1037,SALE!$E$6:$E$9814,$B$3:$B$1037)</f>
        <v>0</v>
      </c>
      <c r="J41" s="416">
        <f>SUMIFS(SALE!$T$6:$T$9814,SALE!$A$6:$A$9814,J2,SALE!$Y$6:$Y$9814,$A$3:$A$1037,SALE!$E$6:$E$9814,$B$3:$B$1037)</f>
        <v>0</v>
      </c>
      <c r="K41" s="416">
        <f>SUMIFS(SALE!$T$6:$T$9814,SALE!$A$6:$A$9814,K2,SALE!$Y$6:$Y$9814,$A$3:$A$1037,SALE!$E$6:$E$9814,$B$3:$B$1037)</f>
        <v>0</v>
      </c>
      <c r="L41" s="416">
        <f>SUMIFS(SALE!$T$6:$T$9814,SALE!$A$6:$A$9814,L2,SALE!$Y$6:$Y$9814,$A$3:$A$1037,SALE!$E$6:$E$9814,$B$3:$B$1037)</f>
        <v>0</v>
      </c>
      <c r="M41" s="416">
        <f>SUMIFS(SALE!$T$6:$T$9814,SALE!$A$6:$A$9814,M2,SALE!$Y$6:$Y$9814,$A$3:$A$1037,SALE!$E$6:$E$9814,$B$3:$B$1037)</f>
        <v>0</v>
      </c>
      <c r="N41" s="416">
        <f>SUMIFS(SALE!$T$6:$T$9814,SALE!$A$6:$A$9814,N2,SALE!$Y$6:$Y$9814,$A$3:$A$1037,SALE!$E$6:$E$9814,$B$3:$B$1037)</f>
        <v>0</v>
      </c>
      <c r="O41" s="416">
        <f>SUMIFS(SALE!$T$6:$T$9814,SALE!$A$6:$A$9814,O2,SALE!$Y$6:$Y$9814,$A$3:$A$1037,SALE!$E$6:$E$9814,$B$3:$B$1037)</f>
        <v>0</v>
      </c>
    </row>
    <row r="42" spans="1:15">
      <c r="A42" s="417" t="s">
        <v>1542</v>
      </c>
      <c r="B42" s="417" t="s">
        <v>1543</v>
      </c>
      <c r="C42" s="392" t="s">
        <v>1366</v>
      </c>
      <c r="D42" s="416">
        <f>SUMIFS(SALE!$U$6:$U$9814,SALE!$A$6:$A$9814,D2,SALE!$Y$6:$Y$9814,$A$3:$A$1037,SALE!$E$6:$E$9814,$B$3:$B$1037)</f>
        <v>0</v>
      </c>
      <c r="E42" s="416">
        <f>SUMIFS(SALE!$U$6:$U$9814,SALE!$A$6:$A$9814,E2,SALE!$Y$6:$Y$9814,$A$3:$A$1037,SALE!$E$6:$E$9814,$B$3:$B$1037)</f>
        <v>0</v>
      </c>
      <c r="F42" s="416">
        <f>SUMIFS(SALE!$U$6:$U$9814,SALE!$A$6:$A$9814,F2,SALE!$Y$6:$Y$9814,$A$3:$A$1037,SALE!$E$6:$E$9814,$B$3:$B$1037)</f>
        <v>0</v>
      </c>
      <c r="G42" s="416">
        <f>SUMIFS(SALE!$U$6:$U$9814,SALE!$A$6:$A$9814,G2,SALE!$Y$6:$Y$9814,$A$3:$A$1037,SALE!$E$6:$E$9814,$B$3:$B$1037)</f>
        <v>0</v>
      </c>
      <c r="H42" s="416">
        <f>SUMIFS(SALE!$U$6:$U$9814,SALE!$A$6:$A$9814,H2,SALE!$Y$6:$Y$9814,$A$3:$A$1037,SALE!$E$6:$E$9814,$B$3:$B$1037)</f>
        <v>0</v>
      </c>
      <c r="I42" s="416">
        <f>SUMIFS(SALE!$U$6:$U$9814,SALE!$A$6:$A$9814,I2,SALE!$Y$6:$Y$9814,$A$3:$A$1037,SALE!$E$6:$E$9814,$B$3:$B$1037)</f>
        <v>0</v>
      </c>
      <c r="J42" s="416">
        <f>SUMIFS(SALE!$U$6:$U$9814,SALE!$A$6:$A$9814,J2,SALE!$Y$6:$Y$9814,$A$3:$A$1037,SALE!$E$6:$E$9814,$B$3:$B$1037)</f>
        <v>0</v>
      </c>
      <c r="K42" s="416">
        <f>SUMIFS(SALE!$U$6:$U$9814,SALE!$A$6:$A$9814,K2,SALE!$Y$6:$Y$9814,$A$3:$A$1037,SALE!$E$6:$E$9814,$B$3:$B$1037)</f>
        <v>0</v>
      </c>
      <c r="L42" s="416">
        <f>SUMIFS(SALE!$U$6:$U$9814,SALE!$A$6:$A$9814,L2,SALE!$Y$6:$Y$9814,$A$3:$A$1037,SALE!$E$6:$E$9814,$B$3:$B$1037)</f>
        <v>0</v>
      </c>
      <c r="M42" s="416">
        <f>SUMIFS(SALE!$U$6:$U$9814,SALE!$A$6:$A$9814,M2,SALE!$Y$6:$Y$9814,$A$3:$A$1037,SALE!$E$6:$E$9814,$B$3:$B$1037)</f>
        <v>0</v>
      </c>
      <c r="N42" s="416">
        <f>SUMIFS(SALE!$U$6:$U$9814,SALE!$A$6:$A$9814,N2,SALE!$Y$6:$Y$9814,$A$3:$A$1037,SALE!$E$6:$E$9814,$B$3:$B$1037)</f>
        <v>0</v>
      </c>
      <c r="O42" s="416">
        <f>SUMIFS(SALE!$U$6:$U$9814,SALE!$A$6:$A$9814,O2,SALE!$Y$6:$Y$9814,$A$3:$A$1037,SALE!$E$6:$E$9814,$B$3:$B$1037)</f>
        <v>0</v>
      </c>
    </row>
    <row r="43" spans="1:15">
      <c r="A43" s="417" t="s">
        <v>1542</v>
      </c>
      <c r="B43" s="417" t="s">
        <v>1543</v>
      </c>
      <c r="C43" s="392" t="s">
        <v>1367</v>
      </c>
      <c r="D43" s="416">
        <f>SUMIFS(SALE!$V$6:$V$9814,SALE!$A$6:$A$9814,D2,SALE!$Y$6:$Y$9814,$A$3:$A$1037,SALE!$E$6:$E$9814,$B$3:$B$1037)</f>
        <v>0</v>
      </c>
      <c r="E43" s="416">
        <f>SUMIFS(SALE!$V$6:$V$9814,SALE!$A$6:$A$9814,E2,SALE!$Y$6:$Y$9814,$A$3:$A$1037,SALE!$E$6:$E$9814,$B$3:$B$1037)</f>
        <v>0</v>
      </c>
      <c r="F43" s="416">
        <f>SUMIFS(SALE!$V$6:$V$9814,SALE!$A$6:$A$9814,F2,SALE!$Y$6:$Y$9814,$A$3:$A$1037,SALE!$E$6:$E$9814,$B$3:$B$1037)</f>
        <v>0</v>
      </c>
      <c r="G43" s="416">
        <f>SUMIFS(SALE!$V$6:$V$9814,SALE!$A$6:$A$9814,G2,SALE!$Y$6:$Y$9814,$A$3:$A$1037,SALE!$E$6:$E$9814,$B$3:$B$1037)</f>
        <v>0</v>
      </c>
      <c r="H43" s="416">
        <f>SUMIFS(SALE!$V$6:$V$9814,SALE!$A$6:$A$9814,H2,SALE!$Y$6:$Y$9814,$A$3:$A$1037,SALE!$E$6:$E$9814,$B$3:$B$1037)</f>
        <v>0</v>
      </c>
      <c r="I43" s="416">
        <f>SUMIFS(SALE!$V$6:$V$9814,SALE!$A$6:$A$9814,I2,SALE!$Y$6:$Y$9814,$A$3:$A$1037,SALE!$E$6:$E$9814,$B$3:$B$1037)</f>
        <v>0</v>
      </c>
      <c r="J43" s="416">
        <f>SUMIFS(SALE!$V$6:$V$9814,SALE!$A$6:$A$9814,J2,SALE!$Y$6:$Y$9814,$A$3:$A$1037,SALE!$E$6:$E$9814,$B$3:$B$1037)</f>
        <v>0</v>
      </c>
      <c r="K43" s="416">
        <f>SUMIFS(SALE!$V$6:$V$9814,SALE!$A$6:$A$9814,K2,SALE!$Y$6:$Y$9814,$A$3:$A$1037,SALE!$E$6:$E$9814,$B$3:$B$1037)</f>
        <v>0</v>
      </c>
      <c r="L43" s="416">
        <f>SUMIFS(SALE!$V$6:$V$9814,SALE!$A$6:$A$9814,L2,SALE!$Y$6:$Y$9814,$A$3:$A$1037,SALE!$E$6:$E$9814,$B$3:$B$1037)</f>
        <v>0</v>
      </c>
      <c r="M43" s="416">
        <f>SUMIFS(SALE!$V$6:$V$9814,SALE!$A$6:$A$9814,M2,SALE!$Y$6:$Y$9814,$A$3:$A$1037,SALE!$E$6:$E$9814,$B$3:$B$1037)</f>
        <v>0</v>
      </c>
      <c r="N43" s="416">
        <f>SUMIFS(SALE!$V$6:$V$9814,SALE!$A$6:$A$9814,N2,SALE!$Y$6:$Y$9814,$A$3:$A$1037,SALE!$E$6:$E$9814,$B$3:$B$1037)</f>
        <v>0</v>
      </c>
      <c r="O43" s="416">
        <f>SUMIFS(SALE!$V$6:$V$9814,SALE!$A$6:$A$9814,O2,SALE!$Y$6:$Y$9814,$A$3:$A$1037,SALE!$E$6:$E$9814,$B$3:$B$1037)</f>
        <v>0</v>
      </c>
    </row>
    <row r="44" spans="1:15">
      <c r="A44" s="417" t="s">
        <v>1542</v>
      </c>
      <c r="B44" s="418" t="s">
        <v>1543</v>
      </c>
      <c r="C44" s="392" t="s">
        <v>1368</v>
      </c>
      <c r="D44" s="416">
        <f>SUMIFS(SALE!$W$6:$W$9814,SALE!$A$6:$A$9814,D2,SALE!$Y$6:$Y$9814,$A$3:$A$1037,SALE!$E$6:$E$9814,$B$3:$B$1037)</f>
        <v>0</v>
      </c>
      <c r="E44" s="416">
        <f>SUMIFS(SALE!$W$6:$W$9814,SALE!$A$6:$A$9814,E2,SALE!$Y$6:$Y$9814,$A$3:$A$1037,SALE!$E$6:$E$9814,$B$3:$B$1037)</f>
        <v>0</v>
      </c>
      <c r="F44" s="416">
        <f>SUMIFS(SALE!$W$6:$W$9814,SALE!$A$6:$A$9814,F2,SALE!$Y$6:$Y$9814,$A$3:$A$1037,SALE!$E$6:$E$9814,$B$3:$B$1037)</f>
        <v>0</v>
      </c>
      <c r="G44" s="416">
        <f>SUMIFS(SALE!$W$6:$W$9814,SALE!$A$6:$A$9814,G2,SALE!$Y$6:$Y$9814,$A$3:$A$1037,SALE!$E$6:$E$9814,$B$3:$B$1037)</f>
        <v>0</v>
      </c>
      <c r="H44" s="416">
        <f>SUMIFS(SALE!$W$6:$W$9814,SALE!$A$6:$A$9814,H2,SALE!$Y$6:$Y$9814,$A$3:$A$1037,SALE!$E$6:$E$9814,$B$3:$B$1037)</f>
        <v>0</v>
      </c>
      <c r="I44" s="416">
        <f>SUMIFS(SALE!$W$6:$W$9814,SALE!$A$6:$A$9814,I2,SALE!$Y$6:$Y$9814,$A$3:$A$1037,SALE!$E$6:$E$9814,$B$3:$B$1037)</f>
        <v>0</v>
      </c>
      <c r="J44" s="416">
        <f>SUMIFS(SALE!$W$6:$W$9814,SALE!$A$6:$A$9814,J2,SALE!$Y$6:$Y$9814,$A$3:$A$1037,SALE!$E$6:$E$9814,$B$3:$B$1037)</f>
        <v>0</v>
      </c>
      <c r="K44" s="416">
        <f>SUMIFS(SALE!$W$6:$W$9814,SALE!$A$6:$A$9814,K2,SALE!$Y$6:$Y$9814,$A$3:$A$1037,SALE!$E$6:$E$9814,$B$3:$B$1037)</f>
        <v>0</v>
      </c>
      <c r="L44" s="416">
        <f>SUMIFS(SALE!$W$6:$W$9814,SALE!$A$6:$A$9814,L2,SALE!$Y$6:$Y$9814,$A$3:$A$1037,SALE!$E$6:$E$9814,$B$3:$B$1037)</f>
        <v>0</v>
      </c>
      <c r="M44" s="416">
        <f>SUMIFS(SALE!$W$6:$W$9814,SALE!$A$6:$A$9814,M2,SALE!$Y$6:$Y$9814,$A$3:$A$1037,SALE!$E$6:$E$9814,$B$3:$B$1037)</f>
        <v>0</v>
      </c>
      <c r="N44" s="416">
        <f>SUMIFS(SALE!$W$6:$W$9814,SALE!$A$6:$A$9814,N2,SALE!$Y$6:$Y$9814,$A$3:$A$1037,SALE!$E$6:$E$9814,$B$3:$B$1037)</f>
        <v>0</v>
      </c>
      <c r="O44" s="416">
        <f>SUMIFS(SALE!$W$6:$W$9814,SALE!$A$6:$A$9814,O2,SALE!$Y$6:$Y$9814,$A$3:$A$1037,SALE!$E$6:$E$9814,$B$3:$B$1037)</f>
        <v>0</v>
      </c>
    </row>
    <row r="45" spans="1:15">
      <c r="A45" s="402" t="s">
        <v>1542</v>
      </c>
      <c r="B45" s="402" t="s">
        <v>1544</v>
      </c>
      <c r="C45" s="402" t="s">
        <v>1544</v>
      </c>
      <c r="D45" s="414">
        <f t="shared" ref="D45:O45" si="13">SUM(D47:D51)</f>
        <v>0</v>
      </c>
      <c r="E45" s="414">
        <f t="shared" si="13"/>
        <v>0</v>
      </c>
      <c r="F45" s="414">
        <f t="shared" si="13"/>
        <v>0</v>
      </c>
      <c r="G45" s="414">
        <f t="shared" si="13"/>
        <v>0</v>
      </c>
      <c r="H45" s="414">
        <f t="shared" si="13"/>
        <v>0</v>
      </c>
      <c r="I45" s="414">
        <f t="shared" si="13"/>
        <v>0</v>
      </c>
      <c r="J45" s="414">
        <f t="shared" si="13"/>
        <v>0</v>
      </c>
      <c r="K45" s="414">
        <f t="shared" si="13"/>
        <v>0</v>
      </c>
      <c r="L45" s="414">
        <f t="shared" si="13"/>
        <v>0</v>
      </c>
      <c r="M45" s="414">
        <f t="shared" si="13"/>
        <v>0</v>
      </c>
      <c r="N45" s="414">
        <f t="shared" si="13"/>
        <v>0</v>
      </c>
      <c r="O45" s="414">
        <f t="shared" si="13"/>
        <v>0</v>
      </c>
    </row>
    <row r="46" spans="1:15">
      <c r="A46" s="417" t="s">
        <v>1542</v>
      </c>
      <c r="B46" s="415" t="s">
        <v>1544</v>
      </c>
      <c r="C46" s="392" t="s">
        <v>1363</v>
      </c>
      <c r="D46" s="416"/>
      <c r="E46" s="416"/>
      <c r="F46" s="416"/>
      <c r="G46" s="416"/>
      <c r="H46" s="416"/>
      <c r="I46" s="416"/>
      <c r="J46" s="416"/>
      <c r="K46" s="416"/>
      <c r="L46" s="416"/>
      <c r="M46" s="416"/>
      <c r="N46" s="416"/>
      <c r="O46" s="416"/>
    </row>
    <row r="47" spans="1:15">
      <c r="A47" s="417" t="s">
        <v>1542</v>
      </c>
      <c r="B47" s="417" t="s">
        <v>1544</v>
      </c>
      <c r="C47" s="392" t="s">
        <v>1364</v>
      </c>
      <c r="D47" s="416">
        <f>SUMIFS(SALE!$S$6:$S$9814,SALE!$A$6:$A$9814,D2,SALE!$Y$6:$Y$9814,$A$3:$A$1037,SALE!$E$6:$E$9814,$B$3:$B$1037)</f>
        <v>0</v>
      </c>
      <c r="E47" s="416">
        <f>SUMIFS(SALE!$S$6:$S$9814,SALE!$A$6:$A$9814,E2,SALE!$Y$6:$Y$9814,$A$3:$A$1037,SALE!$E$6:$E$9814,$B$3:$B$1037)</f>
        <v>0</v>
      </c>
      <c r="F47" s="416">
        <f>SUMIFS(SALE!$S$6:$S$9814,SALE!$A$6:$A$9814,F2,SALE!$Y$6:$Y$9814,$A$3:$A$1037,SALE!$E$6:$E$9814,$B$3:$B$1037)</f>
        <v>0</v>
      </c>
      <c r="G47" s="416">
        <f>SUMIFS(SALE!$S$6:$S$9814,SALE!$A$6:$A$9814,G2,SALE!$Y$6:$Y$9814,$A$3:$A$1037,SALE!$E$6:$E$9814,$B$3:$B$1037)</f>
        <v>0</v>
      </c>
      <c r="H47" s="416">
        <f>SUMIFS(SALE!$S$6:$S$9814,SALE!$A$6:$A$9814,H2,SALE!$Y$6:$Y$9814,$A$3:$A$1037,SALE!$E$6:$E$9814,$B$3:$B$1037)</f>
        <v>0</v>
      </c>
      <c r="I47" s="416">
        <f>SUMIFS(SALE!$S$6:$S$9814,SALE!$A$6:$A$9814,I2,SALE!$Y$6:$Y$9814,$A$3:$A$1037,SALE!$E$6:$E$9814,$B$3:$B$1037)</f>
        <v>0</v>
      </c>
      <c r="J47" s="416">
        <f>SUMIFS(SALE!$S$6:$S$9814,SALE!$A$6:$A$9814,J2,SALE!$Y$6:$Y$9814,$A$3:$A$1037,SALE!$E$6:$E$9814,$B$3:$B$1037)</f>
        <v>0</v>
      </c>
      <c r="K47" s="416">
        <f>SUMIFS(SALE!$S$6:$S$9814,SALE!$A$6:$A$9814,K2,SALE!$Y$6:$Y$9814,$A$3:$A$1037,SALE!$E$6:$E$9814,$B$3:$B$1037)</f>
        <v>0</v>
      </c>
      <c r="L47" s="416">
        <f>SUMIFS(SALE!$S$6:$S$9814,SALE!$A$6:$A$9814,L2,SALE!$Y$6:$Y$9814,$A$3:$A$1037,SALE!$E$6:$E$9814,$B$3:$B$1037)</f>
        <v>0</v>
      </c>
      <c r="M47" s="416">
        <f>SUMIFS(SALE!$S$6:$S$9814,SALE!$A$6:$A$9814,M2,SALE!$Y$6:$Y$9814,$A$3:$A$1037,SALE!$E$6:$E$9814,$B$3:$B$1037)</f>
        <v>0</v>
      </c>
      <c r="N47" s="416">
        <f>SUMIFS(SALE!$S$6:$S$9814,SALE!$A$6:$A$9814,N2,SALE!$Y$6:$Y$9814,$A$3:$A$1037,SALE!$E$6:$E$9814,$B$3:$B$1037)</f>
        <v>0</v>
      </c>
      <c r="O47" s="416">
        <f>SUMIFS(SALE!$S$6:$S$9814,SALE!$A$6:$A$9814,O2,SALE!$Y$6:$Y$9814,$A$3:$A$1037,SALE!$E$6:$E$9814,$B$3:$B$1037)</f>
        <v>0</v>
      </c>
    </row>
    <row r="48" spans="1:15">
      <c r="A48" s="417" t="s">
        <v>1542</v>
      </c>
      <c r="B48" s="417" t="s">
        <v>1544</v>
      </c>
      <c r="C48" s="392" t="s">
        <v>1365</v>
      </c>
      <c r="D48" s="416">
        <f>SUMIFS(SALE!$T$6:$T$9814,SALE!$A$6:$A$9814,D2,SALE!$Y$6:$Y$9814,$A$3:$A$1037,SALE!$E$6:$E$9814,$B$3:$B$1037)</f>
        <v>0</v>
      </c>
      <c r="E48" s="416">
        <f>SUMIFS(SALE!$T$6:$T$9814,SALE!$A$6:$A$9814,E2,SALE!$Y$6:$Y$9814,$A$3:$A$1037,SALE!$E$6:$E$9814,$B$3:$B$1037)</f>
        <v>0</v>
      </c>
      <c r="F48" s="416">
        <f>SUMIFS(SALE!$T$6:$T$9814,SALE!$A$6:$A$9814,F2,SALE!$Y$6:$Y$9814,$A$3:$A$1037,SALE!$E$6:$E$9814,$B$3:$B$1037)</f>
        <v>0</v>
      </c>
      <c r="G48" s="416">
        <f>SUMIFS(SALE!$T$6:$T$9814,SALE!$A$6:$A$9814,G2,SALE!$Y$6:$Y$9814,$A$3:$A$1037,SALE!$E$6:$E$9814,$B$3:$B$1037)</f>
        <v>0</v>
      </c>
      <c r="H48" s="416">
        <f>SUMIFS(SALE!$T$6:$T$9814,SALE!$A$6:$A$9814,H2,SALE!$Y$6:$Y$9814,$A$3:$A$1037,SALE!$E$6:$E$9814,$B$3:$B$1037)</f>
        <v>0</v>
      </c>
      <c r="I48" s="416">
        <f>SUMIFS(SALE!$T$6:$T$9814,SALE!$A$6:$A$9814,I2,SALE!$Y$6:$Y$9814,$A$3:$A$1037,SALE!$E$6:$E$9814,$B$3:$B$1037)</f>
        <v>0</v>
      </c>
      <c r="J48" s="416">
        <f>SUMIFS(SALE!$T$6:$T$9814,SALE!$A$6:$A$9814,J2,SALE!$Y$6:$Y$9814,$A$3:$A$1037,SALE!$E$6:$E$9814,$B$3:$B$1037)</f>
        <v>0</v>
      </c>
      <c r="K48" s="416">
        <f>SUMIFS(SALE!$T$6:$T$9814,SALE!$A$6:$A$9814,K2,SALE!$Y$6:$Y$9814,$A$3:$A$1037,SALE!$E$6:$E$9814,$B$3:$B$1037)</f>
        <v>0</v>
      </c>
      <c r="L48" s="416">
        <f>SUMIFS(SALE!$T$6:$T$9814,SALE!$A$6:$A$9814,L2,SALE!$Y$6:$Y$9814,$A$3:$A$1037,SALE!$E$6:$E$9814,$B$3:$B$1037)</f>
        <v>0</v>
      </c>
      <c r="M48" s="416">
        <f>SUMIFS(SALE!$T$6:$T$9814,SALE!$A$6:$A$9814,M2,SALE!$Y$6:$Y$9814,$A$3:$A$1037,SALE!$E$6:$E$9814,$B$3:$B$1037)</f>
        <v>0</v>
      </c>
      <c r="N48" s="416">
        <f>SUMIFS(SALE!$T$6:$T$9814,SALE!$A$6:$A$9814,N2,SALE!$Y$6:$Y$9814,$A$3:$A$1037,SALE!$E$6:$E$9814,$B$3:$B$1037)</f>
        <v>0</v>
      </c>
      <c r="O48" s="416">
        <f>SUMIFS(SALE!$T$6:$T$9814,SALE!$A$6:$A$9814,O2,SALE!$Y$6:$Y$9814,$A$3:$A$1037,SALE!$E$6:$E$9814,$B$3:$B$1037)</f>
        <v>0</v>
      </c>
    </row>
    <row r="49" spans="1:15">
      <c r="A49" s="417" t="s">
        <v>1542</v>
      </c>
      <c r="B49" s="417" t="s">
        <v>1544</v>
      </c>
      <c r="C49" s="392" t="s">
        <v>1366</v>
      </c>
      <c r="D49" s="416">
        <f>SUMIFS(SALE!$U$6:$U$9814,SALE!$A$6:$A$9814,D2,SALE!$Y$6:$Y$9814,$A$3:$A$1037,SALE!$E$6:$E$9814,$B$3:$B$1037)</f>
        <v>0</v>
      </c>
      <c r="E49" s="416">
        <f>SUMIFS(SALE!$U$6:$U$9814,SALE!$A$6:$A$9814,E2,SALE!$Y$6:$Y$9814,$A$3:$A$1037,SALE!$E$6:$E$9814,$B$3:$B$1037)</f>
        <v>0</v>
      </c>
      <c r="F49" s="416">
        <f>SUMIFS(SALE!$U$6:$U$9814,SALE!$A$6:$A$9814,F2,SALE!$Y$6:$Y$9814,$A$3:$A$1037,SALE!$E$6:$E$9814,$B$3:$B$1037)</f>
        <v>0</v>
      </c>
      <c r="G49" s="416">
        <f>SUMIFS(SALE!$U$6:$U$9814,SALE!$A$6:$A$9814,G2,SALE!$Y$6:$Y$9814,$A$3:$A$1037,SALE!$E$6:$E$9814,$B$3:$B$1037)</f>
        <v>0</v>
      </c>
      <c r="H49" s="416">
        <f>SUMIFS(SALE!$U$6:$U$9814,SALE!$A$6:$A$9814,H2,SALE!$Y$6:$Y$9814,$A$3:$A$1037,SALE!$E$6:$E$9814,$B$3:$B$1037)</f>
        <v>0</v>
      </c>
      <c r="I49" s="416">
        <f>SUMIFS(SALE!$U$6:$U$9814,SALE!$A$6:$A$9814,I2,SALE!$Y$6:$Y$9814,$A$3:$A$1037,SALE!$E$6:$E$9814,$B$3:$B$1037)</f>
        <v>0</v>
      </c>
      <c r="J49" s="416">
        <f>SUMIFS(SALE!$U$6:$U$9814,SALE!$A$6:$A$9814,J2,SALE!$Y$6:$Y$9814,$A$3:$A$1037,SALE!$E$6:$E$9814,$B$3:$B$1037)</f>
        <v>0</v>
      </c>
      <c r="K49" s="416">
        <f>SUMIFS(SALE!$U$6:$U$9814,SALE!$A$6:$A$9814,K2,SALE!$Y$6:$Y$9814,$A$3:$A$1037,SALE!$E$6:$E$9814,$B$3:$B$1037)</f>
        <v>0</v>
      </c>
      <c r="L49" s="416">
        <f>SUMIFS(SALE!$U$6:$U$9814,SALE!$A$6:$A$9814,L2,SALE!$Y$6:$Y$9814,$A$3:$A$1037,SALE!$E$6:$E$9814,$B$3:$B$1037)</f>
        <v>0</v>
      </c>
      <c r="M49" s="416">
        <f>SUMIFS(SALE!$U$6:$U$9814,SALE!$A$6:$A$9814,M2,SALE!$Y$6:$Y$9814,$A$3:$A$1037,SALE!$E$6:$E$9814,$B$3:$B$1037)</f>
        <v>0</v>
      </c>
      <c r="N49" s="416">
        <f>SUMIFS(SALE!$U$6:$U$9814,SALE!$A$6:$A$9814,N2,SALE!$Y$6:$Y$9814,$A$3:$A$1037,SALE!$E$6:$E$9814,$B$3:$B$1037)</f>
        <v>0</v>
      </c>
      <c r="O49" s="416">
        <f>SUMIFS(SALE!$U$6:$U$9814,SALE!$A$6:$A$9814,O2,SALE!$Y$6:$Y$9814,$A$3:$A$1037,SALE!$E$6:$E$9814,$B$3:$B$1037)</f>
        <v>0</v>
      </c>
    </row>
    <row r="50" spans="1:15">
      <c r="A50" s="417" t="s">
        <v>1542</v>
      </c>
      <c r="B50" s="417" t="s">
        <v>1544</v>
      </c>
      <c r="C50" s="392" t="s">
        <v>1367</v>
      </c>
      <c r="D50" s="416">
        <f>SUMIFS(SALE!$V$6:$V$9814,SALE!$A$6:$A$9814,D2,SALE!$Y$6:$Y$9814,$A$3:$A$1037,SALE!$E$6:$E$9814,$B$3:$B$1037)</f>
        <v>0</v>
      </c>
      <c r="E50" s="416">
        <f>SUMIFS(SALE!$V$6:$V$9814,SALE!$A$6:$A$9814,E2,SALE!$Y$6:$Y$9814,$A$3:$A$1037,SALE!$E$6:$E$9814,$B$3:$B$1037)</f>
        <v>0</v>
      </c>
      <c r="F50" s="416">
        <f>SUMIFS(SALE!$V$6:$V$9814,SALE!$A$6:$A$9814,F2,SALE!$Y$6:$Y$9814,$A$3:$A$1037,SALE!$E$6:$E$9814,$B$3:$B$1037)</f>
        <v>0</v>
      </c>
      <c r="G50" s="416">
        <f>SUMIFS(SALE!$V$6:$V$9814,SALE!$A$6:$A$9814,G2,SALE!$Y$6:$Y$9814,$A$3:$A$1037,SALE!$E$6:$E$9814,$B$3:$B$1037)</f>
        <v>0</v>
      </c>
      <c r="H50" s="416">
        <f>SUMIFS(SALE!$V$6:$V$9814,SALE!$A$6:$A$9814,H2,SALE!$Y$6:$Y$9814,$A$3:$A$1037,SALE!$E$6:$E$9814,$B$3:$B$1037)</f>
        <v>0</v>
      </c>
      <c r="I50" s="416">
        <f>SUMIFS(SALE!$V$6:$V$9814,SALE!$A$6:$A$9814,I2,SALE!$Y$6:$Y$9814,$A$3:$A$1037,SALE!$E$6:$E$9814,$B$3:$B$1037)</f>
        <v>0</v>
      </c>
      <c r="J50" s="416">
        <f>SUMIFS(SALE!$V$6:$V$9814,SALE!$A$6:$A$9814,J2,SALE!$Y$6:$Y$9814,$A$3:$A$1037,SALE!$E$6:$E$9814,$B$3:$B$1037)</f>
        <v>0</v>
      </c>
      <c r="K50" s="416">
        <f>SUMIFS(SALE!$V$6:$V$9814,SALE!$A$6:$A$9814,K2,SALE!$Y$6:$Y$9814,$A$3:$A$1037,SALE!$E$6:$E$9814,$B$3:$B$1037)</f>
        <v>0</v>
      </c>
      <c r="L50" s="416">
        <f>SUMIFS(SALE!$V$6:$V$9814,SALE!$A$6:$A$9814,L2,SALE!$Y$6:$Y$9814,$A$3:$A$1037,SALE!$E$6:$E$9814,$B$3:$B$1037)</f>
        <v>0</v>
      </c>
      <c r="M50" s="416">
        <f>SUMIFS(SALE!$V$6:$V$9814,SALE!$A$6:$A$9814,M2,SALE!$Y$6:$Y$9814,$A$3:$A$1037,SALE!$E$6:$E$9814,$B$3:$B$1037)</f>
        <v>0</v>
      </c>
      <c r="N50" s="416">
        <f>SUMIFS(SALE!$V$6:$V$9814,SALE!$A$6:$A$9814,N2,SALE!$Y$6:$Y$9814,$A$3:$A$1037,SALE!$E$6:$E$9814,$B$3:$B$1037)</f>
        <v>0</v>
      </c>
      <c r="O50" s="416">
        <f>SUMIFS(SALE!$V$6:$V$9814,SALE!$A$6:$A$9814,O2,SALE!$Y$6:$Y$9814,$A$3:$A$1037,SALE!$E$6:$E$9814,$B$3:$B$1037)</f>
        <v>0</v>
      </c>
    </row>
    <row r="51" spans="1:15">
      <c r="A51" s="417" t="s">
        <v>1542</v>
      </c>
      <c r="B51" s="417" t="s">
        <v>1544</v>
      </c>
      <c r="C51" s="403" t="s">
        <v>1368</v>
      </c>
      <c r="D51" s="416">
        <f>SUMIFS(SALE!$W$6:$W$9814,SALE!$A$6:$A$9814,D2,SALE!$Y$6:$Y$9814,$A$3:$A$1037,SALE!$E$6:$E$9814,$B$3:$B$1037)</f>
        <v>0</v>
      </c>
      <c r="E51" s="416">
        <f>SUMIFS(SALE!$W$6:$W$9814,SALE!$A$6:$A$9814,E2,SALE!$Y$6:$Y$9814,$A$3:$A$1037,SALE!$E$6:$E$9814,$B$3:$B$1037)</f>
        <v>0</v>
      </c>
      <c r="F51" s="416">
        <f>SUMIFS(SALE!$W$6:$W$9814,SALE!$A$6:$A$9814,F2,SALE!$Y$6:$Y$9814,$A$3:$A$1037,SALE!$E$6:$E$9814,$B$3:$B$1037)</f>
        <v>0</v>
      </c>
      <c r="G51" s="416">
        <f>SUMIFS(SALE!$W$6:$W$9814,SALE!$A$6:$A$9814,G2,SALE!$Y$6:$Y$9814,$A$3:$A$1037,SALE!$E$6:$E$9814,$B$3:$B$1037)</f>
        <v>0</v>
      </c>
      <c r="H51" s="416">
        <f>SUMIFS(SALE!$W$6:$W$9814,SALE!$A$6:$A$9814,H2,SALE!$Y$6:$Y$9814,$A$3:$A$1037,SALE!$E$6:$E$9814,$B$3:$B$1037)</f>
        <v>0</v>
      </c>
      <c r="I51" s="416">
        <f>SUMIFS(SALE!$W$6:$W$9814,SALE!$A$6:$A$9814,I2,SALE!$Y$6:$Y$9814,$A$3:$A$1037,SALE!$E$6:$E$9814,$B$3:$B$1037)</f>
        <v>0</v>
      </c>
      <c r="J51" s="416">
        <f>SUMIFS(SALE!$W$6:$W$9814,SALE!$A$6:$A$9814,J2,SALE!$Y$6:$Y$9814,$A$3:$A$1037,SALE!$E$6:$E$9814,$B$3:$B$1037)</f>
        <v>0</v>
      </c>
      <c r="K51" s="416">
        <f>SUMIFS(SALE!$W$6:$W$9814,SALE!$A$6:$A$9814,K2,SALE!$Y$6:$Y$9814,$A$3:$A$1037,SALE!$E$6:$E$9814,$B$3:$B$1037)</f>
        <v>0</v>
      </c>
      <c r="L51" s="416">
        <f>SUMIFS(SALE!$W$6:$W$9814,SALE!$A$6:$A$9814,L2,SALE!$Y$6:$Y$9814,$A$3:$A$1037,SALE!$E$6:$E$9814,$B$3:$B$1037)</f>
        <v>0</v>
      </c>
      <c r="M51" s="416">
        <f>SUMIFS(SALE!$W$6:$W$9814,SALE!$A$6:$A$9814,M2,SALE!$Y$6:$Y$9814,$A$3:$A$1037,SALE!$E$6:$E$9814,$B$3:$B$1037)</f>
        <v>0</v>
      </c>
      <c r="N51" s="416">
        <f>SUMIFS(SALE!$W$6:$W$9814,SALE!$A$6:$A$9814,N2,SALE!$Y$6:$Y$9814,$A$3:$A$1037,SALE!$E$6:$E$9814,$B$3:$B$1037)</f>
        <v>0</v>
      </c>
      <c r="O51" s="416">
        <f>SUMIFS(SALE!$W$6:$W$9814,SALE!$A$6:$A$9814,O2,SALE!$Y$6:$Y$9814,$A$3:$A$1037,SALE!$E$6:$E$9814,$B$3:$B$1037)</f>
        <v>0</v>
      </c>
    </row>
    <row r="52" spans="1:15">
      <c r="A52" s="402" t="s">
        <v>1889</v>
      </c>
      <c r="B52" s="402" t="s">
        <v>1468</v>
      </c>
      <c r="C52" s="402" t="s">
        <v>1889</v>
      </c>
      <c r="D52" s="414">
        <f>SUM(D54:D58)</f>
        <v>0</v>
      </c>
      <c r="E52" s="414">
        <f t="shared" ref="E52:O52" si="14">SUM(E54:E58)</f>
        <v>0</v>
      </c>
      <c r="F52" s="414">
        <f t="shared" si="14"/>
        <v>0</v>
      </c>
      <c r="G52" s="414">
        <f t="shared" si="14"/>
        <v>0</v>
      </c>
      <c r="H52" s="414">
        <f t="shared" si="14"/>
        <v>0</v>
      </c>
      <c r="I52" s="414">
        <f t="shared" si="14"/>
        <v>0</v>
      </c>
      <c r="J52" s="414">
        <f t="shared" si="14"/>
        <v>0</v>
      </c>
      <c r="K52" s="414">
        <f t="shared" si="14"/>
        <v>0</v>
      </c>
      <c r="L52" s="414">
        <f t="shared" si="14"/>
        <v>0</v>
      </c>
      <c r="M52" s="414">
        <f t="shared" si="14"/>
        <v>0</v>
      </c>
      <c r="N52" s="414">
        <f t="shared" si="14"/>
        <v>0</v>
      </c>
      <c r="O52" s="414">
        <f t="shared" si="14"/>
        <v>0</v>
      </c>
    </row>
    <row r="53" spans="1:15">
      <c r="A53" s="417" t="s">
        <v>1542</v>
      </c>
      <c r="B53" s="417" t="s">
        <v>1468</v>
      </c>
      <c r="C53" s="392" t="s">
        <v>1363</v>
      </c>
      <c r="D53" s="416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</row>
    <row r="54" spans="1:15">
      <c r="A54" s="417" t="s">
        <v>1542</v>
      </c>
      <c r="B54" s="417" t="s">
        <v>1468</v>
      </c>
      <c r="C54" s="392" t="s">
        <v>1364</v>
      </c>
      <c r="D54" s="416">
        <f>+D33+D40+D47</f>
        <v>0</v>
      </c>
      <c r="E54" s="416">
        <f t="shared" ref="E54:O54" si="15">+E33+E40+E47</f>
        <v>0</v>
      </c>
      <c r="F54" s="416">
        <f t="shared" si="15"/>
        <v>0</v>
      </c>
      <c r="G54" s="416">
        <f t="shared" si="15"/>
        <v>0</v>
      </c>
      <c r="H54" s="416">
        <f t="shared" si="15"/>
        <v>0</v>
      </c>
      <c r="I54" s="416">
        <f t="shared" si="15"/>
        <v>0</v>
      </c>
      <c r="J54" s="416">
        <f t="shared" si="15"/>
        <v>0</v>
      </c>
      <c r="K54" s="416">
        <f t="shared" si="15"/>
        <v>0</v>
      </c>
      <c r="L54" s="416">
        <f t="shared" si="15"/>
        <v>0</v>
      </c>
      <c r="M54" s="416">
        <f t="shared" si="15"/>
        <v>0</v>
      </c>
      <c r="N54" s="416">
        <f t="shared" si="15"/>
        <v>0</v>
      </c>
      <c r="O54" s="416">
        <f t="shared" si="15"/>
        <v>0</v>
      </c>
    </row>
    <row r="55" spans="1:15">
      <c r="A55" s="417" t="s">
        <v>1542</v>
      </c>
      <c r="B55" s="417" t="s">
        <v>1468</v>
      </c>
      <c r="C55" s="392" t="s">
        <v>1365</v>
      </c>
      <c r="D55" s="416">
        <f t="shared" ref="D55:O55" si="16">+D34+D41+D48</f>
        <v>0</v>
      </c>
      <c r="E55" s="416">
        <f t="shared" si="16"/>
        <v>0</v>
      </c>
      <c r="F55" s="416">
        <f t="shared" si="16"/>
        <v>0</v>
      </c>
      <c r="G55" s="416">
        <f t="shared" si="16"/>
        <v>0</v>
      </c>
      <c r="H55" s="416">
        <f t="shared" si="16"/>
        <v>0</v>
      </c>
      <c r="I55" s="416">
        <f t="shared" si="16"/>
        <v>0</v>
      </c>
      <c r="J55" s="416">
        <f t="shared" si="16"/>
        <v>0</v>
      </c>
      <c r="K55" s="416">
        <f t="shared" si="16"/>
        <v>0</v>
      </c>
      <c r="L55" s="416">
        <f t="shared" si="16"/>
        <v>0</v>
      </c>
      <c r="M55" s="416">
        <f t="shared" si="16"/>
        <v>0</v>
      </c>
      <c r="N55" s="416">
        <f t="shared" si="16"/>
        <v>0</v>
      </c>
      <c r="O55" s="416">
        <f t="shared" si="16"/>
        <v>0</v>
      </c>
    </row>
    <row r="56" spans="1:15">
      <c r="A56" s="417" t="s">
        <v>1542</v>
      </c>
      <c r="B56" s="417" t="s">
        <v>1468</v>
      </c>
      <c r="C56" s="392" t="s">
        <v>1366</v>
      </c>
      <c r="D56" s="416">
        <f t="shared" ref="D56:O56" si="17">+D35+D42+D49</f>
        <v>0</v>
      </c>
      <c r="E56" s="416">
        <f t="shared" si="17"/>
        <v>0</v>
      </c>
      <c r="F56" s="416">
        <f t="shared" si="17"/>
        <v>0</v>
      </c>
      <c r="G56" s="416">
        <f t="shared" si="17"/>
        <v>0</v>
      </c>
      <c r="H56" s="416">
        <f t="shared" si="17"/>
        <v>0</v>
      </c>
      <c r="I56" s="416">
        <f t="shared" si="17"/>
        <v>0</v>
      </c>
      <c r="J56" s="416">
        <f t="shared" si="17"/>
        <v>0</v>
      </c>
      <c r="K56" s="416">
        <f t="shared" si="17"/>
        <v>0</v>
      </c>
      <c r="L56" s="416">
        <f t="shared" si="17"/>
        <v>0</v>
      </c>
      <c r="M56" s="416">
        <f t="shared" si="17"/>
        <v>0</v>
      </c>
      <c r="N56" s="416">
        <f t="shared" si="17"/>
        <v>0</v>
      </c>
      <c r="O56" s="416">
        <f t="shared" si="17"/>
        <v>0</v>
      </c>
    </row>
    <row r="57" spans="1:15">
      <c r="A57" s="417" t="s">
        <v>1542</v>
      </c>
      <c r="B57" s="417" t="s">
        <v>1468</v>
      </c>
      <c r="C57" s="392" t="s">
        <v>1367</v>
      </c>
      <c r="D57" s="416">
        <f t="shared" ref="D57:O57" si="18">+D36+D43+D50</f>
        <v>0</v>
      </c>
      <c r="E57" s="416">
        <f t="shared" si="18"/>
        <v>0</v>
      </c>
      <c r="F57" s="416">
        <f t="shared" si="18"/>
        <v>0</v>
      </c>
      <c r="G57" s="416">
        <f t="shared" si="18"/>
        <v>0</v>
      </c>
      <c r="H57" s="416">
        <f t="shared" si="18"/>
        <v>0</v>
      </c>
      <c r="I57" s="416">
        <f t="shared" si="18"/>
        <v>0</v>
      </c>
      <c r="J57" s="416">
        <f t="shared" si="18"/>
        <v>0</v>
      </c>
      <c r="K57" s="416">
        <f t="shared" si="18"/>
        <v>0</v>
      </c>
      <c r="L57" s="416">
        <f t="shared" si="18"/>
        <v>0</v>
      </c>
      <c r="M57" s="416">
        <f t="shared" si="18"/>
        <v>0</v>
      </c>
      <c r="N57" s="416">
        <f t="shared" si="18"/>
        <v>0</v>
      </c>
      <c r="O57" s="416">
        <f t="shared" si="18"/>
        <v>0</v>
      </c>
    </row>
    <row r="58" spans="1:15">
      <c r="A58" s="417" t="s">
        <v>1542</v>
      </c>
      <c r="B58" s="418" t="s">
        <v>1468</v>
      </c>
      <c r="C58" s="403" t="s">
        <v>1368</v>
      </c>
      <c r="D58" s="416">
        <f t="shared" ref="D58:O58" si="19">+D37+D44+D51</f>
        <v>0</v>
      </c>
      <c r="E58" s="416">
        <f t="shared" si="19"/>
        <v>0</v>
      </c>
      <c r="F58" s="416">
        <f t="shared" si="19"/>
        <v>0</v>
      </c>
      <c r="G58" s="416">
        <f t="shared" si="19"/>
        <v>0</v>
      </c>
      <c r="H58" s="416">
        <f t="shared" si="19"/>
        <v>0</v>
      </c>
      <c r="I58" s="416">
        <f t="shared" si="19"/>
        <v>0</v>
      </c>
      <c r="J58" s="416">
        <f t="shared" si="19"/>
        <v>0</v>
      </c>
      <c r="K58" s="416">
        <f t="shared" si="19"/>
        <v>0</v>
      </c>
      <c r="L58" s="416">
        <f t="shared" si="19"/>
        <v>0</v>
      </c>
      <c r="M58" s="416">
        <f t="shared" si="19"/>
        <v>0</v>
      </c>
      <c r="N58" s="416">
        <f t="shared" si="19"/>
        <v>0</v>
      </c>
      <c r="O58" s="416">
        <f t="shared" si="19"/>
        <v>0</v>
      </c>
    </row>
    <row r="59" spans="1:15">
      <c r="A59" s="402" t="s">
        <v>1540</v>
      </c>
      <c r="B59" s="402" t="s">
        <v>1545</v>
      </c>
      <c r="C59" s="402" t="s">
        <v>1545</v>
      </c>
      <c r="D59" s="414">
        <f t="shared" ref="D59:O59" si="20">SUM(D61:D65)</f>
        <v>0</v>
      </c>
      <c r="E59" s="414">
        <f t="shared" si="20"/>
        <v>0</v>
      </c>
      <c r="F59" s="414">
        <f t="shared" si="20"/>
        <v>0</v>
      </c>
      <c r="G59" s="414">
        <f t="shared" si="20"/>
        <v>0</v>
      </c>
      <c r="H59" s="414">
        <f t="shared" si="20"/>
        <v>0</v>
      </c>
      <c r="I59" s="414">
        <f t="shared" si="20"/>
        <v>0</v>
      </c>
      <c r="J59" s="414">
        <f t="shared" si="20"/>
        <v>0</v>
      </c>
      <c r="K59" s="414">
        <f t="shared" si="20"/>
        <v>0</v>
      </c>
      <c r="L59" s="414">
        <f t="shared" si="20"/>
        <v>0</v>
      </c>
      <c r="M59" s="414">
        <f t="shared" si="20"/>
        <v>0</v>
      </c>
      <c r="N59" s="414">
        <f t="shared" si="20"/>
        <v>0</v>
      </c>
      <c r="O59" s="414">
        <f t="shared" si="20"/>
        <v>0</v>
      </c>
    </row>
    <row r="60" spans="1:15">
      <c r="A60" s="491" t="s">
        <v>1540</v>
      </c>
      <c r="B60" s="415" t="s">
        <v>1545</v>
      </c>
      <c r="C60" s="392" t="s">
        <v>1363</v>
      </c>
      <c r="D60" s="416"/>
      <c r="E60" s="416"/>
      <c r="F60" s="416"/>
      <c r="G60" s="416"/>
      <c r="H60" s="416"/>
      <c r="I60" s="416"/>
      <c r="J60" s="416"/>
      <c r="K60" s="416"/>
      <c r="L60" s="416"/>
      <c r="M60" s="416"/>
      <c r="N60" s="416"/>
      <c r="O60" s="416"/>
    </row>
    <row r="61" spans="1:15">
      <c r="A61" s="492" t="s">
        <v>1540</v>
      </c>
      <c r="B61" s="417" t="s">
        <v>1545</v>
      </c>
      <c r="C61" s="392" t="s">
        <v>1364</v>
      </c>
      <c r="D61" s="416">
        <f>SUMIFS(SALE!$S$6:$S$9814,SALE!$A$6:$A$9814,D2,SALE!$Y$6:$Y$9814,$A$3:$A$1037,SALE!$E$6:$E$9814,$B$3:$B$1037)</f>
        <v>0</v>
      </c>
      <c r="E61" s="416">
        <f>SUMIFS(SALE!$S$6:$S$9814,SALE!$A$6:$A$9814,E2,SALE!$Y$6:$Y$9814,$A$3:$A$1037,SALE!$E$6:$E$9814,$B$3:$B$1037)</f>
        <v>0</v>
      </c>
      <c r="F61" s="416">
        <f>SUMIFS(SALE!$S$6:$S$9814,SALE!$A$6:$A$9814,F2,SALE!$Y$6:$Y$9814,$A$3:$A$1037,SALE!$E$6:$E$9814,$B$3:$B$1037)</f>
        <v>0</v>
      </c>
      <c r="G61" s="416">
        <f>SUMIFS(SALE!$S$6:$S$9814,SALE!$A$6:$A$9814,G2,SALE!$Y$6:$Y$9814,$A$3:$A$1037,SALE!$E$6:$E$9814,$B$3:$B$1037)</f>
        <v>0</v>
      </c>
      <c r="H61" s="416">
        <f>SUMIFS(SALE!$S$6:$S$9814,SALE!$A$6:$A$9814,H2,SALE!$Y$6:$Y$9814,$A$3:$A$1037,SALE!$E$6:$E$9814,$B$3:$B$1037)</f>
        <v>0</v>
      </c>
      <c r="I61" s="416">
        <f>SUMIFS(SALE!$S$6:$S$9814,SALE!$A$6:$A$9814,I2,SALE!$Y$6:$Y$9814,$A$3:$A$1037,SALE!$E$6:$E$9814,$B$3:$B$1037)</f>
        <v>0</v>
      </c>
      <c r="J61" s="416">
        <f>SUMIFS(SALE!$S$6:$S$9814,SALE!$A$6:$A$9814,J2,SALE!$Y$6:$Y$9814,$A$3:$A$1037,SALE!$E$6:$E$9814,$B$3:$B$1037)</f>
        <v>0</v>
      </c>
      <c r="K61" s="416">
        <f>SUMIFS(SALE!$S$6:$S$9814,SALE!$A$6:$A$9814,K2,SALE!$Y$6:$Y$9814,$A$3:$A$1037,SALE!$E$6:$E$9814,$B$3:$B$1037)</f>
        <v>0</v>
      </c>
      <c r="L61" s="416">
        <f>SUMIFS(SALE!$S$6:$S$9814,SALE!$A$6:$A$9814,L2,SALE!$Y$6:$Y$9814,$A$3:$A$1037,SALE!$E$6:$E$9814,$B$3:$B$1037)</f>
        <v>0</v>
      </c>
      <c r="M61" s="416">
        <f>SUMIFS(SALE!$S$6:$S$9814,SALE!$A$6:$A$9814,M2,SALE!$Y$6:$Y$9814,$A$3:$A$1037,SALE!$E$6:$E$9814,$B$3:$B$1037)</f>
        <v>0</v>
      </c>
      <c r="N61" s="416">
        <f>SUMIFS(SALE!$S$6:$S$9814,SALE!$A$6:$A$9814,N2,SALE!$Y$6:$Y$9814,$A$3:$A$1037,SALE!$E$6:$E$9814,$B$3:$B$1037)</f>
        <v>0</v>
      </c>
      <c r="O61" s="416">
        <f>SUMIFS(SALE!$S$6:$S$9814,SALE!$A$6:$A$9814,O2,SALE!$Y$6:$Y$9814,$A$3:$A$1037,SALE!$E$6:$E$9814,$B$3:$B$1037)</f>
        <v>0</v>
      </c>
    </row>
    <row r="62" spans="1:15">
      <c r="A62" s="492" t="s">
        <v>1540</v>
      </c>
      <c r="B62" s="417" t="s">
        <v>1545</v>
      </c>
      <c r="C62" s="392" t="s">
        <v>1365</v>
      </c>
      <c r="D62" s="416">
        <f>SUMIFS(SALE!$T$6:$T$9814,SALE!$A$6:$A$9814,D2,SALE!$Y$6:$Y$9814,$A$3:$A$1037,SALE!$E$6:$E$9814,$B$3:$B$1037)</f>
        <v>0</v>
      </c>
      <c r="E62" s="416">
        <f>SUMIFS(SALE!$T$6:$T$9814,SALE!$A$6:$A$9814,E2,SALE!$Y$6:$Y$9814,$A$3:$A$1037,SALE!$E$6:$E$9814,$B$3:$B$1037)</f>
        <v>0</v>
      </c>
      <c r="F62" s="416">
        <f>SUMIFS(SALE!$T$6:$T$9814,SALE!$A$6:$A$9814,F2,SALE!$Y$6:$Y$9814,$A$3:$A$1037,SALE!$E$6:$E$9814,$B$3:$B$1037)</f>
        <v>0</v>
      </c>
      <c r="G62" s="416">
        <f>SUMIFS(SALE!$T$6:$T$9814,SALE!$A$6:$A$9814,G2,SALE!$Y$6:$Y$9814,$A$3:$A$1037,SALE!$E$6:$E$9814,$B$3:$B$1037)</f>
        <v>0</v>
      </c>
      <c r="H62" s="416">
        <f>SUMIFS(SALE!$T$6:$T$9814,SALE!$A$6:$A$9814,H2,SALE!$Y$6:$Y$9814,$A$3:$A$1037,SALE!$E$6:$E$9814,$B$3:$B$1037)</f>
        <v>0</v>
      </c>
      <c r="I62" s="416">
        <f>SUMIFS(SALE!$T$6:$T$9814,SALE!$A$6:$A$9814,I2,SALE!$Y$6:$Y$9814,$A$3:$A$1037,SALE!$E$6:$E$9814,$B$3:$B$1037)</f>
        <v>0</v>
      </c>
      <c r="J62" s="416">
        <f>SUMIFS(SALE!$T$6:$T$9814,SALE!$A$6:$A$9814,J2,SALE!$Y$6:$Y$9814,$A$3:$A$1037,SALE!$E$6:$E$9814,$B$3:$B$1037)</f>
        <v>0</v>
      </c>
      <c r="K62" s="416">
        <f>SUMIFS(SALE!$T$6:$T$9814,SALE!$A$6:$A$9814,K2,SALE!$Y$6:$Y$9814,$A$3:$A$1037,SALE!$E$6:$E$9814,$B$3:$B$1037)</f>
        <v>0</v>
      </c>
      <c r="L62" s="416">
        <f>SUMIFS(SALE!$T$6:$T$9814,SALE!$A$6:$A$9814,L2,SALE!$Y$6:$Y$9814,$A$3:$A$1037,SALE!$E$6:$E$9814,$B$3:$B$1037)</f>
        <v>0</v>
      </c>
      <c r="M62" s="416">
        <f>SUMIFS(SALE!$T$6:$T$9814,SALE!$A$6:$A$9814,M2,SALE!$Y$6:$Y$9814,$A$3:$A$1037,SALE!$E$6:$E$9814,$B$3:$B$1037)</f>
        <v>0</v>
      </c>
      <c r="N62" s="416">
        <f>SUMIFS(SALE!$T$6:$T$9814,SALE!$A$6:$A$9814,N2,SALE!$Y$6:$Y$9814,$A$3:$A$1037,SALE!$E$6:$E$9814,$B$3:$B$1037)</f>
        <v>0</v>
      </c>
      <c r="O62" s="416">
        <f>SUMIFS(SALE!$T$6:$T$9814,SALE!$A$6:$A$9814,O2,SALE!$Y$6:$Y$9814,$A$3:$A$1037,SALE!$E$6:$E$9814,$B$3:$B$1037)</f>
        <v>0</v>
      </c>
    </row>
    <row r="63" spans="1:15">
      <c r="A63" s="492" t="s">
        <v>1540</v>
      </c>
      <c r="B63" s="417" t="s">
        <v>1545</v>
      </c>
      <c r="C63" s="392" t="s">
        <v>1366</v>
      </c>
      <c r="D63" s="416">
        <f>SUMIFS(SALE!$U$6:$U$9814,SALE!$A$6:$A$9814,D2,SALE!$Y$6:$Y$9814,$A$3:$A$1037,SALE!$E$6:$E$9814,$B$3:$B$1037)</f>
        <v>0</v>
      </c>
      <c r="E63" s="416">
        <f>SUMIFS(SALE!$U$6:$U$9814,SALE!$A$6:$A$9814,E2,SALE!$Y$6:$Y$9814,$A$3:$A$1037,SALE!$E$6:$E$9814,$B$3:$B$1037)</f>
        <v>0</v>
      </c>
      <c r="F63" s="416">
        <f>SUMIFS(SALE!$U$6:$U$9814,SALE!$A$6:$A$9814,F2,SALE!$Y$6:$Y$9814,$A$3:$A$1037,SALE!$E$6:$E$9814,$B$3:$B$1037)</f>
        <v>0</v>
      </c>
      <c r="G63" s="416">
        <f>SUMIFS(SALE!$U$6:$U$9814,SALE!$A$6:$A$9814,G2,SALE!$Y$6:$Y$9814,$A$3:$A$1037,SALE!$E$6:$E$9814,$B$3:$B$1037)</f>
        <v>0</v>
      </c>
      <c r="H63" s="416">
        <f>SUMIFS(SALE!$U$6:$U$9814,SALE!$A$6:$A$9814,H2,SALE!$Y$6:$Y$9814,$A$3:$A$1037,SALE!$E$6:$E$9814,$B$3:$B$1037)</f>
        <v>0</v>
      </c>
      <c r="I63" s="416">
        <f>SUMIFS(SALE!$U$6:$U$9814,SALE!$A$6:$A$9814,I2,SALE!$Y$6:$Y$9814,$A$3:$A$1037,SALE!$E$6:$E$9814,$B$3:$B$1037)</f>
        <v>0</v>
      </c>
      <c r="J63" s="416">
        <f>SUMIFS(SALE!$U$6:$U$9814,SALE!$A$6:$A$9814,J2,SALE!$Y$6:$Y$9814,$A$3:$A$1037,SALE!$E$6:$E$9814,$B$3:$B$1037)</f>
        <v>0</v>
      </c>
      <c r="K63" s="416">
        <f>SUMIFS(SALE!$U$6:$U$9814,SALE!$A$6:$A$9814,K2,SALE!$Y$6:$Y$9814,$A$3:$A$1037,SALE!$E$6:$E$9814,$B$3:$B$1037)</f>
        <v>0</v>
      </c>
      <c r="L63" s="416">
        <f>SUMIFS(SALE!$U$6:$U$9814,SALE!$A$6:$A$9814,L2,SALE!$Y$6:$Y$9814,$A$3:$A$1037,SALE!$E$6:$E$9814,$B$3:$B$1037)</f>
        <v>0</v>
      </c>
      <c r="M63" s="416">
        <f>SUMIFS(SALE!$U$6:$U$9814,SALE!$A$6:$A$9814,M2,SALE!$Y$6:$Y$9814,$A$3:$A$1037,SALE!$E$6:$E$9814,$B$3:$B$1037)</f>
        <v>0</v>
      </c>
      <c r="N63" s="416">
        <f>SUMIFS(SALE!$U$6:$U$9814,SALE!$A$6:$A$9814,N2,SALE!$Y$6:$Y$9814,$A$3:$A$1037,SALE!$E$6:$E$9814,$B$3:$B$1037)</f>
        <v>0</v>
      </c>
      <c r="O63" s="416">
        <f>SUMIFS(SALE!$U$6:$U$9814,SALE!$A$6:$A$9814,O2,SALE!$Y$6:$Y$9814,$A$3:$A$1037,SALE!$E$6:$E$9814,$B$3:$B$1037)</f>
        <v>0</v>
      </c>
    </row>
    <row r="64" spans="1:15">
      <c r="A64" s="492" t="s">
        <v>1540</v>
      </c>
      <c r="B64" s="417" t="s">
        <v>1545</v>
      </c>
      <c r="C64" s="392" t="s">
        <v>1367</v>
      </c>
      <c r="D64" s="416">
        <f>SUMIFS(SALE!$V$6:$V$9814,SALE!$A$6:$A$9814,D2,SALE!$Y$6:$Y$9814,$A$3:$A$1037,SALE!$E$6:$E$9814,$B$3:$B$1037)</f>
        <v>0</v>
      </c>
      <c r="E64" s="416">
        <f>SUMIFS(SALE!$V$6:$V$9814,SALE!$A$6:$A$9814,E2,SALE!$Y$6:$Y$9814,$A$3:$A$1037,SALE!$E$6:$E$9814,$B$3:$B$1037)</f>
        <v>0</v>
      </c>
      <c r="F64" s="416">
        <f>SUMIFS(SALE!$V$6:$V$9814,SALE!$A$6:$A$9814,F2,SALE!$Y$6:$Y$9814,$A$3:$A$1037,SALE!$E$6:$E$9814,$B$3:$B$1037)</f>
        <v>0</v>
      </c>
      <c r="G64" s="416">
        <f>SUMIFS(SALE!$V$6:$V$9814,SALE!$A$6:$A$9814,G2,SALE!$Y$6:$Y$9814,$A$3:$A$1037,SALE!$E$6:$E$9814,$B$3:$B$1037)</f>
        <v>0</v>
      </c>
      <c r="H64" s="416">
        <f>SUMIFS(SALE!$V$6:$V$9814,SALE!$A$6:$A$9814,H2,SALE!$Y$6:$Y$9814,$A$3:$A$1037,SALE!$E$6:$E$9814,$B$3:$B$1037)</f>
        <v>0</v>
      </c>
      <c r="I64" s="416">
        <f>SUMIFS(SALE!$V$6:$V$9814,SALE!$A$6:$A$9814,I2,SALE!$Y$6:$Y$9814,$A$3:$A$1037,SALE!$E$6:$E$9814,$B$3:$B$1037)</f>
        <v>0</v>
      </c>
      <c r="J64" s="416">
        <f>SUMIFS(SALE!$V$6:$V$9814,SALE!$A$6:$A$9814,J2,SALE!$Y$6:$Y$9814,$A$3:$A$1037,SALE!$E$6:$E$9814,$B$3:$B$1037)</f>
        <v>0</v>
      </c>
      <c r="K64" s="416">
        <f>SUMIFS(SALE!$V$6:$V$9814,SALE!$A$6:$A$9814,K2,SALE!$Y$6:$Y$9814,$A$3:$A$1037,SALE!$E$6:$E$9814,$B$3:$B$1037)</f>
        <v>0</v>
      </c>
      <c r="L64" s="416">
        <f>SUMIFS(SALE!$V$6:$V$9814,SALE!$A$6:$A$9814,L2,SALE!$Y$6:$Y$9814,$A$3:$A$1037,SALE!$E$6:$E$9814,$B$3:$B$1037)</f>
        <v>0</v>
      </c>
      <c r="M64" s="416">
        <f>SUMIFS(SALE!$V$6:$V$9814,SALE!$A$6:$A$9814,M2,SALE!$Y$6:$Y$9814,$A$3:$A$1037,SALE!$E$6:$E$9814,$B$3:$B$1037)</f>
        <v>0</v>
      </c>
      <c r="N64" s="416">
        <f>SUMIFS(SALE!$V$6:$V$9814,SALE!$A$6:$A$9814,N2,SALE!$Y$6:$Y$9814,$A$3:$A$1037,SALE!$E$6:$E$9814,$B$3:$B$1037)</f>
        <v>0</v>
      </c>
      <c r="O64" s="416">
        <f>SUMIFS(SALE!$V$6:$V$9814,SALE!$A$6:$A$9814,O2,SALE!$Y$6:$Y$9814,$A$3:$A$1037,SALE!$E$6:$E$9814,$B$3:$B$1037)</f>
        <v>0</v>
      </c>
    </row>
    <row r="65" spans="1:15">
      <c r="A65" s="492" t="s">
        <v>1540</v>
      </c>
      <c r="B65" s="418" t="s">
        <v>1545</v>
      </c>
      <c r="C65" s="392" t="s">
        <v>1368</v>
      </c>
      <c r="D65" s="416">
        <f>SUMIFS(SALE!$W$6:$W$9814,SALE!$A$6:$A$9814,D2,SALE!$Y$6:$Y$9814,$A$3:$A$1037,SALE!$E$6:$E$9814,$B$3:$B$1037)</f>
        <v>0</v>
      </c>
      <c r="E65" s="416">
        <f>SUMIFS(SALE!$W$6:$W$9814,SALE!$A$6:$A$9814,E2,SALE!$Y$6:$Y$9814,$A$3:$A$1037,SALE!$E$6:$E$9814,$B$3:$B$1037)</f>
        <v>0</v>
      </c>
      <c r="F65" s="416">
        <f>SUMIFS(SALE!$W$6:$W$9814,SALE!$A$6:$A$9814,F2,SALE!$Y$6:$Y$9814,$A$3:$A$1037,SALE!$E$6:$E$9814,$B$3:$B$1037)</f>
        <v>0</v>
      </c>
      <c r="G65" s="416">
        <f>SUMIFS(SALE!$W$6:$W$9814,SALE!$A$6:$A$9814,G2,SALE!$Y$6:$Y$9814,$A$3:$A$1037,SALE!$E$6:$E$9814,$B$3:$B$1037)</f>
        <v>0</v>
      </c>
      <c r="H65" s="416">
        <f>SUMIFS(SALE!$W$6:$W$9814,SALE!$A$6:$A$9814,H2,SALE!$Y$6:$Y$9814,$A$3:$A$1037,SALE!$E$6:$E$9814,$B$3:$B$1037)</f>
        <v>0</v>
      </c>
      <c r="I65" s="416">
        <f>SUMIFS(SALE!$W$6:$W$9814,SALE!$A$6:$A$9814,I2,SALE!$Y$6:$Y$9814,$A$3:$A$1037,SALE!$E$6:$E$9814,$B$3:$B$1037)</f>
        <v>0</v>
      </c>
      <c r="J65" s="416">
        <f>SUMIFS(SALE!$W$6:$W$9814,SALE!$A$6:$A$9814,J2,SALE!$Y$6:$Y$9814,$A$3:$A$1037,SALE!$E$6:$E$9814,$B$3:$B$1037)</f>
        <v>0</v>
      </c>
      <c r="K65" s="416">
        <f>SUMIFS(SALE!$W$6:$W$9814,SALE!$A$6:$A$9814,K2,SALE!$Y$6:$Y$9814,$A$3:$A$1037,SALE!$E$6:$E$9814,$B$3:$B$1037)</f>
        <v>0</v>
      </c>
      <c r="L65" s="416">
        <f>SUMIFS(SALE!$W$6:$W$9814,SALE!$A$6:$A$9814,L2,SALE!$Y$6:$Y$9814,$A$3:$A$1037,SALE!$E$6:$E$9814,$B$3:$B$1037)</f>
        <v>0</v>
      </c>
      <c r="M65" s="416">
        <f>SUMIFS(SALE!$W$6:$W$9814,SALE!$A$6:$A$9814,M2,SALE!$Y$6:$Y$9814,$A$3:$A$1037,SALE!$E$6:$E$9814,$B$3:$B$1037)</f>
        <v>0</v>
      </c>
      <c r="N65" s="416">
        <f>SUMIFS(SALE!$W$6:$W$9814,SALE!$A$6:$A$9814,N2,SALE!$Y$6:$Y$9814,$A$3:$A$1037,SALE!$E$6:$E$9814,$B$3:$B$1037)</f>
        <v>0</v>
      </c>
      <c r="O65" s="416">
        <f>SUMIFS(SALE!$W$6:$W$9814,SALE!$A$6:$A$9814,O2,SALE!$Y$6:$Y$9814,$A$3:$A$1037,SALE!$E$6:$E$9814,$B$3:$B$1037)</f>
        <v>0</v>
      </c>
    </row>
    <row r="66" spans="1:15">
      <c r="A66" s="402" t="s">
        <v>1540</v>
      </c>
      <c r="B66" s="402" t="s">
        <v>1543</v>
      </c>
      <c r="C66" s="402" t="s">
        <v>1543</v>
      </c>
      <c r="D66" s="414">
        <f t="shared" ref="D66:O66" si="21">SUM(D68:D72)</f>
        <v>0</v>
      </c>
      <c r="E66" s="414">
        <f t="shared" si="21"/>
        <v>0</v>
      </c>
      <c r="F66" s="414">
        <f t="shared" si="21"/>
        <v>0</v>
      </c>
      <c r="G66" s="414">
        <f t="shared" si="21"/>
        <v>0</v>
      </c>
      <c r="H66" s="414">
        <f t="shared" si="21"/>
        <v>0</v>
      </c>
      <c r="I66" s="414">
        <f t="shared" si="21"/>
        <v>0</v>
      </c>
      <c r="J66" s="414">
        <f t="shared" si="21"/>
        <v>0</v>
      </c>
      <c r="K66" s="414">
        <f t="shared" si="21"/>
        <v>0</v>
      </c>
      <c r="L66" s="414">
        <f t="shared" si="21"/>
        <v>0</v>
      </c>
      <c r="M66" s="414">
        <f t="shared" si="21"/>
        <v>0</v>
      </c>
      <c r="N66" s="414">
        <f t="shared" si="21"/>
        <v>0</v>
      </c>
      <c r="O66" s="414">
        <f t="shared" si="21"/>
        <v>0</v>
      </c>
    </row>
    <row r="67" spans="1:15">
      <c r="A67" s="492" t="s">
        <v>1540</v>
      </c>
      <c r="B67" s="415" t="s">
        <v>1543</v>
      </c>
      <c r="C67" s="392" t="s">
        <v>1363</v>
      </c>
      <c r="D67" s="416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6"/>
    </row>
    <row r="68" spans="1:15">
      <c r="A68" s="492" t="s">
        <v>1540</v>
      </c>
      <c r="B68" s="417" t="s">
        <v>1543</v>
      </c>
      <c r="C68" s="392" t="s">
        <v>1364</v>
      </c>
      <c r="D68" s="416">
        <f>SUMIFS(SALE!$S$6:$S$9814,SALE!$A$6:$A$9814,D2,SALE!$Y$6:$Y$9814,$A$3:$A$1037,SALE!$E$6:$E$9814,$B$3:$B$1037)</f>
        <v>0</v>
      </c>
      <c r="E68" s="416">
        <f>SUMIFS(SALE!$S$6:$S$9814,SALE!$A$6:$A$9814,E2,SALE!$Y$6:$Y$9814,$A$3:$A$1037,SALE!$E$6:$E$9814,$B$3:$B$1037)</f>
        <v>0</v>
      </c>
      <c r="F68" s="416">
        <f>SUMIFS(SALE!$S$6:$S$9814,SALE!$A$6:$A$9814,F2,SALE!$Y$6:$Y$9814,$A$3:$A$1037,SALE!$E$6:$E$9814,$B$3:$B$1037)</f>
        <v>0</v>
      </c>
      <c r="G68" s="416">
        <f>SUMIFS(SALE!$S$6:$S$9814,SALE!$A$6:$A$9814,G2,SALE!$Y$6:$Y$9814,$A$3:$A$1037,SALE!$E$6:$E$9814,$B$3:$B$1037)</f>
        <v>0</v>
      </c>
      <c r="H68" s="416">
        <f>SUMIFS(SALE!$S$6:$S$9814,SALE!$A$6:$A$9814,H2,SALE!$Y$6:$Y$9814,$A$3:$A$1037,SALE!$E$6:$E$9814,$B$3:$B$1037)</f>
        <v>0</v>
      </c>
      <c r="I68" s="416">
        <f>SUMIFS(SALE!$S$6:$S$9814,SALE!$A$6:$A$9814,I2,SALE!$Y$6:$Y$9814,$A$3:$A$1037,SALE!$E$6:$E$9814,$B$3:$B$1037)</f>
        <v>0</v>
      </c>
      <c r="J68" s="416">
        <f>SUMIFS(SALE!$S$6:$S$9814,SALE!$A$6:$A$9814,J2,SALE!$Y$6:$Y$9814,$A$3:$A$1037,SALE!$E$6:$E$9814,$B$3:$B$1037)</f>
        <v>0</v>
      </c>
      <c r="K68" s="416">
        <f>SUMIFS(SALE!$S$6:$S$9814,SALE!$A$6:$A$9814,K2,SALE!$Y$6:$Y$9814,$A$3:$A$1037,SALE!$E$6:$E$9814,$B$3:$B$1037)</f>
        <v>0</v>
      </c>
      <c r="L68" s="416">
        <f>SUMIFS(SALE!$S$6:$S$9814,SALE!$A$6:$A$9814,L2,SALE!$Y$6:$Y$9814,$A$3:$A$1037,SALE!$E$6:$E$9814,$B$3:$B$1037)</f>
        <v>0</v>
      </c>
      <c r="M68" s="416">
        <f>SUMIFS(SALE!$S$6:$S$9814,SALE!$A$6:$A$9814,M2,SALE!$Y$6:$Y$9814,$A$3:$A$1037,SALE!$E$6:$E$9814,$B$3:$B$1037)</f>
        <v>0</v>
      </c>
      <c r="N68" s="416">
        <f>SUMIFS(SALE!$S$6:$S$9814,SALE!$A$6:$A$9814,N2,SALE!$Y$6:$Y$9814,$A$3:$A$1037,SALE!$E$6:$E$9814,$B$3:$B$1037)</f>
        <v>0</v>
      </c>
      <c r="O68" s="416">
        <f>SUMIFS(SALE!$S$6:$S$9814,SALE!$A$6:$A$9814,O2,SALE!$Y$6:$Y$9814,$A$3:$A$1037,SALE!$E$6:$E$9814,$B$3:$B$1037)</f>
        <v>0</v>
      </c>
    </row>
    <row r="69" spans="1:15">
      <c r="A69" s="492" t="s">
        <v>1540</v>
      </c>
      <c r="B69" s="417" t="s">
        <v>1543</v>
      </c>
      <c r="C69" s="392" t="s">
        <v>1365</v>
      </c>
      <c r="D69" s="416">
        <f>SUMIFS(SALE!$T$6:$T$9814,SALE!$A$6:$A$9814,D2,SALE!$Y$6:$Y$9814,$A$3:$A$1037,SALE!$E$6:$E$9814,$B$3:$B$1037)</f>
        <v>0</v>
      </c>
      <c r="E69" s="416">
        <f>SUMIFS(SALE!$T$6:$T$9814,SALE!$A$6:$A$9814,E2,SALE!$Y$6:$Y$9814,$A$3:$A$1037,SALE!$E$6:$E$9814,$B$3:$B$1037)</f>
        <v>0</v>
      </c>
      <c r="F69" s="416">
        <f>SUMIFS(SALE!$T$6:$T$9814,SALE!$A$6:$A$9814,F2,SALE!$Y$6:$Y$9814,$A$3:$A$1037,SALE!$E$6:$E$9814,$B$3:$B$1037)</f>
        <v>0</v>
      </c>
      <c r="G69" s="416">
        <f>SUMIFS(SALE!$T$6:$T$9814,SALE!$A$6:$A$9814,G2,SALE!$Y$6:$Y$9814,$A$3:$A$1037,SALE!$E$6:$E$9814,$B$3:$B$1037)</f>
        <v>0</v>
      </c>
      <c r="H69" s="416">
        <f>SUMIFS(SALE!$T$6:$T$9814,SALE!$A$6:$A$9814,H2,SALE!$Y$6:$Y$9814,$A$3:$A$1037,SALE!$E$6:$E$9814,$B$3:$B$1037)</f>
        <v>0</v>
      </c>
      <c r="I69" s="416">
        <f>SUMIFS(SALE!$T$6:$T$9814,SALE!$A$6:$A$9814,I2,SALE!$Y$6:$Y$9814,$A$3:$A$1037,SALE!$E$6:$E$9814,$B$3:$B$1037)</f>
        <v>0</v>
      </c>
      <c r="J69" s="416">
        <f>SUMIFS(SALE!$T$6:$T$9814,SALE!$A$6:$A$9814,J2,SALE!$Y$6:$Y$9814,$A$3:$A$1037,SALE!$E$6:$E$9814,$B$3:$B$1037)</f>
        <v>0</v>
      </c>
      <c r="K69" s="416">
        <f>SUMIFS(SALE!$T$6:$T$9814,SALE!$A$6:$A$9814,K2,SALE!$Y$6:$Y$9814,$A$3:$A$1037,SALE!$E$6:$E$9814,$B$3:$B$1037)</f>
        <v>0</v>
      </c>
      <c r="L69" s="416">
        <f>SUMIFS(SALE!$T$6:$T$9814,SALE!$A$6:$A$9814,L2,SALE!$Y$6:$Y$9814,$A$3:$A$1037,SALE!$E$6:$E$9814,$B$3:$B$1037)</f>
        <v>0</v>
      </c>
      <c r="M69" s="416">
        <f>SUMIFS(SALE!$T$6:$T$9814,SALE!$A$6:$A$9814,M2,SALE!$Y$6:$Y$9814,$A$3:$A$1037,SALE!$E$6:$E$9814,$B$3:$B$1037)</f>
        <v>0</v>
      </c>
      <c r="N69" s="416">
        <f>SUMIFS(SALE!$T$6:$T$9814,SALE!$A$6:$A$9814,N2,SALE!$Y$6:$Y$9814,$A$3:$A$1037,SALE!$E$6:$E$9814,$B$3:$B$1037)</f>
        <v>0</v>
      </c>
      <c r="O69" s="416">
        <f>SUMIFS(SALE!$T$6:$T$9814,SALE!$A$6:$A$9814,O2,SALE!$Y$6:$Y$9814,$A$3:$A$1037,SALE!$E$6:$E$9814,$B$3:$B$1037)</f>
        <v>0</v>
      </c>
    </row>
    <row r="70" spans="1:15">
      <c r="A70" s="492" t="s">
        <v>1540</v>
      </c>
      <c r="B70" s="417" t="s">
        <v>1543</v>
      </c>
      <c r="C70" s="392" t="s">
        <v>1366</v>
      </c>
      <c r="D70" s="416">
        <f>SUMIFS(SALE!$U$6:$U$9814,SALE!$A$6:$A$9814,D2,SALE!$Y$6:$Y$9814,$A$3:$A$1037,SALE!$E$6:$E$9814,$B$3:$B$1037)</f>
        <v>0</v>
      </c>
      <c r="E70" s="416">
        <f>SUMIFS(SALE!$U$6:$U$9814,SALE!$A$6:$A$9814,E2,SALE!$Y$6:$Y$9814,$A$3:$A$1037,SALE!$E$6:$E$9814,$B$3:$B$1037)</f>
        <v>0</v>
      </c>
      <c r="F70" s="416">
        <f>SUMIFS(SALE!$U$6:$U$9814,SALE!$A$6:$A$9814,F2,SALE!$Y$6:$Y$9814,$A$3:$A$1037,SALE!$E$6:$E$9814,$B$3:$B$1037)</f>
        <v>0</v>
      </c>
      <c r="G70" s="416">
        <f>SUMIFS(SALE!$U$6:$U$9814,SALE!$A$6:$A$9814,G2,SALE!$Y$6:$Y$9814,$A$3:$A$1037,SALE!$E$6:$E$9814,$B$3:$B$1037)</f>
        <v>0</v>
      </c>
      <c r="H70" s="416">
        <f>SUMIFS(SALE!$U$6:$U$9814,SALE!$A$6:$A$9814,H2,SALE!$Y$6:$Y$9814,$A$3:$A$1037,SALE!$E$6:$E$9814,$B$3:$B$1037)</f>
        <v>0</v>
      </c>
      <c r="I70" s="416">
        <f>SUMIFS(SALE!$U$6:$U$9814,SALE!$A$6:$A$9814,I2,SALE!$Y$6:$Y$9814,$A$3:$A$1037,SALE!$E$6:$E$9814,$B$3:$B$1037)</f>
        <v>0</v>
      </c>
      <c r="J70" s="416">
        <f>SUMIFS(SALE!$U$6:$U$9814,SALE!$A$6:$A$9814,J2,SALE!$Y$6:$Y$9814,$A$3:$A$1037,SALE!$E$6:$E$9814,$B$3:$B$1037)</f>
        <v>0</v>
      </c>
      <c r="K70" s="416">
        <f>SUMIFS(SALE!$U$6:$U$9814,SALE!$A$6:$A$9814,K2,SALE!$Y$6:$Y$9814,$A$3:$A$1037,SALE!$E$6:$E$9814,$B$3:$B$1037)</f>
        <v>0</v>
      </c>
      <c r="L70" s="416">
        <f>SUMIFS(SALE!$U$6:$U$9814,SALE!$A$6:$A$9814,L2,SALE!$Y$6:$Y$9814,$A$3:$A$1037,SALE!$E$6:$E$9814,$B$3:$B$1037)</f>
        <v>0</v>
      </c>
      <c r="M70" s="416">
        <f>SUMIFS(SALE!$U$6:$U$9814,SALE!$A$6:$A$9814,M2,SALE!$Y$6:$Y$9814,$A$3:$A$1037,SALE!$E$6:$E$9814,$B$3:$B$1037)</f>
        <v>0</v>
      </c>
      <c r="N70" s="416">
        <f>SUMIFS(SALE!$U$6:$U$9814,SALE!$A$6:$A$9814,N2,SALE!$Y$6:$Y$9814,$A$3:$A$1037,SALE!$E$6:$E$9814,$B$3:$B$1037)</f>
        <v>0</v>
      </c>
      <c r="O70" s="416">
        <f>SUMIFS(SALE!$U$6:$U$9814,SALE!$A$6:$A$9814,O2,SALE!$Y$6:$Y$9814,$A$3:$A$1037,SALE!$E$6:$E$9814,$B$3:$B$1037)</f>
        <v>0</v>
      </c>
    </row>
    <row r="71" spans="1:15">
      <c r="A71" s="492" t="s">
        <v>1540</v>
      </c>
      <c r="B71" s="417" t="s">
        <v>1543</v>
      </c>
      <c r="C71" s="392" t="s">
        <v>1367</v>
      </c>
      <c r="D71" s="416">
        <f>SUMIFS(SALE!$V$6:$V$9814,SALE!$A$6:$A$9814,D2,SALE!$Y$6:$Y$9814,$A$3:$A$1037,SALE!$E$6:$E$9814,$B$3:$B$1037)</f>
        <v>0</v>
      </c>
      <c r="E71" s="416">
        <f>SUMIFS(SALE!$V$6:$V$9814,SALE!$A$6:$A$9814,E2,SALE!$Y$6:$Y$9814,$A$3:$A$1037,SALE!$E$6:$E$9814,$B$3:$B$1037)</f>
        <v>0</v>
      </c>
      <c r="F71" s="416">
        <f>SUMIFS(SALE!$V$6:$V$9814,SALE!$A$6:$A$9814,F2,SALE!$Y$6:$Y$9814,$A$3:$A$1037,SALE!$E$6:$E$9814,$B$3:$B$1037)</f>
        <v>0</v>
      </c>
      <c r="G71" s="416">
        <f>SUMIFS(SALE!$V$6:$V$9814,SALE!$A$6:$A$9814,G2,SALE!$Y$6:$Y$9814,$A$3:$A$1037,SALE!$E$6:$E$9814,$B$3:$B$1037)</f>
        <v>0</v>
      </c>
      <c r="H71" s="416">
        <f>SUMIFS(SALE!$V$6:$V$9814,SALE!$A$6:$A$9814,H2,SALE!$Y$6:$Y$9814,$A$3:$A$1037,SALE!$E$6:$E$9814,$B$3:$B$1037)</f>
        <v>0</v>
      </c>
      <c r="I71" s="416">
        <f>SUMIFS(SALE!$V$6:$V$9814,SALE!$A$6:$A$9814,I2,SALE!$Y$6:$Y$9814,$A$3:$A$1037,SALE!$E$6:$E$9814,$B$3:$B$1037)</f>
        <v>0</v>
      </c>
      <c r="J71" s="416">
        <f>SUMIFS(SALE!$V$6:$V$9814,SALE!$A$6:$A$9814,J2,SALE!$Y$6:$Y$9814,$A$3:$A$1037,SALE!$E$6:$E$9814,$B$3:$B$1037)</f>
        <v>0</v>
      </c>
      <c r="K71" s="416">
        <f>SUMIFS(SALE!$V$6:$V$9814,SALE!$A$6:$A$9814,K2,SALE!$Y$6:$Y$9814,$A$3:$A$1037,SALE!$E$6:$E$9814,$B$3:$B$1037)</f>
        <v>0</v>
      </c>
      <c r="L71" s="416">
        <f>SUMIFS(SALE!$V$6:$V$9814,SALE!$A$6:$A$9814,L2,SALE!$Y$6:$Y$9814,$A$3:$A$1037,SALE!$E$6:$E$9814,$B$3:$B$1037)</f>
        <v>0</v>
      </c>
      <c r="M71" s="416">
        <f>SUMIFS(SALE!$V$6:$V$9814,SALE!$A$6:$A$9814,M2,SALE!$Y$6:$Y$9814,$A$3:$A$1037,SALE!$E$6:$E$9814,$B$3:$B$1037)</f>
        <v>0</v>
      </c>
      <c r="N71" s="416">
        <f>SUMIFS(SALE!$V$6:$V$9814,SALE!$A$6:$A$9814,N2,SALE!$Y$6:$Y$9814,$A$3:$A$1037,SALE!$E$6:$E$9814,$B$3:$B$1037)</f>
        <v>0</v>
      </c>
      <c r="O71" s="416">
        <f>SUMIFS(SALE!$V$6:$V$9814,SALE!$A$6:$A$9814,O2,SALE!$Y$6:$Y$9814,$A$3:$A$1037,SALE!$E$6:$E$9814,$B$3:$B$1037)</f>
        <v>0</v>
      </c>
    </row>
    <row r="72" spans="1:15">
      <c r="A72" s="492" t="s">
        <v>1540</v>
      </c>
      <c r="B72" s="418" t="s">
        <v>1543</v>
      </c>
      <c r="C72" s="392" t="s">
        <v>1368</v>
      </c>
      <c r="D72" s="416">
        <f>SUMIFS(SALE!$W$6:$W$9814,SALE!$A$6:$A$9814,D2,SALE!$Y$6:$Y$9814,$A$3:$A$1037,SALE!$E$6:$E$9814,$B$3:$B$1037)</f>
        <v>0</v>
      </c>
      <c r="E72" s="416">
        <f>SUMIFS(SALE!$W$6:$W$9814,SALE!$A$6:$A$9814,E2,SALE!$Y$6:$Y$9814,$A$3:$A$1037,SALE!$E$6:$E$9814,$B$3:$B$1037)</f>
        <v>0</v>
      </c>
      <c r="F72" s="416">
        <f>SUMIFS(SALE!$W$6:$W$9814,SALE!$A$6:$A$9814,F2,SALE!$Y$6:$Y$9814,$A$3:$A$1037,SALE!$E$6:$E$9814,$B$3:$B$1037)</f>
        <v>0</v>
      </c>
      <c r="G72" s="416">
        <f>SUMIFS(SALE!$W$6:$W$9814,SALE!$A$6:$A$9814,G2,SALE!$Y$6:$Y$9814,$A$3:$A$1037,SALE!$E$6:$E$9814,$B$3:$B$1037)</f>
        <v>0</v>
      </c>
      <c r="H72" s="416">
        <f>SUMIFS(SALE!$W$6:$W$9814,SALE!$A$6:$A$9814,H2,SALE!$Y$6:$Y$9814,$A$3:$A$1037,SALE!$E$6:$E$9814,$B$3:$B$1037)</f>
        <v>0</v>
      </c>
      <c r="I72" s="416">
        <f>SUMIFS(SALE!$W$6:$W$9814,SALE!$A$6:$A$9814,I2,SALE!$Y$6:$Y$9814,$A$3:$A$1037,SALE!$E$6:$E$9814,$B$3:$B$1037)</f>
        <v>0</v>
      </c>
      <c r="J72" s="416">
        <f>SUMIFS(SALE!$W$6:$W$9814,SALE!$A$6:$A$9814,J2,SALE!$Y$6:$Y$9814,$A$3:$A$1037,SALE!$E$6:$E$9814,$B$3:$B$1037)</f>
        <v>0</v>
      </c>
      <c r="K72" s="416">
        <f>SUMIFS(SALE!$W$6:$W$9814,SALE!$A$6:$A$9814,K2,SALE!$Y$6:$Y$9814,$A$3:$A$1037,SALE!$E$6:$E$9814,$B$3:$B$1037)</f>
        <v>0</v>
      </c>
      <c r="L72" s="416">
        <f>SUMIFS(SALE!$W$6:$W$9814,SALE!$A$6:$A$9814,L2,SALE!$Y$6:$Y$9814,$A$3:$A$1037,SALE!$E$6:$E$9814,$B$3:$B$1037)</f>
        <v>0</v>
      </c>
      <c r="M72" s="416">
        <f>SUMIFS(SALE!$W$6:$W$9814,SALE!$A$6:$A$9814,M2,SALE!$Y$6:$Y$9814,$A$3:$A$1037,SALE!$E$6:$E$9814,$B$3:$B$1037)</f>
        <v>0</v>
      </c>
      <c r="N72" s="416">
        <f>SUMIFS(SALE!$W$6:$W$9814,SALE!$A$6:$A$9814,N2,SALE!$Y$6:$Y$9814,$A$3:$A$1037,SALE!$E$6:$E$9814,$B$3:$B$1037)</f>
        <v>0</v>
      </c>
      <c r="O72" s="416">
        <f>SUMIFS(SALE!$W$6:$W$9814,SALE!$A$6:$A$9814,O2,SALE!$Y$6:$Y$9814,$A$3:$A$1037,SALE!$E$6:$E$9814,$B$3:$B$1037)</f>
        <v>0</v>
      </c>
    </row>
    <row r="73" spans="1:15">
      <c r="A73" s="402" t="s">
        <v>1540</v>
      </c>
      <c r="B73" s="402" t="s">
        <v>1544</v>
      </c>
      <c r="C73" s="402" t="s">
        <v>1544</v>
      </c>
      <c r="D73" s="414">
        <f t="shared" ref="D73:O73" si="22">SUM(D75:D79)</f>
        <v>0</v>
      </c>
      <c r="E73" s="414">
        <f t="shared" si="22"/>
        <v>0</v>
      </c>
      <c r="F73" s="414">
        <f t="shared" si="22"/>
        <v>0</v>
      </c>
      <c r="G73" s="414">
        <f t="shared" si="22"/>
        <v>0</v>
      </c>
      <c r="H73" s="414">
        <f t="shared" si="22"/>
        <v>0</v>
      </c>
      <c r="I73" s="414">
        <f t="shared" si="22"/>
        <v>0</v>
      </c>
      <c r="J73" s="414">
        <f t="shared" si="22"/>
        <v>0</v>
      </c>
      <c r="K73" s="414">
        <f t="shared" si="22"/>
        <v>0</v>
      </c>
      <c r="L73" s="414">
        <f t="shared" si="22"/>
        <v>0</v>
      </c>
      <c r="M73" s="414">
        <f t="shared" si="22"/>
        <v>0</v>
      </c>
      <c r="N73" s="414">
        <f t="shared" si="22"/>
        <v>0</v>
      </c>
      <c r="O73" s="414">
        <f t="shared" si="22"/>
        <v>0</v>
      </c>
    </row>
    <row r="74" spans="1:15">
      <c r="A74" s="492" t="s">
        <v>1540</v>
      </c>
      <c r="B74" s="415" t="s">
        <v>1544</v>
      </c>
      <c r="C74" s="392" t="s">
        <v>1363</v>
      </c>
      <c r="D74" s="416"/>
      <c r="E74" s="416"/>
      <c r="F74" s="416"/>
      <c r="G74" s="416"/>
      <c r="H74" s="416"/>
      <c r="I74" s="416"/>
      <c r="J74" s="416"/>
      <c r="K74" s="416"/>
      <c r="L74" s="416"/>
      <c r="M74" s="416"/>
      <c r="N74" s="416"/>
      <c r="O74" s="416"/>
    </row>
    <row r="75" spans="1:15">
      <c r="A75" s="492" t="s">
        <v>1540</v>
      </c>
      <c r="B75" s="417" t="s">
        <v>1544</v>
      </c>
      <c r="C75" s="392" t="s">
        <v>1364</v>
      </c>
      <c r="D75" s="416">
        <f>SUMIFS(SALE!$S$6:$S$9814,SALE!$A$6:$A$9814,D2,SALE!$Y$6:$Y$9814,$A$3:$A$1037,SALE!$E$6:$E$9814,$B$3:$B$1037)</f>
        <v>0</v>
      </c>
      <c r="E75" s="416">
        <f>SUMIFS(SALE!$S$6:$S$9814,SALE!$A$6:$A$9814,E2,SALE!$Y$6:$Y$9814,$A$3:$A$1037,SALE!$E$6:$E$9814,$B$3:$B$1037)</f>
        <v>0</v>
      </c>
      <c r="F75" s="416">
        <f>SUMIFS(SALE!$S$6:$S$9814,SALE!$A$6:$A$9814,F2,SALE!$Y$6:$Y$9814,$A$3:$A$1037,SALE!$E$6:$E$9814,$B$3:$B$1037)</f>
        <v>0</v>
      </c>
      <c r="G75" s="416">
        <f>SUMIFS(SALE!$S$6:$S$9814,SALE!$A$6:$A$9814,G2,SALE!$Y$6:$Y$9814,$A$3:$A$1037,SALE!$E$6:$E$9814,$B$3:$B$1037)</f>
        <v>0</v>
      </c>
      <c r="H75" s="416">
        <f>SUMIFS(SALE!$S$6:$S$9814,SALE!$A$6:$A$9814,H2,SALE!$Y$6:$Y$9814,$A$3:$A$1037,SALE!$E$6:$E$9814,$B$3:$B$1037)</f>
        <v>0</v>
      </c>
      <c r="I75" s="416">
        <f>SUMIFS(SALE!$S$6:$S$9814,SALE!$A$6:$A$9814,I2,SALE!$Y$6:$Y$9814,$A$3:$A$1037,SALE!$E$6:$E$9814,$B$3:$B$1037)</f>
        <v>0</v>
      </c>
      <c r="J75" s="416">
        <f>SUMIFS(SALE!$S$6:$S$9814,SALE!$A$6:$A$9814,J2,SALE!$Y$6:$Y$9814,$A$3:$A$1037,SALE!$E$6:$E$9814,$B$3:$B$1037)</f>
        <v>0</v>
      </c>
      <c r="K75" s="416">
        <f>SUMIFS(SALE!$S$6:$S$9814,SALE!$A$6:$A$9814,K2,SALE!$Y$6:$Y$9814,$A$3:$A$1037,SALE!$E$6:$E$9814,$B$3:$B$1037)</f>
        <v>0</v>
      </c>
      <c r="L75" s="416">
        <f>SUMIFS(SALE!$S$6:$S$9814,SALE!$A$6:$A$9814,L2,SALE!$Y$6:$Y$9814,$A$3:$A$1037,SALE!$E$6:$E$9814,$B$3:$B$1037)</f>
        <v>0</v>
      </c>
      <c r="M75" s="416">
        <f>SUMIFS(SALE!$S$6:$S$9814,SALE!$A$6:$A$9814,M2,SALE!$Y$6:$Y$9814,$A$3:$A$1037,SALE!$E$6:$E$9814,$B$3:$B$1037)</f>
        <v>0</v>
      </c>
      <c r="N75" s="416">
        <f>SUMIFS(SALE!$S$6:$S$9814,SALE!$A$6:$A$9814,N2,SALE!$Y$6:$Y$9814,$A$3:$A$1037,SALE!$E$6:$E$9814,$B$3:$B$1037)</f>
        <v>0</v>
      </c>
      <c r="O75" s="416">
        <f>SUMIFS(SALE!$S$6:$S$9814,SALE!$A$6:$A$9814,O2,SALE!$Y$6:$Y$9814,$A$3:$A$1037,SALE!$E$6:$E$9814,$B$3:$B$1037)</f>
        <v>0</v>
      </c>
    </row>
    <row r="76" spans="1:15">
      <c r="A76" s="492" t="s">
        <v>1540</v>
      </c>
      <c r="B76" s="417" t="s">
        <v>1544</v>
      </c>
      <c r="C76" s="392" t="s">
        <v>1365</v>
      </c>
      <c r="D76" s="416">
        <f>SUMIFS(SALE!$T$6:$T$9814,SALE!$A$6:$A$9814,D2,SALE!$Y$6:$Y$9814,$A$3:$A$1037,SALE!$E$6:$E$9814,$B$3:$B$1037)</f>
        <v>0</v>
      </c>
      <c r="E76" s="416">
        <f>SUMIFS(SALE!$T$6:$T$9814,SALE!$A$6:$A$9814,E2,SALE!$Y$6:$Y$9814,$A$3:$A$1037,SALE!$E$6:$E$9814,$B$3:$B$1037)</f>
        <v>0</v>
      </c>
      <c r="F76" s="416">
        <f>SUMIFS(SALE!$T$6:$T$9814,SALE!$A$6:$A$9814,F2,SALE!$Y$6:$Y$9814,$A$3:$A$1037,SALE!$E$6:$E$9814,$B$3:$B$1037)</f>
        <v>0</v>
      </c>
      <c r="G76" s="416">
        <f>SUMIFS(SALE!$T$6:$T$9814,SALE!$A$6:$A$9814,G2,SALE!$Y$6:$Y$9814,$A$3:$A$1037,SALE!$E$6:$E$9814,$B$3:$B$1037)</f>
        <v>0</v>
      </c>
      <c r="H76" s="416">
        <f>SUMIFS(SALE!$T$6:$T$9814,SALE!$A$6:$A$9814,H2,SALE!$Y$6:$Y$9814,$A$3:$A$1037,SALE!$E$6:$E$9814,$B$3:$B$1037)</f>
        <v>0</v>
      </c>
      <c r="I76" s="416">
        <f>SUMIFS(SALE!$T$6:$T$9814,SALE!$A$6:$A$9814,I2,SALE!$Y$6:$Y$9814,$A$3:$A$1037,SALE!$E$6:$E$9814,$B$3:$B$1037)</f>
        <v>0</v>
      </c>
      <c r="J76" s="416">
        <f>SUMIFS(SALE!$T$6:$T$9814,SALE!$A$6:$A$9814,J2,SALE!$Y$6:$Y$9814,$A$3:$A$1037,SALE!$E$6:$E$9814,$B$3:$B$1037)</f>
        <v>0</v>
      </c>
      <c r="K76" s="416">
        <f>SUMIFS(SALE!$T$6:$T$9814,SALE!$A$6:$A$9814,K2,SALE!$Y$6:$Y$9814,$A$3:$A$1037,SALE!$E$6:$E$9814,$B$3:$B$1037)</f>
        <v>0</v>
      </c>
      <c r="L76" s="416">
        <f>SUMIFS(SALE!$T$6:$T$9814,SALE!$A$6:$A$9814,L2,SALE!$Y$6:$Y$9814,$A$3:$A$1037,SALE!$E$6:$E$9814,$B$3:$B$1037)</f>
        <v>0</v>
      </c>
      <c r="M76" s="416">
        <f>SUMIFS(SALE!$T$6:$T$9814,SALE!$A$6:$A$9814,M2,SALE!$Y$6:$Y$9814,$A$3:$A$1037,SALE!$E$6:$E$9814,$B$3:$B$1037)</f>
        <v>0</v>
      </c>
      <c r="N76" s="416">
        <f>SUMIFS(SALE!$T$6:$T$9814,SALE!$A$6:$A$9814,N2,SALE!$Y$6:$Y$9814,$A$3:$A$1037,SALE!$E$6:$E$9814,$B$3:$B$1037)</f>
        <v>0</v>
      </c>
      <c r="O76" s="416">
        <f>SUMIFS(SALE!$T$6:$T$9814,SALE!$A$6:$A$9814,O2,SALE!$Y$6:$Y$9814,$A$3:$A$1037,SALE!$E$6:$E$9814,$B$3:$B$1037)</f>
        <v>0</v>
      </c>
    </row>
    <row r="77" spans="1:15">
      <c r="A77" s="494" t="s">
        <v>1540</v>
      </c>
      <c r="B77" s="419" t="s">
        <v>1544</v>
      </c>
      <c r="C77" s="488" t="s">
        <v>1366</v>
      </c>
      <c r="D77" s="420">
        <f>SUMIFS(SALE!$U$6:$U$9814,SALE!$A$6:$A$9814,D2,SALE!$Y$6:$Y$9814,$A$3:$A$1037,SALE!$E$6:$E$9814,$B$3:$B$1037)</f>
        <v>0</v>
      </c>
      <c r="E77" s="420">
        <f>SUMIFS(SALE!$U$6:$U$9814,SALE!$A$6:$A$9814,E2,SALE!$Y$6:$Y$9814,$A$3:$A$1037,SALE!$E$6:$E$9814,$B$3:$B$1037)</f>
        <v>0</v>
      </c>
      <c r="F77" s="420">
        <f>SUMIFS(SALE!$U$6:$U$9814,SALE!$A$6:$A$9814,F2,SALE!$Y$6:$Y$9814,$A$3:$A$1037,SALE!$E$6:$E$9814,$B$3:$B$1037)</f>
        <v>0</v>
      </c>
      <c r="G77" s="420">
        <f>SUMIFS(SALE!$U$6:$U$9814,SALE!$A$6:$A$9814,G2,SALE!$Y$6:$Y$9814,$A$3:$A$1037,SALE!$E$6:$E$9814,$B$3:$B$1037)</f>
        <v>0</v>
      </c>
      <c r="H77" s="420">
        <f>SUMIFS(SALE!$U$6:$U$9814,SALE!$A$6:$A$9814,H2,SALE!$Y$6:$Y$9814,$A$3:$A$1037,SALE!$E$6:$E$9814,$B$3:$B$1037)</f>
        <v>0</v>
      </c>
      <c r="I77" s="420">
        <f>SUMIFS(SALE!$U$6:$U$9814,SALE!$A$6:$A$9814,I2,SALE!$Y$6:$Y$9814,$A$3:$A$1037,SALE!$E$6:$E$9814,$B$3:$B$1037)</f>
        <v>0</v>
      </c>
      <c r="J77" s="420">
        <f>SUMIFS(SALE!$U$6:$U$9814,SALE!$A$6:$A$9814,J2,SALE!$Y$6:$Y$9814,$A$3:$A$1037,SALE!$E$6:$E$9814,$B$3:$B$1037)</f>
        <v>0</v>
      </c>
      <c r="K77" s="420">
        <f>SUMIFS(SALE!$U$6:$U$9814,SALE!$A$6:$A$9814,K2,SALE!$Y$6:$Y$9814,$A$3:$A$1037,SALE!$E$6:$E$9814,$B$3:$B$1037)</f>
        <v>0</v>
      </c>
      <c r="L77" s="420">
        <f>SUMIFS(SALE!$U$6:$U$9814,SALE!$A$6:$A$9814,L2,SALE!$Y$6:$Y$9814,$A$3:$A$1037,SALE!$E$6:$E$9814,$B$3:$B$1037)</f>
        <v>0</v>
      </c>
      <c r="M77" s="420">
        <f>SUMIFS(SALE!$U$6:$U$9814,SALE!$A$6:$A$9814,M2,SALE!$Y$6:$Y$9814,$A$3:$A$1037,SALE!$E$6:$E$9814,$B$3:$B$1037)</f>
        <v>0</v>
      </c>
      <c r="N77" s="420">
        <f>SUMIFS(SALE!$U$6:$U$9814,SALE!$A$6:$A$9814,N2,SALE!$Y$6:$Y$9814,$A$3:$A$1037,SALE!$E$6:$E$9814,$B$3:$B$1037)</f>
        <v>0</v>
      </c>
      <c r="O77" s="420">
        <f>SUMIFS(SALE!$U$6:$U$9814,SALE!$A$6:$A$9814,O2,SALE!$Y$6:$Y$9814,$A$3:$A$1037,SALE!$E$6:$E$9814,$B$3:$B$1037)</f>
        <v>0</v>
      </c>
    </row>
    <row r="78" spans="1:15">
      <c r="A78" s="494" t="s">
        <v>1540</v>
      </c>
      <c r="B78" s="419" t="s">
        <v>1544</v>
      </c>
      <c r="C78" s="488" t="s">
        <v>1367</v>
      </c>
      <c r="D78" s="420">
        <f>SUMIFS(SALE!$V$6:$V$9814,SALE!$A$6:$A$9814,D2,SALE!$Y$6:$Y$9814,$A$3:$A$1037,SALE!$E$6:$E$9814,$B$3:$B$1037)</f>
        <v>0</v>
      </c>
      <c r="E78" s="420">
        <f>SUMIFS(SALE!$V$6:$V$9814,SALE!$A$6:$A$9814,E2,SALE!$Y$6:$Y$9814,$A$3:$A$1037,SALE!$E$6:$E$9814,$B$3:$B$1037)</f>
        <v>0</v>
      </c>
      <c r="F78" s="420">
        <f>SUMIFS(SALE!$V$6:$V$9814,SALE!$A$6:$A$9814,F2,SALE!$Y$6:$Y$9814,$A$3:$A$1037,SALE!$E$6:$E$9814,$B$3:$B$1037)</f>
        <v>0</v>
      </c>
      <c r="G78" s="420">
        <f>SUMIFS(SALE!$V$6:$V$9814,SALE!$A$6:$A$9814,G2,SALE!$Y$6:$Y$9814,$A$3:$A$1037,SALE!$E$6:$E$9814,$B$3:$B$1037)</f>
        <v>0</v>
      </c>
      <c r="H78" s="420">
        <f>SUMIFS(SALE!$V$6:$V$9814,SALE!$A$6:$A$9814,H2,SALE!$Y$6:$Y$9814,$A$3:$A$1037,SALE!$E$6:$E$9814,$B$3:$B$1037)</f>
        <v>0</v>
      </c>
      <c r="I78" s="420">
        <f>SUMIFS(SALE!$V$6:$V$9814,SALE!$A$6:$A$9814,I2,SALE!$Y$6:$Y$9814,$A$3:$A$1037,SALE!$E$6:$E$9814,$B$3:$B$1037)</f>
        <v>0</v>
      </c>
      <c r="J78" s="420">
        <f>SUMIFS(SALE!$V$6:$V$9814,SALE!$A$6:$A$9814,J2,SALE!$Y$6:$Y$9814,$A$3:$A$1037,SALE!$E$6:$E$9814,$B$3:$B$1037)</f>
        <v>0</v>
      </c>
      <c r="K78" s="420">
        <f>SUMIFS(SALE!$V$6:$V$9814,SALE!$A$6:$A$9814,K2,SALE!$Y$6:$Y$9814,$A$3:$A$1037,SALE!$E$6:$E$9814,$B$3:$B$1037)</f>
        <v>0</v>
      </c>
      <c r="L78" s="420">
        <f>SUMIFS(SALE!$V$6:$V$9814,SALE!$A$6:$A$9814,L2,SALE!$Y$6:$Y$9814,$A$3:$A$1037,SALE!$E$6:$E$9814,$B$3:$B$1037)</f>
        <v>0</v>
      </c>
      <c r="M78" s="420">
        <f>SUMIFS(SALE!$V$6:$V$9814,SALE!$A$6:$A$9814,M2,SALE!$Y$6:$Y$9814,$A$3:$A$1037,SALE!$E$6:$E$9814,$B$3:$B$1037)</f>
        <v>0</v>
      </c>
      <c r="N78" s="420">
        <f>SUMIFS(SALE!$V$6:$V$9814,SALE!$A$6:$A$9814,N2,SALE!$Y$6:$Y$9814,$A$3:$A$1037,SALE!$E$6:$E$9814,$B$3:$B$1037)</f>
        <v>0</v>
      </c>
      <c r="O78" s="420">
        <f>SUMIFS(SALE!$V$6:$V$9814,SALE!$A$6:$A$9814,O2,SALE!$Y$6:$Y$9814,$A$3:$A$1037,SALE!$E$6:$E$9814,$B$3:$B$1037)</f>
        <v>0</v>
      </c>
    </row>
    <row r="79" spans="1:15">
      <c r="A79" s="492" t="s">
        <v>1540</v>
      </c>
      <c r="B79" s="417" t="s">
        <v>1544</v>
      </c>
      <c r="C79" s="403" t="s">
        <v>1368</v>
      </c>
      <c r="D79" s="416">
        <f>SUMIFS(SALE!$W$6:$W$9814,SALE!$A$6:$A$9814,D2,SALE!$Y$6:$Y$9814,$A$3:$A$1037,SALE!$E$6:$E$9814,$B$3:$B$1037)</f>
        <v>0</v>
      </c>
      <c r="E79" s="416">
        <f>SUMIFS(SALE!$W$6:$W$9814,SALE!$A$6:$A$9814,E2,SALE!$Y$6:$Y$9814,$A$3:$A$1037,SALE!$E$6:$E$9814,$B$3:$B$1037)</f>
        <v>0</v>
      </c>
      <c r="F79" s="416">
        <f>SUMIFS(SALE!$W$6:$W$9814,SALE!$A$6:$A$9814,F2,SALE!$Y$6:$Y$9814,$A$3:$A$1037,SALE!$E$6:$E$9814,$B$3:$B$1037)</f>
        <v>0</v>
      </c>
      <c r="G79" s="416">
        <f>SUMIFS(SALE!$W$6:$W$9814,SALE!$A$6:$A$9814,G2,SALE!$Y$6:$Y$9814,$A$3:$A$1037,SALE!$E$6:$E$9814,$B$3:$B$1037)</f>
        <v>0</v>
      </c>
      <c r="H79" s="416">
        <f>SUMIFS(SALE!$W$6:$W$9814,SALE!$A$6:$A$9814,H2,SALE!$Y$6:$Y$9814,$A$3:$A$1037,SALE!$E$6:$E$9814,$B$3:$B$1037)</f>
        <v>0</v>
      </c>
      <c r="I79" s="416">
        <f>SUMIFS(SALE!$W$6:$W$9814,SALE!$A$6:$A$9814,I2,SALE!$Y$6:$Y$9814,$A$3:$A$1037,SALE!$E$6:$E$9814,$B$3:$B$1037)</f>
        <v>0</v>
      </c>
      <c r="J79" s="416">
        <f>SUMIFS(SALE!$W$6:$W$9814,SALE!$A$6:$A$9814,J2,SALE!$Y$6:$Y$9814,$A$3:$A$1037,SALE!$E$6:$E$9814,$B$3:$B$1037)</f>
        <v>0</v>
      </c>
      <c r="K79" s="416">
        <f>SUMIFS(SALE!$W$6:$W$9814,SALE!$A$6:$A$9814,K2,SALE!$Y$6:$Y$9814,$A$3:$A$1037,SALE!$E$6:$E$9814,$B$3:$B$1037)</f>
        <v>0</v>
      </c>
      <c r="L79" s="416">
        <f>SUMIFS(SALE!$W$6:$W$9814,SALE!$A$6:$A$9814,L2,SALE!$Y$6:$Y$9814,$A$3:$A$1037,SALE!$E$6:$E$9814,$B$3:$B$1037)</f>
        <v>0</v>
      </c>
      <c r="M79" s="416">
        <f>SUMIFS(SALE!$W$6:$W$9814,SALE!$A$6:$A$9814,M2,SALE!$Y$6:$Y$9814,$A$3:$A$1037,SALE!$E$6:$E$9814,$B$3:$B$1037)</f>
        <v>0</v>
      </c>
      <c r="N79" s="416">
        <f>SUMIFS(SALE!$W$6:$W$9814,SALE!$A$6:$A$9814,N2,SALE!$Y$6:$Y$9814,$A$3:$A$1037,SALE!$E$6:$E$9814,$B$3:$B$1037)</f>
        <v>0</v>
      </c>
      <c r="O79" s="416">
        <f>SUMIFS(SALE!$W$6:$W$9814,SALE!$A$6:$A$9814,O2,SALE!$Y$6:$Y$9814,$A$3:$A$1037,SALE!$E$6:$E$9814,$B$3:$B$1037)</f>
        <v>0</v>
      </c>
    </row>
    <row r="80" spans="1:15">
      <c r="A80" s="402" t="s">
        <v>1540</v>
      </c>
      <c r="B80" s="402" t="s">
        <v>1468</v>
      </c>
      <c r="C80" s="402" t="s">
        <v>1890</v>
      </c>
      <c r="D80" s="414">
        <f>SUM(D82:D86)</f>
        <v>0</v>
      </c>
      <c r="E80" s="414">
        <f t="shared" ref="E80:O80" si="23">SUM(E82:E86)</f>
        <v>0</v>
      </c>
      <c r="F80" s="414">
        <f t="shared" si="23"/>
        <v>0</v>
      </c>
      <c r="G80" s="414">
        <f t="shared" si="23"/>
        <v>0</v>
      </c>
      <c r="H80" s="414">
        <f t="shared" si="23"/>
        <v>0</v>
      </c>
      <c r="I80" s="414">
        <f t="shared" si="23"/>
        <v>0</v>
      </c>
      <c r="J80" s="414">
        <f t="shared" si="23"/>
        <v>0</v>
      </c>
      <c r="K80" s="414">
        <f t="shared" si="23"/>
        <v>0</v>
      </c>
      <c r="L80" s="414">
        <f t="shared" si="23"/>
        <v>0</v>
      </c>
      <c r="M80" s="414">
        <f t="shared" si="23"/>
        <v>0</v>
      </c>
      <c r="N80" s="414">
        <f t="shared" si="23"/>
        <v>0</v>
      </c>
      <c r="O80" s="414">
        <f t="shared" si="23"/>
        <v>0</v>
      </c>
    </row>
    <row r="81" spans="1:15">
      <c r="A81" s="492" t="s">
        <v>1540</v>
      </c>
      <c r="B81" s="417" t="s">
        <v>1468</v>
      </c>
      <c r="C81" s="392" t="s">
        <v>1363</v>
      </c>
      <c r="D81" s="416"/>
      <c r="E81" s="416"/>
      <c r="F81" s="416"/>
      <c r="G81" s="416"/>
      <c r="H81" s="416"/>
      <c r="I81" s="416"/>
      <c r="J81" s="416"/>
      <c r="K81" s="416"/>
      <c r="L81" s="416"/>
      <c r="M81" s="416"/>
      <c r="N81" s="416"/>
      <c r="O81" s="416"/>
    </row>
    <row r="82" spans="1:15">
      <c r="A82" s="492" t="s">
        <v>1540</v>
      </c>
      <c r="B82" s="417" t="s">
        <v>1468</v>
      </c>
      <c r="C82" s="392" t="s">
        <v>1364</v>
      </c>
      <c r="D82" s="416">
        <f>+D61+D68+D75</f>
        <v>0</v>
      </c>
      <c r="E82" s="416">
        <f t="shared" ref="E82:O82" si="24">+E61+E68+E75</f>
        <v>0</v>
      </c>
      <c r="F82" s="416">
        <f t="shared" si="24"/>
        <v>0</v>
      </c>
      <c r="G82" s="416">
        <f t="shared" si="24"/>
        <v>0</v>
      </c>
      <c r="H82" s="416">
        <f t="shared" si="24"/>
        <v>0</v>
      </c>
      <c r="I82" s="416">
        <f t="shared" si="24"/>
        <v>0</v>
      </c>
      <c r="J82" s="416">
        <f t="shared" si="24"/>
        <v>0</v>
      </c>
      <c r="K82" s="416">
        <f t="shared" si="24"/>
        <v>0</v>
      </c>
      <c r="L82" s="416">
        <f t="shared" si="24"/>
        <v>0</v>
      </c>
      <c r="M82" s="416">
        <f t="shared" si="24"/>
        <v>0</v>
      </c>
      <c r="N82" s="416">
        <f t="shared" si="24"/>
        <v>0</v>
      </c>
      <c r="O82" s="416">
        <f t="shared" si="24"/>
        <v>0</v>
      </c>
    </row>
    <row r="83" spans="1:15">
      <c r="A83" s="492" t="s">
        <v>1540</v>
      </c>
      <c r="B83" s="417" t="s">
        <v>1468</v>
      </c>
      <c r="C83" s="392" t="s">
        <v>1365</v>
      </c>
      <c r="D83" s="416">
        <f t="shared" ref="D83:O83" si="25">+D62+D69+D76</f>
        <v>0</v>
      </c>
      <c r="E83" s="416">
        <f t="shared" si="25"/>
        <v>0</v>
      </c>
      <c r="F83" s="416">
        <f t="shared" si="25"/>
        <v>0</v>
      </c>
      <c r="G83" s="416">
        <f t="shared" si="25"/>
        <v>0</v>
      </c>
      <c r="H83" s="416">
        <f t="shared" si="25"/>
        <v>0</v>
      </c>
      <c r="I83" s="416">
        <f t="shared" si="25"/>
        <v>0</v>
      </c>
      <c r="J83" s="416">
        <f t="shared" si="25"/>
        <v>0</v>
      </c>
      <c r="K83" s="416">
        <f t="shared" si="25"/>
        <v>0</v>
      </c>
      <c r="L83" s="416">
        <f t="shared" si="25"/>
        <v>0</v>
      </c>
      <c r="M83" s="416">
        <f t="shared" si="25"/>
        <v>0</v>
      </c>
      <c r="N83" s="416">
        <f t="shared" si="25"/>
        <v>0</v>
      </c>
      <c r="O83" s="416">
        <f t="shared" si="25"/>
        <v>0</v>
      </c>
    </row>
    <row r="84" spans="1:15">
      <c r="A84" s="492" t="s">
        <v>1540</v>
      </c>
      <c r="B84" s="417" t="s">
        <v>1468</v>
      </c>
      <c r="C84" s="392" t="s">
        <v>1366</v>
      </c>
      <c r="D84" s="416">
        <f t="shared" ref="D84:O84" si="26">+D63+D70+D77</f>
        <v>0</v>
      </c>
      <c r="E84" s="416">
        <f t="shared" si="26"/>
        <v>0</v>
      </c>
      <c r="F84" s="416">
        <f t="shared" si="26"/>
        <v>0</v>
      </c>
      <c r="G84" s="416">
        <f t="shared" si="26"/>
        <v>0</v>
      </c>
      <c r="H84" s="416">
        <f t="shared" si="26"/>
        <v>0</v>
      </c>
      <c r="I84" s="416">
        <f t="shared" si="26"/>
        <v>0</v>
      </c>
      <c r="J84" s="416">
        <f t="shared" si="26"/>
        <v>0</v>
      </c>
      <c r="K84" s="416">
        <f t="shared" si="26"/>
        <v>0</v>
      </c>
      <c r="L84" s="416">
        <f t="shared" si="26"/>
        <v>0</v>
      </c>
      <c r="M84" s="416">
        <f t="shared" si="26"/>
        <v>0</v>
      </c>
      <c r="N84" s="416">
        <f t="shared" si="26"/>
        <v>0</v>
      </c>
      <c r="O84" s="416">
        <f t="shared" si="26"/>
        <v>0</v>
      </c>
    </row>
    <row r="85" spans="1:15">
      <c r="A85" s="492" t="s">
        <v>1540</v>
      </c>
      <c r="B85" s="417" t="s">
        <v>1468</v>
      </c>
      <c r="C85" s="392" t="s">
        <v>1367</v>
      </c>
      <c r="D85" s="416">
        <f t="shared" ref="D85:O85" si="27">+D64+D71+D78</f>
        <v>0</v>
      </c>
      <c r="E85" s="416">
        <f t="shared" si="27"/>
        <v>0</v>
      </c>
      <c r="F85" s="416">
        <f t="shared" si="27"/>
        <v>0</v>
      </c>
      <c r="G85" s="416">
        <f t="shared" si="27"/>
        <v>0</v>
      </c>
      <c r="H85" s="416">
        <f t="shared" si="27"/>
        <v>0</v>
      </c>
      <c r="I85" s="416">
        <f t="shared" si="27"/>
        <v>0</v>
      </c>
      <c r="J85" s="416">
        <f t="shared" si="27"/>
        <v>0</v>
      </c>
      <c r="K85" s="416">
        <f t="shared" si="27"/>
        <v>0</v>
      </c>
      <c r="L85" s="416">
        <f t="shared" si="27"/>
        <v>0</v>
      </c>
      <c r="M85" s="416">
        <f t="shared" si="27"/>
        <v>0</v>
      </c>
      <c r="N85" s="416">
        <f t="shared" si="27"/>
        <v>0</v>
      </c>
      <c r="O85" s="416">
        <f t="shared" si="27"/>
        <v>0</v>
      </c>
    </row>
    <row r="86" spans="1:15">
      <c r="A86" s="492" t="s">
        <v>1540</v>
      </c>
      <c r="B86" s="418" t="s">
        <v>1468</v>
      </c>
      <c r="C86" s="403" t="s">
        <v>1368</v>
      </c>
      <c r="D86" s="416">
        <f t="shared" ref="D86:O86" si="28">+D65+D72+D79</f>
        <v>0</v>
      </c>
      <c r="E86" s="416">
        <f t="shared" si="28"/>
        <v>0</v>
      </c>
      <c r="F86" s="416">
        <f t="shared" si="28"/>
        <v>0</v>
      </c>
      <c r="G86" s="416">
        <f t="shared" si="28"/>
        <v>0</v>
      </c>
      <c r="H86" s="416">
        <f t="shared" si="28"/>
        <v>0</v>
      </c>
      <c r="I86" s="416">
        <f t="shared" si="28"/>
        <v>0</v>
      </c>
      <c r="J86" s="416">
        <f t="shared" si="28"/>
        <v>0</v>
      </c>
      <c r="K86" s="416">
        <f t="shared" si="28"/>
        <v>0</v>
      </c>
      <c r="L86" s="416">
        <f t="shared" si="28"/>
        <v>0</v>
      </c>
      <c r="M86" s="416">
        <f t="shared" si="28"/>
        <v>0</v>
      </c>
      <c r="N86" s="416">
        <f t="shared" si="28"/>
        <v>0</v>
      </c>
      <c r="O86" s="416">
        <f t="shared" si="28"/>
        <v>0</v>
      </c>
    </row>
    <row r="87" spans="1:15">
      <c r="A87" s="402" t="s">
        <v>1541</v>
      </c>
      <c r="B87" s="402" t="s">
        <v>1545</v>
      </c>
      <c r="C87" s="402" t="s">
        <v>1545</v>
      </c>
      <c r="D87" s="414">
        <f t="shared" ref="D87:O87" si="29">SUM(D89:D93)</f>
        <v>0</v>
      </c>
      <c r="E87" s="414">
        <f t="shared" si="29"/>
        <v>0</v>
      </c>
      <c r="F87" s="414">
        <f t="shared" si="29"/>
        <v>0</v>
      </c>
      <c r="G87" s="414">
        <f t="shared" si="29"/>
        <v>0</v>
      </c>
      <c r="H87" s="414">
        <f t="shared" si="29"/>
        <v>0</v>
      </c>
      <c r="I87" s="414">
        <f t="shared" si="29"/>
        <v>0</v>
      </c>
      <c r="J87" s="414">
        <f t="shared" si="29"/>
        <v>0</v>
      </c>
      <c r="K87" s="414">
        <f t="shared" si="29"/>
        <v>0</v>
      </c>
      <c r="L87" s="414">
        <f t="shared" si="29"/>
        <v>0</v>
      </c>
      <c r="M87" s="414">
        <f t="shared" si="29"/>
        <v>0</v>
      </c>
      <c r="N87" s="414">
        <f t="shared" si="29"/>
        <v>0</v>
      </c>
      <c r="O87" s="414">
        <f t="shared" si="29"/>
        <v>0</v>
      </c>
    </row>
    <row r="88" spans="1:15">
      <c r="A88" s="491" t="s">
        <v>1541</v>
      </c>
      <c r="B88" s="415" t="s">
        <v>1545</v>
      </c>
      <c r="C88" s="392" t="s">
        <v>1363</v>
      </c>
      <c r="D88" s="416"/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</row>
    <row r="89" spans="1:15">
      <c r="A89" s="492" t="s">
        <v>1541</v>
      </c>
      <c r="B89" s="417" t="s">
        <v>1545</v>
      </c>
      <c r="C89" s="392" t="s">
        <v>1364</v>
      </c>
      <c r="D89" s="416">
        <f>SUMIFS(SALE!$S$6:$S$9814,SALE!$A$6:$A$9814,D2,SALE!$Y$6:$Y$9814,$A$3:$A$1037,SALE!$E$6:$E$9814,$B$3:$B$1037)</f>
        <v>0</v>
      </c>
      <c r="E89" s="416">
        <f>SUMIFS(SALE!$S$6:$S$9814,SALE!$A$6:$A$9814,E2,SALE!$Y$6:$Y$9814,$A$3:$A$1037,SALE!$E$6:$E$9814,$B$3:$B$1037)</f>
        <v>0</v>
      </c>
      <c r="F89" s="416">
        <f>SUMIFS(SALE!$S$6:$S$9814,SALE!$A$6:$A$9814,F2,SALE!$Y$6:$Y$9814,$A$3:$A$1037,SALE!$E$6:$E$9814,$B$3:$B$1037)</f>
        <v>0</v>
      </c>
      <c r="G89" s="416">
        <f>SUMIFS(SALE!$S$6:$S$9814,SALE!$A$6:$A$9814,G2,SALE!$Y$6:$Y$9814,$A$3:$A$1037,SALE!$E$6:$E$9814,$B$3:$B$1037)</f>
        <v>0</v>
      </c>
      <c r="H89" s="416">
        <f>SUMIFS(SALE!$S$6:$S$9814,SALE!$A$6:$A$9814,H2,SALE!$Y$6:$Y$9814,$A$3:$A$1037,SALE!$E$6:$E$9814,$B$3:$B$1037)</f>
        <v>0</v>
      </c>
      <c r="I89" s="416">
        <f>SUMIFS(SALE!$S$6:$S$9814,SALE!$A$6:$A$9814,I2,SALE!$Y$6:$Y$9814,$A$3:$A$1037,SALE!$E$6:$E$9814,$B$3:$B$1037)</f>
        <v>0</v>
      </c>
      <c r="J89" s="416">
        <f>SUMIFS(SALE!$S$6:$S$9814,SALE!$A$6:$A$9814,J2,SALE!$Y$6:$Y$9814,$A$3:$A$1037,SALE!$E$6:$E$9814,$B$3:$B$1037)</f>
        <v>0</v>
      </c>
      <c r="K89" s="416">
        <f>SUMIFS(SALE!$S$6:$S$9814,SALE!$A$6:$A$9814,K2,SALE!$Y$6:$Y$9814,$A$3:$A$1037,SALE!$E$6:$E$9814,$B$3:$B$1037)</f>
        <v>0</v>
      </c>
      <c r="L89" s="416">
        <f>SUMIFS(SALE!$S$6:$S$9814,SALE!$A$6:$A$9814,L2,SALE!$Y$6:$Y$9814,$A$3:$A$1037,SALE!$E$6:$E$9814,$B$3:$B$1037)</f>
        <v>0</v>
      </c>
      <c r="M89" s="416">
        <f>SUMIFS(SALE!$S$6:$S$9814,SALE!$A$6:$A$9814,M2,SALE!$Y$6:$Y$9814,$A$3:$A$1037,SALE!$E$6:$E$9814,$B$3:$B$1037)</f>
        <v>0</v>
      </c>
      <c r="N89" s="416">
        <f>SUMIFS(SALE!$S$6:$S$9814,SALE!$A$6:$A$9814,N2,SALE!$Y$6:$Y$9814,$A$3:$A$1037,SALE!$E$6:$E$9814,$B$3:$B$1037)</f>
        <v>0</v>
      </c>
      <c r="O89" s="416">
        <f>SUMIFS(SALE!$S$6:$S$9814,SALE!$A$6:$A$9814,O2,SALE!$Y$6:$Y$9814,$A$3:$A$1037,SALE!$E$6:$E$9814,$B$3:$B$1037)</f>
        <v>0</v>
      </c>
    </row>
    <row r="90" spans="1:15">
      <c r="A90" s="492" t="s">
        <v>1541</v>
      </c>
      <c r="B90" s="417" t="s">
        <v>1545</v>
      </c>
      <c r="C90" s="392" t="s">
        <v>1365</v>
      </c>
      <c r="D90" s="416">
        <f>SUMIFS(SALE!$T$6:$T$9814,SALE!$A$6:$A$9814,D2,SALE!$Y$6:$Y$9814,$A$3:$A$1037,SALE!$E$6:$E$9814,$B$3:$B$1037)</f>
        <v>0</v>
      </c>
      <c r="E90" s="416">
        <f>SUMIFS(SALE!$T$6:$T$9814,SALE!$A$6:$A$9814,E2,SALE!$Y$6:$Y$9814,$A$3:$A$1037,SALE!$E$6:$E$9814,$B$3:$B$1037)</f>
        <v>0</v>
      </c>
      <c r="F90" s="416">
        <f>SUMIFS(SALE!$T$6:$T$9814,SALE!$A$6:$A$9814,F2,SALE!$Y$6:$Y$9814,$A$3:$A$1037,SALE!$E$6:$E$9814,$B$3:$B$1037)</f>
        <v>0</v>
      </c>
      <c r="G90" s="416">
        <f>SUMIFS(SALE!$T$6:$T$9814,SALE!$A$6:$A$9814,G2,SALE!$Y$6:$Y$9814,$A$3:$A$1037,SALE!$E$6:$E$9814,$B$3:$B$1037)</f>
        <v>0</v>
      </c>
      <c r="H90" s="416">
        <f>SUMIFS(SALE!$T$6:$T$9814,SALE!$A$6:$A$9814,H2,SALE!$Y$6:$Y$9814,$A$3:$A$1037,SALE!$E$6:$E$9814,$B$3:$B$1037)</f>
        <v>0</v>
      </c>
      <c r="I90" s="416">
        <f>SUMIFS(SALE!$T$6:$T$9814,SALE!$A$6:$A$9814,I2,SALE!$Y$6:$Y$9814,$A$3:$A$1037,SALE!$E$6:$E$9814,$B$3:$B$1037)</f>
        <v>0</v>
      </c>
      <c r="J90" s="416">
        <f>SUMIFS(SALE!$T$6:$T$9814,SALE!$A$6:$A$9814,J2,SALE!$Y$6:$Y$9814,$A$3:$A$1037,SALE!$E$6:$E$9814,$B$3:$B$1037)</f>
        <v>0</v>
      </c>
      <c r="K90" s="416">
        <f>SUMIFS(SALE!$T$6:$T$9814,SALE!$A$6:$A$9814,K2,SALE!$Y$6:$Y$9814,$A$3:$A$1037,SALE!$E$6:$E$9814,$B$3:$B$1037)</f>
        <v>0</v>
      </c>
      <c r="L90" s="416">
        <f>SUMIFS(SALE!$T$6:$T$9814,SALE!$A$6:$A$9814,L2,SALE!$Y$6:$Y$9814,$A$3:$A$1037,SALE!$E$6:$E$9814,$B$3:$B$1037)</f>
        <v>0</v>
      </c>
      <c r="M90" s="416">
        <f>SUMIFS(SALE!$T$6:$T$9814,SALE!$A$6:$A$9814,M2,SALE!$Y$6:$Y$9814,$A$3:$A$1037,SALE!$E$6:$E$9814,$B$3:$B$1037)</f>
        <v>0</v>
      </c>
      <c r="N90" s="416">
        <f>SUMIFS(SALE!$T$6:$T$9814,SALE!$A$6:$A$9814,N2,SALE!$Y$6:$Y$9814,$A$3:$A$1037,SALE!$E$6:$E$9814,$B$3:$B$1037)</f>
        <v>0</v>
      </c>
      <c r="O90" s="416">
        <f>SUMIFS(SALE!$T$6:$T$9814,SALE!$A$6:$A$9814,O2,SALE!$Y$6:$Y$9814,$A$3:$A$1037,SALE!$E$6:$E$9814,$B$3:$B$1037)</f>
        <v>0</v>
      </c>
    </row>
    <row r="91" spans="1:15">
      <c r="A91" s="492" t="s">
        <v>1541</v>
      </c>
      <c r="B91" s="417" t="s">
        <v>1545</v>
      </c>
      <c r="C91" s="392" t="s">
        <v>1366</v>
      </c>
      <c r="D91" s="416">
        <f>SUMIFS(SALE!$U$6:$U$9814,SALE!$A$6:$A$9814,D2,SALE!$Y$6:$Y$9814,$A$3:$A$1037,SALE!$E$6:$E$9814,$B$3:$B$1037)</f>
        <v>0</v>
      </c>
      <c r="E91" s="416">
        <f>SUMIFS(SALE!$U$6:$U$9814,SALE!$A$6:$A$9814,E2,SALE!$Y$6:$Y$9814,$A$3:$A$1037,SALE!$E$6:$E$9814,$B$3:$B$1037)</f>
        <v>0</v>
      </c>
      <c r="F91" s="416">
        <f>SUMIFS(SALE!$U$6:$U$9814,SALE!$A$6:$A$9814,F2,SALE!$Y$6:$Y$9814,$A$3:$A$1037,SALE!$E$6:$E$9814,$B$3:$B$1037)</f>
        <v>0</v>
      </c>
      <c r="G91" s="416">
        <f>SUMIFS(SALE!$U$6:$U$9814,SALE!$A$6:$A$9814,G2,SALE!$Y$6:$Y$9814,$A$3:$A$1037,SALE!$E$6:$E$9814,$B$3:$B$1037)</f>
        <v>0</v>
      </c>
      <c r="H91" s="416">
        <f>SUMIFS(SALE!$U$6:$U$9814,SALE!$A$6:$A$9814,H2,SALE!$Y$6:$Y$9814,$A$3:$A$1037,SALE!$E$6:$E$9814,$B$3:$B$1037)</f>
        <v>0</v>
      </c>
      <c r="I91" s="416">
        <f>SUMIFS(SALE!$U$6:$U$9814,SALE!$A$6:$A$9814,I2,SALE!$Y$6:$Y$9814,$A$3:$A$1037,SALE!$E$6:$E$9814,$B$3:$B$1037)</f>
        <v>0</v>
      </c>
      <c r="J91" s="416">
        <f>SUMIFS(SALE!$U$6:$U$9814,SALE!$A$6:$A$9814,J2,SALE!$Y$6:$Y$9814,$A$3:$A$1037,SALE!$E$6:$E$9814,$B$3:$B$1037)</f>
        <v>0</v>
      </c>
      <c r="K91" s="416">
        <f>SUMIFS(SALE!$U$6:$U$9814,SALE!$A$6:$A$9814,K2,SALE!$Y$6:$Y$9814,$A$3:$A$1037,SALE!$E$6:$E$9814,$B$3:$B$1037)</f>
        <v>0</v>
      </c>
      <c r="L91" s="416">
        <f>SUMIFS(SALE!$U$6:$U$9814,SALE!$A$6:$A$9814,L2,SALE!$Y$6:$Y$9814,$A$3:$A$1037,SALE!$E$6:$E$9814,$B$3:$B$1037)</f>
        <v>0</v>
      </c>
      <c r="M91" s="416">
        <f>SUMIFS(SALE!$U$6:$U$9814,SALE!$A$6:$A$9814,M2,SALE!$Y$6:$Y$9814,$A$3:$A$1037,SALE!$E$6:$E$9814,$B$3:$B$1037)</f>
        <v>0</v>
      </c>
      <c r="N91" s="416">
        <f>SUMIFS(SALE!$U$6:$U$9814,SALE!$A$6:$A$9814,N2,SALE!$Y$6:$Y$9814,$A$3:$A$1037,SALE!$E$6:$E$9814,$B$3:$B$1037)</f>
        <v>0</v>
      </c>
      <c r="O91" s="416">
        <f>SUMIFS(SALE!$U$6:$U$9814,SALE!$A$6:$A$9814,O2,SALE!$Y$6:$Y$9814,$A$3:$A$1037,SALE!$E$6:$E$9814,$B$3:$B$1037)</f>
        <v>0</v>
      </c>
    </row>
    <row r="92" spans="1:15">
      <c r="A92" s="492" t="s">
        <v>1541</v>
      </c>
      <c r="B92" s="417" t="s">
        <v>1545</v>
      </c>
      <c r="C92" s="392" t="s">
        <v>1367</v>
      </c>
      <c r="D92" s="416">
        <f>SUMIFS(SALE!$V$6:$V$9814,SALE!$A$6:$A$9814,D2,SALE!$Y$6:$Y$9814,$A$3:$A$1037,SALE!$E$6:$E$9814,$B$3:$B$1037)</f>
        <v>0</v>
      </c>
      <c r="E92" s="416">
        <f>SUMIFS(SALE!$V$6:$V$9814,SALE!$A$6:$A$9814,E2,SALE!$Y$6:$Y$9814,$A$3:$A$1037,SALE!$E$6:$E$9814,$B$3:$B$1037)</f>
        <v>0</v>
      </c>
      <c r="F92" s="416">
        <f>SUMIFS(SALE!$V$6:$V$9814,SALE!$A$6:$A$9814,F2,SALE!$Y$6:$Y$9814,$A$3:$A$1037,SALE!$E$6:$E$9814,$B$3:$B$1037)</f>
        <v>0</v>
      </c>
      <c r="G92" s="416">
        <f>SUMIFS(SALE!$V$6:$V$9814,SALE!$A$6:$A$9814,G2,SALE!$Y$6:$Y$9814,$A$3:$A$1037,SALE!$E$6:$E$9814,$B$3:$B$1037)</f>
        <v>0</v>
      </c>
      <c r="H92" s="416">
        <f>SUMIFS(SALE!$V$6:$V$9814,SALE!$A$6:$A$9814,H2,SALE!$Y$6:$Y$9814,$A$3:$A$1037,SALE!$E$6:$E$9814,$B$3:$B$1037)</f>
        <v>0</v>
      </c>
      <c r="I92" s="416">
        <f>SUMIFS(SALE!$V$6:$V$9814,SALE!$A$6:$A$9814,I2,SALE!$Y$6:$Y$9814,$A$3:$A$1037,SALE!$E$6:$E$9814,$B$3:$B$1037)</f>
        <v>0</v>
      </c>
      <c r="J92" s="416">
        <f>SUMIFS(SALE!$V$6:$V$9814,SALE!$A$6:$A$9814,J2,SALE!$Y$6:$Y$9814,$A$3:$A$1037,SALE!$E$6:$E$9814,$B$3:$B$1037)</f>
        <v>0</v>
      </c>
      <c r="K92" s="416">
        <f>SUMIFS(SALE!$V$6:$V$9814,SALE!$A$6:$A$9814,K2,SALE!$Y$6:$Y$9814,$A$3:$A$1037,SALE!$E$6:$E$9814,$B$3:$B$1037)</f>
        <v>0</v>
      </c>
      <c r="L92" s="416">
        <f>SUMIFS(SALE!$V$6:$V$9814,SALE!$A$6:$A$9814,L2,SALE!$Y$6:$Y$9814,$A$3:$A$1037,SALE!$E$6:$E$9814,$B$3:$B$1037)</f>
        <v>0</v>
      </c>
      <c r="M92" s="416">
        <f>SUMIFS(SALE!$V$6:$V$9814,SALE!$A$6:$A$9814,M2,SALE!$Y$6:$Y$9814,$A$3:$A$1037,SALE!$E$6:$E$9814,$B$3:$B$1037)</f>
        <v>0</v>
      </c>
      <c r="N92" s="416">
        <f>SUMIFS(SALE!$V$6:$V$9814,SALE!$A$6:$A$9814,N2,SALE!$Y$6:$Y$9814,$A$3:$A$1037,SALE!$E$6:$E$9814,$B$3:$B$1037)</f>
        <v>0</v>
      </c>
      <c r="O92" s="416">
        <f>SUMIFS(SALE!$V$6:$V$9814,SALE!$A$6:$A$9814,O2,SALE!$Y$6:$Y$9814,$A$3:$A$1037,SALE!$E$6:$E$9814,$B$3:$B$1037)</f>
        <v>0</v>
      </c>
    </row>
    <row r="93" spans="1:15">
      <c r="A93" s="492" t="s">
        <v>1541</v>
      </c>
      <c r="B93" s="418" t="s">
        <v>1545</v>
      </c>
      <c r="C93" s="392" t="s">
        <v>1368</v>
      </c>
      <c r="D93" s="416">
        <f>SUMIFS(SALE!$W$6:$W$9814,SALE!$A$6:$A$9814,D2,SALE!$Y$6:$Y$9814,$A$3:$A$1037,SALE!$E$6:$E$9814,$B$3:$B$1037)</f>
        <v>0</v>
      </c>
      <c r="E93" s="416">
        <f>SUMIFS(SALE!$W$6:$W$9814,SALE!$A$6:$A$9814,E2,SALE!$Y$6:$Y$9814,$A$3:$A$1037,SALE!$E$6:$E$9814,$B$3:$B$1037)</f>
        <v>0</v>
      </c>
      <c r="F93" s="416">
        <f>SUMIFS(SALE!$W$6:$W$9814,SALE!$A$6:$A$9814,F2,SALE!$Y$6:$Y$9814,$A$3:$A$1037,SALE!$E$6:$E$9814,$B$3:$B$1037)</f>
        <v>0</v>
      </c>
      <c r="G93" s="416">
        <f>SUMIFS(SALE!$W$6:$W$9814,SALE!$A$6:$A$9814,G2,SALE!$Y$6:$Y$9814,$A$3:$A$1037,SALE!$E$6:$E$9814,$B$3:$B$1037)</f>
        <v>0</v>
      </c>
      <c r="H93" s="416">
        <f>SUMIFS(SALE!$W$6:$W$9814,SALE!$A$6:$A$9814,H2,SALE!$Y$6:$Y$9814,$A$3:$A$1037,SALE!$E$6:$E$9814,$B$3:$B$1037)</f>
        <v>0</v>
      </c>
      <c r="I93" s="416">
        <f>SUMIFS(SALE!$W$6:$W$9814,SALE!$A$6:$A$9814,I2,SALE!$Y$6:$Y$9814,$A$3:$A$1037,SALE!$E$6:$E$9814,$B$3:$B$1037)</f>
        <v>0</v>
      </c>
      <c r="J93" s="416">
        <f>SUMIFS(SALE!$W$6:$W$9814,SALE!$A$6:$A$9814,J2,SALE!$Y$6:$Y$9814,$A$3:$A$1037,SALE!$E$6:$E$9814,$B$3:$B$1037)</f>
        <v>0</v>
      </c>
      <c r="K93" s="416">
        <f>SUMIFS(SALE!$W$6:$W$9814,SALE!$A$6:$A$9814,K2,SALE!$Y$6:$Y$9814,$A$3:$A$1037,SALE!$E$6:$E$9814,$B$3:$B$1037)</f>
        <v>0</v>
      </c>
      <c r="L93" s="416">
        <f>SUMIFS(SALE!$W$6:$W$9814,SALE!$A$6:$A$9814,L2,SALE!$Y$6:$Y$9814,$A$3:$A$1037,SALE!$E$6:$E$9814,$B$3:$B$1037)</f>
        <v>0</v>
      </c>
      <c r="M93" s="416">
        <f>SUMIFS(SALE!$W$6:$W$9814,SALE!$A$6:$A$9814,M2,SALE!$Y$6:$Y$9814,$A$3:$A$1037,SALE!$E$6:$E$9814,$B$3:$B$1037)</f>
        <v>0</v>
      </c>
      <c r="N93" s="416">
        <f>SUMIFS(SALE!$W$6:$W$9814,SALE!$A$6:$A$9814,N2,SALE!$Y$6:$Y$9814,$A$3:$A$1037,SALE!$E$6:$E$9814,$B$3:$B$1037)</f>
        <v>0</v>
      </c>
      <c r="O93" s="416">
        <f>SUMIFS(SALE!$W$6:$W$9814,SALE!$A$6:$A$9814,O2,SALE!$Y$6:$Y$9814,$A$3:$A$1037,SALE!$E$6:$E$9814,$B$3:$B$1037)</f>
        <v>0</v>
      </c>
    </row>
    <row r="94" spans="1:15">
      <c r="A94" s="402" t="s">
        <v>1541</v>
      </c>
      <c r="B94" s="402" t="s">
        <v>1543</v>
      </c>
      <c r="C94" s="402" t="s">
        <v>1543</v>
      </c>
      <c r="D94" s="414">
        <f t="shared" ref="D94:O94" si="30">SUM(D96:D100)</f>
        <v>0</v>
      </c>
      <c r="E94" s="414">
        <f t="shared" si="30"/>
        <v>0</v>
      </c>
      <c r="F94" s="414">
        <f t="shared" si="30"/>
        <v>0</v>
      </c>
      <c r="G94" s="414">
        <f t="shared" si="30"/>
        <v>0</v>
      </c>
      <c r="H94" s="414">
        <f t="shared" si="30"/>
        <v>0</v>
      </c>
      <c r="I94" s="414">
        <f t="shared" si="30"/>
        <v>0</v>
      </c>
      <c r="J94" s="414">
        <f t="shared" si="30"/>
        <v>0</v>
      </c>
      <c r="K94" s="414">
        <f t="shared" si="30"/>
        <v>0</v>
      </c>
      <c r="L94" s="414">
        <f t="shared" si="30"/>
        <v>0</v>
      </c>
      <c r="M94" s="414">
        <f t="shared" si="30"/>
        <v>0</v>
      </c>
      <c r="N94" s="414">
        <f t="shared" si="30"/>
        <v>0</v>
      </c>
      <c r="O94" s="414">
        <f t="shared" si="30"/>
        <v>0</v>
      </c>
    </row>
    <row r="95" spans="1:15">
      <c r="A95" s="491" t="s">
        <v>1541</v>
      </c>
      <c r="B95" s="415" t="s">
        <v>1543</v>
      </c>
      <c r="C95" s="392" t="s">
        <v>1363</v>
      </c>
      <c r="D95" s="416"/>
      <c r="E95" s="416"/>
      <c r="F95" s="416"/>
      <c r="G95" s="416"/>
      <c r="H95" s="416"/>
      <c r="I95" s="416"/>
      <c r="J95" s="416"/>
      <c r="K95" s="416"/>
      <c r="L95" s="416"/>
      <c r="M95" s="416"/>
      <c r="N95" s="416"/>
      <c r="O95" s="416"/>
    </row>
    <row r="96" spans="1:15">
      <c r="A96" s="492" t="s">
        <v>1541</v>
      </c>
      <c r="B96" s="417" t="s">
        <v>1543</v>
      </c>
      <c r="C96" s="392" t="s">
        <v>1364</v>
      </c>
      <c r="D96" s="416">
        <f>SUMIFS(SALE!$S$6:$S$9814,SALE!$A$6:$A$9814,D2,SALE!$Y$6:$Y$9814,$A$3:$A$1037,SALE!$E$6:$E$9814,$B$3:$B$1037)</f>
        <v>0</v>
      </c>
      <c r="E96" s="416">
        <f>SUMIFS(SALE!$S$6:$S$9814,SALE!$A$6:$A$9814,E2,SALE!$Y$6:$Y$9814,$A$3:$A$1037,SALE!$E$6:$E$9814,$B$3:$B$1037)</f>
        <v>0</v>
      </c>
      <c r="F96" s="416">
        <f>SUMIFS(SALE!$S$6:$S$9814,SALE!$A$6:$A$9814,F2,SALE!$Y$6:$Y$9814,$A$3:$A$1037,SALE!$E$6:$E$9814,$B$3:$B$1037)</f>
        <v>0</v>
      </c>
      <c r="G96" s="416">
        <f>SUMIFS(SALE!$S$6:$S$9814,SALE!$A$6:$A$9814,G2,SALE!$Y$6:$Y$9814,$A$3:$A$1037,SALE!$E$6:$E$9814,$B$3:$B$1037)</f>
        <v>0</v>
      </c>
      <c r="H96" s="416">
        <f>SUMIFS(SALE!$S$6:$S$9814,SALE!$A$6:$A$9814,H2,SALE!$Y$6:$Y$9814,$A$3:$A$1037,SALE!$E$6:$E$9814,$B$3:$B$1037)</f>
        <v>0</v>
      </c>
      <c r="I96" s="416">
        <f>SUMIFS(SALE!$S$6:$S$9814,SALE!$A$6:$A$9814,I2,SALE!$Y$6:$Y$9814,$A$3:$A$1037,SALE!$E$6:$E$9814,$B$3:$B$1037)</f>
        <v>0</v>
      </c>
      <c r="J96" s="416">
        <f>SUMIFS(SALE!$S$6:$S$9814,SALE!$A$6:$A$9814,J2,SALE!$Y$6:$Y$9814,$A$3:$A$1037,SALE!$E$6:$E$9814,$B$3:$B$1037)</f>
        <v>0</v>
      </c>
      <c r="K96" s="416">
        <f>SUMIFS(SALE!$S$6:$S$9814,SALE!$A$6:$A$9814,K2,SALE!$Y$6:$Y$9814,$A$3:$A$1037,SALE!$E$6:$E$9814,$B$3:$B$1037)</f>
        <v>0</v>
      </c>
      <c r="L96" s="416">
        <f>SUMIFS(SALE!$S$6:$S$9814,SALE!$A$6:$A$9814,L2,SALE!$Y$6:$Y$9814,$A$3:$A$1037,SALE!$E$6:$E$9814,$B$3:$B$1037)</f>
        <v>0</v>
      </c>
      <c r="M96" s="416">
        <f>SUMIFS(SALE!$S$6:$S$9814,SALE!$A$6:$A$9814,M2,SALE!$Y$6:$Y$9814,$A$3:$A$1037,SALE!$E$6:$E$9814,$B$3:$B$1037)</f>
        <v>0</v>
      </c>
      <c r="N96" s="416">
        <f>SUMIFS(SALE!$S$6:$S$9814,SALE!$A$6:$A$9814,N2,SALE!$Y$6:$Y$9814,$A$3:$A$1037,SALE!$E$6:$E$9814,$B$3:$B$1037)</f>
        <v>0</v>
      </c>
      <c r="O96" s="416">
        <f>SUMIFS(SALE!$S$6:$S$9814,SALE!$A$6:$A$9814,O2,SALE!$Y$6:$Y$9814,$A$3:$A$1037,SALE!$E$6:$E$9814,$B$3:$B$1037)</f>
        <v>0</v>
      </c>
    </row>
    <row r="97" spans="1:15">
      <c r="A97" s="492" t="s">
        <v>1541</v>
      </c>
      <c r="B97" s="417" t="s">
        <v>1543</v>
      </c>
      <c r="C97" s="392" t="s">
        <v>1365</v>
      </c>
      <c r="D97" s="416">
        <f>SUMIFS(SALE!$T$6:$T$9814,SALE!$A$6:$A$9814,D2,SALE!$Y$6:$Y$9814,$A$3:$A$1037,SALE!$E$6:$E$9814,$B$3:$B$1037)</f>
        <v>0</v>
      </c>
      <c r="E97" s="416">
        <f>SUMIFS(SALE!$T$6:$T$9814,SALE!$A$6:$A$9814,E2,SALE!$Y$6:$Y$9814,$A$3:$A$1037,SALE!$E$6:$E$9814,$B$3:$B$1037)</f>
        <v>0</v>
      </c>
      <c r="F97" s="416">
        <f>SUMIFS(SALE!$T$6:$T$9814,SALE!$A$6:$A$9814,F2,SALE!$Y$6:$Y$9814,$A$3:$A$1037,SALE!$E$6:$E$9814,$B$3:$B$1037)</f>
        <v>0</v>
      </c>
      <c r="G97" s="416">
        <f>SUMIFS(SALE!$T$6:$T$9814,SALE!$A$6:$A$9814,G2,SALE!$Y$6:$Y$9814,$A$3:$A$1037,SALE!$E$6:$E$9814,$B$3:$B$1037)</f>
        <v>0</v>
      </c>
      <c r="H97" s="416">
        <f>SUMIFS(SALE!$T$6:$T$9814,SALE!$A$6:$A$9814,H2,SALE!$Y$6:$Y$9814,$A$3:$A$1037,SALE!$E$6:$E$9814,$B$3:$B$1037)</f>
        <v>0</v>
      </c>
      <c r="I97" s="416">
        <f>SUMIFS(SALE!$T$6:$T$9814,SALE!$A$6:$A$9814,I2,SALE!$Y$6:$Y$9814,$A$3:$A$1037,SALE!$E$6:$E$9814,$B$3:$B$1037)</f>
        <v>0</v>
      </c>
      <c r="J97" s="416">
        <f>SUMIFS(SALE!$T$6:$T$9814,SALE!$A$6:$A$9814,J2,SALE!$Y$6:$Y$9814,$A$3:$A$1037,SALE!$E$6:$E$9814,$B$3:$B$1037)</f>
        <v>0</v>
      </c>
      <c r="K97" s="416">
        <f>SUMIFS(SALE!$T$6:$T$9814,SALE!$A$6:$A$9814,K2,SALE!$Y$6:$Y$9814,$A$3:$A$1037,SALE!$E$6:$E$9814,$B$3:$B$1037)</f>
        <v>0</v>
      </c>
      <c r="L97" s="416">
        <f>SUMIFS(SALE!$T$6:$T$9814,SALE!$A$6:$A$9814,L2,SALE!$Y$6:$Y$9814,$A$3:$A$1037,SALE!$E$6:$E$9814,$B$3:$B$1037)</f>
        <v>0</v>
      </c>
      <c r="M97" s="416">
        <f>SUMIFS(SALE!$T$6:$T$9814,SALE!$A$6:$A$9814,M2,SALE!$Y$6:$Y$9814,$A$3:$A$1037,SALE!$E$6:$E$9814,$B$3:$B$1037)</f>
        <v>0</v>
      </c>
      <c r="N97" s="416">
        <f>SUMIFS(SALE!$T$6:$T$9814,SALE!$A$6:$A$9814,N2,SALE!$Y$6:$Y$9814,$A$3:$A$1037,SALE!$E$6:$E$9814,$B$3:$B$1037)</f>
        <v>0</v>
      </c>
      <c r="O97" s="416">
        <f>SUMIFS(SALE!$T$6:$T$9814,SALE!$A$6:$A$9814,O2,SALE!$Y$6:$Y$9814,$A$3:$A$1037,SALE!$E$6:$E$9814,$B$3:$B$1037)</f>
        <v>0</v>
      </c>
    </row>
    <row r="98" spans="1:15">
      <c r="A98" s="492" t="s">
        <v>1541</v>
      </c>
      <c r="B98" s="417" t="s">
        <v>1543</v>
      </c>
      <c r="C98" s="392" t="s">
        <v>1366</v>
      </c>
      <c r="D98" s="416">
        <f>SUMIFS(SALE!$U$6:$U$9814,SALE!$A$6:$A$9814,D2,SALE!$Y$6:$Y$9814,$A$3:$A$1037,SALE!$E$6:$E$9814,$B$3:$B$1037)</f>
        <v>0</v>
      </c>
      <c r="E98" s="416">
        <f>SUMIFS(SALE!$U$6:$U$9814,SALE!$A$6:$A$9814,E2,SALE!$Y$6:$Y$9814,$A$3:$A$1037,SALE!$E$6:$E$9814,$B$3:$B$1037)</f>
        <v>0</v>
      </c>
      <c r="F98" s="416">
        <f>SUMIFS(SALE!$U$6:$U$9814,SALE!$A$6:$A$9814,F2,SALE!$Y$6:$Y$9814,$A$3:$A$1037,SALE!$E$6:$E$9814,$B$3:$B$1037)</f>
        <v>0</v>
      </c>
      <c r="G98" s="416">
        <f>SUMIFS(SALE!$U$6:$U$9814,SALE!$A$6:$A$9814,G2,SALE!$Y$6:$Y$9814,$A$3:$A$1037,SALE!$E$6:$E$9814,$B$3:$B$1037)</f>
        <v>0</v>
      </c>
      <c r="H98" s="416">
        <f>SUMIFS(SALE!$U$6:$U$9814,SALE!$A$6:$A$9814,H2,SALE!$Y$6:$Y$9814,$A$3:$A$1037,SALE!$E$6:$E$9814,$B$3:$B$1037)</f>
        <v>0</v>
      </c>
      <c r="I98" s="416">
        <f>SUMIFS(SALE!$U$6:$U$9814,SALE!$A$6:$A$9814,I2,SALE!$Y$6:$Y$9814,$A$3:$A$1037,SALE!$E$6:$E$9814,$B$3:$B$1037)</f>
        <v>0</v>
      </c>
      <c r="J98" s="416">
        <f>SUMIFS(SALE!$U$6:$U$9814,SALE!$A$6:$A$9814,J2,SALE!$Y$6:$Y$9814,$A$3:$A$1037,SALE!$E$6:$E$9814,$B$3:$B$1037)</f>
        <v>0</v>
      </c>
      <c r="K98" s="416">
        <f>SUMIFS(SALE!$U$6:$U$9814,SALE!$A$6:$A$9814,K2,SALE!$Y$6:$Y$9814,$A$3:$A$1037,SALE!$E$6:$E$9814,$B$3:$B$1037)</f>
        <v>0</v>
      </c>
      <c r="L98" s="416">
        <f>SUMIFS(SALE!$U$6:$U$9814,SALE!$A$6:$A$9814,L2,SALE!$Y$6:$Y$9814,$A$3:$A$1037,SALE!$E$6:$E$9814,$B$3:$B$1037)</f>
        <v>0</v>
      </c>
      <c r="M98" s="416">
        <f>SUMIFS(SALE!$U$6:$U$9814,SALE!$A$6:$A$9814,M2,SALE!$Y$6:$Y$9814,$A$3:$A$1037,SALE!$E$6:$E$9814,$B$3:$B$1037)</f>
        <v>0</v>
      </c>
      <c r="N98" s="416">
        <f>SUMIFS(SALE!$U$6:$U$9814,SALE!$A$6:$A$9814,N2,SALE!$Y$6:$Y$9814,$A$3:$A$1037,SALE!$E$6:$E$9814,$B$3:$B$1037)</f>
        <v>0</v>
      </c>
      <c r="O98" s="416">
        <f>SUMIFS(SALE!$U$6:$U$9814,SALE!$A$6:$A$9814,O2,SALE!$Y$6:$Y$9814,$A$3:$A$1037,SALE!$E$6:$E$9814,$B$3:$B$1037)</f>
        <v>0</v>
      </c>
    </row>
    <row r="99" spans="1:15">
      <c r="A99" s="492" t="s">
        <v>1541</v>
      </c>
      <c r="B99" s="417" t="s">
        <v>1543</v>
      </c>
      <c r="C99" s="392" t="s">
        <v>1367</v>
      </c>
      <c r="D99" s="416">
        <f>SUMIFS(SALE!$V$6:$V$9814,SALE!$A$6:$A$9814,D2,SALE!$Y$6:$Y$9814,$A$3:$A$1037,SALE!$E$6:$E$9814,$B$3:$B$1037)</f>
        <v>0</v>
      </c>
      <c r="E99" s="416">
        <f>SUMIFS(SALE!$V$6:$V$9814,SALE!$A$6:$A$9814,E2,SALE!$Y$6:$Y$9814,$A$3:$A$1037,SALE!$E$6:$E$9814,$B$3:$B$1037)</f>
        <v>0</v>
      </c>
      <c r="F99" s="416">
        <f>SUMIFS(SALE!$V$6:$V$9814,SALE!$A$6:$A$9814,F2,SALE!$Y$6:$Y$9814,$A$3:$A$1037,SALE!$E$6:$E$9814,$B$3:$B$1037)</f>
        <v>0</v>
      </c>
      <c r="G99" s="416">
        <f>SUMIFS(SALE!$V$6:$V$9814,SALE!$A$6:$A$9814,G2,SALE!$Y$6:$Y$9814,$A$3:$A$1037,SALE!$E$6:$E$9814,$B$3:$B$1037)</f>
        <v>0</v>
      </c>
      <c r="H99" s="416">
        <f>SUMIFS(SALE!$V$6:$V$9814,SALE!$A$6:$A$9814,H2,SALE!$Y$6:$Y$9814,$A$3:$A$1037,SALE!$E$6:$E$9814,$B$3:$B$1037)</f>
        <v>0</v>
      </c>
      <c r="I99" s="416">
        <f>SUMIFS(SALE!$V$6:$V$9814,SALE!$A$6:$A$9814,I2,SALE!$Y$6:$Y$9814,$A$3:$A$1037,SALE!$E$6:$E$9814,$B$3:$B$1037)</f>
        <v>0</v>
      </c>
      <c r="J99" s="416">
        <f>SUMIFS(SALE!$V$6:$V$9814,SALE!$A$6:$A$9814,J2,SALE!$Y$6:$Y$9814,$A$3:$A$1037,SALE!$E$6:$E$9814,$B$3:$B$1037)</f>
        <v>0</v>
      </c>
      <c r="K99" s="416">
        <f>SUMIFS(SALE!$V$6:$V$9814,SALE!$A$6:$A$9814,K2,SALE!$Y$6:$Y$9814,$A$3:$A$1037,SALE!$E$6:$E$9814,$B$3:$B$1037)</f>
        <v>0</v>
      </c>
      <c r="L99" s="416">
        <f>SUMIFS(SALE!$V$6:$V$9814,SALE!$A$6:$A$9814,L2,SALE!$Y$6:$Y$9814,$A$3:$A$1037,SALE!$E$6:$E$9814,$B$3:$B$1037)</f>
        <v>0</v>
      </c>
      <c r="M99" s="416">
        <f>SUMIFS(SALE!$V$6:$V$9814,SALE!$A$6:$A$9814,M2,SALE!$Y$6:$Y$9814,$A$3:$A$1037,SALE!$E$6:$E$9814,$B$3:$B$1037)</f>
        <v>0</v>
      </c>
      <c r="N99" s="416">
        <f>SUMIFS(SALE!$V$6:$V$9814,SALE!$A$6:$A$9814,N2,SALE!$Y$6:$Y$9814,$A$3:$A$1037,SALE!$E$6:$E$9814,$B$3:$B$1037)</f>
        <v>0</v>
      </c>
      <c r="O99" s="416">
        <f>SUMIFS(SALE!$V$6:$V$9814,SALE!$A$6:$A$9814,O2,SALE!$Y$6:$Y$9814,$A$3:$A$1037,SALE!$E$6:$E$9814,$B$3:$B$1037)</f>
        <v>0</v>
      </c>
    </row>
    <row r="100" spans="1:15">
      <c r="A100" s="492" t="s">
        <v>1541</v>
      </c>
      <c r="B100" s="418" t="s">
        <v>1543</v>
      </c>
      <c r="C100" s="392" t="s">
        <v>1368</v>
      </c>
      <c r="D100" s="416">
        <f>SUMIFS(SALE!$W$6:$W$9814,SALE!$A$6:$A$9814,D2,SALE!$Y$6:$Y$9814,$A$3:$A$1037,SALE!$E$6:$E$9814,$B$3:$B$1037)</f>
        <v>0</v>
      </c>
      <c r="E100" s="416">
        <f>SUMIFS(SALE!$W$6:$W$9814,SALE!$A$6:$A$9814,E2,SALE!$Y$6:$Y$9814,$A$3:$A$1037,SALE!$E$6:$E$9814,$B$3:$B$1037)</f>
        <v>0</v>
      </c>
      <c r="F100" s="416">
        <f>SUMIFS(SALE!$W$6:$W$9814,SALE!$A$6:$A$9814,F2,SALE!$Y$6:$Y$9814,$A$3:$A$1037,SALE!$E$6:$E$9814,$B$3:$B$1037)</f>
        <v>0</v>
      </c>
      <c r="G100" s="416">
        <f>SUMIFS(SALE!$W$6:$W$9814,SALE!$A$6:$A$9814,G2,SALE!$Y$6:$Y$9814,$A$3:$A$1037,SALE!$E$6:$E$9814,$B$3:$B$1037)</f>
        <v>0</v>
      </c>
      <c r="H100" s="416">
        <f>SUMIFS(SALE!$W$6:$W$9814,SALE!$A$6:$A$9814,H2,SALE!$Y$6:$Y$9814,$A$3:$A$1037,SALE!$E$6:$E$9814,$B$3:$B$1037)</f>
        <v>0</v>
      </c>
      <c r="I100" s="416">
        <f>SUMIFS(SALE!$W$6:$W$9814,SALE!$A$6:$A$9814,I2,SALE!$Y$6:$Y$9814,$A$3:$A$1037,SALE!$E$6:$E$9814,$B$3:$B$1037)</f>
        <v>0</v>
      </c>
      <c r="J100" s="416">
        <f>SUMIFS(SALE!$W$6:$W$9814,SALE!$A$6:$A$9814,J2,SALE!$Y$6:$Y$9814,$A$3:$A$1037,SALE!$E$6:$E$9814,$B$3:$B$1037)</f>
        <v>0</v>
      </c>
      <c r="K100" s="416">
        <f>SUMIFS(SALE!$W$6:$W$9814,SALE!$A$6:$A$9814,K2,SALE!$Y$6:$Y$9814,$A$3:$A$1037,SALE!$E$6:$E$9814,$B$3:$B$1037)</f>
        <v>0</v>
      </c>
      <c r="L100" s="416">
        <f>SUMIFS(SALE!$W$6:$W$9814,SALE!$A$6:$A$9814,L2,SALE!$Y$6:$Y$9814,$A$3:$A$1037,SALE!$E$6:$E$9814,$B$3:$B$1037)</f>
        <v>0</v>
      </c>
      <c r="M100" s="416">
        <f>SUMIFS(SALE!$W$6:$W$9814,SALE!$A$6:$A$9814,M2,SALE!$Y$6:$Y$9814,$A$3:$A$1037,SALE!$E$6:$E$9814,$B$3:$B$1037)</f>
        <v>0</v>
      </c>
      <c r="N100" s="416">
        <f>SUMIFS(SALE!$W$6:$W$9814,SALE!$A$6:$A$9814,N2,SALE!$Y$6:$Y$9814,$A$3:$A$1037,SALE!$E$6:$E$9814,$B$3:$B$1037)</f>
        <v>0</v>
      </c>
      <c r="O100" s="416">
        <f>SUMIFS(SALE!$W$6:$W$9814,SALE!$A$6:$A$9814,O2,SALE!$Y$6:$Y$9814,$A$3:$A$1037,SALE!$E$6:$E$9814,$B$3:$B$1037)</f>
        <v>0</v>
      </c>
    </row>
    <row r="101" spans="1:15">
      <c r="A101" s="402" t="s">
        <v>1541</v>
      </c>
      <c r="B101" s="402" t="s">
        <v>1544</v>
      </c>
      <c r="C101" s="402" t="s">
        <v>1544</v>
      </c>
      <c r="D101" s="414">
        <f t="shared" ref="D101:O101" si="31">SUM(D103:D107)</f>
        <v>0</v>
      </c>
      <c r="E101" s="414">
        <f t="shared" si="31"/>
        <v>0</v>
      </c>
      <c r="F101" s="414">
        <f t="shared" si="31"/>
        <v>0</v>
      </c>
      <c r="G101" s="414">
        <f t="shared" si="31"/>
        <v>0</v>
      </c>
      <c r="H101" s="414">
        <f t="shared" si="31"/>
        <v>0</v>
      </c>
      <c r="I101" s="414">
        <f t="shared" si="31"/>
        <v>0</v>
      </c>
      <c r="J101" s="414">
        <f t="shared" si="31"/>
        <v>0</v>
      </c>
      <c r="K101" s="414">
        <f t="shared" si="31"/>
        <v>0</v>
      </c>
      <c r="L101" s="414">
        <f t="shared" si="31"/>
        <v>0</v>
      </c>
      <c r="M101" s="414">
        <f t="shared" si="31"/>
        <v>0</v>
      </c>
      <c r="N101" s="414">
        <f t="shared" si="31"/>
        <v>0</v>
      </c>
      <c r="O101" s="414">
        <f t="shared" si="31"/>
        <v>0</v>
      </c>
    </row>
    <row r="102" spans="1:15">
      <c r="A102" s="491" t="s">
        <v>1541</v>
      </c>
      <c r="B102" s="415" t="s">
        <v>1544</v>
      </c>
      <c r="C102" s="392" t="s">
        <v>1363</v>
      </c>
      <c r="D102" s="416"/>
      <c r="E102" s="416"/>
      <c r="F102" s="416"/>
      <c r="G102" s="416"/>
      <c r="H102" s="416"/>
      <c r="I102" s="416"/>
      <c r="J102" s="416"/>
      <c r="K102" s="416"/>
      <c r="L102" s="416"/>
      <c r="M102" s="416"/>
      <c r="N102" s="416"/>
      <c r="O102" s="416"/>
    </row>
    <row r="103" spans="1:15">
      <c r="A103" s="492" t="s">
        <v>1541</v>
      </c>
      <c r="B103" s="417" t="s">
        <v>1544</v>
      </c>
      <c r="C103" s="392" t="s">
        <v>1364</v>
      </c>
      <c r="D103" s="416">
        <f>SUMIFS(SALE!$S$6:$S$9814,SALE!$A$6:$A$9814,D2,SALE!$Y$6:$Y$9814,$A$3:$A$1037,SALE!$E$6:$E$9814,$B$3:$B$1037)</f>
        <v>0</v>
      </c>
      <c r="E103" s="416">
        <f>SUMIFS(SALE!$S$6:$S$9814,SALE!$A$6:$A$9814,E2,SALE!$Y$6:$Y$9814,$A$3:$A$1037,SALE!$E$6:$E$9814,$B$3:$B$1037)</f>
        <v>0</v>
      </c>
      <c r="F103" s="416">
        <f>SUMIFS(SALE!$S$6:$S$9814,SALE!$A$6:$A$9814,F2,SALE!$Y$6:$Y$9814,$A$3:$A$1037,SALE!$E$6:$E$9814,$B$3:$B$1037)</f>
        <v>0</v>
      </c>
      <c r="G103" s="416">
        <f>SUMIFS(SALE!$S$6:$S$9814,SALE!$A$6:$A$9814,G2,SALE!$Y$6:$Y$9814,$A$3:$A$1037,SALE!$E$6:$E$9814,$B$3:$B$1037)</f>
        <v>0</v>
      </c>
      <c r="H103" s="416">
        <f>SUMIFS(SALE!$S$6:$S$9814,SALE!$A$6:$A$9814,H2,SALE!$Y$6:$Y$9814,$A$3:$A$1037,SALE!$E$6:$E$9814,$B$3:$B$1037)</f>
        <v>0</v>
      </c>
      <c r="I103" s="416">
        <f>SUMIFS(SALE!$S$6:$S$9814,SALE!$A$6:$A$9814,I2,SALE!$Y$6:$Y$9814,$A$3:$A$1037,SALE!$E$6:$E$9814,$B$3:$B$1037)</f>
        <v>0</v>
      </c>
      <c r="J103" s="416">
        <f>SUMIFS(SALE!$S$6:$S$9814,SALE!$A$6:$A$9814,J2,SALE!$Y$6:$Y$9814,$A$3:$A$1037,SALE!$E$6:$E$9814,$B$3:$B$1037)</f>
        <v>0</v>
      </c>
      <c r="K103" s="416">
        <f>SUMIFS(SALE!$S$6:$S$9814,SALE!$A$6:$A$9814,K2,SALE!$Y$6:$Y$9814,$A$3:$A$1037,SALE!$E$6:$E$9814,$B$3:$B$1037)</f>
        <v>0</v>
      </c>
      <c r="L103" s="416">
        <f>SUMIFS(SALE!$S$6:$S$9814,SALE!$A$6:$A$9814,L2,SALE!$Y$6:$Y$9814,$A$3:$A$1037,SALE!$E$6:$E$9814,$B$3:$B$1037)</f>
        <v>0</v>
      </c>
      <c r="M103" s="416">
        <f>SUMIFS(SALE!$S$6:$S$9814,SALE!$A$6:$A$9814,M2,SALE!$Y$6:$Y$9814,$A$3:$A$1037,SALE!$E$6:$E$9814,$B$3:$B$1037)</f>
        <v>0</v>
      </c>
      <c r="N103" s="416">
        <f>SUMIFS(SALE!$S$6:$S$9814,SALE!$A$6:$A$9814,N2,SALE!$Y$6:$Y$9814,$A$3:$A$1037,SALE!$E$6:$E$9814,$B$3:$B$1037)</f>
        <v>0</v>
      </c>
      <c r="O103" s="416">
        <f>SUMIFS(SALE!$S$6:$S$9814,SALE!$A$6:$A$9814,O2,SALE!$Y$6:$Y$9814,$A$3:$A$1037,SALE!$E$6:$E$9814,$B$3:$B$1037)</f>
        <v>0</v>
      </c>
    </row>
    <row r="104" spans="1:15">
      <c r="A104" s="492" t="s">
        <v>1541</v>
      </c>
      <c r="B104" s="417" t="s">
        <v>1544</v>
      </c>
      <c r="C104" s="392" t="s">
        <v>1365</v>
      </c>
      <c r="D104" s="416">
        <f>SUMIFS(SALE!$T$6:$T$9814,SALE!$A$6:$A$9814,D2,SALE!$Y$6:$Y$9814,$A$3:$A$1037,SALE!$E$6:$E$9814,$B$3:$B$1037)</f>
        <v>0</v>
      </c>
      <c r="E104" s="416">
        <f>SUMIFS(SALE!$T$6:$T$9814,SALE!$A$6:$A$9814,E2,SALE!$Y$6:$Y$9814,$A$3:$A$1037,SALE!$E$6:$E$9814,$B$3:$B$1037)</f>
        <v>0</v>
      </c>
      <c r="F104" s="416">
        <f>SUMIFS(SALE!$T$6:$T$9814,SALE!$A$6:$A$9814,F2,SALE!$Y$6:$Y$9814,$A$3:$A$1037,SALE!$E$6:$E$9814,$B$3:$B$1037)</f>
        <v>0</v>
      </c>
      <c r="G104" s="416">
        <f>SUMIFS(SALE!$T$6:$T$9814,SALE!$A$6:$A$9814,G2,SALE!$Y$6:$Y$9814,$A$3:$A$1037,SALE!$E$6:$E$9814,$B$3:$B$1037)</f>
        <v>0</v>
      </c>
      <c r="H104" s="416">
        <f>SUMIFS(SALE!$T$6:$T$9814,SALE!$A$6:$A$9814,H2,SALE!$Y$6:$Y$9814,$A$3:$A$1037,SALE!$E$6:$E$9814,$B$3:$B$1037)</f>
        <v>0</v>
      </c>
      <c r="I104" s="416">
        <f>SUMIFS(SALE!$T$6:$T$9814,SALE!$A$6:$A$9814,I2,SALE!$Y$6:$Y$9814,$A$3:$A$1037,SALE!$E$6:$E$9814,$B$3:$B$1037)</f>
        <v>0</v>
      </c>
      <c r="J104" s="416">
        <f>SUMIFS(SALE!$T$6:$T$9814,SALE!$A$6:$A$9814,J2,SALE!$Y$6:$Y$9814,$A$3:$A$1037,SALE!$E$6:$E$9814,$B$3:$B$1037)</f>
        <v>0</v>
      </c>
      <c r="K104" s="416">
        <f>SUMIFS(SALE!$T$6:$T$9814,SALE!$A$6:$A$9814,K2,SALE!$Y$6:$Y$9814,$A$3:$A$1037,SALE!$E$6:$E$9814,$B$3:$B$1037)</f>
        <v>0</v>
      </c>
      <c r="L104" s="416">
        <f>SUMIFS(SALE!$T$6:$T$9814,SALE!$A$6:$A$9814,L2,SALE!$Y$6:$Y$9814,$A$3:$A$1037,SALE!$E$6:$E$9814,$B$3:$B$1037)</f>
        <v>0</v>
      </c>
      <c r="M104" s="416">
        <f>SUMIFS(SALE!$T$6:$T$9814,SALE!$A$6:$A$9814,M2,SALE!$Y$6:$Y$9814,$A$3:$A$1037,SALE!$E$6:$E$9814,$B$3:$B$1037)</f>
        <v>0</v>
      </c>
      <c r="N104" s="416">
        <f>SUMIFS(SALE!$T$6:$T$9814,SALE!$A$6:$A$9814,N2,SALE!$Y$6:$Y$9814,$A$3:$A$1037,SALE!$E$6:$E$9814,$B$3:$B$1037)</f>
        <v>0</v>
      </c>
      <c r="O104" s="416">
        <f>SUMIFS(SALE!$T$6:$T$9814,SALE!$A$6:$A$9814,O2,SALE!$Y$6:$Y$9814,$A$3:$A$1037,SALE!$E$6:$E$9814,$B$3:$B$1037)</f>
        <v>0</v>
      </c>
    </row>
    <row r="105" spans="1:15">
      <c r="A105" s="492" t="s">
        <v>1541</v>
      </c>
      <c r="B105" s="417" t="s">
        <v>1544</v>
      </c>
      <c r="C105" s="392" t="s">
        <v>1366</v>
      </c>
      <c r="D105" s="416">
        <f>SUMIFS(SALE!$U$6:$U$9814,SALE!$A$6:$A$9814,D2,SALE!$Y$6:$Y$9814,$A$3:$A$1037,SALE!$E$6:$E$9814,$B$3:$B$1037)</f>
        <v>0</v>
      </c>
      <c r="E105" s="416">
        <f>SUMIFS(SALE!$U$6:$U$9814,SALE!$A$6:$A$9814,E2,SALE!$Y$6:$Y$9814,$A$3:$A$1037,SALE!$E$6:$E$9814,$B$3:$B$1037)</f>
        <v>0</v>
      </c>
      <c r="F105" s="416">
        <f>SUMIFS(SALE!$U$6:$U$9814,SALE!$A$6:$A$9814,F2,SALE!$Y$6:$Y$9814,$A$3:$A$1037,SALE!$E$6:$E$9814,$B$3:$B$1037)</f>
        <v>0</v>
      </c>
      <c r="G105" s="416">
        <f>SUMIFS(SALE!$U$6:$U$9814,SALE!$A$6:$A$9814,G2,SALE!$Y$6:$Y$9814,$A$3:$A$1037,SALE!$E$6:$E$9814,$B$3:$B$1037)</f>
        <v>0</v>
      </c>
      <c r="H105" s="416">
        <f>SUMIFS(SALE!$U$6:$U$9814,SALE!$A$6:$A$9814,H2,SALE!$Y$6:$Y$9814,$A$3:$A$1037,SALE!$E$6:$E$9814,$B$3:$B$1037)</f>
        <v>0</v>
      </c>
      <c r="I105" s="416">
        <f>SUMIFS(SALE!$U$6:$U$9814,SALE!$A$6:$A$9814,I2,SALE!$Y$6:$Y$9814,$A$3:$A$1037,SALE!$E$6:$E$9814,$B$3:$B$1037)</f>
        <v>0</v>
      </c>
      <c r="J105" s="416">
        <f>SUMIFS(SALE!$U$6:$U$9814,SALE!$A$6:$A$9814,J2,SALE!$Y$6:$Y$9814,$A$3:$A$1037,SALE!$E$6:$E$9814,$B$3:$B$1037)</f>
        <v>0</v>
      </c>
      <c r="K105" s="416">
        <f>SUMIFS(SALE!$U$6:$U$9814,SALE!$A$6:$A$9814,K2,SALE!$Y$6:$Y$9814,$A$3:$A$1037,SALE!$E$6:$E$9814,$B$3:$B$1037)</f>
        <v>0</v>
      </c>
      <c r="L105" s="416">
        <f>SUMIFS(SALE!$U$6:$U$9814,SALE!$A$6:$A$9814,L2,SALE!$Y$6:$Y$9814,$A$3:$A$1037,SALE!$E$6:$E$9814,$B$3:$B$1037)</f>
        <v>0</v>
      </c>
      <c r="M105" s="416">
        <f>SUMIFS(SALE!$U$6:$U$9814,SALE!$A$6:$A$9814,M2,SALE!$Y$6:$Y$9814,$A$3:$A$1037,SALE!$E$6:$E$9814,$B$3:$B$1037)</f>
        <v>0</v>
      </c>
      <c r="N105" s="416">
        <f>SUMIFS(SALE!$U$6:$U$9814,SALE!$A$6:$A$9814,N2,SALE!$Y$6:$Y$9814,$A$3:$A$1037,SALE!$E$6:$E$9814,$B$3:$B$1037)</f>
        <v>0</v>
      </c>
      <c r="O105" s="416">
        <f>SUMIFS(SALE!$U$6:$U$9814,SALE!$A$6:$A$9814,O2,SALE!$Y$6:$Y$9814,$A$3:$A$1037,SALE!$E$6:$E$9814,$B$3:$B$1037)</f>
        <v>0</v>
      </c>
    </row>
    <row r="106" spans="1:15">
      <c r="A106" s="492" t="s">
        <v>1541</v>
      </c>
      <c r="B106" s="417" t="s">
        <v>1544</v>
      </c>
      <c r="C106" s="392" t="s">
        <v>1367</v>
      </c>
      <c r="D106" s="416">
        <f>SUMIFS(SALE!$V$6:$V$9814,SALE!$A$6:$A$9814,D2,SALE!$Y$6:$Y$9814,$A$3:$A$1037,SALE!$E$6:$E$9814,$B$3:$B$1037)</f>
        <v>0</v>
      </c>
      <c r="E106" s="416">
        <f>SUMIFS(SALE!$V$6:$V$9814,SALE!$A$6:$A$9814,E2,SALE!$Y$6:$Y$9814,$A$3:$A$1037,SALE!$E$6:$E$9814,$B$3:$B$1037)</f>
        <v>0</v>
      </c>
      <c r="F106" s="416">
        <f>SUMIFS(SALE!$V$6:$V$9814,SALE!$A$6:$A$9814,F2,SALE!$Y$6:$Y$9814,$A$3:$A$1037,SALE!$E$6:$E$9814,$B$3:$B$1037)</f>
        <v>0</v>
      </c>
      <c r="G106" s="416">
        <f>SUMIFS(SALE!$V$6:$V$9814,SALE!$A$6:$A$9814,G2,SALE!$Y$6:$Y$9814,$A$3:$A$1037,SALE!$E$6:$E$9814,$B$3:$B$1037)</f>
        <v>0</v>
      </c>
      <c r="H106" s="416">
        <f>SUMIFS(SALE!$V$6:$V$9814,SALE!$A$6:$A$9814,H2,SALE!$Y$6:$Y$9814,$A$3:$A$1037,SALE!$E$6:$E$9814,$B$3:$B$1037)</f>
        <v>0</v>
      </c>
      <c r="I106" s="416">
        <f>SUMIFS(SALE!$V$6:$V$9814,SALE!$A$6:$A$9814,I2,SALE!$Y$6:$Y$9814,$A$3:$A$1037,SALE!$E$6:$E$9814,$B$3:$B$1037)</f>
        <v>0</v>
      </c>
      <c r="J106" s="416">
        <f>SUMIFS(SALE!$V$6:$V$9814,SALE!$A$6:$A$9814,J2,SALE!$Y$6:$Y$9814,$A$3:$A$1037,SALE!$E$6:$E$9814,$B$3:$B$1037)</f>
        <v>0</v>
      </c>
      <c r="K106" s="416">
        <f>SUMIFS(SALE!$V$6:$V$9814,SALE!$A$6:$A$9814,K2,SALE!$Y$6:$Y$9814,$A$3:$A$1037,SALE!$E$6:$E$9814,$B$3:$B$1037)</f>
        <v>0</v>
      </c>
      <c r="L106" s="416">
        <f>SUMIFS(SALE!$V$6:$V$9814,SALE!$A$6:$A$9814,L2,SALE!$Y$6:$Y$9814,$A$3:$A$1037,SALE!$E$6:$E$9814,$B$3:$B$1037)</f>
        <v>0</v>
      </c>
      <c r="M106" s="416">
        <f>SUMIFS(SALE!$V$6:$V$9814,SALE!$A$6:$A$9814,M2,SALE!$Y$6:$Y$9814,$A$3:$A$1037,SALE!$E$6:$E$9814,$B$3:$B$1037)</f>
        <v>0</v>
      </c>
      <c r="N106" s="416">
        <f>SUMIFS(SALE!$V$6:$V$9814,SALE!$A$6:$A$9814,N2,SALE!$Y$6:$Y$9814,$A$3:$A$1037,SALE!$E$6:$E$9814,$B$3:$B$1037)</f>
        <v>0</v>
      </c>
      <c r="O106" s="416">
        <f>SUMIFS(SALE!$V$6:$V$9814,SALE!$A$6:$A$9814,O2,SALE!$Y$6:$Y$9814,$A$3:$A$1037,SALE!$E$6:$E$9814,$B$3:$B$1037)</f>
        <v>0</v>
      </c>
    </row>
    <row r="107" spans="1:15">
      <c r="A107" s="492" t="s">
        <v>1541</v>
      </c>
      <c r="B107" s="417" t="s">
        <v>1544</v>
      </c>
      <c r="C107" s="392" t="s">
        <v>1368</v>
      </c>
      <c r="D107" s="416">
        <f>SUMIFS(SALE!$W$6:$W$9814,SALE!$A$6:$A$9814,D2,SALE!$Y$6:$Y$9814,$A$3:$A$1037,SALE!$E$6:$E$9814,$B$3:$B$1037)</f>
        <v>0</v>
      </c>
      <c r="E107" s="416">
        <f>SUMIFS(SALE!$W$6:$W$9814,SALE!$A$6:$A$9814,E2,SALE!$Y$6:$Y$9814,$A$3:$A$1037,SALE!$E$6:$E$9814,$B$3:$B$1037)</f>
        <v>0</v>
      </c>
      <c r="F107" s="416">
        <f>SUMIFS(SALE!$W$6:$W$9814,SALE!$A$6:$A$9814,F2,SALE!$Y$6:$Y$9814,$A$3:$A$1037,SALE!$E$6:$E$9814,$B$3:$B$1037)</f>
        <v>0</v>
      </c>
      <c r="G107" s="416">
        <f>SUMIFS(SALE!$W$6:$W$9814,SALE!$A$6:$A$9814,G2,SALE!$Y$6:$Y$9814,$A$3:$A$1037,SALE!$E$6:$E$9814,$B$3:$B$1037)</f>
        <v>0</v>
      </c>
      <c r="H107" s="416">
        <f>SUMIFS(SALE!$W$6:$W$9814,SALE!$A$6:$A$9814,H2,SALE!$Y$6:$Y$9814,$A$3:$A$1037,SALE!$E$6:$E$9814,$B$3:$B$1037)</f>
        <v>0</v>
      </c>
      <c r="I107" s="416">
        <f>SUMIFS(SALE!$W$6:$W$9814,SALE!$A$6:$A$9814,I2,SALE!$Y$6:$Y$9814,$A$3:$A$1037,SALE!$E$6:$E$9814,$B$3:$B$1037)</f>
        <v>0</v>
      </c>
      <c r="J107" s="416">
        <f>SUMIFS(SALE!$W$6:$W$9814,SALE!$A$6:$A$9814,J2,SALE!$Y$6:$Y$9814,$A$3:$A$1037,SALE!$E$6:$E$9814,$B$3:$B$1037)</f>
        <v>0</v>
      </c>
      <c r="K107" s="416">
        <f>SUMIFS(SALE!$W$6:$W$9814,SALE!$A$6:$A$9814,K2,SALE!$Y$6:$Y$9814,$A$3:$A$1037,SALE!$E$6:$E$9814,$B$3:$B$1037)</f>
        <v>0</v>
      </c>
      <c r="L107" s="416">
        <f>SUMIFS(SALE!$W$6:$W$9814,SALE!$A$6:$A$9814,L2,SALE!$Y$6:$Y$9814,$A$3:$A$1037,SALE!$E$6:$E$9814,$B$3:$B$1037)</f>
        <v>0</v>
      </c>
      <c r="M107" s="416">
        <f>SUMIFS(SALE!$W$6:$W$9814,SALE!$A$6:$A$9814,M2,SALE!$Y$6:$Y$9814,$A$3:$A$1037,SALE!$E$6:$E$9814,$B$3:$B$1037)</f>
        <v>0</v>
      </c>
      <c r="N107" s="416">
        <f>SUMIFS(SALE!$W$6:$W$9814,SALE!$A$6:$A$9814,N2,SALE!$Y$6:$Y$9814,$A$3:$A$1037,SALE!$E$6:$E$9814,$B$3:$B$1037)</f>
        <v>0</v>
      </c>
      <c r="O107" s="416">
        <f>SUMIFS(SALE!$W$6:$W$9814,SALE!$A$6:$A$9814,O2,SALE!$Y$6:$Y$9814,$A$3:$A$1037,SALE!$E$6:$E$9814,$B$3:$B$1037)</f>
        <v>0</v>
      </c>
    </row>
    <row r="108" spans="1:15">
      <c r="A108" s="402" t="s">
        <v>1541</v>
      </c>
      <c r="B108" s="402" t="s">
        <v>1468</v>
      </c>
      <c r="C108" s="402" t="s">
        <v>1891</v>
      </c>
      <c r="D108" s="414">
        <f>SUM(D110:D114)</f>
        <v>0</v>
      </c>
      <c r="E108" s="414">
        <f t="shared" ref="E108:O108" si="32">SUM(E110:E114)</f>
        <v>0</v>
      </c>
      <c r="F108" s="414">
        <f t="shared" si="32"/>
        <v>0</v>
      </c>
      <c r="G108" s="414">
        <f t="shared" si="32"/>
        <v>0</v>
      </c>
      <c r="H108" s="414">
        <f t="shared" si="32"/>
        <v>0</v>
      </c>
      <c r="I108" s="414">
        <f t="shared" si="32"/>
        <v>0</v>
      </c>
      <c r="J108" s="414">
        <f t="shared" si="32"/>
        <v>0</v>
      </c>
      <c r="K108" s="414">
        <f t="shared" si="32"/>
        <v>0</v>
      </c>
      <c r="L108" s="414">
        <f t="shared" si="32"/>
        <v>0</v>
      </c>
      <c r="M108" s="414">
        <f t="shared" si="32"/>
        <v>0</v>
      </c>
      <c r="N108" s="414">
        <f t="shared" si="32"/>
        <v>0</v>
      </c>
      <c r="O108" s="414">
        <f t="shared" si="32"/>
        <v>0</v>
      </c>
    </row>
    <row r="109" spans="1:15">
      <c r="A109" s="491" t="s">
        <v>1541</v>
      </c>
      <c r="B109" s="417" t="s">
        <v>1468</v>
      </c>
      <c r="C109" s="392" t="s">
        <v>1363</v>
      </c>
      <c r="D109" s="416"/>
      <c r="E109" s="416"/>
      <c r="F109" s="416"/>
      <c r="G109" s="416"/>
      <c r="H109" s="416"/>
      <c r="I109" s="416"/>
      <c r="J109" s="416"/>
      <c r="K109" s="416"/>
      <c r="L109" s="416"/>
      <c r="M109" s="416"/>
      <c r="N109" s="416"/>
      <c r="O109" s="416"/>
    </row>
    <row r="110" spans="1:15">
      <c r="A110" s="492" t="s">
        <v>1541</v>
      </c>
      <c r="B110" s="417" t="s">
        <v>1468</v>
      </c>
      <c r="C110" s="392" t="s">
        <v>1364</v>
      </c>
      <c r="D110" s="416">
        <f>+D89+D96+D103</f>
        <v>0</v>
      </c>
      <c r="E110" s="416">
        <f t="shared" ref="E110:O110" si="33">+E89+E96+E103</f>
        <v>0</v>
      </c>
      <c r="F110" s="416">
        <f t="shared" si="33"/>
        <v>0</v>
      </c>
      <c r="G110" s="416">
        <f t="shared" si="33"/>
        <v>0</v>
      </c>
      <c r="H110" s="416">
        <f t="shared" si="33"/>
        <v>0</v>
      </c>
      <c r="I110" s="416">
        <f t="shared" si="33"/>
        <v>0</v>
      </c>
      <c r="J110" s="416">
        <f t="shared" si="33"/>
        <v>0</v>
      </c>
      <c r="K110" s="416">
        <f t="shared" si="33"/>
        <v>0</v>
      </c>
      <c r="L110" s="416">
        <f t="shared" si="33"/>
        <v>0</v>
      </c>
      <c r="M110" s="416">
        <f t="shared" si="33"/>
        <v>0</v>
      </c>
      <c r="N110" s="416">
        <f t="shared" si="33"/>
        <v>0</v>
      </c>
      <c r="O110" s="416">
        <f t="shared" si="33"/>
        <v>0</v>
      </c>
    </row>
    <row r="111" spans="1:15">
      <c r="A111" s="492" t="s">
        <v>1541</v>
      </c>
      <c r="B111" s="417" t="s">
        <v>1468</v>
      </c>
      <c r="C111" s="392" t="s">
        <v>1365</v>
      </c>
      <c r="D111" s="416">
        <f t="shared" ref="D111:O114" si="34">+D90+D97+D104</f>
        <v>0</v>
      </c>
      <c r="E111" s="416">
        <f t="shared" si="34"/>
        <v>0</v>
      </c>
      <c r="F111" s="416">
        <f t="shared" si="34"/>
        <v>0</v>
      </c>
      <c r="G111" s="416">
        <f t="shared" si="34"/>
        <v>0</v>
      </c>
      <c r="H111" s="416">
        <f t="shared" si="34"/>
        <v>0</v>
      </c>
      <c r="I111" s="416">
        <f t="shared" si="34"/>
        <v>0</v>
      </c>
      <c r="J111" s="416">
        <f t="shared" si="34"/>
        <v>0</v>
      </c>
      <c r="K111" s="416">
        <f t="shared" si="34"/>
        <v>0</v>
      </c>
      <c r="L111" s="416">
        <f t="shared" si="34"/>
        <v>0</v>
      </c>
      <c r="M111" s="416">
        <f t="shared" si="34"/>
        <v>0</v>
      </c>
      <c r="N111" s="416">
        <f t="shared" si="34"/>
        <v>0</v>
      </c>
      <c r="O111" s="416">
        <f t="shared" si="34"/>
        <v>0</v>
      </c>
    </row>
    <row r="112" spans="1:15">
      <c r="A112" s="492" t="s">
        <v>1541</v>
      </c>
      <c r="B112" s="417" t="s">
        <v>1468</v>
      </c>
      <c r="C112" s="392" t="s">
        <v>1366</v>
      </c>
      <c r="D112" s="416">
        <f t="shared" si="34"/>
        <v>0</v>
      </c>
      <c r="E112" s="416">
        <f t="shared" si="34"/>
        <v>0</v>
      </c>
      <c r="F112" s="416">
        <f t="shared" si="34"/>
        <v>0</v>
      </c>
      <c r="G112" s="416">
        <f t="shared" si="34"/>
        <v>0</v>
      </c>
      <c r="H112" s="416">
        <f t="shared" si="34"/>
        <v>0</v>
      </c>
      <c r="I112" s="416">
        <f t="shared" si="34"/>
        <v>0</v>
      </c>
      <c r="J112" s="416">
        <f t="shared" si="34"/>
        <v>0</v>
      </c>
      <c r="K112" s="416">
        <f t="shared" si="34"/>
        <v>0</v>
      </c>
      <c r="L112" s="416">
        <f t="shared" si="34"/>
        <v>0</v>
      </c>
      <c r="M112" s="416">
        <f t="shared" si="34"/>
        <v>0</v>
      </c>
      <c r="N112" s="416">
        <f t="shared" si="34"/>
        <v>0</v>
      </c>
      <c r="O112" s="416">
        <f t="shared" si="34"/>
        <v>0</v>
      </c>
    </row>
    <row r="113" spans="1:15">
      <c r="A113" s="492" t="s">
        <v>1541</v>
      </c>
      <c r="B113" s="417" t="s">
        <v>1468</v>
      </c>
      <c r="C113" s="392" t="s">
        <v>1367</v>
      </c>
      <c r="D113" s="416">
        <f t="shared" si="34"/>
        <v>0</v>
      </c>
      <c r="E113" s="416">
        <f t="shared" si="34"/>
        <v>0</v>
      </c>
      <c r="F113" s="416">
        <f t="shared" si="34"/>
        <v>0</v>
      </c>
      <c r="G113" s="416">
        <f t="shared" si="34"/>
        <v>0</v>
      </c>
      <c r="H113" s="416">
        <f t="shared" si="34"/>
        <v>0</v>
      </c>
      <c r="I113" s="416">
        <f t="shared" si="34"/>
        <v>0</v>
      </c>
      <c r="J113" s="416">
        <f t="shared" si="34"/>
        <v>0</v>
      </c>
      <c r="K113" s="416">
        <f t="shared" si="34"/>
        <v>0</v>
      </c>
      <c r="L113" s="416">
        <f t="shared" si="34"/>
        <v>0</v>
      </c>
      <c r="M113" s="416">
        <f t="shared" si="34"/>
        <v>0</v>
      </c>
      <c r="N113" s="416">
        <f t="shared" si="34"/>
        <v>0</v>
      </c>
      <c r="O113" s="416">
        <f t="shared" si="34"/>
        <v>0</v>
      </c>
    </row>
    <row r="114" spans="1:15">
      <c r="A114" s="492" t="s">
        <v>1541</v>
      </c>
      <c r="B114" s="418" t="s">
        <v>1468</v>
      </c>
      <c r="C114" s="392" t="s">
        <v>1368</v>
      </c>
      <c r="D114" s="416">
        <f t="shared" si="34"/>
        <v>0</v>
      </c>
      <c r="E114" s="416">
        <f t="shared" si="34"/>
        <v>0</v>
      </c>
      <c r="F114" s="416">
        <f t="shared" si="34"/>
        <v>0</v>
      </c>
      <c r="G114" s="416">
        <f t="shared" si="34"/>
        <v>0</v>
      </c>
      <c r="H114" s="416">
        <f t="shared" si="34"/>
        <v>0</v>
      </c>
      <c r="I114" s="416">
        <f t="shared" si="34"/>
        <v>0</v>
      </c>
      <c r="J114" s="416">
        <f t="shared" si="34"/>
        <v>0</v>
      </c>
      <c r="K114" s="416">
        <f t="shared" si="34"/>
        <v>0</v>
      </c>
      <c r="L114" s="416">
        <f t="shared" si="34"/>
        <v>0</v>
      </c>
      <c r="M114" s="416">
        <f t="shared" si="34"/>
        <v>0</v>
      </c>
      <c r="N114" s="416">
        <f t="shared" si="34"/>
        <v>0</v>
      </c>
      <c r="O114" s="416">
        <f t="shared" si="34"/>
        <v>0</v>
      </c>
    </row>
    <row r="115" spans="1:15">
      <c r="A115" s="402" t="s">
        <v>38</v>
      </c>
      <c r="B115" s="402" t="s">
        <v>1545</v>
      </c>
      <c r="C115" s="402" t="s">
        <v>1545</v>
      </c>
      <c r="D115" s="414">
        <f t="shared" ref="D115:O115" si="35">SUM(D117:D121)</f>
        <v>4225927.4553999957</v>
      </c>
      <c r="E115" s="414">
        <f t="shared" si="35"/>
        <v>5070102.2463999987</v>
      </c>
      <c r="F115" s="414">
        <f t="shared" si="35"/>
        <v>6494343.986519997</v>
      </c>
      <c r="G115" s="414">
        <f t="shared" si="35"/>
        <v>8225753.1587999947</v>
      </c>
      <c r="H115" s="414">
        <f t="shared" si="35"/>
        <v>6742319.4615999963</v>
      </c>
      <c r="I115" s="414">
        <f t="shared" si="35"/>
        <v>0</v>
      </c>
      <c r="J115" s="414">
        <f t="shared" si="35"/>
        <v>0</v>
      </c>
      <c r="K115" s="414">
        <f t="shared" si="35"/>
        <v>0</v>
      </c>
      <c r="L115" s="414">
        <f t="shared" si="35"/>
        <v>0</v>
      </c>
      <c r="M115" s="414">
        <f t="shared" si="35"/>
        <v>0</v>
      </c>
      <c r="N115" s="414">
        <f t="shared" si="35"/>
        <v>0</v>
      </c>
      <c r="O115" s="414">
        <f t="shared" si="35"/>
        <v>0</v>
      </c>
    </row>
    <row r="116" spans="1:15">
      <c r="A116" s="491" t="s">
        <v>38</v>
      </c>
      <c r="B116" s="415" t="s">
        <v>1545</v>
      </c>
      <c r="C116" s="392" t="s">
        <v>1363</v>
      </c>
      <c r="D116" s="416"/>
      <c r="E116" s="416"/>
      <c r="F116" s="416"/>
      <c r="G116" s="416"/>
      <c r="H116" s="416"/>
      <c r="I116" s="416"/>
      <c r="J116" s="416"/>
      <c r="K116" s="416"/>
      <c r="L116" s="416"/>
      <c r="M116" s="416"/>
      <c r="N116" s="416"/>
      <c r="O116" s="416"/>
    </row>
    <row r="117" spans="1:15">
      <c r="A117" s="417" t="s">
        <v>38</v>
      </c>
      <c r="B117" s="417" t="s">
        <v>1545</v>
      </c>
      <c r="C117" s="392" t="s">
        <v>1364</v>
      </c>
      <c r="D117" s="416">
        <f>SUMIFS(SALE!$S$6:$S$9814,SALE!$A$6:$A$9814,D2,SALE!$Y$6:$Y$9814,$A$3:$A$1037,SALE!$E$6:$E$9814,$B$3:$B$1037)</f>
        <v>3354773.3799999962</v>
      </c>
      <c r="E117" s="416">
        <f>SUMIFS(SALE!$S$6:$S$9814,SALE!$A$6:$A$9814,E2,SALE!$Y$6:$Y$9814,$A$3:$A$1037,SALE!$E$6:$E$9814,$B$3:$B$1037)</f>
        <v>4082939.1799999983</v>
      </c>
      <c r="F117" s="416">
        <f>SUMIFS(SALE!$S$6:$S$9814,SALE!$A$6:$A$9814,F2,SALE!$Y$6:$Y$9814,$A$3:$A$1037,SALE!$E$6:$E$9814,$B$3:$B$1037)</f>
        <v>5235733.7339999964</v>
      </c>
      <c r="G117" s="416">
        <f>SUMIFS(SALE!$S$6:$S$9814,SALE!$A$6:$A$9814,G2,SALE!$Y$6:$Y$9814,$A$3:$A$1037,SALE!$E$6:$E$9814,$B$3:$B$1037)</f>
        <v>6634007.6599999927</v>
      </c>
      <c r="H117" s="416">
        <f>SUMIFS(SALE!$S$6:$S$9814,SALE!$A$6:$A$9814,H2,SALE!$Y$6:$Y$9814,$A$3:$A$1037,SALE!$E$6:$E$9814,$B$3:$B$1037)</f>
        <v>5482303.4199999953</v>
      </c>
      <c r="I117" s="416">
        <f>SUMIFS(SALE!$S$6:$S$9814,SALE!$A$6:$A$9814,I2,SALE!$Y$6:$Y$9814,$A$3:$A$1037,SALE!$E$6:$E$9814,$B$3:$B$1037)</f>
        <v>0</v>
      </c>
      <c r="J117" s="416">
        <f>SUMIFS(SALE!$S$6:$S$9814,SALE!$A$6:$A$9814,J2,SALE!$Y$6:$Y$9814,$A$3:$A$1037,SALE!$E$6:$E$9814,$B$3:$B$1037)</f>
        <v>0</v>
      </c>
      <c r="K117" s="416">
        <f>SUMIFS(SALE!$S$6:$S$9814,SALE!$A$6:$A$9814,K2,SALE!$Y$6:$Y$9814,$A$3:$A$1037,SALE!$E$6:$E$9814,$B$3:$B$1037)</f>
        <v>0</v>
      </c>
      <c r="L117" s="416">
        <f>SUMIFS(SALE!$S$6:$S$9814,SALE!$A$6:$A$9814,L2,SALE!$Y$6:$Y$9814,$A$3:$A$1037,SALE!$E$6:$E$9814,$B$3:$B$1037)</f>
        <v>0</v>
      </c>
      <c r="M117" s="416">
        <f>SUMIFS(SALE!$S$6:$S$9814,SALE!$A$6:$A$9814,M2,SALE!$Y$6:$Y$9814,$A$3:$A$1037,SALE!$E$6:$E$9814,$B$3:$B$1037)</f>
        <v>0</v>
      </c>
      <c r="N117" s="416">
        <f>SUMIFS(SALE!$S$6:$S$9814,SALE!$A$6:$A$9814,N2,SALE!$Y$6:$Y$9814,$A$3:$A$1037,SALE!$E$6:$E$9814,$B$3:$B$1037)</f>
        <v>0</v>
      </c>
      <c r="O117" s="416">
        <f>SUMIFS(SALE!$S$6:$S$9814,SALE!$A$6:$A$9814,O2,SALE!$Y$6:$Y$9814,$A$3:$A$1037,SALE!$E$6:$E$9814,$B$3:$B$1037)</f>
        <v>0</v>
      </c>
    </row>
    <row r="118" spans="1:15">
      <c r="A118" s="417" t="s">
        <v>38</v>
      </c>
      <c r="B118" s="417" t="s">
        <v>1545</v>
      </c>
      <c r="C118" s="392" t="s">
        <v>1365</v>
      </c>
      <c r="D118" s="416">
        <f>SUMIFS(SALE!$T$6:$T$9814,SALE!$A$6:$A$9814,D2,SALE!$Y$6:$Y$9814,$A$3:$A$1037,SALE!$E$6:$E$9814,$B$3:$B$1037)</f>
        <v>36646.618399999999</v>
      </c>
      <c r="E118" s="416">
        <f>SUMIFS(SALE!$T$6:$T$9814,SALE!$A$6:$A$9814,E2,SALE!$Y$6:$Y$9814,$A$3:$A$1037,SALE!$E$6:$E$9814,$B$3:$B$1037)</f>
        <v>55549.74040000001</v>
      </c>
      <c r="F118" s="416">
        <f>SUMIFS(SALE!$T$6:$T$9814,SALE!$A$6:$A$9814,F2,SALE!$Y$6:$Y$9814,$A$3:$A$1037,SALE!$E$6:$E$9814,$B$3:$B$1037)</f>
        <v>149635.80240000002</v>
      </c>
      <c r="G118" s="416">
        <f>SUMIFS(SALE!$T$6:$T$9814,SALE!$A$6:$A$9814,G2,SALE!$Y$6:$Y$9814,$A$3:$A$1037,SALE!$E$6:$E$9814,$B$3:$B$1037)</f>
        <v>66125.387999999992</v>
      </c>
      <c r="H118" s="416">
        <f>SUMIFS(SALE!$T$6:$T$9814,SALE!$A$6:$A$9814,H2,SALE!$Y$6:$Y$9814,$A$3:$A$1037,SALE!$E$6:$E$9814,$B$3:$B$1037)</f>
        <v>30473.3688</v>
      </c>
      <c r="I118" s="416">
        <f>SUMIFS(SALE!$T$6:$T$9814,SALE!$A$6:$A$9814,I2,SALE!$Y$6:$Y$9814,$A$3:$A$1037,SALE!$E$6:$E$9814,$B$3:$B$1037)</f>
        <v>0</v>
      </c>
      <c r="J118" s="416">
        <f>SUMIFS(SALE!$T$6:$T$9814,SALE!$A$6:$A$9814,J2,SALE!$Y$6:$Y$9814,$A$3:$A$1037,SALE!$E$6:$E$9814,$B$3:$B$1037)</f>
        <v>0</v>
      </c>
      <c r="K118" s="416">
        <f>SUMIFS(SALE!$T$6:$T$9814,SALE!$A$6:$A$9814,K2,SALE!$Y$6:$Y$9814,$A$3:$A$1037,SALE!$E$6:$E$9814,$B$3:$B$1037)</f>
        <v>0</v>
      </c>
      <c r="L118" s="416">
        <f>SUMIFS(SALE!$T$6:$T$9814,SALE!$A$6:$A$9814,L2,SALE!$Y$6:$Y$9814,$A$3:$A$1037,SALE!$E$6:$E$9814,$B$3:$B$1037)</f>
        <v>0</v>
      </c>
      <c r="M118" s="416">
        <f>SUMIFS(SALE!$T$6:$T$9814,SALE!$A$6:$A$9814,M2,SALE!$Y$6:$Y$9814,$A$3:$A$1037,SALE!$E$6:$E$9814,$B$3:$B$1037)</f>
        <v>0</v>
      </c>
      <c r="N118" s="416">
        <f>SUMIFS(SALE!$T$6:$T$9814,SALE!$A$6:$A$9814,N2,SALE!$Y$6:$Y$9814,$A$3:$A$1037,SALE!$E$6:$E$9814,$B$3:$B$1037)</f>
        <v>0</v>
      </c>
      <c r="O118" s="416">
        <f>SUMIFS(SALE!$T$6:$T$9814,SALE!$A$6:$A$9814,O2,SALE!$Y$6:$Y$9814,$A$3:$A$1037,SALE!$E$6:$E$9814,$B$3:$B$1037)</f>
        <v>0</v>
      </c>
    </row>
    <row r="119" spans="1:15">
      <c r="A119" s="417" t="s">
        <v>38</v>
      </c>
      <c r="B119" s="417" t="s">
        <v>1545</v>
      </c>
      <c r="C119" s="392" t="s">
        <v>1366</v>
      </c>
      <c r="D119" s="416">
        <f>SUMIFS(SALE!$U$6:$U$9814,SALE!$A$6:$A$9814,D2,SALE!$Y$6:$Y$9814,$A$3:$A$1037,SALE!$E$6:$E$9814,$B$3:$B$1037)</f>
        <v>417253.72849999991</v>
      </c>
      <c r="E119" s="416">
        <f>SUMIFS(SALE!$U$6:$U$9814,SALE!$A$6:$A$9814,E2,SALE!$Y$6:$Y$9814,$A$3:$A$1037,SALE!$E$6:$E$9814,$B$3:$B$1037)</f>
        <v>465806.66300000018</v>
      </c>
      <c r="F119" s="416">
        <f>SUMIFS(SALE!$U$6:$U$9814,SALE!$A$6:$A$9814,F2,SALE!$Y$6:$Y$9814,$A$3:$A$1037,SALE!$E$6:$E$9814,$B$3:$B$1037)</f>
        <v>554487.2250600002</v>
      </c>
      <c r="G119" s="416">
        <f>SUMIFS(SALE!$U$6:$U$9814,SALE!$A$6:$A$9814,G2,SALE!$Y$6:$Y$9814,$A$3:$A$1037,SALE!$E$6:$E$9814,$B$3:$B$1037)</f>
        <v>762810.05540000054</v>
      </c>
      <c r="H119" s="416">
        <f>SUMIFS(SALE!$U$6:$U$9814,SALE!$A$6:$A$9814,H2,SALE!$Y$6:$Y$9814,$A$3:$A$1037,SALE!$E$6:$E$9814,$B$3:$B$1037)</f>
        <v>614771.33640000015</v>
      </c>
      <c r="I119" s="416">
        <f>SUMIFS(SALE!$U$6:$U$9814,SALE!$A$6:$A$9814,I2,SALE!$Y$6:$Y$9814,$A$3:$A$1037,SALE!$E$6:$E$9814,$B$3:$B$1037)</f>
        <v>0</v>
      </c>
      <c r="J119" s="416">
        <f>SUMIFS(SALE!$U$6:$U$9814,SALE!$A$6:$A$9814,J2,SALE!$Y$6:$Y$9814,$A$3:$A$1037,SALE!$E$6:$E$9814,$B$3:$B$1037)</f>
        <v>0</v>
      </c>
      <c r="K119" s="416">
        <f>SUMIFS(SALE!$U$6:$U$9814,SALE!$A$6:$A$9814,K2,SALE!$Y$6:$Y$9814,$A$3:$A$1037,SALE!$E$6:$E$9814,$B$3:$B$1037)</f>
        <v>0</v>
      </c>
      <c r="L119" s="416">
        <f>SUMIFS(SALE!$U$6:$U$9814,SALE!$A$6:$A$9814,L2,SALE!$Y$6:$Y$9814,$A$3:$A$1037,SALE!$E$6:$E$9814,$B$3:$B$1037)</f>
        <v>0</v>
      </c>
      <c r="M119" s="416">
        <f>SUMIFS(SALE!$U$6:$U$9814,SALE!$A$6:$A$9814,M2,SALE!$Y$6:$Y$9814,$A$3:$A$1037,SALE!$E$6:$E$9814,$B$3:$B$1037)</f>
        <v>0</v>
      </c>
      <c r="N119" s="416">
        <f>SUMIFS(SALE!$U$6:$U$9814,SALE!$A$6:$A$9814,N2,SALE!$Y$6:$Y$9814,$A$3:$A$1037,SALE!$E$6:$E$9814,$B$3:$B$1037)</f>
        <v>0</v>
      </c>
      <c r="O119" s="416">
        <f>SUMIFS(SALE!$U$6:$U$9814,SALE!$A$6:$A$9814,O2,SALE!$Y$6:$Y$9814,$A$3:$A$1037,SALE!$E$6:$E$9814,$B$3:$B$1037)</f>
        <v>0</v>
      </c>
    </row>
    <row r="120" spans="1:15">
      <c r="A120" s="417" t="s">
        <v>38</v>
      </c>
      <c r="B120" s="417" t="s">
        <v>1545</v>
      </c>
      <c r="C120" s="392" t="s">
        <v>1367</v>
      </c>
      <c r="D120" s="416">
        <f>SUMIFS(SALE!$V$6:$V$9814,SALE!$A$6:$A$9814,D2,SALE!$Y$6:$Y$9814,$A$3:$A$1037,SALE!$E$6:$E$9814,$B$3:$B$1037)</f>
        <v>417253.72849999991</v>
      </c>
      <c r="E120" s="416">
        <f>SUMIFS(SALE!$V$6:$V$9814,SALE!$A$6:$A$9814,E2,SALE!$Y$6:$Y$9814,$A$3:$A$1037,SALE!$E$6:$E$9814,$B$3:$B$1037)</f>
        <v>465806.66300000018</v>
      </c>
      <c r="F120" s="416">
        <f>SUMIFS(SALE!$V$6:$V$9814,SALE!$A$6:$A$9814,F2,SALE!$Y$6:$Y$9814,$A$3:$A$1037,SALE!$E$6:$E$9814,$B$3:$B$1037)</f>
        <v>554487.2250600002</v>
      </c>
      <c r="G120" s="416">
        <f>SUMIFS(SALE!$V$6:$V$9814,SALE!$A$6:$A$9814,G2,SALE!$Y$6:$Y$9814,$A$3:$A$1037,SALE!$E$6:$E$9814,$B$3:$B$1037)</f>
        <v>762810.05540000054</v>
      </c>
      <c r="H120" s="416">
        <f>SUMIFS(SALE!$V$6:$V$9814,SALE!$A$6:$A$9814,H2,SALE!$Y$6:$Y$9814,$A$3:$A$1037,SALE!$E$6:$E$9814,$B$3:$B$1037)</f>
        <v>614771.33640000015</v>
      </c>
      <c r="I120" s="416">
        <f>SUMIFS(SALE!$V$6:$V$9814,SALE!$A$6:$A$9814,I2,SALE!$Y$6:$Y$9814,$A$3:$A$1037,SALE!$E$6:$E$9814,$B$3:$B$1037)</f>
        <v>0</v>
      </c>
      <c r="J120" s="416">
        <f>SUMIFS(SALE!$V$6:$V$9814,SALE!$A$6:$A$9814,J2,SALE!$Y$6:$Y$9814,$A$3:$A$1037,SALE!$E$6:$E$9814,$B$3:$B$1037)</f>
        <v>0</v>
      </c>
      <c r="K120" s="416">
        <f>SUMIFS(SALE!$V$6:$V$9814,SALE!$A$6:$A$9814,K2,SALE!$Y$6:$Y$9814,$A$3:$A$1037,SALE!$E$6:$E$9814,$B$3:$B$1037)</f>
        <v>0</v>
      </c>
      <c r="L120" s="416">
        <f>SUMIFS(SALE!$V$6:$V$9814,SALE!$A$6:$A$9814,L2,SALE!$Y$6:$Y$9814,$A$3:$A$1037,SALE!$E$6:$E$9814,$B$3:$B$1037)</f>
        <v>0</v>
      </c>
      <c r="M120" s="416">
        <f>SUMIFS(SALE!$V$6:$V$9814,SALE!$A$6:$A$9814,M2,SALE!$Y$6:$Y$9814,$A$3:$A$1037,SALE!$E$6:$E$9814,$B$3:$B$1037)</f>
        <v>0</v>
      </c>
      <c r="N120" s="416">
        <f>SUMIFS(SALE!$V$6:$V$9814,SALE!$A$6:$A$9814,N2,SALE!$Y$6:$Y$9814,$A$3:$A$1037,SALE!$E$6:$E$9814,$B$3:$B$1037)</f>
        <v>0</v>
      </c>
      <c r="O120" s="416">
        <f>SUMIFS(SALE!$V$6:$V$9814,SALE!$A$6:$A$9814,O2,SALE!$Y$6:$Y$9814,$A$3:$A$1037,SALE!$E$6:$E$9814,$B$3:$B$1037)</f>
        <v>0</v>
      </c>
    </row>
    <row r="121" spans="1:15">
      <c r="A121" s="417" t="s">
        <v>38</v>
      </c>
      <c r="B121" s="418" t="s">
        <v>1545</v>
      </c>
      <c r="C121" s="392" t="s">
        <v>1368</v>
      </c>
      <c r="D121" s="416">
        <f>SUMIFS(SALE!$W$6:$W$9814,SALE!$A$6:$A$9814,D2,SALE!$Y$6:$Y$9814,$A$3:$A$1037,SALE!$E$6:$E$9814,$B$3:$B$1037)</f>
        <v>0</v>
      </c>
      <c r="E121" s="416">
        <f>SUMIFS(SALE!$W$6:$W$9814,SALE!$A$6:$A$9814,E2,SALE!$Y$6:$Y$9814,$A$3:$A$1037,SALE!$E$6:$E$9814,$B$3:$B$1037)</f>
        <v>0</v>
      </c>
      <c r="F121" s="416">
        <f>SUMIFS(SALE!$W$6:$W$9814,SALE!$A$6:$A$9814,F2,SALE!$Y$6:$Y$9814,$A$3:$A$1037,SALE!$E$6:$E$9814,$B$3:$B$1037)</f>
        <v>0</v>
      </c>
      <c r="G121" s="416">
        <f>SUMIFS(SALE!$W$6:$W$9814,SALE!$A$6:$A$9814,G2,SALE!$Y$6:$Y$9814,$A$3:$A$1037,SALE!$E$6:$E$9814,$B$3:$B$1037)</f>
        <v>0</v>
      </c>
      <c r="H121" s="416">
        <f>SUMIFS(SALE!$W$6:$W$9814,SALE!$A$6:$A$9814,H2,SALE!$Y$6:$Y$9814,$A$3:$A$1037,SALE!$E$6:$E$9814,$B$3:$B$1037)</f>
        <v>0</v>
      </c>
      <c r="I121" s="416">
        <f>SUMIFS(SALE!$W$6:$W$9814,SALE!$A$6:$A$9814,I2,SALE!$Y$6:$Y$9814,$A$3:$A$1037,SALE!$E$6:$E$9814,$B$3:$B$1037)</f>
        <v>0</v>
      </c>
      <c r="J121" s="416">
        <f>SUMIFS(SALE!$W$6:$W$9814,SALE!$A$6:$A$9814,J2,SALE!$Y$6:$Y$9814,$A$3:$A$1037,SALE!$E$6:$E$9814,$B$3:$B$1037)</f>
        <v>0</v>
      </c>
      <c r="K121" s="416">
        <f>SUMIFS(SALE!$W$6:$W$9814,SALE!$A$6:$A$9814,K2,SALE!$Y$6:$Y$9814,$A$3:$A$1037,SALE!$E$6:$E$9814,$B$3:$B$1037)</f>
        <v>0</v>
      </c>
      <c r="L121" s="416">
        <f>SUMIFS(SALE!$W$6:$W$9814,SALE!$A$6:$A$9814,L2,SALE!$Y$6:$Y$9814,$A$3:$A$1037,SALE!$E$6:$E$9814,$B$3:$B$1037)</f>
        <v>0</v>
      </c>
      <c r="M121" s="416">
        <f>SUMIFS(SALE!$W$6:$W$9814,SALE!$A$6:$A$9814,M2,SALE!$Y$6:$Y$9814,$A$3:$A$1037,SALE!$E$6:$E$9814,$B$3:$B$1037)</f>
        <v>0</v>
      </c>
      <c r="N121" s="416">
        <f>SUMIFS(SALE!$W$6:$W$9814,SALE!$A$6:$A$9814,N2,SALE!$Y$6:$Y$9814,$A$3:$A$1037,SALE!$E$6:$E$9814,$B$3:$B$1037)</f>
        <v>0</v>
      </c>
      <c r="O121" s="416">
        <f>SUMIFS(SALE!$W$6:$W$9814,SALE!$A$6:$A$9814,O2,SALE!$Y$6:$Y$9814,$A$3:$A$1037,SALE!$E$6:$E$9814,$B$3:$B$1037)</f>
        <v>0</v>
      </c>
    </row>
    <row r="122" spans="1:15">
      <c r="A122" s="402" t="s">
        <v>38</v>
      </c>
      <c r="B122" s="402" t="s">
        <v>1543</v>
      </c>
      <c r="C122" s="402" t="s">
        <v>1543</v>
      </c>
      <c r="D122" s="414">
        <f t="shared" ref="D122:O122" si="36">SUM(D124:D128)</f>
        <v>0</v>
      </c>
      <c r="E122" s="414">
        <f t="shared" si="36"/>
        <v>0</v>
      </c>
      <c r="F122" s="414">
        <f t="shared" si="36"/>
        <v>721177.66400000011</v>
      </c>
      <c r="G122" s="414">
        <f t="shared" si="36"/>
        <v>32101.120000000003</v>
      </c>
      <c r="H122" s="414">
        <f t="shared" si="36"/>
        <v>0</v>
      </c>
      <c r="I122" s="414">
        <f t="shared" si="36"/>
        <v>0</v>
      </c>
      <c r="J122" s="414">
        <f t="shared" si="36"/>
        <v>0</v>
      </c>
      <c r="K122" s="414">
        <f t="shared" si="36"/>
        <v>0</v>
      </c>
      <c r="L122" s="414">
        <f t="shared" si="36"/>
        <v>0</v>
      </c>
      <c r="M122" s="414">
        <f t="shared" si="36"/>
        <v>0</v>
      </c>
      <c r="N122" s="414">
        <f t="shared" si="36"/>
        <v>0</v>
      </c>
      <c r="O122" s="414">
        <f t="shared" si="36"/>
        <v>0</v>
      </c>
    </row>
    <row r="123" spans="1:15">
      <c r="A123" s="491" t="s">
        <v>38</v>
      </c>
      <c r="B123" s="415" t="s">
        <v>1543</v>
      </c>
      <c r="C123" s="392" t="s">
        <v>1363</v>
      </c>
      <c r="D123" s="416"/>
      <c r="E123" s="416"/>
      <c r="F123" s="416"/>
      <c r="G123" s="416"/>
      <c r="H123" s="416"/>
      <c r="I123" s="416"/>
      <c r="J123" s="416"/>
      <c r="K123" s="416"/>
      <c r="L123" s="416"/>
      <c r="M123" s="416"/>
      <c r="N123" s="416"/>
      <c r="O123" s="416"/>
    </row>
    <row r="124" spans="1:15">
      <c r="A124" s="417" t="s">
        <v>38</v>
      </c>
      <c r="B124" s="417" t="s">
        <v>1543</v>
      </c>
      <c r="C124" s="392" t="s">
        <v>1364</v>
      </c>
      <c r="D124" s="416">
        <f>SUMIFS(SALE!$S$6:$S$9814,SALE!$A$6:$A$9814,D2,SALE!$Y$6:$Y$9814,$A$3:$A$1037,SALE!$E$6:$E$9814,$B$3:$B$1037)</f>
        <v>0</v>
      </c>
      <c r="E124" s="416">
        <f>SUMIFS(SALE!$S$6:$S$9814,SALE!$A$6:$A$9814,E2,SALE!$Y$6:$Y$9814,$A$3:$A$1037,SALE!$E$6:$E$9814,$B$3:$B$1037)</f>
        <v>0</v>
      </c>
      <c r="F124" s="416">
        <f>SUMIFS(SALE!$S$6:$S$9814,SALE!$A$6:$A$9814,F2,SALE!$Y$6:$Y$9814,$A$3:$A$1037,SALE!$E$6:$E$9814,$B$3:$B$1037)</f>
        <v>563420.05000000005</v>
      </c>
      <c r="G124" s="416">
        <f>SUMIFS(SALE!$S$6:$S$9814,SALE!$A$6:$A$9814,G2,SALE!$Y$6:$Y$9814,$A$3:$A$1037,SALE!$E$6:$E$9814,$B$3:$B$1037)</f>
        <v>25079</v>
      </c>
      <c r="H124" s="416">
        <f>SUMIFS(SALE!$S$6:$S$9814,SALE!$A$6:$A$9814,H2,SALE!$Y$6:$Y$9814,$A$3:$A$1037,SALE!$E$6:$E$9814,$B$3:$B$1037)</f>
        <v>0</v>
      </c>
      <c r="I124" s="416">
        <f>SUMIFS(SALE!$S$6:$S$9814,SALE!$A$6:$A$9814,I2,SALE!$Y$6:$Y$9814,$A$3:$A$1037,SALE!$E$6:$E$9814,$B$3:$B$1037)</f>
        <v>0</v>
      </c>
      <c r="J124" s="416">
        <f>SUMIFS(SALE!$S$6:$S$9814,SALE!$A$6:$A$9814,J2,SALE!$Y$6:$Y$9814,$A$3:$A$1037,SALE!$E$6:$E$9814,$B$3:$B$1037)</f>
        <v>0</v>
      </c>
      <c r="K124" s="416">
        <f>SUMIFS(SALE!$S$6:$S$9814,SALE!$A$6:$A$9814,K2,SALE!$Y$6:$Y$9814,$A$3:$A$1037,SALE!$E$6:$E$9814,$B$3:$B$1037)</f>
        <v>0</v>
      </c>
      <c r="L124" s="416">
        <f>SUMIFS(SALE!$S$6:$S$9814,SALE!$A$6:$A$9814,L2,SALE!$Y$6:$Y$9814,$A$3:$A$1037,SALE!$E$6:$E$9814,$B$3:$B$1037)</f>
        <v>0</v>
      </c>
      <c r="M124" s="416">
        <f>SUMIFS(SALE!$S$6:$S$9814,SALE!$A$6:$A$9814,M2,SALE!$Y$6:$Y$9814,$A$3:$A$1037,SALE!$E$6:$E$9814,$B$3:$B$1037)</f>
        <v>0</v>
      </c>
      <c r="N124" s="416">
        <f>SUMIFS(SALE!$S$6:$S$9814,SALE!$A$6:$A$9814,N2,SALE!$Y$6:$Y$9814,$A$3:$A$1037,SALE!$E$6:$E$9814,$B$3:$B$1037)</f>
        <v>0</v>
      </c>
      <c r="O124" s="416">
        <f>SUMIFS(SALE!$S$6:$S$9814,SALE!$A$6:$A$9814,O2,SALE!$Y$6:$Y$9814,$A$3:$A$1037,SALE!$E$6:$E$9814,$B$3:$B$1037)</f>
        <v>0</v>
      </c>
    </row>
    <row r="125" spans="1:15">
      <c r="A125" s="417" t="s">
        <v>38</v>
      </c>
      <c r="B125" s="417" t="s">
        <v>1543</v>
      </c>
      <c r="C125" s="392" t="s">
        <v>1365</v>
      </c>
      <c r="D125" s="416">
        <f>SUMIFS(SALE!$T$6:$T$9814,SALE!$A$6:$A$9814,D2,SALE!$Y$6:$Y$9814,$A$3:$A$1037,SALE!$E$6:$E$9814,$B$3:$B$1037)</f>
        <v>0</v>
      </c>
      <c r="E125" s="416">
        <f>SUMIFS(SALE!$T$6:$T$9814,SALE!$A$6:$A$9814,E2,SALE!$Y$6:$Y$9814,$A$3:$A$1037,SALE!$E$6:$E$9814,$B$3:$B$1037)</f>
        <v>0</v>
      </c>
      <c r="F125" s="416">
        <f>SUMIFS(SALE!$T$6:$T$9814,SALE!$A$6:$A$9814,F2,SALE!$Y$6:$Y$9814,$A$3:$A$1037,SALE!$E$6:$E$9814,$B$3:$B$1037)</f>
        <v>0</v>
      </c>
      <c r="G125" s="416">
        <f>SUMIFS(SALE!$T$6:$T$9814,SALE!$A$6:$A$9814,G2,SALE!$Y$6:$Y$9814,$A$3:$A$1037,SALE!$E$6:$E$9814,$B$3:$B$1037)</f>
        <v>0</v>
      </c>
      <c r="H125" s="416">
        <f>SUMIFS(SALE!$T$6:$T$9814,SALE!$A$6:$A$9814,H2,SALE!$Y$6:$Y$9814,$A$3:$A$1037,SALE!$E$6:$E$9814,$B$3:$B$1037)</f>
        <v>0</v>
      </c>
      <c r="I125" s="416">
        <f>SUMIFS(SALE!$T$6:$T$9814,SALE!$A$6:$A$9814,I2,SALE!$Y$6:$Y$9814,$A$3:$A$1037,SALE!$E$6:$E$9814,$B$3:$B$1037)</f>
        <v>0</v>
      </c>
      <c r="J125" s="416">
        <f>SUMIFS(SALE!$T$6:$T$9814,SALE!$A$6:$A$9814,J2,SALE!$Y$6:$Y$9814,$A$3:$A$1037,SALE!$E$6:$E$9814,$B$3:$B$1037)</f>
        <v>0</v>
      </c>
      <c r="K125" s="416">
        <f>SUMIFS(SALE!$T$6:$T$9814,SALE!$A$6:$A$9814,K2,SALE!$Y$6:$Y$9814,$A$3:$A$1037,SALE!$E$6:$E$9814,$B$3:$B$1037)</f>
        <v>0</v>
      </c>
      <c r="L125" s="416">
        <f>SUMIFS(SALE!$T$6:$T$9814,SALE!$A$6:$A$9814,L2,SALE!$Y$6:$Y$9814,$A$3:$A$1037,SALE!$E$6:$E$9814,$B$3:$B$1037)</f>
        <v>0</v>
      </c>
      <c r="M125" s="416">
        <f>SUMIFS(SALE!$T$6:$T$9814,SALE!$A$6:$A$9814,M2,SALE!$Y$6:$Y$9814,$A$3:$A$1037,SALE!$E$6:$E$9814,$B$3:$B$1037)</f>
        <v>0</v>
      </c>
      <c r="N125" s="416">
        <f>SUMIFS(SALE!$T$6:$T$9814,SALE!$A$6:$A$9814,N2,SALE!$Y$6:$Y$9814,$A$3:$A$1037,SALE!$E$6:$E$9814,$B$3:$B$1037)</f>
        <v>0</v>
      </c>
      <c r="O125" s="416">
        <f>SUMIFS(SALE!$T$6:$T$9814,SALE!$A$6:$A$9814,O2,SALE!$Y$6:$Y$9814,$A$3:$A$1037,SALE!$E$6:$E$9814,$B$3:$B$1037)</f>
        <v>0</v>
      </c>
    </row>
    <row r="126" spans="1:15">
      <c r="A126" s="417" t="s">
        <v>38</v>
      </c>
      <c r="B126" s="417" t="s">
        <v>1543</v>
      </c>
      <c r="C126" s="392" t="s">
        <v>1366</v>
      </c>
      <c r="D126" s="416">
        <f>SUMIFS(SALE!$U$6:$U$9814,SALE!$A$6:$A$9814,D2,SALE!$Y$6:$Y$9814,$A$3:$A$1037,SALE!$E$6:$E$9814,$B$3:$B$1037)</f>
        <v>0</v>
      </c>
      <c r="E126" s="416">
        <f>SUMIFS(SALE!$U$6:$U$9814,SALE!$A$6:$A$9814,E2,SALE!$Y$6:$Y$9814,$A$3:$A$1037,SALE!$E$6:$E$9814,$B$3:$B$1037)</f>
        <v>0</v>
      </c>
      <c r="F126" s="416">
        <f>SUMIFS(SALE!$U$6:$U$9814,SALE!$A$6:$A$9814,F2,SALE!$Y$6:$Y$9814,$A$3:$A$1037,SALE!$E$6:$E$9814,$B$3:$B$1037)</f>
        <v>78878.807000000015</v>
      </c>
      <c r="G126" s="416">
        <f>SUMIFS(SALE!$U$6:$U$9814,SALE!$A$6:$A$9814,G2,SALE!$Y$6:$Y$9814,$A$3:$A$1037,SALE!$E$6:$E$9814,$B$3:$B$1037)</f>
        <v>3511.06</v>
      </c>
      <c r="H126" s="416">
        <f>SUMIFS(SALE!$U$6:$U$9814,SALE!$A$6:$A$9814,H2,SALE!$Y$6:$Y$9814,$A$3:$A$1037,SALE!$E$6:$E$9814,$B$3:$B$1037)</f>
        <v>0</v>
      </c>
      <c r="I126" s="416">
        <f>SUMIFS(SALE!$U$6:$U$9814,SALE!$A$6:$A$9814,I2,SALE!$Y$6:$Y$9814,$A$3:$A$1037,SALE!$E$6:$E$9814,$B$3:$B$1037)</f>
        <v>0</v>
      </c>
      <c r="J126" s="416">
        <f>SUMIFS(SALE!$U$6:$U$9814,SALE!$A$6:$A$9814,J2,SALE!$Y$6:$Y$9814,$A$3:$A$1037,SALE!$E$6:$E$9814,$B$3:$B$1037)</f>
        <v>0</v>
      </c>
      <c r="K126" s="416">
        <f>SUMIFS(SALE!$U$6:$U$9814,SALE!$A$6:$A$9814,K2,SALE!$Y$6:$Y$9814,$A$3:$A$1037,SALE!$E$6:$E$9814,$B$3:$B$1037)</f>
        <v>0</v>
      </c>
      <c r="L126" s="416">
        <f>SUMIFS(SALE!$U$6:$U$9814,SALE!$A$6:$A$9814,L2,SALE!$Y$6:$Y$9814,$A$3:$A$1037,SALE!$E$6:$E$9814,$B$3:$B$1037)</f>
        <v>0</v>
      </c>
      <c r="M126" s="416">
        <f>SUMIFS(SALE!$U$6:$U$9814,SALE!$A$6:$A$9814,M2,SALE!$Y$6:$Y$9814,$A$3:$A$1037,SALE!$E$6:$E$9814,$B$3:$B$1037)</f>
        <v>0</v>
      </c>
      <c r="N126" s="416">
        <f>SUMIFS(SALE!$U$6:$U$9814,SALE!$A$6:$A$9814,N2,SALE!$Y$6:$Y$9814,$A$3:$A$1037,SALE!$E$6:$E$9814,$B$3:$B$1037)</f>
        <v>0</v>
      </c>
      <c r="O126" s="416">
        <f>SUMIFS(SALE!$U$6:$U$9814,SALE!$A$6:$A$9814,O2,SALE!$Y$6:$Y$9814,$A$3:$A$1037,SALE!$E$6:$E$9814,$B$3:$B$1037)</f>
        <v>0</v>
      </c>
    </row>
    <row r="127" spans="1:15">
      <c r="A127" s="417" t="s">
        <v>38</v>
      </c>
      <c r="B127" s="417" t="s">
        <v>1543</v>
      </c>
      <c r="C127" s="392" t="s">
        <v>1367</v>
      </c>
      <c r="D127" s="416">
        <f>SUMIFS(SALE!$V$6:$V$9814,SALE!$A$6:$A$9814,D2,SALE!$Y$6:$Y$9814,$A$3:$A$1037,SALE!$E$6:$E$9814,$B$3:$B$1037)</f>
        <v>0</v>
      </c>
      <c r="E127" s="416">
        <f>SUMIFS(SALE!$V$6:$V$9814,SALE!$A$6:$A$9814,E2,SALE!$Y$6:$Y$9814,$A$3:$A$1037,SALE!$E$6:$E$9814,$B$3:$B$1037)</f>
        <v>0</v>
      </c>
      <c r="F127" s="416">
        <f>SUMIFS(SALE!$V$6:$V$9814,SALE!$A$6:$A$9814,F2,SALE!$Y$6:$Y$9814,$A$3:$A$1037,SALE!$E$6:$E$9814,$B$3:$B$1037)</f>
        <v>78878.807000000015</v>
      </c>
      <c r="G127" s="416">
        <f>SUMIFS(SALE!$V$6:$V$9814,SALE!$A$6:$A$9814,G2,SALE!$Y$6:$Y$9814,$A$3:$A$1037,SALE!$E$6:$E$9814,$B$3:$B$1037)</f>
        <v>3511.06</v>
      </c>
      <c r="H127" s="416">
        <f>SUMIFS(SALE!$V$6:$V$9814,SALE!$A$6:$A$9814,H2,SALE!$Y$6:$Y$9814,$A$3:$A$1037,SALE!$E$6:$E$9814,$B$3:$B$1037)</f>
        <v>0</v>
      </c>
      <c r="I127" s="416">
        <f>SUMIFS(SALE!$V$6:$V$9814,SALE!$A$6:$A$9814,I2,SALE!$Y$6:$Y$9814,$A$3:$A$1037,SALE!$E$6:$E$9814,$B$3:$B$1037)</f>
        <v>0</v>
      </c>
      <c r="J127" s="416">
        <f>SUMIFS(SALE!$V$6:$V$9814,SALE!$A$6:$A$9814,J2,SALE!$Y$6:$Y$9814,$A$3:$A$1037,SALE!$E$6:$E$9814,$B$3:$B$1037)</f>
        <v>0</v>
      </c>
      <c r="K127" s="416">
        <f>SUMIFS(SALE!$V$6:$V$9814,SALE!$A$6:$A$9814,K2,SALE!$Y$6:$Y$9814,$A$3:$A$1037,SALE!$E$6:$E$9814,$B$3:$B$1037)</f>
        <v>0</v>
      </c>
      <c r="L127" s="416">
        <f>SUMIFS(SALE!$V$6:$V$9814,SALE!$A$6:$A$9814,L2,SALE!$Y$6:$Y$9814,$A$3:$A$1037,SALE!$E$6:$E$9814,$B$3:$B$1037)</f>
        <v>0</v>
      </c>
      <c r="M127" s="416">
        <f>SUMIFS(SALE!$V$6:$V$9814,SALE!$A$6:$A$9814,M2,SALE!$Y$6:$Y$9814,$A$3:$A$1037,SALE!$E$6:$E$9814,$B$3:$B$1037)</f>
        <v>0</v>
      </c>
      <c r="N127" s="416">
        <f>SUMIFS(SALE!$V$6:$V$9814,SALE!$A$6:$A$9814,N2,SALE!$Y$6:$Y$9814,$A$3:$A$1037,SALE!$E$6:$E$9814,$B$3:$B$1037)</f>
        <v>0</v>
      </c>
      <c r="O127" s="416">
        <f>SUMIFS(SALE!$V$6:$V$9814,SALE!$A$6:$A$9814,O2,SALE!$Y$6:$Y$9814,$A$3:$A$1037,SALE!$E$6:$E$9814,$B$3:$B$1037)</f>
        <v>0</v>
      </c>
    </row>
    <row r="128" spans="1:15">
      <c r="A128" s="417" t="s">
        <v>38</v>
      </c>
      <c r="B128" s="418" t="s">
        <v>1543</v>
      </c>
      <c r="C128" s="392" t="s">
        <v>1368</v>
      </c>
      <c r="D128" s="416">
        <f>SUMIFS(SALE!$W$6:$W$9814,SALE!$A$6:$A$9814,D2,SALE!$Y$6:$Y$9814,$A$3:$A$1037,SALE!$E$6:$E$9814,$B$3:$B$1037)</f>
        <v>0</v>
      </c>
      <c r="E128" s="416">
        <f>SUMIFS(SALE!$W$6:$W$9814,SALE!$A$6:$A$9814,E2,SALE!$Y$6:$Y$9814,$A$3:$A$1037,SALE!$E$6:$E$9814,$B$3:$B$1037)</f>
        <v>0</v>
      </c>
      <c r="F128" s="416">
        <f>SUMIFS(SALE!$W$6:$W$9814,SALE!$A$6:$A$9814,F2,SALE!$Y$6:$Y$9814,$A$3:$A$1037,SALE!$E$6:$E$9814,$B$3:$B$1037)</f>
        <v>0</v>
      </c>
      <c r="G128" s="416">
        <f>SUMIFS(SALE!$W$6:$W$9814,SALE!$A$6:$A$9814,G2,SALE!$Y$6:$Y$9814,$A$3:$A$1037,SALE!$E$6:$E$9814,$B$3:$B$1037)</f>
        <v>0</v>
      </c>
      <c r="H128" s="416">
        <f>SUMIFS(SALE!$W$6:$W$9814,SALE!$A$6:$A$9814,H2,SALE!$Y$6:$Y$9814,$A$3:$A$1037,SALE!$E$6:$E$9814,$B$3:$B$1037)</f>
        <v>0</v>
      </c>
      <c r="I128" s="416">
        <f>SUMIFS(SALE!$W$6:$W$9814,SALE!$A$6:$A$9814,I2,SALE!$Y$6:$Y$9814,$A$3:$A$1037,SALE!$E$6:$E$9814,$B$3:$B$1037)</f>
        <v>0</v>
      </c>
      <c r="J128" s="416">
        <f>SUMIFS(SALE!$W$6:$W$9814,SALE!$A$6:$A$9814,J2,SALE!$Y$6:$Y$9814,$A$3:$A$1037,SALE!$E$6:$E$9814,$B$3:$B$1037)</f>
        <v>0</v>
      </c>
      <c r="K128" s="416">
        <f>SUMIFS(SALE!$W$6:$W$9814,SALE!$A$6:$A$9814,K2,SALE!$Y$6:$Y$9814,$A$3:$A$1037,SALE!$E$6:$E$9814,$B$3:$B$1037)</f>
        <v>0</v>
      </c>
      <c r="L128" s="416">
        <f>SUMIFS(SALE!$W$6:$W$9814,SALE!$A$6:$A$9814,L2,SALE!$Y$6:$Y$9814,$A$3:$A$1037,SALE!$E$6:$E$9814,$B$3:$B$1037)</f>
        <v>0</v>
      </c>
      <c r="M128" s="416">
        <f>SUMIFS(SALE!$W$6:$W$9814,SALE!$A$6:$A$9814,M2,SALE!$Y$6:$Y$9814,$A$3:$A$1037,SALE!$E$6:$E$9814,$B$3:$B$1037)</f>
        <v>0</v>
      </c>
      <c r="N128" s="416">
        <f>SUMIFS(SALE!$W$6:$W$9814,SALE!$A$6:$A$9814,N2,SALE!$Y$6:$Y$9814,$A$3:$A$1037,SALE!$E$6:$E$9814,$B$3:$B$1037)</f>
        <v>0</v>
      </c>
      <c r="O128" s="416">
        <f>SUMIFS(SALE!$W$6:$W$9814,SALE!$A$6:$A$9814,O2,SALE!$Y$6:$Y$9814,$A$3:$A$1037,SALE!$E$6:$E$9814,$B$3:$B$1037)</f>
        <v>0</v>
      </c>
    </row>
    <row r="129" spans="1:15">
      <c r="A129" s="402" t="s">
        <v>38</v>
      </c>
      <c r="B129" s="402" t="s">
        <v>1544</v>
      </c>
      <c r="C129" s="402" t="s">
        <v>1544</v>
      </c>
      <c r="D129" s="414">
        <f t="shared" ref="D129:O129" si="37">SUM(D131:D135)</f>
        <v>-7798.5407999999998</v>
      </c>
      <c r="E129" s="414">
        <f t="shared" si="37"/>
        <v>-32487.014399999996</v>
      </c>
      <c r="F129" s="414">
        <f t="shared" si="37"/>
        <v>-64986.380799999999</v>
      </c>
      <c r="G129" s="414">
        <f t="shared" si="37"/>
        <v>-139414.66880000001</v>
      </c>
      <c r="H129" s="414">
        <f t="shared" si="37"/>
        <v>-153581.82399999999</v>
      </c>
      <c r="I129" s="414">
        <f t="shared" si="37"/>
        <v>0</v>
      </c>
      <c r="J129" s="414">
        <f t="shared" si="37"/>
        <v>0</v>
      </c>
      <c r="K129" s="414">
        <f t="shared" si="37"/>
        <v>0</v>
      </c>
      <c r="L129" s="414">
        <f t="shared" si="37"/>
        <v>0</v>
      </c>
      <c r="M129" s="414">
        <f t="shared" si="37"/>
        <v>0</v>
      </c>
      <c r="N129" s="414">
        <f t="shared" si="37"/>
        <v>0</v>
      </c>
      <c r="O129" s="414">
        <f t="shared" si="37"/>
        <v>0</v>
      </c>
    </row>
    <row r="130" spans="1:15">
      <c r="A130" s="491" t="s">
        <v>38</v>
      </c>
      <c r="B130" s="415" t="s">
        <v>1544</v>
      </c>
      <c r="C130" s="392" t="s">
        <v>1363</v>
      </c>
      <c r="D130" s="416"/>
      <c r="E130" s="416"/>
      <c r="F130" s="416"/>
      <c r="G130" s="416"/>
      <c r="H130" s="416"/>
      <c r="I130" s="416"/>
      <c r="J130" s="416"/>
      <c r="K130" s="416"/>
      <c r="L130" s="416"/>
      <c r="M130" s="416"/>
      <c r="N130" s="416"/>
      <c r="O130" s="416"/>
    </row>
    <row r="131" spans="1:15">
      <c r="A131" s="417" t="s">
        <v>38</v>
      </c>
      <c r="B131" s="417" t="s">
        <v>1544</v>
      </c>
      <c r="C131" s="392" t="s">
        <v>1364</v>
      </c>
      <c r="D131" s="416">
        <f>SUMIFS(SALE!$S$6:$S$9814,SALE!$A$6:$A$9814,D2,SALE!$Y$6:$Y$9814,$A$3:$A$1037,SALE!$E$6:$E$9814,$B$3:$B$1037)</f>
        <v>-6092.61</v>
      </c>
      <c r="E131" s="416">
        <f>SUMIFS(SALE!$S$6:$S$9814,SALE!$A$6:$A$9814,E2,SALE!$Y$6:$Y$9814,$A$3:$A$1037,SALE!$E$6:$E$9814,$B$3:$B$1037)</f>
        <v>-25380.48</v>
      </c>
      <c r="F131" s="416">
        <f>SUMIFS(SALE!$S$6:$S$9814,SALE!$A$6:$A$9814,F2,SALE!$Y$6:$Y$9814,$A$3:$A$1037,SALE!$E$6:$E$9814,$B$3:$B$1037)</f>
        <v>-50770.610000000008</v>
      </c>
      <c r="G131" s="416">
        <f>SUMIFS(SALE!$S$6:$S$9814,SALE!$A$6:$A$9814,G2,SALE!$Y$6:$Y$9814,$A$3:$A$1037,SALE!$E$6:$E$9814,$B$3:$B$1037)</f>
        <v>-108917.71</v>
      </c>
      <c r="H131" s="416">
        <f>SUMIFS(SALE!$S$6:$S$9814,SALE!$A$6:$A$9814,H2,SALE!$Y$6:$Y$9814,$A$3:$A$1037,SALE!$E$6:$E$9814,$B$3:$B$1037)</f>
        <v>-119985.80000000002</v>
      </c>
      <c r="I131" s="416">
        <f>SUMIFS(SALE!$S$6:$S$9814,SALE!$A$6:$A$9814,I2,SALE!$Y$6:$Y$9814,$A$3:$A$1037,SALE!$E$6:$E$9814,$B$3:$B$1037)</f>
        <v>0</v>
      </c>
      <c r="J131" s="416">
        <f>SUMIFS(SALE!$S$6:$S$9814,SALE!$A$6:$A$9814,J2,SALE!$Y$6:$Y$9814,$A$3:$A$1037,SALE!$E$6:$E$9814,$B$3:$B$1037)</f>
        <v>0</v>
      </c>
      <c r="K131" s="416">
        <f>SUMIFS(SALE!$S$6:$S$9814,SALE!$A$6:$A$9814,K2,SALE!$Y$6:$Y$9814,$A$3:$A$1037,SALE!$E$6:$E$9814,$B$3:$B$1037)</f>
        <v>0</v>
      </c>
      <c r="L131" s="416">
        <f>SUMIFS(SALE!$S$6:$S$9814,SALE!$A$6:$A$9814,L2,SALE!$Y$6:$Y$9814,$A$3:$A$1037,SALE!$E$6:$E$9814,$B$3:$B$1037)</f>
        <v>0</v>
      </c>
      <c r="M131" s="416">
        <f>SUMIFS(SALE!$S$6:$S$9814,SALE!$A$6:$A$9814,M2,SALE!$Y$6:$Y$9814,$A$3:$A$1037,SALE!$E$6:$E$9814,$B$3:$B$1037)</f>
        <v>0</v>
      </c>
      <c r="N131" s="416">
        <f>SUMIFS(SALE!$S$6:$S$9814,SALE!$A$6:$A$9814,N2,SALE!$Y$6:$Y$9814,$A$3:$A$1037,SALE!$E$6:$E$9814,$B$3:$B$1037)</f>
        <v>0</v>
      </c>
      <c r="O131" s="416">
        <f>SUMIFS(SALE!$S$6:$S$9814,SALE!$A$6:$A$9814,O2,SALE!$Y$6:$Y$9814,$A$3:$A$1037,SALE!$E$6:$E$9814,$B$3:$B$1037)</f>
        <v>0</v>
      </c>
    </row>
    <row r="132" spans="1:15">
      <c r="A132" s="417" t="s">
        <v>38</v>
      </c>
      <c r="B132" s="417" t="s">
        <v>1544</v>
      </c>
      <c r="C132" s="392" t="s">
        <v>1365</v>
      </c>
      <c r="D132" s="416">
        <f>SUMIFS(SALE!$T$6:$T$9814,SALE!$A$6:$A$9814,D2,SALE!$Y$6:$Y$9814,$A$3:$A$1037,SALE!$E$6:$E$9814,$B$3:$B$1037)</f>
        <v>-1705.9308000000001</v>
      </c>
      <c r="E132" s="416">
        <f>SUMIFS(SALE!$T$6:$T$9814,SALE!$A$6:$A$9814,E2,SALE!$Y$6:$Y$9814,$A$3:$A$1037,SALE!$E$6:$E$9814,$B$3:$B$1037)</f>
        <v>0</v>
      </c>
      <c r="F132" s="416">
        <f>SUMIFS(SALE!$T$6:$T$9814,SALE!$A$6:$A$9814,F2,SALE!$Y$6:$Y$9814,$A$3:$A$1037,SALE!$E$6:$E$9814,$B$3:$B$1037)</f>
        <v>-8525.9439999999995</v>
      </c>
      <c r="G132" s="416">
        <f>SUMIFS(SALE!$T$6:$T$9814,SALE!$A$6:$A$9814,G2,SALE!$Y$6:$Y$9814,$A$3:$A$1037,SALE!$E$6:$E$9814,$B$3:$B$1037)</f>
        <v>-1698.06</v>
      </c>
      <c r="H132" s="416">
        <f>SUMIFS(SALE!$T$6:$T$9814,SALE!$A$6:$A$9814,H2,SALE!$Y$6:$Y$9814,$A$3:$A$1037,SALE!$E$6:$E$9814,$B$3:$B$1037)</f>
        <v>0</v>
      </c>
      <c r="I132" s="416">
        <f>SUMIFS(SALE!$T$6:$T$9814,SALE!$A$6:$A$9814,I2,SALE!$Y$6:$Y$9814,$A$3:$A$1037,SALE!$E$6:$E$9814,$B$3:$B$1037)</f>
        <v>0</v>
      </c>
      <c r="J132" s="416">
        <f>SUMIFS(SALE!$T$6:$T$9814,SALE!$A$6:$A$9814,J2,SALE!$Y$6:$Y$9814,$A$3:$A$1037,SALE!$E$6:$E$9814,$B$3:$B$1037)</f>
        <v>0</v>
      </c>
      <c r="K132" s="416">
        <f>SUMIFS(SALE!$T$6:$T$9814,SALE!$A$6:$A$9814,K2,SALE!$Y$6:$Y$9814,$A$3:$A$1037,SALE!$E$6:$E$9814,$B$3:$B$1037)</f>
        <v>0</v>
      </c>
      <c r="L132" s="416">
        <f>SUMIFS(SALE!$T$6:$T$9814,SALE!$A$6:$A$9814,L2,SALE!$Y$6:$Y$9814,$A$3:$A$1037,SALE!$E$6:$E$9814,$B$3:$B$1037)</f>
        <v>0</v>
      </c>
      <c r="M132" s="416">
        <f>SUMIFS(SALE!$T$6:$T$9814,SALE!$A$6:$A$9814,M2,SALE!$Y$6:$Y$9814,$A$3:$A$1037,SALE!$E$6:$E$9814,$B$3:$B$1037)</f>
        <v>0</v>
      </c>
      <c r="N132" s="416">
        <f>SUMIFS(SALE!$T$6:$T$9814,SALE!$A$6:$A$9814,N2,SALE!$Y$6:$Y$9814,$A$3:$A$1037,SALE!$E$6:$E$9814,$B$3:$B$1037)</f>
        <v>0</v>
      </c>
      <c r="O132" s="416">
        <f>SUMIFS(SALE!$T$6:$T$9814,SALE!$A$6:$A$9814,O2,SALE!$Y$6:$Y$9814,$A$3:$A$1037,SALE!$E$6:$E$9814,$B$3:$B$1037)</f>
        <v>0</v>
      </c>
    </row>
    <row r="133" spans="1:15">
      <c r="A133" s="417" t="s">
        <v>38</v>
      </c>
      <c r="B133" s="417" t="s">
        <v>1544</v>
      </c>
      <c r="C133" s="392" t="s">
        <v>1366</v>
      </c>
      <c r="D133" s="416">
        <f>SUMIFS(SALE!$U$6:$U$9814,SALE!$A$6:$A$9814,D2,SALE!$Y$6:$Y$9814,$A$3:$A$1037,SALE!$E$6:$E$9814,$B$3:$B$1037)</f>
        <v>0</v>
      </c>
      <c r="E133" s="416">
        <f>SUMIFS(SALE!$U$6:$U$9814,SALE!$A$6:$A$9814,E2,SALE!$Y$6:$Y$9814,$A$3:$A$1037,SALE!$E$6:$E$9814,$B$3:$B$1037)</f>
        <v>-3553.2671999999998</v>
      </c>
      <c r="F133" s="416">
        <f>SUMIFS(SALE!$U$6:$U$9814,SALE!$A$6:$A$9814,F2,SALE!$Y$6:$Y$9814,$A$3:$A$1037,SALE!$E$6:$E$9814,$B$3:$B$1037)</f>
        <v>-2844.9133999999999</v>
      </c>
      <c r="G133" s="416">
        <f>SUMIFS(SALE!$U$6:$U$9814,SALE!$A$6:$A$9814,G2,SALE!$Y$6:$Y$9814,$A$3:$A$1037,SALE!$E$6:$E$9814,$B$3:$B$1037)</f>
        <v>-14399.449400000001</v>
      </c>
      <c r="H133" s="416">
        <f>SUMIFS(SALE!$U$6:$U$9814,SALE!$A$6:$A$9814,H2,SALE!$Y$6:$Y$9814,$A$3:$A$1037,SALE!$E$6:$E$9814,$B$3:$B$1037)</f>
        <v>-16798.011999999999</v>
      </c>
      <c r="I133" s="416">
        <f>SUMIFS(SALE!$U$6:$U$9814,SALE!$A$6:$A$9814,I2,SALE!$Y$6:$Y$9814,$A$3:$A$1037,SALE!$E$6:$E$9814,$B$3:$B$1037)</f>
        <v>0</v>
      </c>
      <c r="J133" s="416">
        <f>SUMIFS(SALE!$U$6:$U$9814,SALE!$A$6:$A$9814,J2,SALE!$Y$6:$Y$9814,$A$3:$A$1037,SALE!$E$6:$E$9814,$B$3:$B$1037)</f>
        <v>0</v>
      </c>
      <c r="K133" s="416">
        <f>SUMIFS(SALE!$U$6:$U$9814,SALE!$A$6:$A$9814,K2,SALE!$Y$6:$Y$9814,$A$3:$A$1037,SALE!$E$6:$E$9814,$B$3:$B$1037)</f>
        <v>0</v>
      </c>
      <c r="L133" s="416">
        <f>SUMIFS(SALE!$U$6:$U$9814,SALE!$A$6:$A$9814,L2,SALE!$Y$6:$Y$9814,$A$3:$A$1037,SALE!$E$6:$E$9814,$B$3:$B$1037)</f>
        <v>0</v>
      </c>
      <c r="M133" s="416">
        <f>SUMIFS(SALE!$U$6:$U$9814,SALE!$A$6:$A$9814,M2,SALE!$Y$6:$Y$9814,$A$3:$A$1037,SALE!$E$6:$E$9814,$B$3:$B$1037)</f>
        <v>0</v>
      </c>
      <c r="N133" s="416">
        <f>SUMIFS(SALE!$U$6:$U$9814,SALE!$A$6:$A$9814,N2,SALE!$Y$6:$Y$9814,$A$3:$A$1037,SALE!$E$6:$E$9814,$B$3:$B$1037)</f>
        <v>0</v>
      </c>
      <c r="O133" s="416">
        <f>SUMIFS(SALE!$U$6:$U$9814,SALE!$A$6:$A$9814,O2,SALE!$Y$6:$Y$9814,$A$3:$A$1037,SALE!$E$6:$E$9814,$B$3:$B$1037)</f>
        <v>0</v>
      </c>
    </row>
    <row r="134" spans="1:15">
      <c r="A134" s="417" t="s">
        <v>38</v>
      </c>
      <c r="B134" s="417" t="s">
        <v>1544</v>
      </c>
      <c r="C134" s="392" t="s">
        <v>1367</v>
      </c>
      <c r="D134" s="416">
        <f>SUMIFS(SALE!$V$6:$V$9814,SALE!$A$6:$A$9814,D2,SALE!$Y$6:$Y$9814,$A$3:$A$1037,SALE!$E$6:$E$9814,$B$3:$B$1037)</f>
        <v>0</v>
      </c>
      <c r="E134" s="416">
        <f>SUMIFS(SALE!$V$6:$V$9814,SALE!$A$6:$A$9814,E2,SALE!$Y$6:$Y$9814,$A$3:$A$1037,SALE!$E$6:$E$9814,$B$3:$B$1037)</f>
        <v>-3553.2671999999998</v>
      </c>
      <c r="F134" s="416">
        <f>SUMIFS(SALE!$V$6:$V$9814,SALE!$A$6:$A$9814,F2,SALE!$Y$6:$Y$9814,$A$3:$A$1037,SALE!$E$6:$E$9814,$B$3:$B$1037)</f>
        <v>-2844.9133999999999</v>
      </c>
      <c r="G134" s="416">
        <f>SUMIFS(SALE!$V$6:$V$9814,SALE!$A$6:$A$9814,G2,SALE!$Y$6:$Y$9814,$A$3:$A$1037,SALE!$E$6:$E$9814,$B$3:$B$1037)</f>
        <v>-14399.449400000001</v>
      </c>
      <c r="H134" s="416">
        <f>SUMIFS(SALE!$V$6:$V$9814,SALE!$A$6:$A$9814,H2,SALE!$Y$6:$Y$9814,$A$3:$A$1037,SALE!$E$6:$E$9814,$B$3:$B$1037)</f>
        <v>-16798.011999999999</v>
      </c>
      <c r="I134" s="416">
        <f>SUMIFS(SALE!$V$6:$V$9814,SALE!$A$6:$A$9814,I2,SALE!$Y$6:$Y$9814,$A$3:$A$1037,SALE!$E$6:$E$9814,$B$3:$B$1037)</f>
        <v>0</v>
      </c>
      <c r="J134" s="416">
        <f>SUMIFS(SALE!$V$6:$V$9814,SALE!$A$6:$A$9814,J2,SALE!$Y$6:$Y$9814,$A$3:$A$1037,SALE!$E$6:$E$9814,$B$3:$B$1037)</f>
        <v>0</v>
      </c>
      <c r="K134" s="416">
        <f>SUMIFS(SALE!$V$6:$V$9814,SALE!$A$6:$A$9814,K2,SALE!$Y$6:$Y$9814,$A$3:$A$1037,SALE!$E$6:$E$9814,$B$3:$B$1037)</f>
        <v>0</v>
      </c>
      <c r="L134" s="416">
        <f>SUMIFS(SALE!$V$6:$V$9814,SALE!$A$6:$A$9814,L2,SALE!$Y$6:$Y$9814,$A$3:$A$1037,SALE!$E$6:$E$9814,$B$3:$B$1037)</f>
        <v>0</v>
      </c>
      <c r="M134" s="416">
        <f>SUMIFS(SALE!$V$6:$V$9814,SALE!$A$6:$A$9814,M2,SALE!$Y$6:$Y$9814,$A$3:$A$1037,SALE!$E$6:$E$9814,$B$3:$B$1037)</f>
        <v>0</v>
      </c>
      <c r="N134" s="416">
        <f>SUMIFS(SALE!$V$6:$V$9814,SALE!$A$6:$A$9814,N2,SALE!$Y$6:$Y$9814,$A$3:$A$1037,SALE!$E$6:$E$9814,$B$3:$B$1037)</f>
        <v>0</v>
      </c>
      <c r="O134" s="416">
        <f>SUMIFS(SALE!$V$6:$V$9814,SALE!$A$6:$A$9814,O2,SALE!$Y$6:$Y$9814,$A$3:$A$1037,SALE!$E$6:$E$9814,$B$3:$B$1037)</f>
        <v>0</v>
      </c>
    </row>
    <row r="135" spans="1:15">
      <c r="A135" s="417" t="s">
        <v>38</v>
      </c>
      <c r="B135" s="417" t="s">
        <v>1544</v>
      </c>
      <c r="C135" s="392" t="s">
        <v>1368</v>
      </c>
      <c r="D135" s="416">
        <f>SUMIFS(SALE!$W$6:$W$9814,SALE!$A$6:$A$9814,D2,SALE!$Y$6:$Y$9814,$A$3:$A$1037,SALE!$E$6:$E$9814,$B$3:$B$1037)</f>
        <v>0</v>
      </c>
      <c r="E135" s="416">
        <f>SUMIFS(SALE!$W$6:$W$9814,SALE!$A$6:$A$9814,E2,SALE!$Y$6:$Y$9814,$A$3:$A$1037,SALE!$E$6:$E$9814,$B$3:$B$1037)</f>
        <v>0</v>
      </c>
      <c r="F135" s="416">
        <f>SUMIFS(SALE!$W$6:$W$9814,SALE!$A$6:$A$9814,F2,SALE!$Y$6:$Y$9814,$A$3:$A$1037,SALE!$E$6:$E$9814,$B$3:$B$1037)</f>
        <v>0</v>
      </c>
      <c r="G135" s="416">
        <f>SUMIFS(SALE!$W$6:$W$9814,SALE!$A$6:$A$9814,G2,SALE!$Y$6:$Y$9814,$A$3:$A$1037,SALE!$E$6:$E$9814,$B$3:$B$1037)</f>
        <v>0</v>
      </c>
      <c r="H135" s="416">
        <f>SUMIFS(SALE!$W$6:$W$9814,SALE!$A$6:$A$9814,H2,SALE!$Y$6:$Y$9814,$A$3:$A$1037,SALE!$E$6:$E$9814,$B$3:$B$1037)</f>
        <v>0</v>
      </c>
      <c r="I135" s="416">
        <f>SUMIFS(SALE!$W$6:$W$9814,SALE!$A$6:$A$9814,I2,SALE!$Y$6:$Y$9814,$A$3:$A$1037,SALE!$E$6:$E$9814,$B$3:$B$1037)</f>
        <v>0</v>
      </c>
      <c r="J135" s="416">
        <f>SUMIFS(SALE!$W$6:$W$9814,SALE!$A$6:$A$9814,J2,SALE!$Y$6:$Y$9814,$A$3:$A$1037,SALE!$E$6:$E$9814,$B$3:$B$1037)</f>
        <v>0</v>
      </c>
      <c r="K135" s="416">
        <f>SUMIFS(SALE!$W$6:$W$9814,SALE!$A$6:$A$9814,K2,SALE!$Y$6:$Y$9814,$A$3:$A$1037,SALE!$E$6:$E$9814,$B$3:$B$1037)</f>
        <v>0</v>
      </c>
      <c r="L135" s="416">
        <f>SUMIFS(SALE!$W$6:$W$9814,SALE!$A$6:$A$9814,L2,SALE!$Y$6:$Y$9814,$A$3:$A$1037,SALE!$E$6:$E$9814,$B$3:$B$1037)</f>
        <v>0</v>
      </c>
      <c r="M135" s="416">
        <f>SUMIFS(SALE!$W$6:$W$9814,SALE!$A$6:$A$9814,M2,SALE!$Y$6:$Y$9814,$A$3:$A$1037,SALE!$E$6:$E$9814,$B$3:$B$1037)</f>
        <v>0</v>
      </c>
      <c r="N135" s="416">
        <f>SUMIFS(SALE!$W$6:$W$9814,SALE!$A$6:$A$9814,N2,SALE!$Y$6:$Y$9814,$A$3:$A$1037,SALE!$E$6:$E$9814,$B$3:$B$1037)</f>
        <v>0</v>
      </c>
      <c r="O135" s="416">
        <f>SUMIFS(SALE!$W$6:$W$9814,SALE!$A$6:$A$9814,O2,SALE!$Y$6:$Y$9814,$A$3:$A$1037,SALE!$E$6:$E$9814,$B$3:$B$1037)</f>
        <v>0</v>
      </c>
    </row>
    <row r="136" spans="1:15">
      <c r="A136" s="402" t="s">
        <v>38</v>
      </c>
      <c r="B136" s="402" t="s">
        <v>1468</v>
      </c>
      <c r="C136" s="402" t="s">
        <v>1892</v>
      </c>
      <c r="D136" s="414">
        <f>SUM(D138:D142)</f>
        <v>4218128.9145999961</v>
      </c>
      <c r="E136" s="414">
        <f t="shared" ref="E136:O136" si="38">SUM(E138:E142)</f>
        <v>5037615.2319999989</v>
      </c>
      <c r="F136" s="414">
        <f t="shared" si="38"/>
        <v>7150535.2697199965</v>
      </c>
      <c r="G136" s="414">
        <f t="shared" si="38"/>
        <v>8118439.6099999929</v>
      </c>
      <c r="H136" s="414">
        <f t="shared" si="38"/>
        <v>6588737.6375999963</v>
      </c>
      <c r="I136" s="414">
        <f t="shared" si="38"/>
        <v>0</v>
      </c>
      <c r="J136" s="414">
        <f t="shared" si="38"/>
        <v>0</v>
      </c>
      <c r="K136" s="414">
        <f t="shared" si="38"/>
        <v>0</v>
      </c>
      <c r="L136" s="414">
        <f t="shared" si="38"/>
        <v>0</v>
      </c>
      <c r="M136" s="414">
        <f t="shared" si="38"/>
        <v>0</v>
      </c>
      <c r="N136" s="414">
        <f t="shared" si="38"/>
        <v>0</v>
      </c>
      <c r="O136" s="414">
        <f t="shared" si="38"/>
        <v>0</v>
      </c>
    </row>
    <row r="137" spans="1:15">
      <c r="A137" s="491" t="s">
        <v>38</v>
      </c>
      <c r="B137" s="417" t="s">
        <v>1468</v>
      </c>
      <c r="C137" s="392" t="s">
        <v>1363</v>
      </c>
      <c r="D137" s="416"/>
      <c r="E137" s="416"/>
      <c r="F137" s="416"/>
      <c r="G137" s="416"/>
      <c r="H137" s="416"/>
      <c r="I137" s="416"/>
      <c r="J137" s="416"/>
      <c r="K137" s="416"/>
      <c r="L137" s="416"/>
      <c r="M137" s="416"/>
      <c r="N137" s="416"/>
      <c r="O137" s="416"/>
    </row>
    <row r="138" spans="1:15">
      <c r="A138" s="417" t="s">
        <v>38</v>
      </c>
      <c r="B138" s="417" t="s">
        <v>1468</v>
      </c>
      <c r="C138" s="392" t="s">
        <v>1364</v>
      </c>
      <c r="D138" s="416">
        <f>+D117+D124+D131</f>
        <v>3348680.7699999963</v>
      </c>
      <c r="E138" s="416">
        <f t="shared" ref="E138:O138" si="39">+E117+E124+E131</f>
        <v>4057558.6999999983</v>
      </c>
      <c r="F138" s="416">
        <f t="shared" si="39"/>
        <v>5748383.1739999959</v>
      </c>
      <c r="G138" s="416">
        <f t="shared" si="39"/>
        <v>6550168.9499999927</v>
      </c>
      <c r="H138" s="416">
        <f t="shared" si="39"/>
        <v>5362317.6199999955</v>
      </c>
      <c r="I138" s="416">
        <f t="shared" si="39"/>
        <v>0</v>
      </c>
      <c r="J138" s="416">
        <f t="shared" si="39"/>
        <v>0</v>
      </c>
      <c r="K138" s="416">
        <f t="shared" si="39"/>
        <v>0</v>
      </c>
      <c r="L138" s="416">
        <f t="shared" si="39"/>
        <v>0</v>
      </c>
      <c r="M138" s="416">
        <f t="shared" si="39"/>
        <v>0</v>
      </c>
      <c r="N138" s="416">
        <f t="shared" si="39"/>
        <v>0</v>
      </c>
      <c r="O138" s="416">
        <f t="shared" si="39"/>
        <v>0</v>
      </c>
    </row>
    <row r="139" spans="1:15">
      <c r="A139" s="417" t="s">
        <v>38</v>
      </c>
      <c r="B139" s="417" t="s">
        <v>1468</v>
      </c>
      <c r="C139" s="392" t="s">
        <v>1365</v>
      </c>
      <c r="D139" s="416">
        <f t="shared" ref="D139:O142" si="40">+D118+D125+D132</f>
        <v>34940.687599999997</v>
      </c>
      <c r="E139" s="416">
        <f t="shared" si="40"/>
        <v>55549.74040000001</v>
      </c>
      <c r="F139" s="416">
        <f t="shared" si="40"/>
        <v>141109.85840000003</v>
      </c>
      <c r="G139" s="416">
        <f t="shared" si="40"/>
        <v>64427.327999999994</v>
      </c>
      <c r="H139" s="416">
        <f t="shared" si="40"/>
        <v>30473.3688</v>
      </c>
      <c r="I139" s="416">
        <f t="shared" si="40"/>
        <v>0</v>
      </c>
      <c r="J139" s="416">
        <f t="shared" si="40"/>
        <v>0</v>
      </c>
      <c r="K139" s="416">
        <f t="shared" si="40"/>
        <v>0</v>
      </c>
      <c r="L139" s="416">
        <f t="shared" si="40"/>
        <v>0</v>
      </c>
      <c r="M139" s="416">
        <f t="shared" si="40"/>
        <v>0</v>
      </c>
      <c r="N139" s="416">
        <f t="shared" si="40"/>
        <v>0</v>
      </c>
      <c r="O139" s="416">
        <f t="shared" si="40"/>
        <v>0</v>
      </c>
    </row>
    <row r="140" spans="1:15">
      <c r="A140" s="417" t="s">
        <v>38</v>
      </c>
      <c r="B140" s="417" t="s">
        <v>1468</v>
      </c>
      <c r="C140" s="392" t="s">
        <v>1366</v>
      </c>
      <c r="D140" s="416">
        <f t="shared" si="40"/>
        <v>417253.72849999991</v>
      </c>
      <c r="E140" s="416">
        <f t="shared" si="40"/>
        <v>462253.39580000017</v>
      </c>
      <c r="F140" s="416">
        <f t="shared" si="40"/>
        <v>630521.11866000027</v>
      </c>
      <c r="G140" s="416">
        <f t="shared" si="40"/>
        <v>751921.66600000055</v>
      </c>
      <c r="H140" s="416">
        <f t="shared" si="40"/>
        <v>597973.32440000016</v>
      </c>
      <c r="I140" s="416">
        <f t="shared" si="40"/>
        <v>0</v>
      </c>
      <c r="J140" s="416">
        <f t="shared" si="40"/>
        <v>0</v>
      </c>
      <c r="K140" s="416">
        <f t="shared" si="40"/>
        <v>0</v>
      </c>
      <c r="L140" s="416">
        <f t="shared" si="40"/>
        <v>0</v>
      </c>
      <c r="M140" s="416">
        <f t="shared" si="40"/>
        <v>0</v>
      </c>
      <c r="N140" s="416">
        <f t="shared" si="40"/>
        <v>0</v>
      </c>
      <c r="O140" s="416">
        <f t="shared" si="40"/>
        <v>0</v>
      </c>
    </row>
    <row r="141" spans="1:15">
      <c r="A141" s="417" t="s">
        <v>38</v>
      </c>
      <c r="B141" s="417" t="s">
        <v>1468</v>
      </c>
      <c r="C141" s="392" t="s">
        <v>1367</v>
      </c>
      <c r="D141" s="416">
        <f t="shared" si="40"/>
        <v>417253.72849999991</v>
      </c>
      <c r="E141" s="416">
        <f t="shared" si="40"/>
        <v>462253.39580000017</v>
      </c>
      <c r="F141" s="416">
        <f t="shared" si="40"/>
        <v>630521.11866000027</v>
      </c>
      <c r="G141" s="416">
        <f t="shared" si="40"/>
        <v>751921.66600000055</v>
      </c>
      <c r="H141" s="416">
        <f t="shared" si="40"/>
        <v>597973.32440000016</v>
      </c>
      <c r="I141" s="416">
        <f t="shared" si="40"/>
        <v>0</v>
      </c>
      <c r="J141" s="416">
        <f t="shared" si="40"/>
        <v>0</v>
      </c>
      <c r="K141" s="416">
        <f t="shared" si="40"/>
        <v>0</v>
      </c>
      <c r="L141" s="416">
        <f t="shared" si="40"/>
        <v>0</v>
      </c>
      <c r="M141" s="416">
        <f t="shared" si="40"/>
        <v>0</v>
      </c>
      <c r="N141" s="416">
        <f t="shared" si="40"/>
        <v>0</v>
      </c>
      <c r="O141" s="416">
        <f t="shared" si="40"/>
        <v>0</v>
      </c>
    </row>
    <row r="142" spans="1:15">
      <c r="A142" s="417" t="s">
        <v>38</v>
      </c>
      <c r="B142" s="418" t="s">
        <v>1468</v>
      </c>
      <c r="C142" s="403" t="s">
        <v>1368</v>
      </c>
      <c r="D142" s="416">
        <f t="shared" si="40"/>
        <v>0</v>
      </c>
      <c r="E142" s="416">
        <f t="shared" si="40"/>
        <v>0</v>
      </c>
      <c r="F142" s="416">
        <f t="shared" si="40"/>
        <v>0</v>
      </c>
      <c r="G142" s="416">
        <f t="shared" si="40"/>
        <v>0</v>
      </c>
      <c r="H142" s="416">
        <f t="shared" si="40"/>
        <v>0</v>
      </c>
      <c r="I142" s="416">
        <f t="shared" si="40"/>
        <v>0</v>
      </c>
      <c r="J142" s="416">
        <f t="shared" si="40"/>
        <v>0</v>
      </c>
      <c r="K142" s="416">
        <f t="shared" si="40"/>
        <v>0</v>
      </c>
      <c r="L142" s="416">
        <f t="shared" si="40"/>
        <v>0</v>
      </c>
      <c r="M142" s="416">
        <f t="shared" si="40"/>
        <v>0</v>
      </c>
      <c r="N142" s="416">
        <f t="shared" si="40"/>
        <v>0</v>
      </c>
      <c r="O142" s="416">
        <f t="shared" si="40"/>
        <v>0</v>
      </c>
    </row>
    <row r="143" spans="1:15">
      <c r="A143" s="402" t="s">
        <v>1402</v>
      </c>
      <c r="B143" s="402" t="s">
        <v>1545</v>
      </c>
      <c r="C143" s="402" t="s">
        <v>1545</v>
      </c>
      <c r="D143" s="414">
        <f t="shared" ref="D143:O143" si="41">SUM(D145:D149)</f>
        <v>0</v>
      </c>
      <c r="E143" s="414">
        <f t="shared" si="41"/>
        <v>0</v>
      </c>
      <c r="F143" s="414">
        <f t="shared" si="41"/>
        <v>0</v>
      </c>
      <c r="G143" s="414">
        <f t="shared" si="41"/>
        <v>0</v>
      </c>
      <c r="H143" s="414">
        <f t="shared" si="41"/>
        <v>0</v>
      </c>
      <c r="I143" s="414">
        <f t="shared" si="41"/>
        <v>0</v>
      </c>
      <c r="J143" s="414">
        <f t="shared" si="41"/>
        <v>0</v>
      </c>
      <c r="K143" s="414">
        <f t="shared" si="41"/>
        <v>0</v>
      </c>
      <c r="L143" s="414">
        <f t="shared" si="41"/>
        <v>0</v>
      </c>
      <c r="M143" s="414">
        <f t="shared" si="41"/>
        <v>0</v>
      </c>
      <c r="N143" s="414">
        <f t="shared" si="41"/>
        <v>0</v>
      </c>
      <c r="O143" s="414">
        <f t="shared" si="41"/>
        <v>0</v>
      </c>
    </row>
    <row r="144" spans="1:15">
      <c r="A144" s="417" t="s">
        <v>1402</v>
      </c>
      <c r="B144" s="415" t="s">
        <v>1545</v>
      </c>
      <c r="C144" s="392" t="s">
        <v>1363</v>
      </c>
      <c r="D144" s="416"/>
      <c r="E144" s="416"/>
      <c r="F144" s="416"/>
      <c r="G144" s="416"/>
      <c r="H144" s="416"/>
      <c r="I144" s="416"/>
      <c r="J144" s="416"/>
      <c r="K144" s="416"/>
      <c r="L144" s="416"/>
      <c r="M144" s="416"/>
      <c r="N144" s="416"/>
      <c r="O144" s="416"/>
    </row>
    <row r="145" spans="1:15">
      <c r="A145" s="417" t="s">
        <v>1402</v>
      </c>
      <c r="B145" s="417" t="s">
        <v>1545</v>
      </c>
      <c r="C145" s="392" t="s">
        <v>1364</v>
      </c>
      <c r="D145" s="416">
        <f>SUMIFS(SALE!$S$6:$S$9814,SALE!$A$6:$A$9814,D2,SALE!$Y$6:$Y$9814,$A$3:$A$1037,SALE!$E$6:$E$9814,$B$3:$B$1037)</f>
        <v>0</v>
      </c>
      <c r="E145" s="416">
        <f>SUMIFS(SALE!$S$6:$S$9814,SALE!$A$6:$A$9814,E2,SALE!$Y$6:$Y$9814,$A$3:$A$1037,SALE!$E$6:$E$9814,$B$3:$B$1037)</f>
        <v>0</v>
      </c>
      <c r="F145" s="416">
        <f>SUMIFS(SALE!$S$6:$S$9814,SALE!$A$6:$A$9814,F2,SALE!$Y$6:$Y$9814,$A$3:$A$1037,SALE!$E$6:$E$9814,$B$3:$B$1037)</f>
        <v>0</v>
      </c>
      <c r="G145" s="416">
        <f>SUMIFS(SALE!$S$6:$S$9814,SALE!$A$6:$A$9814,G2,SALE!$Y$6:$Y$9814,$A$3:$A$1037,SALE!$E$6:$E$9814,$B$3:$B$1037)</f>
        <v>0</v>
      </c>
      <c r="H145" s="416">
        <f>SUMIFS(SALE!$S$6:$S$9814,SALE!$A$6:$A$9814,H2,SALE!$Y$6:$Y$9814,$A$3:$A$1037,SALE!$E$6:$E$9814,$B$3:$B$1037)</f>
        <v>0</v>
      </c>
      <c r="I145" s="416">
        <f>SUMIFS(SALE!$S$6:$S$9814,SALE!$A$6:$A$9814,I2,SALE!$Y$6:$Y$9814,$A$3:$A$1037,SALE!$E$6:$E$9814,$B$3:$B$1037)</f>
        <v>0</v>
      </c>
      <c r="J145" s="416">
        <f>SUMIFS(SALE!$S$6:$S$9814,SALE!$A$6:$A$9814,J2,SALE!$Y$6:$Y$9814,$A$3:$A$1037,SALE!$E$6:$E$9814,$B$3:$B$1037)</f>
        <v>0</v>
      </c>
      <c r="K145" s="416">
        <f>SUMIFS(SALE!$S$6:$S$9814,SALE!$A$6:$A$9814,K2,SALE!$Y$6:$Y$9814,$A$3:$A$1037,SALE!$E$6:$E$9814,$B$3:$B$1037)</f>
        <v>0</v>
      </c>
      <c r="L145" s="416">
        <f>SUMIFS(SALE!$S$6:$S$9814,SALE!$A$6:$A$9814,L2,SALE!$Y$6:$Y$9814,$A$3:$A$1037,SALE!$E$6:$E$9814,$B$3:$B$1037)</f>
        <v>0</v>
      </c>
      <c r="M145" s="416">
        <f>SUMIFS(SALE!$S$6:$S$9814,SALE!$A$6:$A$9814,M2,SALE!$Y$6:$Y$9814,$A$3:$A$1037,SALE!$E$6:$E$9814,$B$3:$B$1037)</f>
        <v>0</v>
      </c>
      <c r="N145" s="416">
        <f>SUMIFS(SALE!$S$6:$S$9814,SALE!$A$6:$A$9814,N2,SALE!$Y$6:$Y$9814,$A$3:$A$1037,SALE!$E$6:$E$9814,$B$3:$B$1037)</f>
        <v>0</v>
      </c>
      <c r="O145" s="416">
        <f>SUMIFS(SALE!$S$6:$S$9814,SALE!$A$6:$A$9814,O2,SALE!$Y$6:$Y$9814,$A$3:$A$1037,SALE!$E$6:$E$9814,$B$3:$B$1037)</f>
        <v>0</v>
      </c>
    </row>
    <row r="146" spans="1:15">
      <c r="A146" s="417" t="s">
        <v>1402</v>
      </c>
      <c r="B146" s="417" t="s">
        <v>1545</v>
      </c>
      <c r="C146" s="392" t="s">
        <v>1365</v>
      </c>
      <c r="D146" s="416">
        <f>SUMIFS(SALE!$T$6:$T$9814,SALE!$A$6:$A$9814,D2,SALE!$Y$6:$Y$9814,$A$3:$A$1037,SALE!$E$6:$E$9814,$B$3:$B$1037)</f>
        <v>0</v>
      </c>
      <c r="E146" s="416">
        <f>SUMIFS(SALE!$T$6:$T$9814,SALE!$A$6:$A$9814,E2,SALE!$Y$6:$Y$9814,$A$3:$A$1037,SALE!$E$6:$E$9814,$B$3:$B$1037)</f>
        <v>0</v>
      </c>
      <c r="F146" s="416">
        <f>SUMIFS(SALE!$T$6:$T$9814,SALE!$A$6:$A$9814,F2,SALE!$Y$6:$Y$9814,$A$3:$A$1037,SALE!$E$6:$E$9814,$B$3:$B$1037)</f>
        <v>0</v>
      </c>
      <c r="G146" s="416">
        <f>SUMIFS(SALE!$T$6:$T$9814,SALE!$A$6:$A$9814,G2,SALE!$Y$6:$Y$9814,$A$3:$A$1037,SALE!$E$6:$E$9814,$B$3:$B$1037)</f>
        <v>0</v>
      </c>
      <c r="H146" s="416">
        <f>SUMIFS(SALE!$T$6:$T$9814,SALE!$A$6:$A$9814,H2,SALE!$Y$6:$Y$9814,$A$3:$A$1037,SALE!$E$6:$E$9814,$B$3:$B$1037)</f>
        <v>0</v>
      </c>
      <c r="I146" s="416">
        <f>SUMIFS(SALE!$T$6:$T$9814,SALE!$A$6:$A$9814,I2,SALE!$Y$6:$Y$9814,$A$3:$A$1037,SALE!$E$6:$E$9814,$B$3:$B$1037)</f>
        <v>0</v>
      </c>
      <c r="J146" s="416">
        <f>SUMIFS(SALE!$T$6:$T$9814,SALE!$A$6:$A$9814,J2,SALE!$Y$6:$Y$9814,$A$3:$A$1037,SALE!$E$6:$E$9814,$B$3:$B$1037)</f>
        <v>0</v>
      </c>
      <c r="K146" s="416">
        <f>SUMIFS(SALE!$T$6:$T$9814,SALE!$A$6:$A$9814,K2,SALE!$Y$6:$Y$9814,$A$3:$A$1037,SALE!$E$6:$E$9814,$B$3:$B$1037)</f>
        <v>0</v>
      </c>
      <c r="L146" s="416">
        <f>SUMIFS(SALE!$T$6:$T$9814,SALE!$A$6:$A$9814,L2,SALE!$Y$6:$Y$9814,$A$3:$A$1037,SALE!$E$6:$E$9814,$B$3:$B$1037)</f>
        <v>0</v>
      </c>
      <c r="M146" s="416">
        <f>SUMIFS(SALE!$T$6:$T$9814,SALE!$A$6:$A$9814,M2,SALE!$Y$6:$Y$9814,$A$3:$A$1037,SALE!$E$6:$E$9814,$B$3:$B$1037)</f>
        <v>0</v>
      </c>
      <c r="N146" s="416">
        <f>SUMIFS(SALE!$T$6:$T$9814,SALE!$A$6:$A$9814,N2,SALE!$Y$6:$Y$9814,$A$3:$A$1037,SALE!$E$6:$E$9814,$B$3:$B$1037)</f>
        <v>0</v>
      </c>
      <c r="O146" s="416">
        <f>SUMIFS(SALE!$T$6:$T$9814,SALE!$A$6:$A$9814,O2,SALE!$Y$6:$Y$9814,$A$3:$A$1037,SALE!$E$6:$E$9814,$B$3:$B$1037)</f>
        <v>0</v>
      </c>
    </row>
    <row r="147" spans="1:15">
      <c r="A147" s="417" t="s">
        <v>1402</v>
      </c>
      <c r="B147" s="417" t="s">
        <v>1545</v>
      </c>
      <c r="C147" s="392" t="s">
        <v>1366</v>
      </c>
      <c r="D147" s="416">
        <f>SUMIFS(SALE!$U$6:$U$9814,SALE!$A$6:$A$9814,D2,SALE!$Y$6:$Y$9814,$A$3:$A$1037,SALE!$E$6:$E$9814,$B$3:$B$1037)</f>
        <v>0</v>
      </c>
      <c r="E147" s="416">
        <f>SUMIFS(SALE!$U$6:$U$9814,SALE!$A$6:$A$9814,E2,SALE!$Y$6:$Y$9814,$A$3:$A$1037,SALE!$E$6:$E$9814,$B$3:$B$1037)</f>
        <v>0</v>
      </c>
      <c r="F147" s="416">
        <f>SUMIFS(SALE!$U$6:$U$9814,SALE!$A$6:$A$9814,F2,SALE!$Y$6:$Y$9814,$A$3:$A$1037,SALE!$E$6:$E$9814,$B$3:$B$1037)</f>
        <v>0</v>
      </c>
      <c r="G147" s="416">
        <f>SUMIFS(SALE!$U$6:$U$9814,SALE!$A$6:$A$9814,G2,SALE!$Y$6:$Y$9814,$A$3:$A$1037,SALE!$E$6:$E$9814,$B$3:$B$1037)</f>
        <v>0</v>
      </c>
      <c r="H147" s="416">
        <f>SUMIFS(SALE!$U$6:$U$9814,SALE!$A$6:$A$9814,H2,SALE!$Y$6:$Y$9814,$A$3:$A$1037,SALE!$E$6:$E$9814,$B$3:$B$1037)</f>
        <v>0</v>
      </c>
      <c r="I147" s="416">
        <f>SUMIFS(SALE!$U$6:$U$9814,SALE!$A$6:$A$9814,I2,SALE!$Y$6:$Y$9814,$A$3:$A$1037,SALE!$E$6:$E$9814,$B$3:$B$1037)</f>
        <v>0</v>
      </c>
      <c r="J147" s="416">
        <f>SUMIFS(SALE!$U$6:$U$9814,SALE!$A$6:$A$9814,J2,SALE!$Y$6:$Y$9814,$A$3:$A$1037,SALE!$E$6:$E$9814,$B$3:$B$1037)</f>
        <v>0</v>
      </c>
      <c r="K147" s="416">
        <f>SUMIFS(SALE!$U$6:$U$9814,SALE!$A$6:$A$9814,K2,SALE!$Y$6:$Y$9814,$A$3:$A$1037,SALE!$E$6:$E$9814,$B$3:$B$1037)</f>
        <v>0</v>
      </c>
      <c r="L147" s="416">
        <f>SUMIFS(SALE!$U$6:$U$9814,SALE!$A$6:$A$9814,L2,SALE!$Y$6:$Y$9814,$A$3:$A$1037,SALE!$E$6:$E$9814,$B$3:$B$1037)</f>
        <v>0</v>
      </c>
      <c r="M147" s="416">
        <f>SUMIFS(SALE!$U$6:$U$9814,SALE!$A$6:$A$9814,M2,SALE!$Y$6:$Y$9814,$A$3:$A$1037,SALE!$E$6:$E$9814,$B$3:$B$1037)</f>
        <v>0</v>
      </c>
      <c r="N147" s="416">
        <f>SUMIFS(SALE!$U$6:$U$9814,SALE!$A$6:$A$9814,N2,SALE!$Y$6:$Y$9814,$A$3:$A$1037,SALE!$E$6:$E$9814,$B$3:$B$1037)</f>
        <v>0</v>
      </c>
      <c r="O147" s="416">
        <f>SUMIFS(SALE!$U$6:$U$9814,SALE!$A$6:$A$9814,O2,SALE!$Y$6:$Y$9814,$A$3:$A$1037,SALE!$E$6:$E$9814,$B$3:$B$1037)</f>
        <v>0</v>
      </c>
    </row>
    <row r="148" spans="1:15">
      <c r="A148" s="417" t="s">
        <v>1402</v>
      </c>
      <c r="B148" s="417" t="s">
        <v>1545</v>
      </c>
      <c r="C148" s="392" t="s">
        <v>1367</v>
      </c>
      <c r="D148" s="416">
        <f>SUMIFS(SALE!$V$6:$V$9814,SALE!$A$6:$A$9814,D2,SALE!$Y$6:$Y$9814,$A$3:$A$1037,SALE!$E$6:$E$9814,$B$3:$B$1037)</f>
        <v>0</v>
      </c>
      <c r="E148" s="416">
        <f>SUMIFS(SALE!$V$6:$V$9814,SALE!$A$6:$A$9814,E2,SALE!$Y$6:$Y$9814,$A$3:$A$1037,SALE!$E$6:$E$9814,$B$3:$B$1037)</f>
        <v>0</v>
      </c>
      <c r="F148" s="416">
        <f>SUMIFS(SALE!$V$6:$V$9814,SALE!$A$6:$A$9814,F2,SALE!$Y$6:$Y$9814,$A$3:$A$1037,SALE!$E$6:$E$9814,$B$3:$B$1037)</f>
        <v>0</v>
      </c>
      <c r="G148" s="416">
        <f>SUMIFS(SALE!$V$6:$V$9814,SALE!$A$6:$A$9814,G2,SALE!$Y$6:$Y$9814,$A$3:$A$1037,SALE!$E$6:$E$9814,$B$3:$B$1037)</f>
        <v>0</v>
      </c>
      <c r="H148" s="416">
        <f>SUMIFS(SALE!$V$6:$V$9814,SALE!$A$6:$A$9814,H2,SALE!$Y$6:$Y$9814,$A$3:$A$1037,SALE!$E$6:$E$9814,$B$3:$B$1037)</f>
        <v>0</v>
      </c>
      <c r="I148" s="416">
        <f>SUMIFS(SALE!$V$6:$V$9814,SALE!$A$6:$A$9814,I2,SALE!$Y$6:$Y$9814,$A$3:$A$1037,SALE!$E$6:$E$9814,$B$3:$B$1037)</f>
        <v>0</v>
      </c>
      <c r="J148" s="416">
        <f>SUMIFS(SALE!$V$6:$V$9814,SALE!$A$6:$A$9814,J2,SALE!$Y$6:$Y$9814,$A$3:$A$1037,SALE!$E$6:$E$9814,$B$3:$B$1037)</f>
        <v>0</v>
      </c>
      <c r="K148" s="416">
        <f>SUMIFS(SALE!$V$6:$V$9814,SALE!$A$6:$A$9814,K2,SALE!$Y$6:$Y$9814,$A$3:$A$1037,SALE!$E$6:$E$9814,$B$3:$B$1037)</f>
        <v>0</v>
      </c>
      <c r="L148" s="416">
        <f>SUMIFS(SALE!$V$6:$V$9814,SALE!$A$6:$A$9814,L2,SALE!$Y$6:$Y$9814,$A$3:$A$1037,SALE!$E$6:$E$9814,$B$3:$B$1037)</f>
        <v>0</v>
      </c>
      <c r="M148" s="416">
        <f>SUMIFS(SALE!$V$6:$V$9814,SALE!$A$6:$A$9814,M2,SALE!$Y$6:$Y$9814,$A$3:$A$1037,SALE!$E$6:$E$9814,$B$3:$B$1037)</f>
        <v>0</v>
      </c>
      <c r="N148" s="416">
        <f>SUMIFS(SALE!$V$6:$V$9814,SALE!$A$6:$A$9814,N2,SALE!$Y$6:$Y$9814,$A$3:$A$1037,SALE!$E$6:$E$9814,$B$3:$B$1037)</f>
        <v>0</v>
      </c>
      <c r="O148" s="416">
        <f>SUMIFS(SALE!$V$6:$V$9814,SALE!$A$6:$A$9814,O2,SALE!$Y$6:$Y$9814,$A$3:$A$1037,SALE!$E$6:$E$9814,$B$3:$B$1037)</f>
        <v>0</v>
      </c>
    </row>
    <row r="149" spans="1:15">
      <c r="A149" s="417" t="s">
        <v>1402</v>
      </c>
      <c r="B149" s="418" t="s">
        <v>1545</v>
      </c>
      <c r="C149" s="392" t="s">
        <v>1368</v>
      </c>
      <c r="D149" s="416">
        <f>SUMIFS(SALE!$W$6:$W$9814,SALE!$A$6:$A$9814,D2,SALE!$Y$6:$Y$9814,$A$3:$A$1037,SALE!$E$6:$E$9814,$B$3:$B$1037)</f>
        <v>0</v>
      </c>
      <c r="E149" s="416">
        <f>SUMIFS(SALE!$W$6:$W$9814,SALE!$A$6:$A$9814,E2,SALE!$Y$6:$Y$9814,$A$3:$A$1037,SALE!$E$6:$E$9814,$B$3:$B$1037)</f>
        <v>0</v>
      </c>
      <c r="F149" s="416">
        <f>SUMIFS(SALE!$W$6:$W$9814,SALE!$A$6:$A$9814,F2,SALE!$Y$6:$Y$9814,$A$3:$A$1037,SALE!$E$6:$E$9814,$B$3:$B$1037)</f>
        <v>0</v>
      </c>
      <c r="G149" s="416">
        <f>SUMIFS(SALE!$W$6:$W$9814,SALE!$A$6:$A$9814,G2,SALE!$Y$6:$Y$9814,$A$3:$A$1037,SALE!$E$6:$E$9814,$B$3:$B$1037)</f>
        <v>0</v>
      </c>
      <c r="H149" s="416">
        <f>SUMIFS(SALE!$W$6:$W$9814,SALE!$A$6:$A$9814,H2,SALE!$Y$6:$Y$9814,$A$3:$A$1037,SALE!$E$6:$E$9814,$B$3:$B$1037)</f>
        <v>0</v>
      </c>
      <c r="I149" s="416">
        <f>SUMIFS(SALE!$W$6:$W$9814,SALE!$A$6:$A$9814,I2,SALE!$Y$6:$Y$9814,$A$3:$A$1037,SALE!$E$6:$E$9814,$B$3:$B$1037)</f>
        <v>0</v>
      </c>
      <c r="J149" s="416">
        <f>SUMIFS(SALE!$W$6:$W$9814,SALE!$A$6:$A$9814,J2,SALE!$Y$6:$Y$9814,$A$3:$A$1037,SALE!$E$6:$E$9814,$B$3:$B$1037)</f>
        <v>0</v>
      </c>
      <c r="K149" s="416">
        <f>SUMIFS(SALE!$W$6:$W$9814,SALE!$A$6:$A$9814,K2,SALE!$Y$6:$Y$9814,$A$3:$A$1037,SALE!$E$6:$E$9814,$B$3:$B$1037)</f>
        <v>0</v>
      </c>
      <c r="L149" s="416">
        <f>SUMIFS(SALE!$W$6:$W$9814,SALE!$A$6:$A$9814,L2,SALE!$Y$6:$Y$9814,$A$3:$A$1037,SALE!$E$6:$E$9814,$B$3:$B$1037)</f>
        <v>0</v>
      </c>
      <c r="M149" s="416">
        <f>SUMIFS(SALE!$W$6:$W$9814,SALE!$A$6:$A$9814,M2,SALE!$Y$6:$Y$9814,$A$3:$A$1037,SALE!$E$6:$E$9814,$B$3:$B$1037)</f>
        <v>0</v>
      </c>
      <c r="N149" s="416">
        <f>SUMIFS(SALE!$W$6:$W$9814,SALE!$A$6:$A$9814,N2,SALE!$Y$6:$Y$9814,$A$3:$A$1037,SALE!$E$6:$E$9814,$B$3:$B$1037)</f>
        <v>0</v>
      </c>
      <c r="O149" s="416">
        <f>SUMIFS(SALE!$W$6:$W$9814,SALE!$A$6:$A$9814,O2,SALE!$Y$6:$Y$9814,$A$3:$A$1037,SALE!$E$6:$E$9814,$B$3:$B$1037)</f>
        <v>0</v>
      </c>
    </row>
    <row r="150" spans="1:15">
      <c r="A150" s="402" t="s">
        <v>1402</v>
      </c>
      <c r="B150" s="402" t="s">
        <v>1543</v>
      </c>
      <c r="C150" s="402" t="s">
        <v>1543</v>
      </c>
      <c r="D150" s="414">
        <f t="shared" ref="D150:O150" si="42">SUM(D152:D156)</f>
        <v>0</v>
      </c>
      <c r="E150" s="414">
        <f t="shared" si="42"/>
        <v>0</v>
      </c>
      <c r="F150" s="414">
        <f t="shared" si="42"/>
        <v>0</v>
      </c>
      <c r="G150" s="414">
        <f t="shared" si="42"/>
        <v>0</v>
      </c>
      <c r="H150" s="414">
        <f t="shared" si="42"/>
        <v>0</v>
      </c>
      <c r="I150" s="414">
        <f t="shared" si="42"/>
        <v>0</v>
      </c>
      <c r="J150" s="414">
        <f t="shared" si="42"/>
        <v>0</v>
      </c>
      <c r="K150" s="414">
        <f t="shared" si="42"/>
        <v>0</v>
      </c>
      <c r="L150" s="414">
        <f t="shared" si="42"/>
        <v>0</v>
      </c>
      <c r="M150" s="414">
        <f t="shared" si="42"/>
        <v>0</v>
      </c>
      <c r="N150" s="414">
        <f t="shared" si="42"/>
        <v>0</v>
      </c>
      <c r="O150" s="414">
        <f t="shared" si="42"/>
        <v>0</v>
      </c>
    </row>
    <row r="151" spans="1:15">
      <c r="A151" s="417" t="s">
        <v>1402</v>
      </c>
      <c r="B151" s="415" t="s">
        <v>1543</v>
      </c>
      <c r="C151" s="392" t="s">
        <v>1363</v>
      </c>
      <c r="D151" s="416"/>
      <c r="E151" s="416"/>
      <c r="F151" s="416"/>
      <c r="G151" s="416"/>
      <c r="H151" s="416"/>
      <c r="I151" s="416"/>
      <c r="J151" s="416"/>
      <c r="K151" s="416"/>
      <c r="L151" s="416"/>
      <c r="M151" s="416"/>
      <c r="N151" s="416"/>
      <c r="O151" s="416"/>
    </row>
    <row r="152" spans="1:15">
      <c r="A152" s="417" t="s">
        <v>1402</v>
      </c>
      <c r="B152" s="417" t="s">
        <v>1543</v>
      </c>
      <c r="C152" s="392" t="s">
        <v>1364</v>
      </c>
      <c r="D152" s="416">
        <f>SUMIFS(SALE!$S$6:$S$9814,SALE!$A$6:$A$9814,D2,SALE!$Y$6:$Y$9814,$A$3:$A$1037,SALE!$E$6:$E$9814,$B$3:$B$1037)</f>
        <v>0</v>
      </c>
      <c r="E152" s="416">
        <f>SUMIFS(SALE!$S$6:$S$9814,SALE!$A$6:$A$9814,E2,SALE!$Y$6:$Y$9814,$A$3:$A$1037,SALE!$E$6:$E$9814,$B$3:$B$1037)</f>
        <v>0</v>
      </c>
      <c r="F152" s="416">
        <f>SUMIFS(SALE!$S$6:$S$9814,SALE!$A$6:$A$9814,F2,SALE!$Y$6:$Y$9814,$A$3:$A$1037,SALE!$E$6:$E$9814,$B$3:$B$1037)</f>
        <v>0</v>
      </c>
      <c r="G152" s="416">
        <f>SUMIFS(SALE!$S$6:$S$9814,SALE!$A$6:$A$9814,G2,SALE!$Y$6:$Y$9814,$A$3:$A$1037,SALE!$E$6:$E$9814,$B$3:$B$1037)</f>
        <v>0</v>
      </c>
      <c r="H152" s="416">
        <f>SUMIFS(SALE!$S$6:$S$9814,SALE!$A$6:$A$9814,H2,SALE!$Y$6:$Y$9814,$A$3:$A$1037,SALE!$E$6:$E$9814,$B$3:$B$1037)</f>
        <v>0</v>
      </c>
      <c r="I152" s="416">
        <f>SUMIFS(SALE!$S$6:$S$9814,SALE!$A$6:$A$9814,I2,SALE!$Y$6:$Y$9814,$A$3:$A$1037,SALE!$E$6:$E$9814,$B$3:$B$1037)</f>
        <v>0</v>
      </c>
      <c r="J152" s="416">
        <f>SUMIFS(SALE!$S$6:$S$9814,SALE!$A$6:$A$9814,J2,SALE!$Y$6:$Y$9814,$A$3:$A$1037,SALE!$E$6:$E$9814,$B$3:$B$1037)</f>
        <v>0</v>
      </c>
      <c r="K152" s="416">
        <f>SUMIFS(SALE!$S$6:$S$9814,SALE!$A$6:$A$9814,K2,SALE!$Y$6:$Y$9814,$A$3:$A$1037,SALE!$E$6:$E$9814,$B$3:$B$1037)</f>
        <v>0</v>
      </c>
      <c r="L152" s="416">
        <f>SUMIFS(SALE!$S$6:$S$9814,SALE!$A$6:$A$9814,L2,SALE!$Y$6:$Y$9814,$A$3:$A$1037,SALE!$E$6:$E$9814,$B$3:$B$1037)</f>
        <v>0</v>
      </c>
      <c r="M152" s="416">
        <f>SUMIFS(SALE!$S$6:$S$9814,SALE!$A$6:$A$9814,M2,SALE!$Y$6:$Y$9814,$A$3:$A$1037,SALE!$E$6:$E$9814,$B$3:$B$1037)</f>
        <v>0</v>
      </c>
      <c r="N152" s="416">
        <f>SUMIFS(SALE!$S$6:$S$9814,SALE!$A$6:$A$9814,N2,SALE!$Y$6:$Y$9814,$A$3:$A$1037,SALE!$E$6:$E$9814,$B$3:$B$1037)</f>
        <v>0</v>
      </c>
      <c r="O152" s="416">
        <f>SUMIFS(SALE!$S$6:$S$9814,SALE!$A$6:$A$9814,O2,SALE!$Y$6:$Y$9814,$A$3:$A$1037,SALE!$E$6:$E$9814,$B$3:$B$1037)</f>
        <v>0</v>
      </c>
    </row>
    <row r="153" spans="1:15">
      <c r="A153" s="417" t="s">
        <v>1402</v>
      </c>
      <c r="B153" s="417" t="s">
        <v>1543</v>
      </c>
      <c r="C153" s="392" t="s">
        <v>1365</v>
      </c>
      <c r="D153" s="416">
        <f>SUMIFS(SALE!$T$6:$T$9814,SALE!$A$6:$A$9814,D2,SALE!$Y$6:$Y$9814,$A$3:$A$1037,SALE!$E$6:$E$9814,$B$3:$B$1037)</f>
        <v>0</v>
      </c>
      <c r="E153" s="416">
        <f>SUMIFS(SALE!$T$6:$T$9814,SALE!$A$6:$A$9814,E2,SALE!$Y$6:$Y$9814,$A$3:$A$1037,SALE!$E$6:$E$9814,$B$3:$B$1037)</f>
        <v>0</v>
      </c>
      <c r="F153" s="416">
        <f>SUMIFS(SALE!$T$6:$T$9814,SALE!$A$6:$A$9814,F2,SALE!$Y$6:$Y$9814,$A$3:$A$1037,SALE!$E$6:$E$9814,$B$3:$B$1037)</f>
        <v>0</v>
      </c>
      <c r="G153" s="416">
        <f>SUMIFS(SALE!$T$6:$T$9814,SALE!$A$6:$A$9814,G2,SALE!$Y$6:$Y$9814,$A$3:$A$1037,SALE!$E$6:$E$9814,$B$3:$B$1037)</f>
        <v>0</v>
      </c>
      <c r="H153" s="416">
        <f>SUMIFS(SALE!$T$6:$T$9814,SALE!$A$6:$A$9814,H2,SALE!$Y$6:$Y$9814,$A$3:$A$1037,SALE!$E$6:$E$9814,$B$3:$B$1037)</f>
        <v>0</v>
      </c>
      <c r="I153" s="416">
        <f>SUMIFS(SALE!$T$6:$T$9814,SALE!$A$6:$A$9814,I2,SALE!$Y$6:$Y$9814,$A$3:$A$1037,SALE!$E$6:$E$9814,$B$3:$B$1037)</f>
        <v>0</v>
      </c>
      <c r="J153" s="416">
        <f>SUMIFS(SALE!$T$6:$T$9814,SALE!$A$6:$A$9814,J2,SALE!$Y$6:$Y$9814,$A$3:$A$1037,SALE!$E$6:$E$9814,$B$3:$B$1037)</f>
        <v>0</v>
      </c>
      <c r="K153" s="416">
        <f>SUMIFS(SALE!$T$6:$T$9814,SALE!$A$6:$A$9814,K2,SALE!$Y$6:$Y$9814,$A$3:$A$1037,SALE!$E$6:$E$9814,$B$3:$B$1037)</f>
        <v>0</v>
      </c>
      <c r="L153" s="416">
        <f>SUMIFS(SALE!$T$6:$T$9814,SALE!$A$6:$A$9814,L2,SALE!$Y$6:$Y$9814,$A$3:$A$1037,SALE!$E$6:$E$9814,$B$3:$B$1037)</f>
        <v>0</v>
      </c>
      <c r="M153" s="416">
        <f>SUMIFS(SALE!$T$6:$T$9814,SALE!$A$6:$A$9814,M2,SALE!$Y$6:$Y$9814,$A$3:$A$1037,SALE!$E$6:$E$9814,$B$3:$B$1037)</f>
        <v>0</v>
      </c>
      <c r="N153" s="416">
        <f>SUMIFS(SALE!$T$6:$T$9814,SALE!$A$6:$A$9814,N2,SALE!$Y$6:$Y$9814,$A$3:$A$1037,SALE!$E$6:$E$9814,$B$3:$B$1037)</f>
        <v>0</v>
      </c>
      <c r="O153" s="416">
        <f>SUMIFS(SALE!$T$6:$T$9814,SALE!$A$6:$A$9814,O2,SALE!$Y$6:$Y$9814,$A$3:$A$1037,SALE!$E$6:$E$9814,$B$3:$B$1037)</f>
        <v>0</v>
      </c>
    </row>
    <row r="154" spans="1:15">
      <c r="A154" s="417" t="s">
        <v>1402</v>
      </c>
      <c r="B154" s="417" t="s">
        <v>1543</v>
      </c>
      <c r="C154" s="392" t="s">
        <v>1366</v>
      </c>
      <c r="D154" s="416">
        <f>SUMIFS(SALE!$U$6:$U$9814,SALE!$A$6:$A$9814,D2,SALE!$Y$6:$Y$9814,$A$3:$A$1037,SALE!$E$6:$E$9814,$B$3:$B$1037)</f>
        <v>0</v>
      </c>
      <c r="E154" s="416">
        <f>SUMIFS(SALE!$U$6:$U$9814,SALE!$A$6:$A$9814,E2,SALE!$Y$6:$Y$9814,$A$3:$A$1037,SALE!$E$6:$E$9814,$B$3:$B$1037)</f>
        <v>0</v>
      </c>
      <c r="F154" s="416">
        <f>SUMIFS(SALE!$U$6:$U$9814,SALE!$A$6:$A$9814,F2,SALE!$Y$6:$Y$9814,$A$3:$A$1037,SALE!$E$6:$E$9814,$B$3:$B$1037)</f>
        <v>0</v>
      </c>
      <c r="G154" s="416">
        <f>SUMIFS(SALE!$U$6:$U$9814,SALE!$A$6:$A$9814,G2,SALE!$Y$6:$Y$9814,$A$3:$A$1037,SALE!$E$6:$E$9814,$B$3:$B$1037)</f>
        <v>0</v>
      </c>
      <c r="H154" s="416">
        <f>SUMIFS(SALE!$U$6:$U$9814,SALE!$A$6:$A$9814,H2,SALE!$Y$6:$Y$9814,$A$3:$A$1037,SALE!$E$6:$E$9814,$B$3:$B$1037)</f>
        <v>0</v>
      </c>
      <c r="I154" s="416">
        <f>SUMIFS(SALE!$U$6:$U$9814,SALE!$A$6:$A$9814,I2,SALE!$Y$6:$Y$9814,$A$3:$A$1037,SALE!$E$6:$E$9814,$B$3:$B$1037)</f>
        <v>0</v>
      </c>
      <c r="J154" s="416">
        <f>SUMIFS(SALE!$U$6:$U$9814,SALE!$A$6:$A$9814,J2,SALE!$Y$6:$Y$9814,$A$3:$A$1037,SALE!$E$6:$E$9814,$B$3:$B$1037)</f>
        <v>0</v>
      </c>
      <c r="K154" s="416">
        <f>SUMIFS(SALE!$U$6:$U$9814,SALE!$A$6:$A$9814,K2,SALE!$Y$6:$Y$9814,$A$3:$A$1037,SALE!$E$6:$E$9814,$B$3:$B$1037)</f>
        <v>0</v>
      </c>
      <c r="L154" s="416">
        <f>SUMIFS(SALE!$U$6:$U$9814,SALE!$A$6:$A$9814,L2,SALE!$Y$6:$Y$9814,$A$3:$A$1037,SALE!$E$6:$E$9814,$B$3:$B$1037)</f>
        <v>0</v>
      </c>
      <c r="M154" s="416">
        <f>SUMIFS(SALE!$U$6:$U$9814,SALE!$A$6:$A$9814,M2,SALE!$Y$6:$Y$9814,$A$3:$A$1037,SALE!$E$6:$E$9814,$B$3:$B$1037)</f>
        <v>0</v>
      </c>
      <c r="N154" s="416">
        <f>SUMIFS(SALE!$U$6:$U$9814,SALE!$A$6:$A$9814,N2,SALE!$Y$6:$Y$9814,$A$3:$A$1037,SALE!$E$6:$E$9814,$B$3:$B$1037)</f>
        <v>0</v>
      </c>
      <c r="O154" s="416">
        <f>SUMIFS(SALE!$U$6:$U$9814,SALE!$A$6:$A$9814,O2,SALE!$Y$6:$Y$9814,$A$3:$A$1037,SALE!$E$6:$E$9814,$B$3:$B$1037)</f>
        <v>0</v>
      </c>
    </row>
    <row r="155" spans="1:15">
      <c r="A155" s="417" t="s">
        <v>1402</v>
      </c>
      <c r="B155" s="417" t="s">
        <v>1543</v>
      </c>
      <c r="C155" s="392" t="s">
        <v>1367</v>
      </c>
      <c r="D155" s="416">
        <f>SUMIFS(SALE!$V$6:$V$9814,SALE!$A$6:$A$9814,D2,SALE!$Y$6:$Y$9814,$A$3:$A$1037,SALE!$E$6:$E$9814,$B$3:$B$1037)</f>
        <v>0</v>
      </c>
      <c r="E155" s="416">
        <f>SUMIFS(SALE!$V$6:$V$9814,SALE!$A$6:$A$9814,E2,SALE!$Y$6:$Y$9814,$A$3:$A$1037,SALE!$E$6:$E$9814,$B$3:$B$1037)</f>
        <v>0</v>
      </c>
      <c r="F155" s="416">
        <f>SUMIFS(SALE!$V$6:$V$9814,SALE!$A$6:$A$9814,F2,SALE!$Y$6:$Y$9814,$A$3:$A$1037,SALE!$E$6:$E$9814,$B$3:$B$1037)</f>
        <v>0</v>
      </c>
      <c r="G155" s="416">
        <f>SUMIFS(SALE!$V$6:$V$9814,SALE!$A$6:$A$9814,G2,SALE!$Y$6:$Y$9814,$A$3:$A$1037,SALE!$E$6:$E$9814,$B$3:$B$1037)</f>
        <v>0</v>
      </c>
      <c r="H155" s="416">
        <f>SUMIFS(SALE!$V$6:$V$9814,SALE!$A$6:$A$9814,H2,SALE!$Y$6:$Y$9814,$A$3:$A$1037,SALE!$E$6:$E$9814,$B$3:$B$1037)</f>
        <v>0</v>
      </c>
      <c r="I155" s="416">
        <f>SUMIFS(SALE!$V$6:$V$9814,SALE!$A$6:$A$9814,I2,SALE!$Y$6:$Y$9814,$A$3:$A$1037,SALE!$E$6:$E$9814,$B$3:$B$1037)</f>
        <v>0</v>
      </c>
      <c r="J155" s="416">
        <f>SUMIFS(SALE!$V$6:$V$9814,SALE!$A$6:$A$9814,J2,SALE!$Y$6:$Y$9814,$A$3:$A$1037,SALE!$E$6:$E$9814,$B$3:$B$1037)</f>
        <v>0</v>
      </c>
      <c r="K155" s="416">
        <f>SUMIFS(SALE!$V$6:$V$9814,SALE!$A$6:$A$9814,K2,SALE!$Y$6:$Y$9814,$A$3:$A$1037,SALE!$E$6:$E$9814,$B$3:$B$1037)</f>
        <v>0</v>
      </c>
      <c r="L155" s="416">
        <f>SUMIFS(SALE!$V$6:$V$9814,SALE!$A$6:$A$9814,L2,SALE!$Y$6:$Y$9814,$A$3:$A$1037,SALE!$E$6:$E$9814,$B$3:$B$1037)</f>
        <v>0</v>
      </c>
      <c r="M155" s="416">
        <f>SUMIFS(SALE!$V$6:$V$9814,SALE!$A$6:$A$9814,M2,SALE!$Y$6:$Y$9814,$A$3:$A$1037,SALE!$E$6:$E$9814,$B$3:$B$1037)</f>
        <v>0</v>
      </c>
      <c r="N155" s="416">
        <f>SUMIFS(SALE!$V$6:$V$9814,SALE!$A$6:$A$9814,N2,SALE!$Y$6:$Y$9814,$A$3:$A$1037,SALE!$E$6:$E$9814,$B$3:$B$1037)</f>
        <v>0</v>
      </c>
      <c r="O155" s="416">
        <f>SUMIFS(SALE!$V$6:$V$9814,SALE!$A$6:$A$9814,O2,SALE!$Y$6:$Y$9814,$A$3:$A$1037,SALE!$E$6:$E$9814,$B$3:$B$1037)</f>
        <v>0</v>
      </c>
    </row>
    <row r="156" spans="1:15">
      <c r="A156" s="417" t="s">
        <v>1402</v>
      </c>
      <c r="B156" s="418" t="s">
        <v>1543</v>
      </c>
      <c r="C156" s="392" t="s">
        <v>1368</v>
      </c>
      <c r="D156" s="416">
        <f>SUMIFS(SALE!$W$6:$W$9814,SALE!$A$6:$A$9814,D2,SALE!$Y$6:$Y$9814,$A$3:$A$1037,SALE!$E$6:$E$9814,$B$3:$B$1037)</f>
        <v>0</v>
      </c>
      <c r="E156" s="416">
        <f>SUMIFS(SALE!$W$6:$W$9814,SALE!$A$6:$A$9814,E2,SALE!$Y$6:$Y$9814,$A$3:$A$1037,SALE!$E$6:$E$9814,$B$3:$B$1037)</f>
        <v>0</v>
      </c>
      <c r="F156" s="416">
        <f>SUMIFS(SALE!$W$6:$W$9814,SALE!$A$6:$A$9814,F2,SALE!$Y$6:$Y$9814,$A$3:$A$1037,SALE!$E$6:$E$9814,$B$3:$B$1037)</f>
        <v>0</v>
      </c>
      <c r="G156" s="416">
        <f>SUMIFS(SALE!$W$6:$W$9814,SALE!$A$6:$A$9814,G2,SALE!$Y$6:$Y$9814,$A$3:$A$1037,SALE!$E$6:$E$9814,$B$3:$B$1037)</f>
        <v>0</v>
      </c>
      <c r="H156" s="416">
        <f>SUMIFS(SALE!$W$6:$W$9814,SALE!$A$6:$A$9814,H2,SALE!$Y$6:$Y$9814,$A$3:$A$1037,SALE!$E$6:$E$9814,$B$3:$B$1037)</f>
        <v>0</v>
      </c>
      <c r="I156" s="416">
        <f>SUMIFS(SALE!$W$6:$W$9814,SALE!$A$6:$A$9814,I2,SALE!$Y$6:$Y$9814,$A$3:$A$1037,SALE!$E$6:$E$9814,$B$3:$B$1037)</f>
        <v>0</v>
      </c>
      <c r="J156" s="416">
        <f>SUMIFS(SALE!$W$6:$W$9814,SALE!$A$6:$A$9814,J2,SALE!$Y$6:$Y$9814,$A$3:$A$1037,SALE!$E$6:$E$9814,$B$3:$B$1037)</f>
        <v>0</v>
      </c>
      <c r="K156" s="416">
        <f>SUMIFS(SALE!$W$6:$W$9814,SALE!$A$6:$A$9814,K2,SALE!$Y$6:$Y$9814,$A$3:$A$1037,SALE!$E$6:$E$9814,$B$3:$B$1037)</f>
        <v>0</v>
      </c>
      <c r="L156" s="416">
        <f>SUMIFS(SALE!$W$6:$W$9814,SALE!$A$6:$A$9814,L2,SALE!$Y$6:$Y$9814,$A$3:$A$1037,SALE!$E$6:$E$9814,$B$3:$B$1037)</f>
        <v>0</v>
      </c>
      <c r="M156" s="416">
        <f>SUMIFS(SALE!$W$6:$W$9814,SALE!$A$6:$A$9814,M2,SALE!$Y$6:$Y$9814,$A$3:$A$1037,SALE!$E$6:$E$9814,$B$3:$B$1037)</f>
        <v>0</v>
      </c>
      <c r="N156" s="416">
        <f>SUMIFS(SALE!$W$6:$W$9814,SALE!$A$6:$A$9814,N2,SALE!$Y$6:$Y$9814,$A$3:$A$1037,SALE!$E$6:$E$9814,$B$3:$B$1037)</f>
        <v>0</v>
      </c>
      <c r="O156" s="416">
        <f>SUMIFS(SALE!$W$6:$W$9814,SALE!$A$6:$A$9814,O2,SALE!$Y$6:$Y$9814,$A$3:$A$1037,SALE!$E$6:$E$9814,$B$3:$B$1037)</f>
        <v>0</v>
      </c>
    </row>
    <row r="157" spans="1:15">
      <c r="A157" s="402" t="s">
        <v>1402</v>
      </c>
      <c r="B157" s="402" t="s">
        <v>1544</v>
      </c>
      <c r="C157" s="402" t="s">
        <v>1544</v>
      </c>
      <c r="D157" s="414">
        <f t="shared" ref="D157:O157" si="43">SUM(D159:D163)</f>
        <v>0</v>
      </c>
      <c r="E157" s="414">
        <f t="shared" si="43"/>
        <v>0</v>
      </c>
      <c r="F157" s="414">
        <f t="shared" si="43"/>
        <v>0</v>
      </c>
      <c r="G157" s="414">
        <f t="shared" si="43"/>
        <v>0</v>
      </c>
      <c r="H157" s="414">
        <f t="shared" si="43"/>
        <v>0</v>
      </c>
      <c r="I157" s="414">
        <f t="shared" si="43"/>
        <v>0</v>
      </c>
      <c r="J157" s="414">
        <f t="shared" si="43"/>
        <v>0</v>
      </c>
      <c r="K157" s="414">
        <f t="shared" si="43"/>
        <v>0</v>
      </c>
      <c r="L157" s="414">
        <f t="shared" si="43"/>
        <v>0</v>
      </c>
      <c r="M157" s="414">
        <f t="shared" si="43"/>
        <v>0</v>
      </c>
      <c r="N157" s="414">
        <f t="shared" si="43"/>
        <v>0</v>
      </c>
      <c r="O157" s="414">
        <f t="shared" si="43"/>
        <v>0</v>
      </c>
    </row>
    <row r="158" spans="1:15">
      <c r="A158" s="417" t="s">
        <v>1402</v>
      </c>
      <c r="B158" s="415" t="s">
        <v>1544</v>
      </c>
      <c r="C158" s="392" t="s">
        <v>1363</v>
      </c>
      <c r="D158" s="416"/>
      <c r="E158" s="416"/>
      <c r="F158" s="416"/>
      <c r="G158" s="416"/>
      <c r="H158" s="416"/>
      <c r="I158" s="416"/>
      <c r="J158" s="416"/>
      <c r="K158" s="416"/>
      <c r="L158" s="416"/>
      <c r="M158" s="416"/>
      <c r="N158" s="416"/>
      <c r="O158" s="416"/>
    </row>
    <row r="159" spans="1:15">
      <c r="A159" s="417" t="s">
        <v>1402</v>
      </c>
      <c r="B159" s="417" t="s">
        <v>1544</v>
      </c>
      <c r="C159" s="392" t="s">
        <v>1364</v>
      </c>
      <c r="D159" s="416">
        <f>SUMIFS(SALE!$S$6:$S$9814,SALE!$A$6:$A$9814,D2,SALE!$Y$6:$Y$9814,$A$3:$A$1037,SALE!$E$6:$E$9814,$B$3:$B$1037)</f>
        <v>0</v>
      </c>
      <c r="E159" s="416">
        <f>SUMIFS(SALE!$S$6:$S$9814,SALE!$A$6:$A$9814,E2,SALE!$Y$6:$Y$9814,$A$3:$A$1037,SALE!$E$6:$E$9814,$B$3:$B$1037)</f>
        <v>0</v>
      </c>
      <c r="F159" s="416">
        <f>SUMIFS(SALE!$S$6:$S$9814,SALE!$A$6:$A$9814,F2,SALE!$Y$6:$Y$9814,$A$3:$A$1037,SALE!$E$6:$E$9814,$B$3:$B$1037)</f>
        <v>0</v>
      </c>
      <c r="G159" s="416">
        <f>SUMIFS(SALE!$S$6:$S$9814,SALE!$A$6:$A$9814,G2,SALE!$Y$6:$Y$9814,$A$3:$A$1037,SALE!$E$6:$E$9814,$B$3:$B$1037)</f>
        <v>0</v>
      </c>
      <c r="H159" s="416">
        <f>SUMIFS(SALE!$S$6:$S$9814,SALE!$A$6:$A$9814,H2,SALE!$Y$6:$Y$9814,$A$3:$A$1037,SALE!$E$6:$E$9814,$B$3:$B$1037)</f>
        <v>0</v>
      </c>
      <c r="I159" s="416">
        <f>SUMIFS(SALE!$S$6:$S$9814,SALE!$A$6:$A$9814,I2,SALE!$Y$6:$Y$9814,$A$3:$A$1037,SALE!$E$6:$E$9814,$B$3:$B$1037)</f>
        <v>0</v>
      </c>
      <c r="J159" s="416">
        <f>SUMIFS(SALE!$S$6:$S$9814,SALE!$A$6:$A$9814,J2,SALE!$Y$6:$Y$9814,$A$3:$A$1037,SALE!$E$6:$E$9814,$B$3:$B$1037)</f>
        <v>0</v>
      </c>
      <c r="K159" s="416">
        <f>SUMIFS(SALE!$S$6:$S$9814,SALE!$A$6:$A$9814,K2,SALE!$Y$6:$Y$9814,$A$3:$A$1037,SALE!$E$6:$E$9814,$B$3:$B$1037)</f>
        <v>0</v>
      </c>
      <c r="L159" s="416">
        <f>SUMIFS(SALE!$S$6:$S$9814,SALE!$A$6:$A$9814,L2,SALE!$Y$6:$Y$9814,$A$3:$A$1037,SALE!$E$6:$E$9814,$B$3:$B$1037)</f>
        <v>0</v>
      </c>
      <c r="M159" s="416">
        <f>SUMIFS(SALE!$S$6:$S$9814,SALE!$A$6:$A$9814,M2,SALE!$Y$6:$Y$9814,$A$3:$A$1037,SALE!$E$6:$E$9814,$B$3:$B$1037)</f>
        <v>0</v>
      </c>
      <c r="N159" s="416">
        <f>SUMIFS(SALE!$S$6:$S$9814,SALE!$A$6:$A$9814,N2,SALE!$Y$6:$Y$9814,$A$3:$A$1037,SALE!$E$6:$E$9814,$B$3:$B$1037)</f>
        <v>0</v>
      </c>
      <c r="O159" s="416">
        <f>SUMIFS(SALE!$S$6:$S$9814,SALE!$A$6:$A$9814,O2,SALE!$Y$6:$Y$9814,$A$3:$A$1037,SALE!$E$6:$E$9814,$B$3:$B$1037)</f>
        <v>0</v>
      </c>
    </row>
    <row r="160" spans="1:15">
      <c r="A160" s="417" t="s">
        <v>1402</v>
      </c>
      <c r="B160" s="417" t="s">
        <v>1544</v>
      </c>
      <c r="C160" s="392" t="s">
        <v>1365</v>
      </c>
      <c r="D160" s="416">
        <f>SUMIFS(SALE!$T$6:$T$9814,SALE!$A$6:$A$9814,D2,SALE!$Y$6:$Y$9814,$A$3:$A$1037,SALE!$E$6:$E$9814,$B$3:$B$1037)</f>
        <v>0</v>
      </c>
      <c r="E160" s="416">
        <f>SUMIFS(SALE!$T$6:$T$9814,SALE!$A$6:$A$9814,E2,SALE!$Y$6:$Y$9814,$A$3:$A$1037,SALE!$E$6:$E$9814,$B$3:$B$1037)</f>
        <v>0</v>
      </c>
      <c r="F160" s="416">
        <f>SUMIFS(SALE!$T$6:$T$9814,SALE!$A$6:$A$9814,F2,SALE!$Y$6:$Y$9814,$A$3:$A$1037,SALE!$E$6:$E$9814,$B$3:$B$1037)</f>
        <v>0</v>
      </c>
      <c r="G160" s="416">
        <f>SUMIFS(SALE!$T$6:$T$9814,SALE!$A$6:$A$9814,G2,SALE!$Y$6:$Y$9814,$A$3:$A$1037,SALE!$E$6:$E$9814,$B$3:$B$1037)</f>
        <v>0</v>
      </c>
      <c r="H160" s="416">
        <f>SUMIFS(SALE!$T$6:$T$9814,SALE!$A$6:$A$9814,H2,SALE!$Y$6:$Y$9814,$A$3:$A$1037,SALE!$E$6:$E$9814,$B$3:$B$1037)</f>
        <v>0</v>
      </c>
      <c r="I160" s="416">
        <f>SUMIFS(SALE!$T$6:$T$9814,SALE!$A$6:$A$9814,I2,SALE!$Y$6:$Y$9814,$A$3:$A$1037,SALE!$E$6:$E$9814,$B$3:$B$1037)</f>
        <v>0</v>
      </c>
      <c r="J160" s="416">
        <f>SUMIFS(SALE!$T$6:$T$9814,SALE!$A$6:$A$9814,J2,SALE!$Y$6:$Y$9814,$A$3:$A$1037,SALE!$E$6:$E$9814,$B$3:$B$1037)</f>
        <v>0</v>
      </c>
      <c r="K160" s="416">
        <f>SUMIFS(SALE!$T$6:$T$9814,SALE!$A$6:$A$9814,K2,SALE!$Y$6:$Y$9814,$A$3:$A$1037,SALE!$E$6:$E$9814,$B$3:$B$1037)</f>
        <v>0</v>
      </c>
      <c r="L160" s="416">
        <f>SUMIFS(SALE!$T$6:$T$9814,SALE!$A$6:$A$9814,L2,SALE!$Y$6:$Y$9814,$A$3:$A$1037,SALE!$E$6:$E$9814,$B$3:$B$1037)</f>
        <v>0</v>
      </c>
      <c r="M160" s="416">
        <f>SUMIFS(SALE!$T$6:$T$9814,SALE!$A$6:$A$9814,M2,SALE!$Y$6:$Y$9814,$A$3:$A$1037,SALE!$E$6:$E$9814,$B$3:$B$1037)</f>
        <v>0</v>
      </c>
      <c r="N160" s="416">
        <f>SUMIFS(SALE!$T$6:$T$9814,SALE!$A$6:$A$9814,N2,SALE!$Y$6:$Y$9814,$A$3:$A$1037,SALE!$E$6:$E$9814,$B$3:$B$1037)</f>
        <v>0</v>
      </c>
      <c r="O160" s="416">
        <f>SUMIFS(SALE!$T$6:$T$9814,SALE!$A$6:$A$9814,O2,SALE!$Y$6:$Y$9814,$A$3:$A$1037,SALE!$E$6:$E$9814,$B$3:$B$1037)</f>
        <v>0</v>
      </c>
    </row>
    <row r="161" spans="1:15">
      <c r="A161" s="417" t="s">
        <v>1402</v>
      </c>
      <c r="B161" s="417" t="s">
        <v>1544</v>
      </c>
      <c r="C161" s="392" t="s">
        <v>1366</v>
      </c>
      <c r="D161" s="416">
        <f>SUMIFS(SALE!$U$6:$U$9814,SALE!$A$6:$A$9814,D2,SALE!$Y$6:$Y$9814,$A$3:$A$1037,SALE!$E$6:$E$9814,$B$3:$B$1037)</f>
        <v>0</v>
      </c>
      <c r="E161" s="416">
        <f>SUMIFS(SALE!$U$6:$U$9814,SALE!$A$6:$A$9814,E2,SALE!$Y$6:$Y$9814,$A$3:$A$1037,SALE!$E$6:$E$9814,$B$3:$B$1037)</f>
        <v>0</v>
      </c>
      <c r="F161" s="416">
        <f>SUMIFS(SALE!$U$6:$U$9814,SALE!$A$6:$A$9814,F2,SALE!$Y$6:$Y$9814,$A$3:$A$1037,SALE!$E$6:$E$9814,$B$3:$B$1037)</f>
        <v>0</v>
      </c>
      <c r="G161" s="416">
        <f>SUMIFS(SALE!$U$6:$U$9814,SALE!$A$6:$A$9814,G2,SALE!$Y$6:$Y$9814,$A$3:$A$1037,SALE!$E$6:$E$9814,$B$3:$B$1037)</f>
        <v>0</v>
      </c>
      <c r="H161" s="416">
        <f>SUMIFS(SALE!$U$6:$U$9814,SALE!$A$6:$A$9814,H2,SALE!$Y$6:$Y$9814,$A$3:$A$1037,SALE!$E$6:$E$9814,$B$3:$B$1037)</f>
        <v>0</v>
      </c>
      <c r="I161" s="416">
        <f>SUMIFS(SALE!$U$6:$U$9814,SALE!$A$6:$A$9814,I2,SALE!$Y$6:$Y$9814,$A$3:$A$1037,SALE!$E$6:$E$9814,$B$3:$B$1037)</f>
        <v>0</v>
      </c>
      <c r="J161" s="416">
        <f>SUMIFS(SALE!$U$6:$U$9814,SALE!$A$6:$A$9814,J2,SALE!$Y$6:$Y$9814,$A$3:$A$1037,SALE!$E$6:$E$9814,$B$3:$B$1037)</f>
        <v>0</v>
      </c>
      <c r="K161" s="416">
        <f>SUMIFS(SALE!$U$6:$U$9814,SALE!$A$6:$A$9814,K2,SALE!$Y$6:$Y$9814,$A$3:$A$1037,SALE!$E$6:$E$9814,$B$3:$B$1037)</f>
        <v>0</v>
      </c>
      <c r="L161" s="416">
        <f>SUMIFS(SALE!$U$6:$U$9814,SALE!$A$6:$A$9814,L2,SALE!$Y$6:$Y$9814,$A$3:$A$1037,SALE!$E$6:$E$9814,$B$3:$B$1037)</f>
        <v>0</v>
      </c>
      <c r="M161" s="416">
        <f>SUMIFS(SALE!$U$6:$U$9814,SALE!$A$6:$A$9814,M2,SALE!$Y$6:$Y$9814,$A$3:$A$1037,SALE!$E$6:$E$9814,$B$3:$B$1037)</f>
        <v>0</v>
      </c>
      <c r="N161" s="416">
        <f>SUMIFS(SALE!$U$6:$U$9814,SALE!$A$6:$A$9814,N2,SALE!$Y$6:$Y$9814,$A$3:$A$1037,SALE!$E$6:$E$9814,$B$3:$B$1037)</f>
        <v>0</v>
      </c>
      <c r="O161" s="416">
        <f>SUMIFS(SALE!$U$6:$U$9814,SALE!$A$6:$A$9814,O2,SALE!$Y$6:$Y$9814,$A$3:$A$1037,SALE!$E$6:$E$9814,$B$3:$B$1037)</f>
        <v>0</v>
      </c>
    </row>
    <row r="162" spans="1:15">
      <c r="A162" s="417" t="s">
        <v>1402</v>
      </c>
      <c r="B162" s="417" t="s">
        <v>1544</v>
      </c>
      <c r="C162" s="392" t="s">
        <v>1367</v>
      </c>
      <c r="D162" s="416">
        <f>SUMIFS(SALE!$V$6:$V$9814,SALE!$A$6:$A$9814,D2,SALE!$Y$6:$Y$9814,$A$3:$A$1037,SALE!$E$6:$E$9814,$B$3:$B$1037)</f>
        <v>0</v>
      </c>
      <c r="E162" s="416">
        <f>SUMIFS(SALE!$V$6:$V$9814,SALE!$A$6:$A$9814,E2,SALE!$Y$6:$Y$9814,$A$3:$A$1037,SALE!$E$6:$E$9814,$B$3:$B$1037)</f>
        <v>0</v>
      </c>
      <c r="F162" s="416">
        <f>SUMIFS(SALE!$V$6:$V$9814,SALE!$A$6:$A$9814,F2,SALE!$Y$6:$Y$9814,$A$3:$A$1037,SALE!$E$6:$E$9814,$B$3:$B$1037)</f>
        <v>0</v>
      </c>
      <c r="G162" s="416">
        <f>SUMIFS(SALE!$V$6:$V$9814,SALE!$A$6:$A$9814,G2,SALE!$Y$6:$Y$9814,$A$3:$A$1037,SALE!$E$6:$E$9814,$B$3:$B$1037)</f>
        <v>0</v>
      </c>
      <c r="H162" s="416">
        <f>SUMIFS(SALE!$V$6:$V$9814,SALE!$A$6:$A$9814,H2,SALE!$Y$6:$Y$9814,$A$3:$A$1037,SALE!$E$6:$E$9814,$B$3:$B$1037)</f>
        <v>0</v>
      </c>
      <c r="I162" s="416">
        <f>SUMIFS(SALE!$V$6:$V$9814,SALE!$A$6:$A$9814,I2,SALE!$Y$6:$Y$9814,$A$3:$A$1037,SALE!$E$6:$E$9814,$B$3:$B$1037)</f>
        <v>0</v>
      </c>
      <c r="J162" s="416">
        <f>SUMIFS(SALE!$V$6:$V$9814,SALE!$A$6:$A$9814,J2,SALE!$Y$6:$Y$9814,$A$3:$A$1037,SALE!$E$6:$E$9814,$B$3:$B$1037)</f>
        <v>0</v>
      </c>
      <c r="K162" s="416">
        <f>SUMIFS(SALE!$V$6:$V$9814,SALE!$A$6:$A$9814,K2,SALE!$Y$6:$Y$9814,$A$3:$A$1037,SALE!$E$6:$E$9814,$B$3:$B$1037)</f>
        <v>0</v>
      </c>
      <c r="L162" s="416">
        <f>SUMIFS(SALE!$V$6:$V$9814,SALE!$A$6:$A$9814,L2,SALE!$Y$6:$Y$9814,$A$3:$A$1037,SALE!$E$6:$E$9814,$B$3:$B$1037)</f>
        <v>0</v>
      </c>
      <c r="M162" s="416">
        <f>SUMIFS(SALE!$V$6:$V$9814,SALE!$A$6:$A$9814,M2,SALE!$Y$6:$Y$9814,$A$3:$A$1037,SALE!$E$6:$E$9814,$B$3:$B$1037)</f>
        <v>0</v>
      </c>
      <c r="N162" s="416">
        <f>SUMIFS(SALE!$V$6:$V$9814,SALE!$A$6:$A$9814,N2,SALE!$Y$6:$Y$9814,$A$3:$A$1037,SALE!$E$6:$E$9814,$B$3:$B$1037)</f>
        <v>0</v>
      </c>
      <c r="O162" s="416">
        <f>SUMIFS(SALE!$V$6:$V$9814,SALE!$A$6:$A$9814,O2,SALE!$Y$6:$Y$9814,$A$3:$A$1037,SALE!$E$6:$E$9814,$B$3:$B$1037)</f>
        <v>0</v>
      </c>
    </row>
    <row r="163" spans="1:15">
      <c r="A163" s="417" t="s">
        <v>1402</v>
      </c>
      <c r="B163" s="417" t="s">
        <v>1544</v>
      </c>
      <c r="C163" s="403" t="s">
        <v>1368</v>
      </c>
      <c r="D163" s="416">
        <f>SUMIFS(SALE!$W$6:$W$9814,SALE!$A$6:$A$9814,D2,SALE!$Y$6:$Y$9814,$A$3:$A$1037,SALE!$E$6:$E$9814,$B$3:$B$1037)</f>
        <v>0</v>
      </c>
      <c r="E163" s="416">
        <f>SUMIFS(SALE!$W$6:$W$9814,SALE!$A$6:$A$9814,E2,SALE!$Y$6:$Y$9814,$A$3:$A$1037,SALE!$E$6:$E$9814,$B$3:$B$1037)</f>
        <v>0</v>
      </c>
      <c r="F163" s="416">
        <f>SUMIFS(SALE!$W$6:$W$9814,SALE!$A$6:$A$9814,F2,SALE!$Y$6:$Y$9814,$A$3:$A$1037,SALE!$E$6:$E$9814,$B$3:$B$1037)</f>
        <v>0</v>
      </c>
      <c r="G163" s="416">
        <f>SUMIFS(SALE!$W$6:$W$9814,SALE!$A$6:$A$9814,G2,SALE!$Y$6:$Y$9814,$A$3:$A$1037,SALE!$E$6:$E$9814,$B$3:$B$1037)</f>
        <v>0</v>
      </c>
      <c r="H163" s="416">
        <f>SUMIFS(SALE!$W$6:$W$9814,SALE!$A$6:$A$9814,H2,SALE!$Y$6:$Y$9814,$A$3:$A$1037,SALE!$E$6:$E$9814,$B$3:$B$1037)</f>
        <v>0</v>
      </c>
      <c r="I163" s="416">
        <f>SUMIFS(SALE!$W$6:$W$9814,SALE!$A$6:$A$9814,I2,SALE!$Y$6:$Y$9814,$A$3:$A$1037,SALE!$E$6:$E$9814,$B$3:$B$1037)</f>
        <v>0</v>
      </c>
      <c r="J163" s="416">
        <f>SUMIFS(SALE!$W$6:$W$9814,SALE!$A$6:$A$9814,J2,SALE!$Y$6:$Y$9814,$A$3:$A$1037,SALE!$E$6:$E$9814,$B$3:$B$1037)</f>
        <v>0</v>
      </c>
      <c r="K163" s="416">
        <f>SUMIFS(SALE!$W$6:$W$9814,SALE!$A$6:$A$9814,K2,SALE!$Y$6:$Y$9814,$A$3:$A$1037,SALE!$E$6:$E$9814,$B$3:$B$1037)</f>
        <v>0</v>
      </c>
      <c r="L163" s="416">
        <f>SUMIFS(SALE!$W$6:$W$9814,SALE!$A$6:$A$9814,L2,SALE!$Y$6:$Y$9814,$A$3:$A$1037,SALE!$E$6:$E$9814,$B$3:$B$1037)</f>
        <v>0</v>
      </c>
      <c r="M163" s="416">
        <f>SUMIFS(SALE!$W$6:$W$9814,SALE!$A$6:$A$9814,M2,SALE!$Y$6:$Y$9814,$A$3:$A$1037,SALE!$E$6:$E$9814,$B$3:$B$1037)</f>
        <v>0</v>
      </c>
      <c r="N163" s="416">
        <f>SUMIFS(SALE!$W$6:$W$9814,SALE!$A$6:$A$9814,N2,SALE!$Y$6:$Y$9814,$A$3:$A$1037,SALE!$E$6:$E$9814,$B$3:$B$1037)</f>
        <v>0</v>
      </c>
      <c r="O163" s="416">
        <f>SUMIFS(SALE!$W$6:$W$9814,SALE!$A$6:$A$9814,O2,SALE!$Y$6:$Y$9814,$A$3:$A$1037,SALE!$E$6:$E$9814,$B$3:$B$1037)</f>
        <v>0</v>
      </c>
    </row>
    <row r="164" spans="1:15">
      <c r="A164" s="402" t="s">
        <v>1402</v>
      </c>
      <c r="B164" s="402" t="s">
        <v>1468</v>
      </c>
      <c r="C164" s="402" t="s">
        <v>1893</v>
      </c>
      <c r="D164" s="414">
        <f>SUM(D166:D170)</f>
        <v>0</v>
      </c>
      <c r="E164" s="414">
        <f t="shared" ref="E164:O164" si="44">SUM(E166:E170)</f>
        <v>0</v>
      </c>
      <c r="F164" s="414">
        <f t="shared" si="44"/>
        <v>0</v>
      </c>
      <c r="G164" s="414">
        <f t="shared" si="44"/>
        <v>0</v>
      </c>
      <c r="H164" s="414">
        <f t="shared" si="44"/>
        <v>0</v>
      </c>
      <c r="I164" s="414">
        <f t="shared" si="44"/>
        <v>0</v>
      </c>
      <c r="J164" s="414">
        <f t="shared" si="44"/>
        <v>0</v>
      </c>
      <c r="K164" s="414">
        <f t="shared" si="44"/>
        <v>0</v>
      </c>
      <c r="L164" s="414">
        <f t="shared" si="44"/>
        <v>0</v>
      </c>
      <c r="M164" s="414">
        <f t="shared" si="44"/>
        <v>0</v>
      </c>
      <c r="N164" s="414">
        <f t="shared" si="44"/>
        <v>0</v>
      </c>
      <c r="O164" s="414">
        <f t="shared" si="44"/>
        <v>0</v>
      </c>
    </row>
    <row r="165" spans="1:15">
      <c r="A165" s="417" t="s">
        <v>1402</v>
      </c>
      <c r="B165" s="417" t="s">
        <v>1468</v>
      </c>
      <c r="C165" s="392" t="s">
        <v>1363</v>
      </c>
      <c r="D165" s="416"/>
      <c r="E165" s="416"/>
      <c r="F165" s="416"/>
      <c r="G165" s="416"/>
      <c r="H165" s="416"/>
      <c r="I165" s="416"/>
      <c r="J165" s="416"/>
      <c r="K165" s="416"/>
      <c r="L165" s="416"/>
      <c r="M165" s="416"/>
      <c r="N165" s="416"/>
      <c r="O165" s="416"/>
    </row>
    <row r="166" spans="1:15">
      <c r="A166" s="417" t="s">
        <v>1402</v>
      </c>
      <c r="B166" s="417" t="s">
        <v>1468</v>
      </c>
      <c r="C166" s="392" t="s">
        <v>1364</v>
      </c>
      <c r="D166" s="416">
        <f>+D145+D152+D159</f>
        <v>0</v>
      </c>
      <c r="E166" s="416">
        <f t="shared" ref="E166:O166" si="45">+E145+E152+E159</f>
        <v>0</v>
      </c>
      <c r="F166" s="416">
        <f t="shared" si="45"/>
        <v>0</v>
      </c>
      <c r="G166" s="416">
        <f t="shared" si="45"/>
        <v>0</v>
      </c>
      <c r="H166" s="416">
        <f t="shared" si="45"/>
        <v>0</v>
      </c>
      <c r="I166" s="416">
        <f t="shared" si="45"/>
        <v>0</v>
      </c>
      <c r="J166" s="416">
        <f t="shared" si="45"/>
        <v>0</v>
      </c>
      <c r="K166" s="416">
        <f t="shared" si="45"/>
        <v>0</v>
      </c>
      <c r="L166" s="416">
        <f t="shared" si="45"/>
        <v>0</v>
      </c>
      <c r="M166" s="416">
        <f t="shared" si="45"/>
        <v>0</v>
      </c>
      <c r="N166" s="416">
        <f t="shared" si="45"/>
        <v>0</v>
      </c>
      <c r="O166" s="416">
        <f t="shared" si="45"/>
        <v>0</v>
      </c>
    </row>
    <row r="167" spans="1:15">
      <c r="A167" s="417" t="s">
        <v>1402</v>
      </c>
      <c r="B167" s="417" t="s">
        <v>1468</v>
      </c>
      <c r="C167" s="392" t="s">
        <v>1365</v>
      </c>
      <c r="D167" s="416">
        <f t="shared" ref="D167:O170" si="46">+D146+D153+D160</f>
        <v>0</v>
      </c>
      <c r="E167" s="416">
        <f t="shared" si="46"/>
        <v>0</v>
      </c>
      <c r="F167" s="416">
        <f t="shared" si="46"/>
        <v>0</v>
      </c>
      <c r="G167" s="416">
        <f t="shared" si="46"/>
        <v>0</v>
      </c>
      <c r="H167" s="416">
        <f t="shared" si="46"/>
        <v>0</v>
      </c>
      <c r="I167" s="416">
        <f t="shared" si="46"/>
        <v>0</v>
      </c>
      <c r="J167" s="416">
        <f t="shared" si="46"/>
        <v>0</v>
      </c>
      <c r="K167" s="416">
        <f t="shared" si="46"/>
        <v>0</v>
      </c>
      <c r="L167" s="416">
        <f t="shared" si="46"/>
        <v>0</v>
      </c>
      <c r="M167" s="416">
        <f t="shared" si="46"/>
        <v>0</v>
      </c>
      <c r="N167" s="416">
        <f t="shared" si="46"/>
        <v>0</v>
      </c>
      <c r="O167" s="416">
        <f t="shared" si="46"/>
        <v>0</v>
      </c>
    </row>
    <row r="168" spans="1:15">
      <c r="A168" s="417" t="s">
        <v>1402</v>
      </c>
      <c r="B168" s="417" t="s">
        <v>1468</v>
      </c>
      <c r="C168" s="488" t="s">
        <v>1366</v>
      </c>
      <c r="D168" s="420">
        <f t="shared" si="46"/>
        <v>0</v>
      </c>
      <c r="E168" s="420">
        <f t="shared" si="46"/>
        <v>0</v>
      </c>
      <c r="F168" s="420">
        <f t="shared" si="46"/>
        <v>0</v>
      </c>
      <c r="G168" s="420">
        <f t="shared" si="46"/>
        <v>0</v>
      </c>
      <c r="H168" s="420">
        <f t="shared" si="46"/>
        <v>0</v>
      </c>
      <c r="I168" s="420">
        <f t="shared" si="46"/>
        <v>0</v>
      </c>
      <c r="J168" s="420">
        <f t="shared" si="46"/>
        <v>0</v>
      </c>
      <c r="K168" s="420">
        <f t="shared" si="46"/>
        <v>0</v>
      </c>
      <c r="L168" s="420">
        <f t="shared" si="46"/>
        <v>0</v>
      </c>
      <c r="M168" s="420">
        <f t="shared" si="46"/>
        <v>0</v>
      </c>
      <c r="N168" s="420">
        <f t="shared" si="46"/>
        <v>0</v>
      </c>
      <c r="O168" s="420">
        <f t="shared" si="46"/>
        <v>0</v>
      </c>
    </row>
    <row r="169" spans="1:15">
      <c r="A169" s="417" t="s">
        <v>1402</v>
      </c>
      <c r="B169" s="417" t="s">
        <v>1468</v>
      </c>
      <c r="C169" s="488" t="s">
        <v>1367</v>
      </c>
      <c r="D169" s="420">
        <f t="shared" si="46"/>
        <v>0</v>
      </c>
      <c r="E169" s="420">
        <f t="shared" si="46"/>
        <v>0</v>
      </c>
      <c r="F169" s="420">
        <f t="shared" si="46"/>
        <v>0</v>
      </c>
      <c r="G169" s="420">
        <f t="shared" si="46"/>
        <v>0</v>
      </c>
      <c r="H169" s="420">
        <f t="shared" si="46"/>
        <v>0</v>
      </c>
      <c r="I169" s="420">
        <f t="shared" si="46"/>
        <v>0</v>
      </c>
      <c r="J169" s="420">
        <f t="shared" si="46"/>
        <v>0</v>
      </c>
      <c r="K169" s="420">
        <f t="shared" si="46"/>
        <v>0</v>
      </c>
      <c r="L169" s="420">
        <f t="shared" si="46"/>
        <v>0</v>
      </c>
      <c r="M169" s="420">
        <f t="shared" si="46"/>
        <v>0</v>
      </c>
      <c r="N169" s="420">
        <f t="shared" si="46"/>
        <v>0</v>
      </c>
      <c r="O169" s="420">
        <f t="shared" si="46"/>
        <v>0</v>
      </c>
    </row>
    <row r="170" spans="1:15">
      <c r="A170" s="417" t="s">
        <v>1402</v>
      </c>
      <c r="B170" s="418" t="s">
        <v>1468</v>
      </c>
      <c r="C170" s="403" t="s">
        <v>1368</v>
      </c>
      <c r="D170" s="416">
        <f t="shared" si="46"/>
        <v>0</v>
      </c>
      <c r="E170" s="416">
        <f t="shared" si="46"/>
        <v>0</v>
      </c>
      <c r="F170" s="416">
        <f t="shared" si="46"/>
        <v>0</v>
      </c>
      <c r="G170" s="416">
        <f t="shared" si="46"/>
        <v>0</v>
      </c>
      <c r="H170" s="416">
        <f t="shared" si="46"/>
        <v>0</v>
      </c>
      <c r="I170" s="416">
        <f t="shared" si="46"/>
        <v>0</v>
      </c>
      <c r="J170" s="416">
        <f t="shared" si="46"/>
        <v>0</v>
      </c>
      <c r="K170" s="416">
        <f t="shared" si="46"/>
        <v>0</v>
      </c>
      <c r="L170" s="416">
        <f t="shared" si="46"/>
        <v>0</v>
      </c>
      <c r="M170" s="416">
        <f t="shared" si="46"/>
        <v>0</v>
      </c>
      <c r="N170" s="416">
        <f t="shared" si="46"/>
        <v>0</v>
      </c>
      <c r="O170" s="416">
        <f t="shared" si="46"/>
        <v>0</v>
      </c>
    </row>
    <row r="171" spans="1:15">
      <c r="A171" s="402" t="s">
        <v>1403</v>
      </c>
      <c r="B171" s="402" t="s">
        <v>1545</v>
      </c>
      <c r="C171" s="402" t="s">
        <v>1545</v>
      </c>
      <c r="D171" s="414">
        <f t="shared" ref="D171:O171" si="47">SUM(D173:D177)</f>
        <v>0</v>
      </c>
      <c r="E171" s="414">
        <f t="shared" si="47"/>
        <v>0</v>
      </c>
      <c r="F171" s="414">
        <f t="shared" si="47"/>
        <v>0</v>
      </c>
      <c r="G171" s="414">
        <f t="shared" si="47"/>
        <v>0</v>
      </c>
      <c r="H171" s="414">
        <f t="shared" si="47"/>
        <v>0</v>
      </c>
      <c r="I171" s="414">
        <f t="shared" si="47"/>
        <v>0</v>
      </c>
      <c r="J171" s="414">
        <f t="shared" si="47"/>
        <v>0</v>
      </c>
      <c r="K171" s="414">
        <f t="shared" si="47"/>
        <v>0</v>
      </c>
      <c r="L171" s="414">
        <f t="shared" si="47"/>
        <v>0</v>
      </c>
      <c r="M171" s="414">
        <f t="shared" si="47"/>
        <v>0</v>
      </c>
      <c r="N171" s="414">
        <f t="shared" si="47"/>
        <v>0</v>
      </c>
      <c r="O171" s="414">
        <f t="shared" si="47"/>
        <v>0</v>
      </c>
    </row>
    <row r="172" spans="1:15">
      <c r="A172" s="417" t="s">
        <v>1403</v>
      </c>
      <c r="B172" s="415" t="s">
        <v>1545</v>
      </c>
      <c r="C172" s="392" t="s">
        <v>1363</v>
      </c>
      <c r="D172" s="416"/>
      <c r="E172" s="416"/>
      <c r="F172" s="416"/>
      <c r="G172" s="416"/>
      <c r="H172" s="416"/>
      <c r="I172" s="416"/>
      <c r="J172" s="416"/>
      <c r="K172" s="416"/>
      <c r="L172" s="416"/>
      <c r="M172" s="416"/>
      <c r="N172" s="416"/>
      <c r="O172" s="416"/>
    </row>
    <row r="173" spans="1:15">
      <c r="A173" s="417" t="s">
        <v>1403</v>
      </c>
      <c r="B173" s="417" t="s">
        <v>1545</v>
      </c>
      <c r="C173" s="392" t="s">
        <v>1364</v>
      </c>
      <c r="D173" s="416">
        <f>SUMIFS(SALE!$S$6:$S$9814,SALE!$A$6:$A$9814,D2,SALE!$Y$6:$Y$9814,$A$3:$A$1037,SALE!$E$6:$E$9814,$B$3:$B$1037)</f>
        <v>0</v>
      </c>
      <c r="E173" s="416">
        <f>SUMIFS(SALE!$S$6:$S$9814,SALE!$A$6:$A$9814,E2,SALE!$Y$6:$Y$9814,$A$3:$A$1037,SALE!$E$6:$E$9814,$B$3:$B$1037)</f>
        <v>0</v>
      </c>
      <c r="F173" s="416">
        <f>SUMIFS(SALE!$S$6:$S$9814,SALE!$A$6:$A$9814,F2,SALE!$Y$6:$Y$9814,$A$3:$A$1037,SALE!$E$6:$E$9814,$B$3:$B$1037)</f>
        <v>0</v>
      </c>
      <c r="G173" s="416">
        <f>SUMIFS(SALE!$S$6:$S$9814,SALE!$A$6:$A$9814,G2,SALE!$Y$6:$Y$9814,$A$3:$A$1037,SALE!$E$6:$E$9814,$B$3:$B$1037)</f>
        <v>0</v>
      </c>
      <c r="H173" s="416">
        <f>SUMIFS(SALE!$S$6:$S$9814,SALE!$A$6:$A$9814,H2,SALE!$Y$6:$Y$9814,$A$3:$A$1037,SALE!$E$6:$E$9814,$B$3:$B$1037)</f>
        <v>0</v>
      </c>
      <c r="I173" s="416">
        <f>SUMIFS(SALE!$S$6:$S$9814,SALE!$A$6:$A$9814,I2,SALE!$Y$6:$Y$9814,$A$3:$A$1037,SALE!$E$6:$E$9814,$B$3:$B$1037)</f>
        <v>0</v>
      </c>
      <c r="J173" s="416">
        <f>SUMIFS(SALE!$S$6:$S$9814,SALE!$A$6:$A$9814,J2,SALE!$Y$6:$Y$9814,$A$3:$A$1037,SALE!$E$6:$E$9814,$B$3:$B$1037)</f>
        <v>0</v>
      </c>
      <c r="K173" s="416">
        <f>SUMIFS(SALE!$S$6:$S$9814,SALE!$A$6:$A$9814,K2,SALE!$Y$6:$Y$9814,$A$3:$A$1037,SALE!$E$6:$E$9814,$B$3:$B$1037)</f>
        <v>0</v>
      </c>
      <c r="L173" s="416">
        <f>SUMIFS(SALE!$S$6:$S$9814,SALE!$A$6:$A$9814,L2,SALE!$Y$6:$Y$9814,$A$3:$A$1037,SALE!$E$6:$E$9814,$B$3:$B$1037)</f>
        <v>0</v>
      </c>
      <c r="M173" s="416">
        <f>SUMIFS(SALE!$S$6:$S$9814,SALE!$A$6:$A$9814,M2,SALE!$Y$6:$Y$9814,$A$3:$A$1037,SALE!$E$6:$E$9814,$B$3:$B$1037)</f>
        <v>0</v>
      </c>
      <c r="N173" s="416">
        <f>SUMIFS(SALE!$S$6:$S$9814,SALE!$A$6:$A$9814,N2,SALE!$Y$6:$Y$9814,$A$3:$A$1037,SALE!$E$6:$E$9814,$B$3:$B$1037)</f>
        <v>0</v>
      </c>
      <c r="O173" s="416">
        <f>SUMIFS(SALE!$S$6:$S$9814,SALE!$A$6:$A$9814,O2,SALE!$Y$6:$Y$9814,$A$3:$A$1037,SALE!$E$6:$E$9814,$B$3:$B$1037)</f>
        <v>0</v>
      </c>
    </row>
    <row r="174" spans="1:15">
      <c r="A174" s="417" t="s">
        <v>1403</v>
      </c>
      <c r="B174" s="417" t="s">
        <v>1545</v>
      </c>
      <c r="C174" s="392" t="s">
        <v>1365</v>
      </c>
      <c r="D174" s="416">
        <f>SUMIFS(SALE!$T$6:$T$9814,SALE!$A$6:$A$9814,D2,SALE!$Y$6:$Y$9814,$A$3:$A$1037,SALE!$E$6:$E$9814,$B$3:$B$1037)</f>
        <v>0</v>
      </c>
      <c r="E174" s="416">
        <f>SUMIFS(SALE!$T$6:$T$9814,SALE!$A$6:$A$9814,E2,SALE!$Y$6:$Y$9814,$A$3:$A$1037,SALE!$E$6:$E$9814,$B$3:$B$1037)</f>
        <v>0</v>
      </c>
      <c r="F174" s="416">
        <f>SUMIFS(SALE!$T$6:$T$9814,SALE!$A$6:$A$9814,F2,SALE!$Y$6:$Y$9814,$A$3:$A$1037,SALE!$E$6:$E$9814,$B$3:$B$1037)</f>
        <v>0</v>
      </c>
      <c r="G174" s="416">
        <f>SUMIFS(SALE!$T$6:$T$9814,SALE!$A$6:$A$9814,G2,SALE!$Y$6:$Y$9814,$A$3:$A$1037,SALE!$E$6:$E$9814,$B$3:$B$1037)</f>
        <v>0</v>
      </c>
      <c r="H174" s="416">
        <f>SUMIFS(SALE!$T$6:$T$9814,SALE!$A$6:$A$9814,H2,SALE!$Y$6:$Y$9814,$A$3:$A$1037,SALE!$E$6:$E$9814,$B$3:$B$1037)</f>
        <v>0</v>
      </c>
      <c r="I174" s="416">
        <f>SUMIFS(SALE!$T$6:$T$9814,SALE!$A$6:$A$9814,I2,SALE!$Y$6:$Y$9814,$A$3:$A$1037,SALE!$E$6:$E$9814,$B$3:$B$1037)</f>
        <v>0</v>
      </c>
      <c r="J174" s="416">
        <f>SUMIFS(SALE!$T$6:$T$9814,SALE!$A$6:$A$9814,J2,SALE!$Y$6:$Y$9814,$A$3:$A$1037,SALE!$E$6:$E$9814,$B$3:$B$1037)</f>
        <v>0</v>
      </c>
      <c r="K174" s="416">
        <f>SUMIFS(SALE!$T$6:$T$9814,SALE!$A$6:$A$9814,K2,SALE!$Y$6:$Y$9814,$A$3:$A$1037,SALE!$E$6:$E$9814,$B$3:$B$1037)</f>
        <v>0</v>
      </c>
      <c r="L174" s="416">
        <f>SUMIFS(SALE!$T$6:$T$9814,SALE!$A$6:$A$9814,L2,SALE!$Y$6:$Y$9814,$A$3:$A$1037,SALE!$E$6:$E$9814,$B$3:$B$1037)</f>
        <v>0</v>
      </c>
      <c r="M174" s="416">
        <f>SUMIFS(SALE!$T$6:$T$9814,SALE!$A$6:$A$9814,M2,SALE!$Y$6:$Y$9814,$A$3:$A$1037,SALE!$E$6:$E$9814,$B$3:$B$1037)</f>
        <v>0</v>
      </c>
      <c r="N174" s="416">
        <f>SUMIFS(SALE!$T$6:$T$9814,SALE!$A$6:$A$9814,N2,SALE!$Y$6:$Y$9814,$A$3:$A$1037,SALE!$E$6:$E$9814,$B$3:$B$1037)</f>
        <v>0</v>
      </c>
      <c r="O174" s="416">
        <f>SUMIFS(SALE!$T$6:$T$9814,SALE!$A$6:$A$9814,O2,SALE!$Y$6:$Y$9814,$A$3:$A$1037,SALE!$E$6:$E$9814,$B$3:$B$1037)</f>
        <v>0</v>
      </c>
    </row>
    <row r="175" spans="1:15">
      <c r="A175" s="417" t="s">
        <v>1403</v>
      </c>
      <c r="B175" s="417" t="s">
        <v>1545</v>
      </c>
      <c r="C175" s="392" t="s">
        <v>1366</v>
      </c>
      <c r="D175" s="416">
        <f>SUMIFS(SALE!$U$6:$U$9814,SALE!$A$6:$A$9814,D2,SALE!$Y$6:$Y$9814,$A$3:$A$1037,SALE!$E$6:$E$9814,$B$3:$B$1037)</f>
        <v>0</v>
      </c>
      <c r="E175" s="416">
        <f>SUMIFS(SALE!$U$6:$U$9814,SALE!$A$6:$A$9814,E2,SALE!$Y$6:$Y$9814,$A$3:$A$1037,SALE!$E$6:$E$9814,$B$3:$B$1037)</f>
        <v>0</v>
      </c>
      <c r="F175" s="416">
        <f>SUMIFS(SALE!$U$6:$U$9814,SALE!$A$6:$A$9814,F2,SALE!$Y$6:$Y$9814,$A$3:$A$1037,SALE!$E$6:$E$9814,$B$3:$B$1037)</f>
        <v>0</v>
      </c>
      <c r="G175" s="416">
        <f>SUMIFS(SALE!$U$6:$U$9814,SALE!$A$6:$A$9814,G2,SALE!$Y$6:$Y$9814,$A$3:$A$1037,SALE!$E$6:$E$9814,$B$3:$B$1037)</f>
        <v>0</v>
      </c>
      <c r="H175" s="416">
        <f>SUMIFS(SALE!$U$6:$U$9814,SALE!$A$6:$A$9814,H2,SALE!$Y$6:$Y$9814,$A$3:$A$1037,SALE!$E$6:$E$9814,$B$3:$B$1037)</f>
        <v>0</v>
      </c>
      <c r="I175" s="416">
        <f>SUMIFS(SALE!$U$6:$U$9814,SALE!$A$6:$A$9814,I2,SALE!$Y$6:$Y$9814,$A$3:$A$1037,SALE!$E$6:$E$9814,$B$3:$B$1037)</f>
        <v>0</v>
      </c>
      <c r="J175" s="416">
        <f>SUMIFS(SALE!$U$6:$U$9814,SALE!$A$6:$A$9814,J2,SALE!$Y$6:$Y$9814,$A$3:$A$1037,SALE!$E$6:$E$9814,$B$3:$B$1037)</f>
        <v>0</v>
      </c>
      <c r="K175" s="416">
        <f>SUMIFS(SALE!$U$6:$U$9814,SALE!$A$6:$A$9814,K2,SALE!$Y$6:$Y$9814,$A$3:$A$1037,SALE!$E$6:$E$9814,$B$3:$B$1037)</f>
        <v>0</v>
      </c>
      <c r="L175" s="416">
        <f>SUMIFS(SALE!$U$6:$U$9814,SALE!$A$6:$A$9814,L2,SALE!$Y$6:$Y$9814,$A$3:$A$1037,SALE!$E$6:$E$9814,$B$3:$B$1037)</f>
        <v>0</v>
      </c>
      <c r="M175" s="416">
        <f>SUMIFS(SALE!$U$6:$U$9814,SALE!$A$6:$A$9814,M2,SALE!$Y$6:$Y$9814,$A$3:$A$1037,SALE!$E$6:$E$9814,$B$3:$B$1037)</f>
        <v>0</v>
      </c>
      <c r="N175" s="416">
        <f>SUMIFS(SALE!$U$6:$U$9814,SALE!$A$6:$A$9814,N2,SALE!$Y$6:$Y$9814,$A$3:$A$1037,SALE!$E$6:$E$9814,$B$3:$B$1037)</f>
        <v>0</v>
      </c>
      <c r="O175" s="416">
        <f>SUMIFS(SALE!$U$6:$U$9814,SALE!$A$6:$A$9814,O2,SALE!$Y$6:$Y$9814,$A$3:$A$1037,SALE!$E$6:$E$9814,$B$3:$B$1037)</f>
        <v>0</v>
      </c>
    </row>
    <row r="176" spans="1:15">
      <c r="A176" s="417" t="s">
        <v>1403</v>
      </c>
      <c r="B176" s="417" t="s">
        <v>1545</v>
      </c>
      <c r="C176" s="392" t="s">
        <v>1367</v>
      </c>
      <c r="D176" s="416">
        <f>SUMIFS(SALE!$V$6:$V$9814,SALE!$A$6:$A$9814,D2,SALE!$Y$6:$Y$9814,$A$3:$A$1037,SALE!$E$6:$E$9814,$B$3:$B$1037)</f>
        <v>0</v>
      </c>
      <c r="E176" s="416">
        <f>SUMIFS(SALE!$V$6:$V$9814,SALE!$A$6:$A$9814,E2,SALE!$Y$6:$Y$9814,$A$3:$A$1037,SALE!$E$6:$E$9814,$B$3:$B$1037)</f>
        <v>0</v>
      </c>
      <c r="F176" s="416">
        <f>SUMIFS(SALE!$V$6:$V$9814,SALE!$A$6:$A$9814,F2,SALE!$Y$6:$Y$9814,$A$3:$A$1037,SALE!$E$6:$E$9814,$B$3:$B$1037)</f>
        <v>0</v>
      </c>
      <c r="G176" s="416">
        <f>SUMIFS(SALE!$V$6:$V$9814,SALE!$A$6:$A$9814,G2,SALE!$Y$6:$Y$9814,$A$3:$A$1037,SALE!$E$6:$E$9814,$B$3:$B$1037)</f>
        <v>0</v>
      </c>
      <c r="H176" s="416">
        <f>SUMIFS(SALE!$V$6:$V$9814,SALE!$A$6:$A$9814,H2,SALE!$Y$6:$Y$9814,$A$3:$A$1037,SALE!$E$6:$E$9814,$B$3:$B$1037)</f>
        <v>0</v>
      </c>
      <c r="I176" s="416">
        <f>SUMIFS(SALE!$V$6:$V$9814,SALE!$A$6:$A$9814,I2,SALE!$Y$6:$Y$9814,$A$3:$A$1037,SALE!$E$6:$E$9814,$B$3:$B$1037)</f>
        <v>0</v>
      </c>
      <c r="J176" s="416">
        <f>SUMIFS(SALE!$V$6:$V$9814,SALE!$A$6:$A$9814,J2,SALE!$Y$6:$Y$9814,$A$3:$A$1037,SALE!$E$6:$E$9814,$B$3:$B$1037)</f>
        <v>0</v>
      </c>
      <c r="K176" s="416">
        <f>SUMIFS(SALE!$V$6:$V$9814,SALE!$A$6:$A$9814,K2,SALE!$Y$6:$Y$9814,$A$3:$A$1037,SALE!$E$6:$E$9814,$B$3:$B$1037)</f>
        <v>0</v>
      </c>
      <c r="L176" s="416">
        <f>SUMIFS(SALE!$V$6:$V$9814,SALE!$A$6:$A$9814,L2,SALE!$Y$6:$Y$9814,$A$3:$A$1037,SALE!$E$6:$E$9814,$B$3:$B$1037)</f>
        <v>0</v>
      </c>
      <c r="M176" s="416">
        <f>SUMIFS(SALE!$V$6:$V$9814,SALE!$A$6:$A$9814,M2,SALE!$Y$6:$Y$9814,$A$3:$A$1037,SALE!$E$6:$E$9814,$B$3:$B$1037)</f>
        <v>0</v>
      </c>
      <c r="N176" s="416">
        <f>SUMIFS(SALE!$V$6:$V$9814,SALE!$A$6:$A$9814,N2,SALE!$Y$6:$Y$9814,$A$3:$A$1037,SALE!$E$6:$E$9814,$B$3:$B$1037)</f>
        <v>0</v>
      </c>
      <c r="O176" s="416">
        <f>SUMIFS(SALE!$V$6:$V$9814,SALE!$A$6:$A$9814,O2,SALE!$Y$6:$Y$9814,$A$3:$A$1037,SALE!$E$6:$E$9814,$B$3:$B$1037)</f>
        <v>0</v>
      </c>
    </row>
    <row r="177" spans="1:15">
      <c r="A177" s="417" t="s">
        <v>1403</v>
      </c>
      <c r="B177" s="418" t="s">
        <v>1545</v>
      </c>
      <c r="C177" s="392" t="s">
        <v>1368</v>
      </c>
      <c r="D177" s="416">
        <f>SUMIFS(SALE!$W$6:$W$9814,SALE!$A$6:$A$9814,D2,SALE!$Y$6:$Y$9814,$A$3:$A$1037,SALE!$E$6:$E$9814,$B$3:$B$1037)</f>
        <v>0</v>
      </c>
      <c r="E177" s="416">
        <f>SUMIFS(SALE!$W$6:$W$9814,SALE!$A$6:$A$9814,E2,SALE!$Y$6:$Y$9814,$A$3:$A$1037,SALE!$E$6:$E$9814,$B$3:$B$1037)</f>
        <v>0</v>
      </c>
      <c r="F177" s="416">
        <f>SUMIFS(SALE!$W$6:$W$9814,SALE!$A$6:$A$9814,F2,SALE!$Y$6:$Y$9814,$A$3:$A$1037,SALE!$E$6:$E$9814,$B$3:$B$1037)</f>
        <v>0</v>
      </c>
      <c r="G177" s="416">
        <f>SUMIFS(SALE!$W$6:$W$9814,SALE!$A$6:$A$9814,G2,SALE!$Y$6:$Y$9814,$A$3:$A$1037,SALE!$E$6:$E$9814,$B$3:$B$1037)</f>
        <v>0</v>
      </c>
      <c r="H177" s="416">
        <f>SUMIFS(SALE!$W$6:$W$9814,SALE!$A$6:$A$9814,H2,SALE!$Y$6:$Y$9814,$A$3:$A$1037,SALE!$E$6:$E$9814,$B$3:$B$1037)</f>
        <v>0</v>
      </c>
      <c r="I177" s="416">
        <f>SUMIFS(SALE!$W$6:$W$9814,SALE!$A$6:$A$9814,I2,SALE!$Y$6:$Y$9814,$A$3:$A$1037,SALE!$E$6:$E$9814,$B$3:$B$1037)</f>
        <v>0</v>
      </c>
      <c r="J177" s="416">
        <f>SUMIFS(SALE!$W$6:$W$9814,SALE!$A$6:$A$9814,J2,SALE!$Y$6:$Y$9814,$A$3:$A$1037,SALE!$E$6:$E$9814,$B$3:$B$1037)</f>
        <v>0</v>
      </c>
      <c r="K177" s="416">
        <f>SUMIFS(SALE!$W$6:$W$9814,SALE!$A$6:$A$9814,K2,SALE!$Y$6:$Y$9814,$A$3:$A$1037,SALE!$E$6:$E$9814,$B$3:$B$1037)</f>
        <v>0</v>
      </c>
      <c r="L177" s="416">
        <f>SUMIFS(SALE!$W$6:$W$9814,SALE!$A$6:$A$9814,L2,SALE!$Y$6:$Y$9814,$A$3:$A$1037,SALE!$E$6:$E$9814,$B$3:$B$1037)</f>
        <v>0</v>
      </c>
      <c r="M177" s="416">
        <f>SUMIFS(SALE!$W$6:$W$9814,SALE!$A$6:$A$9814,M2,SALE!$Y$6:$Y$9814,$A$3:$A$1037,SALE!$E$6:$E$9814,$B$3:$B$1037)</f>
        <v>0</v>
      </c>
      <c r="N177" s="416">
        <f>SUMIFS(SALE!$W$6:$W$9814,SALE!$A$6:$A$9814,N2,SALE!$Y$6:$Y$9814,$A$3:$A$1037,SALE!$E$6:$E$9814,$B$3:$B$1037)</f>
        <v>0</v>
      </c>
      <c r="O177" s="416">
        <f>SUMIFS(SALE!$W$6:$W$9814,SALE!$A$6:$A$9814,O2,SALE!$Y$6:$Y$9814,$A$3:$A$1037,SALE!$E$6:$E$9814,$B$3:$B$1037)</f>
        <v>0</v>
      </c>
    </row>
    <row r="178" spans="1:15">
      <c r="A178" s="402" t="s">
        <v>1403</v>
      </c>
      <c r="B178" s="402" t="s">
        <v>1543</v>
      </c>
      <c r="C178" s="402" t="s">
        <v>1543</v>
      </c>
      <c r="D178" s="414">
        <f t="shared" ref="D178:O178" si="48">SUM(D180:D184)</f>
        <v>0</v>
      </c>
      <c r="E178" s="414">
        <f t="shared" si="48"/>
        <v>0</v>
      </c>
      <c r="F178" s="414">
        <f t="shared" si="48"/>
        <v>0</v>
      </c>
      <c r="G178" s="414">
        <f t="shared" si="48"/>
        <v>0</v>
      </c>
      <c r="H178" s="414">
        <f t="shared" si="48"/>
        <v>0</v>
      </c>
      <c r="I178" s="414">
        <f t="shared" si="48"/>
        <v>0</v>
      </c>
      <c r="J178" s="414">
        <f t="shared" si="48"/>
        <v>0</v>
      </c>
      <c r="K178" s="414">
        <f t="shared" si="48"/>
        <v>0</v>
      </c>
      <c r="L178" s="414">
        <f t="shared" si="48"/>
        <v>0</v>
      </c>
      <c r="M178" s="414">
        <f t="shared" si="48"/>
        <v>0</v>
      </c>
      <c r="N178" s="414">
        <f t="shared" si="48"/>
        <v>0</v>
      </c>
      <c r="O178" s="414">
        <f t="shared" si="48"/>
        <v>0</v>
      </c>
    </row>
    <row r="179" spans="1:15">
      <c r="A179" s="417" t="s">
        <v>1403</v>
      </c>
      <c r="B179" s="415" t="s">
        <v>1543</v>
      </c>
      <c r="C179" s="392" t="s">
        <v>1363</v>
      </c>
      <c r="D179" s="416"/>
      <c r="E179" s="416"/>
      <c r="F179" s="416"/>
      <c r="G179" s="416"/>
      <c r="H179" s="416"/>
      <c r="I179" s="416"/>
      <c r="J179" s="416"/>
      <c r="K179" s="416"/>
      <c r="L179" s="416"/>
      <c r="M179" s="416"/>
      <c r="N179" s="416"/>
      <c r="O179" s="416"/>
    </row>
    <row r="180" spans="1:15">
      <c r="A180" s="417" t="s">
        <v>1403</v>
      </c>
      <c r="B180" s="417" t="s">
        <v>1543</v>
      </c>
      <c r="C180" s="392" t="s">
        <v>1364</v>
      </c>
      <c r="D180" s="416">
        <f>SUMIFS(SALE!$S$6:$S$9814,SALE!$A$6:$A$9814,D2,SALE!$Y$6:$Y$9814,$A$3:$A$1037,SALE!$E$6:$E$9814,$B$3:$B$1037)</f>
        <v>0</v>
      </c>
      <c r="E180" s="416">
        <f>SUMIFS(SALE!$S$6:$S$9814,SALE!$A$6:$A$9814,E2,SALE!$Y$6:$Y$9814,$A$3:$A$1037,SALE!$E$6:$E$9814,$B$3:$B$1037)</f>
        <v>0</v>
      </c>
      <c r="F180" s="416">
        <f>SUMIFS(SALE!$S$6:$S$9814,SALE!$A$6:$A$9814,F2,SALE!$Y$6:$Y$9814,$A$3:$A$1037,SALE!$E$6:$E$9814,$B$3:$B$1037)</f>
        <v>0</v>
      </c>
      <c r="G180" s="416">
        <f>SUMIFS(SALE!$S$6:$S$9814,SALE!$A$6:$A$9814,G2,SALE!$Y$6:$Y$9814,$A$3:$A$1037,SALE!$E$6:$E$9814,$B$3:$B$1037)</f>
        <v>0</v>
      </c>
      <c r="H180" s="416">
        <f>SUMIFS(SALE!$S$6:$S$9814,SALE!$A$6:$A$9814,H2,SALE!$Y$6:$Y$9814,$A$3:$A$1037,SALE!$E$6:$E$9814,$B$3:$B$1037)</f>
        <v>0</v>
      </c>
      <c r="I180" s="416">
        <f>SUMIFS(SALE!$S$6:$S$9814,SALE!$A$6:$A$9814,I2,SALE!$Y$6:$Y$9814,$A$3:$A$1037,SALE!$E$6:$E$9814,$B$3:$B$1037)</f>
        <v>0</v>
      </c>
      <c r="J180" s="416">
        <f>SUMIFS(SALE!$S$6:$S$9814,SALE!$A$6:$A$9814,J2,SALE!$Y$6:$Y$9814,$A$3:$A$1037,SALE!$E$6:$E$9814,$B$3:$B$1037)</f>
        <v>0</v>
      </c>
      <c r="K180" s="416">
        <f>SUMIFS(SALE!$S$6:$S$9814,SALE!$A$6:$A$9814,K2,SALE!$Y$6:$Y$9814,$A$3:$A$1037,SALE!$E$6:$E$9814,$B$3:$B$1037)</f>
        <v>0</v>
      </c>
      <c r="L180" s="416">
        <f>SUMIFS(SALE!$S$6:$S$9814,SALE!$A$6:$A$9814,L2,SALE!$Y$6:$Y$9814,$A$3:$A$1037,SALE!$E$6:$E$9814,$B$3:$B$1037)</f>
        <v>0</v>
      </c>
      <c r="M180" s="416">
        <f>SUMIFS(SALE!$S$6:$S$9814,SALE!$A$6:$A$9814,M2,SALE!$Y$6:$Y$9814,$A$3:$A$1037,SALE!$E$6:$E$9814,$B$3:$B$1037)</f>
        <v>0</v>
      </c>
      <c r="N180" s="416">
        <f>SUMIFS(SALE!$S$6:$S$9814,SALE!$A$6:$A$9814,N2,SALE!$Y$6:$Y$9814,$A$3:$A$1037,SALE!$E$6:$E$9814,$B$3:$B$1037)</f>
        <v>0</v>
      </c>
      <c r="O180" s="416">
        <f>SUMIFS(SALE!$S$6:$S$9814,SALE!$A$6:$A$9814,O2,SALE!$Y$6:$Y$9814,$A$3:$A$1037,SALE!$E$6:$E$9814,$B$3:$B$1037)</f>
        <v>0</v>
      </c>
    </row>
    <row r="181" spans="1:15">
      <c r="A181" s="417" t="s">
        <v>1403</v>
      </c>
      <c r="B181" s="417" t="s">
        <v>1543</v>
      </c>
      <c r="C181" s="392" t="s">
        <v>1365</v>
      </c>
      <c r="D181" s="416">
        <f>SUMIFS(SALE!$T$6:$T$9814,SALE!$A$6:$A$9814,D2,SALE!$Y$6:$Y$9814,$A$3:$A$1037,SALE!$E$6:$E$9814,$B$3:$B$1037)</f>
        <v>0</v>
      </c>
      <c r="E181" s="416">
        <f>SUMIFS(SALE!$T$6:$T$9814,SALE!$A$6:$A$9814,E2,SALE!$Y$6:$Y$9814,$A$3:$A$1037,SALE!$E$6:$E$9814,$B$3:$B$1037)</f>
        <v>0</v>
      </c>
      <c r="F181" s="416">
        <f>SUMIFS(SALE!$T$6:$T$9814,SALE!$A$6:$A$9814,F2,SALE!$Y$6:$Y$9814,$A$3:$A$1037,SALE!$E$6:$E$9814,$B$3:$B$1037)</f>
        <v>0</v>
      </c>
      <c r="G181" s="416">
        <f>SUMIFS(SALE!$T$6:$T$9814,SALE!$A$6:$A$9814,G2,SALE!$Y$6:$Y$9814,$A$3:$A$1037,SALE!$E$6:$E$9814,$B$3:$B$1037)</f>
        <v>0</v>
      </c>
      <c r="H181" s="416">
        <f>SUMIFS(SALE!$T$6:$T$9814,SALE!$A$6:$A$9814,H2,SALE!$Y$6:$Y$9814,$A$3:$A$1037,SALE!$E$6:$E$9814,$B$3:$B$1037)</f>
        <v>0</v>
      </c>
      <c r="I181" s="416">
        <f>SUMIFS(SALE!$T$6:$T$9814,SALE!$A$6:$A$9814,I2,SALE!$Y$6:$Y$9814,$A$3:$A$1037,SALE!$E$6:$E$9814,$B$3:$B$1037)</f>
        <v>0</v>
      </c>
      <c r="J181" s="416">
        <f>SUMIFS(SALE!$T$6:$T$9814,SALE!$A$6:$A$9814,J2,SALE!$Y$6:$Y$9814,$A$3:$A$1037,SALE!$E$6:$E$9814,$B$3:$B$1037)</f>
        <v>0</v>
      </c>
      <c r="K181" s="416">
        <f>SUMIFS(SALE!$T$6:$T$9814,SALE!$A$6:$A$9814,K2,SALE!$Y$6:$Y$9814,$A$3:$A$1037,SALE!$E$6:$E$9814,$B$3:$B$1037)</f>
        <v>0</v>
      </c>
      <c r="L181" s="416">
        <f>SUMIFS(SALE!$T$6:$T$9814,SALE!$A$6:$A$9814,L2,SALE!$Y$6:$Y$9814,$A$3:$A$1037,SALE!$E$6:$E$9814,$B$3:$B$1037)</f>
        <v>0</v>
      </c>
      <c r="M181" s="416">
        <f>SUMIFS(SALE!$T$6:$T$9814,SALE!$A$6:$A$9814,M2,SALE!$Y$6:$Y$9814,$A$3:$A$1037,SALE!$E$6:$E$9814,$B$3:$B$1037)</f>
        <v>0</v>
      </c>
      <c r="N181" s="416">
        <f>SUMIFS(SALE!$T$6:$T$9814,SALE!$A$6:$A$9814,N2,SALE!$Y$6:$Y$9814,$A$3:$A$1037,SALE!$E$6:$E$9814,$B$3:$B$1037)</f>
        <v>0</v>
      </c>
      <c r="O181" s="416">
        <f>SUMIFS(SALE!$T$6:$T$9814,SALE!$A$6:$A$9814,O2,SALE!$Y$6:$Y$9814,$A$3:$A$1037,SALE!$E$6:$E$9814,$B$3:$B$1037)</f>
        <v>0</v>
      </c>
    </row>
    <row r="182" spans="1:15">
      <c r="A182" s="417" t="s">
        <v>1403</v>
      </c>
      <c r="B182" s="417" t="s">
        <v>1543</v>
      </c>
      <c r="C182" s="392" t="s">
        <v>1366</v>
      </c>
      <c r="D182" s="416">
        <f>SUMIFS(SALE!$U$6:$U$9814,SALE!$A$6:$A$9814,D2,SALE!$Y$6:$Y$9814,$A$3:$A$1037,SALE!$E$6:$E$9814,$B$3:$B$1037)</f>
        <v>0</v>
      </c>
      <c r="E182" s="416">
        <f>SUMIFS(SALE!$U$6:$U$9814,SALE!$A$6:$A$9814,E2,SALE!$Y$6:$Y$9814,$A$3:$A$1037,SALE!$E$6:$E$9814,$B$3:$B$1037)</f>
        <v>0</v>
      </c>
      <c r="F182" s="416">
        <f>SUMIFS(SALE!$U$6:$U$9814,SALE!$A$6:$A$9814,F2,SALE!$Y$6:$Y$9814,$A$3:$A$1037,SALE!$E$6:$E$9814,$B$3:$B$1037)</f>
        <v>0</v>
      </c>
      <c r="G182" s="416">
        <f>SUMIFS(SALE!$U$6:$U$9814,SALE!$A$6:$A$9814,G2,SALE!$Y$6:$Y$9814,$A$3:$A$1037,SALE!$E$6:$E$9814,$B$3:$B$1037)</f>
        <v>0</v>
      </c>
      <c r="H182" s="416">
        <f>SUMIFS(SALE!$U$6:$U$9814,SALE!$A$6:$A$9814,H2,SALE!$Y$6:$Y$9814,$A$3:$A$1037,SALE!$E$6:$E$9814,$B$3:$B$1037)</f>
        <v>0</v>
      </c>
      <c r="I182" s="416">
        <f>SUMIFS(SALE!$U$6:$U$9814,SALE!$A$6:$A$9814,I2,SALE!$Y$6:$Y$9814,$A$3:$A$1037,SALE!$E$6:$E$9814,$B$3:$B$1037)</f>
        <v>0</v>
      </c>
      <c r="J182" s="416">
        <f>SUMIFS(SALE!$U$6:$U$9814,SALE!$A$6:$A$9814,J2,SALE!$Y$6:$Y$9814,$A$3:$A$1037,SALE!$E$6:$E$9814,$B$3:$B$1037)</f>
        <v>0</v>
      </c>
      <c r="K182" s="416">
        <f>SUMIFS(SALE!$U$6:$U$9814,SALE!$A$6:$A$9814,K2,SALE!$Y$6:$Y$9814,$A$3:$A$1037,SALE!$E$6:$E$9814,$B$3:$B$1037)</f>
        <v>0</v>
      </c>
      <c r="L182" s="416">
        <f>SUMIFS(SALE!$U$6:$U$9814,SALE!$A$6:$A$9814,L2,SALE!$Y$6:$Y$9814,$A$3:$A$1037,SALE!$E$6:$E$9814,$B$3:$B$1037)</f>
        <v>0</v>
      </c>
      <c r="M182" s="416">
        <f>SUMIFS(SALE!$U$6:$U$9814,SALE!$A$6:$A$9814,M2,SALE!$Y$6:$Y$9814,$A$3:$A$1037,SALE!$E$6:$E$9814,$B$3:$B$1037)</f>
        <v>0</v>
      </c>
      <c r="N182" s="416">
        <f>SUMIFS(SALE!$U$6:$U$9814,SALE!$A$6:$A$9814,N2,SALE!$Y$6:$Y$9814,$A$3:$A$1037,SALE!$E$6:$E$9814,$B$3:$B$1037)</f>
        <v>0</v>
      </c>
      <c r="O182" s="416">
        <f>SUMIFS(SALE!$U$6:$U$9814,SALE!$A$6:$A$9814,O2,SALE!$Y$6:$Y$9814,$A$3:$A$1037,SALE!$E$6:$E$9814,$B$3:$B$1037)</f>
        <v>0</v>
      </c>
    </row>
    <row r="183" spans="1:15">
      <c r="A183" s="417" t="s">
        <v>1403</v>
      </c>
      <c r="B183" s="417" t="s">
        <v>1543</v>
      </c>
      <c r="C183" s="392" t="s">
        <v>1367</v>
      </c>
      <c r="D183" s="416">
        <f>SUMIFS(SALE!$V$6:$V$9814,SALE!$A$6:$A$9814,D2,SALE!$Y$6:$Y$9814,$A$3:$A$1037,SALE!$E$6:$E$9814,$B$3:$B$1037)</f>
        <v>0</v>
      </c>
      <c r="E183" s="416">
        <f>SUMIFS(SALE!$V$6:$V$9814,SALE!$A$6:$A$9814,E2,SALE!$Y$6:$Y$9814,$A$3:$A$1037,SALE!$E$6:$E$9814,$B$3:$B$1037)</f>
        <v>0</v>
      </c>
      <c r="F183" s="416">
        <f>SUMIFS(SALE!$V$6:$V$9814,SALE!$A$6:$A$9814,F2,SALE!$Y$6:$Y$9814,$A$3:$A$1037,SALE!$E$6:$E$9814,$B$3:$B$1037)</f>
        <v>0</v>
      </c>
      <c r="G183" s="416">
        <f>SUMIFS(SALE!$V$6:$V$9814,SALE!$A$6:$A$9814,G2,SALE!$Y$6:$Y$9814,$A$3:$A$1037,SALE!$E$6:$E$9814,$B$3:$B$1037)</f>
        <v>0</v>
      </c>
      <c r="H183" s="416">
        <f>SUMIFS(SALE!$V$6:$V$9814,SALE!$A$6:$A$9814,H2,SALE!$Y$6:$Y$9814,$A$3:$A$1037,SALE!$E$6:$E$9814,$B$3:$B$1037)</f>
        <v>0</v>
      </c>
      <c r="I183" s="416">
        <f>SUMIFS(SALE!$V$6:$V$9814,SALE!$A$6:$A$9814,I2,SALE!$Y$6:$Y$9814,$A$3:$A$1037,SALE!$E$6:$E$9814,$B$3:$B$1037)</f>
        <v>0</v>
      </c>
      <c r="J183" s="416">
        <f>SUMIFS(SALE!$V$6:$V$9814,SALE!$A$6:$A$9814,J2,SALE!$Y$6:$Y$9814,$A$3:$A$1037,SALE!$E$6:$E$9814,$B$3:$B$1037)</f>
        <v>0</v>
      </c>
      <c r="K183" s="416">
        <f>SUMIFS(SALE!$V$6:$V$9814,SALE!$A$6:$A$9814,K2,SALE!$Y$6:$Y$9814,$A$3:$A$1037,SALE!$E$6:$E$9814,$B$3:$B$1037)</f>
        <v>0</v>
      </c>
      <c r="L183" s="416">
        <f>SUMIFS(SALE!$V$6:$V$9814,SALE!$A$6:$A$9814,L2,SALE!$Y$6:$Y$9814,$A$3:$A$1037,SALE!$E$6:$E$9814,$B$3:$B$1037)</f>
        <v>0</v>
      </c>
      <c r="M183" s="416">
        <f>SUMIFS(SALE!$V$6:$V$9814,SALE!$A$6:$A$9814,M2,SALE!$Y$6:$Y$9814,$A$3:$A$1037,SALE!$E$6:$E$9814,$B$3:$B$1037)</f>
        <v>0</v>
      </c>
      <c r="N183" s="416">
        <f>SUMIFS(SALE!$V$6:$V$9814,SALE!$A$6:$A$9814,N2,SALE!$Y$6:$Y$9814,$A$3:$A$1037,SALE!$E$6:$E$9814,$B$3:$B$1037)</f>
        <v>0</v>
      </c>
      <c r="O183" s="416">
        <f>SUMIFS(SALE!$V$6:$V$9814,SALE!$A$6:$A$9814,O2,SALE!$Y$6:$Y$9814,$A$3:$A$1037,SALE!$E$6:$E$9814,$B$3:$B$1037)</f>
        <v>0</v>
      </c>
    </row>
    <row r="184" spans="1:15">
      <c r="A184" s="417" t="s">
        <v>1403</v>
      </c>
      <c r="B184" s="418" t="s">
        <v>1543</v>
      </c>
      <c r="C184" s="392" t="s">
        <v>1368</v>
      </c>
      <c r="D184" s="416">
        <f>SUMIFS(SALE!$W$6:$W$9814,SALE!$A$6:$A$9814,D2,SALE!$Y$6:$Y$9814,$A$3:$A$1037,SALE!$E$6:$E$9814,$B$3:$B$1037)</f>
        <v>0</v>
      </c>
      <c r="E184" s="416">
        <f>SUMIFS(SALE!$W$6:$W$9814,SALE!$A$6:$A$9814,E2,SALE!$Y$6:$Y$9814,$A$3:$A$1037,SALE!$E$6:$E$9814,$B$3:$B$1037)</f>
        <v>0</v>
      </c>
      <c r="F184" s="416">
        <f>SUMIFS(SALE!$W$6:$W$9814,SALE!$A$6:$A$9814,F2,SALE!$Y$6:$Y$9814,$A$3:$A$1037,SALE!$E$6:$E$9814,$B$3:$B$1037)</f>
        <v>0</v>
      </c>
      <c r="G184" s="416">
        <f>SUMIFS(SALE!$W$6:$W$9814,SALE!$A$6:$A$9814,G2,SALE!$Y$6:$Y$9814,$A$3:$A$1037,SALE!$E$6:$E$9814,$B$3:$B$1037)</f>
        <v>0</v>
      </c>
      <c r="H184" s="416">
        <f>SUMIFS(SALE!$W$6:$W$9814,SALE!$A$6:$A$9814,H2,SALE!$Y$6:$Y$9814,$A$3:$A$1037,SALE!$E$6:$E$9814,$B$3:$B$1037)</f>
        <v>0</v>
      </c>
      <c r="I184" s="416">
        <f>SUMIFS(SALE!$W$6:$W$9814,SALE!$A$6:$A$9814,I2,SALE!$Y$6:$Y$9814,$A$3:$A$1037,SALE!$E$6:$E$9814,$B$3:$B$1037)</f>
        <v>0</v>
      </c>
      <c r="J184" s="416">
        <f>SUMIFS(SALE!$W$6:$W$9814,SALE!$A$6:$A$9814,J2,SALE!$Y$6:$Y$9814,$A$3:$A$1037,SALE!$E$6:$E$9814,$B$3:$B$1037)</f>
        <v>0</v>
      </c>
      <c r="K184" s="416">
        <f>SUMIFS(SALE!$W$6:$W$9814,SALE!$A$6:$A$9814,K2,SALE!$Y$6:$Y$9814,$A$3:$A$1037,SALE!$E$6:$E$9814,$B$3:$B$1037)</f>
        <v>0</v>
      </c>
      <c r="L184" s="416">
        <f>SUMIFS(SALE!$W$6:$W$9814,SALE!$A$6:$A$9814,L2,SALE!$Y$6:$Y$9814,$A$3:$A$1037,SALE!$E$6:$E$9814,$B$3:$B$1037)</f>
        <v>0</v>
      </c>
      <c r="M184" s="416">
        <f>SUMIFS(SALE!$W$6:$W$9814,SALE!$A$6:$A$9814,M2,SALE!$Y$6:$Y$9814,$A$3:$A$1037,SALE!$E$6:$E$9814,$B$3:$B$1037)</f>
        <v>0</v>
      </c>
      <c r="N184" s="416">
        <f>SUMIFS(SALE!$W$6:$W$9814,SALE!$A$6:$A$9814,N2,SALE!$Y$6:$Y$9814,$A$3:$A$1037,SALE!$E$6:$E$9814,$B$3:$B$1037)</f>
        <v>0</v>
      </c>
      <c r="O184" s="416">
        <f>SUMIFS(SALE!$W$6:$W$9814,SALE!$A$6:$A$9814,O2,SALE!$Y$6:$Y$9814,$A$3:$A$1037,SALE!$E$6:$E$9814,$B$3:$B$1037)</f>
        <v>0</v>
      </c>
    </row>
    <row r="185" spans="1:15">
      <c r="A185" s="402" t="s">
        <v>1403</v>
      </c>
      <c r="B185" s="402" t="s">
        <v>1544</v>
      </c>
      <c r="C185" s="402" t="s">
        <v>1544</v>
      </c>
      <c r="D185" s="414">
        <f t="shared" ref="D185:O185" si="49">SUM(D187:D191)</f>
        <v>0</v>
      </c>
      <c r="E185" s="414">
        <f t="shared" si="49"/>
        <v>0</v>
      </c>
      <c r="F185" s="414">
        <f t="shared" si="49"/>
        <v>0</v>
      </c>
      <c r="G185" s="414">
        <f t="shared" si="49"/>
        <v>0</v>
      </c>
      <c r="H185" s="414">
        <f t="shared" si="49"/>
        <v>0</v>
      </c>
      <c r="I185" s="414">
        <f t="shared" si="49"/>
        <v>0</v>
      </c>
      <c r="J185" s="414">
        <f t="shared" si="49"/>
        <v>0</v>
      </c>
      <c r="K185" s="414">
        <f t="shared" si="49"/>
        <v>0</v>
      </c>
      <c r="L185" s="414">
        <f t="shared" si="49"/>
        <v>0</v>
      </c>
      <c r="M185" s="414">
        <f t="shared" si="49"/>
        <v>0</v>
      </c>
      <c r="N185" s="414">
        <f t="shared" si="49"/>
        <v>0</v>
      </c>
      <c r="O185" s="414">
        <f t="shared" si="49"/>
        <v>0</v>
      </c>
    </row>
    <row r="186" spans="1:15">
      <c r="A186" s="417" t="s">
        <v>1403</v>
      </c>
      <c r="B186" s="415" t="s">
        <v>1544</v>
      </c>
      <c r="C186" s="392" t="s">
        <v>1363</v>
      </c>
      <c r="D186" s="416"/>
      <c r="E186" s="416"/>
      <c r="F186" s="416"/>
      <c r="G186" s="416"/>
      <c r="H186" s="416"/>
      <c r="I186" s="416"/>
      <c r="J186" s="416"/>
      <c r="K186" s="416"/>
      <c r="L186" s="416"/>
      <c r="M186" s="416"/>
      <c r="N186" s="416"/>
      <c r="O186" s="416"/>
    </row>
    <row r="187" spans="1:15">
      <c r="A187" s="417" t="s">
        <v>1403</v>
      </c>
      <c r="B187" s="417" t="s">
        <v>1544</v>
      </c>
      <c r="C187" s="392" t="s">
        <v>1364</v>
      </c>
      <c r="D187" s="416">
        <f>SUMIFS(SALE!$S$6:$S$9814,SALE!$A$6:$A$9814,D2,SALE!$Y$6:$Y$9814,$A$3:$A$1037,SALE!$E$6:$E$9814,$B$3:$B$1037)</f>
        <v>0</v>
      </c>
      <c r="E187" s="416">
        <f>SUMIFS(SALE!$S$6:$S$9814,SALE!$A$6:$A$9814,E2,SALE!$Y$6:$Y$9814,$A$3:$A$1037,SALE!$E$6:$E$9814,$B$3:$B$1037)</f>
        <v>0</v>
      </c>
      <c r="F187" s="416">
        <f>SUMIFS(SALE!$S$6:$S$9814,SALE!$A$6:$A$9814,F2,SALE!$Y$6:$Y$9814,$A$3:$A$1037,SALE!$E$6:$E$9814,$B$3:$B$1037)</f>
        <v>0</v>
      </c>
      <c r="G187" s="416">
        <f>SUMIFS(SALE!$S$6:$S$9814,SALE!$A$6:$A$9814,G2,SALE!$Y$6:$Y$9814,$A$3:$A$1037,SALE!$E$6:$E$9814,$B$3:$B$1037)</f>
        <v>0</v>
      </c>
      <c r="H187" s="416">
        <f>SUMIFS(SALE!$S$6:$S$9814,SALE!$A$6:$A$9814,H2,SALE!$Y$6:$Y$9814,$A$3:$A$1037,SALE!$E$6:$E$9814,$B$3:$B$1037)</f>
        <v>0</v>
      </c>
      <c r="I187" s="416">
        <f>SUMIFS(SALE!$S$6:$S$9814,SALE!$A$6:$A$9814,I2,SALE!$Y$6:$Y$9814,$A$3:$A$1037,SALE!$E$6:$E$9814,$B$3:$B$1037)</f>
        <v>0</v>
      </c>
      <c r="J187" s="416">
        <f>SUMIFS(SALE!$S$6:$S$9814,SALE!$A$6:$A$9814,J2,SALE!$Y$6:$Y$9814,$A$3:$A$1037,SALE!$E$6:$E$9814,$B$3:$B$1037)</f>
        <v>0</v>
      </c>
      <c r="K187" s="416">
        <f>SUMIFS(SALE!$S$6:$S$9814,SALE!$A$6:$A$9814,K2,SALE!$Y$6:$Y$9814,$A$3:$A$1037,SALE!$E$6:$E$9814,$B$3:$B$1037)</f>
        <v>0</v>
      </c>
      <c r="L187" s="416">
        <f>SUMIFS(SALE!$S$6:$S$9814,SALE!$A$6:$A$9814,L2,SALE!$Y$6:$Y$9814,$A$3:$A$1037,SALE!$E$6:$E$9814,$B$3:$B$1037)</f>
        <v>0</v>
      </c>
      <c r="M187" s="416">
        <f>SUMIFS(SALE!$S$6:$S$9814,SALE!$A$6:$A$9814,M2,SALE!$Y$6:$Y$9814,$A$3:$A$1037,SALE!$E$6:$E$9814,$B$3:$B$1037)</f>
        <v>0</v>
      </c>
      <c r="N187" s="416">
        <f>SUMIFS(SALE!$S$6:$S$9814,SALE!$A$6:$A$9814,N2,SALE!$Y$6:$Y$9814,$A$3:$A$1037,SALE!$E$6:$E$9814,$B$3:$B$1037)</f>
        <v>0</v>
      </c>
      <c r="O187" s="416">
        <f>SUMIFS(SALE!$S$6:$S$9814,SALE!$A$6:$A$9814,O2,SALE!$Y$6:$Y$9814,$A$3:$A$1037,SALE!$E$6:$E$9814,$B$3:$B$1037)</f>
        <v>0</v>
      </c>
    </row>
    <row r="188" spans="1:15">
      <c r="A188" s="417" t="s">
        <v>1403</v>
      </c>
      <c r="B188" s="417" t="s">
        <v>1544</v>
      </c>
      <c r="C188" s="392" t="s">
        <v>1365</v>
      </c>
      <c r="D188" s="416">
        <f>SUMIFS(SALE!$T$6:$T$9814,SALE!$A$6:$A$9814,D2,SALE!$Y$6:$Y$9814,$A$3:$A$1037,SALE!$E$6:$E$9814,$B$3:$B$1037)</f>
        <v>0</v>
      </c>
      <c r="E188" s="416">
        <f>SUMIFS(SALE!$T$6:$T$9814,SALE!$A$6:$A$9814,E2,SALE!$Y$6:$Y$9814,$A$3:$A$1037,SALE!$E$6:$E$9814,$B$3:$B$1037)</f>
        <v>0</v>
      </c>
      <c r="F188" s="416">
        <f>SUMIFS(SALE!$T$6:$T$9814,SALE!$A$6:$A$9814,F2,SALE!$Y$6:$Y$9814,$A$3:$A$1037,SALE!$E$6:$E$9814,$B$3:$B$1037)</f>
        <v>0</v>
      </c>
      <c r="G188" s="416">
        <f>SUMIFS(SALE!$T$6:$T$9814,SALE!$A$6:$A$9814,G2,SALE!$Y$6:$Y$9814,$A$3:$A$1037,SALE!$E$6:$E$9814,$B$3:$B$1037)</f>
        <v>0</v>
      </c>
      <c r="H188" s="416">
        <f>SUMIFS(SALE!$T$6:$T$9814,SALE!$A$6:$A$9814,H2,SALE!$Y$6:$Y$9814,$A$3:$A$1037,SALE!$E$6:$E$9814,$B$3:$B$1037)</f>
        <v>0</v>
      </c>
      <c r="I188" s="416">
        <f>SUMIFS(SALE!$T$6:$T$9814,SALE!$A$6:$A$9814,I2,SALE!$Y$6:$Y$9814,$A$3:$A$1037,SALE!$E$6:$E$9814,$B$3:$B$1037)</f>
        <v>0</v>
      </c>
      <c r="J188" s="416">
        <f>SUMIFS(SALE!$T$6:$T$9814,SALE!$A$6:$A$9814,J2,SALE!$Y$6:$Y$9814,$A$3:$A$1037,SALE!$E$6:$E$9814,$B$3:$B$1037)</f>
        <v>0</v>
      </c>
      <c r="K188" s="416">
        <f>SUMIFS(SALE!$T$6:$T$9814,SALE!$A$6:$A$9814,K2,SALE!$Y$6:$Y$9814,$A$3:$A$1037,SALE!$E$6:$E$9814,$B$3:$B$1037)</f>
        <v>0</v>
      </c>
      <c r="L188" s="416">
        <f>SUMIFS(SALE!$T$6:$T$9814,SALE!$A$6:$A$9814,L2,SALE!$Y$6:$Y$9814,$A$3:$A$1037,SALE!$E$6:$E$9814,$B$3:$B$1037)</f>
        <v>0</v>
      </c>
      <c r="M188" s="416">
        <f>SUMIFS(SALE!$T$6:$T$9814,SALE!$A$6:$A$9814,M2,SALE!$Y$6:$Y$9814,$A$3:$A$1037,SALE!$E$6:$E$9814,$B$3:$B$1037)</f>
        <v>0</v>
      </c>
      <c r="N188" s="416">
        <f>SUMIFS(SALE!$T$6:$T$9814,SALE!$A$6:$A$9814,N2,SALE!$Y$6:$Y$9814,$A$3:$A$1037,SALE!$E$6:$E$9814,$B$3:$B$1037)</f>
        <v>0</v>
      </c>
      <c r="O188" s="416">
        <f>SUMIFS(SALE!$T$6:$T$9814,SALE!$A$6:$A$9814,O2,SALE!$Y$6:$Y$9814,$A$3:$A$1037,SALE!$E$6:$E$9814,$B$3:$B$1037)</f>
        <v>0</v>
      </c>
    </row>
    <row r="189" spans="1:15">
      <c r="A189" s="417" t="s">
        <v>1403</v>
      </c>
      <c r="B189" s="417" t="s">
        <v>1544</v>
      </c>
      <c r="C189" s="392" t="s">
        <v>1366</v>
      </c>
      <c r="D189" s="416">
        <f>SUMIFS(SALE!$U$6:$U$9814,SALE!$A$6:$A$9814,D2,SALE!$Y$6:$Y$9814,$A$3:$A$1037,SALE!$E$6:$E$9814,$B$3:$B$1037)</f>
        <v>0</v>
      </c>
      <c r="E189" s="416">
        <f>SUMIFS(SALE!$U$6:$U$9814,SALE!$A$6:$A$9814,E2,SALE!$Y$6:$Y$9814,$A$3:$A$1037,SALE!$E$6:$E$9814,$B$3:$B$1037)</f>
        <v>0</v>
      </c>
      <c r="F189" s="416">
        <f>SUMIFS(SALE!$U$6:$U$9814,SALE!$A$6:$A$9814,F2,SALE!$Y$6:$Y$9814,$A$3:$A$1037,SALE!$E$6:$E$9814,$B$3:$B$1037)</f>
        <v>0</v>
      </c>
      <c r="G189" s="416">
        <f>SUMIFS(SALE!$U$6:$U$9814,SALE!$A$6:$A$9814,G2,SALE!$Y$6:$Y$9814,$A$3:$A$1037,SALE!$E$6:$E$9814,$B$3:$B$1037)</f>
        <v>0</v>
      </c>
      <c r="H189" s="416">
        <f>SUMIFS(SALE!$U$6:$U$9814,SALE!$A$6:$A$9814,H2,SALE!$Y$6:$Y$9814,$A$3:$A$1037,SALE!$E$6:$E$9814,$B$3:$B$1037)</f>
        <v>0</v>
      </c>
      <c r="I189" s="416">
        <f>SUMIFS(SALE!$U$6:$U$9814,SALE!$A$6:$A$9814,I2,SALE!$Y$6:$Y$9814,$A$3:$A$1037,SALE!$E$6:$E$9814,$B$3:$B$1037)</f>
        <v>0</v>
      </c>
      <c r="J189" s="416">
        <f>SUMIFS(SALE!$U$6:$U$9814,SALE!$A$6:$A$9814,J2,SALE!$Y$6:$Y$9814,$A$3:$A$1037,SALE!$E$6:$E$9814,$B$3:$B$1037)</f>
        <v>0</v>
      </c>
      <c r="K189" s="416">
        <f>SUMIFS(SALE!$U$6:$U$9814,SALE!$A$6:$A$9814,K2,SALE!$Y$6:$Y$9814,$A$3:$A$1037,SALE!$E$6:$E$9814,$B$3:$B$1037)</f>
        <v>0</v>
      </c>
      <c r="L189" s="416">
        <f>SUMIFS(SALE!$U$6:$U$9814,SALE!$A$6:$A$9814,L2,SALE!$Y$6:$Y$9814,$A$3:$A$1037,SALE!$E$6:$E$9814,$B$3:$B$1037)</f>
        <v>0</v>
      </c>
      <c r="M189" s="416">
        <f>SUMIFS(SALE!$U$6:$U$9814,SALE!$A$6:$A$9814,M2,SALE!$Y$6:$Y$9814,$A$3:$A$1037,SALE!$E$6:$E$9814,$B$3:$B$1037)</f>
        <v>0</v>
      </c>
      <c r="N189" s="416">
        <f>SUMIFS(SALE!$U$6:$U$9814,SALE!$A$6:$A$9814,N2,SALE!$Y$6:$Y$9814,$A$3:$A$1037,SALE!$E$6:$E$9814,$B$3:$B$1037)</f>
        <v>0</v>
      </c>
      <c r="O189" s="416">
        <f>SUMIFS(SALE!$U$6:$U$9814,SALE!$A$6:$A$9814,O2,SALE!$Y$6:$Y$9814,$A$3:$A$1037,SALE!$E$6:$E$9814,$B$3:$B$1037)</f>
        <v>0</v>
      </c>
    </row>
    <row r="190" spans="1:15">
      <c r="A190" s="417" t="s">
        <v>1403</v>
      </c>
      <c r="B190" s="417" t="s">
        <v>1544</v>
      </c>
      <c r="C190" s="392" t="s">
        <v>1367</v>
      </c>
      <c r="D190" s="416">
        <f>SUMIFS(SALE!$V$6:$V$9814,SALE!$A$6:$A$9814,D2,SALE!$Y$6:$Y$9814,$A$3:$A$1037,SALE!$E$6:$E$9814,$B$3:$B$1037)</f>
        <v>0</v>
      </c>
      <c r="E190" s="416">
        <f>SUMIFS(SALE!$V$6:$V$9814,SALE!$A$6:$A$9814,E2,SALE!$Y$6:$Y$9814,$A$3:$A$1037,SALE!$E$6:$E$9814,$B$3:$B$1037)</f>
        <v>0</v>
      </c>
      <c r="F190" s="416">
        <f>SUMIFS(SALE!$V$6:$V$9814,SALE!$A$6:$A$9814,F2,SALE!$Y$6:$Y$9814,$A$3:$A$1037,SALE!$E$6:$E$9814,$B$3:$B$1037)</f>
        <v>0</v>
      </c>
      <c r="G190" s="416">
        <f>SUMIFS(SALE!$V$6:$V$9814,SALE!$A$6:$A$9814,G2,SALE!$Y$6:$Y$9814,$A$3:$A$1037,SALE!$E$6:$E$9814,$B$3:$B$1037)</f>
        <v>0</v>
      </c>
      <c r="H190" s="416">
        <f>SUMIFS(SALE!$V$6:$V$9814,SALE!$A$6:$A$9814,H2,SALE!$Y$6:$Y$9814,$A$3:$A$1037,SALE!$E$6:$E$9814,$B$3:$B$1037)</f>
        <v>0</v>
      </c>
      <c r="I190" s="416">
        <f>SUMIFS(SALE!$V$6:$V$9814,SALE!$A$6:$A$9814,I2,SALE!$Y$6:$Y$9814,$A$3:$A$1037,SALE!$E$6:$E$9814,$B$3:$B$1037)</f>
        <v>0</v>
      </c>
      <c r="J190" s="416">
        <f>SUMIFS(SALE!$V$6:$V$9814,SALE!$A$6:$A$9814,J2,SALE!$Y$6:$Y$9814,$A$3:$A$1037,SALE!$E$6:$E$9814,$B$3:$B$1037)</f>
        <v>0</v>
      </c>
      <c r="K190" s="416">
        <f>SUMIFS(SALE!$V$6:$V$9814,SALE!$A$6:$A$9814,K2,SALE!$Y$6:$Y$9814,$A$3:$A$1037,SALE!$E$6:$E$9814,$B$3:$B$1037)</f>
        <v>0</v>
      </c>
      <c r="L190" s="416">
        <f>SUMIFS(SALE!$V$6:$V$9814,SALE!$A$6:$A$9814,L2,SALE!$Y$6:$Y$9814,$A$3:$A$1037,SALE!$E$6:$E$9814,$B$3:$B$1037)</f>
        <v>0</v>
      </c>
      <c r="M190" s="416">
        <f>SUMIFS(SALE!$V$6:$V$9814,SALE!$A$6:$A$9814,M2,SALE!$Y$6:$Y$9814,$A$3:$A$1037,SALE!$E$6:$E$9814,$B$3:$B$1037)</f>
        <v>0</v>
      </c>
      <c r="N190" s="416">
        <f>SUMIFS(SALE!$V$6:$V$9814,SALE!$A$6:$A$9814,N2,SALE!$Y$6:$Y$9814,$A$3:$A$1037,SALE!$E$6:$E$9814,$B$3:$B$1037)</f>
        <v>0</v>
      </c>
      <c r="O190" s="416">
        <f>SUMIFS(SALE!$V$6:$V$9814,SALE!$A$6:$A$9814,O2,SALE!$Y$6:$Y$9814,$A$3:$A$1037,SALE!$E$6:$E$9814,$B$3:$B$1037)</f>
        <v>0</v>
      </c>
    </row>
    <row r="191" spans="1:15">
      <c r="A191" s="417" t="s">
        <v>1403</v>
      </c>
      <c r="B191" s="417" t="s">
        <v>1544</v>
      </c>
      <c r="C191" s="403" t="s">
        <v>1368</v>
      </c>
      <c r="D191" s="416">
        <f>SUMIFS(SALE!$W$6:$W$9814,SALE!$A$6:$A$9814,D2,SALE!$Y$6:$Y$9814,$A$3:$A$1037,SALE!$E$6:$E$9814,$B$3:$B$1037)</f>
        <v>0</v>
      </c>
      <c r="E191" s="416">
        <f>SUMIFS(SALE!$W$6:$W$9814,SALE!$A$6:$A$9814,E2,SALE!$Y$6:$Y$9814,$A$3:$A$1037,SALE!$E$6:$E$9814,$B$3:$B$1037)</f>
        <v>0</v>
      </c>
      <c r="F191" s="416">
        <f>SUMIFS(SALE!$W$6:$W$9814,SALE!$A$6:$A$9814,F2,SALE!$Y$6:$Y$9814,$A$3:$A$1037,SALE!$E$6:$E$9814,$B$3:$B$1037)</f>
        <v>0</v>
      </c>
      <c r="G191" s="416">
        <f>SUMIFS(SALE!$W$6:$W$9814,SALE!$A$6:$A$9814,G2,SALE!$Y$6:$Y$9814,$A$3:$A$1037,SALE!$E$6:$E$9814,$B$3:$B$1037)</f>
        <v>0</v>
      </c>
      <c r="H191" s="416">
        <f>SUMIFS(SALE!$W$6:$W$9814,SALE!$A$6:$A$9814,H2,SALE!$Y$6:$Y$9814,$A$3:$A$1037,SALE!$E$6:$E$9814,$B$3:$B$1037)</f>
        <v>0</v>
      </c>
      <c r="I191" s="416">
        <f>SUMIFS(SALE!$W$6:$W$9814,SALE!$A$6:$A$9814,I2,SALE!$Y$6:$Y$9814,$A$3:$A$1037,SALE!$E$6:$E$9814,$B$3:$B$1037)</f>
        <v>0</v>
      </c>
      <c r="J191" s="416">
        <f>SUMIFS(SALE!$W$6:$W$9814,SALE!$A$6:$A$9814,J2,SALE!$Y$6:$Y$9814,$A$3:$A$1037,SALE!$E$6:$E$9814,$B$3:$B$1037)</f>
        <v>0</v>
      </c>
      <c r="K191" s="416">
        <f>SUMIFS(SALE!$W$6:$W$9814,SALE!$A$6:$A$9814,K2,SALE!$Y$6:$Y$9814,$A$3:$A$1037,SALE!$E$6:$E$9814,$B$3:$B$1037)</f>
        <v>0</v>
      </c>
      <c r="L191" s="416">
        <f>SUMIFS(SALE!$W$6:$W$9814,SALE!$A$6:$A$9814,L2,SALE!$Y$6:$Y$9814,$A$3:$A$1037,SALE!$E$6:$E$9814,$B$3:$B$1037)</f>
        <v>0</v>
      </c>
      <c r="M191" s="416">
        <f>SUMIFS(SALE!$W$6:$W$9814,SALE!$A$6:$A$9814,M2,SALE!$Y$6:$Y$9814,$A$3:$A$1037,SALE!$E$6:$E$9814,$B$3:$B$1037)</f>
        <v>0</v>
      </c>
      <c r="N191" s="416">
        <f>SUMIFS(SALE!$W$6:$W$9814,SALE!$A$6:$A$9814,N2,SALE!$Y$6:$Y$9814,$A$3:$A$1037,SALE!$E$6:$E$9814,$B$3:$B$1037)</f>
        <v>0</v>
      </c>
      <c r="O191" s="416">
        <f>SUMIFS(SALE!$W$6:$W$9814,SALE!$A$6:$A$9814,O2,SALE!$Y$6:$Y$9814,$A$3:$A$1037,SALE!$E$6:$E$9814,$B$3:$B$1037)</f>
        <v>0</v>
      </c>
    </row>
    <row r="192" spans="1:15">
      <c r="A192" s="402" t="s">
        <v>1403</v>
      </c>
      <c r="B192" s="402" t="s">
        <v>1468</v>
      </c>
      <c r="C192" s="402" t="s">
        <v>1894</v>
      </c>
      <c r="D192" s="414">
        <f>SUM(D194:D198)</f>
        <v>0</v>
      </c>
      <c r="E192" s="414">
        <f t="shared" ref="E192:O192" si="50">SUM(E194:E198)</f>
        <v>0</v>
      </c>
      <c r="F192" s="414">
        <f t="shared" si="50"/>
        <v>0</v>
      </c>
      <c r="G192" s="414">
        <f t="shared" si="50"/>
        <v>0</v>
      </c>
      <c r="H192" s="414">
        <f t="shared" si="50"/>
        <v>0</v>
      </c>
      <c r="I192" s="414">
        <f t="shared" si="50"/>
        <v>0</v>
      </c>
      <c r="J192" s="414">
        <f t="shared" si="50"/>
        <v>0</v>
      </c>
      <c r="K192" s="414">
        <f t="shared" si="50"/>
        <v>0</v>
      </c>
      <c r="L192" s="414">
        <f t="shared" si="50"/>
        <v>0</v>
      </c>
      <c r="M192" s="414">
        <f t="shared" si="50"/>
        <v>0</v>
      </c>
      <c r="N192" s="414">
        <f t="shared" si="50"/>
        <v>0</v>
      </c>
      <c r="O192" s="414">
        <f t="shared" si="50"/>
        <v>0</v>
      </c>
    </row>
    <row r="193" spans="1:15">
      <c r="A193" s="417" t="s">
        <v>1403</v>
      </c>
      <c r="B193" s="417" t="s">
        <v>1468</v>
      </c>
      <c r="C193" s="392" t="s">
        <v>1363</v>
      </c>
      <c r="D193" s="416"/>
      <c r="E193" s="416"/>
      <c r="F193" s="416"/>
      <c r="G193" s="416"/>
      <c r="H193" s="416"/>
      <c r="I193" s="416"/>
      <c r="J193" s="416"/>
      <c r="K193" s="416"/>
      <c r="L193" s="416"/>
      <c r="M193" s="416"/>
      <c r="N193" s="416"/>
      <c r="O193" s="416"/>
    </row>
    <row r="194" spans="1:15">
      <c r="A194" s="417" t="s">
        <v>1403</v>
      </c>
      <c r="B194" s="417" t="s">
        <v>1468</v>
      </c>
      <c r="C194" s="392" t="s">
        <v>1364</v>
      </c>
      <c r="D194" s="416">
        <f>+D173+D180+D187</f>
        <v>0</v>
      </c>
      <c r="E194" s="416">
        <f t="shared" ref="E194:O194" si="51">+E173+E180+E187</f>
        <v>0</v>
      </c>
      <c r="F194" s="416">
        <f t="shared" si="51"/>
        <v>0</v>
      </c>
      <c r="G194" s="416">
        <f t="shared" si="51"/>
        <v>0</v>
      </c>
      <c r="H194" s="416">
        <f t="shared" si="51"/>
        <v>0</v>
      </c>
      <c r="I194" s="416">
        <f t="shared" si="51"/>
        <v>0</v>
      </c>
      <c r="J194" s="416">
        <f t="shared" si="51"/>
        <v>0</v>
      </c>
      <c r="K194" s="416">
        <f t="shared" si="51"/>
        <v>0</v>
      </c>
      <c r="L194" s="416">
        <f t="shared" si="51"/>
        <v>0</v>
      </c>
      <c r="M194" s="416">
        <f t="shared" si="51"/>
        <v>0</v>
      </c>
      <c r="N194" s="416">
        <f t="shared" si="51"/>
        <v>0</v>
      </c>
      <c r="O194" s="416">
        <f t="shared" si="51"/>
        <v>0</v>
      </c>
    </row>
    <row r="195" spans="1:15">
      <c r="A195" s="417" t="s">
        <v>1403</v>
      </c>
      <c r="B195" s="417" t="s">
        <v>1468</v>
      </c>
      <c r="C195" s="392" t="s">
        <v>1365</v>
      </c>
      <c r="D195" s="416">
        <f t="shared" ref="D195:O198" si="52">+D174+D181+D188</f>
        <v>0</v>
      </c>
      <c r="E195" s="416">
        <f t="shared" si="52"/>
        <v>0</v>
      </c>
      <c r="F195" s="416">
        <f t="shared" si="52"/>
        <v>0</v>
      </c>
      <c r="G195" s="416">
        <f t="shared" si="52"/>
        <v>0</v>
      </c>
      <c r="H195" s="416">
        <f t="shared" si="52"/>
        <v>0</v>
      </c>
      <c r="I195" s="416">
        <f t="shared" si="52"/>
        <v>0</v>
      </c>
      <c r="J195" s="416">
        <f t="shared" si="52"/>
        <v>0</v>
      </c>
      <c r="K195" s="416">
        <f t="shared" si="52"/>
        <v>0</v>
      </c>
      <c r="L195" s="416">
        <f t="shared" si="52"/>
        <v>0</v>
      </c>
      <c r="M195" s="416">
        <f t="shared" si="52"/>
        <v>0</v>
      </c>
      <c r="N195" s="416">
        <f t="shared" si="52"/>
        <v>0</v>
      </c>
      <c r="O195" s="416">
        <f t="shared" si="52"/>
        <v>0</v>
      </c>
    </row>
    <row r="196" spans="1:15">
      <c r="A196" s="419" t="s">
        <v>1403</v>
      </c>
      <c r="B196" s="419" t="s">
        <v>1468</v>
      </c>
      <c r="C196" s="488" t="s">
        <v>1366</v>
      </c>
      <c r="D196" s="420">
        <f t="shared" si="52"/>
        <v>0</v>
      </c>
      <c r="E196" s="420">
        <f t="shared" si="52"/>
        <v>0</v>
      </c>
      <c r="F196" s="420">
        <f t="shared" si="52"/>
        <v>0</v>
      </c>
      <c r="G196" s="420">
        <f t="shared" si="52"/>
        <v>0</v>
      </c>
      <c r="H196" s="420">
        <f t="shared" si="52"/>
        <v>0</v>
      </c>
      <c r="I196" s="420">
        <f t="shared" si="52"/>
        <v>0</v>
      </c>
      <c r="J196" s="420">
        <f t="shared" si="52"/>
        <v>0</v>
      </c>
      <c r="K196" s="420">
        <f t="shared" si="52"/>
        <v>0</v>
      </c>
      <c r="L196" s="420">
        <f t="shared" si="52"/>
        <v>0</v>
      </c>
      <c r="M196" s="420">
        <f t="shared" si="52"/>
        <v>0</v>
      </c>
      <c r="N196" s="420">
        <f t="shared" si="52"/>
        <v>0</v>
      </c>
      <c r="O196" s="420">
        <f t="shared" si="52"/>
        <v>0</v>
      </c>
    </row>
    <row r="197" spans="1:15">
      <c r="A197" s="419" t="s">
        <v>1403</v>
      </c>
      <c r="B197" s="419" t="s">
        <v>1468</v>
      </c>
      <c r="C197" s="488" t="s">
        <v>1367</v>
      </c>
      <c r="D197" s="420">
        <f t="shared" si="52"/>
        <v>0</v>
      </c>
      <c r="E197" s="420">
        <f t="shared" si="52"/>
        <v>0</v>
      </c>
      <c r="F197" s="420">
        <f t="shared" si="52"/>
        <v>0</v>
      </c>
      <c r="G197" s="420">
        <f t="shared" si="52"/>
        <v>0</v>
      </c>
      <c r="H197" s="420">
        <f t="shared" si="52"/>
        <v>0</v>
      </c>
      <c r="I197" s="420">
        <f t="shared" si="52"/>
        <v>0</v>
      </c>
      <c r="J197" s="420">
        <f t="shared" si="52"/>
        <v>0</v>
      </c>
      <c r="K197" s="420">
        <f t="shared" si="52"/>
        <v>0</v>
      </c>
      <c r="L197" s="420">
        <f t="shared" si="52"/>
        <v>0</v>
      </c>
      <c r="M197" s="420">
        <f t="shared" si="52"/>
        <v>0</v>
      </c>
      <c r="N197" s="420">
        <f t="shared" si="52"/>
        <v>0</v>
      </c>
      <c r="O197" s="420">
        <f t="shared" si="52"/>
        <v>0</v>
      </c>
    </row>
    <row r="198" spans="1:15">
      <c r="A198" s="417" t="s">
        <v>1403</v>
      </c>
      <c r="B198" s="418" t="s">
        <v>1468</v>
      </c>
      <c r="C198" s="403" t="s">
        <v>1368</v>
      </c>
      <c r="D198" s="416">
        <f t="shared" si="52"/>
        <v>0</v>
      </c>
      <c r="E198" s="416">
        <f t="shared" si="52"/>
        <v>0</v>
      </c>
      <c r="F198" s="416">
        <f t="shared" si="52"/>
        <v>0</v>
      </c>
      <c r="G198" s="416">
        <f t="shared" si="52"/>
        <v>0</v>
      </c>
      <c r="H198" s="416">
        <f t="shared" si="52"/>
        <v>0</v>
      </c>
      <c r="I198" s="416">
        <f t="shared" si="52"/>
        <v>0</v>
      </c>
      <c r="J198" s="416">
        <f t="shared" si="52"/>
        <v>0</v>
      </c>
      <c r="K198" s="416">
        <f t="shared" si="52"/>
        <v>0</v>
      </c>
      <c r="L198" s="416">
        <f t="shared" si="52"/>
        <v>0</v>
      </c>
      <c r="M198" s="416">
        <f t="shared" si="52"/>
        <v>0</v>
      </c>
      <c r="N198" s="416">
        <f t="shared" si="52"/>
        <v>0</v>
      </c>
      <c r="O198" s="416">
        <f t="shared" si="52"/>
        <v>0</v>
      </c>
    </row>
    <row r="199" spans="1:15">
      <c r="A199" s="402" t="s">
        <v>1404</v>
      </c>
      <c r="B199" s="402" t="s">
        <v>1545</v>
      </c>
      <c r="C199" s="402" t="s">
        <v>1545</v>
      </c>
      <c r="D199" s="414">
        <f t="shared" ref="D199:O199" si="53">SUM(D201:D205)</f>
        <v>0</v>
      </c>
      <c r="E199" s="414">
        <f t="shared" si="53"/>
        <v>0</v>
      </c>
      <c r="F199" s="414">
        <f t="shared" si="53"/>
        <v>0</v>
      </c>
      <c r="G199" s="414">
        <f t="shared" si="53"/>
        <v>0</v>
      </c>
      <c r="H199" s="414">
        <f t="shared" si="53"/>
        <v>0</v>
      </c>
      <c r="I199" s="414">
        <f t="shared" si="53"/>
        <v>0</v>
      </c>
      <c r="J199" s="414">
        <f t="shared" si="53"/>
        <v>0</v>
      </c>
      <c r="K199" s="414">
        <f t="shared" si="53"/>
        <v>0</v>
      </c>
      <c r="L199" s="414">
        <f t="shared" si="53"/>
        <v>0</v>
      </c>
      <c r="M199" s="414">
        <f t="shared" si="53"/>
        <v>0</v>
      </c>
      <c r="N199" s="414">
        <f t="shared" si="53"/>
        <v>0</v>
      </c>
      <c r="O199" s="414">
        <f t="shared" si="53"/>
        <v>0</v>
      </c>
    </row>
    <row r="200" spans="1:15">
      <c r="A200" s="415" t="s">
        <v>1404</v>
      </c>
      <c r="B200" s="415" t="s">
        <v>1545</v>
      </c>
      <c r="C200" s="392" t="s">
        <v>1363</v>
      </c>
      <c r="D200" s="416"/>
      <c r="E200" s="416"/>
      <c r="F200" s="416"/>
      <c r="G200" s="416"/>
      <c r="H200" s="416"/>
      <c r="I200" s="416"/>
      <c r="J200" s="416"/>
      <c r="K200" s="416"/>
      <c r="L200" s="416"/>
      <c r="M200" s="416"/>
      <c r="N200" s="416"/>
      <c r="O200" s="416"/>
    </row>
    <row r="201" spans="1:15">
      <c r="A201" s="417" t="s">
        <v>1404</v>
      </c>
      <c r="B201" s="417" t="s">
        <v>1545</v>
      </c>
      <c r="C201" s="392" t="s">
        <v>1364</v>
      </c>
      <c r="D201" s="416">
        <f>SUMIFS(SALE!$S$6:$S$9814,SALE!$A$6:$A$9814,D2,SALE!$Y$6:$Y$9814,$A$3:$A$1037,SALE!$E$6:$E$9814,$B$3:$B$1037)</f>
        <v>0</v>
      </c>
      <c r="E201" s="416">
        <f>SUMIFS(SALE!$S$6:$S$9814,SALE!$A$6:$A$9814,E2,SALE!$Y$6:$Y$9814,$A$3:$A$1037,SALE!$E$6:$E$9814,$B$3:$B$1037)</f>
        <v>0</v>
      </c>
      <c r="F201" s="416">
        <f>SUMIFS(SALE!$S$6:$S$9814,SALE!$A$6:$A$9814,F2,SALE!$Y$6:$Y$9814,$A$3:$A$1037,SALE!$E$6:$E$9814,$B$3:$B$1037)</f>
        <v>0</v>
      </c>
      <c r="G201" s="416">
        <f>SUMIFS(SALE!$S$6:$S$9814,SALE!$A$6:$A$9814,G2,SALE!$Y$6:$Y$9814,$A$3:$A$1037,SALE!$E$6:$E$9814,$B$3:$B$1037)</f>
        <v>0</v>
      </c>
      <c r="H201" s="416">
        <f>SUMIFS(SALE!$S$6:$S$9814,SALE!$A$6:$A$9814,H2,SALE!$Y$6:$Y$9814,$A$3:$A$1037,SALE!$E$6:$E$9814,$B$3:$B$1037)</f>
        <v>0</v>
      </c>
      <c r="I201" s="416">
        <f>SUMIFS(SALE!$S$6:$S$9814,SALE!$A$6:$A$9814,I2,SALE!$Y$6:$Y$9814,$A$3:$A$1037,SALE!$E$6:$E$9814,$B$3:$B$1037)</f>
        <v>0</v>
      </c>
      <c r="J201" s="416">
        <f>SUMIFS(SALE!$S$6:$S$9814,SALE!$A$6:$A$9814,J2,SALE!$Y$6:$Y$9814,$A$3:$A$1037,SALE!$E$6:$E$9814,$B$3:$B$1037)</f>
        <v>0</v>
      </c>
      <c r="K201" s="416">
        <f>SUMIFS(SALE!$S$6:$S$9814,SALE!$A$6:$A$9814,K2,SALE!$Y$6:$Y$9814,$A$3:$A$1037,SALE!$E$6:$E$9814,$B$3:$B$1037)</f>
        <v>0</v>
      </c>
      <c r="L201" s="416">
        <f>SUMIFS(SALE!$S$6:$S$9814,SALE!$A$6:$A$9814,L2,SALE!$Y$6:$Y$9814,$A$3:$A$1037,SALE!$E$6:$E$9814,$B$3:$B$1037)</f>
        <v>0</v>
      </c>
      <c r="M201" s="416">
        <f>SUMIFS(SALE!$S$6:$S$9814,SALE!$A$6:$A$9814,M2,SALE!$Y$6:$Y$9814,$A$3:$A$1037,SALE!$E$6:$E$9814,$B$3:$B$1037)</f>
        <v>0</v>
      </c>
      <c r="N201" s="416">
        <f>SUMIFS(SALE!$S$6:$S$9814,SALE!$A$6:$A$9814,N2,SALE!$Y$6:$Y$9814,$A$3:$A$1037,SALE!$E$6:$E$9814,$B$3:$B$1037)</f>
        <v>0</v>
      </c>
      <c r="O201" s="416">
        <f>SUMIFS(SALE!$S$6:$S$9814,SALE!$A$6:$A$9814,O2,SALE!$Y$6:$Y$9814,$A$3:$A$1037,SALE!$E$6:$E$9814,$B$3:$B$1037)</f>
        <v>0</v>
      </c>
    </row>
    <row r="202" spans="1:15">
      <c r="A202" s="417" t="s">
        <v>1404</v>
      </c>
      <c r="B202" s="417" t="s">
        <v>1545</v>
      </c>
      <c r="C202" s="392" t="s">
        <v>1365</v>
      </c>
      <c r="D202" s="416">
        <f>SUMIFS(SALE!$T$6:$T$9814,SALE!$A$6:$A$9814,D2,SALE!$Y$6:$Y$9814,$A$3:$A$1037,SALE!$E$6:$E$9814,$B$3:$B$1037)</f>
        <v>0</v>
      </c>
      <c r="E202" s="416">
        <f>SUMIFS(SALE!$T$6:$T$9814,SALE!$A$6:$A$9814,E2,SALE!$Y$6:$Y$9814,$A$3:$A$1037,SALE!$E$6:$E$9814,$B$3:$B$1037)</f>
        <v>0</v>
      </c>
      <c r="F202" s="416">
        <f>SUMIFS(SALE!$T$6:$T$9814,SALE!$A$6:$A$9814,F2,SALE!$Y$6:$Y$9814,$A$3:$A$1037,SALE!$E$6:$E$9814,$B$3:$B$1037)</f>
        <v>0</v>
      </c>
      <c r="G202" s="416">
        <f>SUMIFS(SALE!$T$6:$T$9814,SALE!$A$6:$A$9814,G2,SALE!$Y$6:$Y$9814,$A$3:$A$1037,SALE!$E$6:$E$9814,$B$3:$B$1037)</f>
        <v>0</v>
      </c>
      <c r="H202" s="416">
        <f>SUMIFS(SALE!$T$6:$T$9814,SALE!$A$6:$A$9814,H2,SALE!$Y$6:$Y$9814,$A$3:$A$1037,SALE!$E$6:$E$9814,$B$3:$B$1037)</f>
        <v>0</v>
      </c>
      <c r="I202" s="416">
        <f>SUMIFS(SALE!$T$6:$T$9814,SALE!$A$6:$A$9814,I2,SALE!$Y$6:$Y$9814,$A$3:$A$1037,SALE!$E$6:$E$9814,$B$3:$B$1037)</f>
        <v>0</v>
      </c>
      <c r="J202" s="416">
        <f>SUMIFS(SALE!$T$6:$T$9814,SALE!$A$6:$A$9814,J2,SALE!$Y$6:$Y$9814,$A$3:$A$1037,SALE!$E$6:$E$9814,$B$3:$B$1037)</f>
        <v>0</v>
      </c>
      <c r="K202" s="416">
        <f>SUMIFS(SALE!$T$6:$T$9814,SALE!$A$6:$A$9814,K2,SALE!$Y$6:$Y$9814,$A$3:$A$1037,SALE!$E$6:$E$9814,$B$3:$B$1037)</f>
        <v>0</v>
      </c>
      <c r="L202" s="416">
        <f>SUMIFS(SALE!$T$6:$T$9814,SALE!$A$6:$A$9814,L2,SALE!$Y$6:$Y$9814,$A$3:$A$1037,SALE!$E$6:$E$9814,$B$3:$B$1037)</f>
        <v>0</v>
      </c>
      <c r="M202" s="416">
        <f>SUMIFS(SALE!$T$6:$T$9814,SALE!$A$6:$A$9814,M2,SALE!$Y$6:$Y$9814,$A$3:$A$1037,SALE!$E$6:$E$9814,$B$3:$B$1037)</f>
        <v>0</v>
      </c>
      <c r="N202" s="416">
        <f>SUMIFS(SALE!$T$6:$T$9814,SALE!$A$6:$A$9814,N2,SALE!$Y$6:$Y$9814,$A$3:$A$1037,SALE!$E$6:$E$9814,$B$3:$B$1037)</f>
        <v>0</v>
      </c>
      <c r="O202" s="416">
        <f>SUMIFS(SALE!$T$6:$T$9814,SALE!$A$6:$A$9814,O2,SALE!$Y$6:$Y$9814,$A$3:$A$1037,SALE!$E$6:$E$9814,$B$3:$B$1037)</f>
        <v>0</v>
      </c>
    </row>
    <row r="203" spans="1:15">
      <c r="A203" s="417" t="s">
        <v>1404</v>
      </c>
      <c r="B203" s="417" t="s">
        <v>1545</v>
      </c>
      <c r="C203" s="392" t="s">
        <v>1366</v>
      </c>
      <c r="D203" s="416">
        <f>SUMIFS(SALE!$U$6:$U$9814,SALE!$A$6:$A$9814,D2,SALE!$Y$6:$Y$9814,$A$3:$A$1037,SALE!$E$6:$E$9814,$B$3:$B$1037)</f>
        <v>0</v>
      </c>
      <c r="E203" s="416">
        <f>SUMIFS(SALE!$U$6:$U$9814,SALE!$A$6:$A$9814,E2,SALE!$Y$6:$Y$9814,$A$3:$A$1037,SALE!$E$6:$E$9814,$B$3:$B$1037)</f>
        <v>0</v>
      </c>
      <c r="F203" s="416">
        <f>SUMIFS(SALE!$U$6:$U$9814,SALE!$A$6:$A$9814,F2,SALE!$Y$6:$Y$9814,$A$3:$A$1037,SALE!$E$6:$E$9814,$B$3:$B$1037)</f>
        <v>0</v>
      </c>
      <c r="G203" s="416">
        <f>SUMIFS(SALE!$U$6:$U$9814,SALE!$A$6:$A$9814,G2,SALE!$Y$6:$Y$9814,$A$3:$A$1037,SALE!$E$6:$E$9814,$B$3:$B$1037)</f>
        <v>0</v>
      </c>
      <c r="H203" s="416">
        <f>SUMIFS(SALE!$U$6:$U$9814,SALE!$A$6:$A$9814,H2,SALE!$Y$6:$Y$9814,$A$3:$A$1037,SALE!$E$6:$E$9814,$B$3:$B$1037)</f>
        <v>0</v>
      </c>
      <c r="I203" s="416">
        <f>SUMIFS(SALE!$U$6:$U$9814,SALE!$A$6:$A$9814,I2,SALE!$Y$6:$Y$9814,$A$3:$A$1037,SALE!$E$6:$E$9814,$B$3:$B$1037)</f>
        <v>0</v>
      </c>
      <c r="J203" s="416">
        <f>SUMIFS(SALE!$U$6:$U$9814,SALE!$A$6:$A$9814,J2,SALE!$Y$6:$Y$9814,$A$3:$A$1037,SALE!$E$6:$E$9814,$B$3:$B$1037)</f>
        <v>0</v>
      </c>
      <c r="K203" s="416">
        <f>SUMIFS(SALE!$U$6:$U$9814,SALE!$A$6:$A$9814,K2,SALE!$Y$6:$Y$9814,$A$3:$A$1037,SALE!$E$6:$E$9814,$B$3:$B$1037)</f>
        <v>0</v>
      </c>
      <c r="L203" s="416">
        <f>SUMIFS(SALE!$U$6:$U$9814,SALE!$A$6:$A$9814,L2,SALE!$Y$6:$Y$9814,$A$3:$A$1037,SALE!$E$6:$E$9814,$B$3:$B$1037)</f>
        <v>0</v>
      </c>
      <c r="M203" s="416">
        <f>SUMIFS(SALE!$U$6:$U$9814,SALE!$A$6:$A$9814,M2,SALE!$Y$6:$Y$9814,$A$3:$A$1037,SALE!$E$6:$E$9814,$B$3:$B$1037)</f>
        <v>0</v>
      </c>
      <c r="N203" s="416">
        <f>SUMIFS(SALE!$U$6:$U$9814,SALE!$A$6:$A$9814,N2,SALE!$Y$6:$Y$9814,$A$3:$A$1037,SALE!$E$6:$E$9814,$B$3:$B$1037)</f>
        <v>0</v>
      </c>
      <c r="O203" s="416">
        <f>SUMIFS(SALE!$U$6:$U$9814,SALE!$A$6:$A$9814,O2,SALE!$Y$6:$Y$9814,$A$3:$A$1037,SALE!$E$6:$E$9814,$B$3:$B$1037)</f>
        <v>0</v>
      </c>
    </row>
    <row r="204" spans="1:15">
      <c r="A204" s="417" t="s">
        <v>1404</v>
      </c>
      <c r="B204" s="417" t="s">
        <v>1545</v>
      </c>
      <c r="C204" s="392" t="s">
        <v>1367</v>
      </c>
      <c r="D204" s="416">
        <f>SUMIFS(SALE!$V$6:$V$9814,SALE!$A$6:$A$9814,D2,SALE!$Y$6:$Y$9814,$A$3:$A$1037,SALE!$E$6:$E$9814,$B$3:$B$1037)</f>
        <v>0</v>
      </c>
      <c r="E204" s="416">
        <f>SUMIFS(SALE!$V$6:$V$9814,SALE!$A$6:$A$9814,E2,SALE!$Y$6:$Y$9814,$A$3:$A$1037,SALE!$E$6:$E$9814,$B$3:$B$1037)</f>
        <v>0</v>
      </c>
      <c r="F204" s="416">
        <f>SUMIFS(SALE!$V$6:$V$9814,SALE!$A$6:$A$9814,F2,SALE!$Y$6:$Y$9814,$A$3:$A$1037,SALE!$E$6:$E$9814,$B$3:$B$1037)</f>
        <v>0</v>
      </c>
      <c r="G204" s="416">
        <f>SUMIFS(SALE!$V$6:$V$9814,SALE!$A$6:$A$9814,G2,SALE!$Y$6:$Y$9814,$A$3:$A$1037,SALE!$E$6:$E$9814,$B$3:$B$1037)</f>
        <v>0</v>
      </c>
      <c r="H204" s="416">
        <f>SUMIFS(SALE!$V$6:$V$9814,SALE!$A$6:$A$9814,H2,SALE!$Y$6:$Y$9814,$A$3:$A$1037,SALE!$E$6:$E$9814,$B$3:$B$1037)</f>
        <v>0</v>
      </c>
      <c r="I204" s="416">
        <f>SUMIFS(SALE!$V$6:$V$9814,SALE!$A$6:$A$9814,I2,SALE!$Y$6:$Y$9814,$A$3:$A$1037,SALE!$E$6:$E$9814,$B$3:$B$1037)</f>
        <v>0</v>
      </c>
      <c r="J204" s="416">
        <f>SUMIFS(SALE!$V$6:$V$9814,SALE!$A$6:$A$9814,J2,SALE!$Y$6:$Y$9814,$A$3:$A$1037,SALE!$E$6:$E$9814,$B$3:$B$1037)</f>
        <v>0</v>
      </c>
      <c r="K204" s="416">
        <f>SUMIFS(SALE!$V$6:$V$9814,SALE!$A$6:$A$9814,K2,SALE!$Y$6:$Y$9814,$A$3:$A$1037,SALE!$E$6:$E$9814,$B$3:$B$1037)</f>
        <v>0</v>
      </c>
      <c r="L204" s="416">
        <f>SUMIFS(SALE!$V$6:$V$9814,SALE!$A$6:$A$9814,L2,SALE!$Y$6:$Y$9814,$A$3:$A$1037,SALE!$E$6:$E$9814,$B$3:$B$1037)</f>
        <v>0</v>
      </c>
      <c r="M204" s="416">
        <f>SUMIFS(SALE!$V$6:$V$9814,SALE!$A$6:$A$9814,M2,SALE!$Y$6:$Y$9814,$A$3:$A$1037,SALE!$E$6:$E$9814,$B$3:$B$1037)</f>
        <v>0</v>
      </c>
      <c r="N204" s="416">
        <f>SUMIFS(SALE!$V$6:$V$9814,SALE!$A$6:$A$9814,N2,SALE!$Y$6:$Y$9814,$A$3:$A$1037,SALE!$E$6:$E$9814,$B$3:$B$1037)</f>
        <v>0</v>
      </c>
      <c r="O204" s="416">
        <f>SUMIFS(SALE!$V$6:$V$9814,SALE!$A$6:$A$9814,O2,SALE!$Y$6:$Y$9814,$A$3:$A$1037,SALE!$E$6:$E$9814,$B$3:$B$1037)</f>
        <v>0</v>
      </c>
    </row>
    <row r="205" spans="1:15">
      <c r="A205" s="417" t="s">
        <v>1404</v>
      </c>
      <c r="B205" s="418" t="s">
        <v>1545</v>
      </c>
      <c r="C205" s="392" t="s">
        <v>1368</v>
      </c>
      <c r="D205" s="416">
        <f>SUMIFS(SALE!$W$6:$W$9814,SALE!$A$6:$A$9814,D2,SALE!$Y$6:$Y$9814,$A$3:$A$1037,SALE!$E$6:$E$9814,$B$3:$B$1037)</f>
        <v>0</v>
      </c>
      <c r="E205" s="416">
        <f>SUMIFS(SALE!$W$6:$W$9814,SALE!$A$6:$A$9814,E2,SALE!$Y$6:$Y$9814,$A$3:$A$1037,SALE!$E$6:$E$9814,$B$3:$B$1037)</f>
        <v>0</v>
      </c>
      <c r="F205" s="416">
        <f>SUMIFS(SALE!$W$6:$W$9814,SALE!$A$6:$A$9814,F2,SALE!$Y$6:$Y$9814,$A$3:$A$1037,SALE!$E$6:$E$9814,$B$3:$B$1037)</f>
        <v>0</v>
      </c>
      <c r="G205" s="416">
        <f>SUMIFS(SALE!$W$6:$W$9814,SALE!$A$6:$A$9814,G2,SALE!$Y$6:$Y$9814,$A$3:$A$1037,SALE!$E$6:$E$9814,$B$3:$B$1037)</f>
        <v>0</v>
      </c>
      <c r="H205" s="416">
        <f>SUMIFS(SALE!$W$6:$W$9814,SALE!$A$6:$A$9814,H2,SALE!$Y$6:$Y$9814,$A$3:$A$1037,SALE!$E$6:$E$9814,$B$3:$B$1037)</f>
        <v>0</v>
      </c>
      <c r="I205" s="416">
        <f>SUMIFS(SALE!$W$6:$W$9814,SALE!$A$6:$A$9814,I2,SALE!$Y$6:$Y$9814,$A$3:$A$1037,SALE!$E$6:$E$9814,$B$3:$B$1037)</f>
        <v>0</v>
      </c>
      <c r="J205" s="416">
        <f>SUMIFS(SALE!$W$6:$W$9814,SALE!$A$6:$A$9814,J2,SALE!$Y$6:$Y$9814,$A$3:$A$1037,SALE!$E$6:$E$9814,$B$3:$B$1037)</f>
        <v>0</v>
      </c>
      <c r="K205" s="416">
        <f>SUMIFS(SALE!$W$6:$W$9814,SALE!$A$6:$A$9814,K2,SALE!$Y$6:$Y$9814,$A$3:$A$1037,SALE!$E$6:$E$9814,$B$3:$B$1037)</f>
        <v>0</v>
      </c>
      <c r="L205" s="416">
        <f>SUMIFS(SALE!$W$6:$W$9814,SALE!$A$6:$A$9814,L2,SALE!$Y$6:$Y$9814,$A$3:$A$1037,SALE!$E$6:$E$9814,$B$3:$B$1037)</f>
        <v>0</v>
      </c>
      <c r="M205" s="416">
        <f>SUMIFS(SALE!$W$6:$W$9814,SALE!$A$6:$A$9814,M2,SALE!$Y$6:$Y$9814,$A$3:$A$1037,SALE!$E$6:$E$9814,$B$3:$B$1037)</f>
        <v>0</v>
      </c>
      <c r="N205" s="416">
        <f>SUMIFS(SALE!$W$6:$W$9814,SALE!$A$6:$A$9814,N2,SALE!$Y$6:$Y$9814,$A$3:$A$1037,SALE!$E$6:$E$9814,$B$3:$B$1037)</f>
        <v>0</v>
      </c>
      <c r="O205" s="416">
        <f>SUMIFS(SALE!$W$6:$W$9814,SALE!$A$6:$A$9814,O2,SALE!$Y$6:$Y$9814,$A$3:$A$1037,SALE!$E$6:$E$9814,$B$3:$B$1037)</f>
        <v>0</v>
      </c>
    </row>
    <row r="206" spans="1:15">
      <c r="A206" s="402" t="s">
        <v>1404</v>
      </c>
      <c r="B206" s="402" t="s">
        <v>1543</v>
      </c>
      <c r="C206" s="402" t="s">
        <v>1543</v>
      </c>
      <c r="D206" s="414">
        <f t="shared" ref="D206:O206" si="54">SUM(D208:D212)</f>
        <v>0</v>
      </c>
      <c r="E206" s="414">
        <f t="shared" si="54"/>
        <v>0</v>
      </c>
      <c r="F206" s="414">
        <f t="shared" si="54"/>
        <v>0</v>
      </c>
      <c r="G206" s="414">
        <f t="shared" si="54"/>
        <v>0</v>
      </c>
      <c r="H206" s="414">
        <f t="shared" si="54"/>
        <v>0</v>
      </c>
      <c r="I206" s="414">
        <f t="shared" si="54"/>
        <v>0</v>
      </c>
      <c r="J206" s="414">
        <f t="shared" si="54"/>
        <v>0</v>
      </c>
      <c r="K206" s="414">
        <f t="shared" si="54"/>
        <v>0</v>
      </c>
      <c r="L206" s="414">
        <f t="shared" si="54"/>
        <v>0</v>
      </c>
      <c r="M206" s="414">
        <f t="shared" si="54"/>
        <v>0</v>
      </c>
      <c r="N206" s="414">
        <f t="shared" si="54"/>
        <v>0</v>
      </c>
      <c r="O206" s="414">
        <f t="shared" si="54"/>
        <v>0</v>
      </c>
    </row>
    <row r="207" spans="1:15">
      <c r="A207" s="415" t="s">
        <v>1404</v>
      </c>
      <c r="B207" s="415" t="s">
        <v>1543</v>
      </c>
      <c r="C207" s="392" t="s">
        <v>1363</v>
      </c>
      <c r="D207" s="416"/>
      <c r="E207" s="416"/>
      <c r="F207" s="416"/>
      <c r="G207" s="416"/>
      <c r="H207" s="416"/>
      <c r="I207" s="416"/>
      <c r="J207" s="416"/>
      <c r="K207" s="416"/>
      <c r="L207" s="416"/>
      <c r="M207" s="416"/>
      <c r="N207" s="416"/>
      <c r="O207" s="416"/>
    </row>
    <row r="208" spans="1:15">
      <c r="A208" s="417" t="s">
        <v>1404</v>
      </c>
      <c r="B208" s="417" t="s">
        <v>1543</v>
      </c>
      <c r="C208" s="392" t="s">
        <v>1364</v>
      </c>
      <c r="D208" s="416">
        <f>SUMIFS(SALE!$S$6:$S$9814,SALE!$A$6:$A$9814,D2,SALE!$Y$6:$Y$9814,$A$3:$A$1037,SALE!$E$6:$E$9814,$B$3:$B$1037)</f>
        <v>0</v>
      </c>
      <c r="E208" s="416">
        <f>SUMIFS(SALE!$S$6:$S$9814,SALE!$A$6:$A$9814,E2,SALE!$Y$6:$Y$9814,$A$3:$A$1037,SALE!$E$6:$E$9814,$B$3:$B$1037)</f>
        <v>0</v>
      </c>
      <c r="F208" s="416">
        <f>SUMIFS(SALE!$S$6:$S$9814,SALE!$A$6:$A$9814,F2,SALE!$Y$6:$Y$9814,$A$3:$A$1037,SALE!$E$6:$E$9814,$B$3:$B$1037)</f>
        <v>0</v>
      </c>
      <c r="G208" s="416">
        <f>SUMIFS(SALE!$S$6:$S$9814,SALE!$A$6:$A$9814,G2,SALE!$Y$6:$Y$9814,$A$3:$A$1037,SALE!$E$6:$E$9814,$B$3:$B$1037)</f>
        <v>0</v>
      </c>
      <c r="H208" s="416">
        <f>SUMIFS(SALE!$S$6:$S$9814,SALE!$A$6:$A$9814,H2,SALE!$Y$6:$Y$9814,$A$3:$A$1037,SALE!$E$6:$E$9814,$B$3:$B$1037)</f>
        <v>0</v>
      </c>
      <c r="I208" s="416">
        <f>SUMIFS(SALE!$S$6:$S$9814,SALE!$A$6:$A$9814,I2,SALE!$Y$6:$Y$9814,$A$3:$A$1037,SALE!$E$6:$E$9814,$B$3:$B$1037)</f>
        <v>0</v>
      </c>
      <c r="J208" s="416">
        <f>SUMIFS(SALE!$S$6:$S$9814,SALE!$A$6:$A$9814,J2,SALE!$Y$6:$Y$9814,$A$3:$A$1037,SALE!$E$6:$E$9814,$B$3:$B$1037)</f>
        <v>0</v>
      </c>
      <c r="K208" s="416">
        <f>SUMIFS(SALE!$S$6:$S$9814,SALE!$A$6:$A$9814,K2,SALE!$Y$6:$Y$9814,$A$3:$A$1037,SALE!$E$6:$E$9814,$B$3:$B$1037)</f>
        <v>0</v>
      </c>
      <c r="L208" s="416">
        <f>SUMIFS(SALE!$S$6:$S$9814,SALE!$A$6:$A$9814,L2,SALE!$Y$6:$Y$9814,$A$3:$A$1037,SALE!$E$6:$E$9814,$B$3:$B$1037)</f>
        <v>0</v>
      </c>
      <c r="M208" s="416">
        <f>SUMIFS(SALE!$S$6:$S$9814,SALE!$A$6:$A$9814,M2,SALE!$Y$6:$Y$9814,$A$3:$A$1037,SALE!$E$6:$E$9814,$B$3:$B$1037)</f>
        <v>0</v>
      </c>
      <c r="N208" s="416">
        <f>SUMIFS(SALE!$S$6:$S$9814,SALE!$A$6:$A$9814,N2,SALE!$Y$6:$Y$9814,$A$3:$A$1037,SALE!$E$6:$E$9814,$B$3:$B$1037)</f>
        <v>0</v>
      </c>
      <c r="O208" s="416">
        <f>SUMIFS(SALE!$S$6:$S$9814,SALE!$A$6:$A$9814,O2,SALE!$Y$6:$Y$9814,$A$3:$A$1037,SALE!$E$6:$E$9814,$B$3:$B$1037)</f>
        <v>0</v>
      </c>
    </row>
    <row r="209" spans="1:15">
      <c r="A209" s="417" t="s">
        <v>1404</v>
      </c>
      <c r="B209" s="417" t="s">
        <v>1543</v>
      </c>
      <c r="C209" s="392" t="s">
        <v>1365</v>
      </c>
      <c r="D209" s="416">
        <f>SUMIFS(SALE!$T$6:$T$9814,SALE!$A$6:$A$9814,D2,SALE!$Y$6:$Y$9814,$A$3:$A$1037,SALE!$E$6:$E$9814,$B$3:$B$1037)</f>
        <v>0</v>
      </c>
      <c r="E209" s="416">
        <f>SUMIFS(SALE!$T$6:$T$9814,SALE!$A$6:$A$9814,E2,SALE!$Y$6:$Y$9814,$A$3:$A$1037,SALE!$E$6:$E$9814,$B$3:$B$1037)</f>
        <v>0</v>
      </c>
      <c r="F209" s="416">
        <f>SUMIFS(SALE!$T$6:$T$9814,SALE!$A$6:$A$9814,F2,SALE!$Y$6:$Y$9814,$A$3:$A$1037,SALE!$E$6:$E$9814,$B$3:$B$1037)</f>
        <v>0</v>
      </c>
      <c r="G209" s="416">
        <f>SUMIFS(SALE!$T$6:$T$9814,SALE!$A$6:$A$9814,G2,SALE!$Y$6:$Y$9814,$A$3:$A$1037,SALE!$E$6:$E$9814,$B$3:$B$1037)</f>
        <v>0</v>
      </c>
      <c r="H209" s="416">
        <f>SUMIFS(SALE!$T$6:$T$9814,SALE!$A$6:$A$9814,H2,SALE!$Y$6:$Y$9814,$A$3:$A$1037,SALE!$E$6:$E$9814,$B$3:$B$1037)</f>
        <v>0</v>
      </c>
      <c r="I209" s="416">
        <f>SUMIFS(SALE!$T$6:$T$9814,SALE!$A$6:$A$9814,I2,SALE!$Y$6:$Y$9814,$A$3:$A$1037,SALE!$E$6:$E$9814,$B$3:$B$1037)</f>
        <v>0</v>
      </c>
      <c r="J209" s="416">
        <f>SUMIFS(SALE!$T$6:$T$9814,SALE!$A$6:$A$9814,J2,SALE!$Y$6:$Y$9814,$A$3:$A$1037,SALE!$E$6:$E$9814,$B$3:$B$1037)</f>
        <v>0</v>
      </c>
      <c r="K209" s="416">
        <f>SUMIFS(SALE!$T$6:$T$9814,SALE!$A$6:$A$9814,K2,SALE!$Y$6:$Y$9814,$A$3:$A$1037,SALE!$E$6:$E$9814,$B$3:$B$1037)</f>
        <v>0</v>
      </c>
      <c r="L209" s="416">
        <f>SUMIFS(SALE!$T$6:$T$9814,SALE!$A$6:$A$9814,L2,SALE!$Y$6:$Y$9814,$A$3:$A$1037,SALE!$E$6:$E$9814,$B$3:$B$1037)</f>
        <v>0</v>
      </c>
      <c r="M209" s="416">
        <f>SUMIFS(SALE!$T$6:$T$9814,SALE!$A$6:$A$9814,M2,SALE!$Y$6:$Y$9814,$A$3:$A$1037,SALE!$E$6:$E$9814,$B$3:$B$1037)</f>
        <v>0</v>
      </c>
      <c r="N209" s="416">
        <f>SUMIFS(SALE!$T$6:$T$9814,SALE!$A$6:$A$9814,N2,SALE!$Y$6:$Y$9814,$A$3:$A$1037,SALE!$E$6:$E$9814,$B$3:$B$1037)</f>
        <v>0</v>
      </c>
      <c r="O209" s="416">
        <f>SUMIFS(SALE!$T$6:$T$9814,SALE!$A$6:$A$9814,O2,SALE!$Y$6:$Y$9814,$A$3:$A$1037,SALE!$E$6:$E$9814,$B$3:$B$1037)</f>
        <v>0</v>
      </c>
    </row>
    <row r="210" spans="1:15">
      <c r="A210" s="417" t="s">
        <v>1404</v>
      </c>
      <c r="B210" s="417" t="s">
        <v>1543</v>
      </c>
      <c r="C210" s="392" t="s">
        <v>1366</v>
      </c>
      <c r="D210" s="416">
        <f>SUMIFS(SALE!$U$6:$U$9814,SALE!$A$6:$A$9814,D2,SALE!$Y$6:$Y$9814,$A$3:$A$1037,SALE!$E$6:$E$9814,$B$3:$B$1037)</f>
        <v>0</v>
      </c>
      <c r="E210" s="416">
        <f>SUMIFS(SALE!$U$6:$U$9814,SALE!$A$6:$A$9814,E2,SALE!$Y$6:$Y$9814,$A$3:$A$1037,SALE!$E$6:$E$9814,$B$3:$B$1037)</f>
        <v>0</v>
      </c>
      <c r="F210" s="416">
        <f>SUMIFS(SALE!$U$6:$U$9814,SALE!$A$6:$A$9814,F2,SALE!$Y$6:$Y$9814,$A$3:$A$1037,SALE!$E$6:$E$9814,$B$3:$B$1037)</f>
        <v>0</v>
      </c>
      <c r="G210" s="416">
        <f>SUMIFS(SALE!$U$6:$U$9814,SALE!$A$6:$A$9814,G2,SALE!$Y$6:$Y$9814,$A$3:$A$1037,SALE!$E$6:$E$9814,$B$3:$B$1037)</f>
        <v>0</v>
      </c>
      <c r="H210" s="416">
        <f>SUMIFS(SALE!$U$6:$U$9814,SALE!$A$6:$A$9814,H2,SALE!$Y$6:$Y$9814,$A$3:$A$1037,SALE!$E$6:$E$9814,$B$3:$B$1037)</f>
        <v>0</v>
      </c>
      <c r="I210" s="416">
        <f>SUMIFS(SALE!$U$6:$U$9814,SALE!$A$6:$A$9814,I2,SALE!$Y$6:$Y$9814,$A$3:$A$1037,SALE!$E$6:$E$9814,$B$3:$B$1037)</f>
        <v>0</v>
      </c>
      <c r="J210" s="416">
        <f>SUMIFS(SALE!$U$6:$U$9814,SALE!$A$6:$A$9814,J2,SALE!$Y$6:$Y$9814,$A$3:$A$1037,SALE!$E$6:$E$9814,$B$3:$B$1037)</f>
        <v>0</v>
      </c>
      <c r="K210" s="416">
        <f>SUMIFS(SALE!$U$6:$U$9814,SALE!$A$6:$A$9814,K2,SALE!$Y$6:$Y$9814,$A$3:$A$1037,SALE!$E$6:$E$9814,$B$3:$B$1037)</f>
        <v>0</v>
      </c>
      <c r="L210" s="416">
        <f>SUMIFS(SALE!$U$6:$U$9814,SALE!$A$6:$A$9814,L2,SALE!$Y$6:$Y$9814,$A$3:$A$1037,SALE!$E$6:$E$9814,$B$3:$B$1037)</f>
        <v>0</v>
      </c>
      <c r="M210" s="416">
        <f>SUMIFS(SALE!$U$6:$U$9814,SALE!$A$6:$A$9814,M2,SALE!$Y$6:$Y$9814,$A$3:$A$1037,SALE!$E$6:$E$9814,$B$3:$B$1037)</f>
        <v>0</v>
      </c>
      <c r="N210" s="416">
        <f>SUMIFS(SALE!$U$6:$U$9814,SALE!$A$6:$A$9814,N2,SALE!$Y$6:$Y$9814,$A$3:$A$1037,SALE!$E$6:$E$9814,$B$3:$B$1037)</f>
        <v>0</v>
      </c>
      <c r="O210" s="416">
        <f>SUMIFS(SALE!$U$6:$U$9814,SALE!$A$6:$A$9814,O2,SALE!$Y$6:$Y$9814,$A$3:$A$1037,SALE!$E$6:$E$9814,$B$3:$B$1037)</f>
        <v>0</v>
      </c>
    </row>
    <row r="211" spans="1:15">
      <c r="A211" s="417" t="s">
        <v>1404</v>
      </c>
      <c r="B211" s="417" t="s">
        <v>1543</v>
      </c>
      <c r="C211" s="392" t="s">
        <v>1367</v>
      </c>
      <c r="D211" s="416">
        <f>SUMIFS(SALE!$V$6:$V$9814,SALE!$A$6:$A$9814,D2,SALE!$Y$6:$Y$9814,$A$3:$A$1037,SALE!$E$6:$E$9814,$B$3:$B$1037)</f>
        <v>0</v>
      </c>
      <c r="E211" s="416">
        <f>SUMIFS(SALE!$V$6:$V$9814,SALE!$A$6:$A$9814,E2,SALE!$Y$6:$Y$9814,$A$3:$A$1037,SALE!$E$6:$E$9814,$B$3:$B$1037)</f>
        <v>0</v>
      </c>
      <c r="F211" s="416">
        <f>SUMIFS(SALE!$V$6:$V$9814,SALE!$A$6:$A$9814,F2,SALE!$Y$6:$Y$9814,$A$3:$A$1037,SALE!$E$6:$E$9814,$B$3:$B$1037)</f>
        <v>0</v>
      </c>
      <c r="G211" s="416">
        <f>SUMIFS(SALE!$V$6:$V$9814,SALE!$A$6:$A$9814,G2,SALE!$Y$6:$Y$9814,$A$3:$A$1037,SALE!$E$6:$E$9814,$B$3:$B$1037)</f>
        <v>0</v>
      </c>
      <c r="H211" s="416">
        <f>SUMIFS(SALE!$V$6:$V$9814,SALE!$A$6:$A$9814,H2,SALE!$Y$6:$Y$9814,$A$3:$A$1037,SALE!$E$6:$E$9814,$B$3:$B$1037)</f>
        <v>0</v>
      </c>
      <c r="I211" s="416">
        <f>SUMIFS(SALE!$V$6:$V$9814,SALE!$A$6:$A$9814,I2,SALE!$Y$6:$Y$9814,$A$3:$A$1037,SALE!$E$6:$E$9814,$B$3:$B$1037)</f>
        <v>0</v>
      </c>
      <c r="J211" s="416">
        <f>SUMIFS(SALE!$V$6:$V$9814,SALE!$A$6:$A$9814,J2,SALE!$Y$6:$Y$9814,$A$3:$A$1037,SALE!$E$6:$E$9814,$B$3:$B$1037)</f>
        <v>0</v>
      </c>
      <c r="K211" s="416">
        <f>SUMIFS(SALE!$V$6:$V$9814,SALE!$A$6:$A$9814,K2,SALE!$Y$6:$Y$9814,$A$3:$A$1037,SALE!$E$6:$E$9814,$B$3:$B$1037)</f>
        <v>0</v>
      </c>
      <c r="L211" s="416">
        <f>SUMIFS(SALE!$V$6:$V$9814,SALE!$A$6:$A$9814,L2,SALE!$Y$6:$Y$9814,$A$3:$A$1037,SALE!$E$6:$E$9814,$B$3:$B$1037)</f>
        <v>0</v>
      </c>
      <c r="M211" s="416">
        <f>SUMIFS(SALE!$V$6:$V$9814,SALE!$A$6:$A$9814,M2,SALE!$Y$6:$Y$9814,$A$3:$A$1037,SALE!$E$6:$E$9814,$B$3:$B$1037)</f>
        <v>0</v>
      </c>
      <c r="N211" s="416">
        <f>SUMIFS(SALE!$V$6:$V$9814,SALE!$A$6:$A$9814,N2,SALE!$Y$6:$Y$9814,$A$3:$A$1037,SALE!$E$6:$E$9814,$B$3:$B$1037)</f>
        <v>0</v>
      </c>
      <c r="O211" s="416">
        <f>SUMIFS(SALE!$V$6:$V$9814,SALE!$A$6:$A$9814,O2,SALE!$Y$6:$Y$9814,$A$3:$A$1037,SALE!$E$6:$E$9814,$B$3:$B$1037)</f>
        <v>0</v>
      </c>
    </row>
    <row r="212" spans="1:15">
      <c r="A212" s="417" t="s">
        <v>1404</v>
      </c>
      <c r="B212" s="418" t="s">
        <v>1543</v>
      </c>
      <c r="C212" s="392" t="s">
        <v>1368</v>
      </c>
      <c r="D212" s="416">
        <f>SUMIFS(SALE!$W$6:$W$9814,SALE!$A$6:$A$9814,D2,SALE!$Y$6:$Y$9814,$A$3:$A$1037,SALE!$E$6:$E$9814,$B$3:$B$1037)</f>
        <v>0</v>
      </c>
      <c r="E212" s="416">
        <f>SUMIFS(SALE!$W$6:$W$9814,SALE!$A$6:$A$9814,E2,SALE!$Y$6:$Y$9814,$A$3:$A$1037,SALE!$E$6:$E$9814,$B$3:$B$1037)</f>
        <v>0</v>
      </c>
      <c r="F212" s="416">
        <f>SUMIFS(SALE!$W$6:$W$9814,SALE!$A$6:$A$9814,F2,SALE!$Y$6:$Y$9814,$A$3:$A$1037,SALE!$E$6:$E$9814,$B$3:$B$1037)</f>
        <v>0</v>
      </c>
      <c r="G212" s="416">
        <f>SUMIFS(SALE!$W$6:$W$9814,SALE!$A$6:$A$9814,G2,SALE!$Y$6:$Y$9814,$A$3:$A$1037,SALE!$E$6:$E$9814,$B$3:$B$1037)</f>
        <v>0</v>
      </c>
      <c r="H212" s="416">
        <f>SUMIFS(SALE!$W$6:$W$9814,SALE!$A$6:$A$9814,H2,SALE!$Y$6:$Y$9814,$A$3:$A$1037,SALE!$E$6:$E$9814,$B$3:$B$1037)</f>
        <v>0</v>
      </c>
      <c r="I212" s="416">
        <f>SUMIFS(SALE!$W$6:$W$9814,SALE!$A$6:$A$9814,I2,SALE!$Y$6:$Y$9814,$A$3:$A$1037,SALE!$E$6:$E$9814,$B$3:$B$1037)</f>
        <v>0</v>
      </c>
      <c r="J212" s="416">
        <f>SUMIFS(SALE!$W$6:$W$9814,SALE!$A$6:$A$9814,J2,SALE!$Y$6:$Y$9814,$A$3:$A$1037,SALE!$E$6:$E$9814,$B$3:$B$1037)</f>
        <v>0</v>
      </c>
      <c r="K212" s="416">
        <f>SUMIFS(SALE!$W$6:$W$9814,SALE!$A$6:$A$9814,K2,SALE!$Y$6:$Y$9814,$A$3:$A$1037,SALE!$E$6:$E$9814,$B$3:$B$1037)</f>
        <v>0</v>
      </c>
      <c r="L212" s="416">
        <f>SUMIFS(SALE!$W$6:$W$9814,SALE!$A$6:$A$9814,L2,SALE!$Y$6:$Y$9814,$A$3:$A$1037,SALE!$E$6:$E$9814,$B$3:$B$1037)</f>
        <v>0</v>
      </c>
      <c r="M212" s="416">
        <f>SUMIFS(SALE!$W$6:$W$9814,SALE!$A$6:$A$9814,M2,SALE!$Y$6:$Y$9814,$A$3:$A$1037,SALE!$E$6:$E$9814,$B$3:$B$1037)</f>
        <v>0</v>
      </c>
      <c r="N212" s="416">
        <f>SUMIFS(SALE!$W$6:$W$9814,SALE!$A$6:$A$9814,N2,SALE!$Y$6:$Y$9814,$A$3:$A$1037,SALE!$E$6:$E$9814,$B$3:$B$1037)</f>
        <v>0</v>
      </c>
      <c r="O212" s="416">
        <f>SUMIFS(SALE!$W$6:$W$9814,SALE!$A$6:$A$9814,O2,SALE!$Y$6:$Y$9814,$A$3:$A$1037,SALE!$E$6:$E$9814,$B$3:$B$1037)</f>
        <v>0</v>
      </c>
    </row>
    <row r="213" spans="1:15">
      <c r="A213" s="402" t="s">
        <v>1404</v>
      </c>
      <c r="B213" s="402" t="s">
        <v>1544</v>
      </c>
      <c r="C213" s="402" t="s">
        <v>1544</v>
      </c>
      <c r="D213" s="414">
        <f t="shared" ref="D213:O213" si="55">SUM(D215:D219)</f>
        <v>0</v>
      </c>
      <c r="E213" s="414">
        <f t="shared" si="55"/>
        <v>0</v>
      </c>
      <c r="F213" s="414">
        <f t="shared" si="55"/>
        <v>0</v>
      </c>
      <c r="G213" s="414">
        <f t="shared" si="55"/>
        <v>0</v>
      </c>
      <c r="H213" s="414">
        <f t="shared" si="55"/>
        <v>0</v>
      </c>
      <c r="I213" s="414">
        <f t="shared" si="55"/>
        <v>0</v>
      </c>
      <c r="J213" s="414">
        <f t="shared" si="55"/>
        <v>0</v>
      </c>
      <c r="K213" s="414">
        <f t="shared" si="55"/>
        <v>0</v>
      </c>
      <c r="L213" s="414">
        <f t="shared" si="55"/>
        <v>0</v>
      </c>
      <c r="M213" s="414">
        <f t="shared" si="55"/>
        <v>0</v>
      </c>
      <c r="N213" s="414">
        <f t="shared" si="55"/>
        <v>0</v>
      </c>
      <c r="O213" s="414">
        <f t="shared" si="55"/>
        <v>0</v>
      </c>
    </row>
    <row r="214" spans="1:15">
      <c r="A214" s="415" t="s">
        <v>1404</v>
      </c>
      <c r="B214" s="415" t="s">
        <v>1544</v>
      </c>
      <c r="C214" s="392" t="s">
        <v>1363</v>
      </c>
      <c r="D214" s="416"/>
      <c r="E214" s="416"/>
      <c r="F214" s="416"/>
      <c r="G214" s="416"/>
      <c r="H214" s="416"/>
      <c r="I214" s="416"/>
      <c r="J214" s="416"/>
      <c r="K214" s="416"/>
      <c r="L214" s="416"/>
      <c r="M214" s="416"/>
      <c r="N214" s="416"/>
      <c r="O214" s="416"/>
    </row>
    <row r="215" spans="1:15">
      <c r="A215" s="417" t="s">
        <v>1404</v>
      </c>
      <c r="B215" s="417" t="s">
        <v>1544</v>
      </c>
      <c r="C215" s="392" t="s">
        <v>1364</v>
      </c>
      <c r="D215" s="416">
        <f>SUMIFS(SALE!$S$6:$S$9814,SALE!$A$6:$A$9814,D2,SALE!$Y$6:$Y$9814,$A$3:$A$1037,SALE!$E$6:$E$9814,$B$3:$B$1037)</f>
        <v>0</v>
      </c>
      <c r="E215" s="416">
        <f>SUMIFS(SALE!$S$6:$S$9814,SALE!$A$6:$A$9814,E2,SALE!$Y$6:$Y$9814,$A$3:$A$1037,SALE!$E$6:$E$9814,$B$3:$B$1037)</f>
        <v>0</v>
      </c>
      <c r="F215" s="416">
        <f>SUMIFS(SALE!$S$6:$S$9814,SALE!$A$6:$A$9814,F2,SALE!$Y$6:$Y$9814,$A$3:$A$1037,SALE!$E$6:$E$9814,$B$3:$B$1037)</f>
        <v>0</v>
      </c>
      <c r="G215" s="416">
        <f>SUMIFS(SALE!$S$6:$S$9814,SALE!$A$6:$A$9814,G2,SALE!$Y$6:$Y$9814,$A$3:$A$1037,SALE!$E$6:$E$9814,$B$3:$B$1037)</f>
        <v>0</v>
      </c>
      <c r="H215" s="416">
        <f>SUMIFS(SALE!$S$6:$S$9814,SALE!$A$6:$A$9814,H2,SALE!$Y$6:$Y$9814,$A$3:$A$1037,SALE!$E$6:$E$9814,$B$3:$B$1037)</f>
        <v>0</v>
      </c>
      <c r="I215" s="416">
        <f>SUMIFS(SALE!$S$6:$S$9814,SALE!$A$6:$A$9814,I2,SALE!$Y$6:$Y$9814,$A$3:$A$1037,SALE!$E$6:$E$9814,$B$3:$B$1037)</f>
        <v>0</v>
      </c>
      <c r="J215" s="416">
        <f>SUMIFS(SALE!$S$6:$S$9814,SALE!$A$6:$A$9814,J2,SALE!$Y$6:$Y$9814,$A$3:$A$1037,SALE!$E$6:$E$9814,$B$3:$B$1037)</f>
        <v>0</v>
      </c>
      <c r="K215" s="416">
        <f>SUMIFS(SALE!$S$6:$S$9814,SALE!$A$6:$A$9814,K2,SALE!$Y$6:$Y$9814,$A$3:$A$1037,SALE!$E$6:$E$9814,$B$3:$B$1037)</f>
        <v>0</v>
      </c>
      <c r="L215" s="416">
        <f>SUMIFS(SALE!$S$6:$S$9814,SALE!$A$6:$A$9814,L2,SALE!$Y$6:$Y$9814,$A$3:$A$1037,SALE!$E$6:$E$9814,$B$3:$B$1037)</f>
        <v>0</v>
      </c>
      <c r="M215" s="416">
        <f>SUMIFS(SALE!$S$6:$S$9814,SALE!$A$6:$A$9814,M2,SALE!$Y$6:$Y$9814,$A$3:$A$1037,SALE!$E$6:$E$9814,$B$3:$B$1037)</f>
        <v>0</v>
      </c>
      <c r="N215" s="416">
        <f>SUMIFS(SALE!$S$6:$S$9814,SALE!$A$6:$A$9814,N2,SALE!$Y$6:$Y$9814,$A$3:$A$1037,SALE!$E$6:$E$9814,$B$3:$B$1037)</f>
        <v>0</v>
      </c>
      <c r="O215" s="416">
        <f>SUMIFS(SALE!$S$6:$S$9814,SALE!$A$6:$A$9814,O2,SALE!$Y$6:$Y$9814,$A$3:$A$1037,SALE!$E$6:$E$9814,$B$3:$B$1037)</f>
        <v>0</v>
      </c>
    </row>
    <row r="216" spans="1:15">
      <c r="A216" s="417" t="s">
        <v>1404</v>
      </c>
      <c r="B216" s="417" t="s">
        <v>1544</v>
      </c>
      <c r="C216" s="392" t="s">
        <v>1365</v>
      </c>
      <c r="D216" s="416">
        <f>SUMIFS(SALE!$T$6:$T$9814,SALE!$A$6:$A$9814,D2,SALE!$Y$6:$Y$9814,$A$3:$A$1037,SALE!$E$6:$E$9814,$B$3:$B$1037)</f>
        <v>0</v>
      </c>
      <c r="E216" s="416">
        <f>SUMIFS(SALE!$T$6:$T$9814,SALE!$A$6:$A$9814,E2,SALE!$Y$6:$Y$9814,$A$3:$A$1037,SALE!$E$6:$E$9814,$B$3:$B$1037)</f>
        <v>0</v>
      </c>
      <c r="F216" s="416">
        <f>SUMIFS(SALE!$T$6:$T$9814,SALE!$A$6:$A$9814,F2,SALE!$Y$6:$Y$9814,$A$3:$A$1037,SALE!$E$6:$E$9814,$B$3:$B$1037)</f>
        <v>0</v>
      </c>
      <c r="G216" s="416">
        <f>SUMIFS(SALE!$T$6:$T$9814,SALE!$A$6:$A$9814,G2,SALE!$Y$6:$Y$9814,$A$3:$A$1037,SALE!$E$6:$E$9814,$B$3:$B$1037)</f>
        <v>0</v>
      </c>
      <c r="H216" s="416">
        <f>SUMIFS(SALE!$T$6:$T$9814,SALE!$A$6:$A$9814,H2,SALE!$Y$6:$Y$9814,$A$3:$A$1037,SALE!$E$6:$E$9814,$B$3:$B$1037)</f>
        <v>0</v>
      </c>
      <c r="I216" s="416">
        <f>SUMIFS(SALE!$T$6:$T$9814,SALE!$A$6:$A$9814,I2,SALE!$Y$6:$Y$9814,$A$3:$A$1037,SALE!$E$6:$E$9814,$B$3:$B$1037)</f>
        <v>0</v>
      </c>
      <c r="J216" s="416">
        <f>SUMIFS(SALE!$T$6:$T$9814,SALE!$A$6:$A$9814,J2,SALE!$Y$6:$Y$9814,$A$3:$A$1037,SALE!$E$6:$E$9814,$B$3:$B$1037)</f>
        <v>0</v>
      </c>
      <c r="K216" s="416">
        <f>SUMIFS(SALE!$T$6:$T$9814,SALE!$A$6:$A$9814,K2,SALE!$Y$6:$Y$9814,$A$3:$A$1037,SALE!$E$6:$E$9814,$B$3:$B$1037)</f>
        <v>0</v>
      </c>
      <c r="L216" s="416">
        <f>SUMIFS(SALE!$T$6:$T$9814,SALE!$A$6:$A$9814,L2,SALE!$Y$6:$Y$9814,$A$3:$A$1037,SALE!$E$6:$E$9814,$B$3:$B$1037)</f>
        <v>0</v>
      </c>
      <c r="M216" s="416">
        <f>SUMIFS(SALE!$T$6:$T$9814,SALE!$A$6:$A$9814,M2,SALE!$Y$6:$Y$9814,$A$3:$A$1037,SALE!$E$6:$E$9814,$B$3:$B$1037)</f>
        <v>0</v>
      </c>
      <c r="N216" s="416">
        <f>SUMIFS(SALE!$T$6:$T$9814,SALE!$A$6:$A$9814,N2,SALE!$Y$6:$Y$9814,$A$3:$A$1037,SALE!$E$6:$E$9814,$B$3:$B$1037)</f>
        <v>0</v>
      </c>
      <c r="O216" s="416">
        <f>SUMIFS(SALE!$T$6:$T$9814,SALE!$A$6:$A$9814,O2,SALE!$Y$6:$Y$9814,$A$3:$A$1037,SALE!$E$6:$E$9814,$B$3:$B$1037)</f>
        <v>0</v>
      </c>
    </row>
    <row r="217" spans="1:15">
      <c r="A217" s="417" t="s">
        <v>1404</v>
      </c>
      <c r="B217" s="417" t="s">
        <v>1544</v>
      </c>
      <c r="C217" s="392" t="s">
        <v>1366</v>
      </c>
      <c r="D217" s="416">
        <f>SUMIFS(SALE!$U$6:$U$9814,SALE!$A$6:$A$9814,D2,SALE!$Y$6:$Y$9814,$A$3:$A$1037,SALE!$E$6:$E$9814,$B$3:$B$1037)</f>
        <v>0</v>
      </c>
      <c r="E217" s="416">
        <f>SUMIFS(SALE!$U$6:$U$9814,SALE!$A$6:$A$9814,E2,SALE!$Y$6:$Y$9814,$A$3:$A$1037,SALE!$E$6:$E$9814,$B$3:$B$1037)</f>
        <v>0</v>
      </c>
      <c r="F217" s="416">
        <f>SUMIFS(SALE!$U$6:$U$9814,SALE!$A$6:$A$9814,F2,SALE!$Y$6:$Y$9814,$A$3:$A$1037,SALE!$E$6:$E$9814,$B$3:$B$1037)</f>
        <v>0</v>
      </c>
      <c r="G217" s="416">
        <f>SUMIFS(SALE!$U$6:$U$9814,SALE!$A$6:$A$9814,G2,SALE!$Y$6:$Y$9814,$A$3:$A$1037,SALE!$E$6:$E$9814,$B$3:$B$1037)</f>
        <v>0</v>
      </c>
      <c r="H217" s="416">
        <f>SUMIFS(SALE!$U$6:$U$9814,SALE!$A$6:$A$9814,H2,SALE!$Y$6:$Y$9814,$A$3:$A$1037,SALE!$E$6:$E$9814,$B$3:$B$1037)</f>
        <v>0</v>
      </c>
      <c r="I217" s="416">
        <f>SUMIFS(SALE!$U$6:$U$9814,SALE!$A$6:$A$9814,I2,SALE!$Y$6:$Y$9814,$A$3:$A$1037,SALE!$E$6:$E$9814,$B$3:$B$1037)</f>
        <v>0</v>
      </c>
      <c r="J217" s="416">
        <f>SUMIFS(SALE!$U$6:$U$9814,SALE!$A$6:$A$9814,J2,SALE!$Y$6:$Y$9814,$A$3:$A$1037,SALE!$E$6:$E$9814,$B$3:$B$1037)</f>
        <v>0</v>
      </c>
      <c r="K217" s="416">
        <f>SUMIFS(SALE!$U$6:$U$9814,SALE!$A$6:$A$9814,K2,SALE!$Y$6:$Y$9814,$A$3:$A$1037,SALE!$E$6:$E$9814,$B$3:$B$1037)</f>
        <v>0</v>
      </c>
      <c r="L217" s="416">
        <f>SUMIFS(SALE!$U$6:$U$9814,SALE!$A$6:$A$9814,L2,SALE!$Y$6:$Y$9814,$A$3:$A$1037,SALE!$E$6:$E$9814,$B$3:$B$1037)</f>
        <v>0</v>
      </c>
      <c r="M217" s="416">
        <f>SUMIFS(SALE!$U$6:$U$9814,SALE!$A$6:$A$9814,M2,SALE!$Y$6:$Y$9814,$A$3:$A$1037,SALE!$E$6:$E$9814,$B$3:$B$1037)</f>
        <v>0</v>
      </c>
      <c r="N217" s="416">
        <f>SUMIFS(SALE!$U$6:$U$9814,SALE!$A$6:$A$9814,N2,SALE!$Y$6:$Y$9814,$A$3:$A$1037,SALE!$E$6:$E$9814,$B$3:$B$1037)</f>
        <v>0</v>
      </c>
      <c r="O217" s="416">
        <f>SUMIFS(SALE!$U$6:$U$9814,SALE!$A$6:$A$9814,O2,SALE!$Y$6:$Y$9814,$A$3:$A$1037,SALE!$E$6:$E$9814,$B$3:$B$1037)</f>
        <v>0</v>
      </c>
    </row>
    <row r="218" spans="1:15">
      <c r="A218" s="417" t="s">
        <v>1404</v>
      </c>
      <c r="B218" s="417" t="s">
        <v>1544</v>
      </c>
      <c r="C218" s="392" t="s">
        <v>1367</v>
      </c>
      <c r="D218" s="416">
        <f>SUMIFS(SALE!$V$6:$V$9814,SALE!$A$6:$A$9814,D2,SALE!$Y$6:$Y$9814,$A$3:$A$1037,SALE!$E$6:$E$9814,$B$3:$B$1037)</f>
        <v>0</v>
      </c>
      <c r="E218" s="416">
        <f>SUMIFS(SALE!$V$6:$V$9814,SALE!$A$6:$A$9814,E2,SALE!$Y$6:$Y$9814,$A$3:$A$1037,SALE!$E$6:$E$9814,$B$3:$B$1037)</f>
        <v>0</v>
      </c>
      <c r="F218" s="416">
        <f>SUMIFS(SALE!$V$6:$V$9814,SALE!$A$6:$A$9814,F2,SALE!$Y$6:$Y$9814,$A$3:$A$1037,SALE!$E$6:$E$9814,$B$3:$B$1037)</f>
        <v>0</v>
      </c>
      <c r="G218" s="416">
        <f>SUMIFS(SALE!$V$6:$V$9814,SALE!$A$6:$A$9814,G2,SALE!$Y$6:$Y$9814,$A$3:$A$1037,SALE!$E$6:$E$9814,$B$3:$B$1037)</f>
        <v>0</v>
      </c>
      <c r="H218" s="416">
        <f>SUMIFS(SALE!$V$6:$V$9814,SALE!$A$6:$A$9814,H2,SALE!$Y$6:$Y$9814,$A$3:$A$1037,SALE!$E$6:$E$9814,$B$3:$B$1037)</f>
        <v>0</v>
      </c>
      <c r="I218" s="416">
        <f>SUMIFS(SALE!$V$6:$V$9814,SALE!$A$6:$A$9814,I2,SALE!$Y$6:$Y$9814,$A$3:$A$1037,SALE!$E$6:$E$9814,$B$3:$B$1037)</f>
        <v>0</v>
      </c>
      <c r="J218" s="416">
        <f>SUMIFS(SALE!$V$6:$V$9814,SALE!$A$6:$A$9814,J2,SALE!$Y$6:$Y$9814,$A$3:$A$1037,SALE!$E$6:$E$9814,$B$3:$B$1037)</f>
        <v>0</v>
      </c>
      <c r="K218" s="416">
        <f>SUMIFS(SALE!$V$6:$V$9814,SALE!$A$6:$A$9814,K2,SALE!$Y$6:$Y$9814,$A$3:$A$1037,SALE!$E$6:$E$9814,$B$3:$B$1037)</f>
        <v>0</v>
      </c>
      <c r="L218" s="416">
        <f>SUMIFS(SALE!$V$6:$V$9814,SALE!$A$6:$A$9814,L2,SALE!$Y$6:$Y$9814,$A$3:$A$1037,SALE!$E$6:$E$9814,$B$3:$B$1037)</f>
        <v>0</v>
      </c>
      <c r="M218" s="416">
        <f>SUMIFS(SALE!$V$6:$V$9814,SALE!$A$6:$A$9814,M2,SALE!$Y$6:$Y$9814,$A$3:$A$1037,SALE!$E$6:$E$9814,$B$3:$B$1037)</f>
        <v>0</v>
      </c>
      <c r="N218" s="416">
        <f>SUMIFS(SALE!$V$6:$V$9814,SALE!$A$6:$A$9814,N2,SALE!$Y$6:$Y$9814,$A$3:$A$1037,SALE!$E$6:$E$9814,$B$3:$B$1037)</f>
        <v>0</v>
      </c>
      <c r="O218" s="416">
        <f>SUMIFS(SALE!$V$6:$V$9814,SALE!$A$6:$A$9814,O2,SALE!$Y$6:$Y$9814,$A$3:$A$1037,SALE!$E$6:$E$9814,$B$3:$B$1037)</f>
        <v>0</v>
      </c>
    </row>
    <row r="219" spans="1:15">
      <c r="A219" s="417" t="s">
        <v>1404</v>
      </c>
      <c r="B219" s="417" t="s">
        <v>1544</v>
      </c>
      <c r="C219" s="403" t="s">
        <v>1368</v>
      </c>
      <c r="D219" s="416">
        <f>SUMIFS(SALE!$W$6:$W$9814,SALE!$A$6:$A$9814,D2,SALE!$Y$6:$Y$9814,$A$3:$A$1037,SALE!$E$6:$E$9814,$B$3:$B$1037)</f>
        <v>0</v>
      </c>
      <c r="E219" s="416">
        <f>SUMIFS(SALE!$W$6:$W$9814,SALE!$A$6:$A$9814,E2,SALE!$Y$6:$Y$9814,$A$3:$A$1037,SALE!$E$6:$E$9814,$B$3:$B$1037)</f>
        <v>0</v>
      </c>
      <c r="F219" s="416">
        <f>SUMIFS(SALE!$W$6:$W$9814,SALE!$A$6:$A$9814,F2,SALE!$Y$6:$Y$9814,$A$3:$A$1037,SALE!$E$6:$E$9814,$B$3:$B$1037)</f>
        <v>0</v>
      </c>
      <c r="G219" s="416">
        <f>SUMIFS(SALE!$W$6:$W$9814,SALE!$A$6:$A$9814,G2,SALE!$Y$6:$Y$9814,$A$3:$A$1037,SALE!$E$6:$E$9814,$B$3:$B$1037)</f>
        <v>0</v>
      </c>
      <c r="H219" s="416">
        <f>SUMIFS(SALE!$W$6:$W$9814,SALE!$A$6:$A$9814,H2,SALE!$Y$6:$Y$9814,$A$3:$A$1037,SALE!$E$6:$E$9814,$B$3:$B$1037)</f>
        <v>0</v>
      </c>
      <c r="I219" s="416">
        <f>SUMIFS(SALE!$W$6:$W$9814,SALE!$A$6:$A$9814,I2,SALE!$Y$6:$Y$9814,$A$3:$A$1037,SALE!$E$6:$E$9814,$B$3:$B$1037)</f>
        <v>0</v>
      </c>
      <c r="J219" s="416">
        <f>SUMIFS(SALE!$W$6:$W$9814,SALE!$A$6:$A$9814,J2,SALE!$Y$6:$Y$9814,$A$3:$A$1037,SALE!$E$6:$E$9814,$B$3:$B$1037)</f>
        <v>0</v>
      </c>
      <c r="K219" s="416">
        <f>SUMIFS(SALE!$W$6:$W$9814,SALE!$A$6:$A$9814,K2,SALE!$Y$6:$Y$9814,$A$3:$A$1037,SALE!$E$6:$E$9814,$B$3:$B$1037)</f>
        <v>0</v>
      </c>
      <c r="L219" s="416">
        <f>SUMIFS(SALE!$W$6:$W$9814,SALE!$A$6:$A$9814,L2,SALE!$Y$6:$Y$9814,$A$3:$A$1037,SALE!$E$6:$E$9814,$B$3:$B$1037)</f>
        <v>0</v>
      </c>
      <c r="M219" s="416">
        <f>SUMIFS(SALE!$W$6:$W$9814,SALE!$A$6:$A$9814,M2,SALE!$Y$6:$Y$9814,$A$3:$A$1037,SALE!$E$6:$E$9814,$B$3:$B$1037)</f>
        <v>0</v>
      </c>
      <c r="N219" s="416">
        <f>SUMIFS(SALE!$W$6:$W$9814,SALE!$A$6:$A$9814,N2,SALE!$Y$6:$Y$9814,$A$3:$A$1037,SALE!$E$6:$E$9814,$B$3:$B$1037)</f>
        <v>0</v>
      </c>
      <c r="O219" s="416">
        <f>SUMIFS(SALE!$W$6:$W$9814,SALE!$A$6:$A$9814,O2,SALE!$Y$6:$Y$9814,$A$3:$A$1037,SALE!$E$6:$E$9814,$B$3:$B$1037)</f>
        <v>0</v>
      </c>
    </row>
    <row r="220" spans="1:15">
      <c r="A220" s="402" t="s">
        <v>1404</v>
      </c>
      <c r="B220" s="402" t="s">
        <v>1468</v>
      </c>
      <c r="C220" s="402" t="s">
        <v>1895</v>
      </c>
      <c r="D220" s="414">
        <f>SUM(D222:D226)</f>
        <v>0</v>
      </c>
      <c r="E220" s="414">
        <f t="shared" ref="E220:O220" si="56">SUM(E222:E226)</f>
        <v>0</v>
      </c>
      <c r="F220" s="414">
        <f t="shared" si="56"/>
        <v>0</v>
      </c>
      <c r="G220" s="414">
        <f t="shared" si="56"/>
        <v>0</v>
      </c>
      <c r="H220" s="414">
        <f t="shared" si="56"/>
        <v>0</v>
      </c>
      <c r="I220" s="414">
        <f t="shared" si="56"/>
        <v>0</v>
      </c>
      <c r="J220" s="414">
        <f t="shared" si="56"/>
        <v>0</v>
      </c>
      <c r="K220" s="414">
        <f t="shared" si="56"/>
        <v>0</v>
      </c>
      <c r="L220" s="414">
        <f t="shared" si="56"/>
        <v>0</v>
      </c>
      <c r="M220" s="414">
        <f t="shared" si="56"/>
        <v>0</v>
      </c>
      <c r="N220" s="414">
        <f t="shared" si="56"/>
        <v>0</v>
      </c>
      <c r="O220" s="414">
        <f t="shared" si="56"/>
        <v>0</v>
      </c>
    </row>
    <row r="221" spans="1:15">
      <c r="A221" s="415" t="s">
        <v>1404</v>
      </c>
      <c r="B221" s="417" t="s">
        <v>1468</v>
      </c>
      <c r="C221" s="392" t="s">
        <v>1363</v>
      </c>
      <c r="D221" s="416"/>
      <c r="E221" s="416"/>
      <c r="F221" s="416"/>
      <c r="G221" s="416"/>
      <c r="H221" s="416"/>
      <c r="I221" s="416"/>
      <c r="J221" s="416"/>
      <c r="K221" s="416"/>
      <c r="L221" s="416"/>
      <c r="M221" s="416"/>
      <c r="N221" s="416"/>
      <c r="O221" s="416"/>
    </row>
    <row r="222" spans="1:15">
      <c r="A222" s="417" t="s">
        <v>1404</v>
      </c>
      <c r="B222" s="417" t="s">
        <v>1468</v>
      </c>
      <c r="C222" s="392" t="s">
        <v>1364</v>
      </c>
      <c r="D222" s="416">
        <f>+D201+D208+D215</f>
        <v>0</v>
      </c>
      <c r="E222" s="416">
        <f t="shared" ref="E222:O222" si="57">+E201+E208+E215</f>
        <v>0</v>
      </c>
      <c r="F222" s="416">
        <f t="shared" si="57"/>
        <v>0</v>
      </c>
      <c r="G222" s="416">
        <f t="shared" si="57"/>
        <v>0</v>
      </c>
      <c r="H222" s="416">
        <f t="shared" si="57"/>
        <v>0</v>
      </c>
      <c r="I222" s="416">
        <f t="shared" si="57"/>
        <v>0</v>
      </c>
      <c r="J222" s="416">
        <f t="shared" si="57"/>
        <v>0</v>
      </c>
      <c r="K222" s="416">
        <f t="shared" si="57"/>
        <v>0</v>
      </c>
      <c r="L222" s="416">
        <f t="shared" si="57"/>
        <v>0</v>
      </c>
      <c r="M222" s="416">
        <f t="shared" si="57"/>
        <v>0</v>
      </c>
      <c r="N222" s="416">
        <f t="shared" si="57"/>
        <v>0</v>
      </c>
      <c r="O222" s="416">
        <f t="shared" si="57"/>
        <v>0</v>
      </c>
    </row>
    <row r="223" spans="1:15">
      <c r="A223" s="419" t="s">
        <v>1404</v>
      </c>
      <c r="B223" s="419" t="s">
        <v>1468</v>
      </c>
      <c r="C223" s="488" t="s">
        <v>1365</v>
      </c>
      <c r="D223" s="420">
        <f t="shared" ref="D223:O226" si="58">+D202+D209+D216</f>
        <v>0</v>
      </c>
      <c r="E223" s="420">
        <f t="shared" si="58"/>
        <v>0</v>
      </c>
      <c r="F223" s="420">
        <f t="shared" si="58"/>
        <v>0</v>
      </c>
      <c r="G223" s="420">
        <f t="shared" si="58"/>
        <v>0</v>
      </c>
      <c r="H223" s="420">
        <f t="shared" si="58"/>
        <v>0</v>
      </c>
      <c r="I223" s="420">
        <f t="shared" si="58"/>
        <v>0</v>
      </c>
      <c r="J223" s="420">
        <f t="shared" si="58"/>
        <v>0</v>
      </c>
      <c r="K223" s="420">
        <f t="shared" si="58"/>
        <v>0</v>
      </c>
      <c r="L223" s="420">
        <f t="shared" si="58"/>
        <v>0</v>
      </c>
      <c r="M223" s="420">
        <f t="shared" si="58"/>
        <v>0</v>
      </c>
      <c r="N223" s="420">
        <f t="shared" si="58"/>
        <v>0</v>
      </c>
      <c r="O223" s="420">
        <f t="shared" si="58"/>
        <v>0</v>
      </c>
    </row>
    <row r="224" spans="1:15">
      <c r="A224" s="419" t="s">
        <v>1404</v>
      </c>
      <c r="B224" s="419" t="s">
        <v>1468</v>
      </c>
      <c r="C224" s="488" t="s">
        <v>1366</v>
      </c>
      <c r="D224" s="420">
        <f t="shared" si="58"/>
        <v>0</v>
      </c>
      <c r="E224" s="420">
        <f t="shared" si="58"/>
        <v>0</v>
      </c>
      <c r="F224" s="420">
        <f t="shared" si="58"/>
        <v>0</v>
      </c>
      <c r="G224" s="420">
        <f t="shared" si="58"/>
        <v>0</v>
      </c>
      <c r="H224" s="420">
        <f t="shared" si="58"/>
        <v>0</v>
      </c>
      <c r="I224" s="420">
        <f t="shared" si="58"/>
        <v>0</v>
      </c>
      <c r="J224" s="420">
        <f t="shared" si="58"/>
        <v>0</v>
      </c>
      <c r="K224" s="420">
        <f t="shared" si="58"/>
        <v>0</v>
      </c>
      <c r="L224" s="420">
        <f t="shared" si="58"/>
        <v>0</v>
      </c>
      <c r="M224" s="420">
        <f t="shared" si="58"/>
        <v>0</v>
      </c>
      <c r="N224" s="420">
        <f t="shared" si="58"/>
        <v>0</v>
      </c>
      <c r="O224" s="420">
        <f t="shared" si="58"/>
        <v>0</v>
      </c>
    </row>
    <row r="225" spans="1:15">
      <c r="A225" s="417" t="s">
        <v>1404</v>
      </c>
      <c r="B225" s="417" t="s">
        <v>1468</v>
      </c>
      <c r="C225" s="392" t="s">
        <v>1367</v>
      </c>
      <c r="D225" s="416">
        <f t="shared" si="58"/>
        <v>0</v>
      </c>
      <c r="E225" s="416">
        <f t="shared" si="58"/>
        <v>0</v>
      </c>
      <c r="F225" s="416">
        <f t="shared" si="58"/>
        <v>0</v>
      </c>
      <c r="G225" s="416">
        <f t="shared" si="58"/>
        <v>0</v>
      </c>
      <c r="H225" s="416">
        <f t="shared" si="58"/>
        <v>0</v>
      </c>
      <c r="I225" s="416">
        <f t="shared" si="58"/>
        <v>0</v>
      </c>
      <c r="J225" s="416">
        <f t="shared" si="58"/>
        <v>0</v>
      </c>
      <c r="K225" s="416">
        <f t="shared" si="58"/>
        <v>0</v>
      </c>
      <c r="L225" s="416">
        <f t="shared" si="58"/>
        <v>0</v>
      </c>
      <c r="M225" s="416">
        <f t="shared" si="58"/>
        <v>0</v>
      </c>
      <c r="N225" s="416">
        <f t="shared" si="58"/>
        <v>0</v>
      </c>
      <c r="O225" s="416">
        <f t="shared" si="58"/>
        <v>0</v>
      </c>
    </row>
    <row r="226" spans="1:15">
      <c r="A226" s="417" t="s">
        <v>1404</v>
      </c>
      <c r="B226" s="418" t="s">
        <v>1468</v>
      </c>
      <c r="C226" s="403" t="s">
        <v>1368</v>
      </c>
      <c r="D226" s="416">
        <f t="shared" si="58"/>
        <v>0</v>
      </c>
      <c r="E226" s="416">
        <f t="shared" si="58"/>
        <v>0</v>
      </c>
      <c r="F226" s="416">
        <f t="shared" si="58"/>
        <v>0</v>
      </c>
      <c r="G226" s="416">
        <f t="shared" si="58"/>
        <v>0</v>
      </c>
      <c r="H226" s="416">
        <f t="shared" si="58"/>
        <v>0</v>
      </c>
      <c r="I226" s="416">
        <f t="shared" si="58"/>
        <v>0</v>
      </c>
      <c r="J226" s="416">
        <f t="shared" si="58"/>
        <v>0</v>
      </c>
      <c r="K226" s="416">
        <f t="shared" si="58"/>
        <v>0</v>
      </c>
      <c r="L226" s="416">
        <f t="shared" si="58"/>
        <v>0</v>
      </c>
      <c r="M226" s="416">
        <f t="shared" si="58"/>
        <v>0</v>
      </c>
      <c r="N226" s="416">
        <f t="shared" si="58"/>
        <v>0</v>
      </c>
      <c r="O226" s="416">
        <f t="shared" si="58"/>
        <v>0</v>
      </c>
    </row>
    <row r="227" spans="1:15">
      <c r="A227" s="402" t="s">
        <v>1405</v>
      </c>
      <c r="B227" s="402" t="s">
        <v>1545</v>
      </c>
      <c r="C227" s="402" t="s">
        <v>1545</v>
      </c>
      <c r="D227" s="414">
        <f t="shared" ref="D227:O227" si="59">SUM(D229:D233)</f>
        <v>0</v>
      </c>
      <c r="E227" s="414">
        <f t="shared" si="59"/>
        <v>0</v>
      </c>
      <c r="F227" s="414">
        <f t="shared" si="59"/>
        <v>0</v>
      </c>
      <c r="G227" s="414">
        <f t="shared" si="59"/>
        <v>0</v>
      </c>
      <c r="H227" s="414">
        <f t="shared" si="59"/>
        <v>0</v>
      </c>
      <c r="I227" s="414">
        <f t="shared" si="59"/>
        <v>0</v>
      </c>
      <c r="J227" s="414">
        <f t="shared" si="59"/>
        <v>0</v>
      </c>
      <c r="K227" s="414">
        <f t="shared" si="59"/>
        <v>0</v>
      </c>
      <c r="L227" s="414">
        <f t="shared" si="59"/>
        <v>0</v>
      </c>
      <c r="M227" s="414">
        <f t="shared" si="59"/>
        <v>0</v>
      </c>
      <c r="N227" s="414">
        <f t="shared" si="59"/>
        <v>0</v>
      </c>
      <c r="O227" s="414">
        <f t="shared" si="59"/>
        <v>0</v>
      </c>
    </row>
    <row r="228" spans="1:15">
      <c r="A228" s="415" t="s">
        <v>1405</v>
      </c>
      <c r="B228" s="415" t="s">
        <v>1545</v>
      </c>
      <c r="C228" s="392" t="s">
        <v>1363</v>
      </c>
      <c r="D228" s="416"/>
      <c r="E228" s="416"/>
      <c r="F228" s="416"/>
      <c r="G228" s="416"/>
      <c r="H228" s="416"/>
      <c r="I228" s="416"/>
      <c r="J228" s="416"/>
      <c r="K228" s="416"/>
      <c r="L228" s="416"/>
      <c r="M228" s="416"/>
      <c r="N228" s="416"/>
      <c r="O228" s="416"/>
    </row>
    <row r="229" spans="1:15">
      <c r="A229" s="417" t="s">
        <v>1405</v>
      </c>
      <c r="B229" s="417" t="s">
        <v>1545</v>
      </c>
      <c r="C229" s="392" t="s">
        <v>1364</v>
      </c>
      <c r="D229" s="416">
        <f>SUMIFS(SALE!$S$6:$S$9814,SALE!$A$6:$A$9814,D2,SALE!$Y$6:$Y$9814,$A$3:$A$1037,SALE!$E$6:$E$9814,$B$3:$B$1037)</f>
        <v>0</v>
      </c>
      <c r="E229" s="416">
        <f>SUMIFS(SALE!$S$6:$S$9814,SALE!$A$6:$A$9814,E2,SALE!$Y$6:$Y$9814,$A$3:$A$1037,SALE!$E$6:$E$9814,$B$3:$B$1037)</f>
        <v>0</v>
      </c>
      <c r="F229" s="416">
        <f>SUMIFS(SALE!$S$6:$S$9814,SALE!$A$6:$A$9814,F2,SALE!$Y$6:$Y$9814,$A$3:$A$1037,SALE!$E$6:$E$9814,$B$3:$B$1037)</f>
        <v>0</v>
      </c>
      <c r="G229" s="416">
        <f>SUMIFS(SALE!$S$6:$S$9814,SALE!$A$6:$A$9814,G2,SALE!$Y$6:$Y$9814,$A$3:$A$1037,SALE!$E$6:$E$9814,$B$3:$B$1037)</f>
        <v>0</v>
      </c>
      <c r="H229" s="416">
        <f>SUMIFS(SALE!$S$6:$S$9814,SALE!$A$6:$A$9814,H2,SALE!$Y$6:$Y$9814,$A$3:$A$1037,SALE!$E$6:$E$9814,$B$3:$B$1037)</f>
        <v>0</v>
      </c>
      <c r="I229" s="416">
        <f>SUMIFS(SALE!$S$6:$S$9814,SALE!$A$6:$A$9814,I2,SALE!$Y$6:$Y$9814,$A$3:$A$1037,SALE!$E$6:$E$9814,$B$3:$B$1037)</f>
        <v>0</v>
      </c>
      <c r="J229" s="416">
        <f>SUMIFS(SALE!$S$6:$S$9814,SALE!$A$6:$A$9814,J2,SALE!$Y$6:$Y$9814,$A$3:$A$1037,SALE!$E$6:$E$9814,$B$3:$B$1037)</f>
        <v>0</v>
      </c>
      <c r="K229" s="416">
        <f>SUMIFS(SALE!$S$6:$S$9814,SALE!$A$6:$A$9814,K2,SALE!$Y$6:$Y$9814,$A$3:$A$1037,SALE!$E$6:$E$9814,$B$3:$B$1037)</f>
        <v>0</v>
      </c>
      <c r="L229" s="416">
        <f>SUMIFS(SALE!$S$6:$S$9814,SALE!$A$6:$A$9814,L2,SALE!$Y$6:$Y$9814,$A$3:$A$1037,SALE!$E$6:$E$9814,$B$3:$B$1037)</f>
        <v>0</v>
      </c>
      <c r="M229" s="416">
        <f>SUMIFS(SALE!$S$6:$S$9814,SALE!$A$6:$A$9814,M2,SALE!$Y$6:$Y$9814,$A$3:$A$1037,SALE!$E$6:$E$9814,$B$3:$B$1037)</f>
        <v>0</v>
      </c>
      <c r="N229" s="416">
        <f>SUMIFS(SALE!$S$6:$S$9814,SALE!$A$6:$A$9814,N2,SALE!$Y$6:$Y$9814,$A$3:$A$1037,SALE!$E$6:$E$9814,$B$3:$B$1037)</f>
        <v>0</v>
      </c>
      <c r="O229" s="416">
        <f>SUMIFS(SALE!$S$6:$S$9814,SALE!$A$6:$A$9814,O2,SALE!$Y$6:$Y$9814,$A$3:$A$1037,SALE!$E$6:$E$9814,$B$3:$B$1037)</f>
        <v>0</v>
      </c>
    </row>
    <row r="230" spans="1:15">
      <c r="A230" s="417" t="s">
        <v>1405</v>
      </c>
      <c r="B230" s="417" t="s">
        <v>1545</v>
      </c>
      <c r="C230" s="392" t="s">
        <v>1365</v>
      </c>
      <c r="D230" s="416">
        <f>SUMIFS(SALE!$T$6:$T$9814,SALE!$A$6:$A$9814,D2,SALE!$Y$6:$Y$9814,$A$3:$A$1037,SALE!$E$6:$E$9814,$B$3:$B$1037)</f>
        <v>0</v>
      </c>
      <c r="E230" s="416">
        <f>SUMIFS(SALE!$T$6:$T$9814,SALE!$A$6:$A$9814,E2,SALE!$Y$6:$Y$9814,$A$3:$A$1037,SALE!$E$6:$E$9814,$B$3:$B$1037)</f>
        <v>0</v>
      </c>
      <c r="F230" s="416">
        <f>SUMIFS(SALE!$T$6:$T$9814,SALE!$A$6:$A$9814,F2,SALE!$Y$6:$Y$9814,$A$3:$A$1037,SALE!$E$6:$E$9814,$B$3:$B$1037)</f>
        <v>0</v>
      </c>
      <c r="G230" s="416">
        <f>SUMIFS(SALE!$T$6:$T$9814,SALE!$A$6:$A$9814,G2,SALE!$Y$6:$Y$9814,$A$3:$A$1037,SALE!$E$6:$E$9814,$B$3:$B$1037)</f>
        <v>0</v>
      </c>
      <c r="H230" s="416">
        <f>SUMIFS(SALE!$T$6:$T$9814,SALE!$A$6:$A$9814,H2,SALE!$Y$6:$Y$9814,$A$3:$A$1037,SALE!$E$6:$E$9814,$B$3:$B$1037)</f>
        <v>0</v>
      </c>
      <c r="I230" s="416">
        <f>SUMIFS(SALE!$T$6:$T$9814,SALE!$A$6:$A$9814,I2,SALE!$Y$6:$Y$9814,$A$3:$A$1037,SALE!$E$6:$E$9814,$B$3:$B$1037)</f>
        <v>0</v>
      </c>
      <c r="J230" s="416">
        <f>SUMIFS(SALE!$T$6:$T$9814,SALE!$A$6:$A$9814,J2,SALE!$Y$6:$Y$9814,$A$3:$A$1037,SALE!$E$6:$E$9814,$B$3:$B$1037)</f>
        <v>0</v>
      </c>
      <c r="K230" s="416">
        <f>SUMIFS(SALE!$T$6:$T$9814,SALE!$A$6:$A$9814,K2,SALE!$Y$6:$Y$9814,$A$3:$A$1037,SALE!$E$6:$E$9814,$B$3:$B$1037)</f>
        <v>0</v>
      </c>
      <c r="L230" s="416">
        <f>SUMIFS(SALE!$T$6:$T$9814,SALE!$A$6:$A$9814,L2,SALE!$Y$6:$Y$9814,$A$3:$A$1037,SALE!$E$6:$E$9814,$B$3:$B$1037)</f>
        <v>0</v>
      </c>
      <c r="M230" s="416">
        <f>SUMIFS(SALE!$T$6:$T$9814,SALE!$A$6:$A$9814,M2,SALE!$Y$6:$Y$9814,$A$3:$A$1037,SALE!$E$6:$E$9814,$B$3:$B$1037)</f>
        <v>0</v>
      </c>
      <c r="N230" s="416">
        <f>SUMIFS(SALE!$T$6:$T$9814,SALE!$A$6:$A$9814,N2,SALE!$Y$6:$Y$9814,$A$3:$A$1037,SALE!$E$6:$E$9814,$B$3:$B$1037)</f>
        <v>0</v>
      </c>
      <c r="O230" s="416">
        <f>SUMIFS(SALE!$T$6:$T$9814,SALE!$A$6:$A$9814,O2,SALE!$Y$6:$Y$9814,$A$3:$A$1037,SALE!$E$6:$E$9814,$B$3:$B$1037)</f>
        <v>0</v>
      </c>
    </row>
    <row r="231" spans="1:15">
      <c r="A231" s="417" t="s">
        <v>1405</v>
      </c>
      <c r="B231" s="417" t="s">
        <v>1545</v>
      </c>
      <c r="C231" s="392" t="s">
        <v>1366</v>
      </c>
      <c r="D231" s="416">
        <f>SUMIFS(SALE!$U$6:$U$9814,SALE!$A$6:$A$9814,D2,SALE!$Y$6:$Y$9814,$A$3:$A$1037,SALE!$E$6:$E$9814,$B$3:$B$1037)</f>
        <v>0</v>
      </c>
      <c r="E231" s="416">
        <f>SUMIFS(SALE!$U$6:$U$9814,SALE!$A$6:$A$9814,E2,SALE!$Y$6:$Y$9814,$A$3:$A$1037,SALE!$E$6:$E$9814,$B$3:$B$1037)</f>
        <v>0</v>
      </c>
      <c r="F231" s="416">
        <f>SUMIFS(SALE!$U$6:$U$9814,SALE!$A$6:$A$9814,F2,SALE!$Y$6:$Y$9814,$A$3:$A$1037,SALE!$E$6:$E$9814,$B$3:$B$1037)</f>
        <v>0</v>
      </c>
      <c r="G231" s="416">
        <f>SUMIFS(SALE!$U$6:$U$9814,SALE!$A$6:$A$9814,G2,SALE!$Y$6:$Y$9814,$A$3:$A$1037,SALE!$E$6:$E$9814,$B$3:$B$1037)</f>
        <v>0</v>
      </c>
      <c r="H231" s="416">
        <f>SUMIFS(SALE!$U$6:$U$9814,SALE!$A$6:$A$9814,H2,SALE!$Y$6:$Y$9814,$A$3:$A$1037,SALE!$E$6:$E$9814,$B$3:$B$1037)</f>
        <v>0</v>
      </c>
      <c r="I231" s="416">
        <f>SUMIFS(SALE!$U$6:$U$9814,SALE!$A$6:$A$9814,I2,SALE!$Y$6:$Y$9814,$A$3:$A$1037,SALE!$E$6:$E$9814,$B$3:$B$1037)</f>
        <v>0</v>
      </c>
      <c r="J231" s="416">
        <f>SUMIFS(SALE!$U$6:$U$9814,SALE!$A$6:$A$9814,J2,SALE!$Y$6:$Y$9814,$A$3:$A$1037,SALE!$E$6:$E$9814,$B$3:$B$1037)</f>
        <v>0</v>
      </c>
      <c r="K231" s="416">
        <f>SUMIFS(SALE!$U$6:$U$9814,SALE!$A$6:$A$9814,K2,SALE!$Y$6:$Y$9814,$A$3:$A$1037,SALE!$E$6:$E$9814,$B$3:$B$1037)</f>
        <v>0</v>
      </c>
      <c r="L231" s="416">
        <f>SUMIFS(SALE!$U$6:$U$9814,SALE!$A$6:$A$9814,L2,SALE!$Y$6:$Y$9814,$A$3:$A$1037,SALE!$E$6:$E$9814,$B$3:$B$1037)</f>
        <v>0</v>
      </c>
      <c r="M231" s="416">
        <f>SUMIFS(SALE!$U$6:$U$9814,SALE!$A$6:$A$9814,M2,SALE!$Y$6:$Y$9814,$A$3:$A$1037,SALE!$E$6:$E$9814,$B$3:$B$1037)</f>
        <v>0</v>
      </c>
      <c r="N231" s="416">
        <f>SUMIFS(SALE!$U$6:$U$9814,SALE!$A$6:$A$9814,N2,SALE!$Y$6:$Y$9814,$A$3:$A$1037,SALE!$E$6:$E$9814,$B$3:$B$1037)</f>
        <v>0</v>
      </c>
      <c r="O231" s="416">
        <f>SUMIFS(SALE!$U$6:$U$9814,SALE!$A$6:$A$9814,O2,SALE!$Y$6:$Y$9814,$A$3:$A$1037,SALE!$E$6:$E$9814,$B$3:$B$1037)</f>
        <v>0</v>
      </c>
    </row>
    <row r="232" spans="1:15">
      <c r="A232" s="417" t="s">
        <v>1405</v>
      </c>
      <c r="B232" s="417" t="s">
        <v>1545</v>
      </c>
      <c r="C232" s="392" t="s">
        <v>1367</v>
      </c>
      <c r="D232" s="416">
        <f>SUMIFS(SALE!$V$6:$V$9814,SALE!$A$6:$A$9814,D2,SALE!$Y$6:$Y$9814,$A$3:$A$1037,SALE!$E$6:$E$9814,$B$3:$B$1037)</f>
        <v>0</v>
      </c>
      <c r="E232" s="416">
        <f>SUMIFS(SALE!$V$6:$V$9814,SALE!$A$6:$A$9814,E2,SALE!$Y$6:$Y$9814,$A$3:$A$1037,SALE!$E$6:$E$9814,$B$3:$B$1037)</f>
        <v>0</v>
      </c>
      <c r="F232" s="416">
        <f>SUMIFS(SALE!$V$6:$V$9814,SALE!$A$6:$A$9814,F2,SALE!$Y$6:$Y$9814,$A$3:$A$1037,SALE!$E$6:$E$9814,$B$3:$B$1037)</f>
        <v>0</v>
      </c>
      <c r="G232" s="416">
        <f>SUMIFS(SALE!$V$6:$V$9814,SALE!$A$6:$A$9814,G2,SALE!$Y$6:$Y$9814,$A$3:$A$1037,SALE!$E$6:$E$9814,$B$3:$B$1037)</f>
        <v>0</v>
      </c>
      <c r="H232" s="416">
        <f>SUMIFS(SALE!$V$6:$V$9814,SALE!$A$6:$A$9814,H2,SALE!$Y$6:$Y$9814,$A$3:$A$1037,SALE!$E$6:$E$9814,$B$3:$B$1037)</f>
        <v>0</v>
      </c>
      <c r="I232" s="416">
        <f>SUMIFS(SALE!$V$6:$V$9814,SALE!$A$6:$A$9814,I2,SALE!$Y$6:$Y$9814,$A$3:$A$1037,SALE!$E$6:$E$9814,$B$3:$B$1037)</f>
        <v>0</v>
      </c>
      <c r="J232" s="416">
        <f>SUMIFS(SALE!$V$6:$V$9814,SALE!$A$6:$A$9814,J2,SALE!$Y$6:$Y$9814,$A$3:$A$1037,SALE!$E$6:$E$9814,$B$3:$B$1037)</f>
        <v>0</v>
      </c>
      <c r="K232" s="416">
        <f>SUMIFS(SALE!$V$6:$V$9814,SALE!$A$6:$A$9814,K2,SALE!$Y$6:$Y$9814,$A$3:$A$1037,SALE!$E$6:$E$9814,$B$3:$B$1037)</f>
        <v>0</v>
      </c>
      <c r="L232" s="416">
        <f>SUMIFS(SALE!$V$6:$V$9814,SALE!$A$6:$A$9814,L2,SALE!$Y$6:$Y$9814,$A$3:$A$1037,SALE!$E$6:$E$9814,$B$3:$B$1037)</f>
        <v>0</v>
      </c>
      <c r="M232" s="416">
        <f>SUMIFS(SALE!$V$6:$V$9814,SALE!$A$6:$A$9814,M2,SALE!$Y$6:$Y$9814,$A$3:$A$1037,SALE!$E$6:$E$9814,$B$3:$B$1037)</f>
        <v>0</v>
      </c>
      <c r="N232" s="416">
        <f>SUMIFS(SALE!$V$6:$V$9814,SALE!$A$6:$A$9814,N2,SALE!$Y$6:$Y$9814,$A$3:$A$1037,SALE!$E$6:$E$9814,$B$3:$B$1037)</f>
        <v>0</v>
      </c>
      <c r="O232" s="416">
        <f>SUMIFS(SALE!$V$6:$V$9814,SALE!$A$6:$A$9814,O2,SALE!$Y$6:$Y$9814,$A$3:$A$1037,SALE!$E$6:$E$9814,$B$3:$B$1037)</f>
        <v>0</v>
      </c>
    </row>
    <row r="233" spans="1:15">
      <c r="A233" s="418" t="s">
        <v>1405</v>
      </c>
      <c r="B233" s="418" t="s">
        <v>1545</v>
      </c>
      <c r="C233" s="392" t="s">
        <v>1368</v>
      </c>
      <c r="D233" s="416">
        <f>SUMIFS(SALE!$W$6:$W$9814,SALE!$A$6:$A$9814,D2,SALE!$Y$6:$Y$9814,$A$3:$A$1037,SALE!$E$6:$E$9814,$B$3:$B$1037)</f>
        <v>0</v>
      </c>
      <c r="E233" s="416">
        <f>SUMIFS(SALE!$W$6:$W$9814,SALE!$A$6:$A$9814,E2,SALE!$Y$6:$Y$9814,$A$3:$A$1037,SALE!$E$6:$E$9814,$B$3:$B$1037)</f>
        <v>0</v>
      </c>
      <c r="F233" s="416">
        <f>SUMIFS(SALE!$W$6:$W$9814,SALE!$A$6:$A$9814,F2,SALE!$Y$6:$Y$9814,$A$3:$A$1037,SALE!$E$6:$E$9814,$B$3:$B$1037)</f>
        <v>0</v>
      </c>
      <c r="G233" s="416">
        <f>SUMIFS(SALE!$W$6:$W$9814,SALE!$A$6:$A$9814,G2,SALE!$Y$6:$Y$9814,$A$3:$A$1037,SALE!$E$6:$E$9814,$B$3:$B$1037)</f>
        <v>0</v>
      </c>
      <c r="H233" s="416">
        <f>SUMIFS(SALE!$W$6:$W$9814,SALE!$A$6:$A$9814,H2,SALE!$Y$6:$Y$9814,$A$3:$A$1037,SALE!$E$6:$E$9814,$B$3:$B$1037)</f>
        <v>0</v>
      </c>
      <c r="I233" s="416">
        <f>SUMIFS(SALE!$W$6:$W$9814,SALE!$A$6:$A$9814,I2,SALE!$Y$6:$Y$9814,$A$3:$A$1037,SALE!$E$6:$E$9814,$B$3:$B$1037)</f>
        <v>0</v>
      </c>
      <c r="J233" s="416">
        <f>SUMIFS(SALE!$W$6:$W$9814,SALE!$A$6:$A$9814,J2,SALE!$Y$6:$Y$9814,$A$3:$A$1037,SALE!$E$6:$E$9814,$B$3:$B$1037)</f>
        <v>0</v>
      </c>
      <c r="K233" s="416">
        <f>SUMIFS(SALE!$W$6:$W$9814,SALE!$A$6:$A$9814,K2,SALE!$Y$6:$Y$9814,$A$3:$A$1037,SALE!$E$6:$E$9814,$B$3:$B$1037)</f>
        <v>0</v>
      </c>
      <c r="L233" s="416">
        <f>SUMIFS(SALE!$W$6:$W$9814,SALE!$A$6:$A$9814,L2,SALE!$Y$6:$Y$9814,$A$3:$A$1037,SALE!$E$6:$E$9814,$B$3:$B$1037)</f>
        <v>0</v>
      </c>
      <c r="M233" s="416">
        <f>SUMIFS(SALE!$W$6:$W$9814,SALE!$A$6:$A$9814,M2,SALE!$Y$6:$Y$9814,$A$3:$A$1037,SALE!$E$6:$E$9814,$B$3:$B$1037)</f>
        <v>0</v>
      </c>
      <c r="N233" s="416">
        <f>SUMIFS(SALE!$W$6:$W$9814,SALE!$A$6:$A$9814,N2,SALE!$Y$6:$Y$9814,$A$3:$A$1037,SALE!$E$6:$E$9814,$B$3:$B$1037)</f>
        <v>0</v>
      </c>
      <c r="O233" s="416">
        <f>SUMIFS(SALE!$W$6:$W$9814,SALE!$A$6:$A$9814,O2,SALE!$Y$6:$Y$9814,$A$3:$A$1037,SALE!$E$6:$E$9814,$B$3:$B$1037)</f>
        <v>0</v>
      </c>
    </row>
    <row r="234" spans="1:15">
      <c r="A234" s="402" t="s">
        <v>1405</v>
      </c>
      <c r="B234" s="402" t="s">
        <v>1543</v>
      </c>
      <c r="C234" s="402" t="s">
        <v>1543</v>
      </c>
      <c r="D234" s="414">
        <f t="shared" ref="D234:O234" si="60">SUM(D236:D240)</f>
        <v>0</v>
      </c>
      <c r="E234" s="414">
        <f t="shared" si="60"/>
        <v>0</v>
      </c>
      <c r="F234" s="414">
        <f t="shared" si="60"/>
        <v>0</v>
      </c>
      <c r="G234" s="414">
        <f t="shared" si="60"/>
        <v>0</v>
      </c>
      <c r="H234" s="414">
        <f t="shared" si="60"/>
        <v>0</v>
      </c>
      <c r="I234" s="414">
        <f t="shared" si="60"/>
        <v>0</v>
      </c>
      <c r="J234" s="414">
        <f t="shared" si="60"/>
        <v>0</v>
      </c>
      <c r="K234" s="414">
        <f t="shared" si="60"/>
        <v>0</v>
      </c>
      <c r="L234" s="414">
        <f t="shared" si="60"/>
        <v>0</v>
      </c>
      <c r="M234" s="414">
        <f t="shared" si="60"/>
        <v>0</v>
      </c>
      <c r="N234" s="414">
        <f t="shared" si="60"/>
        <v>0</v>
      </c>
      <c r="O234" s="414">
        <f t="shared" si="60"/>
        <v>0</v>
      </c>
    </row>
    <row r="235" spans="1:15">
      <c r="A235" s="415" t="s">
        <v>1405</v>
      </c>
      <c r="B235" s="415" t="s">
        <v>1543</v>
      </c>
      <c r="C235" s="392" t="s">
        <v>1363</v>
      </c>
      <c r="D235" s="416"/>
      <c r="E235" s="416"/>
      <c r="F235" s="416"/>
      <c r="G235" s="416"/>
      <c r="H235" s="416"/>
      <c r="I235" s="416"/>
      <c r="J235" s="416"/>
      <c r="K235" s="416"/>
      <c r="L235" s="416"/>
      <c r="M235" s="416"/>
      <c r="N235" s="416"/>
      <c r="O235" s="416"/>
    </row>
    <row r="236" spans="1:15">
      <c r="A236" s="417" t="s">
        <v>1405</v>
      </c>
      <c r="B236" s="417" t="s">
        <v>1543</v>
      </c>
      <c r="C236" s="392" t="s">
        <v>1364</v>
      </c>
      <c r="D236" s="416">
        <f>SUMIFS(SALE!$S$6:$S$9814,SALE!$A$6:$A$9814,D2,SALE!$Y$6:$Y$9814,$A$3:$A$1037,SALE!$E$6:$E$9814,$B$3:$B$1037)</f>
        <v>0</v>
      </c>
      <c r="E236" s="416">
        <f>SUMIFS(SALE!$S$6:$S$9814,SALE!$A$6:$A$9814,E2,SALE!$Y$6:$Y$9814,$A$3:$A$1037,SALE!$E$6:$E$9814,$B$3:$B$1037)</f>
        <v>0</v>
      </c>
      <c r="F236" s="416">
        <f>SUMIFS(SALE!$S$6:$S$9814,SALE!$A$6:$A$9814,F2,SALE!$Y$6:$Y$9814,$A$3:$A$1037,SALE!$E$6:$E$9814,$B$3:$B$1037)</f>
        <v>0</v>
      </c>
      <c r="G236" s="416">
        <f>SUMIFS(SALE!$S$6:$S$9814,SALE!$A$6:$A$9814,G2,SALE!$Y$6:$Y$9814,$A$3:$A$1037,SALE!$E$6:$E$9814,$B$3:$B$1037)</f>
        <v>0</v>
      </c>
      <c r="H236" s="416">
        <f>SUMIFS(SALE!$S$6:$S$9814,SALE!$A$6:$A$9814,H2,SALE!$Y$6:$Y$9814,$A$3:$A$1037,SALE!$E$6:$E$9814,$B$3:$B$1037)</f>
        <v>0</v>
      </c>
      <c r="I236" s="416">
        <f>SUMIFS(SALE!$S$6:$S$9814,SALE!$A$6:$A$9814,I2,SALE!$Y$6:$Y$9814,$A$3:$A$1037,SALE!$E$6:$E$9814,$B$3:$B$1037)</f>
        <v>0</v>
      </c>
      <c r="J236" s="416">
        <f>SUMIFS(SALE!$S$6:$S$9814,SALE!$A$6:$A$9814,J2,SALE!$Y$6:$Y$9814,$A$3:$A$1037,SALE!$E$6:$E$9814,$B$3:$B$1037)</f>
        <v>0</v>
      </c>
      <c r="K236" s="416">
        <f>SUMIFS(SALE!$S$6:$S$9814,SALE!$A$6:$A$9814,K2,SALE!$Y$6:$Y$9814,$A$3:$A$1037,SALE!$E$6:$E$9814,$B$3:$B$1037)</f>
        <v>0</v>
      </c>
      <c r="L236" s="416">
        <f>SUMIFS(SALE!$S$6:$S$9814,SALE!$A$6:$A$9814,L2,SALE!$Y$6:$Y$9814,$A$3:$A$1037,SALE!$E$6:$E$9814,$B$3:$B$1037)</f>
        <v>0</v>
      </c>
      <c r="M236" s="416">
        <f>SUMIFS(SALE!$S$6:$S$9814,SALE!$A$6:$A$9814,M2,SALE!$Y$6:$Y$9814,$A$3:$A$1037,SALE!$E$6:$E$9814,$B$3:$B$1037)</f>
        <v>0</v>
      </c>
      <c r="N236" s="416">
        <f>SUMIFS(SALE!$S$6:$S$9814,SALE!$A$6:$A$9814,N2,SALE!$Y$6:$Y$9814,$A$3:$A$1037,SALE!$E$6:$E$9814,$B$3:$B$1037)</f>
        <v>0</v>
      </c>
      <c r="O236" s="416">
        <f>SUMIFS(SALE!$S$6:$S$9814,SALE!$A$6:$A$9814,O2,SALE!$Y$6:$Y$9814,$A$3:$A$1037,SALE!$E$6:$E$9814,$B$3:$B$1037)</f>
        <v>0</v>
      </c>
    </row>
    <row r="237" spans="1:15">
      <c r="A237" s="417" t="s">
        <v>1405</v>
      </c>
      <c r="B237" s="417" t="s">
        <v>1543</v>
      </c>
      <c r="C237" s="392" t="s">
        <v>1365</v>
      </c>
      <c r="D237" s="416">
        <f>SUMIFS(SALE!$T$6:$T$9814,SALE!$A$6:$A$9814,D2,SALE!$Y$6:$Y$9814,$A$3:$A$1037,SALE!$E$6:$E$9814,$B$3:$B$1037)</f>
        <v>0</v>
      </c>
      <c r="E237" s="416">
        <f>SUMIFS(SALE!$T$6:$T$9814,SALE!$A$6:$A$9814,E2,SALE!$Y$6:$Y$9814,$A$3:$A$1037,SALE!$E$6:$E$9814,$B$3:$B$1037)</f>
        <v>0</v>
      </c>
      <c r="F237" s="416">
        <f>SUMIFS(SALE!$T$6:$T$9814,SALE!$A$6:$A$9814,F2,SALE!$Y$6:$Y$9814,$A$3:$A$1037,SALE!$E$6:$E$9814,$B$3:$B$1037)</f>
        <v>0</v>
      </c>
      <c r="G237" s="416">
        <f>SUMIFS(SALE!$T$6:$T$9814,SALE!$A$6:$A$9814,G2,SALE!$Y$6:$Y$9814,$A$3:$A$1037,SALE!$E$6:$E$9814,$B$3:$B$1037)</f>
        <v>0</v>
      </c>
      <c r="H237" s="416">
        <f>SUMIFS(SALE!$T$6:$T$9814,SALE!$A$6:$A$9814,H2,SALE!$Y$6:$Y$9814,$A$3:$A$1037,SALE!$E$6:$E$9814,$B$3:$B$1037)</f>
        <v>0</v>
      </c>
      <c r="I237" s="416">
        <f>SUMIFS(SALE!$T$6:$T$9814,SALE!$A$6:$A$9814,I2,SALE!$Y$6:$Y$9814,$A$3:$A$1037,SALE!$E$6:$E$9814,$B$3:$B$1037)</f>
        <v>0</v>
      </c>
      <c r="J237" s="416">
        <f>SUMIFS(SALE!$T$6:$T$9814,SALE!$A$6:$A$9814,J2,SALE!$Y$6:$Y$9814,$A$3:$A$1037,SALE!$E$6:$E$9814,$B$3:$B$1037)</f>
        <v>0</v>
      </c>
      <c r="K237" s="416">
        <f>SUMIFS(SALE!$T$6:$T$9814,SALE!$A$6:$A$9814,K2,SALE!$Y$6:$Y$9814,$A$3:$A$1037,SALE!$E$6:$E$9814,$B$3:$B$1037)</f>
        <v>0</v>
      </c>
      <c r="L237" s="416">
        <f>SUMIFS(SALE!$T$6:$T$9814,SALE!$A$6:$A$9814,L2,SALE!$Y$6:$Y$9814,$A$3:$A$1037,SALE!$E$6:$E$9814,$B$3:$B$1037)</f>
        <v>0</v>
      </c>
      <c r="M237" s="416">
        <f>SUMIFS(SALE!$T$6:$T$9814,SALE!$A$6:$A$9814,M2,SALE!$Y$6:$Y$9814,$A$3:$A$1037,SALE!$E$6:$E$9814,$B$3:$B$1037)</f>
        <v>0</v>
      </c>
      <c r="N237" s="416">
        <f>SUMIFS(SALE!$T$6:$T$9814,SALE!$A$6:$A$9814,N2,SALE!$Y$6:$Y$9814,$A$3:$A$1037,SALE!$E$6:$E$9814,$B$3:$B$1037)</f>
        <v>0</v>
      </c>
      <c r="O237" s="416">
        <f>SUMIFS(SALE!$T$6:$T$9814,SALE!$A$6:$A$9814,O2,SALE!$Y$6:$Y$9814,$A$3:$A$1037,SALE!$E$6:$E$9814,$B$3:$B$1037)</f>
        <v>0</v>
      </c>
    </row>
    <row r="238" spans="1:15">
      <c r="A238" s="417" t="s">
        <v>1405</v>
      </c>
      <c r="B238" s="417" t="s">
        <v>1543</v>
      </c>
      <c r="C238" s="392" t="s">
        <v>1366</v>
      </c>
      <c r="D238" s="416">
        <f>SUMIFS(SALE!$U$6:$U$9814,SALE!$A$6:$A$9814,D2,SALE!$Y$6:$Y$9814,$A$3:$A$1037,SALE!$E$6:$E$9814,$B$3:$B$1037)</f>
        <v>0</v>
      </c>
      <c r="E238" s="416">
        <f>SUMIFS(SALE!$U$6:$U$9814,SALE!$A$6:$A$9814,E2,SALE!$Y$6:$Y$9814,$A$3:$A$1037,SALE!$E$6:$E$9814,$B$3:$B$1037)</f>
        <v>0</v>
      </c>
      <c r="F238" s="416">
        <f>SUMIFS(SALE!$U$6:$U$9814,SALE!$A$6:$A$9814,F2,SALE!$Y$6:$Y$9814,$A$3:$A$1037,SALE!$E$6:$E$9814,$B$3:$B$1037)</f>
        <v>0</v>
      </c>
      <c r="G238" s="416">
        <f>SUMIFS(SALE!$U$6:$U$9814,SALE!$A$6:$A$9814,G2,SALE!$Y$6:$Y$9814,$A$3:$A$1037,SALE!$E$6:$E$9814,$B$3:$B$1037)</f>
        <v>0</v>
      </c>
      <c r="H238" s="416">
        <f>SUMIFS(SALE!$U$6:$U$9814,SALE!$A$6:$A$9814,H2,SALE!$Y$6:$Y$9814,$A$3:$A$1037,SALE!$E$6:$E$9814,$B$3:$B$1037)</f>
        <v>0</v>
      </c>
      <c r="I238" s="416">
        <f>SUMIFS(SALE!$U$6:$U$9814,SALE!$A$6:$A$9814,I2,SALE!$Y$6:$Y$9814,$A$3:$A$1037,SALE!$E$6:$E$9814,$B$3:$B$1037)</f>
        <v>0</v>
      </c>
      <c r="J238" s="416">
        <f>SUMIFS(SALE!$U$6:$U$9814,SALE!$A$6:$A$9814,J2,SALE!$Y$6:$Y$9814,$A$3:$A$1037,SALE!$E$6:$E$9814,$B$3:$B$1037)</f>
        <v>0</v>
      </c>
      <c r="K238" s="416">
        <f>SUMIFS(SALE!$U$6:$U$9814,SALE!$A$6:$A$9814,K2,SALE!$Y$6:$Y$9814,$A$3:$A$1037,SALE!$E$6:$E$9814,$B$3:$B$1037)</f>
        <v>0</v>
      </c>
      <c r="L238" s="416">
        <f>SUMIFS(SALE!$U$6:$U$9814,SALE!$A$6:$A$9814,L2,SALE!$Y$6:$Y$9814,$A$3:$A$1037,SALE!$E$6:$E$9814,$B$3:$B$1037)</f>
        <v>0</v>
      </c>
      <c r="M238" s="416">
        <f>SUMIFS(SALE!$U$6:$U$9814,SALE!$A$6:$A$9814,M2,SALE!$Y$6:$Y$9814,$A$3:$A$1037,SALE!$E$6:$E$9814,$B$3:$B$1037)</f>
        <v>0</v>
      </c>
      <c r="N238" s="416">
        <f>SUMIFS(SALE!$U$6:$U$9814,SALE!$A$6:$A$9814,N2,SALE!$Y$6:$Y$9814,$A$3:$A$1037,SALE!$E$6:$E$9814,$B$3:$B$1037)</f>
        <v>0</v>
      </c>
      <c r="O238" s="416">
        <f>SUMIFS(SALE!$U$6:$U$9814,SALE!$A$6:$A$9814,O2,SALE!$Y$6:$Y$9814,$A$3:$A$1037,SALE!$E$6:$E$9814,$B$3:$B$1037)</f>
        <v>0</v>
      </c>
    </row>
    <row r="239" spans="1:15">
      <c r="A239" s="417" t="s">
        <v>1405</v>
      </c>
      <c r="B239" s="417" t="s">
        <v>1543</v>
      </c>
      <c r="C239" s="392" t="s">
        <v>1367</v>
      </c>
      <c r="D239" s="416">
        <f>SUMIFS(SALE!$V$6:$V$9814,SALE!$A$6:$A$9814,D2,SALE!$Y$6:$Y$9814,$A$3:$A$1037,SALE!$E$6:$E$9814,$B$3:$B$1037)</f>
        <v>0</v>
      </c>
      <c r="E239" s="416">
        <f>SUMIFS(SALE!$V$6:$V$9814,SALE!$A$6:$A$9814,E2,SALE!$Y$6:$Y$9814,$A$3:$A$1037,SALE!$E$6:$E$9814,$B$3:$B$1037)</f>
        <v>0</v>
      </c>
      <c r="F239" s="416">
        <f>SUMIFS(SALE!$V$6:$V$9814,SALE!$A$6:$A$9814,F2,SALE!$Y$6:$Y$9814,$A$3:$A$1037,SALE!$E$6:$E$9814,$B$3:$B$1037)</f>
        <v>0</v>
      </c>
      <c r="G239" s="416">
        <f>SUMIFS(SALE!$V$6:$V$9814,SALE!$A$6:$A$9814,G2,SALE!$Y$6:$Y$9814,$A$3:$A$1037,SALE!$E$6:$E$9814,$B$3:$B$1037)</f>
        <v>0</v>
      </c>
      <c r="H239" s="416">
        <f>SUMIFS(SALE!$V$6:$V$9814,SALE!$A$6:$A$9814,H2,SALE!$Y$6:$Y$9814,$A$3:$A$1037,SALE!$E$6:$E$9814,$B$3:$B$1037)</f>
        <v>0</v>
      </c>
      <c r="I239" s="416">
        <f>SUMIFS(SALE!$V$6:$V$9814,SALE!$A$6:$A$9814,I2,SALE!$Y$6:$Y$9814,$A$3:$A$1037,SALE!$E$6:$E$9814,$B$3:$B$1037)</f>
        <v>0</v>
      </c>
      <c r="J239" s="416">
        <f>SUMIFS(SALE!$V$6:$V$9814,SALE!$A$6:$A$9814,J2,SALE!$Y$6:$Y$9814,$A$3:$A$1037,SALE!$E$6:$E$9814,$B$3:$B$1037)</f>
        <v>0</v>
      </c>
      <c r="K239" s="416">
        <f>SUMIFS(SALE!$V$6:$V$9814,SALE!$A$6:$A$9814,K2,SALE!$Y$6:$Y$9814,$A$3:$A$1037,SALE!$E$6:$E$9814,$B$3:$B$1037)</f>
        <v>0</v>
      </c>
      <c r="L239" s="416">
        <f>SUMIFS(SALE!$V$6:$V$9814,SALE!$A$6:$A$9814,L2,SALE!$Y$6:$Y$9814,$A$3:$A$1037,SALE!$E$6:$E$9814,$B$3:$B$1037)</f>
        <v>0</v>
      </c>
      <c r="M239" s="416">
        <f>SUMIFS(SALE!$V$6:$V$9814,SALE!$A$6:$A$9814,M2,SALE!$Y$6:$Y$9814,$A$3:$A$1037,SALE!$E$6:$E$9814,$B$3:$B$1037)</f>
        <v>0</v>
      </c>
      <c r="N239" s="416">
        <f>SUMIFS(SALE!$V$6:$V$9814,SALE!$A$6:$A$9814,N2,SALE!$Y$6:$Y$9814,$A$3:$A$1037,SALE!$E$6:$E$9814,$B$3:$B$1037)</f>
        <v>0</v>
      </c>
      <c r="O239" s="416">
        <f>SUMIFS(SALE!$V$6:$V$9814,SALE!$A$6:$A$9814,O2,SALE!$Y$6:$Y$9814,$A$3:$A$1037,SALE!$E$6:$E$9814,$B$3:$B$1037)</f>
        <v>0</v>
      </c>
    </row>
    <row r="240" spans="1:15">
      <c r="A240" s="418" t="s">
        <v>1405</v>
      </c>
      <c r="B240" s="418" t="s">
        <v>1543</v>
      </c>
      <c r="C240" s="392" t="s">
        <v>1368</v>
      </c>
      <c r="D240" s="416">
        <f>SUMIFS(SALE!$W$6:$W$9814,SALE!$A$6:$A$9814,D2,SALE!$Y$6:$Y$9814,$A$3:$A$1037,SALE!$E$6:$E$9814,$B$3:$B$1037)</f>
        <v>0</v>
      </c>
      <c r="E240" s="416">
        <f>SUMIFS(SALE!$W$6:$W$9814,SALE!$A$6:$A$9814,E2,SALE!$Y$6:$Y$9814,$A$3:$A$1037,SALE!$E$6:$E$9814,$B$3:$B$1037)</f>
        <v>0</v>
      </c>
      <c r="F240" s="416">
        <f>SUMIFS(SALE!$W$6:$W$9814,SALE!$A$6:$A$9814,F2,SALE!$Y$6:$Y$9814,$A$3:$A$1037,SALE!$E$6:$E$9814,$B$3:$B$1037)</f>
        <v>0</v>
      </c>
      <c r="G240" s="416">
        <f>SUMIFS(SALE!$W$6:$W$9814,SALE!$A$6:$A$9814,G2,SALE!$Y$6:$Y$9814,$A$3:$A$1037,SALE!$E$6:$E$9814,$B$3:$B$1037)</f>
        <v>0</v>
      </c>
      <c r="H240" s="416">
        <f>SUMIFS(SALE!$W$6:$W$9814,SALE!$A$6:$A$9814,H2,SALE!$Y$6:$Y$9814,$A$3:$A$1037,SALE!$E$6:$E$9814,$B$3:$B$1037)</f>
        <v>0</v>
      </c>
      <c r="I240" s="416">
        <f>SUMIFS(SALE!$W$6:$W$9814,SALE!$A$6:$A$9814,I2,SALE!$Y$6:$Y$9814,$A$3:$A$1037,SALE!$E$6:$E$9814,$B$3:$B$1037)</f>
        <v>0</v>
      </c>
      <c r="J240" s="416">
        <f>SUMIFS(SALE!$W$6:$W$9814,SALE!$A$6:$A$9814,J2,SALE!$Y$6:$Y$9814,$A$3:$A$1037,SALE!$E$6:$E$9814,$B$3:$B$1037)</f>
        <v>0</v>
      </c>
      <c r="K240" s="416">
        <f>SUMIFS(SALE!$W$6:$W$9814,SALE!$A$6:$A$9814,K2,SALE!$Y$6:$Y$9814,$A$3:$A$1037,SALE!$E$6:$E$9814,$B$3:$B$1037)</f>
        <v>0</v>
      </c>
      <c r="L240" s="416">
        <f>SUMIFS(SALE!$W$6:$W$9814,SALE!$A$6:$A$9814,L2,SALE!$Y$6:$Y$9814,$A$3:$A$1037,SALE!$E$6:$E$9814,$B$3:$B$1037)</f>
        <v>0</v>
      </c>
      <c r="M240" s="416">
        <f>SUMIFS(SALE!$W$6:$W$9814,SALE!$A$6:$A$9814,M2,SALE!$Y$6:$Y$9814,$A$3:$A$1037,SALE!$E$6:$E$9814,$B$3:$B$1037)</f>
        <v>0</v>
      </c>
      <c r="N240" s="416">
        <f>SUMIFS(SALE!$W$6:$W$9814,SALE!$A$6:$A$9814,N2,SALE!$Y$6:$Y$9814,$A$3:$A$1037,SALE!$E$6:$E$9814,$B$3:$B$1037)</f>
        <v>0</v>
      </c>
      <c r="O240" s="416">
        <f>SUMIFS(SALE!$W$6:$W$9814,SALE!$A$6:$A$9814,O2,SALE!$Y$6:$Y$9814,$A$3:$A$1037,SALE!$E$6:$E$9814,$B$3:$B$1037)</f>
        <v>0</v>
      </c>
    </row>
    <row r="241" spans="1:15">
      <c r="A241" s="402" t="s">
        <v>1405</v>
      </c>
      <c r="B241" s="402" t="s">
        <v>1544</v>
      </c>
      <c r="C241" s="402" t="s">
        <v>1544</v>
      </c>
      <c r="D241" s="414">
        <f t="shared" ref="D241:O241" si="61">SUM(D243:D247)</f>
        <v>0</v>
      </c>
      <c r="E241" s="414">
        <f t="shared" si="61"/>
        <v>0</v>
      </c>
      <c r="F241" s="414">
        <f t="shared" si="61"/>
        <v>0</v>
      </c>
      <c r="G241" s="414">
        <f t="shared" si="61"/>
        <v>0</v>
      </c>
      <c r="H241" s="414">
        <f t="shared" si="61"/>
        <v>0</v>
      </c>
      <c r="I241" s="414">
        <f t="shared" si="61"/>
        <v>0</v>
      </c>
      <c r="J241" s="414">
        <f t="shared" si="61"/>
        <v>0</v>
      </c>
      <c r="K241" s="414">
        <f t="shared" si="61"/>
        <v>0</v>
      </c>
      <c r="L241" s="414">
        <f t="shared" si="61"/>
        <v>0</v>
      </c>
      <c r="M241" s="414">
        <f t="shared" si="61"/>
        <v>0</v>
      </c>
      <c r="N241" s="414">
        <f t="shared" si="61"/>
        <v>0</v>
      </c>
      <c r="O241" s="414">
        <f t="shared" si="61"/>
        <v>0</v>
      </c>
    </row>
    <row r="242" spans="1:15">
      <c r="A242" s="415" t="s">
        <v>1405</v>
      </c>
      <c r="B242" s="415" t="s">
        <v>1544</v>
      </c>
      <c r="C242" s="392" t="s">
        <v>1363</v>
      </c>
      <c r="D242" s="416"/>
      <c r="E242" s="416"/>
      <c r="F242" s="416"/>
      <c r="G242" s="416"/>
      <c r="H242" s="416"/>
      <c r="I242" s="416"/>
      <c r="J242" s="416"/>
      <c r="K242" s="416"/>
      <c r="L242" s="416"/>
      <c r="M242" s="416"/>
      <c r="N242" s="416"/>
      <c r="O242" s="416"/>
    </row>
    <row r="243" spans="1:15">
      <c r="A243" s="417" t="s">
        <v>1405</v>
      </c>
      <c r="B243" s="417" t="s">
        <v>1544</v>
      </c>
      <c r="C243" s="392" t="s">
        <v>1364</v>
      </c>
      <c r="D243" s="416">
        <f>SUMIFS(SALE!$S$6:$S$9814,SALE!$A$6:$A$9814,D2,SALE!$Y$6:$Y$9814,$A$3:$A$1037,SALE!$E$6:$E$9814,$B$3:$B$1037)</f>
        <v>0</v>
      </c>
      <c r="E243" s="416">
        <f>SUMIFS(SALE!$S$6:$S$9814,SALE!$A$6:$A$9814,E2,SALE!$Y$6:$Y$9814,$A$3:$A$1037,SALE!$E$6:$E$9814,$B$3:$B$1037)</f>
        <v>0</v>
      </c>
      <c r="F243" s="416">
        <f>SUMIFS(SALE!$S$6:$S$9814,SALE!$A$6:$A$9814,F2,SALE!$Y$6:$Y$9814,$A$3:$A$1037,SALE!$E$6:$E$9814,$B$3:$B$1037)</f>
        <v>0</v>
      </c>
      <c r="G243" s="416">
        <f>SUMIFS(SALE!$S$6:$S$9814,SALE!$A$6:$A$9814,G2,SALE!$Y$6:$Y$9814,$A$3:$A$1037,SALE!$E$6:$E$9814,$B$3:$B$1037)</f>
        <v>0</v>
      </c>
      <c r="H243" s="416">
        <f>SUMIFS(SALE!$S$6:$S$9814,SALE!$A$6:$A$9814,H2,SALE!$Y$6:$Y$9814,$A$3:$A$1037,SALE!$E$6:$E$9814,$B$3:$B$1037)</f>
        <v>0</v>
      </c>
      <c r="I243" s="416">
        <f>SUMIFS(SALE!$S$6:$S$9814,SALE!$A$6:$A$9814,I2,SALE!$Y$6:$Y$9814,$A$3:$A$1037,SALE!$E$6:$E$9814,$B$3:$B$1037)</f>
        <v>0</v>
      </c>
      <c r="J243" s="416">
        <f>SUMIFS(SALE!$S$6:$S$9814,SALE!$A$6:$A$9814,J2,SALE!$Y$6:$Y$9814,$A$3:$A$1037,SALE!$E$6:$E$9814,$B$3:$B$1037)</f>
        <v>0</v>
      </c>
      <c r="K243" s="416">
        <f>SUMIFS(SALE!$S$6:$S$9814,SALE!$A$6:$A$9814,K2,SALE!$Y$6:$Y$9814,$A$3:$A$1037,SALE!$E$6:$E$9814,$B$3:$B$1037)</f>
        <v>0</v>
      </c>
      <c r="L243" s="416">
        <f>SUMIFS(SALE!$S$6:$S$9814,SALE!$A$6:$A$9814,L2,SALE!$Y$6:$Y$9814,$A$3:$A$1037,SALE!$E$6:$E$9814,$B$3:$B$1037)</f>
        <v>0</v>
      </c>
      <c r="M243" s="416">
        <f>SUMIFS(SALE!$S$6:$S$9814,SALE!$A$6:$A$9814,M2,SALE!$Y$6:$Y$9814,$A$3:$A$1037,SALE!$E$6:$E$9814,$B$3:$B$1037)</f>
        <v>0</v>
      </c>
      <c r="N243" s="416">
        <f>SUMIFS(SALE!$S$6:$S$9814,SALE!$A$6:$A$9814,N2,SALE!$Y$6:$Y$9814,$A$3:$A$1037,SALE!$E$6:$E$9814,$B$3:$B$1037)</f>
        <v>0</v>
      </c>
      <c r="O243" s="416">
        <f>SUMIFS(SALE!$S$6:$S$9814,SALE!$A$6:$A$9814,O2,SALE!$Y$6:$Y$9814,$A$3:$A$1037,SALE!$E$6:$E$9814,$B$3:$B$1037)</f>
        <v>0</v>
      </c>
    </row>
    <row r="244" spans="1:15">
      <c r="A244" s="417" t="s">
        <v>1405</v>
      </c>
      <c r="B244" s="417" t="s">
        <v>1544</v>
      </c>
      <c r="C244" s="392" t="s">
        <v>1365</v>
      </c>
      <c r="D244" s="416">
        <f>SUMIFS(SALE!$T$6:$T$9814,SALE!$A$6:$A$9814,D2,SALE!$Y$6:$Y$9814,$A$3:$A$1037,SALE!$E$6:$E$9814,$B$3:$B$1037)</f>
        <v>0</v>
      </c>
      <c r="E244" s="416">
        <f>SUMIFS(SALE!$T$6:$T$9814,SALE!$A$6:$A$9814,E2,SALE!$Y$6:$Y$9814,$A$3:$A$1037,SALE!$E$6:$E$9814,$B$3:$B$1037)</f>
        <v>0</v>
      </c>
      <c r="F244" s="416">
        <f>SUMIFS(SALE!$T$6:$T$9814,SALE!$A$6:$A$9814,F2,SALE!$Y$6:$Y$9814,$A$3:$A$1037,SALE!$E$6:$E$9814,$B$3:$B$1037)</f>
        <v>0</v>
      </c>
      <c r="G244" s="416">
        <f>SUMIFS(SALE!$T$6:$T$9814,SALE!$A$6:$A$9814,G2,SALE!$Y$6:$Y$9814,$A$3:$A$1037,SALE!$E$6:$E$9814,$B$3:$B$1037)</f>
        <v>0</v>
      </c>
      <c r="H244" s="416">
        <f>SUMIFS(SALE!$T$6:$T$9814,SALE!$A$6:$A$9814,H2,SALE!$Y$6:$Y$9814,$A$3:$A$1037,SALE!$E$6:$E$9814,$B$3:$B$1037)</f>
        <v>0</v>
      </c>
      <c r="I244" s="416">
        <f>SUMIFS(SALE!$T$6:$T$9814,SALE!$A$6:$A$9814,I2,SALE!$Y$6:$Y$9814,$A$3:$A$1037,SALE!$E$6:$E$9814,$B$3:$B$1037)</f>
        <v>0</v>
      </c>
      <c r="J244" s="416">
        <f>SUMIFS(SALE!$T$6:$T$9814,SALE!$A$6:$A$9814,J2,SALE!$Y$6:$Y$9814,$A$3:$A$1037,SALE!$E$6:$E$9814,$B$3:$B$1037)</f>
        <v>0</v>
      </c>
      <c r="K244" s="416">
        <f>SUMIFS(SALE!$T$6:$T$9814,SALE!$A$6:$A$9814,K2,SALE!$Y$6:$Y$9814,$A$3:$A$1037,SALE!$E$6:$E$9814,$B$3:$B$1037)</f>
        <v>0</v>
      </c>
      <c r="L244" s="416">
        <f>SUMIFS(SALE!$T$6:$T$9814,SALE!$A$6:$A$9814,L2,SALE!$Y$6:$Y$9814,$A$3:$A$1037,SALE!$E$6:$E$9814,$B$3:$B$1037)</f>
        <v>0</v>
      </c>
      <c r="M244" s="416">
        <f>SUMIFS(SALE!$T$6:$T$9814,SALE!$A$6:$A$9814,M2,SALE!$Y$6:$Y$9814,$A$3:$A$1037,SALE!$E$6:$E$9814,$B$3:$B$1037)</f>
        <v>0</v>
      </c>
      <c r="N244" s="416">
        <f>SUMIFS(SALE!$T$6:$T$9814,SALE!$A$6:$A$9814,N2,SALE!$Y$6:$Y$9814,$A$3:$A$1037,SALE!$E$6:$E$9814,$B$3:$B$1037)</f>
        <v>0</v>
      </c>
      <c r="O244" s="416">
        <f>SUMIFS(SALE!$T$6:$T$9814,SALE!$A$6:$A$9814,O2,SALE!$Y$6:$Y$9814,$A$3:$A$1037,SALE!$E$6:$E$9814,$B$3:$B$1037)</f>
        <v>0</v>
      </c>
    </row>
    <row r="245" spans="1:15">
      <c r="A245" s="417" t="s">
        <v>1405</v>
      </c>
      <c r="B245" s="417" t="s">
        <v>1544</v>
      </c>
      <c r="C245" s="392" t="s">
        <v>1366</v>
      </c>
      <c r="D245" s="416">
        <f>SUMIFS(SALE!$U$6:$U$9814,SALE!$A$6:$A$9814,D2,SALE!$Y$6:$Y$9814,$A$3:$A$1037,SALE!$E$6:$E$9814,$B$3:$B$1037)</f>
        <v>0</v>
      </c>
      <c r="E245" s="416">
        <f>SUMIFS(SALE!$U$6:$U$9814,SALE!$A$6:$A$9814,E2,SALE!$Y$6:$Y$9814,$A$3:$A$1037,SALE!$E$6:$E$9814,$B$3:$B$1037)</f>
        <v>0</v>
      </c>
      <c r="F245" s="416">
        <f>SUMIFS(SALE!$U$6:$U$9814,SALE!$A$6:$A$9814,F2,SALE!$Y$6:$Y$9814,$A$3:$A$1037,SALE!$E$6:$E$9814,$B$3:$B$1037)</f>
        <v>0</v>
      </c>
      <c r="G245" s="416">
        <f>SUMIFS(SALE!$U$6:$U$9814,SALE!$A$6:$A$9814,G2,SALE!$Y$6:$Y$9814,$A$3:$A$1037,SALE!$E$6:$E$9814,$B$3:$B$1037)</f>
        <v>0</v>
      </c>
      <c r="H245" s="416">
        <f>SUMIFS(SALE!$U$6:$U$9814,SALE!$A$6:$A$9814,H2,SALE!$Y$6:$Y$9814,$A$3:$A$1037,SALE!$E$6:$E$9814,$B$3:$B$1037)</f>
        <v>0</v>
      </c>
      <c r="I245" s="416">
        <f>SUMIFS(SALE!$U$6:$U$9814,SALE!$A$6:$A$9814,I2,SALE!$Y$6:$Y$9814,$A$3:$A$1037,SALE!$E$6:$E$9814,$B$3:$B$1037)</f>
        <v>0</v>
      </c>
      <c r="J245" s="416">
        <f>SUMIFS(SALE!$U$6:$U$9814,SALE!$A$6:$A$9814,J2,SALE!$Y$6:$Y$9814,$A$3:$A$1037,SALE!$E$6:$E$9814,$B$3:$B$1037)</f>
        <v>0</v>
      </c>
      <c r="K245" s="416">
        <f>SUMIFS(SALE!$U$6:$U$9814,SALE!$A$6:$A$9814,K2,SALE!$Y$6:$Y$9814,$A$3:$A$1037,SALE!$E$6:$E$9814,$B$3:$B$1037)</f>
        <v>0</v>
      </c>
      <c r="L245" s="416">
        <f>SUMIFS(SALE!$U$6:$U$9814,SALE!$A$6:$A$9814,L2,SALE!$Y$6:$Y$9814,$A$3:$A$1037,SALE!$E$6:$E$9814,$B$3:$B$1037)</f>
        <v>0</v>
      </c>
      <c r="M245" s="416">
        <f>SUMIFS(SALE!$U$6:$U$9814,SALE!$A$6:$A$9814,M2,SALE!$Y$6:$Y$9814,$A$3:$A$1037,SALE!$E$6:$E$9814,$B$3:$B$1037)</f>
        <v>0</v>
      </c>
      <c r="N245" s="416">
        <f>SUMIFS(SALE!$U$6:$U$9814,SALE!$A$6:$A$9814,N2,SALE!$Y$6:$Y$9814,$A$3:$A$1037,SALE!$E$6:$E$9814,$B$3:$B$1037)</f>
        <v>0</v>
      </c>
      <c r="O245" s="416">
        <f>SUMIFS(SALE!$U$6:$U$9814,SALE!$A$6:$A$9814,O2,SALE!$Y$6:$Y$9814,$A$3:$A$1037,SALE!$E$6:$E$9814,$B$3:$B$1037)</f>
        <v>0</v>
      </c>
    </row>
    <row r="246" spans="1:15">
      <c r="A246" s="417" t="s">
        <v>1405</v>
      </c>
      <c r="B246" s="417" t="s">
        <v>1544</v>
      </c>
      <c r="C246" s="392" t="s">
        <v>1367</v>
      </c>
      <c r="D246" s="416">
        <f>SUMIFS(SALE!$V$6:$V$9814,SALE!$A$6:$A$9814,D2,SALE!$Y$6:$Y$9814,$A$3:$A$1037,SALE!$E$6:$E$9814,$B$3:$B$1037)</f>
        <v>0</v>
      </c>
      <c r="E246" s="416">
        <f>SUMIFS(SALE!$V$6:$V$9814,SALE!$A$6:$A$9814,E2,SALE!$Y$6:$Y$9814,$A$3:$A$1037,SALE!$E$6:$E$9814,$B$3:$B$1037)</f>
        <v>0</v>
      </c>
      <c r="F246" s="416">
        <f>SUMIFS(SALE!$V$6:$V$9814,SALE!$A$6:$A$9814,F2,SALE!$Y$6:$Y$9814,$A$3:$A$1037,SALE!$E$6:$E$9814,$B$3:$B$1037)</f>
        <v>0</v>
      </c>
      <c r="G246" s="416">
        <f>SUMIFS(SALE!$V$6:$V$9814,SALE!$A$6:$A$9814,G2,SALE!$Y$6:$Y$9814,$A$3:$A$1037,SALE!$E$6:$E$9814,$B$3:$B$1037)</f>
        <v>0</v>
      </c>
      <c r="H246" s="416">
        <f>SUMIFS(SALE!$V$6:$V$9814,SALE!$A$6:$A$9814,H2,SALE!$Y$6:$Y$9814,$A$3:$A$1037,SALE!$E$6:$E$9814,$B$3:$B$1037)</f>
        <v>0</v>
      </c>
      <c r="I246" s="416">
        <f>SUMIFS(SALE!$V$6:$V$9814,SALE!$A$6:$A$9814,I2,SALE!$Y$6:$Y$9814,$A$3:$A$1037,SALE!$E$6:$E$9814,$B$3:$B$1037)</f>
        <v>0</v>
      </c>
      <c r="J246" s="416">
        <f>SUMIFS(SALE!$V$6:$V$9814,SALE!$A$6:$A$9814,J2,SALE!$Y$6:$Y$9814,$A$3:$A$1037,SALE!$E$6:$E$9814,$B$3:$B$1037)</f>
        <v>0</v>
      </c>
      <c r="K246" s="416">
        <f>SUMIFS(SALE!$V$6:$V$9814,SALE!$A$6:$A$9814,K2,SALE!$Y$6:$Y$9814,$A$3:$A$1037,SALE!$E$6:$E$9814,$B$3:$B$1037)</f>
        <v>0</v>
      </c>
      <c r="L246" s="416">
        <f>SUMIFS(SALE!$V$6:$V$9814,SALE!$A$6:$A$9814,L2,SALE!$Y$6:$Y$9814,$A$3:$A$1037,SALE!$E$6:$E$9814,$B$3:$B$1037)</f>
        <v>0</v>
      </c>
      <c r="M246" s="416">
        <f>SUMIFS(SALE!$V$6:$V$9814,SALE!$A$6:$A$9814,M2,SALE!$Y$6:$Y$9814,$A$3:$A$1037,SALE!$E$6:$E$9814,$B$3:$B$1037)</f>
        <v>0</v>
      </c>
      <c r="N246" s="416">
        <f>SUMIFS(SALE!$V$6:$V$9814,SALE!$A$6:$A$9814,N2,SALE!$Y$6:$Y$9814,$A$3:$A$1037,SALE!$E$6:$E$9814,$B$3:$B$1037)</f>
        <v>0</v>
      </c>
      <c r="O246" s="416">
        <f>SUMIFS(SALE!$V$6:$V$9814,SALE!$A$6:$A$9814,O2,SALE!$Y$6:$Y$9814,$A$3:$A$1037,SALE!$E$6:$E$9814,$B$3:$B$1037)</f>
        <v>0</v>
      </c>
    </row>
    <row r="247" spans="1:15">
      <c r="A247" s="418" t="s">
        <v>1405</v>
      </c>
      <c r="B247" s="417" t="s">
        <v>1544</v>
      </c>
      <c r="C247" s="403" t="s">
        <v>1368</v>
      </c>
      <c r="D247" s="416">
        <f>SUMIFS(SALE!$W$6:$W$9814,SALE!$A$6:$A$9814,D2,SALE!$Y$6:$Y$9814,$A$3:$A$1037,SALE!$E$6:$E$9814,$B$3:$B$1037)</f>
        <v>0</v>
      </c>
      <c r="E247" s="416">
        <f>SUMIFS(SALE!$W$6:$W$9814,SALE!$A$6:$A$9814,E2,SALE!$Y$6:$Y$9814,$A$3:$A$1037,SALE!$E$6:$E$9814,$B$3:$B$1037)</f>
        <v>0</v>
      </c>
      <c r="F247" s="416">
        <f>SUMIFS(SALE!$W$6:$W$9814,SALE!$A$6:$A$9814,F2,SALE!$Y$6:$Y$9814,$A$3:$A$1037,SALE!$E$6:$E$9814,$B$3:$B$1037)</f>
        <v>0</v>
      </c>
      <c r="G247" s="416">
        <f>SUMIFS(SALE!$W$6:$W$9814,SALE!$A$6:$A$9814,G2,SALE!$Y$6:$Y$9814,$A$3:$A$1037,SALE!$E$6:$E$9814,$B$3:$B$1037)</f>
        <v>0</v>
      </c>
      <c r="H247" s="416">
        <f>SUMIFS(SALE!$W$6:$W$9814,SALE!$A$6:$A$9814,H2,SALE!$Y$6:$Y$9814,$A$3:$A$1037,SALE!$E$6:$E$9814,$B$3:$B$1037)</f>
        <v>0</v>
      </c>
      <c r="I247" s="416">
        <f>SUMIFS(SALE!$W$6:$W$9814,SALE!$A$6:$A$9814,I2,SALE!$Y$6:$Y$9814,$A$3:$A$1037,SALE!$E$6:$E$9814,$B$3:$B$1037)</f>
        <v>0</v>
      </c>
      <c r="J247" s="416">
        <f>SUMIFS(SALE!$W$6:$W$9814,SALE!$A$6:$A$9814,J2,SALE!$Y$6:$Y$9814,$A$3:$A$1037,SALE!$E$6:$E$9814,$B$3:$B$1037)</f>
        <v>0</v>
      </c>
      <c r="K247" s="416">
        <f>SUMIFS(SALE!$W$6:$W$9814,SALE!$A$6:$A$9814,K2,SALE!$Y$6:$Y$9814,$A$3:$A$1037,SALE!$E$6:$E$9814,$B$3:$B$1037)</f>
        <v>0</v>
      </c>
      <c r="L247" s="416">
        <f>SUMIFS(SALE!$W$6:$W$9814,SALE!$A$6:$A$9814,L2,SALE!$Y$6:$Y$9814,$A$3:$A$1037,SALE!$E$6:$E$9814,$B$3:$B$1037)</f>
        <v>0</v>
      </c>
      <c r="M247" s="416">
        <f>SUMIFS(SALE!$W$6:$W$9814,SALE!$A$6:$A$9814,M2,SALE!$Y$6:$Y$9814,$A$3:$A$1037,SALE!$E$6:$E$9814,$B$3:$B$1037)</f>
        <v>0</v>
      </c>
      <c r="N247" s="416">
        <f>SUMIFS(SALE!$W$6:$W$9814,SALE!$A$6:$A$9814,N2,SALE!$Y$6:$Y$9814,$A$3:$A$1037,SALE!$E$6:$E$9814,$B$3:$B$1037)</f>
        <v>0</v>
      </c>
      <c r="O247" s="416">
        <f>SUMIFS(SALE!$W$6:$W$9814,SALE!$A$6:$A$9814,O2,SALE!$Y$6:$Y$9814,$A$3:$A$1037,SALE!$E$6:$E$9814,$B$3:$B$1037)</f>
        <v>0</v>
      </c>
    </row>
    <row r="248" spans="1:15">
      <c r="A248" s="402" t="s">
        <v>1405</v>
      </c>
      <c r="B248" s="402" t="s">
        <v>1468</v>
      </c>
      <c r="C248" s="402" t="s">
        <v>1896</v>
      </c>
      <c r="D248" s="414">
        <f>SUM(D250:D254)</f>
        <v>0</v>
      </c>
      <c r="E248" s="414">
        <f t="shared" ref="E248:O248" si="62">SUM(E250:E254)</f>
        <v>0</v>
      </c>
      <c r="F248" s="414">
        <f t="shared" si="62"/>
        <v>0</v>
      </c>
      <c r="G248" s="414">
        <f t="shared" si="62"/>
        <v>0</v>
      </c>
      <c r="H248" s="414">
        <f t="shared" si="62"/>
        <v>0</v>
      </c>
      <c r="I248" s="414">
        <f t="shared" si="62"/>
        <v>0</v>
      </c>
      <c r="J248" s="414">
        <f t="shared" si="62"/>
        <v>0</v>
      </c>
      <c r="K248" s="414">
        <f t="shared" si="62"/>
        <v>0</v>
      </c>
      <c r="L248" s="414">
        <f t="shared" si="62"/>
        <v>0</v>
      </c>
      <c r="M248" s="414">
        <f t="shared" si="62"/>
        <v>0</v>
      </c>
      <c r="N248" s="414">
        <f t="shared" si="62"/>
        <v>0</v>
      </c>
      <c r="O248" s="414">
        <f t="shared" si="62"/>
        <v>0</v>
      </c>
    </row>
    <row r="249" spans="1:15">
      <c r="A249" s="415" t="s">
        <v>1405</v>
      </c>
      <c r="B249" s="417" t="s">
        <v>1468</v>
      </c>
      <c r="C249" s="392" t="s">
        <v>1363</v>
      </c>
      <c r="D249" s="416"/>
      <c r="E249" s="416"/>
      <c r="F249" s="416"/>
      <c r="G249" s="416"/>
      <c r="H249" s="416"/>
      <c r="I249" s="416"/>
      <c r="J249" s="416"/>
      <c r="K249" s="416"/>
      <c r="L249" s="416"/>
      <c r="M249" s="416"/>
      <c r="N249" s="416"/>
      <c r="O249" s="416"/>
    </row>
    <row r="250" spans="1:15">
      <c r="A250" s="417" t="s">
        <v>1405</v>
      </c>
      <c r="B250" s="417" t="s">
        <v>1468</v>
      </c>
      <c r="C250" s="392" t="s">
        <v>1364</v>
      </c>
      <c r="D250" s="416">
        <f>+D229+D236+D243</f>
        <v>0</v>
      </c>
      <c r="E250" s="416">
        <f t="shared" ref="E250:O250" si="63">+E229+E236+E243</f>
        <v>0</v>
      </c>
      <c r="F250" s="416">
        <f t="shared" si="63"/>
        <v>0</v>
      </c>
      <c r="G250" s="416">
        <f t="shared" si="63"/>
        <v>0</v>
      </c>
      <c r="H250" s="416">
        <f t="shared" si="63"/>
        <v>0</v>
      </c>
      <c r="I250" s="416">
        <f t="shared" si="63"/>
        <v>0</v>
      </c>
      <c r="J250" s="416">
        <f t="shared" si="63"/>
        <v>0</v>
      </c>
      <c r="K250" s="416">
        <f t="shared" si="63"/>
        <v>0</v>
      </c>
      <c r="L250" s="416">
        <f t="shared" si="63"/>
        <v>0</v>
      </c>
      <c r="M250" s="416">
        <f t="shared" si="63"/>
        <v>0</v>
      </c>
      <c r="N250" s="416">
        <f t="shared" si="63"/>
        <v>0</v>
      </c>
      <c r="O250" s="416">
        <f t="shared" si="63"/>
        <v>0</v>
      </c>
    </row>
    <row r="251" spans="1:15">
      <c r="A251" s="417" t="s">
        <v>1405</v>
      </c>
      <c r="B251" s="417" t="s">
        <v>1468</v>
      </c>
      <c r="C251" s="392" t="s">
        <v>1365</v>
      </c>
      <c r="D251" s="416">
        <f t="shared" ref="D251:O254" si="64">+D230+D237+D244</f>
        <v>0</v>
      </c>
      <c r="E251" s="416">
        <f t="shared" si="64"/>
        <v>0</v>
      </c>
      <c r="F251" s="416">
        <f t="shared" si="64"/>
        <v>0</v>
      </c>
      <c r="G251" s="416">
        <f t="shared" si="64"/>
        <v>0</v>
      </c>
      <c r="H251" s="416">
        <f t="shared" si="64"/>
        <v>0</v>
      </c>
      <c r="I251" s="416">
        <f t="shared" si="64"/>
        <v>0</v>
      </c>
      <c r="J251" s="416">
        <f t="shared" si="64"/>
        <v>0</v>
      </c>
      <c r="K251" s="416">
        <f t="shared" si="64"/>
        <v>0</v>
      </c>
      <c r="L251" s="416">
        <f t="shared" si="64"/>
        <v>0</v>
      </c>
      <c r="M251" s="416">
        <f t="shared" si="64"/>
        <v>0</v>
      </c>
      <c r="N251" s="416">
        <f t="shared" si="64"/>
        <v>0</v>
      </c>
      <c r="O251" s="416">
        <f t="shared" si="64"/>
        <v>0</v>
      </c>
    </row>
    <row r="252" spans="1:15">
      <c r="A252" s="419" t="s">
        <v>1405</v>
      </c>
      <c r="B252" s="419" t="s">
        <v>1468</v>
      </c>
      <c r="C252" s="488" t="s">
        <v>1366</v>
      </c>
      <c r="D252" s="420">
        <f t="shared" si="64"/>
        <v>0</v>
      </c>
      <c r="E252" s="420">
        <f t="shared" si="64"/>
        <v>0</v>
      </c>
      <c r="F252" s="420">
        <f t="shared" si="64"/>
        <v>0</v>
      </c>
      <c r="G252" s="420">
        <f t="shared" si="64"/>
        <v>0</v>
      </c>
      <c r="H252" s="420">
        <f t="shared" si="64"/>
        <v>0</v>
      </c>
      <c r="I252" s="420">
        <f t="shared" si="64"/>
        <v>0</v>
      </c>
      <c r="J252" s="420">
        <f t="shared" si="64"/>
        <v>0</v>
      </c>
      <c r="K252" s="420">
        <f t="shared" si="64"/>
        <v>0</v>
      </c>
      <c r="L252" s="420">
        <f t="shared" si="64"/>
        <v>0</v>
      </c>
      <c r="M252" s="420">
        <f t="shared" si="64"/>
        <v>0</v>
      </c>
      <c r="N252" s="420">
        <f t="shared" si="64"/>
        <v>0</v>
      </c>
      <c r="O252" s="420">
        <f t="shared" si="64"/>
        <v>0</v>
      </c>
    </row>
    <row r="253" spans="1:15">
      <c r="A253" s="419" t="s">
        <v>1405</v>
      </c>
      <c r="B253" s="419" t="s">
        <v>1468</v>
      </c>
      <c r="C253" s="488" t="s">
        <v>1367</v>
      </c>
      <c r="D253" s="420">
        <f t="shared" si="64"/>
        <v>0</v>
      </c>
      <c r="E253" s="420">
        <f t="shared" si="64"/>
        <v>0</v>
      </c>
      <c r="F253" s="420">
        <f t="shared" si="64"/>
        <v>0</v>
      </c>
      <c r="G253" s="420">
        <f t="shared" si="64"/>
        <v>0</v>
      </c>
      <c r="H253" s="420">
        <f t="shared" si="64"/>
        <v>0</v>
      </c>
      <c r="I253" s="420">
        <f t="shared" si="64"/>
        <v>0</v>
      </c>
      <c r="J253" s="420">
        <f t="shared" si="64"/>
        <v>0</v>
      </c>
      <c r="K253" s="420">
        <f t="shared" si="64"/>
        <v>0</v>
      </c>
      <c r="L253" s="420">
        <f t="shared" si="64"/>
        <v>0</v>
      </c>
      <c r="M253" s="420">
        <f t="shared" si="64"/>
        <v>0</v>
      </c>
      <c r="N253" s="420">
        <f t="shared" si="64"/>
        <v>0</v>
      </c>
      <c r="O253" s="420">
        <f t="shared" si="64"/>
        <v>0</v>
      </c>
    </row>
    <row r="254" spans="1:15">
      <c r="A254" s="418" t="s">
        <v>1405</v>
      </c>
      <c r="B254" s="418" t="s">
        <v>1468</v>
      </c>
      <c r="C254" s="403" t="s">
        <v>1368</v>
      </c>
      <c r="D254" s="416">
        <f t="shared" si="64"/>
        <v>0</v>
      </c>
      <c r="E254" s="416">
        <f t="shared" si="64"/>
        <v>0</v>
      </c>
      <c r="F254" s="416">
        <f t="shared" si="64"/>
        <v>0</v>
      </c>
      <c r="G254" s="416">
        <f t="shared" si="64"/>
        <v>0</v>
      </c>
      <c r="H254" s="416">
        <f t="shared" si="64"/>
        <v>0</v>
      </c>
      <c r="I254" s="416">
        <f t="shared" si="64"/>
        <v>0</v>
      </c>
      <c r="J254" s="416">
        <f t="shared" si="64"/>
        <v>0</v>
      </c>
      <c r="K254" s="416">
        <f t="shared" si="64"/>
        <v>0</v>
      </c>
      <c r="L254" s="416">
        <f t="shared" si="64"/>
        <v>0</v>
      </c>
      <c r="M254" s="416">
        <f t="shared" si="64"/>
        <v>0</v>
      </c>
      <c r="N254" s="416">
        <f t="shared" si="64"/>
        <v>0</v>
      </c>
      <c r="O254" s="416">
        <f t="shared" si="64"/>
        <v>0</v>
      </c>
    </row>
    <row r="255" spans="1:15">
      <c r="A255" s="402" t="s">
        <v>1406</v>
      </c>
      <c r="B255" s="402" t="s">
        <v>1545</v>
      </c>
      <c r="C255" s="402" t="s">
        <v>1545</v>
      </c>
      <c r="D255" s="414">
        <f t="shared" ref="D255:O255" si="65">SUM(D257:D261)</f>
        <v>0</v>
      </c>
      <c r="E255" s="414">
        <f t="shared" si="65"/>
        <v>0</v>
      </c>
      <c r="F255" s="414">
        <f t="shared" si="65"/>
        <v>0</v>
      </c>
      <c r="G255" s="414">
        <f t="shared" si="65"/>
        <v>0</v>
      </c>
      <c r="H255" s="414">
        <f t="shared" si="65"/>
        <v>0</v>
      </c>
      <c r="I255" s="414">
        <f t="shared" si="65"/>
        <v>0</v>
      </c>
      <c r="J255" s="414">
        <f t="shared" si="65"/>
        <v>0</v>
      </c>
      <c r="K255" s="414">
        <f t="shared" si="65"/>
        <v>0</v>
      </c>
      <c r="L255" s="414">
        <f t="shared" si="65"/>
        <v>0</v>
      </c>
      <c r="M255" s="414">
        <f t="shared" si="65"/>
        <v>0</v>
      </c>
      <c r="N255" s="414">
        <f t="shared" si="65"/>
        <v>0</v>
      </c>
      <c r="O255" s="414">
        <f t="shared" si="65"/>
        <v>0</v>
      </c>
    </row>
    <row r="256" spans="1:15">
      <c r="A256" s="415" t="s">
        <v>1406</v>
      </c>
      <c r="B256" s="415" t="s">
        <v>1545</v>
      </c>
      <c r="C256" s="392" t="s">
        <v>1363</v>
      </c>
      <c r="D256" s="416"/>
      <c r="E256" s="416"/>
      <c r="F256" s="416"/>
      <c r="G256" s="416"/>
      <c r="H256" s="416"/>
      <c r="I256" s="416"/>
      <c r="J256" s="416"/>
      <c r="K256" s="416"/>
      <c r="L256" s="416"/>
      <c r="M256" s="416"/>
      <c r="N256" s="416"/>
      <c r="O256" s="416"/>
    </row>
    <row r="257" spans="1:15">
      <c r="A257" s="417" t="s">
        <v>1406</v>
      </c>
      <c r="B257" s="417" t="s">
        <v>1545</v>
      </c>
      <c r="C257" s="392" t="s">
        <v>1364</v>
      </c>
      <c r="D257" s="416">
        <f>SUMIFS(SALE!$S$6:$S$9814,SALE!$A$6:$A$9814,D2,SALE!$Y$6:$Y$9814,$A$3:$A$1037,SALE!$E$6:$E$9814,$B$3:$B$1037)</f>
        <v>0</v>
      </c>
      <c r="E257" s="416">
        <f>SUMIFS(SALE!$S$6:$S$9814,SALE!$A$6:$A$9814,E2,SALE!$Y$6:$Y$9814,$A$3:$A$1037,SALE!$E$6:$E$9814,$B$3:$B$1037)</f>
        <v>0</v>
      </c>
      <c r="F257" s="416">
        <f>SUMIFS(SALE!$S$6:$S$9814,SALE!$A$6:$A$9814,F2,SALE!$Y$6:$Y$9814,$A$3:$A$1037,SALE!$E$6:$E$9814,$B$3:$B$1037)</f>
        <v>0</v>
      </c>
      <c r="G257" s="416">
        <f>SUMIFS(SALE!$S$6:$S$9814,SALE!$A$6:$A$9814,G2,SALE!$Y$6:$Y$9814,$A$3:$A$1037,SALE!$E$6:$E$9814,$B$3:$B$1037)</f>
        <v>0</v>
      </c>
      <c r="H257" s="416">
        <f>SUMIFS(SALE!$S$6:$S$9814,SALE!$A$6:$A$9814,H2,SALE!$Y$6:$Y$9814,$A$3:$A$1037,SALE!$E$6:$E$9814,$B$3:$B$1037)</f>
        <v>0</v>
      </c>
      <c r="I257" s="416">
        <f>SUMIFS(SALE!$S$6:$S$9814,SALE!$A$6:$A$9814,I2,SALE!$Y$6:$Y$9814,$A$3:$A$1037,SALE!$E$6:$E$9814,$B$3:$B$1037)</f>
        <v>0</v>
      </c>
      <c r="J257" s="416">
        <f>SUMIFS(SALE!$S$6:$S$9814,SALE!$A$6:$A$9814,J2,SALE!$Y$6:$Y$9814,$A$3:$A$1037,SALE!$E$6:$E$9814,$B$3:$B$1037)</f>
        <v>0</v>
      </c>
      <c r="K257" s="416">
        <f>SUMIFS(SALE!$S$6:$S$9814,SALE!$A$6:$A$9814,K2,SALE!$Y$6:$Y$9814,$A$3:$A$1037,SALE!$E$6:$E$9814,$B$3:$B$1037)</f>
        <v>0</v>
      </c>
      <c r="L257" s="416">
        <f>SUMIFS(SALE!$S$6:$S$9814,SALE!$A$6:$A$9814,L2,SALE!$Y$6:$Y$9814,$A$3:$A$1037,SALE!$E$6:$E$9814,$B$3:$B$1037)</f>
        <v>0</v>
      </c>
      <c r="M257" s="416">
        <f>SUMIFS(SALE!$S$6:$S$9814,SALE!$A$6:$A$9814,M2,SALE!$Y$6:$Y$9814,$A$3:$A$1037,SALE!$E$6:$E$9814,$B$3:$B$1037)</f>
        <v>0</v>
      </c>
      <c r="N257" s="416">
        <f>SUMIFS(SALE!$S$6:$S$9814,SALE!$A$6:$A$9814,N2,SALE!$Y$6:$Y$9814,$A$3:$A$1037,SALE!$E$6:$E$9814,$B$3:$B$1037)</f>
        <v>0</v>
      </c>
      <c r="O257" s="416">
        <f>SUMIFS(SALE!$S$6:$S$9814,SALE!$A$6:$A$9814,O2,SALE!$Y$6:$Y$9814,$A$3:$A$1037,SALE!$E$6:$E$9814,$B$3:$B$1037)</f>
        <v>0</v>
      </c>
    </row>
    <row r="258" spans="1:15">
      <c r="A258" s="417" t="s">
        <v>1406</v>
      </c>
      <c r="B258" s="417" t="s">
        <v>1545</v>
      </c>
      <c r="C258" s="392" t="s">
        <v>1365</v>
      </c>
      <c r="D258" s="416">
        <f>SUMIFS(SALE!$T$6:$T$9814,SALE!$A$6:$A$9814,D2,SALE!$Y$6:$Y$9814,$A$3:$A$1037,SALE!$E$6:$E$9814,$B$3:$B$1037)</f>
        <v>0</v>
      </c>
      <c r="E258" s="416">
        <f>SUMIFS(SALE!$T$6:$T$9814,SALE!$A$6:$A$9814,E2,SALE!$Y$6:$Y$9814,$A$3:$A$1037,SALE!$E$6:$E$9814,$B$3:$B$1037)</f>
        <v>0</v>
      </c>
      <c r="F258" s="416">
        <f>SUMIFS(SALE!$T$6:$T$9814,SALE!$A$6:$A$9814,F2,SALE!$Y$6:$Y$9814,$A$3:$A$1037,SALE!$E$6:$E$9814,$B$3:$B$1037)</f>
        <v>0</v>
      </c>
      <c r="G258" s="416">
        <f>SUMIFS(SALE!$T$6:$T$9814,SALE!$A$6:$A$9814,G2,SALE!$Y$6:$Y$9814,$A$3:$A$1037,SALE!$E$6:$E$9814,$B$3:$B$1037)</f>
        <v>0</v>
      </c>
      <c r="H258" s="416">
        <f>SUMIFS(SALE!$T$6:$T$9814,SALE!$A$6:$A$9814,H2,SALE!$Y$6:$Y$9814,$A$3:$A$1037,SALE!$E$6:$E$9814,$B$3:$B$1037)</f>
        <v>0</v>
      </c>
      <c r="I258" s="416">
        <f>SUMIFS(SALE!$T$6:$T$9814,SALE!$A$6:$A$9814,I2,SALE!$Y$6:$Y$9814,$A$3:$A$1037,SALE!$E$6:$E$9814,$B$3:$B$1037)</f>
        <v>0</v>
      </c>
      <c r="J258" s="416">
        <f>SUMIFS(SALE!$T$6:$T$9814,SALE!$A$6:$A$9814,J2,SALE!$Y$6:$Y$9814,$A$3:$A$1037,SALE!$E$6:$E$9814,$B$3:$B$1037)</f>
        <v>0</v>
      </c>
      <c r="K258" s="416">
        <f>SUMIFS(SALE!$T$6:$T$9814,SALE!$A$6:$A$9814,K2,SALE!$Y$6:$Y$9814,$A$3:$A$1037,SALE!$E$6:$E$9814,$B$3:$B$1037)</f>
        <v>0</v>
      </c>
      <c r="L258" s="416">
        <f>SUMIFS(SALE!$T$6:$T$9814,SALE!$A$6:$A$9814,L2,SALE!$Y$6:$Y$9814,$A$3:$A$1037,SALE!$E$6:$E$9814,$B$3:$B$1037)</f>
        <v>0</v>
      </c>
      <c r="M258" s="416">
        <f>SUMIFS(SALE!$T$6:$T$9814,SALE!$A$6:$A$9814,M2,SALE!$Y$6:$Y$9814,$A$3:$A$1037,SALE!$E$6:$E$9814,$B$3:$B$1037)</f>
        <v>0</v>
      </c>
      <c r="N258" s="416">
        <f>SUMIFS(SALE!$T$6:$T$9814,SALE!$A$6:$A$9814,N2,SALE!$Y$6:$Y$9814,$A$3:$A$1037,SALE!$E$6:$E$9814,$B$3:$B$1037)</f>
        <v>0</v>
      </c>
      <c r="O258" s="416">
        <f>SUMIFS(SALE!$T$6:$T$9814,SALE!$A$6:$A$9814,O2,SALE!$Y$6:$Y$9814,$A$3:$A$1037,SALE!$E$6:$E$9814,$B$3:$B$1037)</f>
        <v>0</v>
      </c>
    </row>
    <row r="259" spans="1:15">
      <c r="A259" s="417" t="s">
        <v>1406</v>
      </c>
      <c r="B259" s="417" t="s">
        <v>1545</v>
      </c>
      <c r="C259" s="392" t="s">
        <v>1366</v>
      </c>
      <c r="D259" s="416">
        <f>SUMIFS(SALE!$U$6:$U$9814,SALE!$A$6:$A$9814,D2,SALE!$Y$6:$Y$9814,$A$3:$A$1037,SALE!$E$6:$E$9814,$B$3:$B$1037)</f>
        <v>0</v>
      </c>
      <c r="E259" s="416">
        <f>SUMIFS(SALE!$U$6:$U$9814,SALE!$A$6:$A$9814,E2,SALE!$Y$6:$Y$9814,$A$3:$A$1037,SALE!$E$6:$E$9814,$B$3:$B$1037)</f>
        <v>0</v>
      </c>
      <c r="F259" s="416">
        <f>SUMIFS(SALE!$U$6:$U$9814,SALE!$A$6:$A$9814,F2,SALE!$Y$6:$Y$9814,$A$3:$A$1037,SALE!$E$6:$E$9814,$B$3:$B$1037)</f>
        <v>0</v>
      </c>
      <c r="G259" s="416">
        <f>SUMIFS(SALE!$U$6:$U$9814,SALE!$A$6:$A$9814,G2,SALE!$Y$6:$Y$9814,$A$3:$A$1037,SALE!$E$6:$E$9814,$B$3:$B$1037)</f>
        <v>0</v>
      </c>
      <c r="H259" s="416">
        <f>SUMIFS(SALE!$U$6:$U$9814,SALE!$A$6:$A$9814,H2,SALE!$Y$6:$Y$9814,$A$3:$A$1037,SALE!$E$6:$E$9814,$B$3:$B$1037)</f>
        <v>0</v>
      </c>
      <c r="I259" s="416">
        <f>SUMIFS(SALE!$U$6:$U$9814,SALE!$A$6:$A$9814,I2,SALE!$Y$6:$Y$9814,$A$3:$A$1037,SALE!$E$6:$E$9814,$B$3:$B$1037)</f>
        <v>0</v>
      </c>
      <c r="J259" s="416">
        <f>SUMIFS(SALE!$U$6:$U$9814,SALE!$A$6:$A$9814,J2,SALE!$Y$6:$Y$9814,$A$3:$A$1037,SALE!$E$6:$E$9814,$B$3:$B$1037)</f>
        <v>0</v>
      </c>
      <c r="K259" s="416">
        <f>SUMIFS(SALE!$U$6:$U$9814,SALE!$A$6:$A$9814,K2,SALE!$Y$6:$Y$9814,$A$3:$A$1037,SALE!$E$6:$E$9814,$B$3:$B$1037)</f>
        <v>0</v>
      </c>
      <c r="L259" s="416">
        <f>SUMIFS(SALE!$U$6:$U$9814,SALE!$A$6:$A$9814,L2,SALE!$Y$6:$Y$9814,$A$3:$A$1037,SALE!$E$6:$E$9814,$B$3:$B$1037)</f>
        <v>0</v>
      </c>
      <c r="M259" s="416">
        <f>SUMIFS(SALE!$U$6:$U$9814,SALE!$A$6:$A$9814,M2,SALE!$Y$6:$Y$9814,$A$3:$A$1037,SALE!$E$6:$E$9814,$B$3:$B$1037)</f>
        <v>0</v>
      </c>
      <c r="N259" s="416">
        <f>SUMIFS(SALE!$U$6:$U$9814,SALE!$A$6:$A$9814,N2,SALE!$Y$6:$Y$9814,$A$3:$A$1037,SALE!$E$6:$E$9814,$B$3:$B$1037)</f>
        <v>0</v>
      </c>
      <c r="O259" s="416">
        <f>SUMIFS(SALE!$U$6:$U$9814,SALE!$A$6:$A$9814,O2,SALE!$Y$6:$Y$9814,$A$3:$A$1037,SALE!$E$6:$E$9814,$B$3:$B$1037)</f>
        <v>0</v>
      </c>
    </row>
    <row r="260" spans="1:15">
      <c r="A260" s="417" t="s">
        <v>1406</v>
      </c>
      <c r="B260" s="417" t="s">
        <v>1545</v>
      </c>
      <c r="C260" s="392" t="s">
        <v>1367</v>
      </c>
      <c r="D260" s="416">
        <f>SUMIFS(SALE!$V$6:$V$9814,SALE!$A$6:$A$9814,D2,SALE!$Y$6:$Y$9814,$A$3:$A$1037,SALE!$E$6:$E$9814,$B$3:$B$1037)</f>
        <v>0</v>
      </c>
      <c r="E260" s="416">
        <f>SUMIFS(SALE!$V$6:$V$9814,SALE!$A$6:$A$9814,E2,SALE!$Y$6:$Y$9814,$A$3:$A$1037,SALE!$E$6:$E$9814,$B$3:$B$1037)</f>
        <v>0</v>
      </c>
      <c r="F260" s="416">
        <f>SUMIFS(SALE!$V$6:$V$9814,SALE!$A$6:$A$9814,F2,SALE!$Y$6:$Y$9814,$A$3:$A$1037,SALE!$E$6:$E$9814,$B$3:$B$1037)</f>
        <v>0</v>
      </c>
      <c r="G260" s="416">
        <f>SUMIFS(SALE!$V$6:$V$9814,SALE!$A$6:$A$9814,G2,SALE!$Y$6:$Y$9814,$A$3:$A$1037,SALE!$E$6:$E$9814,$B$3:$B$1037)</f>
        <v>0</v>
      </c>
      <c r="H260" s="416">
        <f>SUMIFS(SALE!$V$6:$V$9814,SALE!$A$6:$A$9814,H2,SALE!$Y$6:$Y$9814,$A$3:$A$1037,SALE!$E$6:$E$9814,$B$3:$B$1037)</f>
        <v>0</v>
      </c>
      <c r="I260" s="416">
        <f>SUMIFS(SALE!$V$6:$V$9814,SALE!$A$6:$A$9814,I2,SALE!$Y$6:$Y$9814,$A$3:$A$1037,SALE!$E$6:$E$9814,$B$3:$B$1037)</f>
        <v>0</v>
      </c>
      <c r="J260" s="416">
        <f>SUMIFS(SALE!$V$6:$V$9814,SALE!$A$6:$A$9814,J2,SALE!$Y$6:$Y$9814,$A$3:$A$1037,SALE!$E$6:$E$9814,$B$3:$B$1037)</f>
        <v>0</v>
      </c>
      <c r="K260" s="416">
        <f>SUMIFS(SALE!$V$6:$V$9814,SALE!$A$6:$A$9814,K2,SALE!$Y$6:$Y$9814,$A$3:$A$1037,SALE!$E$6:$E$9814,$B$3:$B$1037)</f>
        <v>0</v>
      </c>
      <c r="L260" s="416">
        <f>SUMIFS(SALE!$V$6:$V$9814,SALE!$A$6:$A$9814,L2,SALE!$Y$6:$Y$9814,$A$3:$A$1037,SALE!$E$6:$E$9814,$B$3:$B$1037)</f>
        <v>0</v>
      </c>
      <c r="M260" s="416">
        <f>SUMIFS(SALE!$V$6:$V$9814,SALE!$A$6:$A$9814,M2,SALE!$Y$6:$Y$9814,$A$3:$A$1037,SALE!$E$6:$E$9814,$B$3:$B$1037)</f>
        <v>0</v>
      </c>
      <c r="N260" s="416">
        <f>SUMIFS(SALE!$V$6:$V$9814,SALE!$A$6:$A$9814,N2,SALE!$Y$6:$Y$9814,$A$3:$A$1037,SALE!$E$6:$E$9814,$B$3:$B$1037)</f>
        <v>0</v>
      </c>
      <c r="O260" s="416">
        <f>SUMIFS(SALE!$V$6:$V$9814,SALE!$A$6:$A$9814,O2,SALE!$Y$6:$Y$9814,$A$3:$A$1037,SALE!$E$6:$E$9814,$B$3:$B$1037)</f>
        <v>0</v>
      </c>
    </row>
    <row r="261" spans="1:15">
      <c r="A261" s="417" t="s">
        <v>1406</v>
      </c>
      <c r="B261" s="418" t="s">
        <v>1545</v>
      </c>
      <c r="C261" s="392" t="s">
        <v>1368</v>
      </c>
      <c r="D261" s="416">
        <f>SUMIFS(SALE!$W$6:$W$9814,SALE!$A$6:$A$9814,D2,SALE!$Y$6:$Y$9814,$A$3:$A$1037,SALE!$E$6:$E$9814,$B$3:$B$1037)</f>
        <v>0</v>
      </c>
      <c r="E261" s="416">
        <f>SUMIFS(SALE!$W$6:$W$9814,SALE!$A$6:$A$9814,E2,SALE!$Y$6:$Y$9814,$A$3:$A$1037,SALE!$E$6:$E$9814,$B$3:$B$1037)</f>
        <v>0</v>
      </c>
      <c r="F261" s="416">
        <f>SUMIFS(SALE!$W$6:$W$9814,SALE!$A$6:$A$9814,F2,SALE!$Y$6:$Y$9814,$A$3:$A$1037,SALE!$E$6:$E$9814,$B$3:$B$1037)</f>
        <v>0</v>
      </c>
      <c r="G261" s="416">
        <f>SUMIFS(SALE!$W$6:$W$9814,SALE!$A$6:$A$9814,G2,SALE!$Y$6:$Y$9814,$A$3:$A$1037,SALE!$E$6:$E$9814,$B$3:$B$1037)</f>
        <v>0</v>
      </c>
      <c r="H261" s="416">
        <f>SUMIFS(SALE!$W$6:$W$9814,SALE!$A$6:$A$9814,H2,SALE!$Y$6:$Y$9814,$A$3:$A$1037,SALE!$E$6:$E$9814,$B$3:$B$1037)</f>
        <v>0</v>
      </c>
      <c r="I261" s="416">
        <f>SUMIFS(SALE!$W$6:$W$9814,SALE!$A$6:$A$9814,I2,SALE!$Y$6:$Y$9814,$A$3:$A$1037,SALE!$E$6:$E$9814,$B$3:$B$1037)</f>
        <v>0</v>
      </c>
      <c r="J261" s="416">
        <f>SUMIFS(SALE!$W$6:$W$9814,SALE!$A$6:$A$9814,J2,SALE!$Y$6:$Y$9814,$A$3:$A$1037,SALE!$E$6:$E$9814,$B$3:$B$1037)</f>
        <v>0</v>
      </c>
      <c r="K261" s="416">
        <f>SUMIFS(SALE!$W$6:$W$9814,SALE!$A$6:$A$9814,K2,SALE!$Y$6:$Y$9814,$A$3:$A$1037,SALE!$E$6:$E$9814,$B$3:$B$1037)</f>
        <v>0</v>
      </c>
      <c r="L261" s="416">
        <f>SUMIFS(SALE!$W$6:$W$9814,SALE!$A$6:$A$9814,L2,SALE!$Y$6:$Y$9814,$A$3:$A$1037,SALE!$E$6:$E$9814,$B$3:$B$1037)</f>
        <v>0</v>
      </c>
      <c r="M261" s="416">
        <f>SUMIFS(SALE!$W$6:$W$9814,SALE!$A$6:$A$9814,M2,SALE!$Y$6:$Y$9814,$A$3:$A$1037,SALE!$E$6:$E$9814,$B$3:$B$1037)</f>
        <v>0</v>
      </c>
      <c r="N261" s="416">
        <f>SUMIFS(SALE!$W$6:$W$9814,SALE!$A$6:$A$9814,N2,SALE!$Y$6:$Y$9814,$A$3:$A$1037,SALE!$E$6:$E$9814,$B$3:$B$1037)</f>
        <v>0</v>
      </c>
      <c r="O261" s="416">
        <f>SUMIFS(SALE!$W$6:$W$9814,SALE!$A$6:$A$9814,O2,SALE!$Y$6:$Y$9814,$A$3:$A$1037,SALE!$E$6:$E$9814,$B$3:$B$1037)</f>
        <v>0</v>
      </c>
    </row>
    <row r="262" spans="1:15">
      <c r="A262" s="402" t="s">
        <v>1406</v>
      </c>
      <c r="B262" s="402" t="s">
        <v>1543</v>
      </c>
      <c r="C262" s="402" t="s">
        <v>1543</v>
      </c>
      <c r="D262" s="414">
        <f t="shared" ref="D262:O262" si="66">SUM(D264:D268)</f>
        <v>0</v>
      </c>
      <c r="E262" s="414">
        <f t="shared" si="66"/>
        <v>0</v>
      </c>
      <c r="F262" s="414">
        <f t="shared" si="66"/>
        <v>0</v>
      </c>
      <c r="G262" s="414">
        <f t="shared" si="66"/>
        <v>0</v>
      </c>
      <c r="H262" s="414">
        <f t="shared" si="66"/>
        <v>0</v>
      </c>
      <c r="I262" s="414">
        <f t="shared" si="66"/>
        <v>0</v>
      </c>
      <c r="J262" s="414">
        <f t="shared" si="66"/>
        <v>0</v>
      </c>
      <c r="K262" s="414">
        <f t="shared" si="66"/>
        <v>0</v>
      </c>
      <c r="L262" s="414">
        <f t="shared" si="66"/>
        <v>0</v>
      </c>
      <c r="M262" s="414">
        <f t="shared" si="66"/>
        <v>0</v>
      </c>
      <c r="N262" s="414">
        <f t="shared" si="66"/>
        <v>0</v>
      </c>
      <c r="O262" s="414">
        <f t="shared" si="66"/>
        <v>0</v>
      </c>
    </row>
    <row r="263" spans="1:15">
      <c r="A263" s="415" t="s">
        <v>1406</v>
      </c>
      <c r="B263" s="415" t="s">
        <v>1543</v>
      </c>
      <c r="C263" s="392" t="s">
        <v>1363</v>
      </c>
      <c r="D263" s="416"/>
      <c r="E263" s="416"/>
      <c r="F263" s="416"/>
      <c r="G263" s="416"/>
      <c r="H263" s="416"/>
      <c r="I263" s="416"/>
      <c r="J263" s="416"/>
      <c r="K263" s="416"/>
      <c r="L263" s="416"/>
      <c r="M263" s="416"/>
      <c r="N263" s="416"/>
      <c r="O263" s="416"/>
    </row>
    <row r="264" spans="1:15">
      <c r="A264" s="417" t="s">
        <v>1406</v>
      </c>
      <c r="B264" s="417" t="s">
        <v>1543</v>
      </c>
      <c r="C264" s="392" t="s">
        <v>1364</v>
      </c>
      <c r="D264" s="416">
        <f>SUMIFS(SALE!$S$6:$S$9814,SALE!$A$6:$A$9814,D2,SALE!$Y$6:$Y$9814,$A$3:$A$1037,SALE!$E$6:$E$9814,$B$3:$B$1037)</f>
        <v>0</v>
      </c>
      <c r="E264" s="416">
        <f>SUMIFS(SALE!$S$6:$S$9814,SALE!$A$6:$A$9814,E2,SALE!$Y$6:$Y$9814,$A$3:$A$1037,SALE!$E$6:$E$9814,$B$3:$B$1037)</f>
        <v>0</v>
      </c>
      <c r="F264" s="416">
        <f>SUMIFS(SALE!$S$6:$S$9814,SALE!$A$6:$A$9814,F2,SALE!$Y$6:$Y$9814,$A$3:$A$1037,SALE!$E$6:$E$9814,$B$3:$B$1037)</f>
        <v>0</v>
      </c>
      <c r="G264" s="416">
        <f>SUMIFS(SALE!$S$6:$S$9814,SALE!$A$6:$A$9814,G2,SALE!$Y$6:$Y$9814,$A$3:$A$1037,SALE!$E$6:$E$9814,$B$3:$B$1037)</f>
        <v>0</v>
      </c>
      <c r="H264" s="416">
        <f>SUMIFS(SALE!$S$6:$S$9814,SALE!$A$6:$A$9814,H2,SALE!$Y$6:$Y$9814,$A$3:$A$1037,SALE!$E$6:$E$9814,$B$3:$B$1037)</f>
        <v>0</v>
      </c>
      <c r="I264" s="416">
        <f>SUMIFS(SALE!$S$6:$S$9814,SALE!$A$6:$A$9814,I2,SALE!$Y$6:$Y$9814,$A$3:$A$1037,SALE!$E$6:$E$9814,$B$3:$B$1037)</f>
        <v>0</v>
      </c>
      <c r="J264" s="416">
        <f>SUMIFS(SALE!$S$6:$S$9814,SALE!$A$6:$A$9814,J2,SALE!$Y$6:$Y$9814,$A$3:$A$1037,SALE!$E$6:$E$9814,$B$3:$B$1037)</f>
        <v>0</v>
      </c>
      <c r="K264" s="416">
        <f>SUMIFS(SALE!$S$6:$S$9814,SALE!$A$6:$A$9814,K2,SALE!$Y$6:$Y$9814,$A$3:$A$1037,SALE!$E$6:$E$9814,$B$3:$B$1037)</f>
        <v>0</v>
      </c>
      <c r="L264" s="416">
        <f>SUMIFS(SALE!$S$6:$S$9814,SALE!$A$6:$A$9814,L2,SALE!$Y$6:$Y$9814,$A$3:$A$1037,SALE!$E$6:$E$9814,$B$3:$B$1037)</f>
        <v>0</v>
      </c>
      <c r="M264" s="416">
        <f>SUMIFS(SALE!$S$6:$S$9814,SALE!$A$6:$A$9814,M2,SALE!$Y$6:$Y$9814,$A$3:$A$1037,SALE!$E$6:$E$9814,$B$3:$B$1037)</f>
        <v>0</v>
      </c>
      <c r="N264" s="416">
        <f>SUMIFS(SALE!$S$6:$S$9814,SALE!$A$6:$A$9814,N2,SALE!$Y$6:$Y$9814,$A$3:$A$1037,SALE!$E$6:$E$9814,$B$3:$B$1037)</f>
        <v>0</v>
      </c>
      <c r="O264" s="416">
        <f>SUMIFS(SALE!$S$6:$S$9814,SALE!$A$6:$A$9814,O2,SALE!$Y$6:$Y$9814,$A$3:$A$1037,SALE!$E$6:$E$9814,$B$3:$B$1037)</f>
        <v>0</v>
      </c>
    </row>
    <row r="265" spans="1:15">
      <c r="A265" s="417" t="s">
        <v>1406</v>
      </c>
      <c r="B265" s="417" t="s">
        <v>1543</v>
      </c>
      <c r="C265" s="392" t="s">
        <v>1365</v>
      </c>
      <c r="D265" s="416">
        <f>SUMIFS(SALE!$T$6:$T$9814,SALE!$A$6:$A$9814,D2,SALE!$Y$6:$Y$9814,$A$3:$A$1037,SALE!$E$6:$E$9814,$B$3:$B$1037)</f>
        <v>0</v>
      </c>
      <c r="E265" s="416">
        <f>SUMIFS(SALE!$T$6:$T$9814,SALE!$A$6:$A$9814,E2,SALE!$Y$6:$Y$9814,$A$3:$A$1037,SALE!$E$6:$E$9814,$B$3:$B$1037)</f>
        <v>0</v>
      </c>
      <c r="F265" s="416">
        <f>SUMIFS(SALE!$T$6:$T$9814,SALE!$A$6:$A$9814,F2,SALE!$Y$6:$Y$9814,$A$3:$A$1037,SALE!$E$6:$E$9814,$B$3:$B$1037)</f>
        <v>0</v>
      </c>
      <c r="G265" s="416">
        <f>SUMIFS(SALE!$T$6:$T$9814,SALE!$A$6:$A$9814,G2,SALE!$Y$6:$Y$9814,$A$3:$A$1037,SALE!$E$6:$E$9814,$B$3:$B$1037)</f>
        <v>0</v>
      </c>
      <c r="H265" s="416">
        <f>SUMIFS(SALE!$T$6:$T$9814,SALE!$A$6:$A$9814,H2,SALE!$Y$6:$Y$9814,$A$3:$A$1037,SALE!$E$6:$E$9814,$B$3:$B$1037)</f>
        <v>0</v>
      </c>
      <c r="I265" s="416">
        <f>SUMIFS(SALE!$T$6:$T$9814,SALE!$A$6:$A$9814,I2,SALE!$Y$6:$Y$9814,$A$3:$A$1037,SALE!$E$6:$E$9814,$B$3:$B$1037)</f>
        <v>0</v>
      </c>
      <c r="J265" s="416">
        <f>SUMIFS(SALE!$T$6:$T$9814,SALE!$A$6:$A$9814,J2,SALE!$Y$6:$Y$9814,$A$3:$A$1037,SALE!$E$6:$E$9814,$B$3:$B$1037)</f>
        <v>0</v>
      </c>
      <c r="K265" s="416">
        <f>SUMIFS(SALE!$T$6:$T$9814,SALE!$A$6:$A$9814,K2,SALE!$Y$6:$Y$9814,$A$3:$A$1037,SALE!$E$6:$E$9814,$B$3:$B$1037)</f>
        <v>0</v>
      </c>
      <c r="L265" s="416">
        <f>SUMIFS(SALE!$T$6:$T$9814,SALE!$A$6:$A$9814,L2,SALE!$Y$6:$Y$9814,$A$3:$A$1037,SALE!$E$6:$E$9814,$B$3:$B$1037)</f>
        <v>0</v>
      </c>
      <c r="M265" s="416">
        <f>SUMIFS(SALE!$T$6:$T$9814,SALE!$A$6:$A$9814,M2,SALE!$Y$6:$Y$9814,$A$3:$A$1037,SALE!$E$6:$E$9814,$B$3:$B$1037)</f>
        <v>0</v>
      </c>
      <c r="N265" s="416">
        <f>SUMIFS(SALE!$T$6:$T$9814,SALE!$A$6:$A$9814,N2,SALE!$Y$6:$Y$9814,$A$3:$A$1037,SALE!$E$6:$E$9814,$B$3:$B$1037)</f>
        <v>0</v>
      </c>
      <c r="O265" s="416">
        <f>SUMIFS(SALE!$T$6:$T$9814,SALE!$A$6:$A$9814,O2,SALE!$Y$6:$Y$9814,$A$3:$A$1037,SALE!$E$6:$E$9814,$B$3:$B$1037)</f>
        <v>0</v>
      </c>
    </row>
    <row r="266" spans="1:15">
      <c r="A266" s="417" t="s">
        <v>1406</v>
      </c>
      <c r="B266" s="417" t="s">
        <v>1543</v>
      </c>
      <c r="C266" s="392" t="s">
        <v>1366</v>
      </c>
      <c r="D266" s="416">
        <f>SUMIFS(SALE!$U$6:$U$9814,SALE!$A$6:$A$9814,D2,SALE!$Y$6:$Y$9814,$A$3:$A$1037,SALE!$E$6:$E$9814,$B$3:$B$1037)</f>
        <v>0</v>
      </c>
      <c r="E266" s="416">
        <f>SUMIFS(SALE!$U$6:$U$9814,SALE!$A$6:$A$9814,E2,SALE!$Y$6:$Y$9814,$A$3:$A$1037,SALE!$E$6:$E$9814,$B$3:$B$1037)</f>
        <v>0</v>
      </c>
      <c r="F266" s="416">
        <f>SUMIFS(SALE!$U$6:$U$9814,SALE!$A$6:$A$9814,F2,SALE!$Y$6:$Y$9814,$A$3:$A$1037,SALE!$E$6:$E$9814,$B$3:$B$1037)</f>
        <v>0</v>
      </c>
      <c r="G266" s="416">
        <f>SUMIFS(SALE!$U$6:$U$9814,SALE!$A$6:$A$9814,G2,SALE!$Y$6:$Y$9814,$A$3:$A$1037,SALE!$E$6:$E$9814,$B$3:$B$1037)</f>
        <v>0</v>
      </c>
      <c r="H266" s="416">
        <f>SUMIFS(SALE!$U$6:$U$9814,SALE!$A$6:$A$9814,H2,SALE!$Y$6:$Y$9814,$A$3:$A$1037,SALE!$E$6:$E$9814,$B$3:$B$1037)</f>
        <v>0</v>
      </c>
      <c r="I266" s="416">
        <f>SUMIFS(SALE!$U$6:$U$9814,SALE!$A$6:$A$9814,I2,SALE!$Y$6:$Y$9814,$A$3:$A$1037,SALE!$E$6:$E$9814,$B$3:$B$1037)</f>
        <v>0</v>
      </c>
      <c r="J266" s="416">
        <f>SUMIFS(SALE!$U$6:$U$9814,SALE!$A$6:$A$9814,J2,SALE!$Y$6:$Y$9814,$A$3:$A$1037,SALE!$E$6:$E$9814,$B$3:$B$1037)</f>
        <v>0</v>
      </c>
      <c r="K266" s="416">
        <f>SUMIFS(SALE!$U$6:$U$9814,SALE!$A$6:$A$9814,K2,SALE!$Y$6:$Y$9814,$A$3:$A$1037,SALE!$E$6:$E$9814,$B$3:$B$1037)</f>
        <v>0</v>
      </c>
      <c r="L266" s="416">
        <f>SUMIFS(SALE!$U$6:$U$9814,SALE!$A$6:$A$9814,L2,SALE!$Y$6:$Y$9814,$A$3:$A$1037,SALE!$E$6:$E$9814,$B$3:$B$1037)</f>
        <v>0</v>
      </c>
      <c r="M266" s="416">
        <f>SUMIFS(SALE!$U$6:$U$9814,SALE!$A$6:$A$9814,M2,SALE!$Y$6:$Y$9814,$A$3:$A$1037,SALE!$E$6:$E$9814,$B$3:$B$1037)</f>
        <v>0</v>
      </c>
      <c r="N266" s="416">
        <f>SUMIFS(SALE!$U$6:$U$9814,SALE!$A$6:$A$9814,N2,SALE!$Y$6:$Y$9814,$A$3:$A$1037,SALE!$E$6:$E$9814,$B$3:$B$1037)</f>
        <v>0</v>
      </c>
      <c r="O266" s="416">
        <f>SUMIFS(SALE!$U$6:$U$9814,SALE!$A$6:$A$9814,O2,SALE!$Y$6:$Y$9814,$A$3:$A$1037,SALE!$E$6:$E$9814,$B$3:$B$1037)</f>
        <v>0</v>
      </c>
    </row>
    <row r="267" spans="1:15">
      <c r="A267" s="417" t="s">
        <v>1406</v>
      </c>
      <c r="B267" s="417" t="s">
        <v>1543</v>
      </c>
      <c r="C267" s="392" t="s">
        <v>1367</v>
      </c>
      <c r="D267" s="416">
        <f>SUMIFS(SALE!$V$6:$V$9814,SALE!$A$6:$A$9814,D2,SALE!$Y$6:$Y$9814,$A$3:$A$1037,SALE!$E$6:$E$9814,$B$3:$B$1037)</f>
        <v>0</v>
      </c>
      <c r="E267" s="416">
        <f>SUMIFS(SALE!$V$6:$V$9814,SALE!$A$6:$A$9814,E2,SALE!$Y$6:$Y$9814,$A$3:$A$1037,SALE!$E$6:$E$9814,$B$3:$B$1037)</f>
        <v>0</v>
      </c>
      <c r="F267" s="416">
        <f>SUMIFS(SALE!$V$6:$V$9814,SALE!$A$6:$A$9814,F2,SALE!$Y$6:$Y$9814,$A$3:$A$1037,SALE!$E$6:$E$9814,$B$3:$B$1037)</f>
        <v>0</v>
      </c>
      <c r="G267" s="416">
        <f>SUMIFS(SALE!$V$6:$V$9814,SALE!$A$6:$A$9814,G2,SALE!$Y$6:$Y$9814,$A$3:$A$1037,SALE!$E$6:$E$9814,$B$3:$B$1037)</f>
        <v>0</v>
      </c>
      <c r="H267" s="416">
        <f>SUMIFS(SALE!$V$6:$V$9814,SALE!$A$6:$A$9814,H2,SALE!$Y$6:$Y$9814,$A$3:$A$1037,SALE!$E$6:$E$9814,$B$3:$B$1037)</f>
        <v>0</v>
      </c>
      <c r="I267" s="416">
        <f>SUMIFS(SALE!$V$6:$V$9814,SALE!$A$6:$A$9814,I2,SALE!$Y$6:$Y$9814,$A$3:$A$1037,SALE!$E$6:$E$9814,$B$3:$B$1037)</f>
        <v>0</v>
      </c>
      <c r="J267" s="416">
        <f>SUMIFS(SALE!$V$6:$V$9814,SALE!$A$6:$A$9814,J2,SALE!$Y$6:$Y$9814,$A$3:$A$1037,SALE!$E$6:$E$9814,$B$3:$B$1037)</f>
        <v>0</v>
      </c>
      <c r="K267" s="416">
        <f>SUMIFS(SALE!$V$6:$V$9814,SALE!$A$6:$A$9814,K2,SALE!$Y$6:$Y$9814,$A$3:$A$1037,SALE!$E$6:$E$9814,$B$3:$B$1037)</f>
        <v>0</v>
      </c>
      <c r="L267" s="416">
        <f>SUMIFS(SALE!$V$6:$V$9814,SALE!$A$6:$A$9814,L2,SALE!$Y$6:$Y$9814,$A$3:$A$1037,SALE!$E$6:$E$9814,$B$3:$B$1037)</f>
        <v>0</v>
      </c>
      <c r="M267" s="416">
        <f>SUMIFS(SALE!$V$6:$V$9814,SALE!$A$6:$A$9814,M2,SALE!$Y$6:$Y$9814,$A$3:$A$1037,SALE!$E$6:$E$9814,$B$3:$B$1037)</f>
        <v>0</v>
      </c>
      <c r="N267" s="416">
        <f>SUMIFS(SALE!$V$6:$V$9814,SALE!$A$6:$A$9814,N2,SALE!$Y$6:$Y$9814,$A$3:$A$1037,SALE!$E$6:$E$9814,$B$3:$B$1037)</f>
        <v>0</v>
      </c>
      <c r="O267" s="416">
        <f>SUMIFS(SALE!$V$6:$V$9814,SALE!$A$6:$A$9814,O2,SALE!$Y$6:$Y$9814,$A$3:$A$1037,SALE!$E$6:$E$9814,$B$3:$B$1037)</f>
        <v>0</v>
      </c>
    </row>
    <row r="268" spans="1:15">
      <c r="A268" s="417" t="s">
        <v>1406</v>
      </c>
      <c r="B268" s="418" t="s">
        <v>1543</v>
      </c>
      <c r="C268" s="392" t="s">
        <v>1368</v>
      </c>
      <c r="D268" s="416">
        <f>SUMIFS(SALE!$W$6:$W$9814,SALE!$A$6:$A$9814,D2,SALE!$Y$6:$Y$9814,$A$3:$A$1037,SALE!$E$6:$E$9814,$B$3:$B$1037)</f>
        <v>0</v>
      </c>
      <c r="E268" s="416">
        <f>SUMIFS(SALE!$W$6:$W$9814,SALE!$A$6:$A$9814,E2,SALE!$Y$6:$Y$9814,$A$3:$A$1037,SALE!$E$6:$E$9814,$B$3:$B$1037)</f>
        <v>0</v>
      </c>
      <c r="F268" s="416">
        <f>SUMIFS(SALE!$W$6:$W$9814,SALE!$A$6:$A$9814,F2,SALE!$Y$6:$Y$9814,$A$3:$A$1037,SALE!$E$6:$E$9814,$B$3:$B$1037)</f>
        <v>0</v>
      </c>
      <c r="G268" s="416">
        <f>SUMIFS(SALE!$W$6:$W$9814,SALE!$A$6:$A$9814,G2,SALE!$Y$6:$Y$9814,$A$3:$A$1037,SALE!$E$6:$E$9814,$B$3:$B$1037)</f>
        <v>0</v>
      </c>
      <c r="H268" s="416">
        <f>SUMIFS(SALE!$W$6:$W$9814,SALE!$A$6:$A$9814,H2,SALE!$Y$6:$Y$9814,$A$3:$A$1037,SALE!$E$6:$E$9814,$B$3:$B$1037)</f>
        <v>0</v>
      </c>
      <c r="I268" s="416">
        <f>SUMIFS(SALE!$W$6:$W$9814,SALE!$A$6:$A$9814,I2,SALE!$Y$6:$Y$9814,$A$3:$A$1037,SALE!$E$6:$E$9814,$B$3:$B$1037)</f>
        <v>0</v>
      </c>
      <c r="J268" s="416">
        <f>SUMIFS(SALE!$W$6:$W$9814,SALE!$A$6:$A$9814,J2,SALE!$Y$6:$Y$9814,$A$3:$A$1037,SALE!$E$6:$E$9814,$B$3:$B$1037)</f>
        <v>0</v>
      </c>
      <c r="K268" s="416">
        <f>SUMIFS(SALE!$W$6:$W$9814,SALE!$A$6:$A$9814,K2,SALE!$Y$6:$Y$9814,$A$3:$A$1037,SALE!$E$6:$E$9814,$B$3:$B$1037)</f>
        <v>0</v>
      </c>
      <c r="L268" s="416">
        <f>SUMIFS(SALE!$W$6:$W$9814,SALE!$A$6:$A$9814,L2,SALE!$Y$6:$Y$9814,$A$3:$A$1037,SALE!$E$6:$E$9814,$B$3:$B$1037)</f>
        <v>0</v>
      </c>
      <c r="M268" s="416">
        <f>SUMIFS(SALE!$W$6:$W$9814,SALE!$A$6:$A$9814,M2,SALE!$Y$6:$Y$9814,$A$3:$A$1037,SALE!$E$6:$E$9814,$B$3:$B$1037)</f>
        <v>0</v>
      </c>
      <c r="N268" s="416">
        <f>SUMIFS(SALE!$W$6:$W$9814,SALE!$A$6:$A$9814,N2,SALE!$Y$6:$Y$9814,$A$3:$A$1037,SALE!$E$6:$E$9814,$B$3:$B$1037)</f>
        <v>0</v>
      </c>
      <c r="O268" s="416">
        <f>SUMIFS(SALE!$W$6:$W$9814,SALE!$A$6:$A$9814,O2,SALE!$Y$6:$Y$9814,$A$3:$A$1037,SALE!$E$6:$E$9814,$B$3:$B$1037)</f>
        <v>0</v>
      </c>
    </row>
    <row r="269" spans="1:15">
      <c r="A269" s="402" t="s">
        <v>1406</v>
      </c>
      <c r="B269" s="402" t="s">
        <v>1544</v>
      </c>
      <c r="C269" s="402" t="s">
        <v>1544</v>
      </c>
      <c r="D269" s="414">
        <f t="shared" ref="D269:O269" si="67">SUM(D271:D275)</f>
        <v>0</v>
      </c>
      <c r="E269" s="414">
        <f t="shared" si="67"/>
        <v>0</v>
      </c>
      <c r="F269" s="414">
        <f t="shared" si="67"/>
        <v>0</v>
      </c>
      <c r="G269" s="414">
        <f t="shared" si="67"/>
        <v>0</v>
      </c>
      <c r="H269" s="414">
        <f t="shared" si="67"/>
        <v>0</v>
      </c>
      <c r="I269" s="414">
        <f t="shared" si="67"/>
        <v>0</v>
      </c>
      <c r="J269" s="414">
        <f t="shared" si="67"/>
        <v>0</v>
      </c>
      <c r="K269" s="414">
        <f t="shared" si="67"/>
        <v>0</v>
      </c>
      <c r="L269" s="414">
        <f t="shared" si="67"/>
        <v>0</v>
      </c>
      <c r="M269" s="414">
        <f t="shared" si="67"/>
        <v>0</v>
      </c>
      <c r="N269" s="414">
        <f t="shared" si="67"/>
        <v>0</v>
      </c>
      <c r="O269" s="414">
        <f t="shared" si="67"/>
        <v>0</v>
      </c>
    </row>
    <row r="270" spans="1:15">
      <c r="A270" s="415" t="s">
        <v>1406</v>
      </c>
      <c r="B270" s="415" t="s">
        <v>1544</v>
      </c>
      <c r="C270" s="392" t="s">
        <v>1363</v>
      </c>
      <c r="D270" s="416"/>
      <c r="E270" s="416"/>
      <c r="F270" s="416"/>
      <c r="G270" s="416"/>
      <c r="H270" s="416"/>
      <c r="I270" s="416"/>
      <c r="J270" s="416"/>
      <c r="K270" s="416"/>
      <c r="L270" s="416"/>
      <c r="M270" s="416"/>
      <c r="N270" s="416"/>
      <c r="O270" s="416"/>
    </row>
    <row r="271" spans="1:15">
      <c r="A271" s="417" t="s">
        <v>1406</v>
      </c>
      <c r="B271" s="417" t="s">
        <v>1544</v>
      </c>
      <c r="C271" s="392" t="s">
        <v>1364</v>
      </c>
      <c r="D271" s="416">
        <f>SUMIFS(SALE!$S$6:$S$9814,SALE!$A$6:$A$9814,D2,SALE!$Y$6:$Y$9814,$A$3:$A$1037,SALE!$E$6:$E$9814,$B$3:$B$1037)</f>
        <v>0</v>
      </c>
      <c r="E271" s="416">
        <f>SUMIFS(SALE!$S$6:$S$9814,SALE!$A$6:$A$9814,E2,SALE!$Y$6:$Y$9814,$A$3:$A$1037,SALE!$E$6:$E$9814,$B$3:$B$1037)</f>
        <v>0</v>
      </c>
      <c r="F271" s="416">
        <f>SUMIFS(SALE!$S$6:$S$9814,SALE!$A$6:$A$9814,F2,SALE!$Y$6:$Y$9814,$A$3:$A$1037,SALE!$E$6:$E$9814,$B$3:$B$1037)</f>
        <v>0</v>
      </c>
      <c r="G271" s="416">
        <f>SUMIFS(SALE!$S$6:$S$9814,SALE!$A$6:$A$9814,G2,SALE!$Y$6:$Y$9814,$A$3:$A$1037,SALE!$E$6:$E$9814,$B$3:$B$1037)</f>
        <v>0</v>
      </c>
      <c r="H271" s="416">
        <f>SUMIFS(SALE!$S$6:$S$9814,SALE!$A$6:$A$9814,H2,SALE!$Y$6:$Y$9814,$A$3:$A$1037,SALE!$E$6:$E$9814,$B$3:$B$1037)</f>
        <v>0</v>
      </c>
      <c r="I271" s="416">
        <f>SUMIFS(SALE!$S$6:$S$9814,SALE!$A$6:$A$9814,I2,SALE!$Y$6:$Y$9814,$A$3:$A$1037,SALE!$E$6:$E$9814,$B$3:$B$1037)</f>
        <v>0</v>
      </c>
      <c r="J271" s="416">
        <f>SUMIFS(SALE!$S$6:$S$9814,SALE!$A$6:$A$9814,J2,SALE!$Y$6:$Y$9814,$A$3:$A$1037,SALE!$E$6:$E$9814,$B$3:$B$1037)</f>
        <v>0</v>
      </c>
      <c r="K271" s="416">
        <f>SUMIFS(SALE!$S$6:$S$9814,SALE!$A$6:$A$9814,K2,SALE!$Y$6:$Y$9814,$A$3:$A$1037,SALE!$E$6:$E$9814,$B$3:$B$1037)</f>
        <v>0</v>
      </c>
      <c r="L271" s="416">
        <f>SUMIFS(SALE!$S$6:$S$9814,SALE!$A$6:$A$9814,L2,SALE!$Y$6:$Y$9814,$A$3:$A$1037,SALE!$E$6:$E$9814,$B$3:$B$1037)</f>
        <v>0</v>
      </c>
      <c r="M271" s="416">
        <f>SUMIFS(SALE!$S$6:$S$9814,SALE!$A$6:$A$9814,M2,SALE!$Y$6:$Y$9814,$A$3:$A$1037,SALE!$E$6:$E$9814,$B$3:$B$1037)</f>
        <v>0</v>
      </c>
      <c r="N271" s="416">
        <f>SUMIFS(SALE!$S$6:$S$9814,SALE!$A$6:$A$9814,N2,SALE!$Y$6:$Y$9814,$A$3:$A$1037,SALE!$E$6:$E$9814,$B$3:$B$1037)</f>
        <v>0</v>
      </c>
      <c r="O271" s="416">
        <f>SUMIFS(SALE!$S$6:$S$9814,SALE!$A$6:$A$9814,O2,SALE!$Y$6:$Y$9814,$A$3:$A$1037,SALE!$E$6:$E$9814,$B$3:$B$1037)</f>
        <v>0</v>
      </c>
    </row>
    <row r="272" spans="1:15">
      <c r="A272" s="417" t="s">
        <v>1406</v>
      </c>
      <c r="B272" s="417" t="s">
        <v>1544</v>
      </c>
      <c r="C272" s="392" t="s">
        <v>1365</v>
      </c>
      <c r="D272" s="416">
        <f>SUMIFS(SALE!$T$6:$T$9814,SALE!$A$6:$A$9814,D2,SALE!$Y$6:$Y$9814,$A$3:$A$1037,SALE!$E$6:$E$9814,$B$3:$B$1037)</f>
        <v>0</v>
      </c>
      <c r="E272" s="416">
        <f>SUMIFS(SALE!$T$6:$T$9814,SALE!$A$6:$A$9814,E2,SALE!$Y$6:$Y$9814,$A$3:$A$1037,SALE!$E$6:$E$9814,$B$3:$B$1037)</f>
        <v>0</v>
      </c>
      <c r="F272" s="416">
        <f>SUMIFS(SALE!$T$6:$T$9814,SALE!$A$6:$A$9814,F2,SALE!$Y$6:$Y$9814,$A$3:$A$1037,SALE!$E$6:$E$9814,$B$3:$B$1037)</f>
        <v>0</v>
      </c>
      <c r="G272" s="416">
        <f>SUMIFS(SALE!$T$6:$T$9814,SALE!$A$6:$A$9814,G2,SALE!$Y$6:$Y$9814,$A$3:$A$1037,SALE!$E$6:$E$9814,$B$3:$B$1037)</f>
        <v>0</v>
      </c>
      <c r="H272" s="416">
        <f>SUMIFS(SALE!$T$6:$T$9814,SALE!$A$6:$A$9814,H2,SALE!$Y$6:$Y$9814,$A$3:$A$1037,SALE!$E$6:$E$9814,$B$3:$B$1037)</f>
        <v>0</v>
      </c>
      <c r="I272" s="416">
        <f>SUMIFS(SALE!$T$6:$T$9814,SALE!$A$6:$A$9814,I2,SALE!$Y$6:$Y$9814,$A$3:$A$1037,SALE!$E$6:$E$9814,$B$3:$B$1037)</f>
        <v>0</v>
      </c>
      <c r="J272" s="416">
        <f>SUMIFS(SALE!$T$6:$T$9814,SALE!$A$6:$A$9814,J2,SALE!$Y$6:$Y$9814,$A$3:$A$1037,SALE!$E$6:$E$9814,$B$3:$B$1037)</f>
        <v>0</v>
      </c>
      <c r="K272" s="416">
        <f>SUMIFS(SALE!$T$6:$T$9814,SALE!$A$6:$A$9814,K2,SALE!$Y$6:$Y$9814,$A$3:$A$1037,SALE!$E$6:$E$9814,$B$3:$B$1037)</f>
        <v>0</v>
      </c>
      <c r="L272" s="416">
        <f>SUMIFS(SALE!$T$6:$T$9814,SALE!$A$6:$A$9814,L2,SALE!$Y$6:$Y$9814,$A$3:$A$1037,SALE!$E$6:$E$9814,$B$3:$B$1037)</f>
        <v>0</v>
      </c>
      <c r="M272" s="416">
        <f>SUMIFS(SALE!$T$6:$T$9814,SALE!$A$6:$A$9814,M2,SALE!$Y$6:$Y$9814,$A$3:$A$1037,SALE!$E$6:$E$9814,$B$3:$B$1037)</f>
        <v>0</v>
      </c>
      <c r="N272" s="416">
        <f>SUMIFS(SALE!$T$6:$T$9814,SALE!$A$6:$A$9814,N2,SALE!$Y$6:$Y$9814,$A$3:$A$1037,SALE!$E$6:$E$9814,$B$3:$B$1037)</f>
        <v>0</v>
      </c>
      <c r="O272" s="416">
        <f>SUMIFS(SALE!$T$6:$T$9814,SALE!$A$6:$A$9814,O2,SALE!$Y$6:$Y$9814,$A$3:$A$1037,SALE!$E$6:$E$9814,$B$3:$B$1037)</f>
        <v>0</v>
      </c>
    </row>
    <row r="273" spans="1:15">
      <c r="A273" s="417" t="s">
        <v>1406</v>
      </c>
      <c r="B273" s="417" t="s">
        <v>1544</v>
      </c>
      <c r="C273" s="392" t="s">
        <v>1366</v>
      </c>
      <c r="D273" s="416">
        <f>SUMIFS(SALE!$U$6:$U$9814,SALE!$A$6:$A$9814,D2,SALE!$Y$6:$Y$9814,$A$3:$A$1037,SALE!$E$6:$E$9814,$B$3:$B$1037)</f>
        <v>0</v>
      </c>
      <c r="E273" s="416">
        <f>SUMIFS(SALE!$U$6:$U$9814,SALE!$A$6:$A$9814,E2,SALE!$Y$6:$Y$9814,$A$3:$A$1037,SALE!$E$6:$E$9814,$B$3:$B$1037)</f>
        <v>0</v>
      </c>
      <c r="F273" s="416">
        <f>SUMIFS(SALE!$U$6:$U$9814,SALE!$A$6:$A$9814,F2,SALE!$Y$6:$Y$9814,$A$3:$A$1037,SALE!$E$6:$E$9814,$B$3:$B$1037)</f>
        <v>0</v>
      </c>
      <c r="G273" s="416">
        <f>SUMIFS(SALE!$U$6:$U$9814,SALE!$A$6:$A$9814,G2,SALE!$Y$6:$Y$9814,$A$3:$A$1037,SALE!$E$6:$E$9814,$B$3:$B$1037)</f>
        <v>0</v>
      </c>
      <c r="H273" s="416">
        <f>SUMIFS(SALE!$U$6:$U$9814,SALE!$A$6:$A$9814,H2,SALE!$Y$6:$Y$9814,$A$3:$A$1037,SALE!$E$6:$E$9814,$B$3:$B$1037)</f>
        <v>0</v>
      </c>
      <c r="I273" s="416">
        <f>SUMIFS(SALE!$U$6:$U$9814,SALE!$A$6:$A$9814,I2,SALE!$Y$6:$Y$9814,$A$3:$A$1037,SALE!$E$6:$E$9814,$B$3:$B$1037)</f>
        <v>0</v>
      </c>
      <c r="J273" s="416">
        <f>SUMIFS(SALE!$U$6:$U$9814,SALE!$A$6:$A$9814,J2,SALE!$Y$6:$Y$9814,$A$3:$A$1037,SALE!$E$6:$E$9814,$B$3:$B$1037)</f>
        <v>0</v>
      </c>
      <c r="K273" s="416">
        <f>SUMIFS(SALE!$U$6:$U$9814,SALE!$A$6:$A$9814,K2,SALE!$Y$6:$Y$9814,$A$3:$A$1037,SALE!$E$6:$E$9814,$B$3:$B$1037)</f>
        <v>0</v>
      </c>
      <c r="L273" s="416">
        <f>SUMIFS(SALE!$U$6:$U$9814,SALE!$A$6:$A$9814,L2,SALE!$Y$6:$Y$9814,$A$3:$A$1037,SALE!$E$6:$E$9814,$B$3:$B$1037)</f>
        <v>0</v>
      </c>
      <c r="M273" s="416">
        <f>SUMIFS(SALE!$U$6:$U$9814,SALE!$A$6:$A$9814,M2,SALE!$Y$6:$Y$9814,$A$3:$A$1037,SALE!$E$6:$E$9814,$B$3:$B$1037)</f>
        <v>0</v>
      </c>
      <c r="N273" s="416">
        <f>SUMIFS(SALE!$U$6:$U$9814,SALE!$A$6:$A$9814,N2,SALE!$Y$6:$Y$9814,$A$3:$A$1037,SALE!$E$6:$E$9814,$B$3:$B$1037)</f>
        <v>0</v>
      </c>
      <c r="O273" s="416">
        <f>SUMIFS(SALE!$U$6:$U$9814,SALE!$A$6:$A$9814,O2,SALE!$Y$6:$Y$9814,$A$3:$A$1037,SALE!$E$6:$E$9814,$B$3:$B$1037)</f>
        <v>0</v>
      </c>
    </row>
    <row r="274" spans="1:15">
      <c r="A274" s="417" t="s">
        <v>1406</v>
      </c>
      <c r="B274" s="417" t="s">
        <v>1544</v>
      </c>
      <c r="C274" s="392" t="s">
        <v>1367</v>
      </c>
      <c r="D274" s="416">
        <f>SUMIFS(SALE!$V$6:$V$9814,SALE!$A$6:$A$9814,D2,SALE!$Y$6:$Y$9814,$A$3:$A$1037,SALE!$E$6:$E$9814,$B$3:$B$1037)</f>
        <v>0</v>
      </c>
      <c r="E274" s="416">
        <f>SUMIFS(SALE!$V$6:$V$9814,SALE!$A$6:$A$9814,E2,SALE!$Y$6:$Y$9814,$A$3:$A$1037,SALE!$E$6:$E$9814,$B$3:$B$1037)</f>
        <v>0</v>
      </c>
      <c r="F274" s="416">
        <f>SUMIFS(SALE!$V$6:$V$9814,SALE!$A$6:$A$9814,F2,SALE!$Y$6:$Y$9814,$A$3:$A$1037,SALE!$E$6:$E$9814,$B$3:$B$1037)</f>
        <v>0</v>
      </c>
      <c r="G274" s="416">
        <f>SUMIFS(SALE!$V$6:$V$9814,SALE!$A$6:$A$9814,G2,SALE!$Y$6:$Y$9814,$A$3:$A$1037,SALE!$E$6:$E$9814,$B$3:$B$1037)</f>
        <v>0</v>
      </c>
      <c r="H274" s="416">
        <f>SUMIFS(SALE!$V$6:$V$9814,SALE!$A$6:$A$9814,H2,SALE!$Y$6:$Y$9814,$A$3:$A$1037,SALE!$E$6:$E$9814,$B$3:$B$1037)</f>
        <v>0</v>
      </c>
      <c r="I274" s="416">
        <f>SUMIFS(SALE!$V$6:$V$9814,SALE!$A$6:$A$9814,I2,SALE!$Y$6:$Y$9814,$A$3:$A$1037,SALE!$E$6:$E$9814,$B$3:$B$1037)</f>
        <v>0</v>
      </c>
      <c r="J274" s="416">
        <f>SUMIFS(SALE!$V$6:$V$9814,SALE!$A$6:$A$9814,J2,SALE!$Y$6:$Y$9814,$A$3:$A$1037,SALE!$E$6:$E$9814,$B$3:$B$1037)</f>
        <v>0</v>
      </c>
      <c r="K274" s="416">
        <f>SUMIFS(SALE!$V$6:$V$9814,SALE!$A$6:$A$9814,K2,SALE!$Y$6:$Y$9814,$A$3:$A$1037,SALE!$E$6:$E$9814,$B$3:$B$1037)</f>
        <v>0</v>
      </c>
      <c r="L274" s="416">
        <f>SUMIFS(SALE!$V$6:$V$9814,SALE!$A$6:$A$9814,L2,SALE!$Y$6:$Y$9814,$A$3:$A$1037,SALE!$E$6:$E$9814,$B$3:$B$1037)</f>
        <v>0</v>
      </c>
      <c r="M274" s="416">
        <f>SUMIFS(SALE!$V$6:$V$9814,SALE!$A$6:$A$9814,M2,SALE!$Y$6:$Y$9814,$A$3:$A$1037,SALE!$E$6:$E$9814,$B$3:$B$1037)</f>
        <v>0</v>
      </c>
      <c r="N274" s="416">
        <f>SUMIFS(SALE!$V$6:$V$9814,SALE!$A$6:$A$9814,N2,SALE!$Y$6:$Y$9814,$A$3:$A$1037,SALE!$E$6:$E$9814,$B$3:$B$1037)</f>
        <v>0</v>
      </c>
      <c r="O274" s="416">
        <f>SUMIFS(SALE!$V$6:$V$9814,SALE!$A$6:$A$9814,O2,SALE!$Y$6:$Y$9814,$A$3:$A$1037,SALE!$E$6:$E$9814,$B$3:$B$1037)</f>
        <v>0</v>
      </c>
    </row>
    <row r="275" spans="1:15">
      <c r="A275" s="417" t="s">
        <v>1406</v>
      </c>
      <c r="B275" s="417" t="s">
        <v>1544</v>
      </c>
      <c r="C275" s="403" t="s">
        <v>1368</v>
      </c>
      <c r="D275" s="416">
        <f>SUMIFS(SALE!$W$6:$W$9814,SALE!$A$6:$A$9814,D2,SALE!$Y$6:$Y$9814,$A$3:$A$1037,SALE!$E$6:$E$9814,$B$3:$B$1037)</f>
        <v>0</v>
      </c>
      <c r="E275" s="416">
        <f>SUMIFS(SALE!$W$6:$W$9814,SALE!$A$6:$A$9814,E2,SALE!$Y$6:$Y$9814,$A$3:$A$1037,SALE!$E$6:$E$9814,$B$3:$B$1037)</f>
        <v>0</v>
      </c>
      <c r="F275" s="416">
        <f>SUMIFS(SALE!$W$6:$W$9814,SALE!$A$6:$A$9814,F2,SALE!$Y$6:$Y$9814,$A$3:$A$1037,SALE!$E$6:$E$9814,$B$3:$B$1037)</f>
        <v>0</v>
      </c>
      <c r="G275" s="416">
        <f>SUMIFS(SALE!$W$6:$W$9814,SALE!$A$6:$A$9814,G2,SALE!$Y$6:$Y$9814,$A$3:$A$1037,SALE!$E$6:$E$9814,$B$3:$B$1037)</f>
        <v>0</v>
      </c>
      <c r="H275" s="416">
        <f>SUMIFS(SALE!$W$6:$W$9814,SALE!$A$6:$A$9814,H2,SALE!$Y$6:$Y$9814,$A$3:$A$1037,SALE!$E$6:$E$9814,$B$3:$B$1037)</f>
        <v>0</v>
      </c>
      <c r="I275" s="416">
        <f>SUMIFS(SALE!$W$6:$W$9814,SALE!$A$6:$A$9814,I2,SALE!$Y$6:$Y$9814,$A$3:$A$1037,SALE!$E$6:$E$9814,$B$3:$B$1037)</f>
        <v>0</v>
      </c>
      <c r="J275" s="416">
        <f>SUMIFS(SALE!$W$6:$W$9814,SALE!$A$6:$A$9814,J2,SALE!$Y$6:$Y$9814,$A$3:$A$1037,SALE!$E$6:$E$9814,$B$3:$B$1037)</f>
        <v>0</v>
      </c>
      <c r="K275" s="416">
        <f>SUMIFS(SALE!$W$6:$W$9814,SALE!$A$6:$A$9814,K2,SALE!$Y$6:$Y$9814,$A$3:$A$1037,SALE!$E$6:$E$9814,$B$3:$B$1037)</f>
        <v>0</v>
      </c>
      <c r="L275" s="416">
        <f>SUMIFS(SALE!$W$6:$W$9814,SALE!$A$6:$A$9814,L2,SALE!$Y$6:$Y$9814,$A$3:$A$1037,SALE!$E$6:$E$9814,$B$3:$B$1037)</f>
        <v>0</v>
      </c>
      <c r="M275" s="416">
        <f>SUMIFS(SALE!$W$6:$W$9814,SALE!$A$6:$A$9814,M2,SALE!$Y$6:$Y$9814,$A$3:$A$1037,SALE!$E$6:$E$9814,$B$3:$B$1037)</f>
        <v>0</v>
      </c>
      <c r="N275" s="416">
        <f>SUMIFS(SALE!$W$6:$W$9814,SALE!$A$6:$A$9814,N2,SALE!$Y$6:$Y$9814,$A$3:$A$1037,SALE!$E$6:$E$9814,$B$3:$B$1037)</f>
        <v>0</v>
      </c>
      <c r="O275" s="416">
        <f>SUMIFS(SALE!$W$6:$W$9814,SALE!$A$6:$A$9814,O2,SALE!$Y$6:$Y$9814,$A$3:$A$1037,SALE!$E$6:$E$9814,$B$3:$B$1037)</f>
        <v>0</v>
      </c>
    </row>
    <row r="276" spans="1:15">
      <c r="A276" s="402" t="s">
        <v>1406</v>
      </c>
      <c r="B276" s="402" t="s">
        <v>1468</v>
      </c>
      <c r="C276" s="402" t="s">
        <v>1897</v>
      </c>
      <c r="D276" s="414">
        <f>SUM(D278:D282)</f>
        <v>0</v>
      </c>
      <c r="E276" s="414">
        <f t="shared" ref="E276:O276" si="68">SUM(E278:E282)</f>
        <v>0</v>
      </c>
      <c r="F276" s="414">
        <f t="shared" si="68"/>
        <v>0</v>
      </c>
      <c r="G276" s="414">
        <f t="shared" si="68"/>
        <v>0</v>
      </c>
      <c r="H276" s="414">
        <f t="shared" si="68"/>
        <v>0</v>
      </c>
      <c r="I276" s="414">
        <f t="shared" si="68"/>
        <v>0</v>
      </c>
      <c r="J276" s="414">
        <f t="shared" si="68"/>
        <v>0</v>
      </c>
      <c r="K276" s="414">
        <f t="shared" si="68"/>
        <v>0</v>
      </c>
      <c r="L276" s="414">
        <f t="shared" si="68"/>
        <v>0</v>
      </c>
      <c r="M276" s="414">
        <f t="shared" si="68"/>
        <v>0</v>
      </c>
      <c r="N276" s="414">
        <f t="shared" si="68"/>
        <v>0</v>
      </c>
      <c r="O276" s="414">
        <f t="shared" si="68"/>
        <v>0</v>
      </c>
    </row>
    <row r="277" spans="1:15">
      <c r="A277" s="415" t="s">
        <v>1406</v>
      </c>
      <c r="B277" s="417" t="s">
        <v>1468</v>
      </c>
      <c r="C277" s="392" t="s">
        <v>1363</v>
      </c>
      <c r="D277" s="416"/>
      <c r="E277" s="416"/>
      <c r="F277" s="416"/>
      <c r="G277" s="416"/>
      <c r="H277" s="416"/>
      <c r="I277" s="416"/>
      <c r="J277" s="416"/>
      <c r="K277" s="416"/>
      <c r="L277" s="416"/>
      <c r="M277" s="416"/>
      <c r="N277" s="416"/>
      <c r="O277" s="416"/>
    </row>
    <row r="278" spans="1:15">
      <c r="A278" s="417" t="s">
        <v>1406</v>
      </c>
      <c r="B278" s="417" t="s">
        <v>1468</v>
      </c>
      <c r="C278" s="392" t="s">
        <v>1364</v>
      </c>
      <c r="D278" s="416">
        <f>+D257+D264+D271</f>
        <v>0</v>
      </c>
      <c r="E278" s="416">
        <f t="shared" ref="E278:O278" si="69">+E257+E264+E271</f>
        <v>0</v>
      </c>
      <c r="F278" s="416">
        <f t="shared" si="69"/>
        <v>0</v>
      </c>
      <c r="G278" s="416">
        <f t="shared" si="69"/>
        <v>0</v>
      </c>
      <c r="H278" s="416">
        <f t="shared" si="69"/>
        <v>0</v>
      </c>
      <c r="I278" s="416">
        <f t="shared" si="69"/>
        <v>0</v>
      </c>
      <c r="J278" s="416">
        <f t="shared" si="69"/>
        <v>0</v>
      </c>
      <c r="K278" s="416">
        <f t="shared" si="69"/>
        <v>0</v>
      </c>
      <c r="L278" s="416">
        <f t="shared" si="69"/>
        <v>0</v>
      </c>
      <c r="M278" s="416">
        <f t="shared" si="69"/>
        <v>0</v>
      </c>
      <c r="N278" s="416">
        <f t="shared" si="69"/>
        <v>0</v>
      </c>
      <c r="O278" s="416">
        <f t="shared" si="69"/>
        <v>0</v>
      </c>
    </row>
    <row r="279" spans="1:15">
      <c r="A279" s="417" t="s">
        <v>1406</v>
      </c>
      <c r="B279" s="417" t="s">
        <v>1468</v>
      </c>
      <c r="C279" s="392" t="s">
        <v>1365</v>
      </c>
      <c r="D279" s="416">
        <f t="shared" ref="D279:O282" si="70">+D258+D265+D272</f>
        <v>0</v>
      </c>
      <c r="E279" s="416">
        <f t="shared" si="70"/>
        <v>0</v>
      </c>
      <c r="F279" s="416">
        <f t="shared" si="70"/>
        <v>0</v>
      </c>
      <c r="G279" s="416">
        <f t="shared" si="70"/>
        <v>0</v>
      </c>
      <c r="H279" s="416">
        <f t="shared" si="70"/>
        <v>0</v>
      </c>
      <c r="I279" s="416">
        <f t="shared" si="70"/>
        <v>0</v>
      </c>
      <c r="J279" s="416">
        <f t="shared" si="70"/>
        <v>0</v>
      </c>
      <c r="K279" s="416">
        <f t="shared" si="70"/>
        <v>0</v>
      </c>
      <c r="L279" s="416">
        <f t="shared" si="70"/>
        <v>0</v>
      </c>
      <c r="M279" s="416">
        <f t="shared" si="70"/>
        <v>0</v>
      </c>
      <c r="N279" s="416">
        <f t="shared" si="70"/>
        <v>0</v>
      </c>
      <c r="O279" s="416">
        <f t="shared" si="70"/>
        <v>0</v>
      </c>
    </row>
    <row r="280" spans="1:15">
      <c r="A280" s="417" t="s">
        <v>1406</v>
      </c>
      <c r="B280" s="417" t="s">
        <v>1468</v>
      </c>
      <c r="C280" s="392" t="s">
        <v>1366</v>
      </c>
      <c r="D280" s="416">
        <f t="shared" si="70"/>
        <v>0</v>
      </c>
      <c r="E280" s="416">
        <f t="shared" si="70"/>
        <v>0</v>
      </c>
      <c r="F280" s="416">
        <f t="shared" si="70"/>
        <v>0</v>
      </c>
      <c r="G280" s="416">
        <f t="shared" si="70"/>
        <v>0</v>
      </c>
      <c r="H280" s="416">
        <f t="shared" si="70"/>
        <v>0</v>
      </c>
      <c r="I280" s="416">
        <f t="shared" si="70"/>
        <v>0</v>
      </c>
      <c r="J280" s="416">
        <f t="shared" si="70"/>
        <v>0</v>
      </c>
      <c r="K280" s="416">
        <f t="shared" si="70"/>
        <v>0</v>
      </c>
      <c r="L280" s="416">
        <f t="shared" si="70"/>
        <v>0</v>
      </c>
      <c r="M280" s="416">
        <f t="shared" si="70"/>
        <v>0</v>
      </c>
      <c r="N280" s="416">
        <f t="shared" si="70"/>
        <v>0</v>
      </c>
      <c r="O280" s="416">
        <f t="shared" si="70"/>
        <v>0</v>
      </c>
    </row>
    <row r="281" spans="1:15">
      <c r="A281" s="417" t="s">
        <v>1406</v>
      </c>
      <c r="B281" s="417" t="s">
        <v>1468</v>
      </c>
      <c r="C281" s="392" t="s">
        <v>1367</v>
      </c>
      <c r="D281" s="416">
        <f t="shared" si="70"/>
        <v>0</v>
      </c>
      <c r="E281" s="416">
        <f t="shared" si="70"/>
        <v>0</v>
      </c>
      <c r="F281" s="416">
        <f t="shared" si="70"/>
        <v>0</v>
      </c>
      <c r="G281" s="416">
        <f t="shared" si="70"/>
        <v>0</v>
      </c>
      <c r="H281" s="416">
        <f t="shared" si="70"/>
        <v>0</v>
      </c>
      <c r="I281" s="416">
        <f t="shared" si="70"/>
        <v>0</v>
      </c>
      <c r="J281" s="416">
        <f t="shared" si="70"/>
        <v>0</v>
      </c>
      <c r="K281" s="416">
        <f t="shared" si="70"/>
        <v>0</v>
      </c>
      <c r="L281" s="416">
        <f t="shared" si="70"/>
        <v>0</v>
      </c>
      <c r="M281" s="416">
        <f t="shared" si="70"/>
        <v>0</v>
      </c>
      <c r="N281" s="416">
        <f t="shared" si="70"/>
        <v>0</v>
      </c>
      <c r="O281" s="416">
        <f t="shared" si="70"/>
        <v>0</v>
      </c>
    </row>
    <row r="282" spans="1:15">
      <c r="A282" s="417" t="s">
        <v>1406</v>
      </c>
      <c r="B282" s="418" t="s">
        <v>1468</v>
      </c>
      <c r="C282" s="403" t="s">
        <v>1368</v>
      </c>
      <c r="D282" s="416">
        <f t="shared" si="70"/>
        <v>0</v>
      </c>
      <c r="E282" s="416">
        <f t="shared" si="70"/>
        <v>0</v>
      </c>
      <c r="F282" s="416">
        <f t="shared" si="70"/>
        <v>0</v>
      </c>
      <c r="G282" s="416">
        <f t="shared" si="70"/>
        <v>0</v>
      </c>
      <c r="H282" s="416">
        <f t="shared" si="70"/>
        <v>0</v>
      </c>
      <c r="I282" s="416">
        <f t="shared" si="70"/>
        <v>0</v>
      </c>
      <c r="J282" s="416">
        <f t="shared" si="70"/>
        <v>0</v>
      </c>
      <c r="K282" s="416">
        <f t="shared" si="70"/>
        <v>0</v>
      </c>
      <c r="L282" s="416">
        <f t="shared" si="70"/>
        <v>0</v>
      </c>
      <c r="M282" s="416">
        <f t="shared" si="70"/>
        <v>0</v>
      </c>
      <c r="N282" s="416">
        <f t="shared" si="70"/>
        <v>0</v>
      </c>
      <c r="O282" s="416">
        <f t="shared" si="70"/>
        <v>0</v>
      </c>
    </row>
    <row r="283" spans="1:15">
      <c r="A283" s="402" t="s">
        <v>1539</v>
      </c>
      <c r="B283" s="402" t="s">
        <v>1545</v>
      </c>
      <c r="C283" s="402" t="s">
        <v>1545</v>
      </c>
      <c r="D283" s="414">
        <f t="shared" ref="D283:O283" si="71">SUM(D285:D289)</f>
        <v>0</v>
      </c>
      <c r="E283" s="414">
        <f t="shared" si="71"/>
        <v>0</v>
      </c>
      <c r="F283" s="414">
        <f t="shared" si="71"/>
        <v>0</v>
      </c>
      <c r="G283" s="414">
        <f t="shared" si="71"/>
        <v>0</v>
      </c>
      <c r="H283" s="414">
        <f t="shared" si="71"/>
        <v>0</v>
      </c>
      <c r="I283" s="414">
        <f t="shared" si="71"/>
        <v>0</v>
      </c>
      <c r="J283" s="414">
        <f t="shared" si="71"/>
        <v>0</v>
      </c>
      <c r="K283" s="414">
        <f t="shared" si="71"/>
        <v>0</v>
      </c>
      <c r="L283" s="414">
        <f t="shared" si="71"/>
        <v>0</v>
      </c>
      <c r="M283" s="414">
        <f t="shared" si="71"/>
        <v>0</v>
      </c>
      <c r="N283" s="414">
        <f t="shared" si="71"/>
        <v>0</v>
      </c>
      <c r="O283" s="414">
        <f t="shared" si="71"/>
        <v>0</v>
      </c>
    </row>
    <row r="284" spans="1:15">
      <c r="A284" s="415" t="s">
        <v>1539</v>
      </c>
      <c r="B284" s="415" t="s">
        <v>1545</v>
      </c>
      <c r="C284" s="392" t="s">
        <v>1363</v>
      </c>
      <c r="D284" s="416"/>
      <c r="E284" s="416"/>
      <c r="F284" s="416"/>
      <c r="G284" s="416"/>
      <c r="H284" s="416"/>
      <c r="I284" s="416"/>
      <c r="J284" s="416"/>
      <c r="K284" s="416"/>
      <c r="L284" s="416"/>
      <c r="M284" s="416"/>
      <c r="N284" s="416"/>
      <c r="O284" s="416"/>
    </row>
    <row r="285" spans="1:15">
      <c r="A285" s="417" t="s">
        <v>1539</v>
      </c>
      <c r="B285" s="417" t="s">
        <v>1545</v>
      </c>
      <c r="C285" s="392" t="s">
        <v>1364</v>
      </c>
      <c r="D285" s="416">
        <f>SUMIFS(SALE!$S$6:$S$9814,SALE!$A$6:$A$9814,D2,SALE!$Y$6:$Y$9814,$A$3:$A$1037,SALE!$E$6:$E$9814,$B$3:$B$1037)</f>
        <v>0</v>
      </c>
      <c r="E285" s="416">
        <f>SUMIFS(SALE!$S$6:$S$9814,SALE!$A$6:$A$9814,E2,SALE!$Y$6:$Y$9814,$A$3:$A$1037,SALE!$E$6:$E$9814,$B$3:$B$1037)</f>
        <v>0</v>
      </c>
      <c r="F285" s="416">
        <f>SUMIFS(SALE!$S$6:$S$9814,SALE!$A$6:$A$9814,F2,SALE!$Y$6:$Y$9814,$A$3:$A$1037,SALE!$E$6:$E$9814,$B$3:$B$1037)</f>
        <v>0</v>
      </c>
      <c r="G285" s="416">
        <f>SUMIFS(SALE!$S$6:$S$9814,SALE!$A$6:$A$9814,G2,SALE!$Y$6:$Y$9814,$A$3:$A$1037,SALE!$E$6:$E$9814,$B$3:$B$1037)</f>
        <v>0</v>
      </c>
      <c r="H285" s="416">
        <f>SUMIFS(SALE!$S$6:$S$9814,SALE!$A$6:$A$9814,H2,SALE!$Y$6:$Y$9814,$A$3:$A$1037,SALE!$E$6:$E$9814,$B$3:$B$1037)</f>
        <v>0</v>
      </c>
      <c r="I285" s="416">
        <f>SUMIFS(SALE!$S$6:$S$9814,SALE!$A$6:$A$9814,I2,SALE!$Y$6:$Y$9814,$A$3:$A$1037,SALE!$E$6:$E$9814,$B$3:$B$1037)</f>
        <v>0</v>
      </c>
      <c r="J285" s="416">
        <f>SUMIFS(SALE!$S$6:$S$9814,SALE!$A$6:$A$9814,J2,SALE!$Y$6:$Y$9814,$A$3:$A$1037,SALE!$E$6:$E$9814,$B$3:$B$1037)</f>
        <v>0</v>
      </c>
      <c r="K285" s="416">
        <f>SUMIFS(SALE!$S$6:$S$9814,SALE!$A$6:$A$9814,K2,SALE!$Y$6:$Y$9814,$A$3:$A$1037,SALE!$E$6:$E$9814,$B$3:$B$1037)</f>
        <v>0</v>
      </c>
      <c r="L285" s="416">
        <f>SUMIFS(SALE!$S$6:$S$9814,SALE!$A$6:$A$9814,L2,SALE!$Y$6:$Y$9814,$A$3:$A$1037,SALE!$E$6:$E$9814,$B$3:$B$1037)</f>
        <v>0</v>
      </c>
      <c r="M285" s="416">
        <f>SUMIFS(SALE!$S$6:$S$9814,SALE!$A$6:$A$9814,M2,SALE!$Y$6:$Y$9814,$A$3:$A$1037,SALE!$E$6:$E$9814,$B$3:$B$1037)</f>
        <v>0</v>
      </c>
      <c r="N285" s="416">
        <f>SUMIFS(SALE!$S$6:$S$9814,SALE!$A$6:$A$9814,N2,SALE!$Y$6:$Y$9814,$A$3:$A$1037,SALE!$E$6:$E$9814,$B$3:$B$1037)</f>
        <v>0</v>
      </c>
      <c r="O285" s="416">
        <f>SUMIFS(SALE!$S$6:$S$9814,SALE!$A$6:$A$9814,O2,SALE!$Y$6:$Y$9814,$A$3:$A$1037,SALE!$E$6:$E$9814,$B$3:$B$1037)</f>
        <v>0</v>
      </c>
    </row>
    <row r="286" spans="1:15">
      <c r="A286" s="417" t="s">
        <v>1539</v>
      </c>
      <c r="B286" s="417" t="s">
        <v>1545</v>
      </c>
      <c r="C286" s="392" t="s">
        <v>1365</v>
      </c>
      <c r="D286" s="416">
        <f>SUMIFS(SALE!$T$6:$T$9814,SALE!$A$6:$A$9814,D2,SALE!$Y$6:$Y$9814,$A$3:$A$1037,SALE!$E$6:$E$9814,$B$3:$B$1037)</f>
        <v>0</v>
      </c>
      <c r="E286" s="416">
        <f>SUMIFS(SALE!$T$6:$T$9814,SALE!$A$6:$A$9814,E2,SALE!$Y$6:$Y$9814,$A$3:$A$1037,SALE!$E$6:$E$9814,$B$3:$B$1037)</f>
        <v>0</v>
      </c>
      <c r="F286" s="416">
        <f>SUMIFS(SALE!$T$6:$T$9814,SALE!$A$6:$A$9814,F2,SALE!$Y$6:$Y$9814,$A$3:$A$1037,SALE!$E$6:$E$9814,$B$3:$B$1037)</f>
        <v>0</v>
      </c>
      <c r="G286" s="416">
        <f>SUMIFS(SALE!$T$6:$T$9814,SALE!$A$6:$A$9814,G2,SALE!$Y$6:$Y$9814,$A$3:$A$1037,SALE!$E$6:$E$9814,$B$3:$B$1037)</f>
        <v>0</v>
      </c>
      <c r="H286" s="416">
        <f>SUMIFS(SALE!$T$6:$T$9814,SALE!$A$6:$A$9814,H2,SALE!$Y$6:$Y$9814,$A$3:$A$1037,SALE!$E$6:$E$9814,$B$3:$B$1037)</f>
        <v>0</v>
      </c>
      <c r="I286" s="416">
        <f>SUMIFS(SALE!$T$6:$T$9814,SALE!$A$6:$A$9814,I2,SALE!$Y$6:$Y$9814,$A$3:$A$1037,SALE!$E$6:$E$9814,$B$3:$B$1037)</f>
        <v>0</v>
      </c>
      <c r="J286" s="416">
        <f>SUMIFS(SALE!$T$6:$T$9814,SALE!$A$6:$A$9814,J2,SALE!$Y$6:$Y$9814,$A$3:$A$1037,SALE!$E$6:$E$9814,$B$3:$B$1037)</f>
        <v>0</v>
      </c>
      <c r="K286" s="416">
        <f>SUMIFS(SALE!$T$6:$T$9814,SALE!$A$6:$A$9814,K2,SALE!$Y$6:$Y$9814,$A$3:$A$1037,SALE!$E$6:$E$9814,$B$3:$B$1037)</f>
        <v>0</v>
      </c>
      <c r="L286" s="416">
        <f>SUMIFS(SALE!$T$6:$T$9814,SALE!$A$6:$A$9814,L2,SALE!$Y$6:$Y$9814,$A$3:$A$1037,SALE!$E$6:$E$9814,$B$3:$B$1037)</f>
        <v>0</v>
      </c>
      <c r="M286" s="416">
        <f>SUMIFS(SALE!$T$6:$T$9814,SALE!$A$6:$A$9814,M2,SALE!$Y$6:$Y$9814,$A$3:$A$1037,SALE!$E$6:$E$9814,$B$3:$B$1037)</f>
        <v>0</v>
      </c>
      <c r="N286" s="416">
        <f>SUMIFS(SALE!$T$6:$T$9814,SALE!$A$6:$A$9814,N2,SALE!$Y$6:$Y$9814,$A$3:$A$1037,SALE!$E$6:$E$9814,$B$3:$B$1037)</f>
        <v>0</v>
      </c>
      <c r="O286" s="416">
        <f>SUMIFS(SALE!$T$6:$T$9814,SALE!$A$6:$A$9814,O2,SALE!$Y$6:$Y$9814,$A$3:$A$1037,SALE!$E$6:$E$9814,$B$3:$B$1037)</f>
        <v>0</v>
      </c>
    </row>
    <row r="287" spans="1:15">
      <c r="A287" s="417" t="s">
        <v>1539</v>
      </c>
      <c r="B287" s="417" t="s">
        <v>1545</v>
      </c>
      <c r="C287" s="392" t="s">
        <v>1366</v>
      </c>
      <c r="D287" s="416">
        <f>SUMIFS(SALE!$U$6:$U$9814,SALE!$A$6:$A$9814,D2,SALE!$Y$6:$Y$9814,$A$3:$A$1037,SALE!$E$6:$E$9814,$B$3:$B$1037)</f>
        <v>0</v>
      </c>
      <c r="E287" s="416">
        <f>SUMIFS(SALE!$U$6:$U$9814,SALE!$A$6:$A$9814,E2,SALE!$Y$6:$Y$9814,$A$3:$A$1037,SALE!$E$6:$E$9814,$B$3:$B$1037)</f>
        <v>0</v>
      </c>
      <c r="F287" s="416">
        <f>SUMIFS(SALE!$U$6:$U$9814,SALE!$A$6:$A$9814,F2,SALE!$Y$6:$Y$9814,$A$3:$A$1037,SALE!$E$6:$E$9814,$B$3:$B$1037)</f>
        <v>0</v>
      </c>
      <c r="G287" s="416">
        <f>SUMIFS(SALE!$U$6:$U$9814,SALE!$A$6:$A$9814,G2,SALE!$Y$6:$Y$9814,$A$3:$A$1037,SALE!$E$6:$E$9814,$B$3:$B$1037)</f>
        <v>0</v>
      </c>
      <c r="H287" s="416">
        <f>SUMIFS(SALE!$U$6:$U$9814,SALE!$A$6:$A$9814,H2,SALE!$Y$6:$Y$9814,$A$3:$A$1037,SALE!$E$6:$E$9814,$B$3:$B$1037)</f>
        <v>0</v>
      </c>
      <c r="I287" s="416">
        <f>SUMIFS(SALE!$U$6:$U$9814,SALE!$A$6:$A$9814,I2,SALE!$Y$6:$Y$9814,$A$3:$A$1037,SALE!$E$6:$E$9814,$B$3:$B$1037)</f>
        <v>0</v>
      </c>
      <c r="J287" s="416">
        <f>SUMIFS(SALE!$U$6:$U$9814,SALE!$A$6:$A$9814,J2,SALE!$Y$6:$Y$9814,$A$3:$A$1037,SALE!$E$6:$E$9814,$B$3:$B$1037)</f>
        <v>0</v>
      </c>
      <c r="K287" s="416">
        <f>SUMIFS(SALE!$U$6:$U$9814,SALE!$A$6:$A$9814,K2,SALE!$Y$6:$Y$9814,$A$3:$A$1037,SALE!$E$6:$E$9814,$B$3:$B$1037)</f>
        <v>0</v>
      </c>
      <c r="L287" s="416">
        <f>SUMIFS(SALE!$U$6:$U$9814,SALE!$A$6:$A$9814,L2,SALE!$Y$6:$Y$9814,$A$3:$A$1037,SALE!$E$6:$E$9814,$B$3:$B$1037)</f>
        <v>0</v>
      </c>
      <c r="M287" s="416">
        <f>SUMIFS(SALE!$U$6:$U$9814,SALE!$A$6:$A$9814,M2,SALE!$Y$6:$Y$9814,$A$3:$A$1037,SALE!$E$6:$E$9814,$B$3:$B$1037)</f>
        <v>0</v>
      </c>
      <c r="N287" s="416">
        <f>SUMIFS(SALE!$U$6:$U$9814,SALE!$A$6:$A$9814,N2,SALE!$Y$6:$Y$9814,$A$3:$A$1037,SALE!$E$6:$E$9814,$B$3:$B$1037)</f>
        <v>0</v>
      </c>
      <c r="O287" s="416">
        <f>SUMIFS(SALE!$U$6:$U$9814,SALE!$A$6:$A$9814,O2,SALE!$Y$6:$Y$9814,$A$3:$A$1037,SALE!$E$6:$E$9814,$B$3:$B$1037)</f>
        <v>0</v>
      </c>
    </row>
    <row r="288" spans="1:15">
      <c r="A288" s="417" t="s">
        <v>1539</v>
      </c>
      <c r="B288" s="417" t="s">
        <v>1545</v>
      </c>
      <c r="C288" s="392" t="s">
        <v>1367</v>
      </c>
      <c r="D288" s="416">
        <f>SUMIFS(SALE!$V$6:$V$9814,SALE!$A$6:$A$9814,D2,SALE!$Y$6:$Y$9814,$A$3:$A$1037,SALE!$E$6:$E$9814,$B$3:$B$1037)</f>
        <v>0</v>
      </c>
      <c r="E288" s="416">
        <f>SUMIFS(SALE!$V$6:$V$9814,SALE!$A$6:$A$9814,E2,SALE!$Y$6:$Y$9814,$A$3:$A$1037,SALE!$E$6:$E$9814,$B$3:$B$1037)</f>
        <v>0</v>
      </c>
      <c r="F288" s="416">
        <f>SUMIFS(SALE!$V$6:$V$9814,SALE!$A$6:$A$9814,F2,SALE!$Y$6:$Y$9814,$A$3:$A$1037,SALE!$E$6:$E$9814,$B$3:$B$1037)</f>
        <v>0</v>
      </c>
      <c r="G288" s="416">
        <f>SUMIFS(SALE!$V$6:$V$9814,SALE!$A$6:$A$9814,G2,SALE!$Y$6:$Y$9814,$A$3:$A$1037,SALE!$E$6:$E$9814,$B$3:$B$1037)</f>
        <v>0</v>
      </c>
      <c r="H288" s="416">
        <f>SUMIFS(SALE!$V$6:$V$9814,SALE!$A$6:$A$9814,H2,SALE!$Y$6:$Y$9814,$A$3:$A$1037,SALE!$E$6:$E$9814,$B$3:$B$1037)</f>
        <v>0</v>
      </c>
      <c r="I288" s="416">
        <f>SUMIFS(SALE!$V$6:$V$9814,SALE!$A$6:$A$9814,I2,SALE!$Y$6:$Y$9814,$A$3:$A$1037,SALE!$E$6:$E$9814,$B$3:$B$1037)</f>
        <v>0</v>
      </c>
      <c r="J288" s="416">
        <f>SUMIFS(SALE!$V$6:$V$9814,SALE!$A$6:$A$9814,J2,SALE!$Y$6:$Y$9814,$A$3:$A$1037,SALE!$E$6:$E$9814,$B$3:$B$1037)</f>
        <v>0</v>
      </c>
      <c r="K288" s="416">
        <f>SUMIFS(SALE!$V$6:$V$9814,SALE!$A$6:$A$9814,K2,SALE!$Y$6:$Y$9814,$A$3:$A$1037,SALE!$E$6:$E$9814,$B$3:$B$1037)</f>
        <v>0</v>
      </c>
      <c r="L288" s="416">
        <f>SUMIFS(SALE!$V$6:$V$9814,SALE!$A$6:$A$9814,L2,SALE!$Y$6:$Y$9814,$A$3:$A$1037,SALE!$E$6:$E$9814,$B$3:$B$1037)</f>
        <v>0</v>
      </c>
      <c r="M288" s="416">
        <f>SUMIFS(SALE!$V$6:$V$9814,SALE!$A$6:$A$9814,M2,SALE!$Y$6:$Y$9814,$A$3:$A$1037,SALE!$E$6:$E$9814,$B$3:$B$1037)</f>
        <v>0</v>
      </c>
      <c r="N288" s="416">
        <f>SUMIFS(SALE!$V$6:$V$9814,SALE!$A$6:$A$9814,N2,SALE!$Y$6:$Y$9814,$A$3:$A$1037,SALE!$E$6:$E$9814,$B$3:$B$1037)</f>
        <v>0</v>
      </c>
      <c r="O288" s="416">
        <f>SUMIFS(SALE!$V$6:$V$9814,SALE!$A$6:$A$9814,O2,SALE!$Y$6:$Y$9814,$A$3:$A$1037,SALE!$E$6:$E$9814,$B$3:$B$1037)</f>
        <v>0</v>
      </c>
    </row>
    <row r="289" spans="1:15">
      <c r="A289" s="417" t="s">
        <v>1539</v>
      </c>
      <c r="B289" s="418" t="s">
        <v>1545</v>
      </c>
      <c r="C289" s="392" t="s">
        <v>1368</v>
      </c>
      <c r="D289" s="416">
        <f>SUMIFS(SALE!$W$6:$W$9814,SALE!$A$6:$A$9814,D2,SALE!$Y$6:$Y$9814,$A$3:$A$1037,SALE!$E$6:$E$9814,$B$3:$B$1037)</f>
        <v>0</v>
      </c>
      <c r="E289" s="416">
        <f>SUMIFS(SALE!$W$6:$W$9814,SALE!$A$6:$A$9814,E2,SALE!$Y$6:$Y$9814,$A$3:$A$1037,SALE!$E$6:$E$9814,$B$3:$B$1037)</f>
        <v>0</v>
      </c>
      <c r="F289" s="416">
        <f>SUMIFS(SALE!$W$6:$W$9814,SALE!$A$6:$A$9814,F2,SALE!$Y$6:$Y$9814,$A$3:$A$1037,SALE!$E$6:$E$9814,$B$3:$B$1037)</f>
        <v>0</v>
      </c>
      <c r="G289" s="416">
        <f>SUMIFS(SALE!$W$6:$W$9814,SALE!$A$6:$A$9814,G2,SALE!$Y$6:$Y$9814,$A$3:$A$1037,SALE!$E$6:$E$9814,$B$3:$B$1037)</f>
        <v>0</v>
      </c>
      <c r="H289" s="416">
        <f>SUMIFS(SALE!$W$6:$W$9814,SALE!$A$6:$A$9814,H2,SALE!$Y$6:$Y$9814,$A$3:$A$1037,SALE!$E$6:$E$9814,$B$3:$B$1037)</f>
        <v>0</v>
      </c>
      <c r="I289" s="416">
        <f>SUMIFS(SALE!$W$6:$W$9814,SALE!$A$6:$A$9814,I2,SALE!$Y$6:$Y$9814,$A$3:$A$1037,SALE!$E$6:$E$9814,$B$3:$B$1037)</f>
        <v>0</v>
      </c>
      <c r="J289" s="416">
        <f>SUMIFS(SALE!$W$6:$W$9814,SALE!$A$6:$A$9814,J2,SALE!$Y$6:$Y$9814,$A$3:$A$1037,SALE!$E$6:$E$9814,$B$3:$B$1037)</f>
        <v>0</v>
      </c>
      <c r="K289" s="416">
        <f>SUMIFS(SALE!$W$6:$W$9814,SALE!$A$6:$A$9814,K2,SALE!$Y$6:$Y$9814,$A$3:$A$1037,SALE!$E$6:$E$9814,$B$3:$B$1037)</f>
        <v>0</v>
      </c>
      <c r="L289" s="416">
        <f>SUMIFS(SALE!$W$6:$W$9814,SALE!$A$6:$A$9814,L2,SALE!$Y$6:$Y$9814,$A$3:$A$1037,SALE!$E$6:$E$9814,$B$3:$B$1037)</f>
        <v>0</v>
      </c>
      <c r="M289" s="416">
        <f>SUMIFS(SALE!$W$6:$W$9814,SALE!$A$6:$A$9814,M2,SALE!$Y$6:$Y$9814,$A$3:$A$1037,SALE!$E$6:$E$9814,$B$3:$B$1037)</f>
        <v>0</v>
      </c>
      <c r="N289" s="416">
        <f>SUMIFS(SALE!$W$6:$W$9814,SALE!$A$6:$A$9814,N2,SALE!$Y$6:$Y$9814,$A$3:$A$1037,SALE!$E$6:$E$9814,$B$3:$B$1037)</f>
        <v>0</v>
      </c>
      <c r="O289" s="416">
        <f>SUMIFS(SALE!$W$6:$W$9814,SALE!$A$6:$A$9814,O2,SALE!$Y$6:$Y$9814,$A$3:$A$1037,SALE!$E$6:$E$9814,$B$3:$B$1037)</f>
        <v>0</v>
      </c>
    </row>
    <row r="290" spans="1:15">
      <c r="A290" s="402" t="s">
        <v>1539</v>
      </c>
      <c r="B290" s="402" t="s">
        <v>1543</v>
      </c>
      <c r="C290" s="402" t="s">
        <v>1543</v>
      </c>
      <c r="D290" s="414">
        <f t="shared" ref="D290:O290" si="72">SUM(D292:D296)</f>
        <v>0</v>
      </c>
      <c r="E290" s="414">
        <f t="shared" si="72"/>
        <v>0</v>
      </c>
      <c r="F290" s="414">
        <f t="shared" si="72"/>
        <v>0</v>
      </c>
      <c r="G290" s="414">
        <f t="shared" si="72"/>
        <v>0</v>
      </c>
      <c r="H290" s="414">
        <f t="shared" si="72"/>
        <v>0</v>
      </c>
      <c r="I290" s="414">
        <f t="shared" si="72"/>
        <v>0</v>
      </c>
      <c r="J290" s="414">
        <f t="shared" si="72"/>
        <v>0</v>
      </c>
      <c r="K290" s="414">
        <f t="shared" si="72"/>
        <v>0</v>
      </c>
      <c r="L290" s="414">
        <f t="shared" si="72"/>
        <v>0</v>
      </c>
      <c r="M290" s="414">
        <f t="shared" si="72"/>
        <v>0</v>
      </c>
      <c r="N290" s="414">
        <f t="shared" si="72"/>
        <v>0</v>
      </c>
      <c r="O290" s="414">
        <f t="shared" si="72"/>
        <v>0</v>
      </c>
    </row>
    <row r="291" spans="1:15">
      <c r="A291" s="415" t="s">
        <v>1539</v>
      </c>
      <c r="B291" s="415" t="s">
        <v>1543</v>
      </c>
      <c r="C291" s="392" t="s">
        <v>1363</v>
      </c>
      <c r="D291" s="416"/>
      <c r="E291" s="416"/>
      <c r="F291" s="416"/>
      <c r="G291" s="416"/>
      <c r="H291" s="416"/>
      <c r="I291" s="416"/>
      <c r="J291" s="416"/>
      <c r="K291" s="416"/>
      <c r="L291" s="416"/>
      <c r="M291" s="416"/>
      <c r="N291" s="416"/>
      <c r="O291" s="416"/>
    </row>
    <row r="292" spans="1:15">
      <c r="A292" s="417" t="s">
        <v>1539</v>
      </c>
      <c r="B292" s="417" t="s">
        <v>1543</v>
      </c>
      <c r="C292" s="392" t="s">
        <v>1364</v>
      </c>
      <c r="D292" s="416">
        <f>SUMIFS(SALE!$S$6:$S$9814,SALE!$A$6:$A$9814,D2,SALE!$Y$6:$Y$9814,$A$3:$A$1037,SALE!$E$6:$E$9814,$B$3:$B$1037)</f>
        <v>0</v>
      </c>
      <c r="E292" s="416">
        <f>SUMIFS(SALE!$S$6:$S$9814,SALE!$A$6:$A$9814,E2,SALE!$Y$6:$Y$9814,$A$3:$A$1037,SALE!$E$6:$E$9814,$B$3:$B$1037)</f>
        <v>0</v>
      </c>
      <c r="F292" s="416">
        <f>SUMIFS(SALE!$S$6:$S$9814,SALE!$A$6:$A$9814,F2,SALE!$Y$6:$Y$9814,$A$3:$A$1037,SALE!$E$6:$E$9814,$B$3:$B$1037)</f>
        <v>0</v>
      </c>
      <c r="G292" s="416">
        <f>SUMIFS(SALE!$S$6:$S$9814,SALE!$A$6:$A$9814,G2,SALE!$Y$6:$Y$9814,$A$3:$A$1037,SALE!$E$6:$E$9814,$B$3:$B$1037)</f>
        <v>0</v>
      </c>
      <c r="H292" s="416">
        <f>SUMIFS(SALE!$S$6:$S$9814,SALE!$A$6:$A$9814,H2,SALE!$Y$6:$Y$9814,$A$3:$A$1037,SALE!$E$6:$E$9814,$B$3:$B$1037)</f>
        <v>0</v>
      </c>
      <c r="I292" s="416">
        <f>SUMIFS(SALE!$S$6:$S$9814,SALE!$A$6:$A$9814,I2,SALE!$Y$6:$Y$9814,$A$3:$A$1037,SALE!$E$6:$E$9814,$B$3:$B$1037)</f>
        <v>0</v>
      </c>
      <c r="J292" s="416">
        <f>SUMIFS(SALE!$S$6:$S$9814,SALE!$A$6:$A$9814,J2,SALE!$Y$6:$Y$9814,$A$3:$A$1037,SALE!$E$6:$E$9814,$B$3:$B$1037)</f>
        <v>0</v>
      </c>
      <c r="K292" s="416">
        <f>SUMIFS(SALE!$S$6:$S$9814,SALE!$A$6:$A$9814,K2,SALE!$Y$6:$Y$9814,$A$3:$A$1037,SALE!$E$6:$E$9814,$B$3:$B$1037)</f>
        <v>0</v>
      </c>
      <c r="L292" s="416">
        <f>SUMIFS(SALE!$S$6:$S$9814,SALE!$A$6:$A$9814,L2,SALE!$Y$6:$Y$9814,$A$3:$A$1037,SALE!$E$6:$E$9814,$B$3:$B$1037)</f>
        <v>0</v>
      </c>
      <c r="M292" s="416">
        <f>SUMIFS(SALE!$S$6:$S$9814,SALE!$A$6:$A$9814,M2,SALE!$Y$6:$Y$9814,$A$3:$A$1037,SALE!$E$6:$E$9814,$B$3:$B$1037)</f>
        <v>0</v>
      </c>
      <c r="N292" s="416">
        <f>SUMIFS(SALE!$S$6:$S$9814,SALE!$A$6:$A$9814,N2,SALE!$Y$6:$Y$9814,$A$3:$A$1037,SALE!$E$6:$E$9814,$B$3:$B$1037)</f>
        <v>0</v>
      </c>
      <c r="O292" s="416">
        <f>SUMIFS(SALE!$S$6:$S$9814,SALE!$A$6:$A$9814,O2,SALE!$Y$6:$Y$9814,$A$3:$A$1037,SALE!$E$6:$E$9814,$B$3:$B$1037)</f>
        <v>0</v>
      </c>
    </row>
    <row r="293" spans="1:15">
      <c r="A293" s="417" t="s">
        <v>1539</v>
      </c>
      <c r="B293" s="417" t="s">
        <v>1543</v>
      </c>
      <c r="C293" s="392" t="s">
        <v>1365</v>
      </c>
      <c r="D293" s="416">
        <f>SUMIFS(SALE!$T$6:$T$9814,SALE!$A$6:$A$9814,D2,SALE!$Y$6:$Y$9814,$A$3:$A$1037,SALE!$E$6:$E$9814,$B$3:$B$1037)</f>
        <v>0</v>
      </c>
      <c r="E293" s="416">
        <f>SUMIFS(SALE!$T$6:$T$9814,SALE!$A$6:$A$9814,E2,SALE!$Y$6:$Y$9814,$A$3:$A$1037,SALE!$E$6:$E$9814,$B$3:$B$1037)</f>
        <v>0</v>
      </c>
      <c r="F293" s="416">
        <f>SUMIFS(SALE!$T$6:$T$9814,SALE!$A$6:$A$9814,F2,SALE!$Y$6:$Y$9814,$A$3:$A$1037,SALE!$E$6:$E$9814,$B$3:$B$1037)</f>
        <v>0</v>
      </c>
      <c r="G293" s="416">
        <f>SUMIFS(SALE!$T$6:$T$9814,SALE!$A$6:$A$9814,G2,SALE!$Y$6:$Y$9814,$A$3:$A$1037,SALE!$E$6:$E$9814,$B$3:$B$1037)</f>
        <v>0</v>
      </c>
      <c r="H293" s="416">
        <f>SUMIFS(SALE!$T$6:$T$9814,SALE!$A$6:$A$9814,H2,SALE!$Y$6:$Y$9814,$A$3:$A$1037,SALE!$E$6:$E$9814,$B$3:$B$1037)</f>
        <v>0</v>
      </c>
      <c r="I293" s="416">
        <f>SUMIFS(SALE!$T$6:$T$9814,SALE!$A$6:$A$9814,I2,SALE!$Y$6:$Y$9814,$A$3:$A$1037,SALE!$E$6:$E$9814,$B$3:$B$1037)</f>
        <v>0</v>
      </c>
      <c r="J293" s="416">
        <f>SUMIFS(SALE!$T$6:$T$9814,SALE!$A$6:$A$9814,J2,SALE!$Y$6:$Y$9814,$A$3:$A$1037,SALE!$E$6:$E$9814,$B$3:$B$1037)</f>
        <v>0</v>
      </c>
      <c r="K293" s="416">
        <f>SUMIFS(SALE!$T$6:$T$9814,SALE!$A$6:$A$9814,K2,SALE!$Y$6:$Y$9814,$A$3:$A$1037,SALE!$E$6:$E$9814,$B$3:$B$1037)</f>
        <v>0</v>
      </c>
      <c r="L293" s="416">
        <f>SUMIFS(SALE!$T$6:$T$9814,SALE!$A$6:$A$9814,L2,SALE!$Y$6:$Y$9814,$A$3:$A$1037,SALE!$E$6:$E$9814,$B$3:$B$1037)</f>
        <v>0</v>
      </c>
      <c r="M293" s="416">
        <f>SUMIFS(SALE!$T$6:$T$9814,SALE!$A$6:$A$9814,M2,SALE!$Y$6:$Y$9814,$A$3:$A$1037,SALE!$E$6:$E$9814,$B$3:$B$1037)</f>
        <v>0</v>
      </c>
      <c r="N293" s="416">
        <f>SUMIFS(SALE!$T$6:$T$9814,SALE!$A$6:$A$9814,N2,SALE!$Y$6:$Y$9814,$A$3:$A$1037,SALE!$E$6:$E$9814,$B$3:$B$1037)</f>
        <v>0</v>
      </c>
      <c r="O293" s="416">
        <f>SUMIFS(SALE!$T$6:$T$9814,SALE!$A$6:$A$9814,O2,SALE!$Y$6:$Y$9814,$A$3:$A$1037,SALE!$E$6:$E$9814,$B$3:$B$1037)</f>
        <v>0</v>
      </c>
    </row>
    <row r="294" spans="1:15">
      <c r="A294" s="417" t="s">
        <v>1539</v>
      </c>
      <c r="B294" s="417" t="s">
        <v>1543</v>
      </c>
      <c r="C294" s="392" t="s">
        <v>1366</v>
      </c>
      <c r="D294" s="416">
        <f>SUMIFS(SALE!$U$6:$U$9814,SALE!$A$6:$A$9814,D2,SALE!$Y$6:$Y$9814,$A$3:$A$1037,SALE!$E$6:$E$9814,$B$3:$B$1037)</f>
        <v>0</v>
      </c>
      <c r="E294" s="416">
        <f>SUMIFS(SALE!$U$6:$U$9814,SALE!$A$6:$A$9814,E2,SALE!$Y$6:$Y$9814,$A$3:$A$1037,SALE!$E$6:$E$9814,$B$3:$B$1037)</f>
        <v>0</v>
      </c>
      <c r="F294" s="416">
        <f>SUMIFS(SALE!$U$6:$U$9814,SALE!$A$6:$A$9814,F2,SALE!$Y$6:$Y$9814,$A$3:$A$1037,SALE!$E$6:$E$9814,$B$3:$B$1037)</f>
        <v>0</v>
      </c>
      <c r="G294" s="416">
        <f>SUMIFS(SALE!$U$6:$U$9814,SALE!$A$6:$A$9814,G2,SALE!$Y$6:$Y$9814,$A$3:$A$1037,SALE!$E$6:$E$9814,$B$3:$B$1037)</f>
        <v>0</v>
      </c>
      <c r="H294" s="416">
        <f>SUMIFS(SALE!$U$6:$U$9814,SALE!$A$6:$A$9814,H2,SALE!$Y$6:$Y$9814,$A$3:$A$1037,SALE!$E$6:$E$9814,$B$3:$B$1037)</f>
        <v>0</v>
      </c>
      <c r="I294" s="416">
        <f>SUMIFS(SALE!$U$6:$U$9814,SALE!$A$6:$A$9814,I2,SALE!$Y$6:$Y$9814,$A$3:$A$1037,SALE!$E$6:$E$9814,$B$3:$B$1037)</f>
        <v>0</v>
      </c>
      <c r="J294" s="416">
        <f>SUMIFS(SALE!$U$6:$U$9814,SALE!$A$6:$A$9814,J2,SALE!$Y$6:$Y$9814,$A$3:$A$1037,SALE!$E$6:$E$9814,$B$3:$B$1037)</f>
        <v>0</v>
      </c>
      <c r="K294" s="416">
        <f>SUMIFS(SALE!$U$6:$U$9814,SALE!$A$6:$A$9814,K2,SALE!$Y$6:$Y$9814,$A$3:$A$1037,SALE!$E$6:$E$9814,$B$3:$B$1037)</f>
        <v>0</v>
      </c>
      <c r="L294" s="416">
        <f>SUMIFS(SALE!$U$6:$U$9814,SALE!$A$6:$A$9814,L2,SALE!$Y$6:$Y$9814,$A$3:$A$1037,SALE!$E$6:$E$9814,$B$3:$B$1037)</f>
        <v>0</v>
      </c>
      <c r="M294" s="416">
        <f>SUMIFS(SALE!$U$6:$U$9814,SALE!$A$6:$A$9814,M2,SALE!$Y$6:$Y$9814,$A$3:$A$1037,SALE!$E$6:$E$9814,$B$3:$B$1037)</f>
        <v>0</v>
      </c>
      <c r="N294" s="416">
        <f>SUMIFS(SALE!$U$6:$U$9814,SALE!$A$6:$A$9814,N2,SALE!$Y$6:$Y$9814,$A$3:$A$1037,SALE!$E$6:$E$9814,$B$3:$B$1037)</f>
        <v>0</v>
      </c>
      <c r="O294" s="416">
        <f>SUMIFS(SALE!$U$6:$U$9814,SALE!$A$6:$A$9814,O2,SALE!$Y$6:$Y$9814,$A$3:$A$1037,SALE!$E$6:$E$9814,$B$3:$B$1037)</f>
        <v>0</v>
      </c>
    </row>
    <row r="295" spans="1:15">
      <c r="A295" s="417" t="s">
        <v>1539</v>
      </c>
      <c r="B295" s="417" t="s">
        <v>1543</v>
      </c>
      <c r="C295" s="392" t="s">
        <v>1367</v>
      </c>
      <c r="D295" s="416">
        <f>SUMIFS(SALE!$V$6:$V$9814,SALE!$A$6:$A$9814,D2,SALE!$Y$6:$Y$9814,$A$3:$A$1037,SALE!$E$6:$E$9814,$B$3:$B$1037)</f>
        <v>0</v>
      </c>
      <c r="E295" s="416">
        <f>SUMIFS(SALE!$V$6:$V$9814,SALE!$A$6:$A$9814,E2,SALE!$Y$6:$Y$9814,$A$3:$A$1037,SALE!$E$6:$E$9814,$B$3:$B$1037)</f>
        <v>0</v>
      </c>
      <c r="F295" s="416">
        <f>SUMIFS(SALE!$V$6:$V$9814,SALE!$A$6:$A$9814,F2,SALE!$Y$6:$Y$9814,$A$3:$A$1037,SALE!$E$6:$E$9814,$B$3:$B$1037)</f>
        <v>0</v>
      </c>
      <c r="G295" s="416">
        <f>SUMIFS(SALE!$V$6:$V$9814,SALE!$A$6:$A$9814,G2,SALE!$Y$6:$Y$9814,$A$3:$A$1037,SALE!$E$6:$E$9814,$B$3:$B$1037)</f>
        <v>0</v>
      </c>
      <c r="H295" s="416">
        <f>SUMIFS(SALE!$V$6:$V$9814,SALE!$A$6:$A$9814,H2,SALE!$Y$6:$Y$9814,$A$3:$A$1037,SALE!$E$6:$E$9814,$B$3:$B$1037)</f>
        <v>0</v>
      </c>
      <c r="I295" s="416">
        <f>SUMIFS(SALE!$V$6:$V$9814,SALE!$A$6:$A$9814,I2,SALE!$Y$6:$Y$9814,$A$3:$A$1037,SALE!$E$6:$E$9814,$B$3:$B$1037)</f>
        <v>0</v>
      </c>
      <c r="J295" s="416">
        <f>SUMIFS(SALE!$V$6:$V$9814,SALE!$A$6:$A$9814,J2,SALE!$Y$6:$Y$9814,$A$3:$A$1037,SALE!$E$6:$E$9814,$B$3:$B$1037)</f>
        <v>0</v>
      </c>
      <c r="K295" s="416">
        <f>SUMIFS(SALE!$V$6:$V$9814,SALE!$A$6:$A$9814,K2,SALE!$Y$6:$Y$9814,$A$3:$A$1037,SALE!$E$6:$E$9814,$B$3:$B$1037)</f>
        <v>0</v>
      </c>
      <c r="L295" s="416">
        <f>SUMIFS(SALE!$V$6:$V$9814,SALE!$A$6:$A$9814,L2,SALE!$Y$6:$Y$9814,$A$3:$A$1037,SALE!$E$6:$E$9814,$B$3:$B$1037)</f>
        <v>0</v>
      </c>
      <c r="M295" s="416">
        <f>SUMIFS(SALE!$V$6:$V$9814,SALE!$A$6:$A$9814,M2,SALE!$Y$6:$Y$9814,$A$3:$A$1037,SALE!$E$6:$E$9814,$B$3:$B$1037)</f>
        <v>0</v>
      </c>
      <c r="N295" s="416">
        <f>SUMIFS(SALE!$V$6:$V$9814,SALE!$A$6:$A$9814,N2,SALE!$Y$6:$Y$9814,$A$3:$A$1037,SALE!$E$6:$E$9814,$B$3:$B$1037)</f>
        <v>0</v>
      </c>
      <c r="O295" s="416">
        <f>SUMIFS(SALE!$V$6:$V$9814,SALE!$A$6:$A$9814,O2,SALE!$Y$6:$Y$9814,$A$3:$A$1037,SALE!$E$6:$E$9814,$B$3:$B$1037)</f>
        <v>0</v>
      </c>
    </row>
    <row r="296" spans="1:15">
      <c r="A296" s="417" t="s">
        <v>1539</v>
      </c>
      <c r="B296" s="418" t="s">
        <v>1543</v>
      </c>
      <c r="C296" s="392" t="s">
        <v>1368</v>
      </c>
      <c r="D296" s="416">
        <f>SUMIFS(SALE!$W$6:$W$9814,SALE!$A$6:$A$9814,D2,SALE!$Y$6:$Y$9814,$A$3:$A$1037,SALE!$E$6:$E$9814,$B$3:$B$1037)</f>
        <v>0</v>
      </c>
      <c r="E296" s="416">
        <f>SUMIFS(SALE!$W$6:$W$9814,SALE!$A$6:$A$9814,E2,SALE!$Y$6:$Y$9814,$A$3:$A$1037,SALE!$E$6:$E$9814,$B$3:$B$1037)</f>
        <v>0</v>
      </c>
      <c r="F296" s="416">
        <f>SUMIFS(SALE!$W$6:$W$9814,SALE!$A$6:$A$9814,F2,SALE!$Y$6:$Y$9814,$A$3:$A$1037,SALE!$E$6:$E$9814,$B$3:$B$1037)</f>
        <v>0</v>
      </c>
      <c r="G296" s="416">
        <f>SUMIFS(SALE!$W$6:$W$9814,SALE!$A$6:$A$9814,G2,SALE!$Y$6:$Y$9814,$A$3:$A$1037,SALE!$E$6:$E$9814,$B$3:$B$1037)</f>
        <v>0</v>
      </c>
      <c r="H296" s="416">
        <f>SUMIFS(SALE!$W$6:$W$9814,SALE!$A$6:$A$9814,H2,SALE!$Y$6:$Y$9814,$A$3:$A$1037,SALE!$E$6:$E$9814,$B$3:$B$1037)</f>
        <v>0</v>
      </c>
      <c r="I296" s="416">
        <f>SUMIFS(SALE!$W$6:$W$9814,SALE!$A$6:$A$9814,I2,SALE!$Y$6:$Y$9814,$A$3:$A$1037,SALE!$E$6:$E$9814,$B$3:$B$1037)</f>
        <v>0</v>
      </c>
      <c r="J296" s="416">
        <f>SUMIFS(SALE!$W$6:$W$9814,SALE!$A$6:$A$9814,J2,SALE!$Y$6:$Y$9814,$A$3:$A$1037,SALE!$E$6:$E$9814,$B$3:$B$1037)</f>
        <v>0</v>
      </c>
      <c r="K296" s="416">
        <f>SUMIFS(SALE!$W$6:$W$9814,SALE!$A$6:$A$9814,K2,SALE!$Y$6:$Y$9814,$A$3:$A$1037,SALE!$E$6:$E$9814,$B$3:$B$1037)</f>
        <v>0</v>
      </c>
      <c r="L296" s="416">
        <f>SUMIFS(SALE!$W$6:$W$9814,SALE!$A$6:$A$9814,L2,SALE!$Y$6:$Y$9814,$A$3:$A$1037,SALE!$E$6:$E$9814,$B$3:$B$1037)</f>
        <v>0</v>
      </c>
      <c r="M296" s="416">
        <f>SUMIFS(SALE!$W$6:$W$9814,SALE!$A$6:$A$9814,M2,SALE!$Y$6:$Y$9814,$A$3:$A$1037,SALE!$E$6:$E$9814,$B$3:$B$1037)</f>
        <v>0</v>
      </c>
      <c r="N296" s="416">
        <f>SUMIFS(SALE!$W$6:$W$9814,SALE!$A$6:$A$9814,N2,SALE!$Y$6:$Y$9814,$A$3:$A$1037,SALE!$E$6:$E$9814,$B$3:$B$1037)</f>
        <v>0</v>
      </c>
      <c r="O296" s="416">
        <f>SUMIFS(SALE!$W$6:$W$9814,SALE!$A$6:$A$9814,O2,SALE!$Y$6:$Y$9814,$A$3:$A$1037,SALE!$E$6:$E$9814,$B$3:$B$1037)</f>
        <v>0</v>
      </c>
    </row>
    <row r="297" spans="1:15">
      <c r="A297" s="402" t="s">
        <v>1539</v>
      </c>
      <c r="B297" s="402" t="s">
        <v>1544</v>
      </c>
      <c r="C297" s="402" t="s">
        <v>1544</v>
      </c>
      <c r="D297" s="414">
        <f t="shared" ref="D297:O297" si="73">SUM(D299:D303)</f>
        <v>0</v>
      </c>
      <c r="E297" s="414">
        <f t="shared" si="73"/>
        <v>0</v>
      </c>
      <c r="F297" s="414">
        <f t="shared" si="73"/>
        <v>0</v>
      </c>
      <c r="G297" s="414">
        <f t="shared" si="73"/>
        <v>0</v>
      </c>
      <c r="H297" s="414">
        <f t="shared" si="73"/>
        <v>0</v>
      </c>
      <c r="I297" s="414">
        <f t="shared" si="73"/>
        <v>0</v>
      </c>
      <c r="J297" s="414">
        <f t="shared" si="73"/>
        <v>0</v>
      </c>
      <c r="K297" s="414">
        <f t="shared" si="73"/>
        <v>0</v>
      </c>
      <c r="L297" s="414">
        <f t="shared" si="73"/>
        <v>0</v>
      </c>
      <c r="M297" s="414">
        <f t="shared" si="73"/>
        <v>0</v>
      </c>
      <c r="N297" s="414">
        <f t="shared" si="73"/>
        <v>0</v>
      </c>
      <c r="O297" s="414">
        <f t="shared" si="73"/>
        <v>0</v>
      </c>
    </row>
    <row r="298" spans="1:15">
      <c r="A298" s="415" t="s">
        <v>1539</v>
      </c>
      <c r="B298" s="415" t="s">
        <v>1544</v>
      </c>
      <c r="C298" s="392" t="s">
        <v>1363</v>
      </c>
      <c r="D298" s="416"/>
      <c r="E298" s="416"/>
      <c r="F298" s="416"/>
      <c r="G298" s="416"/>
      <c r="H298" s="416"/>
      <c r="I298" s="416"/>
      <c r="J298" s="416"/>
      <c r="K298" s="416"/>
      <c r="L298" s="416"/>
      <c r="M298" s="416"/>
      <c r="N298" s="416"/>
      <c r="O298" s="416"/>
    </row>
    <row r="299" spans="1:15">
      <c r="A299" s="417" t="s">
        <v>1539</v>
      </c>
      <c r="B299" s="417" t="s">
        <v>1544</v>
      </c>
      <c r="C299" s="392" t="s">
        <v>1364</v>
      </c>
      <c r="D299" s="416">
        <f>SUMIFS(SALE!$S$6:$S$9814,SALE!$A$6:$A$9814,D2,SALE!$Y$6:$Y$9814,$A$3:$A$1037,SALE!$E$6:$E$9814,$B$3:$B$1037)</f>
        <v>0</v>
      </c>
      <c r="E299" s="416">
        <f>SUMIFS(SALE!$S$6:$S$9814,SALE!$A$6:$A$9814,E2,SALE!$Y$6:$Y$9814,$A$3:$A$1037,SALE!$E$6:$E$9814,$B$3:$B$1037)</f>
        <v>0</v>
      </c>
      <c r="F299" s="416">
        <f>SUMIFS(SALE!$S$6:$S$9814,SALE!$A$6:$A$9814,F2,SALE!$Y$6:$Y$9814,$A$3:$A$1037,SALE!$E$6:$E$9814,$B$3:$B$1037)</f>
        <v>0</v>
      </c>
      <c r="G299" s="416">
        <f>SUMIFS(SALE!$S$6:$S$9814,SALE!$A$6:$A$9814,G2,SALE!$Y$6:$Y$9814,$A$3:$A$1037,SALE!$E$6:$E$9814,$B$3:$B$1037)</f>
        <v>0</v>
      </c>
      <c r="H299" s="416">
        <f>SUMIFS(SALE!$S$6:$S$9814,SALE!$A$6:$A$9814,H2,SALE!$Y$6:$Y$9814,$A$3:$A$1037,SALE!$E$6:$E$9814,$B$3:$B$1037)</f>
        <v>0</v>
      </c>
      <c r="I299" s="416">
        <f>SUMIFS(SALE!$S$6:$S$9814,SALE!$A$6:$A$9814,I2,SALE!$Y$6:$Y$9814,$A$3:$A$1037,SALE!$E$6:$E$9814,$B$3:$B$1037)</f>
        <v>0</v>
      </c>
      <c r="J299" s="416">
        <f>SUMIFS(SALE!$S$6:$S$9814,SALE!$A$6:$A$9814,J2,SALE!$Y$6:$Y$9814,$A$3:$A$1037,SALE!$E$6:$E$9814,$B$3:$B$1037)</f>
        <v>0</v>
      </c>
      <c r="K299" s="416">
        <f>SUMIFS(SALE!$S$6:$S$9814,SALE!$A$6:$A$9814,K2,SALE!$Y$6:$Y$9814,$A$3:$A$1037,SALE!$E$6:$E$9814,$B$3:$B$1037)</f>
        <v>0</v>
      </c>
      <c r="L299" s="416">
        <f>SUMIFS(SALE!$S$6:$S$9814,SALE!$A$6:$A$9814,L2,SALE!$Y$6:$Y$9814,$A$3:$A$1037,SALE!$E$6:$E$9814,$B$3:$B$1037)</f>
        <v>0</v>
      </c>
      <c r="M299" s="416">
        <f>SUMIFS(SALE!$S$6:$S$9814,SALE!$A$6:$A$9814,M2,SALE!$Y$6:$Y$9814,$A$3:$A$1037,SALE!$E$6:$E$9814,$B$3:$B$1037)</f>
        <v>0</v>
      </c>
      <c r="N299" s="416">
        <f>SUMIFS(SALE!$S$6:$S$9814,SALE!$A$6:$A$9814,N2,SALE!$Y$6:$Y$9814,$A$3:$A$1037,SALE!$E$6:$E$9814,$B$3:$B$1037)</f>
        <v>0</v>
      </c>
      <c r="O299" s="416">
        <f>SUMIFS(SALE!$S$6:$S$9814,SALE!$A$6:$A$9814,O2,SALE!$Y$6:$Y$9814,$A$3:$A$1037,SALE!$E$6:$E$9814,$B$3:$B$1037)</f>
        <v>0</v>
      </c>
    </row>
    <row r="300" spans="1:15">
      <c r="A300" s="417" t="s">
        <v>1539</v>
      </c>
      <c r="B300" s="417" t="s">
        <v>1544</v>
      </c>
      <c r="C300" s="392" t="s">
        <v>1365</v>
      </c>
      <c r="D300" s="416">
        <f>SUMIFS(SALE!$T$6:$T$9814,SALE!$A$6:$A$9814,D2,SALE!$Y$6:$Y$9814,$A$3:$A$1037,SALE!$E$6:$E$9814,$B$3:$B$1037)</f>
        <v>0</v>
      </c>
      <c r="E300" s="416">
        <f>SUMIFS(SALE!$T$6:$T$9814,SALE!$A$6:$A$9814,E2,SALE!$Y$6:$Y$9814,$A$3:$A$1037,SALE!$E$6:$E$9814,$B$3:$B$1037)</f>
        <v>0</v>
      </c>
      <c r="F300" s="416">
        <f>SUMIFS(SALE!$T$6:$T$9814,SALE!$A$6:$A$9814,F2,SALE!$Y$6:$Y$9814,$A$3:$A$1037,SALE!$E$6:$E$9814,$B$3:$B$1037)</f>
        <v>0</v>
      </c>
      <c r="G300" s="416">
        <f>SUMIFS(SALE!$T$6:$T$9814,SALE!$A$6:$A$9814,G2,SALE!$Y$6:$Y$9814,$A$3:$A$1037,SALE!$E$6:$E$9814,$B$3:$B$1037)</f>
        <v>0</v>
      </c>
      <c r="H300" s="416">
        <f>SUMIFS(SALE!$T$6:$T$9814,SALE!$A$6:$A$9814,H2,SALE!$Y$6:$Y$9814,$A$3:$A$1037,SALE!$E$6:$E$9814,$B$3:$B$1037)</f>
        <v>0</v>
      </c>
      <c r="I300" s="416">
        <f>SUMIFS(SALE!$T$6:$T$9814,SALE!$A$6:$A$9814,I2,SALE!$Y$6:$Y$9814,$A$3:$A$1037,SALE!$E$6:$E$9814,$B$3:$B$1037)</f>
        <v>0</v>
      </c>
      <c r="J300" s="416">
        <f>SUMIFS(SALE!$T$6:$T$9814,SALE!$A$6:$A$9814,J2,SALE!$Y$6:$Y$9814,$A$3:$A$1037,SALE!$E$6:$E$9814,$B$3:$B$1037)</f>
        <v>0</v>
      </c>
      <c r="K300" s="416">
        <f>SUMIFS(SALE!$T$6:$T$9814,SALE!$A$6:$A$9814,K2,SALE!$Y$6:$Y$9814,$A$3:$A$1037,SALE!$E$6:$E$9814,$B$3:$B$1037)</f>
        <v>0</v>
      </c>
      <c r="L300" s="416">
        <f>SUMIFS(SALE!$T$6:$T$9814,SALE!$A$6:$A$9814,L2,SALE!$Y$6:$Y$9814,$A$3:$A$1037,SALE!$E$6:$E$9814,$B$3:$B$1037)</f>
        <v>0</v>
      </c>
      <c r="M300" s="416">
        <f>SUMIFS(SALE!$T$6:$T$9814,SALE!$A$6:$A$9814,M2,SALE!$Y$6:$Y$9814,$A$3:$A$1037,SALE!$E$6:$E$9814,$B$3:$B$1037)</f>
        <v>0</v>
      </c>
      <c r="N300" s="416">
        <f>SUMIFS(SALE!$T$6:$T$9814,SALE!$A$6:$A$9814,N2,SALE!$Y$6:$Y$9814,$A$3:$A$1037,SALE!$E$6:$E$9814,$B$3:$B$1037)</f>
        <v>0</v>
      </c>
      <c r="O300" s="416">
        <f>SUMIFS(SALE!$T$6:$T$9814,SALE!$A$6:$A$9814,O2,SALE!$Y$6:$Y$9814,$A$3:$A$1037,SALE!$E$6:$E$9814,$B$3:$B$1037)</f>
        <v>0</v>
      </c>
    </row>
    <row r="301" spans="1:15">
      <c r="A301" s="417" t="s">
        <v>1539</v>
      </c>
      <c r="B301" s="417" t="s">
        <v>1544</v>
      </c>
      <c r="C301" s="392" t="s">
        <v>1366</v>
      </c>
      <c r="D301" s="416">
        <f>SUMIFS(SALE!$U$6:$U$9814,SALE!$A$6:$A$9814,D2,SALE!$Y$6:$Y$9814,$A$3:$A$1037,SALE!$E$6:$E$9814,$B$3:$B$1037)</f>
        <v>0</v>
      </c>
      <c r="E301" s="416">
        <f>SUMIFS(SALE!$U$6:$U$9814,SALE!$A$6:$A$9814,E2,SALE!$Y$6:$Y$9814,$A$3:$A$1037,SALE!$E$6:$E$9814,$B$3:$B$1037)</f>
        <v>0</v>
      </c>
      <c r="F301" s="416">
        <f>SUMIFS(SALE!$U$6:$U$9814,SALE!$A$6:$A$9814,F2,SALE!$Y$6:$Y$9814,$A$3:$A$1037,SALE!$E$6:$E$9814,$B$3:$B$1037)</f>
        <v>0</v>
      </c>
      <c r="G301" s="416">
        <f>SUMIFS(SALE!$U$6:$U$9814,SALE!$A$6:$A$9814,G2,SALE!$Y$6:$Y$9814,$A$3:$A$1037,SALE!$E$6:$E$9814,$B$3:$B$1037)</f>
        <v>0</v>
      </c>
      <c r="H301" s="416">
        <f>SUMIFS(SALE!$U$6:$U$9814,SALE!$A$6:$A$9814,H2,SALE!$Y$6:$Y$9814,$A$3:$A$1037,SALE!$E$6:$E$9814,$B$3:$B$1037)</f>
        <v>0</v>
      </c>
      <c r="I301" s="416">
        <f>SUMIFS(SALE!$U$6:$U$9814,SALE!$A$6:$A$9814,I2,SALE!$Y$6:$Y$9814,$A$3:$A$1037,SALE!$E$6:$E$9814,$B$3:$B$1037)</f>
        <v>0</v>
      </c>
      <c r="J301" s="416">
        <f>SUMIFS(SALE!$U$6:$U$9814,SALE!$A$6:$A$9814,J2,SALE!$Y$6:$Y$9814,$A$3:$A$1037,SALE!$E$6:$E$9814,$B$3:$B$1037)</f>
        <v>0</v>
      </c>
      <c r="K301" s="416">
        <f>SUMIFS(SALE!$U$6:$U$9814,SALE!$A$6:$A$9814,K2,SALE!$Y$6:$Y$9814,$A$3:$A$1037,SALE!$E$6:$E$9814,$B$3:$B$1037)</f>
        <v>0</v>
      </c>
      <c r="L301" s="416">
        <f>SUMIFS(SALE!$U$6:$U$9814,SALE!$A$6:$A$9814,L2,SALE!$Y$6:$Y$9814,$A$3:$A$1037,SALE!$E$6:$E$9814,$B$3:$B$1037)</f>
        <v>0</v>
      </c>
      <c r="M301" s="416">
        <f>SUMIFS(SALE!$U$6:$U$9814,SALE!$A$6:$A$9814,M2,SALE!$Y$6:$Y$9814,$A$3:$A$1037,SALE!$E$6:$E$9814,$B$3:$B$1037)</f>
        <v>0</v>
      </c>
      <c r="N301" s="416">
        <f>SUMIFS(SALE!$U$6:$U$9814,SALE!$A$6:$A$9814,N2,SALE!$Y$6:$Y$9814,$A$3:$A$1037,SALE!$E$6:$E$9814,$B$3:$B$1037)</f>
        <v>0</v>
      </c>
      <c r="O301" s="416">
        <f>SUMIFS(SALE!$U$6:$U$9814,SALE!$A$6:$A$9814,O2,SALE!$Y$6:$Y$9814,$A$3:$A$1037,SALE!$E$6:$E$9814,$B$3:$B$1037)</f>
        <v>0</v>
      </c>
    </row>
    <row r="302" spans="1:15">
      <c r="A302" s="417" t="s">
        <v>1539</v>
      </c>
      <c r="B302" s="417" t="s">
        <v>1544</v>
      </c>
      <c r="C302" s="392" t="s">
        <v>1367</v>
      </c>
      <c r="D302" s="416">
        <f>SUMIFS(SALE!$V$6:$V$9814,SALE!$A$6:$A$9814,D2,SALE!$Y$6:$Y$9814,$A$3:$A$1037,SALE!$E$6:$E$9814,$B$3:$B$1037)</f>
        <v>0</v>
      </c>
      <c r="E302" s="416">
        <f>SUMIFS(SALE!$V$6:$V$9814,SALE!$A$6:$A$9814,E2,SALE!$Y$6:$Y$9814,$A$3:$A$1037,SALE!$E$6:$E$9814,$B$3:$B$1037)</f>
        <v>0</v>
      </c>
      <c r="F302" s="416">
        <f>SUMIFS(SALE!$V$6:$V$9814,SALE!$A$6:$A$9814,F2,SALE!$Y$6:$Y$9814,$A$3:$A$1037,SALE!$E$6:$E$9814,$B$3:$B$1037)</f>
        <v>0</v>
      </c>
      <c r="G302" s="416">
        <f>SUMIFS(SALE!$V$6:$V$9814,SALE!$A$6:$A$9814,G2,SALE!$Y$6:$Y$9814,$A$3:$A$1037,SALE!$E$6:$E$9814,$B$3:$B$1037)</f>
        <v>0</v>
      </c>
      <c r="H302" s="416">
        <f>SUMIFS(SALE!$V$6:$V$9814,SALE!$A$6:$A$9814,H2,SALE!$Y$6:$Y$9814,$A$3:$A$1037,SALE!$E$6:$E$9814,$B$3:$B$1037)</f>
        <v>0</v>
      </c>
      <c r="I302" s="416">
        <f>SUMIFS(SALE!$V$6:$V$9814,SALE!$A$6:$A$9814,I2,SALE!$Y$6:$Y$9814,$A$3:$A$1037,SALE!$E$6:$E$9814,$B$3:$B$1037)</f>
        <v>0</v>
      </c>
      <c r="J302" s="416">
        <f>SUMIFS(SALE!$V$6:$V$9814,SALE!$A$6:$A$9814,J2,SALE!$Y$6:$Y$9814,$A$3:$A$1037,SALE!$E$6:$E$9814,$B$3:$B$1037)</f>
        <v>0</v>
      </c>
      <c r="K302" s="416">
        <f>SUMIFS(SALE!$V$6:$V$9814,SALE!$A$6:$A$9814,K2,SALE!$Y$6:$Y$9814,$A$3:$A$1037,SALE!$E$6:$E$9814,$B$3:$B$1037)</f>
        <v>0</v>
      </c>
      <c r="L302" s="416">
        <f>SUMIFS(SALE!$V$6:$V$9814,SALE!$A$6:$A$9814,L2,SALE!$Y$6:$Y$9814,$A$3:$A$1037,SALE!$E$6:$E$9814,$B$3:$B$1037)</f>
        <v>0</v>
      </c>
      <c r="M302" s="416">
        <f>SUMIFS(SALE!$V$6:$V$9814,SALE!$A$6:$A$9814,M2,SALE!$Y$6:$Y$9814,$A$3:$A$1037,SALE!$E$6:$E$9814,$B$3:$B$1037)</f>
        <v>0</v>
      </c>
      <c r="N302" s="416">
        <f>SUMIFS(SALE!$V$6:$V$9814,SALE!$A$6:$A$9814,N2,SALE!$Y$6:$Y$9814,$A$3:$A$1037,SALE!$E$6:$E$9814,$B$3:$B$1037)</f>
        <v>0</v>
      </c>
      <c r="O302" s="416">
        <f>SUMIFS(SALE!$V$6:$V$9814,SALE!$A$6:$A$9814,O2,SALE!$Y$6:$Y$9814,$A$3:$A$1037,SALE!$E$6:$E$9814,$B$3:$B$1037)</f>
        <v>0</v>
      </c>
    </row>
    <row r="303" spans="1:15">
      <c r="A303" s="417" t="s">
        <v>1539</v>
      </c>
      <c r="B303" s="417" t="s">
        <v>1544</v>
      </c>
      <c r="C303" s="403" t="s">
        <v>1368</v>
      </c>
      <c r="D303" s="416">
        <f>SUMIFS(SALE!$W$6:$W$9814,SALE!$A$6:$A$9814,D2,SALE!$Y$6:$Y$9814,$A$3:$A$1037,SALE!$E$6:$E$9814,$B$3:$B$1037)</f>
        <v>0</v>
      </c>
      <c r="E303" s="416">
        <f>SUMIFS(SALE!$W$6:$W$9814,SALE!$A$6:$A$9814,E2,SALE!$Y$6:$Y$9814,$A$3:$A$1037,SALE!$E$6:$E$9814,$B$3:$B$1037)</f>
        <v>0</v>
      </c>
      <c r="F303" s="416">
        <f>SUMIFS(SALE!$W$6:$W$9814,SALE!$A$6:$A$9814,F2,SALE!$Y$6:$Y$9814,$A$3:$A$1037,SALE!$E$6:$E$9814,$B$3:$B$1037)</f>
        <v>0</v>
      </c>
      <c r="G303" s="416">
        <f>SUMIFS(SALE!$W$6:$W$9814,SALE!$A$6:$A$9814,G2,SALE!$Y$6:$Y$9814,$A$3:$A$1037,SALE!$E$6:$E$9814,$B$3:$B$1037)</f>
        <v>0</v>
      </c>
      <c r="H303" s="416">
        <f>SUMIFS(SALE!$W$6:$W$9814,SALE!$A$6:$A$9814,H2,SALE!$Y$6:$Y$9814,$A$3:$A$1037,SALE!$E$6:$E$9814,$B$3:$B$1037)</f>
        <v>0</v>
      </c>
      <c r="I303" s="416">
        <f>SUMIFS(SALE!$W$6:$W$9814,SALE!$A$6:$A$9814,I2,SALE!$Y$6:$Y$9814,$A$3:$A$1037,SALE!$E$6:$E$9814,$B$3:$B$1037)</f>
        <v>0</v>
      </c>
      <c r="J303" s="416">
        <f>SUMIFS(SALE!$W$6:$W$9814,SALE!$A$6:$A$9814,J2,SALE!$Y$6:$Y$9814,$A$3:$A$1037,SALE!$E$6:$E$9814,$B$3:$B$1037)</f>
        <v>0</v>
      </c>
      <c r="K303" s="416">
        <f>SUMIFS(SALE!$W$6:$W$9814,SALE!$A$6:$A$9814,K2,SALE!$Y$6:$Y$9814,$A$3:$A$1037,SALE!$E$6:$E$9814,$B$3:$B$1037)</f>
        <v>0</v>
      </c>
      <c r="L303" s="416">
        <f>SUMIFS(SALE!$W$6:$W$9814,SALE!$A$6:$A$9814,L2,SALE!$Y$6:$Y$9814,$A$3:$A$1037,SALE!$E$6:$E$9814,$B$3:$B$1037)</f>
        <v>0</v>
      </c>
      <c r="M303" s="416">
        <f>SUMIFS(SALE!$W$6:$W$9814,SALE!$A$6:$A$9814,M2,SALE!$Y$6:$Y$9814,$A$3:$A$1037,SALE!$E$6:$E$9814,$B$3:$B$1037)</f>
        <v>0</v>
      </c>
      <c r="N303" s="416">
        <f>SUMIFS(SALE!$W$6:$W$9814,SALE!$A$6:$A$9814,N2,SALE!$Y$6:$Y$9814,$A$3:$A$1037,SALE!$E$6:$E$9814,$B$3:$B$1037)</f>
        <v>0</v>
      </c>
      <c r="O303" s="416">
        <f>SUMIFS(SALE!$W$6:$W$9814,SALE!$A$6:$A$9814,O2,SALE!$Y$6:$Y$9814,$A$3:$A$1037,SALE!$E$6:$E$9814,$B$3:$B$1037)</f>
        <v>0</v>
      </c>
    </row>
    <row r="304" spans="1:15">
      <c r="A304" s="402" t="s">
        <v>1539</v>
      </c>
      <c r="B304" s="402" t="s">
        <v>1468</v>
      </c>
      <c r="C304" s="402" t="s">
        <v>1898</v>
      </c>
      <c r="D304" s="414">
        <f>SUM(D306:D310)</f>
        <v>0</v>
      </c>
      <c r="E304" s="414">
        <f t="shared" ref="E304:O304" si="74">SUM(E306:E310)</f>
        <v>0</v>
      </c>
      <c r="F304" s="414">
        <f t="shared" si="74"/>
        <v>0</v>
      </c>
      <c r="G304" s="414">
        <f t="shared" si="74"/>
        <v>0</v>
      </c>
      <c r="H304" s="414">
        <f t="shared" si="74"/>
        <v>0</v>
      </c>
      <c r="I304" s="414">
        <f t="shared" si="74"/>
        <v>0</v>
      </c>
      <c r="J304" s="414">
        <f t="shared" si="74"/>
        <v>0</v>
      </c>
      <c r="K304" s="414">
        <f t="shared" si="74"/>
        <v>0</v>
      </c>
      <c r="L304" s="414">
        <f t="shared" si="74"/>
        <v>0</v>
      </c>
      <c r="M304" s="414">
        <f t="shared" si="74"/>
        <v>0</v>
      </c>
      <c r="N304" s="414">
        <f t="shared" si="74"/>
        <v>0</v>
      </c>
      <c r="O304" s="414">
        <f t="shared" si="74"/>
        <v>0</v>
      </c>
    </row>
    <row r="305" spans="1:15">
      <c r="A305" s="415" t="s">
        <v>1539</v>
      </c>
      <c r="B305" s="417" t="s">
        <v>1468</v>
      </c>
      <c r="C305" s="392" t="s">
        <v>1363</v>
      </c>
      <c r="D305" s="416"/>
      <c r="E305" s="416"/>
      <c r="F305" s="416"/>
      <c r="G305" s="416"/>
      <c r="H305" s="416"/>
      <c r="I305" s="416"/>
      <c r="J305" s="416"/>
      <c r="K305" s="416"/>
      <c r="L305" s="416"/>
      <c r="M305" s="416"/>
      <c r="N305" s="416"/>
      <c r="O305" s="416"/>
    </row>
    <row r="306" spans="1:15">
      <c r="A306" s="417" t="s">
        <v>1539</v>
      </c>
      <c r="B306" s="417" t="s">
        <v>1468</v>
      </c>
      <c r="C306" s="392" t="s">
        <v>1364</v>
      </c>
      <c r="D306" s="416">
        <f>+D285+D292+D299</f>
        <v>0</v>
      </c>
      <c r="E306" s="416">
        <f t="shared" ref="E306:O306" si="75">+E285+E292+E299</f>
        <v>0</v>
      </c>
      <c r="F306" s="416">
        <f t="shared" si="75"/>
        <v>0</v>
      </c>
      <c r="G306" s="416">
        <f t="shared" si="75"/>
        <v>0</v>
      </c>
      <c r="H306" s="416">
        <f t="shared" si="75"/>
        <v>0</v>
      </c>
      <c r="I306" s="416">
        <f t="shared" si="75"/>
        <v>0</v>
      </c>
      <c r="J306" s="416">
        <f t="shared" si="75"/>
        <v>0</v>
      </c>
      <c r="K306" s="416">
        <f t="shared" si="75"/>
        <v>0</v>
      </c>
      <c r="L306" s="416">
        <f t="shared" si="75"/>
        <v>0</v>
      </c>
      <c r="M306" s="416">
        <f t="shared" si="75"/>
        <v>0</v>
      </c>
      <c r="N306" s="416">
        <f t="shared" si="75"/>
        <v>0</v>
      </c>
      <c r="O306" s="416">
        <f t="shared" si="75"/>
        <v>0</v>
      </c>
    </row>
    <row r="307" spans="1:15">
      <c r="A307" s="417" t="s">
        <v>1539</v>
      </c>
      <c r="B307" s="417" t="s">
        <v>1468</v>
      </c>
      <c r="C307" s="392" t="s">
        <v>1365</v>
      </c>
      <c r="D307" s="416">
        <f t="shared" ref="D307:O310" si="76">+D286+D293+D300</f>
        <v>0</v>
      </c>
      <c r="E307" s="416">
        <f t="shared" si="76"/>
        <v>0</v>
      </c>
      <c r="F307" s="416">
        <f t="shared" si="76"/>
        <v>0</v>
      </c>
      <c r="G307" s="416">
        <f t="shared" si="76"/>
        <v>0</v>
      </c>
      <c r="H307" s="416">
        <f t="shared" si="76"/>
        <v>0</v>
      </c>
      <c r="I307" s="416">
        <f t="shared" si="76"/>
        <v>0</v>
      </c>
      <c r="J307" s="416">
        <f t="shared" si="76"/>
        <v>0</v>
      </c>
      <c r="K307" s="416">
        <f t="shared" si="76"/>
        <v>0</v>
      </c>
      <c r="L307" s="416">
        <f t="shared" si="76"/>
        <v>0</v>
      </c>
      <c r="M307" s="416">
        <f t="shared" si="76"/>
        <v>0</v>
      </c>
      <c r="N307" s="416">
        <f t="shared" si="76"/>
        <v>0</v>
      </c>
      <c r="O307" s="416">
        <f t="shared" si="76"/>
        <v>0</v>
      </c>
    </row>
    <row r="308" spans="1:15">
      <c r="A308" s="417" t="s">
        <v>1539</v>
      </c>
      <c r="B308" s="417" t="s">
        <v>1468</v>
      </c>
      <c r="C308" s="392" t="s">
        <v>1366</v>
      </c>
      <c r="D308" s="416">
        <f t="shared" si="76"/>
        <v>0</v>
      </c>
      <c r="E308" s="416">
        <f t="shared" si="76"/>
        <v>0</v>
      </c>
      <c r="F308" s="416">
        <f t="shared" si="76"/>
        <v>0</v>
      </c>
      <c r="G308" s="416">
        <f t="shared" si="76"/>
        <v>0</v>
      </c>
      <c r="H308" s="416">
        <f t="shared" si="76"/>
        <v>0</v>
      </c>
      <c r="I308" s="416">
        <f t="shared" si="76"/>
        <v>0</v>
      </c>
      <c r="J308" s="416">
        <f t="shared" si="76"/>
        <v>0</v>
      </c>
      <c r="K308" s="416">
        <f t="shared" si="76"/>
        <v>0</v>
      </c>
      <c r="L308" s="416">
        <f t="shared" si="76"/>
        <v>0</v>
      </c>
      <c r="M308" s="416">
        <f t="shared" si="76"/>
        <v>0</v>
      </c>
      <c r="N308" s="416">
        <f t="shared" si="76"/>
        <v>0</v>
      </c>
      <c r="O308" s="416">
        <f t="shared" si="76"/>
        <v>0</v>
      </c>
    </row>
    <row r="309" spans="1:15">
      <c r="A309" s="417" t="s">
        <v>1539</v>
      </c>
      <c r="B309" s="417" t="s">
        <v>1468</v>
      </c>
      <c r="C309" s="392" t="s">
        <v>1367</v>
      </c>
      <c r="D309" s="416">
        <f t="shared" si="76"/>
        <v>0</v>
      </c>
      <c r="E309" s="416">
        <f t="shared" si="76"/>
        <v>0</v>
      </c>
      <c r="F309" s="416">
        <f t="shared" si="76"/>
        <v>0</v>
      </c>
      <c r="G309" s="416">
        <f t="shared" si="76"/>
        <v>0</v>
      </c>
      <c r="H309" s="416">
        <f t="shared" si="76"/>
        <v>0</v>
      </c>
      <c r="I309" s="416">
        <f t="shared" si="76"/>
        <v>0</v>
      </c>
      <c r="J309" s="416">
        <f t="shared" si="76"/>
        <v>0</v>
      </c>
      <c r="K309" s="416">
        <f t="shared" si="76"/>
        <v>0</v>
      </c>
      <c r="L309" s="416">
        <f t="shared" si="76"/>
        <v>0</v>
      </c>
      <c r="M309" s="416">
        <f t="shared" si="76"/>
        <v>0</v>
      </c>
      <c r="N309" s="416">
        <f t="shared" si="76"/>
        <v>0</v>
      </c>
      <c r="O309" s="416">
        <f t="shared" si="76"/>
        <v>0</v>
      </c>
    </row>
    <row r="310" spans="1:15">
      <c r="A310" s="417" t="s">
        <v>1539</v>
      </c>
      <c r="B310" s="418" t="s">
        <v>1468</v>
      </c>
      <c r="C310" s="403" t="s">
        <v>1368</v>
      </c>
      <c r="D310" s="416">
        <f t="shared" si="76"/>
        <v>0</v>
      </c>
      <c r="E310" s="416">
        <f t="shared" si="76"/>
        <v>0</v>
      </c>
      <c r="F310" s="416">
        <f t="shared" si="76"/>
        <v>0</v>
      </c>
      <c r="G310" s="416">
        <f t="shared" si="76"/>
        <v>0</v>
      </c>
      <c r="H310" s="416">
        <f t="shared" si="76"/>
        <v>0</v>
      </c>
      <c r="I310" s="416">
        <f t="shared" si="76"/>
        <v>0</v>
      </c>
      <c r="J310" s="416">
        <f t="shared" si="76"/>
        <v>0</v>
      </c>
      <c r="K310" s="416">
        <f t="shared" si="76"/>
        <v>0</v>
      </c>
      <c r="L310" s="416">
        <f t="shared" si="76"/>
        <v>0</v>
      </c>
      <c r="M310" s="416">
        <f t="shared" si="76"/>
        <v>0</v>
      </c>
      <c r="N310" s="416">
        <f t="shared" si="76"/>
        <v>0</v>
      </c>
      <c r="O310" s="416">
        <f t="shared" si="76"/>
        <v>0</v>
      </c>
    </row>
    <row r="311" spans="1:15">
      <c r="A311" s="402" t="s">
        <v>1407</v>
      </c>
      <c r="B311" s="402" t="s">
        <v>1545</v>
      </c>
      <c r="C311" s="402" t="s">
        <v>1545</v>
      </c>
      <c r="D311" s="414">
        <f t="shared" ref="D311:O311" si="77">SUM(D313:D317)</f>
        <v>0</v>
      </c>
      <c r="E311" s="414">
        <f t="shared" si="77"/>
        <v>0</v>
      </c>
      <c r="F311" s="414">
        <f t="shared" si="77"/>
        <v>0</v>
      </c>
      <c r="G311" s="414">
        <f t="shared" si="77"/>
        <v>0</v>
      </c>
      <c r="H311" s="414">
        <f t="shared" si="77"/>
        <v>0</v>
      </c>
      <c r="I311" s="414">
        <f t="shared" si="77"/>
        <v>0</v>
      </c>
      <c r="J311" s="414">
        <f t="shared" si="77"/>
        <v>0</v>
      </c>
      <c r="K311" s="414">
        <f t="shared" si="77"/>
        <v>0</v>
      </c>
      <c r="L311" s="414">
        <f t="shared" si="77"/>
        <v>0</v>
      </c>
      <c r="M311" s="414">
        <f t="shared" si="77"/>
        <v>0</v>
      </c>
      <c r="N311" s="414">
        <f t="shared" si="77"/>
        <v>0</v>
      </c>
      <c r="O311" s="414">
        <f t="shared" si="77"/>
        <v>0</v>
      </c>
    </row>
    <row r="312" spans="1:15">
      <c r="A312" s="415" t="s">
        <v>1407</v>
      </c>
      <c r="B312" s="415" t="s">
        <v>1545</v>
      </c>
      <c r="C312" s="392" t="s">
        <v>1363</v>
      </c>
      <c r="D312" s="416"/>
      <c r="E312" s="416"/>
      <c r="F312" s="416"/>
      <c r="G312" s="416"/>
      <c r="H312" s="416"/>
      <c r="I312" s="416"/>
      <c r="J312" s="416"/>
      <c r="K312" s="416"/>
      <c r="L312" s="416"/>
      <c r="M312" s="416"/>
      <c r="N312" s="416"/>
      <c r="O312" s="416"/>
    </row>
    <row r="313" spans="1:15">
      <c r="A313" s="417" t="s">
        <v>1407</v>
      </c>
      <c r="B313" s="417" t="s">
        <v>1545</v>
      </c>
      <c r="C313" s="392" t="s">
        <v>1364</v>
      </c>
      <c r="D313" s="416">
        <f>SUMIFS(SALE!$S$6:$S$9814,SALE!$A$6:$A$9814,D2,SALE!$Y$6:$Y$9814,$A$3:$A$1037,SALE!$E$6:$E$9814,$B$3:$B$1037)</f>
        <v>0</v>
      </c>
      <c r="E313" s="416">
        <f>SUMIFS(SALE!$S$6:$S$9814,SALE!$A$6:$A$9814,E2,SALE!$Y$6:$Y$9814,$A$3:$A$1037,SALE!$E$6:$E$9814,$B$3:$B$1037)</f>
        <v>0</v>
      </c>
      <c r="F313" s="416">
        <f>SUMIFS(SALE!$S$6:$S$9814,SALE!$A$6:$A$9814,F2,SALE!$Y$6:$Y$9814,$A$3:$A$1037,SALE!$E$6:$E$9814,$B$3:$B$1037)</f>
        <v>0</v>
      </c>
      <c r="G313" s="416">
        <f>SUMIFS(SALE!$S$6:$S$9814,SALE!$A$6:$A$9814,G2,SALE!$Y$6:$Y$9814,$A$3:$A$1037,SALE!$E$6:$E$9814,$B$3:$B$1037)</f>
        <v>0</v>
      </c>
      <c r="H313" s="416">
        <f>SUMIFS(SALE!$S$6:$S$9814,SALE!$A$6:$A$9814,H2,SALE!$Y$6:$Y$9814,$A$3:$A$1037,SALE!$E$6:$E$9814,$B$3:$B$1037)</f>
        <v>0</v>
      </c>
      <c r="I313" s="416">
        <f>SUMIFS(SALE!$S$6:$S$9814,SALE!$A$6:$A$9814,I2,SALE!$Y$6:$Y$9814,$A$3:$A$1037,SALE!$E$6:$E$9814,$B$3:$B$1037)</f>
        <v>0</v>
      </c>
      <c r="J313" s="416">
        <f>SUMIFS(SALE!$S$6:$S$9814,SALE!$A$6:$A$9814,J2,SALE!$Y$6:$Y$9814,$A$3:$A$1037,SALE!$E$6:$E$9814,$B$3:$B$1037)</f>
        <v>0</v>
      </c>
      <c r="K313" s="416">
        <f>SUMIFS(SALE!$S$6:$S$9814,SALE!$A$6:$A$9814,K2,SALE!$Y$6:$Y$9814,$A$3:$A$1037,SALE!$E$6:$E$9814,$B$3:$B$1037)</f>
        <v>0</v>
      </c>
      <c r="L313" s="416">
        <f>SUMIFS(SALE!$S$6:$S$9814,SALE!$A$6:$A$9814,L2,SALE!$Y$6:$Y$9814,$A$3:$A$1037,SALE!$E$6:$E$9814,$B$3:$B$1037)</f>
        <v>0</v>
      </c>
      <c r="M313" s="416">
        <f>SUMIFS(SALE!$S$6:$S$9814,SALE!$A$6:$A$9814,M2,SALE!$Y$6:$Y$9814,$A$3:$A$1037,SALE!$E$6:$E$9814,$B$3:$B$1037)</f>
        <v>0</v>
      </c>
      <c r="N313" s="416">
        <f>SUMIFS(SALE!$S$6:$S$9814,SALE!$A$6:$A$9814,N2,SALE!$Y$6:$Y$9814,$A$3:$A$1037,SALE!$E$6:$E$9814,$B$3:$B$1037)</f>
        <v>0</v>
      </c>
      <c r="O313" s="416">
        <f>SUMIFS(SALE!$S$6:$S$9814,SALE!$A$6:$A$9814,O2,SALE!$Y$6:$Y$9814,$A$3:$A$1037,SALE!$E$6:$E$9814,$B$3:$B$1037)</f>
        <v>0</v>
      </c>
    </row>
    <row r="314" spans="1:15">
      <c r="A314" s="417" t="s">
        <v>1407</v>
      </c>
      <c r="B314" s="417" t="s">
        <v>1545</v>
      </c>
      <c r="C314" s="392" t="s">
        <v>1365</v>
      </c>
      <c r="D314" s="416">
        <f>SUMIFS(SALE!$T$6:$T$9814,SALE!$A$6:$A$9814,D2,SALE!$Y$6:$Y$9814,$A$3:$A$1037,SALE!$E$6:$E$9814,$B$3:$B$1037)</f>
        <v>0</v>
      </c>
      <c r="E314" s="416">
        <f>SUMIFS(SALE!$T$6:$T$9814,SALE!$A$6:$A$9814,E2,SALE!$Y$6:$Y$9814,$A$3:$A$1037,SALE!$E$6:$E$9814,$B$3:$B$1037)</f>
        <v>0</v>
      </c>
      <c r="F314" s="416">
        <f>SUMIFS(SALE!$T$6:$T$9814,SALE!$A$6:$A$9814,F2,SALE!$Y$6:$Y$9814,$A$3:$A$1037,SALE!$E$6:$E$9814,$B$3:$B$1037)</f>
        <v>0</v>
      </c>
      <c r="G314" s="416">
        <f>SUMIFS(SALE!$T$6:$T$9814,SALE!$A$6:$A$9814,G2,SALE!$Y$6:$Y$9814,$A$3:$A$1037,SALE!$E$6:$E$9814,$B$3:$B$1037)</f>
        <v>0</v>
      </c>
      <c r="H314" s="416">
        <f>SUMIFS(SALE!$T$6:$T$9814,SALE!$A$6:$A$9814,H2,SALE!$Y$6:$Y$9814,$A$3:$A$1037,SALE!$E$6:$E$9814,$B$3:$B$1037)</f>
        <v>0</v>
      </c>
      <c r="I314" s="416">
        <f>SUMIFS(SALE!$T$6:$T$9814,SALE!$A$6:$A$9814,I2,SALE!$Y$6:$Y$9814,$A$3:$A$1037,SALE!$E$6:$E$9814,$B$3:$B$1037)</f>
        <v>0</v>
      </c>
      <c r="J314" s="416">
        <f>SUMIFS(SALE!$T$6:$T$9814,SALE!$A$6:$A$9814,J2,SALE!$Y$6:$Y$9814,$A$3:$A$1037,SALE!$E$6:$E$9814,$B$3:$B$1037)</f>
        <v>0</v>
      </c>
      <c r="K314" s="416">
        <f>SUMIFS(SALE!$T$6:$T$9814,SALE!$A$6:$A$9814,K2,SALE!$Y$6:$Y$9814,$A$3:$A$1037,SALE!$E$6:$E$9814,$B$3:$B$1037)</f>
        <v>0</v>
      </c>
      <c r="L314" s="416">
        <f>SUMIFS(SALE!$T$6:$T$9814,SALE!$A$6:$A$9814,L2,SALE!$Y$6:$Y$9814,$A$3:$A$1037,SALE!$E$6:$E$9814,$B$3:$B$1037)</f>
        <v>0</v>
      </c>
      <c r="M314" s="416">
        <f>SUMIFS(SALE!$T$6:$T$9814,SALE!$A$6:$A$9814,M2,SALE!$Y$6:$Y$9814,$A$3:$A$1037,SALE!$E$6:$E$9814,$B$3:$B$1037)</f>
        <v>0</v>
      </c>
      <c r="N314" s="416">
        <f>SUMIFS(SALE!$T$6:$T$9814,SALE!$A$6:$A$9814,N2,SALE!$Y$6:$Y$9814,$A$3:$A$1037,SALE!$E$6:$E$9814,$B$3:$B$1037)</f>
        <v>0</v>
      </c>
      <c r="O314" s="416">
        <f>SUMIFS(SALE!$T$6:$T$9814,SALE!$A$6:$A$9814,O2,SALE!$Y$6:$Y$9814,$A$3:$A$1037,SALE!$E$6:$E$9814,$B$3:$B$1037)</f>
        <v>0</v>
      </c>
    </row>
    <row r="315" spans="1:15">
      <c r="A315" s="417" t="s">
        <v>1407</v>
      </c>
      <c r="B315" s="417" t="s">
        <v>1545</v>
      </c>
      <c r="C315" s="392" t="s">
        <v>1366</v>
      </c>
      <c r="D315" s="416">
        <f>SUMIFS(SALE!$U$6:$U$9814,SALE!$A$6:$A$9814,D2,SALE!$Y$6:$Y$9814,$A$3:$A$1037,SALE!$E$6:$E$9814,$B$3:$B$1037)</f>
        <v>0</v>
      </c>
      <c r="E315" s="416">
        <f>SUMIFS(SALE!$U$6:$U$9814,SALE!$A$6:$A$9814,E2,SALE!$Y$6:$Y$9814,$A$3:$A$1037,SALE!$E$6:$E$9814,$B$3:$B$1037)</f>
        <v>0</v>
      </c>
      <c r="F315" s="416">
        <f>SUMIFS(SALE!$U$6:$U$9814,SALE!$A$6:$A$9814,F2,SALE!$Y$6:$Y$9814,$A$3:$A$1037,SALE!$E$6:$E$9814,$B$3:$B$1037)</f>
        <v>0</v>
      </c>
      <c r="G315" s="416">
        <f>SUMIFS(SALE!$U$6:$U$9814,SALE!$A$6:$A$9814,G2,SALE!$Y$6:$Y$9814,$A$3:$A$1037,SALE!$E$6:$E$9814,$B$3:$B$1037)</f>
        <v>0</v>
      </c>
      <c r="H315" s="416">
        <f>SUMIFS(SALE!$U$6:$U$9814,SALE!$A$6:$A$9814,H2,SALE!$Y$6:$Y$9814,$A$3:$A$1037,SALE!$E$6:$E$9814,$B$3:$B$1037)</f>
        <v>0</v>
      </c>
      <c r="I315" s="416">
        <f>SUMIFS(SALE!$U$6:$U$9814,SALE!$A$6:$A$9814,I2,SALE!$Y$6:$Y$9814,$A$3:$A$1037,SALE!$E$6:$E$9814,$B$3:$B$1037)</f>
        <v>0</v>
      </c>
      <c r="J315" s="416">
        <f>SUMIFS(SALE!$U$6:$U$9814,SALE!$A$6:$A$9814,J2,SALE!$Y$6:$Y$9814,$A$3:$A$1037,SALE!$E$6:$E$9814,$B$3:$B$1037)</f>
        <v>0</v>
      </c>
      <c r="K315" s="416">
        <f>SUMIFS(SALE!$U$6:$U$9814,SALE!$A$6:$A$9814,K2,SALE!$Y$6:$Y$9814,$A$3:$A$1037,SALE!$E$6:$E$9814,$B$3:$B$1037)</f>
        <v>0</v>
      </c>
      <c r="L315" s="416">
        <f>SUMIFS(SALE!$U$6:$U$9814,SALE!$A$6:$A$9814,L2,SALE!$Y$6:$Y$9814,$A$3:$A$1037,SALE!$E$6:$E$9814,$B$3:$B$1037)</f>
        <v>0</v>
      </c>
      <c r="M315" s="416">
        <f>SUMIFS(SALE!$U$6:$U$9814,SALE!$A$6:$A$9814,M2,SALE!$Y$6:$Y$9814,$A$3:$A$1037,SALE!$E$6:$E$9814,$B$3:$B$1037)</f>
        <v>0</v>
      </c>
      <c r="N315" s="416">
        <f>SUMIFS(SALE!$U$6:$U$9814,SALE!$A$6:$A$9814,N2,SALE!$Y$6:$Y$9814,$A$3:$A$1037,SALE!$E$6:$E$9814,$B$3:$B$1037)</f>
        <v>0</v>
      </c>
      <c r="O315" s="416">
        <f>SUMIFS(SALE!$U$6:$U$9814,SALE!$A$6:$A$9814,O2,SALE!$Y$6:$Y$9814,$A$3:$A$1037,SALE!$E$6:$E$9814,$B$3:$B$1037)</f>
        <v>0</v>
      </c>
    </row>
    <row r="316" spans="1:15">
      <c r="A316" s="417" t="s">
        <v>1407</v>
      </c>
      <c r="B316" s="417" t="s">
        <v>1545</v>
      </c>
      <c r="C316" s="392" t="s">
        <v>1367</v>
      </c>
      <c r="D316" s="416">
        <f>SUMIFS(SALE!$V$6:$V$9814,SALE!$A$6:$A$9814,D2,SALE!$Y$6:$Y$9814,$A$3:$A$1037,SALE!$E$6:$E$9814,$B$3:$B$1037)</f>
        <v>0</v>
      </c>
      <c r="E316" s="416">
        <f>SUMIFS(SALE!$V$6:$V$9814,SALE!$A$6:$A$9814,E2,SALE!$Y$6:$Y$9814,$A$3:$A$1037,SALE!$E$6:$E$9814,$B$3:$B$1037)</f>
        <v>0</v>
      </c>
      <c r="F316" s="416">
        <f>SUMIFS(SALE!$V$6:$V$9814,SALE!$A$6:$A$9814,F2,SALE!$Y$6:$Y$9814,$A$3:$A$1037,SALE!$E$6:$E$9814,$B$3:$B$1037)</f>
        <v>0</v>
      </c>
      <c r="G316" s="416">
        <f>SUMIFS(SALE!$V$6:$V$9814,SALE!$A$6:$A$9814,G2,SALE!$Y$6:$Y$9814,$A$3:$A$1037,SALE!$E$6:$E$9814,$B$3:$B$1037)</f>
        <v>0</v>
      </c>
      <c r="H316" s="416">
        <f>SUMIFS(SALE!$V$6:$V$9814,SALE!$A$6:$A$9814,H2,SALE!$Y$6:$Y$9814,$A$3:$A$1037,SALE!$E$6:$E$9814,$B$3:$B$1037)</f>
        <v>0</v>
      </c>
      <c r="I316" s="416">
        <f>SUMIFS(SALE!$V$6:$V$9814,SALE!$A$6:$A$9814,I2,SALE!$Y$6:$Y$9814,$A$3:$A$1037,SALE!$E$6:$E$9814,$B$3:$B$1037)</f>
        <v>0</v>
      </c>
      <c r="J316" s="416">
        <f>SUMIFS(SALE!$V$6:$V$9814,SALE!$A$6:$A$9814,J2,SALE!$Y$6:$Y$9814,$A$3:$A$1037,SALE!$E$6:$E$9814,$B$3:$B$1037)</f>
        <v>0</v>
      </c>
      <c r="K316" s="416">
        <f>SUMIFS(SALE!$V$6:$V$9814,SALE!$A$6:$A$9814,K2,SALE!$Y$6:$Y$9814,$A$3:$A$1037,SALE!$E$6:$E$9814,$B$3:$B$1037)</f>
        <v>0</v>
      </c>
      <c r="L316" s="416">
        <f>SUMIFS(SALE!$V$6:$V$9814,SALE!$A$6:$A$9814,L2,SALE!$Y$6:$Y$9814,$A$3:$A$1037,SALE!$E$6:$E$9814,$B$3:$B$1037)</f>
        <v>0</v>
      </c>
      <c r="M316" s="416">
        <f>SUMIFS(SALE!$V$6:$V$9814,SALE!$A$6:$A$9814,M2,SALE!$Y$6:$Y$9814,$A$3:$A$1037,SALE!$E$6:$E$9814,$B$3:$B$1037)</f>
        <v>0</v>
      </c>
      <c r="N316" s="416">
        <f>SUMIFS(SALE!$V$6:$V$9814,SALE!$A$6:$A$9814,N2,SALE!$Y$6:$Y$9814,$A$3:$A$1037,SALE!$E$6:$E$9814,$B$3:$B$1037)</f>
        <v>0</v>
      </c>
      <c r="O316" s="416">
        <f>SUMIFS(SALE!$V$6:$V$9814,SALE!$A$6:$A$9814,O2,SALE!$Y$6:$Y$9814,$A$3:$A$1037,SALE!$E$6:$E$9814,$B$3:$B$1037)</f>
        <v>0</v>
      </c>
    </row>
    <row r="317" spans="1:15">
      <c r="A317" s="417" t="s">
        <v>1407</v>
      </c>
      <c r="B317" s="418" t="s">
        <v>1545</v>
      </c>
      <c r="C317" s="392" t="s">
        <v>1368</v>
      </c>
      <c r="D317" s="416">
        <f>SUMIFS(SALE!$W$6:$W$9814,SALE!$A$6:$A$9814,D2,SALE!$Y$6:$Y$9814,$A$3:$A$1037,SALE!$E$6:$E$9814,$B$3:$B$1037)</f>
        <v>0</v>
      </c>
      <c r="E317" s="416">
        <f>SUMIFS(SALE!$W$6:$W$9814,SALE!$A$6:$A$9814,E2,SALE!$Y$6:$Y$9814,$A$3:$A$1037,SALE!$E$6:$E$9814,$B$3:$B$1037)</f>
        <v>0</v>
      </c>
      <c r="F317" s="416">
        <f>SUMIFS(SALE!$W$6:$W$9814,SALE!$A$6:$A$9814,F2,SALE!$Y$6:$Y$9814,$A$3:$A$1037,SALE!$E$6:$E$9814,$B$3:$B$1037)</f>
        <v>0</v>
      </c>
      <c r="G317" s="416">
        <f>SUMIFS(SALE!$W$6:$W$9814,SALE!$A$6:$A$9814,G2,SALE!$Y$6:$Y$9814,$A$3:$A$1037,SALE!$E$6:$E$9814,$B$3:$B$1037)</f>
        <v>0</v>
      </c>
      <c r="H317" s="416">
        <f>SUMIFS(SALE!$W$6:$W$9814,SALE!$A$6:$A$9814,H2,SALE!$Y$6:$Y$9814,$A$3:$A$1037,SALE!$E$6:$E$9814,$B$3:$B$1037)</f>
        <v>0</v>
      </c>
      <c r="I317" s="416">
        <f>SUMIFS(SALE!$W$6:$W$9814,SALE!$A$6:$A$9814,I2,SALE!$Y$6:$Y$9814,$A$3:$A$1037,SALE!$E$6:$E$9814,$B$3:$B$1037)</f>
        <v>0</v>
      </c>
      <c r="J317" s="416">
        <f>SUMIFS(SALE!$W$6:$W$9814,SALE!$A$6:$A$9814,J2,SALE!$Y$6:$Y$9814,$A$3:$A$1037,SALE!$E$6:$E$9814,$B$3:$B$1037)</f>
        <v>0</v>
      </c>
      <c r="K317" s="416">
        <f>SUMIFS(SALE!$W$6:$W$9814,SALE!$A$6:$A$9814,K2,SALE!$Y$6:$Y$9814,$A$3:$A$1037,SALE!$E$6:$E$9814,$B$3:$B$1037)</f>
        <v>0</v>
      </c>
      <c r="L317" s="416">
        <f>SUMIFS(SALE!$W$6:$W$9814,SALE!$A$6:$A$9814,L2,SALE!$Y$6:$Y$9814,$A$3:$A$1037,SALE!$E$6:$E$9814,$B$3:$B$1037)</f>
        <v>0</v>
      </c>
      <c r="M317" s="416">
        <f>SUMIFS(SALE!$W$6:$W$9814,SALE!$A$6:$A$9814,M2,SALE!$Y$6:$Y$9814,$A$3:$A$1037,SALE!$E$6:$E$9814,$B$3:$B$1037)</f>
        <v>0</v>
      </c>
      <c r="N317" s="416">
        <f>SUMIFS(SALE!$W$6:$W$9814,SALE!$A$6:$A$9814,N2,SALE!$Y$6:$Y$9814,$A$3:$A$1037,SALE!$E$6:$E$9814,$B$3:$B$1037)</f>
        <v>0</v>
      </c>
      <c r="O317" s="416">
        <f>SUMIFS(SALE!$W$6:$W$9814,SALE!$A$6:$A$9814,O2,SALE!$Y$6:$Y$9814,$A$3:$A$1037,SALE!$E$6:$E$9814,$B$3:$B$1037)</f>
        <v>0</v>
      </c>
    </row>
    <row r="318" spans="1:15">
      <c r="A318" s="402" t="s">
        <v>1407</v>
      </c>
      <c r="B318" s="402" t="s">
        <v>1543</v>
      </c>
      <c r="C318" s="402" t="s">
        <v>1543</v>
      </c>
      <c r="D318" s="414">
        <f t="shared" ref="D318:O318" si="78">SUM(D320:D324)</f>
        <v>0</v>
      </c>
      <c r="E318" s="414">
        <f t="shared" si="78"/>
        <v>0</v>
      </c>
      <c r="F318" s="414">
        <f t="shared" si="78"/>
        <v>0</v>
      </c>
      <c r="G318" s="414">
        <f t="shared" si="78"/>
        <v>0</v>
      </c>
      <c r="H318" s="414">
        <f t="shared" si="78"/>
        <v>0</v>
      </c>
      <c r="I318" s="414">
        <f t="shared" si="78"/>
        <v>0</v>
      </c>
      <c r="J318" s="414">
        <f t="shared" si="78"/>
        <v>0</v>
      </c>
      <c r="K318" s="414">
        <f t="shared" si="78"/>
        <v>0</v>
      </c>
      <c r="L318" s="414">
        <f t="shared" si="78"/>
        <v>0</v>
      </c>
      <c r="M318" s="414">
        <f t="shared" si="78"/>
        <v>0</v>
      </c>
      <c r="N318" s="414">
        <f t="shared" si="78"/>
        <v>0</v>
      </c>
      <c r="O318" s="414">
        <f t="shared" si="78"/>
        <v>0</v>
      </c>
    </row>
    <row r="319" spans="1:15">
      <c r="A319" s="415" t="s">
        <v>1407</v>
      </c>
      <c r="B319" s="415" t="s">
        <v>1543</v>
      </c>
      <c r="C319" s="392" t="s">
        <v>1363</v>
      </c>
      <c r="D319" s="416"/>
      <c r="E319" s="416"/>
      <c r="F319" s="416"/>
      <c r="G319" s="416"/>
      <c r="H319" s="416"/>
      <c r="I319" s="416"/>
      <c r="J319" s="416"/>
      <c r="K319" s="416"/>
      <c r="L319" s="416"/>
      <c r="M319" s="416"/>
      <c r="N319" s="416"/>
      <c r="O319" s="416"/>
    </row>
    <row r="320" spans="1:15">
      <c r="A320" s="417" t="s">
        <v>1407</v>
      </c>
      <c r="B320" s="417" t="s">
        <v>1543</v>
      </c>
      <c r="C320" s="392" t="s">
        <v>1364</v>
      </c>
      <c r="D320" s="416">
        <f>SUMIFS(SALE!$S$6:$S$9814,SALE!$A$6:$A$9814,D2,SALE!$Y$6:$Y$9814,$A$3:$A$1037,SALE!$E$6:$E$9814,$B$3:$B$1037)</f>
        <v>0</v>
      </c>
      <c r="E320" s="416">
        <f>SUMIFS(SALE!$S$6:$S$9814,SALE!$A$6:$A$9814,E2,SALE!$Y$6:$Y$9814,$A$3:$A$1037,SALE!$E$6:$E$9814,$B$3:$B$1037)</f>
        <v>0</v>
      </c>
      <c r="F320" s="416">
        <f>SUMIFS(SALE!$S$6:$S$9814,SALE!$A$6:$A$9814,F2,SALE!$Y$6:$Y$9814,$A$3:$A$1037,SALE!$E$6:$E$9814,$B$3:$B$1037)</f>
        <v>0</v>
      </c>
      <c r="G320" s="416">
        <f>SUMIFS(SALE!$S$6:$S$9814,SALE!$A$6:$A$9814,G2,SALE!$Y$6:$Y$9814,$A$3:$A$1037,SALE!$E$6:$E$9814,$B$3:$B$1037)</f>
        <v>0</v>
      </c>
      <c r="H320" s="416">
        <f>SUMIFS(SALE!$S$6:$S$9814,SALE!$A$6:$A$9814,H2,SALE!$Y$6:$Y$9814,$A$3:$A$1037,SALE!$E$6:$E$9814,$B$3:$B$1037)</f>
        <v>0</v>
      </c>
      <c r="I320" s="416">
        <f>SUMIFS(SALE!$S$6:$S$9814,SALE!$A$6:$A$9814,I2,SALE!$Y$6:$Y$9814,$A$3:$A$1037,SALE!$E$6:$E$9814,$B$3:$B$1037)</f>
        <v>0</v>
      </c>
      <c r="J320" s="416">
        <f>SUMIFS(SALE!$S$6:$S$9814,SALE!$A$6:$A$9814,J2,SALE!$Y$6:$Y$9814,$A$3:$A$1037,SALE!$E$6:$E$9814,$B$3:$B$1037)</f>
        <v>0</v>
      </c>
      <c r="K320" s="416">
        <f>SUMIFS(SALE!$S$6:$S$9814,SALE!$A$6:$A$9814,K2,SALE!$Y$6:$Y$9814,$A$3:$A$1037,SALE!$E$6:$E$9814,$B$3:$B$1037)</f>
        <v>0</v>
      </c>
      <c r="L320" s="416">
        <f>SUMIFS(SALE!$S$6:$S$9814,SALE!$A$6:$A$9814,L2,SALE!$Y$6:$Y$9814,$A$3:$A$1037,SALE!$E$6:$E$9814,$B$3:$B$1037)</f>
        <v>0</v>
      </c>
      <c r="M320" s="416">
        <f>SUMIFS(SALE!$S$6:$S$9814,SALE!$A$6:$A$9814,M2,SALE!$Y$6:$Y$9814,$A$3:$A$1037,SALE!$E$6:$E$9814,$B$3:$B$1037)</f>
        <v>0</v>
      </c>
      <c r="N320" s="416">
        <f>SUMIFS(SALE!$S$6:$S$9814,SALE!$A$6:$A$9814,N2,SALE!$Y$6:$Y$9814,$A$3:$A$1037,SALE!$E$6:$E$9814,$B$3:$B$1037)</f>
        <v>0</v>
      </c>
      <c r="O320" s="416">
        <f>SUMIFS(SALE!$S$6:$S$9814,SALE!$A$6:$A$9814,O2,SALE!$Y$6:$Y$9814,$A$3:$A$1037,SALE!$E$6:$E$9814,$B$3:$B$1037)</f>
        <v>0</v>
      </c>
    </row>
    <row r="321" spans="1:15">
      <c r="A321" s="417" t="s">
        <v>1407</v>
      </c>
      <c r="B321" s="417" t="s">
        <v>1543</v>
      </c>
      <c r="C321" s="392" t="s">
        <v>1365</v>
      </c>
      <c r="D321" s="416">
        <f>SUMIFS(SALE!$T$6:$T$9814,SALE!$A$6:$A$9814,D2,SALE!$Y$6:$Y$9814,$A$3:$A$1037,SALE!$E$6:$E$9814,$B$3:$B$1037)</f>
        <v>0</v>
      </c>
      <c r="E321" s="416">
        <f>SUMIFS(SALE!$T$6:$T$9814,SALE!$A$6:$A$9814,E2,SALE!$Y$6:$Y$9814,$A$3:$A$1037,SALE!$E$6:$E$9814,$B$3:$B$1037)</f>
        <v>0</v>
      </c>
      <c r="F321" s="416">
        <f>SUMIFS(SALE!$T$6:$T$9814,SALE!$A$6:$A$9814,F2,SALE!$Y$6:$Y$9814,$A$3:$A$1037,SALE!$E$6:$E$9814,$B$3:$B$1037)</f>
        <v>0</v>
      </c>
      <c r="G321" s="416">
        <f>SUMIFS(SALE!$T$6:$T$9814,SALE!$A$6:$A$9814,G2,SALE!$Y$6:$Y$9814,$A$3:$A$1037,SALE!$E$6:$E$9814,$B$3:$B$1037)</f>
        <v>0</v>
      </c>
      <c r="H321" s="416">
        <f>SUMIFS(SALE!$T$6:$T$9814,SALE!$A$6:$A$9814,H2,SALE!$Y$6:$Y$9814,$A$3:$A$1037,SALE!$E$6:$E$9814,$B$3:$B$1037)</f>
        <v>0</v>
      </c>
      <c r="I321" s="416">
        <f>SUMIFS(SALE!$T$6:$T$9814,SALE!$A$6:$A$9814,I2,SALE!$Y$6:$Y$9814,$A$3:$A$1037,SALE!$E$6:$E$9814,$B$3:$B$1037)</f>
        <v>0</v>
      </c>
      <c r="J321" s="416">
        <f>SUMIFS(SALE!$T$6:$T$9814,SALE!$A$6:$A$9814,J2,SALE!$Y$6:$Y$9814,$A$3:$A$1037,SALE!$E$6:$E$9814,$B$3:$B$1037)</f>
        <v>0</v>
      </c>
      <c r="K321" s="416">
        <f>SUMIFS(SALE!$T$6:$T$9814,SALE!$A$6:$A$9814,K2,SALE!$Y$6:$Y$9814,$A$3:$A$1037,SALE!$E$6:$E$9814,$B$3:$B$1037)</f>
        <v>0</v>
      </c>
      <c r="L321" s="416">
        <f>SUMIFS(SALE!$T$6:$T$9814,SALE!$A$6:$A$9814,L2,SALE!$Y$6:$Y$9814,$A$3:$A$1037,SALE!$E$6:$E$9814,$B$3:$B$1037)</f>
        <v>0</v>
      </c>
      <c r="M321" s="416">
        <f>SUMIFS(SALE!$T$6:$T$9814,SALE!$A$6:$A$9814,M2,SALE!$Y$6:$Y$9814,$A$3:$A$1037,SALE!$E$6:$E$9814,$B$3:$B$1037)</f>
        <v>0</v>
      </c>
      <c r="N321" s="416">
        <f>SUMIFS(SALE!$T$6:$T$9814,SALE!$A$6:$A$9814,N2,SALE!$Y$6:$Y$9814,$A$3:$A$1037,SALE!$E$6:$E$9814,$B$3:$B$1037)</f>
        <v>0</v>
      </c>
      <c r="O321" s="416">
        <f>SUMIFS(SALE!$T$6:$T$9814,SALE!$A$6:$A$9814,O2,SALE!$Y$6:$Y$9814,$A$3:$A$1037,SALE!$E$6:$E$9814,$B$3:$B$1037)</f>
        <v>0</v>
      </c>
    </row>
    <row r="322" spans="1:15">
      <c r="A322" s="417" t="s">
        <v>1407</v>
      </c>
      <c r="B322" s="417" t="s">
        <v>1543</v>
      </c>
      <c r="C322" s="392" t="s">
        <v>1366</v>
      </c>
      <c r="D322" s="416">
        <f>SUMIFS(SALE!$U$6:$U$9814,SALE!$A$6:$A$9814,D2,SALE!$Y$6:$Y$9814,$A$3:$A$1037,SALE!$E$6:$E$9814,$B$3:$B$1037)</f>
        <v>0</v>
      </c>
      <c r="E322" s="416">
        <f>SUMIFS(SALE!$U$6:$U$9814,SALE!$A$6:$A$9814,E2,SALE!$Y$6:$Y$9814,$A$3:$A$1037,SALE!$E$6:$E$9814,$B$3:$B$1037)</f>
        <v>0</v>
      </c>
      <c r="F322" s="416">
        <f>SUMIFS(SALE!$U$6:$U$9814,SALE!$A$6:$A$9814,F2,SALE!$Y$6:$Y$9814,$A$3:$A$1037,SALE!$E$6:$E$9814,$B$3:$B$1037)</f>
        <v>0</v>
      </c>
      <c r="G322" s="416">
        <f>SUMIFS(SALE!$U$6:$U$9814,SALE!$A$6:$A$9814,G2,SALE!$Y$6:$Y$9814,$A$3:$A$1037,SALE!$E$6:$E$9814,$B$3:$B$1037)</f>
        <v>0</v>
      </c>
      <c r="H322" s="416">
        <f>SUMIFS(SALE!$U$6:$U$9814,SALE!$A$6:$A$9814,H2,SALE!$Y$6:$Y$9814,$A$3:$A$1037,SALE!$E$6:$E$9814,$B$3:$B$1037)</f>
        <v>0</v>
      </c>
      <c r="I322" s="416">
        <f>SUMIFS(SALE!$U$6:$U$9814,SALE!$A$6:$A$9814,I2,SALE!$Y$6:$Y$9814,$A$3:$A$1037,SALE!$E$6:$E$9814,$B$3:$B$1037)</f>
        <v>0</v>
      </c>
      <c r="J322" s="416">
        <f>SUMIFS(SALE!$U$6:$U$9814,SALE!$A$6:$A$9814,J2,SALE!$Y$6:$Y$9814,$A$3:$A$1037,SALE!$E$6:$E$9814,$B$3:$B$1037)</f>
        <v>0</v>
      </c>
      <c r="K322" s="416">
        <f>SUMIFS(SALE!$U$6:$U$9814,SALE!$A$6:$A$9814,K2,SALE!$Y$6:$Y$9814,$A$3:$A$1037,SALE!$E$6:$E$9814,$B$3:$B$1037)</f>
        <v>0</v>
      </c>
      <c r="L322" s="416">
        <f>SUMIFS(SALE!$U$6:$U$9814,SALE!$A$6:$A$9814,L2,SALE!$Y$6:$Y$9814,$A$3:$A$1037,SALE!$E$6:$E$9814,$B$3:$B$1037)</f>
        <v>0</v>
      </c>
      <c r="M322" s="416">
        <f>SUMIFS(SALE!$U$6:$U$9814,SALE!$A$6:$A$9814,M2,SALE!$Y$6:$Y$9814,$A$3:$A$1037,SALE!$E$6:$E$9814,$B$3:$B$1037)</f>
        <v>0</v>
      </c>
      <c r="N322" s="416">
        <f>SUMIFS(SALE!$U$6:$U$9814,SALE!$A$6:$A$9814,N2,SALE!$Y$6:$Y$9814,$A$3:$A$1037,SALE!$E$6:$E$9814,$B$3:$B$1037)</f>
        <v>0</v>
      </c>
      <c r="O322" s="416">
        <f>SUMIFS(SALE!$U$6:$U$9814,SALE!$A$6:$A$9814,O2,SALE!$Y$6:$Y$9814,$A$3:$A$1037,SALE!$E$6:$E$9814,$B$3:$B$1037)</f>
        <v>0</v>
      </c>
    </row>
    <row r="323" spans="1:15">
      <c r="A323" s="417" t="s">
        <v>1407</v>
      </c>
      <c r="B323" s="417" t="s">
        <v>1543</v>
      </c>
      <c r="C323" s="392" t="s">
        <v>1367</v>
      </c>
      <c r="D323" s="416">
        <f>SUMIFS(SALE!$V$6:$V$9814,SALE!$A$6:$A$9814,D2,SALE!$Y$6:$Y$9814,$A$3:$A$1037,SALE!$E$6:$E$9814,$B$3:$B$1037)</f>
        <v>0</v>
      </c>
      <c r="E323" s="416">
        <f>SUMIFS(SALE!$V$6:$V$9814,SALE!$A$6:$A$9814,E2,SALE!$Y$6:$Y$9814,$A$3:$A$1037,SALE!$E$6:$E$9814,$B$3:$B$1037)</f>
        <v>0</v>
      </c>
      <c r="F323" s="416">
        <f>SUMIFS(SALE!$V$6:$V$9814,SALE!$A$6:$A$9814,F2,SALE!$Y$6:$Y$9814,$A$3:$A$1037,SALE!$E$6:$E$9814,$B$3:$B$1037)</f>
        <v>0</v>
      </c>
      <c r="G323" s="416">
        <f>SUMIFS(SALE!$V$6:$V$9814,SALE!$A$6:$A$9814,G2,SALE!$Y$6:$Y$9814,$A$3:$A$1037,SALE!$E$6:$E$9814,$B$3:$B$1037)</f>
        <v>0</v>
      </c>
      <c r="H323" s="416">
        <f>SUMIFS(SALE!$V$6:$V$9814,SALE!$A$6:$A$9814,H2,SALE!$Y$6:$Y$9814,$A$3:$A$1037,SALE!$E$6:$E$9814,$B$3:$B$1037)</f>
        <v>0</v>
      </c>
      <c r="I323" s="416">
        <f>SUMIFS(SALE!$V$6:$V$9814,SALE!$A$6:$A$9814,I2,SALE!$Y$6:$Y$9814,$A$3:$A$1037,SALE!$E$6:$E$9814,$B$3:$B$1037)</f>
        <v>0</v>
      </c>
      <c r="J323" s="416">
        <f>SUMIFS(SALE!$V$6:$V$9814,SALE!$A$6:$A$9814,J2,SALE!$Y$6:$Y$9814,$A$3:$A$1037,SALE!$E$6:$E$9814,$B$3:$B$1037)</f>
        <v>0</v>
      </c>
      <c r="K323" s="416">
        <f>SUMIFS(SALE!$V$6:$V$9814,SALE!$A$6:$A$9814,K2,SALE!$Y$6:$Y$9814,$A$3:$A$1037,SALE!$E$6:$E$9814,$B$3:$B$1037)</f>
        <v>0</v>
      </c>
      <c r="L323" s="416">
        <f>SUMIFS(SALE!$V$6:$V$9814,SALE!$A$6:$A$9814,L2,SALE!$Y$6:$Y$9814,$A$3:$A$1037,SALE!$E$6:$E$9814,$B$3:$B$1037)</f>
        <v>0</v>
      </c>
      <c r="M323" s="416">
        <f>SUMIFS(SALE!$V$6:$V$9814,SALE!$A$6:$A$9814,M2,SALE!$Y$6:$Y$9814,$A$3:$A$1037,SALE!$E$6:$E$9814,$B$3:$B$1037)</f>
        <v>0</v>
      </c>
      <c r="N323" s="416">
        <f>SUMIFS(SALE!$V$6:$V$9814,SALE!$A$6:$A$9814,N2,SALE!$Y$6:$Y$9814,$A$3:$A$1037,SALE!$E$6:$E$9814,$B$3:$B$1037)</f>
        <v>0</v>
      </c>
      <c r="O323" s="416">
        <f>SUMIFS(SALE!$V$6:$V$9814,SALE!$A$6:$A$9814,O2,SALE!$Y$6:$Y$9814,$A$3:$A$1037,SALE!$E$6:$E$9814,$B$3:$B$1037)</f>
        <v>0</v>
      </c>
    </row>
    <row r="324" spans="1:15">
      <c r="A324" s="417" t="s">
        <v>1407</v>
      </c>
      <c r="B324" s="418" t="s">
        <v>1543</v>
      </c>
      <c r="C324" s="392" t="s">
        <v>1368</v>
      </c>
      <c r="D324" s="416">
        <f>SUMIFS(SALE!$W$6:$W$9814,SALE!$A$6:$A$9814,D2,SALE!$Y$6:$Y$9814,$A$3:$A$1037,SALE!$E$6:$E$9814,$B$3:$B$1037)</f>
        <v>0</v>
      </c>
      <c r="E324" s="416">
        <f>SUMIFS(SALE!$W$6:$W$9814,SALE!$A$6:$A$9814,E2,SALE!$Y$6:$Y$9814,$A$3:$A$1037,SALE!$E$6:$E$9814,$B$3:$B$1037)</f>
        <v>0</v>
      </c>
      <c r="F324" s="416">
        <f>SUMIFS(SALE!$W$6:$W$9814,SALE!$A$6:$A$9814,F2,SALE!$Y$6:$Y$9814,$A$3:$A$1037,SALE!$E$6:$E$9814,$B$3:$B$1037)</f>
        <v>0</v>
      </c>
      <c r="G324" s="416">
        <f>SUMIFS(SALE!$W$6:$W$9814,SALE!$A$6:$A$9814,G2,SALE!$Y$6:$Y$9814,$A$3:$A$1037,SALE!$E$6:$E$9814,$B$3:$B$1037)</f>
        <v>0</v>
      </c>
      <c r="H324" s="416">
        <f>SUMIFS(SALE!$W$6:$W$9814,SALE!$A$6:$A$9814,H2,SALE!$Y$6:$Y$9814,$A$3:$A$1037,SALE!$E$6:$E$9814,$B$3:$B$1037)</f>
        <v>0</v>
      </c>
      <c r="I324" s="416">
        <f>SUMIFS(SALE!$W$6:$W$9814,SALE!$A$6:$A$9814,I2,SALE!$Y$6:$Y$9814,$A$3:$A$1037,SALE!$E$6:$E$9814,$B$3:$B$1037)</f>
        <v>0</v>
      </c>
      <c r="J324" s="416">
        <f>SUMIFS(SALE!$W$6:$W$9814,SALE!$A$6:$A$9814,J2,SALE!$Y$6:$Y$9814,$A$3:$A$1037,SALE!$E$6:$E$9814,$B$3:$B$1037)</f>
        <v>0</v>
      </c>
      <c r="K324" s="416">
        <f>SUMIFS(SALE!$W$6:$W$9814,SALE!$A$6:$A$9814,K2,SALE!$Y$6:$Y$9814,$A$3:$A$1037,SALE!$E$6:$E$9814,$B$3:$B$1037)</f>
        <v>0</v>
      </c>
      <c r="L324" s="416">
        <f>SUMIFS(SALE!$W$6:$W$9814,SALE!$A$6:$A$9814,L2,SALE!$Y$6:$Y$9814,$A$3:$A$1037,SALE!$E$6:$E$9814,$B$3:$B$1037)</f>
        <v>0</v>
      </c>
      <c r="M324" s="416">
        <f>SUMIFS(SALE!$W$6:$W$9814,SALE!$A$6:$A$9814,M2,SALE!$Y$6:$Y$9814,$A$3:$A$1037,SALE!$E$6:$E$9814,$B$3:$B$1037)</f>
        <v>0</v>
      </c>
      <c r="N324" s="416">
        <f>SUMIFS(SALE!$W$6:$W$9814,SALE!$A$6:$A$9814,N2,SALE!$Y$6:$Y$9814,$A$3:$A$1037,SALE!$E$6:$E$9814,$B$3:$B$1037)</f>
        <v>0</v>
      </c>
      <c r="O324" s="416">
        <f>SUMIFS(SALE!$W$6:$W$9814,SALE!$A$6:$A$9814,O2,SALE!$Y$6:$Y$9814,$A$3:$A$1037,SALE!$E$6:$E$9814,$B$3:$B$1037)</f>
        <v>0</v>
      </c>
    </row>
    <row r="325" spans="1:15">
      <c r="A325" s="402" t="s">
        <v>1407</v>
      </c>
      <c r="B325" s="402" t="s">
        <v>1544</v>
      </c>
      <c r="C325" s="402" t="s">
        <v>1544</v>
      </c>
      <c r="D325" s="414">
        <f t="shared" ref="D325:O325" si="79">SUM(D327:D331)</f>
        <v>0</v>
      </c>
      <c r="E325" s="414">
        <f t="shared" si="79"/>
        <v>0</v>
      </c>
      <c r="F325" s="414">
        <f t="shared" si="79"/>
        <v>0</v>
      </c>
      <c r="G325" s="414">
        <f t="shared" si="79"/>
        <v>0</v>
      </c>
      <c r="H325" s="414">
        <f t="shared" si="79"/>
        <v>0</v>
      </c>
      <c r="I325" s="414">
        <f t="shared" si="79"/>
        <v>0</v>
      </c>
      <c r="J325" s="414">
        <f t="shared" si="79"/>
        <v>0</v>
      </c>
      <c r="K325" s="414">
        <f t="shared" si="79"/>
        <v>0</v>
      </c>
      <c r="L325" s="414">
        <f t="shared" si="79"/>
        <v>0</v>
      </c>
      <c r="M325" s="414">
        <f t="shared" si="79"/>
        <v>0</v>
      </c>
      <c r="N325" s="414">
        <f t="shared" si="79"/>
        <v>0</v>
      </c>
      <c r="O325" s="414">
        <f t="shared" si="79"/>
        <v>0</v>
      </c>
    </row>
    <row r="326" spans="1:15">
      <c r="A326" s="415" t="s">
        <v>1407</v>
      </c>
      <c r="B326" s="415" t="s">
        <v>1544</v>
      </c>
      <c r="C326" s="392" t="s">
        <v>1363</v>
      </c>
      <c r="D326" s="416"/>
      <c r="E326" s="416"/>
      <c r="F326" s="416"/>
      <c r="G326" s="416"/>
      <c r="H326" s="416"/>
      <c r="I326" s="416"/>
      <c r="J326" s="416"/>
      <c r="K326" s="416"/>
      <c r="L326" s="416"/>
      <c r="M326" s="416"/>
      <c r="N326" s="416"/>
      <c r="O326" s="416"/>
    </row>
    <row r="327" spans="1:15">
      <c r="A327" s="417" t="s">
        <v>1407</v>
      </c>
      <c r="B327" s="417" t="s">
        <v>1544</v>
      </c>
      <c r="C327" s="392" t="s">
        <v>1364</v>
      </c>
      <c r="D327" s="416">
        <f>SUMIFS(SALE!$S$6:$S$9814,SALE!$A$6:$A$9814,D2,SALE!$Y$6:$Y$9814,$A$3:$A$1037,SALE!$E$6:$E$9814,$B$3:$B$1037)</f>
        <v>0</v>
      </c>
      <c r="E327" s="416">
        <f>SUMIFS(SALE!$S$6:$S$9814,SALE!$A$6:$A$9814,E2,SALE!$Y$6:$Y$9814,$A$3:$A$1037,SALE!$E$6:$E$9814,$B$3:$B$1037)</f>
        <v>0</v>
      </c>
      <c r="F327" s="416">
        <f>SUMIFS(SALE!$S$6:$S$9814,SALE!$A$6:$A$9814,F2,SALE!$Y$6:$Y$9814,$A$3:$A$1037,SALE!$E$6:$E$9814,$B$3:$B$1037)</f>
        <v>0</v>
      </c>
      <c r="G327" s="416">
        <f>SUMIFS(SALE!$S$6:$S$9814,SALE!$A$6:$A$9814,G2,SALE!$Y$6:$Y$9814,$A$3:$A$1037,SALE!$E$6:$E$9814,$B$3:$B$1037)</f>
        <v>0</v>
      </c>
      <c r="H327" s="416">
        <f>SUMIFS(SALE!$S$6:$S$9814,SALE!$A$6:$A$9814,H2,SALE!$Y$6:$Y$9814,$A$3:$A$1037,SALE!$E$6:$E$9814,$B$3:$B$1037)</f>
        <v>0</v>
      </c>
      <c r="I327" s="416">
        <f>SUMIFS(SALE!$S$6:$S$9814,SALE!$A$6:$A$9814,I2,SALE!$Y$6:$Y$9814,$A$3:$A$1037,SALE!$E$6:$E$9814,$B$3:$B$1037)</f>
        <v>0</v>
      </c>
      <c r="J327" s="416">
        <f>SUMIFS(SALE!$S$6:$S$9814,SALE!$A$6:$A$9814,J2,SALE!$Y$6:$Y$9814,$A$3:$A$1037,SALE!$E$6:$E$9814,$B$3:$B$1037)</f>
        <v>0</v>
      </c>
      <c r="K327" s="416">
        <f>SUMIFS(SALE!$S$6:$S$9814,SALE!$A$6:$A$9814,K2,SALE!$Y$6:$Y$9814,$A$3:$A$1037,SALE!$E$6:$E$9814,$B$3:$B$1037)</f>
        <v>0</v>
      </c>
      <c r="L327" s="416">
        <f>SUMIFS(SALE!$S$6:$S$9814,SALE!$A$6:$A$9814,L2,SALE!$Y$6:$Y$9814,$A$3:$A$1037,SALE!$E$6:$E$9814,$B$3:$B$1037)</f>
        <v>0</v>
      </c>
      <c r="M327" s="416">
        <f>SUMIFS(SALE!$S$6:$S$9814,SALE!$A$6:$A$9814,M2,SALE!$Y$6:$Y$9814,$A$3:$A$1037,SALE!$E$6:$E$9814,$B$3:$B$1037)</f>
        <v>0</v>
      </c>
      <c r="N327" s="416">
        <f>SUMIFS(SALE!$S$6:$S$9814,SALE!$A$6:$A$9814,N2,SALE!$Y$6:$Y$9814,$A$3:$A$1037,SALE!$E$6:$E$9814,$B$3:$B$1037)</f>
        <v>0</v>
      </c>
      <c r="O327" s="416">
        <f>SUMIFS(SALE!$S$6:$S$9814,SALE!$A$6:$A$9814,O2,SALE!$Y$6:$Y$9814,$A$3:$A$1037,SALE!$E$6:$E$9814,$B$3:$B$1037)</f>
        <v>0</v>
      </c>
    </row>
    <row r="328" spans="1:15">
      <c r="A328" s="417" t="s">
        <v>1407</v>
      </c>
      <c r="B328" s="417" t="s">
        <v>1544</v>
      </c>
      <c r="C328" s="392" t="s">
        <v>1365</v>
      </c>
      <c r="D328" s="416">
        <f>SUMIFS(SALE!$T$6:$T$9814,SALE!$A$6:$A$9814,D2,SALE!$Y$6:$Y$9814,$A$3:$A$1037,SALE!$E$6:$E$9814,$B$3:$B$1037)</f>
        <v>0</v>
      </c>
      <c r="E328" s="416">
        <f>SUMIFS(SALE!$T$6:$T$9814,SALE!$A$6:$A$9814,E2,SALE!$Y$6:$Y$9814,$A$3:$A$1037,SALE!$E$6:$E$9814,$B$3:$B$1037)</f>
        <v>0</v>
      </c>
      <c r="F328" s="416">
        <f>SUMIFS(SALE!$T$6:$T$9814,SALE!$A$6:$A$9814,F2,SALE!$Y$6:$Y$9814,$A$3:$A$1037,SALE!$E$6:$E$9814,$B$3:$B$1037)</f>
        <v>0</v>
      </c>
      <c r="G328" s="416">
        <f>SUMIFS(SALE!$T$6:$T$9814,SALE!$A$6:$A$9814,G2,SALE!$Y$6:$Y$9814,$A$3:$A$1037,SALE!$E$6:$E$9814,$B$3:$B$1037)</f>
        <v>0</v>
      </c>
      <c r="H328" s="416">
        <f>SUMIFS(SALE!$T$6:$T$9814,SALE!$A$6:$A$9814,H2,SALE!$Y$6:$Y$9814,$A$3:$A$1037,SALE!$E$6:$E$9814,$B$3:$B$1037)</f>
        <v>0</v>
      </c>
      <c r="I328" s="416">
        <f>SUMIFS(SALE!$T$6:$T$9814,SALE!$A$6:$A$9814,I2,SALE!$Y$6:$Y$9814,$A$3:$A$1037,SALE!$E$6:$E$9814,$B$3:$B$1037)</f>
        <v>0</v>
      </c>
      <c r="J328" s="416">
        <f>SUMIFS(SALE!$T$6:$T$9814,SALE!$A$6:$A$9814,J2,SALE!$Y$6:$Y$9814,$A$3:$A$1037,SALE!$E$6:$E$9814,$B$3:$B$1037)</f>
        <v>0</v>
      </c>
      <c r="K328" s="416">
        <f>SUMIFS(SALE!$T$6:$T$9814,SALE!$A$6:$A$9814,K2,SALE!$Y$6:$Y$9814,$A$3:$A$1037,SALE!$E$6:$E$9814,$B$3:$B$1037)</f>
        <v>0</v>
      </c>
      <c r="L328" s="416">
        <f>SUMIFS(SALE!$T$6:$T$9814,SALE!$A$6:$A$9814,L2,SALE!$Y$6:$Y$9814,$A$3:$A$1037,SALE!$E$6:$E$9814,$B$3:$B$1037)</f>
        <v>0</v>
      </c>
      <c r="M328" s="416">
        <f>SUMIFS(SALE!$T$6:$T$9814,SALE!$A$6:$A$9814,M2,SALE!$Y$6:$Y$9814,$A$3:$A$1037,SALE!$E$6:$E$9814,$B$3:$B$1037)</f>
        <v>0</v>
      </c>
      <c r="N328" s="416">
        <f>SUMIFS(SALE!$T$6:$T$9814,SALE!$A$6:$A$9814,N2,SALE!$Y$6:$Y$9814,$A$3:$A$1037,SALE!$E$6:$E$9814,$B$3:$B$1037)</f>
        <v>0</v>
      </c>
      <c r="O328" s="416">
        <f>SUMIFS(SALE!$T$6:$T$9814,SALE!$A$6:$A$9814,O2,SALE!$Y$6:$Y$9814,$A$3:$A$1037,SALE!$E$6:$E$9814,$B$3:$B$1037)</f>
        <v>0</v>
      </c>
    </row>
    <row r="329" spans="1:15">
      <c r="A329" s="417" t="s">
        <v>1407</v>
      </c>
      <c r="B329" s="417" t="s">
        <v>1544</v>
      </c>
      <c r="C329" s="392" t="s">
        <v>1366</v>
      </c>
      <c r="D329" s="416">
        <f>SUMIFS(SALE!$U$6:$U$9814,SALE!$A$6:$A$9814,D2,SALE!$Y$6:$Y$9814,$A$3:$A$1037,SALE!$E$6:$E$9814,$B$3:$B$1037)</f>
        <v>0</v>
      </c>
      <c r="E329" s="416">
        <f>SUMIFS(SALE!$U$6:$U$9814,SALE!$A$6:$A$9814,E2,SALE!$Y$6:$Y$9814,$A$3:$A$1037,SALE!$E$6:$E$9814,$B$3:$B$1037)</f>
        <v>0</v>
      </c>
      <c r="F329" s="416">
        <f>SUMIFS(SALE!$U$6:$U$9814,SALE!$A$6:$A$9814,F2,SALE!$Y$6:$Y$9814,$A$3:$A$1037,SALE!$E$6:$E$9814,$B$3:$B$1037)</f>
        <v>0</v>
      </c>
      <c r="G329" s="416">
        <f>SUMIFS(SALE!$U$6:$U$9814,SALE!$A$6:$A$9814,G2,SALE!$Y$6:$Y$9814,$A$3:$A$1037,SALE!$E$6:$E$9814,$B$3:$B$1037)</f>
        <v>0</v>
      </c>
      <c r="H329" s="416">
        <f>SUMIFS(SALE!$U$6:$U$9814,SALE!$A$6:$A$9814,H2,SALE!$Y$6:$Y$9814,$A$3:$A$1037,SALE!$E$6:$E$9814,$B$3:$B$1037)</f>
        <v>0</v>
      </c>
      <c r="I329" s="416">
        <f>SUMIFS(SALE!$U$6:$U$9814,SALE!$A$6:$A$9814,I2,SALE!$Y$6:$Y$9814,$A$3:$A$1037,SALE!$E$6:$E$9814,$B$3:$B$1037)</f>
        <v>0</v>
      </c>
      <c r="J329" s="416">
        <f>SUMIFS(SALE!$U$6:$U$9814,SALE!$A$6:$A$9814,J2,SALE!$Y$6:$Y$9814,$A$3:$A$1037,SALE!$E$6:$E$9814,$B$3:$B$1037)</f>
        <v>0</v>
      </c>
      <c r="K329" s="416">
        <f>SUMIFS(SALE!$U$6:$U$9814,SALE!$A$6:$A$9814,K2,SALE!$Y$6:$Y$9814,$A$3:$A$1037,SALE!$E$6:$E$9814,$B$3:$B$1037)</f>
        <v>0</v>
      </c>
      <c r="L329" s="416">
        <f>SUMIFS(SALE!$U$6:$U$9814,SALE!$A$6:$A$9814,L2,SALE!$Y$6:$Y$9814,$A$3:$A$1037,SALE!$E$6:$E$9814,$B$3:$B$1037)</f>
        <v>0</v>
      </c>
      <c r="M329" s="416">
        <f>SUMIFS(SALE!$U$6:$U$9814,SALE!$A$6:$A$9814,M2,SALE!$Y$6:$Y$9814,$A$3:$A$1037,SALE!$E$6:$E$9814,$B$3:$B$1037)</f>
        <v>0</v>
      </c>
      <c r="N329" s="416">
        <f>SUMIFS(SALE!$U$6:$U$9814,SALE!$A$6:$A$9814,N2,SALE!$Y$6:$Y$9814,$A$3:$A$1037,SALE!$E$6:$E$9814,$B$3:$B$1037)</f>
        <v>0</v>
      </c>
      <c r="O329" s="416">
        <f>SUMIFS(SALE!$U$6:$U$9814,SALE!$A$6:$A$9814,O2,SALE!$Y$6:$Y$9814,$A$3:$A$1037,SALE!$E$6:$E$9814,$B$3:$B$1037)</f>
        <v>0</v>
      </c>
    </row>
    <row r="330" spans="1:15">
      <c r="A330" s="417" t="s">
        <v>1407</v>
      </c>
      <c r="B330" s="417" t="s">
        <v>1544</v>
      </c>
      <c r="C330" s="392" t="s">
        <v>1367</v>
      </c>
      <c r="D330" s="416">
        <f>SUMIFS(SALE!$V$6:$V$9814,SALE!$A$6:$A$9814,D2,SALE!$Y$6:$Y$9814,$A$3:$A$1037,SALE!$E$6:$E$9814,$B$3:$B$1037)</f>
        <v>0</v>
      </c>
      <c r="E330" s="416">
        <f>SUMIFS(SALE!$V$6:$V$9814,SALE!$A$6:$A$9814,E2,SALE!$Y$6:$Y$9814,$A$3:$A$1037,SALE!$E$6:$E$9814,$B$3:$B$1037)</f>
        <v>0</v>
      </c>
      <c r="F330" s="416">
        <f>SUMIFS(SALE!$V$6:$V$9814,SALE!$A$6:$A$9814,F2,SALE!$Y$6:$Y$9814,$A$3:$A$1037,SALE!$E$6:$E$9814,$B$3:$B$1037)</f>
        <v>0</v>
      </c>
      <c r="G330" s="416">
        <f>SUMIFS(SALE!$V$6:$V$9814,SALE!$A$6:$A$9814,G2,SALE!$Y$6:$Y$9814,$A$3:$A$1037,SALE!$E$6:$E$9814,$B$3:$B$1037)</f>
        <v>0</v>
      </c>
      <c r="H330" s="416">
        <f>SUMIFS(SALE!$V$6:$V$9814,SALE!$A$6:$A$9814,H2,SALE!$Y$6:$Y$9814,$A$3:$A$1037,SALE!$E$6:$E$9814,$B$3:$B$1037)</f>
        <v>0</v>
      </c>
      <c r="I330" s="416">
        <f>SUMIFS(SALE!$V$6:$V$9814,SALE!$A$6:$A$9814,I2,SALE!$Y$6:$Y$9814,$A$3:$A$1037,SALE!$E$6:$E$9814,$B$3:$B$1037)</f>
        <v>0</v>
      </c>
      <c r="J330" s="416">
        <f>SUMIFS(SALE!$V$6:$V$9814,SALE!$A$6:$A$9814,J2,SALE!$Y$6:$Y$9814,$A$3:$A$1037,SALE!$E$6:$E$9814,$B$3:$B$1037)</f>
        <v>0</v>
      </c>
      <c r="K330" s="416">
        <f>SUMIFS(SALE!$V$6:$V$9814,SALE!$A$6:$A$9814,K2,SALE!$Y$6:$Y$9814,$A$3:$A$1037,SALE!$E$6:$E$9814,$B$3:$B$1037)</f>
        <v>0</v>
      </c>
      <c r="L330" s="416">
        <f>SUMIFS(SALE!$V$6:$V$9814,SALE!$A$6:$A$9814,L2,SALE!$Y$6:$Y$9814,$A$3:$A$1037,SALE!$E$6:$E$9814,$B$3:$B$1037)</f>
        <v>0</v>
      </c>
      <c r="M330" s="416">
        <f>SUMIFS(SALE!$V$6:$V$9814,SALE!$A$6:$A$9814,M2,SALE!$Y$6:$Y$9814,$A$3:$A$1037,SALE!$E$6:$E$9814,$B$3:$B$1037)</f>
        <v>0</v>
      </c>
      <c r="N330" s="416">
        <f>SUMIFS(SALE!$V$6:$V$9814,SALE!$A$6:$A$9814,N2,SALE!$Y$6:$Y$9814,$A$3:$A$1037,SALE!$E$6:$E$9814,$B$3:$B$1037)</f>
        <v>0</v>
      </c>
      <c r="O330" s="416">
        <f>SUMIFS(SALE!$V$6:$V$9814,SALE!$A$6:$A$9814,O2,SALE!$Y$6:$Y$9814,$A$3:$A$1037,SALE!$E$6:$E$9814,$B$3:$B$1037)</f>
        <v>0</v>
      </c>
    </row>
    <row r="331" spans="1:15">
      <c r="A331" s="417" t="s">
        <v>1407</v>
      </c>
      <c r="B331" s="417" t="s">
        <v>1544</v>
      </c>
      <c r="C331" s="403" t="s">
        <v>1368</v>
      </c>
      <c r="D331" s="416">
        <f>SUMIFS(SALE!$W$6:$W$9814,SALE!$A$6:$A$9814,D2,SALE!$Y$6:$Y$9814,$A$3:$A$1037,SALE!$E$6:$E$9814,$B$3:$B$1037)</f>
        <v>0</v>
      </c>
      <c r="E331" s="416">
        <f>SUMIFS(SALE!$W$6:$W$9814,SALE!$A$6:$A$9814,E2,SALE!$Y$6:$Y$9814,$A$3:$A$1037,SALE!$E$6:$E$9814,$B$3:$B$1037)</f>
        <v>0</v>
      </c>
      <c r="F331" s="416">
        <f>SUMIFS(SALE!$W$6:$W$9814,SALE!$A$6:$A$9814,F2,SALE!$Y$6:$Y$9814,$A$3:$A$1037,SALE!$E$6:$E$9814,$B$3:$B$1037)</f>
        <v>0</v>
      </c>
      <c r="G331" s="416">
        <f>SUMIFS(SALE!$W$6:$W$9814,SALE!$A$6:$A$9814,G2,SALE!$Y$6:$Y$9814,$A$3:$A$1037,SALE!$E$6:$E$9814,$B$3:$B$1037)</f>
        <v>0</v>
      </c>
      <c r="H331" s="416">
        <f>SUMIFS(SALE!$W$6:$W$9814,SALE!$A$6:$A$9814,H2,SALE!$Y$6:$Y$9814,$A$3:$A$1037,SALE!$E$6:$E$9814,$B$3:$B$1037)</f>
        <v>0</v>
      </c>
      <c r="I331" s="416">
        <f>SUMIFS(SALE!$W$6:$W$9814,SALE!$A$6:$A$9814,I2,SALE!$Y$6:$Y$9814,$A$3:$A$1037,SALE!$E$6:$E$9814,$B$3:$B$1037)</f>
        <v>0</v>
      </c>
      <c r="J331" s="416">
        <f>SUMIFS(SALE!$W$6:$W$9814,SALE!$A$6:$A$9814,J2,SALE!$Y$6:$Y$9814,$A$3:$A$1037,SALE!$E$6:$E$9814,$B$3:$B$1037)</f>
        <v>0</v>
      </c>
      <c r="K331" s="416">
        <f>SUMIFS(SALE!$W$6:$W$9814,SALE!$A$6:$A$9814,K2,SALE!$Y$6:$Y$9814,$A$3:$A$1037,SALE!$E$6:$E$9814,$B$3:$B$1037)</f>
        <v>0</v>
      </c>
      <c r="L331" s="416">
        <f>SUMIFS(SALE!$W$6:$W$9814,SALE!$A$6:$A$9814,L2,SALE!$Y$6:$Y$9814,$A$3:$A$1037,SALE!$E$6:$E$9814,$B$3:$B$1037)</f>
        <v>0</v>
      </c>
      <c r="M331" s="416">
        <f>SUMIFS(SALE!$W$6:$W$9814,SALE!$A$6:$A$9814,M2,SALE!$Y$6:$Y$9814,$A$3:$A$1037,SALE!$E$6:$E$9814,$B$3:$B$1037)</f>
        <v>0</v>
      </c>
      <c r="N331" s="416">
        <f>SUMIFS(SALE!$W$6:$W$9814,SALE!$A$6:$A$9814,N2,SALE!$Y$6:$Y$9814,$A$3:$A$1037,SALE!$E$6:$E$9814,$B$3:$B$1037)</f>
        <v>0</v>
      </c>
      <c r="O331" s="416">
        <f>SUMIFS(SALE!$W$6:$W$9814,SALE!$A$6:$A$9814,O2,SALE!$Y$6:$Y$9814,$A$3:$A$1037,SALE!$E$6:$E$9814,$B$3:$B$1037)</f>
        <v>0</v>
      </c>
    </row>
    <row r="332" spans="1:15">
      <c r="A332" s="402" t="s">
        <v>1407</v>
      </c>
      <c r="B332" s="402" t="s">
        <v>1468</v>
      </c>
      <c r="C332" s="402" t="s">
        <v>1899</v>
      </c>
      <c r="D332" s="414">
        <f>SUM(D334:D338)</f>
        <v>0</v>
      </c>
      <c r="E332" s="414">
        <f t="shared" ref="E332:O332" si="80">SUM(E334:E338)</f>
        <v>0</v>
      </c>
      <c r="F332" s="414">
        <f t="shared" si="80"/>
        <v>0</v>
      </c>
      <c r="G332" s="414">
        <f t="shared" si="80"/>
        <v>0</v>
      </c>
      <c r="H332" s="414">
        <f t="shared" si="80"/>
        <v>0</v>
      </c>
      <c r="I332" s="414">
        <f t="shared" si="80"/>
        <v>0</v>
      </c>
      <c r="J332" s="414">
        <f t="shared" si="80"/>
        <v>0</v>
      </c>
      <c r="K332" s="414">
        <f t="shared" si="80"/>
        <v>0</v>
      </c>
      <c r="L332" s="414">
        <f t="shared" si="80"/>
        <v>0</v>
      </c>
      <c r="M332" s="414">
        <f t="shared" si="80"/>
        <v>0</v>
      </c>
      <c r="N332" s="414">
        <f t="shared" si="80"/>
        <v>0</v>
      </c>
      <c r="O332" s="414">
        <f t="shared" si="80"/>
        <v>0</v>
      </c>
    </row>
    <row r="333" spans="1:15">
      <c r="A333" s="415" t="s">
        <v>1407</v>
      </c>
      <c r="B333" s="417" t="s">
        <v>1468</v>
      </c>
      <c r="C333" s="392" t="s">
        <v>1363</v>
      </c>
      <c r="D333" s="416"/>
      <c r="E333" s="416"/>
      <c r="F333" s="416"/>
      <c r="G333" s="416"/>
      <c r="H333" s="416"/>
      <c r="I333" s="416"/>
      <c r="J333" s="416"/>
      <c r="K333" s="416"/>
      <c r="L333" s="416"/>
      <c r="M333" s="416"/>
      <c r="N333" s="416"/>
      <c r="O333" s="416"/>
    </row>
    <row r="334" spans="1:15">
      <c r="A334" s="417" t="s">
        <v>1407</v>
      </c>
      <c r="B334" s="417" t="s">
        <v>1468</v>
      </c>
      <c r="C334" s="392" t="s">
        <v>1364</v>
      </c>
      <c r="D334" s="416">
        <f>+D313+D320+D327</f>
        <v>0</v>
      </c>
      <c r="E334" s="416">
        <f t="shared" ref="E334:O334" si="81">+E313+E320+E327</f>
        <v>0</v>
      </c>
      <c r="F334" s="416">
        <f t="shared" si="81"/>
        <v>0</v>
      </c>
      <c r="G334" s="416">
        <f t="shared" si="81"/>
        <v>0</v>
      </c>
      <c r="H334" s="416">
        <f t="shared" si="81"/>
        <v>0</v>
      </c>
      <c r="I334" s="416">
        <f t="shared" si="81"/>
        <v>0</v>
      </c>
      <c r="J334" s="416">
        <f t="shared" si="81"/>
        <v>0</v>
      </c>
      <c r="K334" s="416">
        <f t="shared" si="81"/>
        <v>0</v>
      </c>
      <c r="L334" s="416">
        <f t="shared" si="81"/>
        <v>0</v>
      </c>
      <c r="M334" s="416">
        <f t="shared" si="81"/>
        <v>0</v>
      </c>
      <c r="N334" s="416">
        <f t="shared" si="81"/>
        <v>0</v>
      </c>
      <c r="O334" s="416">
        <f t="shared" si="81"/>
        <v>0</v>
      </c>
    </row>
    <row r="335" spans="1:15">
      <c r="A335" s="417" t="s">
        <v>1407</v>
      </c>
      <c r="B335" s="417" t="s">
        <v>1468</v>
      </c>
      <c r="C335" s="392" t="s">
        <v>1365</v>
      </c>
      <c r="D335" s="416">
        <f t="shared" ref="D335:O338" si="82">+D314+D321+D328</f>
        <v>0</v>
      </c>
      <c r="E335" s="416">
        <f t="shared" si="82"/>
        <v>0</v>
      </c>
      <c r="F335" s="416">
        <f t="shared" si="82"/>
        <v>0</v>
      </c>
      <c r="G335" s="416">
        <f t="shared" si="82"/>
        <v>0</v>
      </c>
      <c r="H335" s="416">
        <f t="shared" si="82"/>
        <v>0</v>
      </c>
      <c r="I335" s="416">
        <f t="shared" si="82"/>
        <v>0</v>
      </c>
      <c r="J335" s="416">
        <f t="shared" si="82"/>
        <v>0</v>
      </c>
      <c r="K335" s="416">
        <f t="shared" si="82"/>
        <v>0</v>
      </c>
      <c r="L335" s="416">
        <f t="shared" si="82"/>
        <v>0</v>
      </c>
      <c r="M335" s="416">
        <f t="shared" si="82"/>
        <v>0</v>
      </c>
      <c r="N335" s="416">
        <f t="shared" si="82"/>
        <v>0</v>
      </c>
      <c r="O335" s="416">
        <f t="shared" si="82"/>
        <v>0</v>
      </c>
    </row>
    <row r="336" spans="1:15">
      <c r="A336" s="417" t="s">
        <v>1407</v>
      </c>
      <c r="B336" s="417" t="s">
        <v>1468</v>
      </c>
      <c r="C336" s="392" t="s">
        <v>1366</v>
      </c>
      <c r="D336" s="416">
        <f t="shared" si="82"/>
        <v>0</v>
      </c>
      <c r="E336" s="416">
        <f t="shared" si="82"/>
        <v>0</v>
      </c>
      <c r="F336" s="416">
        <f t="shared" si="82"/>
        <v>0</v>
      </c>
      <c r="G336" s="416">
        <f t="shared" si="82"/>
        <v>0</v>
      </c>
      <c r="H336" s="416">
        <f t="shared" si="82"/>
        <v>0</v>
      </c>
      <c r="I336" s="416">
        <f t="shared" si="82"/>
        <v>0</v>
      </c>
      <c r="J336" s="416">
        <f t="shared" si="82"/>
        <v>0</v>
      </c>
      <c r="K336" s="416">
        <f t="shared" si="82"/>
        <v>0</v>
      </c>
      <c r="L336" s="416">
        <f t="shared" si="82"/>
        <v>0</v>
      </c>
      <c r="M336" s="416">
        <f t="shared" si="82"/>
        <v>0</v>
      </c>
      <c r="N336" s="416">
        <f t="shared" si="82"/>
        <v>0</v>
      </c>
      <c r="O336" s="416">
        <f t="shared" si="82"/>
        <v>0</v>
      </c>
    </row>
    <row r="337" spans="1:15">
      <c r="A337" s="417" t="s">
        <v>1407</v>
      </c>
      <c r="B337" s="417" t="s">
        <v>1468</v>
      </c>
      <c r="C337" s="392" t="s">
        <v>1367</v>
      </c>
      <c r="D337" s="416">
        <f t="shared" si="82"/>
        <v>0</v>
      </c>
      <c r="E337" s="416">
        <f t="shared" si="82"/>
        <v>0</v>
      </c>
      <c r="F337" s="416">
        <f t="shared" si="82"/>
        <v>0</v>
      </c>
      <c r="G337" s="416">
        <f t="shared" si="82"/>
        <v>0</v>
      </c>
      <c r="H337" s="416">
        <f t="shared" si="82"/>
        <v>0</v>
      </c>
      <c r="I337" s="416">
        <f t="shared" si="82"/>
        <v>0</v>
      </c>
      <c r="J337" s="416">
        <f t="shared" si="82"/>
        <v>0</v>
      </c>
      <c r="K337" s="416">
        <f t="shared" si="82"/>
        <v>0</v>
      </c>
      <c r="L337" s="416">
        <f t="shared" si="82"/>
        <v>0</v>
      </c>
      <c r="M337" s="416">
        <f t="shared" si="82"/>
        <v>0</v>
      </c>
      <c r="N337" s="416">
        <f t="shared" si="82"/>
        <v>0</v>
      </c>
      <c r="O337" s="416">
        <f t="shared" si="82"/>
        <v>0</v>
      </c>
    </row>
    <row r="338" spans="1:15">
      <c r="A338" s="417" t="s">
        <v>1407</v>
      </c>
      <c r="B338" s="418" t="s">
        <v>1468</v>
      </c>
      <c r="C338" s="403" t="s">
        <v>1368</v>
      </c>
      <c r="D338" s="416">
        <f t="shared" si="82"/>
        <v>0</v>
      </c>
      <c r="E338" s="416">
        <f t="shared" si="82"/>
        <v>0</v>
      </c>
      <c r="F338" s="416">
        <f t="shared" si="82"/>
        <v>0</v>
      </c>
      <c r="G338" s="416">
        <f t="shared" si="82"/>
        <v>0</v>
      </c>
      <c r="H338" s="416">
        <f t="shared" si="82"/>
        <v>0</v>
      </c>
      <c r="I338" s="416">
        <f t="shared" si="82"/>
        <v>0</v>
      </c>
      <c r="J338" s="416">
        <f t="shared" si="82"/>
        <v>0</v>
      </c>
      <c r="K338" s="416">
        <f t="shared" si="82"/>
        <v>0</v>
      </c>
      <c r="L338" s="416">
        <f t="shared" si="82"/>
        <v>0</v>
      </c>
      <c r="M338" s="416">
        <f t="shared" si="82"/>
        <v>0</v>
      </c>
      <c r="N338" s="416">
        <f t="shared" si="82"/>
        <v>0</v>
      </c>
      <c r="O338" s="416">
        <f t="shared" si="82"/>
        <v>0</v>
      </c>
    </row>
    <row r="339" spans="1:15">
      <c r="A339" s="402" t="s">
        <v>1398</v>
      </c>
      <c r="B339" s="402" t="s">
        <v>1398</v>
      </c>
      <c r="C339" s="402" t="s">
        <v>1545</v>
      </c>
      <c r="D339" s="414">
        <f t="shared" ref="D339" si="83">SUM(D341:D345)</f>
        <v>4225927.4553999957</v>
      </c>
      <c r="E339" s="414">
        <f t="shared" ref="E339:N339" si="84">SUM(E341:E345)</f>
        <v>5070102.2463999987</v>
      </c>
      <c r="F339" s="414">
        <f t="shared" si="84"/>
        <v>6494343.986519997</v>
      </c>
      <c r="G339" s="414">
        <f t="shared" si="84"/>
        <v>8225753.1587999947</v>
      </c>
      <c r="H339" s="414">
        <f t="shared" si="84"/>
        <v>6742319.4615999963</v>
      </c>
      <c r="I339" s="414">
        <f t="shared" si="84"/>
        <v>0</v>
      </c>
      <c r="J339" s="414">
        <f t="shared" si="84"/>
        <v>0</v>
      </c>
      <c r="K339" s="414">
        <f t="shared" si="84"/>
        <v>0</v>
      </c>
      <c r="L339" s="414">
        <f t="shared" si="84"/>
        <v>0</v>
      </c>
      <c r="M339" s="414">
        <f t="shared" si="84"/>
        <v>0</v>
      </c>
      <c r="N339" s="414">
        <f t="shared" si="84"/>
        <v>0</v>
      </c>
      <c r="O339" s="414">
        <f t="shared" ref="O339" si="85">SUM(O341:O345)</f>
        <v>0</v>
      </c>
    </row>
    <row r="340" spans="1:15">
      <c r="A340" s="415" t="s">
        <v>1398</v>
      </c>
      <c r="B340" s="415" t="s">
        <v>1398</v>
      </c>
      <c r="C340" s="392" t="s">
        <v>1363</v>
      </c>
      <c r="D340" s="416">
        <f>+D4+D32+D60+D88+D116+D144+D172+D200+D228+D256+D284+D312</f>
        <v>0</v>
      </c>
      <c r="E340" s="416">
        <f t="shared" ref="E340:M340" si="86">+E4+E32+E60+E88+E116+E144+E172+E200+E228+E256+E284+E312</f>
        <v>0</v>
      </c>
      <c r="F340" s="416">
        <f t="shared" si="86"/>
        <v>0</v>
      </c>
      <c r="G340" s="416">
        <f t="shared" si="86"/>
        <v>0</v>
      </c>
      <c r="H340" s="416">
        <f t="shared" si="86"/>
        <v>0</v>
      </c>
      <c r="I340" s="416">
        <f t="shared" si="86"/>
        <v>0</v>
      </c>
      <c r="J340" s="416">
        <f t="shared" si="86"/>
        <v>0</v>
      </c>
      <c r="K340" s="416">
        <f t="shared" si="86"/>
        <v>0</v>
      </c>
      <c r="L340" s="416">
        <f t="shared" si="86"/>
        <v>0</v>
      </c>
      <c r="M340" s="416">
        <f t="shared" si="86"/>
        <v>0</v>
      </c>
      <c r="N340" s="416">
        <f>+N4+N32+N60+N88+N116+N144+N172+N200+N228+N256+N284+N312</f>
        <v>0</v>
      </c>
      <c r="O340" s="416">
        <f t="shared" ref="O340" si="87">+O4+O32+O60+O88+O116+O144+O172+O200+O228+O256+O284+O312</f>
        <v>0</v>
      </c>
    </row>
    <row r="341" spans="1:15">
      <c r="A341" s="417" t="s">
        <v>1398</v>
      </c>
      <c r="B341" s="417" t="s">
        <v>1398</v>
      </c>
      <c r="C341" s="392" t="s">
        <v>1364</v>
      </c>
      <c r="D341" s="416">
        <f t="shared" ref="D341:M366" si="88">+D5+D33+D61+D89+D117+D145+D173+D201+D229+D257+D285+D313</f>
        <v>3354773.3799999962</v>
      </c>
      <c r="E341" s="416">
        <f t="shared" si="88"/>
        <v>4082939.1799999983</v>
      </c>
      <c r="F341" s="416">
        <f t="shared" si="88"/>
        <v>5235733.7339999964</v>
      </c>
      <c r="G341" s="416">
        <f t="shared" si="88"/>
        <v>6634007.6599999927</v>
      </c>
      <c r="H341" s="416">
        <f t="shared" si="88"/>
        <v>5482303.4199999953</v>
      </c>
      <c r="I341" s="416">
        <f t="shared" si="88"/>
        <v>0</v>
      </c>
      <c r="J341" s="416">
        <f t="shared" si="88"/>
        <v>0</v>
      </c>
      <c r="K341" s="416">
        <f t="shared" si="88"/>
        <v>0</v>
      </c>
      <c r="L341" s="416">
        <f t="shared" si="88"/>
        <v>0</v>
      </c>
      <c r="M341" s="416">
        <f t="shared" si="88"/>
        <v>0</v>
      </c>
      <c r="N341" s="416">
        <f t="shared" ref="N341:O356" si="89">+N5+N33+N61+N89+N117+N145+N173+N201+N229+N257+N285+N313</f>
        <v>0</v>
      </c>
      <c r="O341" s="416">
        <f t="shared" si="89"/>
        <v>0</v>
      </c>
    </row>
    <row r="342" spans="1:15">
      <c r="A342" s="417" t="s">
        <v>1398</v>
      </c>
      <c r="B342" s="417" t="s">
        <v>1398</v>
      </c>
      <c r="C342" s="392" t="s">
        <v>1365</v>
      </c>
      <c r="D342" s="416">
        <f t="shared" si="88"/>
        <v>36646.618399999999</v>
      </c>
      <c r="E342" s="416">
        <f t="shared" si="88"/>
        <v>55549.74040000001</v>
      </c>
      <c r="F342" s="416">
        <f t="shared" si="88"/>
        <v>149635.80240000002</v>
      </c>
      <c r="G342" s="416">
        <f t="shared" si="88"/>
        <v>66125.387999999992</v>
      </c>
      <c r="H342" s="416">
        <f t="shared" si="88"/>
        <v>30473.3688</v>
      </c>
      <c r="I342" s="416">
        <f t="shared" si="88"/>
        <v>0</v>
      </c>
      <c r="J342" s="416">
        <f t="shared" si="88"/>
        <v>0</v>
      </c>
      <c r="K342" s="416">
        <f t="shared" si="88"/>
        <v>0</v>
      </c>
      <c r="L342" s="416">
        <f t="shared" si="88"/>
        <v>0</v>
      </c>
      <c r="M342" s="416">
        <f t="shared" si="88"/>
        <v>0</v>
      </c>
      <c r="N342" s="416">
        <f t="shared" si="89"/>
        <v>0</v>
      </c>
      <c r="O342" s="416">
        <f t="shared" si="89"/>
        <v>0</v>
      </c>
    </row>
    <row r="343" spans="1:15">
      <c r="A343" s="417" t="s">
        <v>1398</v>
      </c>
      <c r="B343" s="417" t="s">
        <v>1398</v>
      </c>
      <c r="C343" s="392" t="s">
        <v>1366</v>
      </c>
      <c r="D343" s="416">
        <f t="shared" si="88"/>
        <v>417253.72849999991</v>
      </c>
      <c r="E343" s="416">
        <f t="shared" si="88"/>
        <v>465806.66300000018</v>
      </c>
      <c r="F343" s="416">
        <f t="shared" si="88"/>
        <v>554487.2250600002</v>
      </c>
      <c r="G343" s="416">
        <f t="shared" si="88"/>
        <v>762810.05540000054</v>
      </c>
      <c r="H343" s="416">
        <f t="shared" si="88"/>
        <v>614771.33640000015</v>
      </c>
      <c r="I343" s="416">
        <f t="shared" si="88"/>
        <v>0</v>
      </c>
      <c r="J343" s="416">
        <f t="shared" si="88"/>
        <v>0</v>
      </c>
      <c r="K343" s="416">
        <f t="shared" si="88"/>
        <v>0</v>
      </c>
      <c r="L343" s="416">
        <f t="shared" si="88"/>
        <v>0</v>
      </c>
      <c r="M343" s="416">
        <f t="shared" si="88"/>
        <v>0</v>
      </c>
      <c r="N343" s="416">
        <f t="shared" si="89"/>
        <v>0</v>
      </c>
      <c r="O343" s="416">
        <f t="shared" si="89"/>
        <v>0</v>
      </c>
    </row>
    <row r="344" spans="1:15">
      <c r="A344" s="417" t="s">
        <v>1398</v>
      </c>
      <c r="B344" s="417" t="s">
        <v>1398</v>
      </c>
      <c r="C344" s="392" t="s">
        <v>1367</v>
      </c>
      <c r="D344" s="416">
        <f t="shared" si="88"/>
        <v>417253.72849999991</v>
      </c>
      <c r="E344" s="416">
        <f t="shared" si="88"/>
        <v>465806.66300000018</v>
      </c>
      <c r="F344" s="416">
        <f t="shared" si="88"/>
        <v>554487.2250600002</v>
      </c>
      <c r="G344" s="416">
        <f t="shared" si="88"/>
        <v>762810.05540000054</v>
      </c>
      <c r="H344" s="416">
        <f t="shared" si="88"/>
        <v>614771.33640000015</v>
      </c>
      <c r="I344" s="416">
        <f t="shared" si="88"/>
        <v>0</v>
      </c>
      <c r="J344" s="416">
        <f t="shared" si="88"/>
        <v>0</v>
      </c>
      <c r="K344" s="416">
        <f t="shared" si="88"/>
        <v>0</v>
      </c>
      <c r="L344" s="416">
        <f t="shared" si="88"/>
        <v>0</v>
      </c>
      <c r="M344" s="416">
        <f t="shared" si="88"/>
        <v>0</v>
      </c>
      <c r="N344" s="416">
        <f t="shared" si="89"/>
        <v>0</v>
      </c>
      <c r="O344" s="416">
        <f t="shared" si="89"/>
        <v>0</v>
      </c>
    </row>
    <row r="345" spans="1:15">
      <c r="A345" s="417" t="s">
        <v>1398</v>
      </c>
      <c r="B345" s="418" t="s">
        <v>1398</v>
      </c>
      <c r="C345" s="392" t="s">
        <v>1368</v>
      </c>
      <c r="D345" s="416">
        <f t="shared" si="88"/>
        <v>0</v>
      </c>
      <c r="E345" s="416">
        <f t="shared" si="88"/>
        <v>0</v>
      </c>
      <c r="F345" s="416">
        <f t="shared" si="88"/>
        <v>0</v>
      </c>
      <c r="G345" s="416">
        <f t="shared" si="88"/>
        <v>0</v>
      </c>
      <c r="H345" s="416">
        <f t="shared" si="88"/>
        <v>0</v>
      </c>
      <c r="I345" s="416">
        <f t="shared" si="88"/>
        <v>0</v>
      </c>
      <c r="J345" s="416">
        <f t="shared" si="88"/>
        <v>0</v>
      </c>
      <c r="K345" s="416">
        <f t="shared" si="88"/>
        <v>0</v>
      </c>
      <c r="L345" s="416">
        <f t="shared" si="88"/>
        <v>0</v>
      </c>
      <c r="M345" s="416">
        <f t="shared" si="88"/>
        <v>0</v>
      </c>
      <c r="N345" s="416">
        <f t="shared" si="89"/>
        <v>0</v>
      </c>
      <c r="O345" s="416">
        <f t="shared" si="89"/>
        <v>0</v>
      </c>
    </row>
    <row r="346" spans="1:15">
      <c r="A346" s="402" t="s">
        <v>1398</v>
      </c>
      <c r="B346" s="402" t="s">
        <v>1398</v>
      </c>
      <c r="C346" s="402" t="s">
        <v>1543</v>
      </c>
      <c r="D346" s="414">
        <f t="shared" si="88"/>
        <v>0</v>
      </c>
      <c r="E346" s="414">
        <f t="shared" si="88"/>
        <v>0</v>
      </c>
      <c r="F346" s="414">
        <f t="shared" si="88"/>
        <v>721177.66400000011</v>
      </c>
      <c r="G346" s="414">
        <f t="shared" si="88"/>
        <v>32101.120000000003</v>
      </c>
      <c r="H346" s="414">
        <f t="shared" si="88"/>
        <v>0</v>
      </c>
      <c r="I346" s="414">
        <f t="shared" si="88"/>
        <v>0</v>
      </c>
      <c r="J346" s="414">
        <f t="shared" si="88"/>
        <v>0</v>
      </c>
      <c r="K346" s="414">
        <f t="shared" si="88"/>
        <v>0</v>
      </c>
      <c r="L346" s="414">
        <f t="shared" si="88"/>
        <v>0</v>
      </c>
      <c r="M346" s="414">
        <f t="shared" si="88"/>
        <v>0</v>
      </c>
      <c r="N346" s="414">
        <f t="shared" si="89"/>
        <v>0</v>
      </c>
      <c r="O346" s="414">
        <f t="shared" si="89"/>
        <v>0</v>
      </c>
    </row>
    <row r="347" spans="1:15">
      <c r="A347" s="415" t="s">
        <v>1398</v>
      </c>
      <c r="B347" s="415" t="s">
        <v>1398</v>
      </c>
      <c r="C347" s="392" t="s">
        <v>1363</v>
      </c>
      <c r="D347" s="416">
        <f t="shared" si="88"/>
        <v>0</v>
      </c>
      <c r="E347" s="416">
        <f t="shared" si="88"/>
        <v>0</v>
      </c>
      <c r="F347" s="416">
        <f t="shared" si="88"/>
        <v>0</v>
      </c>
      <c r="G347" s="416">
        <f t="shared" si="88"/>
        <v>0</v>
      </c>
      <c r="H347" s="416">
        <f t="shared" si="88"/>
        <v>0</v>
      </c>
      <c r="I347" s="416">
        <f t="shared" si="88"/>
        <v>0</v>
      </c>
      <c r="J347" s="416">
        <f t="shared" si="88"/>
        <v>0</v>
      </c>
      <c r="K347" s="416">
        <f t="shared" si="88"/>
        <v>0</v>
      </c>
      <c r="L347" s="416">
        <f t="shared" si="88"/>
        <v>0</v>
      </c>
      <c r="M347" s="416">
        <f t="shared" si="88"/>
        <v>0</v>
      </c>
      <c r="N347" s="416">
        <f t="shared" si="89"/>
        <v>0</v>
      </c>
      <c r="O347" s="416">
        <f t="shared" si="89"/>
        <v>0</v>
      </c>
    </row>
    <row r="348" spans="1:15">
      <c r="A348" s="417" t="s">
        <v>1398</v>
      </c>
      <c r="B348" s="417" t="s">
        <v>1398</v>
      </c>
      <c r="C348" s="392" t="s">
        <v>1364</v>
      </c>
      <c r="D348" s="416">
        <f t="shared" si="88"/>
        <v>0</v>
      </c>
      <c r="E348" s="416">
        <f t="shared" si="88"/>
        <v>0</v>
      </c>
      <c r="F348" s="416">
        <f t="shared" si="88"/>
        <v>563420.05000000005</v>
      </c>
      <c r="G348" s="416">
        <f t="shared" si="88"/>
        <v>25079</v>
      </c>
      <c r="H348" s="416">
        <f t="shared" si="88"/>
        <v>0</v>
      </c>
      <c r="I348" s="416">
        <f t="shared" si="88"/>
        <v>0</v>
      </c>
      <c r="J348" s="416">
        <f t="shared" si="88"/>
        <v>0</v>
      </c>
      <c r="K348" s="416">
        <f t="shared" si="88"/>
        <v>0</v>
      </c>
      <c r="L348" s="416">
        <f t="shared" si="88"/>
        <v>0</v>
      </c>
      <c r="M348" s="416">
        <f t="shared" si="88"/>
        <v>0</v>
      </c>
      <c r="N348" s="416">
        <f t="shared" si="89"/>
        <v>0</v>
      </c>
      <c r="O348" s="416">
        <f t="shared" si="89"/>
        <v>0</v>
      </c>
    </row>
    <row r="349" spans="1:15">
      <c r="A349" s="417" t="s">
        <v>1398</v>
      </c>
      <c r="B349" s="417" t="s">
        <v>1398</v>
      </c>
      <c r="C349" s="392" t="s">
        <v>1365</v>
      </c>
      <c r="D349" s="416">
        <f t="shared" si="88"/>
        <v>0</v>
      </c>
      <c r="E349" s="416">
        <f t="shared" si="88"/>
        <v>0</v>
      </c>
      <c r="F349" s="416">
        <f t="shared" si="88"/>
        <v>0</v>
      </c>
      <c r="G349" s="416">
        <f t="shared" si="88"/>
        <v>0</v>
      </c>
      <c r="H349" s="416">
        <f t="shared" si="88"/>
        <v>0</v>
      </c>
      <c r="I349" s="416">
        <f t="shared" si="88"/>
        <v>0</v>
      </c>
      <c r="J349" s="416">
        <f t="shared" si="88"/>
        <v>0</v>
      </c>
      <c r="K349" s="416">
        <f t="shared" si="88"/>
        <v>0</v>
      </c>
      <c r="L349" s="416">
        <f t="shared" si="88"/>
        <v>0</v>
      </c>
      <c r="M349" s="416">
        <f t="shared" si="88"/>
        <v>0</v>
      </c>
      <c r="N349" s="416">
        <f t="shared" si="89"/>
        <v>0</v>
      </c>
      <c r="O349" s="416">
        <f t="shared" si="89"/>
        <v>0</v>
      </c>
    </row>
    <row r="350" spans="1:15">
      <c r="A350" s="417" t="s">
        <v>1398</v>
      </c>
      <c r="B350" s="417" t="s">
        <v>1398</v>
      </c>
      <c r="C350" s="392" t="s">
        <v>1366</v>
      </c>
      <c r="D350" s="416">
        <f t="shared" si="88"/>
        <v>0</v>
      </c>
      <c r="E350" s="416">
        <f t="shared" si="88"/>
        <v>0</v>
      </c>
      <c r="F350" s="416">
        <f t="shared" si="88"/>
        <v>78878.807000000015</v>
      </c>
      <c r="G350" s="416">
        <f t="shared" si="88"/>
        <v>3511.06</v>
      </c>
      <c r="H350" s="416">
        <f t="shared" si="88"/>
        <v>0</v>
      </c>
      <c r="I350" s="416">
        <f t="shared" si="88"/>
        <v>0</v>
      </c>
      <c r="J350" s="416">
        <f t="shared" si="88"/>
        <v>0</v>
      </c>
      <c r="K350" s="416">
        <f t="shared" si="88"/>
        <v>0</v>
      </c>
      <c r="L350" s="416">
        <f t="shared" si="88"/>
        <v>0</v>
      </c>
      <c r="M350" s="416">
        <f t="shared" si="88"/>
        <v>0</v>
      </c>
      <c r="N350" s="416">
        <f t="shared" si="89"/>
        <v>0</v>
      </c>
      <c r="O350" s="416">
        <f t="shared" si="89"/>
        <v>0</v>
      </c>
    </row>
    <row r="351" spans="1:15">
      <c r="A351" s="417" t="s">
        <v>1398</v>
      </c>
      <c r="B351" s="417" t="s">
        <v>1398</v>
      </c>
      <c r="C351" s="392" t="s">
        <v>1367</v>
      </c>
      <c r="D351" s="416">
        <f t="shared" si="88"/>
        <v>0</v>
      </c>
      <c r="E351" s="416">
        <f t="shared" si="88"/>
        <v>0</v>
      </c>
      <c r="F351" s="416">
        <f t="shared" si="88"/>
        <v>78878.807000000015</v>
      </c>
      <c r="G351" s="416">
        <f t="shared" si="88"/>
        <v>3511.06</v>
      </c>
      <c r="H351" s="416">
        <f t="shared" si="88"/>
        <v>0</v>
      </c>
      <c r="I351" s="416">
        <f t="shared" si="88"/>
        <v>0</v>
      </c>
      <c r="J351" s="416">
        <f t="shared" si="88"/>
        <v>0</v>
      </c>
      <c r="K351" s="416">
        <f t="shared" si="88"/>
        <v>0</v>
      </c>
      <c r="L351" s="416">
        <f t="shared" si="88"/>
        <v>0</v>
      </c>
      <c r="M351" s="416">
        <f t="shared" si="88"/>
        <v>0</v>
      </c>
      <c r="N351" s="416">
        <f t="shared" si="89"/>
        <v>0</v>
      </c>
      <c r="O351" s="416">
        <f t="shared" si="89"/>
        <v>0</v>
      </c>
    </row>
    <row r="352" spans="1:15">
      <c r="A352" s="417" t="s">
        <v>1398</v>
      </c>
      <c r="B352" s="418" t="s">
        <v>1398</v>
      </c>
      <c r="C352" s="392" t="s">
        <v>1368</v>
      </c>
      <c r="D352" s="416">
        <f t="shared" si="88"/>
        <v>0</v>
      </c>
      <c r="E352" s="416">
        <f t="shared" si="88"/>
        <v>0</v>
      </c>
      <c r="F352" s="416">
        <f t="shared" si="88"/>
        <v>0</v>
      </c>
      <c r="G352" s="416">
        <f t="shared" si="88"/>
        <v>0</v>
      </c>
      <c r="H352" s="416">
        <f t="shared" si="88"/>
        <v>0</v>
      </c>
      <c r="I352" s="416">
        <f t="shared" si="88"/>
        <v>0</v>
      </c>
      <c r="J352" s="416">
        <f t="shared" si="88"/>
        <v>0</v>
      </c>
      <c r="K352" s="416">
        <f t="shared" si="88"/>
        <v>0</v>
      </c>
      <c r="L352" s="416">
        <f t="shared" si="88"/>
        <v>0</v>
      </c>
      <c r="M352" s="416">
        <f t="shared" si="88"/>
        <v>0</v>
      </c>
      <c r="N352" s="416">
        <f t="shared" si="89"/>
        <v>0</v>
      </c>
      <c r="O352" s="416">
        <f t="shared" si="89"/>
        <v>0</v>
      </c>
    </row>
    <row r="353" spans="1:15">
      <c r="A353" s="402" t="s">
        <v>1398</v>
      </c>
      <c r="B353" s="402" t="s">
        <v>1398</v>
      </c>
      <c r="C353" s="402" t="s">
        <v>1544</v>
      </c>
      <c r="D353" s="414">
        <f t="shared" si="88"/>
        <v>-7798.5407999999998</v>
      </c>
      <c r="E353" s="414">
        <f t="shared" si="88"/>
        <v>-32487.014399999996</v>
      </c>
      <c r="F353" s="414">
        <f t="shared" si="88"/>
        <v>-64986.380799999999</v>
      </c>
      <c r="G353" s="414">
        <f t="shared" si="88"/>
        <v>-139414.66880000001</v>
      </c>
      <c r="H353" s="414">
        <f t="shared" si="88"/>
        <v>-153581.82399999999</v>
      </c>
      <c r="I353" s="414">
        <f t="shared" si="88"/>
        <v>0</v>
      </c>
      <c r="J353" s="414">
        <f t="shared" si="88"/>
        <v>0</v>
      </c>
      <c r="K353" s="414">
        <f t="shared" si="88"/>
        <v>0</v>
      </c>
      <c r="L353" s="414">
        <f t="shared" si="88"/>
        <v>0</v>
      </c>
      <c r="M353" s="414">
        <f t="shared" si="88"/>
        <v>0</v>
      </c>
      <c r="N353" s="414">
        <f t="shared" si="89"/>
        <v>0</v>
      </c>
      <c r="O353" s="414">
        <f t="shared" si="89"/>
        <v>0</v>
      </c>
    </row>
    <row r="354" spans="1:15">
      <c r="A354" s="415" t="s">
        <v>1398</v>
      </c>
      <c r="B354" s="415" t="s">
        <v>1398</v>
      </c>
      <c r="C354" s="392" t="s">
        <v>1363</v>
      </c>
      <c r="D354" s="416">
        <f t="shared" si="88"/>
        <v>0</v>
      </c>
      <c r="E354" s="416">
        <f t="shared" si="88"/>
        <v>0</v>
      </c>
      <c r="F354" s="416">
        <f t="shared" si="88"/>
        <v>0</v>
      </c>
      <c r="G354" s="416">
        <f t="shared" si="88"/>
        <v>0</v>
      </c>
      <c r="H354" s="416">
        <f t="shared" si="88"/>
        <v>0</v>
      </c>
      <c r="I354" s="416">
        <f t="shared" si="88"/>
        <v>0</v>
      </c>
      <c r="J354" s="416">
        <f t="shared" si="88"/>
        <v>0</v>
      </c>
      <c r="K354" s="416">
        <f t="shared" si="88"/>
        <v>0</v>
      </c>
      <c r="L354" s="416">
        <f t="shared" si="88"/>
        <v>0</v>
      </c>
      <c r="M354" s="416">
        <f t="shared" si="88"/>
        <v>0</v>
      </c>
      <c r="N354" s="416">
        <f t="shared" si="89"/>
        <v>0</v>
      </c>
      <c r="O354" s="416">
        <f t="shared" si="89"/>
        <v>0</v>
      </c>
    </row>
    <row r="355" spans="1:15">
      <c r="A355" s="417" t="s">
        <v>1398</v>
      </c>
      <c r="B355" s="417" t="s">
        <v>1398</v>
      </c>
      <c r="C355" s="392" t="s">
        <v>1364</v>
      </c>
      <c r="D355" s="416">
        <f t="shared" si="88"/>
        <v>-6092.61</v>
      </c>
      <c r="E355" s="416">
        <f t="shared" si="88"/>
        <v>-25380.48</v>
      </c>
      <c r="F355" s="416">
        <f t="shared" si="88"/>
        <v>-50770.610000000008</v>
      </c>
      <c r="G355" s="416">
        <f t="shared" si="88"/>
        <v>-108917.71</v>
      </c>
      <c r="H355" s="416">
        <f t="shared" si="88"/>
        <v>-119985.80000000002</v>
      </c>
      <c r="I355" s="416">
        <f t="shared" si="88"/>
        <v>0</v>
      </c>
      <c r="J355" s="416">
        <f t="shared" si="88"/>
        <v>0</v>
      </c>
      <c r="K355" s="416">
        <f t="shared" si="88"/>
        <v>0</v>
      </c>
      <c r="L355" s="416">
        <f t="shared" si="88"/>
        <v>0</v>
      </c>
      <c r="M355" s="416">
        <f t="shared" si="88"/>
        <v>0</v>
      </c>
      <c r="N355" s="416">
        <f t="shared" si="89"/>
        <v>0</v>
      </c>
      <c r="O355" s="416">
        <f t="shared" si="89"/>
        <v>0</v>
      </c>
    </row>
    <row r="356" spans="1:15">
      <c r="A356" s="417" t="s">
        <v>1398</v>
      </c>
      <c r="B356" s="417" t="s">
        <v>1398</v>
      </c>
      <c r="C356" s="392" t="s">
        <v>1365</v>
      </c>
      <c r="D356" s="416">
        <f t="shared" si="88"/>
        <v>-1705.9308000000001</v>
      </c>
      <c r="E356" s="416">
        <f t="shared" si="88"/>
        <v>0</v>
      </c>
      <c r="F356" s="416">
        <f t="shared" si="88"/>
        <v>-8525.9439999999995</v>
      </c>
      <c r="G356" s="416">
        <f t="shared" si="88"/>
        <v>-1698.06</v>
      </c>
      <c r="H356" s="416">
        <f t="shared" si="88"/>
        <v>0</v>
      </c>
      <c r="I356" s="416">
        <f t="shared" si="88"/>
        <v>0</v>
      </c>
      <c r="J356" s="416">
        <f t="shared" si="88"/>
        <v>0</v>
      </c>
      <c r="K356" s="416">
        <f t="shared" si="88"/>
        <v>0</v>
      </c>
      <c r="L356" s="416">
        <f t="shared" si="88"/>
        <v>0</v>
      </c>
      <c r="M356" s="416">
        <f t="shared" si="88"/>
        <v>0</v>
      </c>
      <c r="N356" s="416">
        <f t="shared" si="89"/>
        <v>0</v>
      </c>
      <c r="O356" s="416">
        <f t="shared" si="89"/>
        <v>0</v>
      </c>
    </row>
    <row r="357" spans="1:15">
      <c r="A357" s="417" t="s">
        <v>1398</v>
      </c>
      <c r="B357" s="417" t="s">
        <v>1398</v>
      </c>
      <c r="C357" s="392" t="s">
        <v>1366</v>
      </c>
      <c r="D357" s="416">
        <f t="shared" si="88"/>
        <v>0</v>
      </c>
      <c r="E357" s="416">
        <f t="shared" si="88"/>
        <v>-3553.2671999999998</v>
      </c>
      <c r="F357" s="416">
        <f t="shared" si="88"/>
        <v>-2844.9133999999999</v>
      </c>
      <c r="G357" s="416">
        <f t="shared" si="88"/>
        <v>-14399.449400000001</v>
      </c>
      <c r="H357" s="416">
        <f t="shared" si="88"/>
        <v>-16798.011999999999</v>
      </c>
      <c r="I357" s="416">
        <f t="shared" si="88"/>
        <v>0</v>
      </c>
      <c r="J357" s="416">
        <f t="shared" si="88"/>
        <v>0</v>
      </c>
      <c r="K357" s="416">
        <f t="shared" si="88"/>
        <v>0</v>
      </c>
      <c r="L357" s="416">
        <f t="shared" si="88"/>
        <v>0</v>
      </c>
      <c r="M357" s="416">
        <f t="shared" si="88"/>
        <v>0</v>
      </c>
      <c r="N357" s="416">
        <f t="shared" ref="N357:O366" si="90">+N21+N49+N77+N105+N133+N161+N189+N217+N245+N273+N301+N329</f>
        <v>0</v>
      </c>
      <c r="O357" s="416">
        <f t="shared" si="90"/>
        <v>0</v>
      </c>
    </row>
    <row r="358" spans="1:15">
      <c r="A358" s="417" t="s">
        <v>1398</v>
      </c>
      <c r="B358" s="417" t="s">
        <v>1398</v>
      </c>
      <c r="C358" s="392" t="s">
        <v>1367</v>
      </c>
      <c r="D358" s="416">
        <f t="shared" si="88"/>
        <v>0</v>
      </c>
      <c r="E358" s="416">
        <f t="shared" si="88"/>
        <v>-3553.2671999999998</v>
      </c>
      <c r="F358" s="416">
        <f t="shared" si="88"/>
        <v>-2844.9133999999999</v>
      </c>
      <c r="G358" s="416">
        <f t="shared" si="88"/>
        <v>-14399.449400000001</v>
      </c>
      <c r="H358" s="416">
        <f t="shared" si="88"/>
        <v>-16798.011999999999</v>
      </c>
      <c r="I358" s="416">
        <f t="shared" si="88"/>
        <v>0</v>
      </c>
      <c r="J358" s="416">
        <f t="shared" si="88"/>
        <v>0</v>
      </c>
      <c r="K358" s="416">
        <f t="shared" si="88"/>
        <v>0</v>
      </c>
      <c r="L358" s="416">
        <f t="shared" si="88"/>
        <v>0</v>
      </c>
      <c r="M358" s="416">
        <f t="shared" si="88"/>
        <v>0</v>
      </c>
      <c r="N358" s="416">
        <f t="shared" si="90"/>
        <v>0</v>
      </c>
      <c r="O358" s="416">
        <f t="shared" si="90"/>
        <v>0</v>
      </c>
    </row>
    <row r="359" spans="1:15">
      <c r="A359" s="417" t="s">
        <v>1398</v>
      </c>
      <c r="B359" s="418" t="s">
        <v>1398</v>
      </c>
      <c r="C359" s="403" t="s">
        <v>1368</v>
      </c>
      <c r="D359" s="416">
        <f t="shared" si="88"/>
        <v>0</v>
      </c>
      <c r="E359" s="416">
        <f t="shared" si="88"/>
        <v>0</v>
      </c>
      <c r="F359" s="416">
        <f t="shared" si="88"/>
        <v>0</v>
      </c>
      <c r="G359" s="416">
        <f t="shared" si="88"/>
        <v>0</v>
      </c>
      <c r="H359" s="416">
        <f t="shared" si="88"/>
        <v>0</v>
      </c>
      <c r="I359" s="416">
        <f t="shared" si="88"/>
        <v>0</v>
      </c>
      <c r="J359" s="416">
        <f t="shared" si="88"/>
        <v>0</v>
      </c>
      <c r="K359" s="416">
        <f t="shared" si="88"/>
        <v>0</v>
      </c>
      <c r="L359" s="416">
        <f t="shared" si="88"/>
        <v>0</v>
      </c>
      <c r="M359" s="416">
        <f t="shared" si="88"/>
        <v>0</v>
      </c>
      <c r="N359" s="416">
        <f t="shared" si="90"/>
        <v>0</v>
      </c>
      <c r="O359" s="416">
        <f t="shared" si="90"/>
        <v>0</v>
      </c>
    </row>
    <row r="360" spans="1:15">
      <c r="A360" s="402" t="s">
        <v>1398</v>
      </c>
      <c r="B360" s="402" t="s">
        <v>1398</v>
      </c>
      <c r="C360" s="402" t="s">
        <v>1913</v>
      </c>
      <c r="D360" s="414">
        <f t="shared" si="88"/>
        <v>4218128.9145999961</v>
      </c>
      <c r="E360" s="414">
        <f t="shared" si="88"/>
        <v>5037615.2319999989</v>
      </c>
      <c r="F360" s="414">
        <f t="shared" si="88"/>
        <v>7150535.2697199965</v>
      </c>
      <c r="G360" s="414">
        <f t="shared" si="88"/>
        <v>8118439.6099999929</v>
      </c>
      <c r="H360" s="414">
        <f t="shared" si="88"/>
        <v>6588737.6375999963</v>
      </c>
      <c r="I360" s="414">
        <f t="shared" si="88"/>
        <v>0</v>
      </c>
      <c r="J360" s="414">
        <f t="shared" si="88"/>
        <v>0</v>
      </c>
      <c r="K360" s="414">
        <f t="shared" si="88"/>
        <v>0</v>
      </c>
      <c r="L360" s="414">
        <f t="shared" si="88"/>
        <v>0</v>
      </c>
      <c r="M360" s="414">
        <f t="shared" si="88"/>
        <v>0</v>
      </c>
      <c r="N360" s="414">
        <f t="shared" si="90"/>
        <v>0</v>
      </c>
      <c r="O360" s="414">
        <f t="shared" si="90"/>
        <v>0</v>
      </c>
    </row>
    <row r="361" spans="1:15">
      <c r="A361" s="415" t="s">
        <v>1398</v>
      </c>
      <c r="B361" s="415" t="s">
        <v>1398</v>
      </c>
      <c r="C361" s="423" t="s">
        <v>1363</v>
      </c>
      <c r="D361" s="422">
        <f t="shared" si="88"/>
        <v>0</v>
      </c>
      <c r="E361" s="422">
        <f t="shared" si="88"/>
        <v>0</v>
      </c>
      <c r="F361" s="422">
        <f t="shared" si="88"/>
        <v>0</v>
      </c>
      <c r="G361" s="422">
        <f t="shared" si="88"/>
        <v>0</v>
      </c>
      <c r="H361" s="422">
        <f t="shared" si="88"/>
        <v>0</v>
      </c>
      <c r="I361" s="422">
        <f t="shared" si="88"/>
        <v>0</v>
      </c>
      <c r="J361" s="422">
        <f t="shared" si="88"/>
        <v>0</v>
      </c>
      <c r="K361" s="422">
        <f t="shared" si="88"/>
        <v>0</v>
      </c>
      <c r="L361" s="422">
        <f t="shared" si="88"/>
        <v>0</v>
      </c>
      <c r="M361" s="422">
        <f t="shared" si="88"/>
        <v>0</v>
      </c>
      <c r="N361" s="422">
        <f t="shared" si="90"/>
        <v>0</v>
      </c>
      <c r="O361" s="422">
        <f t="shared" si="90"/>
        <v>0</v>
      </c>
    </row>
    <row r="362" spans="1:15">
      <c r="A362" s="417" t="s">
        <v>1398</v>
      </c>
      <c r="B362" s="417" t="s">
        <v>1398</v>
      </c>
      <c r="C362" s="392" t="s">
        <v>1364</v>
      </c>
      <c r="D362" s="416">
        <f t="shared" si="88"/>
        <v>3348680.7699999963</v>
      </c>
      <c r="E362" s="416">
        <f t="shared" si="88"/>
        <v>4057558.6999999983</v>
      </c>
      <c r="F362" s="416">
        <f t="shared" si="88"/>
        <v>5748383.1739999959</v>
      </c>
      <c r="G362" s="416">
        <f t="shared" si="88"/>
        <v>6550168.9499999927</v>
      </c>
      <c r="H362" s="416">
        <f t="shared" si="88"/>
        <v>5362317.6199999955</v>
      </c>
      <c r="I362" s="416">
        <f t="shared" si="88"/>
        <v>0</v>
      </c>
      <c r="J362" s="416">
        <f t="shared" si="88"/>
        <v>0</v>
      </c>
      <c r="K362" s="416">
        <f t="shared" si="88"/>
        <v>0</v>
      </c>
      <c r="L362" s="416">
        <f t="shared" si="88"/>
        <v>0</v>
      </c>
      <c r="M362" s="416">
        <f t="shared" si="88"/>
        <v>0</v>
      </c>
      <c r="N362" s="416">
        <f t="shared" si="90"/>
        <v>0</v>
      </c>
      <c r="O362" s="416">
        <f t="shared" si="90"/>
        <v>0</v>
      </c>
    </row>
    <row r="363" spans="1:15">
      <c r="A363" s="417" t="s">
        <v>1398</v>
      </c>
      <c r="B363" s="417" t="s">
        <v>1398</v>
      </c>
      <c r="C363" s="392" t="s">
        <v>1365</v>
      </c>
      <c r="D363" s="416">
        <f t="shared" si="88"/>
        <v>34940.687599999997</v>
      </c>
      <c r="E363" s="416">
        <f t="shared" si="88"/>
        <v>55549.74040000001</v>
      </c>
      <c r="F363" s="416">
        <f t="shared" si="88"/>
        <v>141109.85840000003</v>
      </c>
      <c r="G363" s="416">
        <f t="shared" si="88"/>
        <v>64427.327999999994</v>
      </c>
      <c r="H363" s="416">
        <f t="shared" si="88"/>
        <v>30473.3688</v>
      </c>
      <c r="I363" s="416">
        <f t="shared" si="88"/>
        <v>0</v>
      </c>
      <c r="J363" s="416">
        <f t="shared" si="88"/>
        <v>0</v>
      </c>
      <c r="K363" s="416">
        <f t="shared" si="88"/>
        <v>0</v>
      </c>
      <c r="L363" s="416">
        <f t="shared" si="88"/>
        <v>0</v>
      </c>
      <c r="M363" s="416">
        <f t="shared" si="88"/>
        <v>0</v>
      </c>
      <c r="N363" s="416">
        <f t="shared" si="90"/>
        <v>0</v>
      </c>
      <c r="O363" s="416">
        <f t="shared" si="90"/>
        <v>0</v>
      </c>
    </row>
    <row r="364" spans="1:15">
      <c r="A364" s="417" t="s">
        <v>1398</v>
      </c>
      <c r="B364" s="417" t="s">
        <v>1398</v>
      </c>
      <c r="C364" s="392" t="s">
        <v>1366</v>
      </c>
      <c r="D364" s="416">
        <f t="shared" si="88"/>
        <v>417253.72849999991</v>
      </c>
      <c r="E364" s="416">
        <f t="shared" si="88"/>
        <v>462253.39580000017</v>
      </c>
      <c r="F364" s="416">
        <f t="shared" si="88"/>
        <v>630521.11866000027</v>
      </c>
      <c r="G364" s="416">
        <f t="shared" si="88"/>
        <v>751921.66600000055</v>
      </c>
      <c r="H364" s="416">
        <f t="shared" si="88"/>
        <v>597973.32440000016</v>
      </c>
      <c r="I364" s="416">
        <f t="shared" si="88"/>
        <v>0</v>
      </c>
      <c r="J364" s="416">
        <f t="shared" si="88"/>
        <v>0</v>
      </c>
      <c r="K364" s="416">
        <f t="shared" si="88"/>
        <v>0</v>
      </c>
      <c r="L364" s="416">
        <f t="shared" si="88"/>
        <v>0</v>
      </c>
      <c r="M364" s="416">
        <f t="shared" si="88"/>
        <v>0</v>
      </c>
      <c r="N364" s="416">
        <f t="shared" si="90"/>
        <v>0</v>
      </c>
      <c r="O364" s="416">
        <f t="shared" si="90"/>
        <v>0</v>
      </c>
    </row>
    <row r="365" spans="1:15">
      <c r="A365" s="417" t="s">
        <v>1398</v>
      </c>
      <c r="B365" s="417" t="s">
        <v>1398</v>
      </c>
      <c r="C365" s="392" t="s">
        <v>1367</v>
      </c>
      <c r="D365" s="416">
        <f t="shared" si="88"/>
        <v>417253.72849999991</v>
      </c>
      <c r="E365" s="416">
        <f t="shared" si="88"/>
        <v>462253.39580000017</v>
      </c>
      <c r="F365" s="416">
        <f t="shared" si="88"/>
        <v>630521.11866000027</v>
      </c>
      <c r="G365" s="416">
        <f t="shared" si="88"/>
        <v>751921.66600000055</v>
      </c>
      <c r="H365" s="416">
        <f t="shared" si="88"/>
        <v>597973.32440000016</v>
      </c>
      <c r="I365" s="416">
        <f t="shared" si="88"/>
        <v>0</v>
      </c>
      <c r="J365" s="416">
        <f t="shared" si="88"/>
        <v>0</v>
      </c>
      <c r="K365" s="416">
        <f t="shared" si="88"/>
        <v>0</v>
      </c>
      <c r="L365" s="416">
        <f t="shared" si="88"/>
        <v>0</v>
      </c>
      <c r="M365" s="416">
        <f t="shared" si="88"/>
        <v>0</v>
      </c>
      <c r="N365" s="416">
        <f t="shared" si="90"/>
        <v>0</v>
      </c>
      <c r="O365" s="416">
        <f t="shared" si="90"/>
        <v>0</v>
      </c>
    </row>
    <row r="366" spans="1:15">
      <c r="A366" s="418" t="s">
        <v>1398</v>
      </c>
      <c r="B366" s="418" t="s">
        <v>1398</v>
      </c>
      <c r="C366" s="403" t="s">
        <v>1368</v>
      </c>
      <c r="D366" s="421">
        <f t="shared" si="88"/>
        <v>0</v>
      </c>
      <c r="E366" s="421">
        <f t="shared" si="88"/>
        <v>0</v>
      </c>
      <c r="F366" s="421">
        <f t="shared" si="88"/>
        <v>0</v>
      </c>
      <c r="G366" s="421">
        <f t="shared" si="88"/>
        <v>0</v>
      </c>
      <c r="H366" s="421">
        <f t="shared" si="88"/>
        <v>0</v>
      </c>
      <c r="I366" s="421">
        <f t="shared" ref="I366:M366" si="91">+I30+I58+I86+I114+I142+I170+I198+I226+I254+I282+I310+I338</f>
        <v>0</v>
      </c>
      <c r="J366" s="421">
        <f t="shared" si="91"/>
        <v>0</v>
      </c>
      <c r="K366" s="421">
        <f t="shared" si="91"/>
        <v>0</v>
      </c>
      <c r="L366" s="421">
        <f t="shared" si="91"/>
        <v>0</v>
      </c>
      <c r="M366" s="421">
        <f t="shared" si="91"/>
        <v>0</v>
      </c>
      <c r="N366" s="421">
        <f t="shared" si="90"/>
        <v>0</v>
      </c>
      <c r="O366" s="421">
        <f t="shared" si="90"/>
        <v>0</v>
      </c>
    </row>
    <row r="367" spans="1:15">
      <c r="A367" s="400" t="s">
        <v>1396</v>
      </c>
      <c r="B367" s="401"/>
      <c r="C367" s="401"/>
      <c r="D367" s="414">
        <f>SUMIFS(SALE!$X$6:$X$9814,SALE!$Y$6:$Y$9814,$A$367:$A$370,SALE!$A$6:$A$9814,D2)</f>
        <v>0</v>
      </c>
      <c r="E367" s="414">
        <f>SUMIFS(SALE!$S$6:$S$9814,SALE!$Y$6:$Y$9814,$A$367:$A$370,SALE!$A$6:$A$9814,E2)</f>
        <v>0</v>
      </c>
      <c r="F367" s="414">
        <f>SUMIFS(SALE!$S$6:$S$9814,SALE!$Y$6:$Y$9814,$A$367:$A$370,SALE!$A$6:$A$9814,F2)</f>
        <v>0</v>
      </c>
      <c r="G367" s="414">
        <f>SUMIFS(SALE!$S$6:$S$9814,SALE!$Y$6:$Y$9814,$A$367:$A$370,SALE!$A$6:$A$9814,G2)</f>
        <v>0</v>
      </c>
      <c r="H367" s="414">
        <f>SUMIFS(SALE!$S$6:$S$9814,SALE!$Y$6:$Y$9814,$A$367:$A$370,SALE!$A$6:$A$9814,H2)</f>
        <v>0</v>
      </c>
      <c r="I367" s="414">
        <f>SUMIFS(SALE!$S$6:$S$9814,SALE!$Y$6:$Y$9814,$A$367:$A$370,SALE!$A$6:$A$9814,I2)</f>
        <v>0</v>
      </c>
      <c r="J367" s="414">
        <f>SUMIFS(SALE!$S$6:$S$9814,SALE!$Y$6:$Y$9814,$A$367:$A$370,SALE!$A$6:$A$9814,J2)</f>
        <v>0</v>
      </c>
      <c r="K367" s="414">
        <f>SUMIFS(SALE!$S$6:$S$9814,SALE!$Y$6:$Y$9814,$A$367:$A$370,SALE!$A$6:$A$9814,K2)</f>
        <v>0</v>
      </c>
      <c r="L367" s="414">
        <f>SUMIFS(SALE!$S$6:$S$9814,SALE!$Y$6:$Y$9814,$A$367:$A$370,SALE!$A$6:$A$9814,L2)</f>
        <v>0</v>
      </c>
      <c r="M367" s="414">
        <f>SUMIFS(SALE!$S$6:$S$9814,SALE!$Y$6:$Y$9814,$A$367:$A$370,SALE!$A$6:$A$9814,M2)</f>
        <v>0</v>
      </c>
      <c r="N367" s="414">
        <f>SUMIFS(SALE!$S$6:$S$9814,SALE!$Y$6:$Y$9814,$A$367:$A$370,SALE!$A$6:$A$9814,N2)</f>
        <v>0</v>
      </c>
      <c r="O367" s="414">
        <f>SUMIFS(SALE!$S$6:$S$9814,SALE!$Y$6:$Y$9814,$A$367:$A$370,SALE!$A$6:$A$9814,O2)</f>
        <v>0</v>
      </c>
    </row>
    <row r="368" spans="1:15">
      <c r="A368" s="401" t="s">
        <v>921</v>
      </c>
      <c r="B368" s="401"/>
      <c r="C368" s="401"/>
      <c r="D368" s="414">
        <f>SUMIFS(SALE!$X$6:$X$9814,SALE!$Y$6:$Y$9814,$A$367:$A$370,SALE!$A$6:$A$9814,D2)</f>
        <v>0</v>
      </c>
      <c r="E368" s="414">
        <f>SUMIFS(SALE!$S$6:$S$9814,SALE!$Y$6:$Y$9814,$A$367:$A$370,SALE!$A$6:$A$9814,E2)</f>
        <v>0</v>
      </c>
      <c r="F368" s="414">
        <f>SUMIFS(SALE!$S$6:$S$9814,SALE!$Y$6:$Y$9814,$A$367:$A$370,SALE!$A$6:$A$9814,F2)</f>
        <v>0</v>
      </c>
      <c r="G368" s="414">
        <f>SUMIFS(SALE!$S$6:$S$9814,SALE!$Y$6:$Y$9814,$A$367:$A$370,SALE!$A$6:$A$9814,G2)</f>
        <v>0</v>
      </c>
      <c r="H368" s="414">
        <f>SUMIFS(SALE!$S$6:$S$9814,SALE!$Y$6:$Y$9814,$A$367:$A$370,SALE!$A$6:$A$9814,H2)</f>
        <v>0</v>
      </c>
      <c r="I368" s="414">
        <f>SUMIFS(SALE!$S$6:$S$9814,SALE!$Y$6:$Y$9814,$A$367:$A$370,SALE!$A$6:$A$9814,I2)</f>
        <v>0</v>
      </c>
      <c r="J368" s="414">
        <f>SUMIFS(SALE!$S$6:$S$9814,SALE!$Y$6:$Y$9814,$A$367:$A$370,SALE!$A$6:$A$9814,J2)</f>
        <v>0</v>
      </c>
      <c r="K368" s="414">
        <f>SUMIFS(SALE!$S$6:$S$9814,SALE!$Y$6:$Y$9814,$A$367:$A$370,SALE!$A$6:$A$9814,K2)</f>
        <v>0</v>
      </c>
      <c r="L368" s="414">
        <f>SUMIFS(SALE!$S$6:$S$9814,SALE!$Y$6:$Y$9814,$A$367:$A$370,SALE!$A$6:$A$9814,L2)</f>
        <v>0</v>
      </c>
      <c r="M368" s="414">
        <f>SUMIFS(SALE!$S$6:$S$9814,SALE!$Y$6:$Y$9814,$A$367:$A$370,SALE!$A$6:$A$9814,M2)</f>
        <v>0</v>
      </c>
      <c r="N368" s="414">
        <f>SUMIFS(SALE!$S$6:$S$9814,SALE!$Y$6:$Y$9814,$A$367:$A$370,SALE!$A$6:$A$9814,N2)</f>
        <v>0</v>
      </c>
      <c r="O368" s="414">
        <f>SUMIFS(SALE!$S$6:$S$9814,SALE!$Y$6:$Y$9814,$A$367:$A$370,SALE!$A$6:$A$9814,O2)</f>
        <v>0</v>
      </c>
    </row>
    <row r="369" spans="1:15">
      <c r="A369" s="400" t="s">
        <v>1397</v>
      </c>
      <c r="B369" s="401"/>
      <c r="C369" s="401"/>
      <c r="D369" s="414">
        <f>SUMIFS(SALE!$X$6:$X$9814,SALE!$Y$6:$Y$9814,$A$367:$A$370,SALE!$A$6:$A$9814,D2)</f>
        <v>0</v>
      </c>
      <c r="E369" s="414">
        <f>SUMIFS(SALE!$S$6:$S$9814,SALE!$Y$6:$Y$9814,$A$367:$A$370,SALE!$A$6:$A$9814,E2)</f>
        <v>0</v>
      </c>
      <c r="F369" s="414">
        <f>SUMIFS(SALE!$S$6:$S$9814,SALE!$Y$6:$Y$9814,$A$367:$A$370,SALE!$A$6:$A$9814,F2)</f>
        <v>0</v>
      </c>
      <c r="G369" s="414">
        <f>SUMIFS(SALE!$S$6:$S$9814,SALE!$Y$6:$Y$9814,$A$367:$A$370,SALE!$A$6:$A$9814,G2)</f>
        <v>0</v>
      </c>
      <c r="H369" s="414">
        <f>SUMIFS(SALE!$S$6:$S$9814,SALE!$Y$6:$Y$9814,$A$367:$A$370,SALE!$A$6:$A$9814,H2)</f>
        <v>0</v>
      </c>
      <c r="I369" s="414">
        <f>SUMIFS(SALE!$S$6:$S$9814,SALE!$Y$6:$Y$9814,$A$367:$A$370,SALE!$A$6:$A$9814,I2)</f>
        <v>0</v>
      </c>
      <c r="J369" s="414">
        <f>SUMIFS(SALE!$S$6:$S$9814,SALE!$Y$6:$Y$9814,$A$367:$A$370,SALE!$A$6:$A$9814,J2)</f>
        <v>0</v>
      </c>
      <c r="K369" s="414">
        <f>SUMIFS(SALE!$S$6:$S$9814,SALE!$Y$6:$Y$9814,$A$367:$A$370,SALE!$A$6:$A$9814,K2)</f>
        <v>0</v>
      </c>
      <c r="L369" s="414">
        <f>SUMIFS(SALE!$S$6:$S$9814,SALE!$Y$6:$Y$9814,$A$367:$A$370,SALE!$A$6:$A$9814,L2)</f>
        <v>0</v>
      </c>
      <c r="M369" s="414">
        <f>SUMIFS(SALE!$S$6:$S$9814,SALE!$Y$6:$Y$9814,$A$367:$A$370,SALE!$A$6:$A$9814,M2)</f>
        <v>0</v>
      </c>
      <c r="N369" s="414">
        <f>SUMIFS(SALE!$S$6:$S$9814,SALE!$Y$6:$Y$9814,$A$367:$A$370,SALE!$A$6:$A$9814,N2)</f>
        <v>0</v>
      </c>
      <c r="O369" s="414">
        <f>SUMIFS(SALE!$S$6:$S$9814,SALE!$Y$6:$Y$9814,$A$367:$A$370,SALE!$A$6:$A$9814,O2)</f>
        <v>0</v>
      </c>
    </row>
    <row r="370" spans="1:15">
      <c r="A370" s="400" t="s">
        <v>1400</v>
      </c>
      <c r="B370" s="400"/>
      <c r="C370" s="401"/>
      <c r="D370" s="414">
        <f>SUMIFS(SALE!$X$6:$X$9814,SALE!$Y$6:$Y$9814,$A$367:$A$370,SALE!$A$6:$A$9814,D2)</f>
        <v>0</v>
      </c>
      <c r="E370" s="414">
        <f>SUMIFS(SALE!$S$6:$S$9814,SALE!$Y$6:$Y$9814,$A$367:$A$370,SALE!$A$6:$A$9814,E2)</f>
        <v>0</v>
      </c>
      <c r="F370" s="414">
        <f>SUMIFS(SALE!$S$6:$S$9814,SALE!$Y$6:$Y$9814,$A$367:$A$370,SALE!$A$6:$A$9814,F2)</f>
        <v>0</v>
      </c>
      <c r="G370" s="414">
        <f>SUMIFS(SALE!$S$6:$S$9814,SALE!$Y$6:$Y$9814,$A$367:$A$370,SALE!$A$6:$A$9814,G2)</f>
        <v>0</v>
      </c>
      <c r="H370" s="414">
        <f>SUMIFS(SALE!$S$6:$S$9814,SALE!$Y$6:$Y$9814,$A$367:$A$370,SALE!$A$6:$A$9814,H2)</f>
        <v>0</v>
      </c>
      <c r="I370" s="414">
        <f>SUMIFS(SALE!$S$6:$S$9814,SALE!$Y$6:$Y$9814,$A$367:$A$370,SALE!$A$6:$A$9814,I2)</f>
        <v>0</v>
      </c>
      <c r="J370" s="414">
        <f>SUMIFS(SALE!$S$6:$S$9814,SALE!$Y$6:$Y$9814,$A$367:$A$370,SALE!$A$6:$A$9814,J2)</f>
        <v>0</v>
      </c>
      <c r="K370" s="414">
        <f>SUMIFS(SALE!$S$6:$S$9814,SALE!$Y$6:$Y$9814,$A$367:$A$370,SALE!$A$6:$A$9814,K2)</f>
        <v>0</v>
      </c>
      <c r="L370" s="414">
        <f>SUMIFS(SALE!$S$6:$S$9814,SALE!$Y$6:$Y$9814,$A$367:$A$370,SALE!$A$6:$A$9814,L2)</f>
        <v>0</v>
      </c>
      <c r="M370" s="414">
        <f>SUMIFS(SALE!$S$6:$S$9814,SALE!$Y$6:$Y$9814,$A$367:$A$370,SALE!$A$6:$A$9814,M2)</f>
        <v>0</v>
      </c>
      <c r="N370" s="414">
        <f>SUMIFS(SALE!$S$6:$S$9814,SALE!$Y$6:$Y$9814,$A$367:$A$370,SALE!$A$6:$A$9814,N2)</f>
        <v>0</v>
      </c>
      <c r="O370" s="414">
        <f>SUMIFS(SALE!$S$6:$S$9814,SALE!$Y$6:$Y$9814,$A$367:$A$370,SALE!$A$6:$A$9814,O2)</f>
        <v>0</v>
      </c>
    </row>
    <row r="371" spans="1:15">
      <c r="A371" s="400" t="s">
        <v>920</v>
      </c>
      <c r="B371" s="401"/>
      <c r="C371" s="401"/>
      <c r="D371" s="414"/>
      <c r="E371" s="414"/>
      <c r="F371" s="414"/>
      <c r="G371" s="414"/>
      <c r="H371" s="414"/>
      <c r="I371" s="414"/>
      <c r="J371" s="414"/>
      <c r="K371" s="414"/>
      <c r="L371" s="414"/>
      <c r="M371" s="414"/>
      <c r="N371" s="414"/>
      <c r="O371" s="414"/>
    </row>
    <row r="372" spans="1:15">
      <c r="A372" s="400" t="s">
        <v>1770</v>
      </c>
      <c r="B372" s="400"/>
      <c r="C372" s="401"/>
      <c r="D372" s="414"/>
      <c r="E372" s="414"/>
      <c r="F372" s="414"/>
      <c r="G372" s="414"/>
      <c r="H372" s="414"/>
      <c r="I372" s="414"/>
      <c r="J372" s="414"/>
      <c r="K372" s="414"/>
      <c r="L372" s="414"/>
      <c r="M372" s="414"/>
      <c r="N372" s="414"/>
      <c r="O372" s="414"/>
    </row>
    <row r="373" spans="1:15">
      <c r="A373" s="400" t="s">
        <v>1771</v>
      </c>
      <c r="B373" s="400"/>
      <c r="C373" s="401"/>
      <c r="D373" s="414"/>
      <c r="E373" s="414"/>
      <c r="F373" s="414"/>
      <c r="G373" s="414"/>
      <c r="H373" s="414"/>
      <c r="I373" s="414"/>
      <c r="J373" s="414"/>
      <c r="K373" s="414"/>
      <c r="L373" s="414"/>
      <c r="M373" s="414"/>
      <c r="N373" s="414"/>
      <c r="O373" s="414"/>
    </row>
    <row r="374" spans="1:15">
      <c r="A374" s="400" t="s">
        <v>1772</v>
      </c>
      <c r="B374" s="400"/>
      <c r="C374" s="401"/>
      <c r="D374" s="414"/>
      <c r="E374" s="414"/>
      <c r="F374" s="414"/>
      <c r="G374" s="414"/>
      <c r="H374" s="414"/>
      <c r="I374" s="414"/>
      <c r="J374" s="414"/>
      <c r="K374" s="414"/>
      <c r="L374" s="414"/>
      <c r="M374" s="414"/>
      <c r="N374" s="414"/>
      <c r="O374" s="414"/>
    </row>
    <row r="375" spans="1:15">
      <c r="A375" s="402" t="s">
        <v>1774</v>
      </c>
      <c r="B375" s="402" t="s">
        <v>1545</v>
      </c>
      <c r="C375" s="402" t="s">
        <v>1545</v>
      </c>
      <c r="D375" s="414">
        <f t="shared" ref="D375:O375" si="92">SUM(D377:D381)</f>
        <v>0</v>
      </c>
      <c r="E375" s="414">
        <f t="shared" ref="E375:M375" si="93">SUM(E377:E381)</f>
        <v>0</v>
      </c>
      <c r="F375" s="414">
        <f t="shared" si="93"/>
        <v>0</v>
      </c>
      <c r="G375" s="414">
        <f t="shared" si="93"/>
        <v>0</v>
      </c>
      <c r="H375" s="414">
        <f t="shared" si="93"/>
        <v>0</v>
      </c>
      <c r="I375" s="414">
        <f t="shared" si="93"/>
        <v>0</v>
      </c>
      <c r="J375" s="414">
        <f t="shared" si="93"/>
        <v>0</v>
      </c>
      <c r="K375" s="414">
        <f t="shared" si="93"/>
        <v>0</v>
      </c>
      <c r="L375" s="414">
        <f t="shared" si="93"/>
        <v>0</v>
      </c>
      <c r="M375" s="414">
        <f t="shared" si="93"/>
        <v>0</v>
      </c>
      <c r="N375" s="414">
        <f t="shared" si="92"/>
        <v>0</v>
      </c>
      <c r="O375" s="414">
        <f t="shared" si="92"/>
        <v>0</v>
      </c>
    </row>
    <row r="376" spans="1:15">
      <c r="A376" s="415" t="s">
        <v>1774</v>
      </c>
      <c r="B376" s="415" t="s">
        <v>1545</v>
      </c>
      <c r="C376" s="392" t="s">
        <v>1363</v>
      </c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416"/>
      <c r="O376" s="416"/>
    </row>
    <row r="377" spans="1:15">
      <c r="A377" s="417" t="s">
        <v>1774</v>
      </c>
      <c r="B377" s="417" t="s">
        <v>1545</v>
      </c>
      <c r="C377" s="392" t="s">
        <v>1364</v>
      </c>
      <c r="D377" s="416">
        <f>SUMIFS('SALE MISSING DOC'!$L$5:$L$10000,'SALE MISSING DOC'!$A$5:$A$10000,D2,'SALE MISSING DOC'!$G$5:$G$10000,$B$375:$B$500)</f>
        <v>0</v>
      </c>
      <c r="E377" s="416">
        <f>SUMIFS('SALE MISSING DOC'!$L$5:$L$10000,'SALE MISSING DOC'!$A$5:$A$10000,E2,'SALE MISSING DOC'!$G$5:$G$10000,$B$375:$B$500)</f>
        <v>0</v>
      </c>
      <c r="F377" s="416">
        <f>SUMIFS('SALE MISSING DOC'!$L$5:$L$10000,'SALE MISSING DOC'!$A$5:$A$10000,F2,'SALE MISSING DOC'!$G$5:$G$10000,$B$375:$B$500)</f>
        <v>0</v>
      </c>
      <c r="G377" s="416">
        <f>SUMIFS('SALE MISSING DOC'!$L$5:$L$10000,'SALE MISSING DOC'!$A$5:$A$10000,G2,'SALE MISSING DOC'!$G$5:$G$10000,$B$375:$B$500)</f>
        <v>0</v>
      </c>
      <c r="H377" s="416">
        <f>SUMIFS('SALE MISSING DOC'!$L$5:$L$10000,'SALE MISSING DOC'!$A$5:$A$10000,H2,'SALE MISSING DOC'!$G$5:$G$10000,$B$375:$B$500)</f>
        <v>0</v>
      </c>
      <c r="I377" s="416">
        <f>SUMIFS('SALE MISSING DOC'!$L$5:$L$10000,'SALE MISSING DOC'!$A$5:$A$10000,I2,'SALE MISSING DOC'!$G$5:$G$10000,$B$375:$B$500)</f>
        <v>0</v>
      </c>
      <c r="J377" s="416">
        <f>SUMIFS('SALE MISSING DOC'!$L$5:$L$10000,'SALE MISSING DOC'!$A$5:$A$10000,J2,'SALE MISSING DOC'!$G$5:$G$10000,$B$375:$B$500)</f>
        <v>0</v>
      </c>
      <c r="K377" s="416">
        <f>SUMIFS('SALE MISSING DOC'!$L$5:$L$10000,'SALE MISSING DOC'!$A$5:$A$10000,K2,'SALE MISSING DOC'!$G$5:$G$10000,$B$375:$B$500)</f>
        <v>0</v>
      </c>
      <c r="L377" s="416">
        <f>SUMIFS('SALE MISSING DOC'!$L$5:$L$10000,'SALE MISSING DOC'!$A$5:$A$10000,L2,'SALE MISSING DOC'!$G$5:$G$10000,$B$375:$B$500)</f>
        <v>0</v>
      </c>
      <c r="M377" s="416">
        <f>SUMIFS('SALE MISSING DOC'!$L$5:$L$10000,'SALE MISSING DOC'!$A$5:$A$10000,M2,'SALE MISSING DOC'!$G$5:$G$10000,$B$375:$B$500)</f>
        <v>0</v>
      </c>
      <c r="N377" s="416">
        <f>SUMIFS(SALE!$S$6:$S$9814,SALE!$A$6:$A$9814,N2,SALE!$Y$6:$Y$9814,$A$3:$A$1037,SALE!$E$6:$E$9814,$B$3:$B$1037)</f>
        <v>0</v>
      </c>
      <c r="O377" s="416">
        <f>SUMIFS(SALE!$S$6:$S$9814,SALE!$A$6:$A$9814,O2,SALE!$Y$6:$Y$9814,$A$3:$A$1037,SALE!$E$6:$E$9814,$B$3:$B$1037)</f>
        <v>0</v>
      </c>
    </row>
    <row r="378" spans="1:15">
      <c r="A378" s="417" t="s">
        <v>1774</v>
      </c>
      <c r="B378" s="417" t="s">
        <v>1545</v>
      </c>
      <c r="C378" s="392" t="s">
        <v>1365</v>
      </c>
      <c r="D378" s="416">
        <f>SUMIFS('SALE MISSING DOC'!$M$5:$M$10000,'SALE MISSING DOC'!$A$5:$A$10000,D2,'SALE MISSING DOC'!$G$5:$G$10000,$B$375:$B$500)</f>
        <v>0</v>
      </c>
      <c r="E378" s="416">
        <f>SUMIFS('SALE MISSING DOC'!$M$5:$M$10000,'SALE MISSING DOC'!$A$5:$A$10000,E2,'SALE MISSING DOC'!$G$5:$G$10000,$B$375:$B$500)</f>
        <v>0</v>
      </c>
      <c r="F378" s="416">
        <f>SUMIFS('SALE MISSING DOC'!$M$5:$M$10000,'SALE MISSING DOC'!$A$5:$A$10000,F2,'SALE MISSING DOC'!$G$5:$G$10000,$B$375:$B$500)</f>
        <v>0</v>
      </c>
      <c r="G378" s="416">
        <f>SUMIFS('SALE MISSING DOC'!$M$5:$M$10000,'SALE MISSING DOC'!$A$5:$A$10000,G2,'SALE MISSING DOC'!$G$5:$G$10000,$B$375:$B$500)</f>
        <v>0</v>
      </c>
      <c r="H378" s="416">
        <f>SUMIFS('SALE MISSING DOC'!$M$5:$M$10000,'SALE MISSING DOC'!$A$5:$A$10000,H2,'SALE MISSING DOC'!$G$5:$G$10000,$B$375:$B$500)</f>
        <v>0</v>
      </c>
      <c r="I378" s="416">
        <f>SUMIFS('SALE MISSING DOC'!$M$5:$M$10000,'SALE MISSING DOC'!$A$5:$A$10000,I2,'SALE MISSING DOC'!$G$5:$G$10000,$B$375:$B$500)</f>
        <v>0</v>
      </c>
      <c r="J378" s="416">
        <f>SUMIFS('SALE MISSING DOC'!$M$5:$M$10000,'SALE MISSING DOC'!$A$5:$A$10000,J2,'SALE MISSING DOC'!$G$5:$G$10000,$B$375:$B$500)</f>
        <v>0</v>
      </c>
      <c r="K378" s="416">
        <f>SUMIFS('SALE MISSING DOC'!$M$5:$M$10000,'SALE MISSING DOC'!$A$5:$A$10000,K2,'SALE MISSING DOC'!$G$5:$G$10000,$B$375:$B$500)</f>
        <v>0</v>
      </c>
      <c r="L378" s="416">
        <f>SUMIFS('SALE MISSING DOC'!$M$5:$M$10000,'SALE MISSING DOC'!$A$5:$A$10000,L2,'SALE MISSING DOC'!$G$5:$G$10000,$B$375:$B$500)</f>
        <v>0</v>
      </c>
      <c r="M378" s="416">
        <f>SUMIFS('SALE MISSING DOC'!$M$5:$M$10000,'SALE MISSING DOC'!$A$5:$A$10000,M2,'SALE MISSING DOC'!$G$5:$G$10000,$B$375:$B$500)</f>
        <v>0</v>
      </c>
      <c r="N378" s="416">
        <f>SUMIFS(SALE!$T$6:$T$9814,SALE!$A$6:$A$9814,N2,SALE!$Y$6:$Y$9814,$A$3:$A$1037,SALE!$E$6:$E$9814,$B$3:$B$1037)</f>
        <v>0</v>
      </c>
      <c r="O378" s="416">
        <f>SUMIFS(SALE!$T$6:$T$9814,SALE!$A$6:$A$9814,O2,SALE!$Y$6:$Y$9814,$A$3:$A$1037,SALE!$E$6:$E$9814,$B$3:$B$1037)</f>
        <v>0</v>
      </c>
    </row>
    <row r="379" spans="1:15">
      <c r="A379" s="417" t="s">
        <v>1774</v>
      </c>
      <c r="B379" s="417" t="s">
        <v>1545</v>
      </c>
      <c r="C379" s="392" t="s">
        <v>1366</v>
      </c>
      <c r="D379" s="416">
        <f>SUMIFS('SALE MISSING DOC'!$N$5:$N$10000,'SALE MISSING DOC'!$A$5:$A$10000,D2,'SALE MISSING DOC'!$G$5:$G$10000,$B$375:$B$500)</f>
        <v>0</v>
      </c>
      <c r="E379" s="416">
        <f>SUMIFS('SALE MISSING DOC'!$N$5:$N$10000,'SALE MISSING DOC'!$A$5:$A$10000,E2,'SALE MISSING DOC'!$G$5:$G$10000,$B$375:$B$500)</f>
        <v>0</v>
      </c>
      <c r="F379" s="416">
        <f>SUMIFS('SALE MISSING DOC'!$N$5:$N$10000,'SALE MISSING DOC'!$A$5:$A$10000,F2,'SALE MISSING DOC'!$G$5:$G$10000,$B$375:$B$500)</f>
        <v>0</v>
      </c>
      <c r="G379" s="416">
        <f>SUMIFS('SALE MISSING DOC'!$N$5:$N$10000,'SALE MISSING DOC'!$A$5:$A$10000,G2,'SALE MISSING DOC'!$G$5:$G$10000,$B$375:$B$500)</f>
        <v>0</v>
      </c>
      <c r="H379" s="416">
        <f>SUMIFS('SALE MISSING DOC'!$N$5:$N$10000,'SALE MISSING DOC'!$A$5:$A$10000,H2,'SALE MISSING DOC'!$G$5:$G$10000,$B$375:$B$500)</f>
        <v>0</v>
      </c>
      <c r="I379" s="416">
        <f>SUMIFS('SALE MISSING DOC'!$N$5:$N$10000,'SALE MISSING DOC'!$A$5:$A$10000,I2,'SALE MISSING DOC'!$G$5:$G$10000,$B$375:$B$500)</f>
        <v>0</v>
      </c>
      <c r="J379" s="416">
        <f>SUMIFS('SALE MISSING DOC'!$N$5:$N$10000,'SALE MISSING DOC'!$A$5:$A$10000,J2,'SALE MISSING DOC'!$G$5:$G$10000,$B$375:$B$500)</f>
        <v>0</v>
      </c>
      <c r="K379" s="416">
        <f>SUMIFS('SALE MISSING DOC'!$N$5:$N$10000,'SALE MISSING DOC'!$A$5:$A$10000,K2,'SALE MISSING DOC'!$G$5:$G$10000,$B$375:$B$500)</f>
        <v>0</v>
      </c>
      <c r="L379" s="416">
        <f>SUMIFS('SALE MISSING DOC'!$N$5:$N$10000,'SALE MISSING DOC'!$A$5:$A$10000,L2,'SALE MISSING DOC'!$G$5:$G$10000,$B$375:$B$500)</f>
        <v>0</v>
      </c>
      <c r="M379" s="416">
        <f>SUMIFS('SALE MISSING DOC'!$N$5:$N$10000,'SALE MISSING DOC'!$A$5:$A$10000,M2,'SALE MISSING DOC'!$G$5:$G$10000,$B$375:$B$500)</f>
        <v>0</v>
      </c>
      <c r="N379" s="416">
        <f>SUMIFS(SALE!$U$6:$U$9814,SALE!$A$6:$A$9814,N2,SALE!$Y$6:$Y$9814,$A$3:$A$1037,SALE!$E$6:$E$9814,$B$3:$B$1037)</f>
        <v>0</v>
      </c>
      <c r="O379" s="416">
        <f>SUMIFS(SALE!$U$6:$U$9814,SALE!$A$6:$A$9814,O2,SALE!$Y$6:$Y$9814,$A$3:$A$1037,SALE!$E$6:$E$9814,$B$3:$B$1037)</f>
        <v>0</v>
      </c>
    </row>
    <row r="380" spans="1:15">
      <c r="A380" s="417" t="s">
        <v>1774</v>
      </c>
      <c r="B380" s="417" t="s">
        <v>1545</v>
      </c>
      <c r="C380" s="392" t="s">
        <v>1367</v>
      </c>
      <c r="D380" s="416">
        <f>SUMIFS('SALE MISSING DOC'!$O$5:$O$10000,'SALE MISSING DOC'!$A$5:$A$10000,D2,'SALE MISSING DOC'!$G$5:$G$10000,$B$375:$B$500)</f>
        <v>0</v>
      </c>
      <c r="E380" s="416">
        <f>SUMIFS('SALE MISSING DOC'!$O$5:$O$10000,'SALE MISSING DOC'!$A$5:$A$10000,E2,'SALE MISSING DOC'!$G$5:$G$10000,$B$375:$B$500)</f>
        <v>0</v>
      </c>
      <c r="F380" s="416">
        <f>SUMIFS('SALE MISSING DOC'!$O$5:$O$10000,'SALE MISSING DOC'!$A$5:$A$10000,F2,'SALE MISSING DOC'!$G$5:$G$10000,$B$375:$B$500)</f>
        <v>0</v>
      </c>
      <c r="G380" s="416">
        <f>SUMIFS('SALE MISSING DOC'!$O$5:$O$10000,'SALE MISSING DOC'!$A$5:$A$10000,G2,'SALE MISSING DOC'!$G$5:$G$10000,$B$375:$B$500)</f>
        <v>0</v>
      </c>
      <c r="H380" s="416">
        <f>SUMIFS('SALE MISSING DOC'!$O$5:$O$10000,'SALE MISSING DOC'!$A$5:$A$10000,H2,'SALE MISSING DOC'!$G$5:$G$10000,$B$375:$B$500)</f>
        <v>0</v>
      </c>
      <c r="I380" s="416">
        <f>SUMIFS('SALE MISSING DOC'!$O$5:$O$10000,'SALE MISSING DOC'!$A$5:$A$10000,I2,'SALE MISSING DOC'!$G$5:$G$10000,$B$375:$B$500)</f>
        <v>0</v>
      </c>
      <c r="J380" s="416">
        <f>SUMIFS('SALE MISSING DOC'!$O$5:$O$10000,'SALE MISSING DOC'!$A$5:$A$10000,J2,'SALE MISSING DOC'!$G$5:$G$10000,$B$375:$B$500)</f>
        <v>0</v>
      </c>
      <c r="K380" s="416">
        <f>SUMIFS('SALE MISSING DOC'!$O$5:$O$10000,'SALE MISSING DOC'!$A$5:$A$10000,K2,'SALE MISSING DOC'!$G$5:$G$10000,$B$375:$B$500)</f>
        <v>0</v>
      </c>
      <c r="L380" s="416">
        <f>SUMIFS('SALE MISSING DOC'!$O$5:$O$10000,'SALE MISSING DOC'!$A$5:$A$10000,L2,'SALE MISSING DOC'!$G$5:$G$10000,$B$375:$B$500)</f>
        <v>0</v>
      </c>
      <c r="M380" s="416">
        <f>SUMIFS('SALE MISSING DOC'!$O$5:$O$10000,'SALE MISSING DOC'!$A$5:$A$10000,M2,'SALE MISSING DOC'!$G$5:$G$10000,$B$375:$B$500)</f>
        <v>0</v>
      </c>
      <c r="N380" s="416">
        <f>SUMIFS(SALE!$V$6:$V$9814,SALE!$A$6:$A$9814,N2,SALE!$Y$6:$Y$9814,$A$3:$A$1037,SALE!$E$6:$E$9814,$B$3:$B$1037)</f>
        <v>0</v>
      </c>
      <c r="O380" s="416">
        <f>SUMIFS(SALE!$V$6:$V$9814,SALE!$A$6:$A$9814,O2,SALE!$Y$6:$Y$9814,$A$3:$A$1037,SALE!$E$6:$E$9814,$B$3:$B$1037)</f>
        <v>0</v>
      </c>
    </row>
    <row r="381" spans="1:15">
      <c r="A381" s="417" t="s">
        <v>1774</v>
      </c>
      <c r="B381" s="418" t="s">
        <v>1545</v>
      </c>
      <c r="C381" s="392" t="s">
        <v>1368</v>
      </c>
      <c r="D381" s="416">
        <f>SUMIFS('SALE MISSING DOC'!$P$5:$P$10000,'SALE MISSING DOC'!$A$5:$A$10000,D2,'SALE MISSING DOC'!$G$5:$G$10000,$B$375:$B$500)</f>
        <v>0</v>
      </c>
      <c r="E381" s="416">
        <f>SUMIFS('SALE MISSING DOC'!$P$5:$P$10000,'SALE MISSING DOC'!$A$5:$A$10000,E2,'SALE MISSING DOC'!$G$5:$G$10000,$B$375:$B$500)</f>
        <v>0</v>
      </c>
      <c r="F381" s="416">
        <f>SUMIFS('SALE MISSING DOC'!$P$5:$P$10000,'SALE MISSING DOC'!$A$5:$A$10000,F2,'SALE MISSING DOC'!$G$5:$G$10000,$B$375:$B$500)</f>
        <v>0</v>
      </c>
      <c r="G381" s="416">
        <f>SUMIFS('SALE MISSING DOC'!$P$5:$P$10000,'SALE MISSING DOC'!$A$5:$A$10000,G2,'SALE MISSING DOC'!$G$5:$G$10000,$B$375:$B$500)</f>
        <v>0</v>
      </c>
      <c r="H381" s="416">
        <f>SUMIFS('SALE MISSING DOC'!$P$5:$P$10000,'SALE MISSING DOC'!$A$5:$A$10000,H2,'SALE MISSING DOC'!$G$5:$G$10000,$B$375:$B$500)</f>
        <v>0</v>
      </c>
      <c r="I381" s="416">
        <f>SUMIFS('SALE MISSING DOC'!$P$5:$P$10000,'SALE MISSING DOC'!$A$5:$A$10000,I2,'SALE MISSING DOC'!$G$5:$G$10000,$B$375:$B$500)</f>
        <v>0</v>
      </c>
      <c r="J381" s="416">
        <f>SUMIFS('SALE MISSING DOC'!$P$5:$P$10000,'SALE MISSING DOC'!$A$5:$A$10000,J2,'SALE MISSING DOC'!$G$5:$G$10000,$B$375:$B$500)</f>
        <v>0</v>
      </c>
      <c r="K381" s="416">
        <f>SUMIFS('SALE MISSING DOC'!$P$5:$P$10000,'SALE MISSING DOC'!$A$5:$A$10000,K2,'SALE MISSING DOC'!$G$5:$G$10000,$B$375:$B$500)</f>
        <v>0</v>
      </c>
      <c r="L381" s="416">
        <f>SUMIFS('SALE MISSING DOC'!$P$5:$P$10000,'SALE MISSING DOC'!$A$5:$A$10000,L2,'SALE MISSING DOC'!$G$5:$G$10000,$B$375:$B$500)</f>
        <v>0</v>
      </c>
      <c r="M381" s="416">
        <f>SUMIFS('SALE MISSING DOC'!$P$5:$P$10000,'SALE MISSING DOC'!$A$5:$A$10000,M2,'SALE MISSING DOC'!$G$5:$G$10000,$B$375:$B$500)</f>
        <v>0</v>
      </c>
      <c r="N381" s="416">
        <f>SUMIFS(SALE!$W$6:$W$9814,SALE!$A$6:$A$9814,N2,SALE!$Y$6:$Y$9814,$A$3:$A$1037,SALE!$E$6:$E$9814,$B$3:$B$1037)</f>
        <v>0</v>
      </c>
      <c r="O381" s="416">
        <f>SUMIFS(SALE!$W$6:$W$9814,SALE!$A$6:$A$9814,O2,SALE!$Y$6:$Y$9814,$A$3:$A$1037,SALE!$E$6:$E$9814,$B$3:$B$1037)</f>
        <v>0</v>
      </c>
    </row>
    <row r="382" spans="1:15">
      <c r="A382" s="402" t="s">
        <v>1774</v>
      </c>
      <c r="B382" s="402" t="s">
        <v>1543</v>
      </c>
      <c r="C382" s="402" t="s">
        <v>1543</v>
      </c>
      <c r="D382" s="414">
        <f t="shared" ref="D382:O382" si="94">SUM(D384:D388)</f>
        <v>0</v>
      </c>
      <c r="E382" s="414">
        <f t="shared" ref="E382:M382" si="95">SUM(E384:E388)</f>
        <v>0</v>
      </c>
      <c r="F382" s="414">
        <f t="shared" si="95"/>
        <v>0</v>
      </c>
      <c r="G382" s="414">
        <f t="shared" si="95"/>
        <v>0</v>
      </c>
      <c r="H382" s="414">
        <f t="shared" si="95"/>
        <v>0</v>
      </c>
      <c r="I382" s="414">
        <f t="shared" si="95"/>
        <v>0</v>
      </c>
      <c r="J382" s="414">
        <f t="shared" si="95"/>
        <v>0</v>
      </c>
      <c r="K382" s="414">
        <f t="shared" si="95"/>
        <v>0</v>
      </c>
      <c r="L382" s="414">
        <f t="shared" si="95"/>
        <v>0</v>
      </c>
      <c r="M382" s="414">
        <f t="shared" si="95"/>
        <v>0</v>
      </c>
      <c r="N382" s="414">
        <f t="shared" si="94"/>
        <v>0</v>
      </c>
      <c r="O382" s="414">
        <f t="shared" si="94"/>
        <v>0</v>
      </c>
    </row>
    <row r="383" spans="1:15">
      <c r="A383" s="415" t="s">
        <v>1774</v>
      </c>
      <c r="B383" s="415" t="s">
        <v>1543</v>
      </c>
      <c r="C383" s="392" t="s">
        <v>1363</v>
      </c>
      <c r="D383" s="416"/>
      <c r="E383" s="416"/>
      <c r="F383" s="416"/>
      <c r="G383" s="416"/>
      <c r="H383" s="416"/>
      <c r="I383" s="416"/>
      <c r="J383" s="416"/>
      <c r="K383" s="416"/>
      <c r="L383" s="416"/>
      <c r="M383" s="416"/>
      <c r="N383" s="416"/>
      <c r="O383" s="416"/>
    </row>
    <row r="384" spans="1:15">
      <c r="A384" s="417" t="s">
        <v>1774</v>
      </c>
      <c r="B384" s="417" t="s">
        <v>1543</v>
      </c>
      <c r="C384" s="392" t="s">
        <v>1364</v>
      </c>
      <c r="D384" s="416">
        <f>SUMIFS('SALE MISSING DOC'!$L$5:$L$10000,'SALE MISSING DOC'!$A$5:$A$10000,D2,'SALE MISSING DOC'!$G$5:$G$10000,$B$375:$B$500)</f>
        <v>0</v>
      </c>
      <c r="E384" s="416">
        <f>SUMIFS('SALE MISSING DOC'!$L$5:$L$10000,'SALE MISSING DOC'!$A$5:$A$10000,E2,'SALE MISSING DOC'!$G$5:$G$10000,$B$375:$B$500)</f>
        <v>0</v>
      </c>
      <c r="F384" s="416">
        <f>SUMIFS('SALE MISSING DOC'!$L$5:$L$10000,'SALE MISSING DOC'!$A$5:$A$10000,F2,'SALE MISSING DOC'!$G$5:$G$10000,$B$375:$B$500)</f>
        <v>0</v>
      </c>
      <c r="G384" s="416">
        <f>SUMIFS('SALE MISSING DOC'!$L$5:$L$10000,'SALE MISSING DOC'!$A$5:$A$10000,G2,'SALE MISSING DOC'!$G$5:$G$10000,$B$375:$B$500)</f>
        <v>0</v>
      </c>
      <c r="H384" s="416">
        <f>SUMIFS('SALE MISSING DOC'!$L$5:$L$10000,'SALE MISSING DOC'!$A$5:$A$10000,H2,'SALE MISSING DOC'!$G$5:$G$10000,$B$375:$B$500)</f>
        <v>0</v>
      </c>
      <c r="I384" s="416">
        <f>SUMIFS('SALE MISSING DOC'!$L$5:$L$10000,'SALE MISSING DOC'!$A$5:$A$10000,I2,'SALE MISSING DOC'!$G$5:$G$10000,$B$375:$B$500)</f>
        <v>0</v>
      </c>
      <c r="J384" s="416">
        <f>SUMIFS('SALE MISSING DOC'!$L$5:$L$10000,'SALE MISSING DOC'!$A$5:$A$10000,J2,'SALE MISSING DOC'!$G$5:$G$10000,$B$375:$B$500)</f>
        <v>0</v>
      </c>
      <c r="K384" s="416">
        <f>SUMIFS('SALE MISSING DOC'!$L$5:$L$10000,'SALE MISSING DOC'!$A$5:$A$10000,K2,'SALE MISSING DOC'!$G$5:$G$10000,$B$375:$B$500)</f>
        <v>0</v>
      </c>
      <c r="L384" s="416">
        <f>SUMIFS('SALE MISSING DOC'!$L$5:$L$10000,'SALE MISSING DOC'!$A$5:$A$10000,L2,'SALE MISSING DOC'!$G$5:$G$10000,$B$375:$B$500)</f>
        <v>0</v>
      </c>
      <c r="M384" s="416">
        <f>SUMIFS('SALE MISSING DOC'!$L$5:$L$10000,'SALE MISSING DOC'!$A$5:$A$10000,M2,'SALE MISSING DOC'!$G$5:$G$10000,$B$375:$B$500)</f>
        <v>0</v>
      </c>
      <c r="N384" s="416">
        <f>SUMIFS(SALE!$S$6:$S$9814,SALE!$A$6:$A$9814,N2,SALE!$Y$6:$Y$9814,$A$3:$A$1037,SALE!$E$6:$E$9814,$B$3:$B$1037)</f>
        <v>0</v>
      </c>
      <c r="O384" s="416">
        <f>SUMIFS(SALE!$S$6:$S$9814,SALE!$A$6:$A$9814,O2,SALE!$Y$6:$Y$9814,$A$3:$A$1037,SALE!$E$6:$E$9814,$B$3:$B$1037)</f>
        <v>0</v>
      </c>
    </row>
    <row r="385" spans="1:15">
      <c r="A385" s="417" t="s">
        <v>1774</v>
      </c>
      <c r="B385" s="417" t="s">
        <v>1543</v>
      </c>
      <c r="C385" s="392" t="s">
        <v>1365</v>
      </c>
      <c r="D385" s="416">
        <f>SUMIFS('SALE MISSING DOC'!$M$5:$M$10000,'SALE MISSING DOC'!$A$5:$A$10000,D2,'SALE MISSING DOC'!$G$5:$G$10000,$B$375:$B$500)</f>
        <v>0</v>
      </c>
      <c r="E385" s="416">
        <f>SUMIFS('SALE MISSING DOC'!$M$5:$M$10000,'SALE MISSING DOC'!$A$5:$A$10000,E2,'SALE MISSING DOC'!$G$5:$G$10000,$B$375:$B$500)</f>
        <v>0</v>
      </c>
      <c r="F385" s="416">
        <f>SUMIFS('SALE MISSING DOC'!$M$5:$M$10000,'SALE MISSING DOC'!$A$5:$A$10000,F2,'SALE MISSING DOC'!$G$5:$G$10000,$B$375:$B$500)</f>
        <v>0</v>
      </c>
      <c r="G385" s="416">
        <f>SUMIFS('SALE MISSING DOC'!$M$5:$M$10000,'SALE MISSING DOC'!$A$5:$A$10000,G2,'SALE MISSING DOC'!$G$5:$G$10000,$B$375:$B$500)</f>
        <v>0</v>
      </c>
      <c r="H385" s="416">
        <f>SUMIFS('SALE MISSING DOC'!$M$5:$M$10000,'SALE MISSING DOC'!$A$5:$A$10000,H2,'SALE MISSING DOC'!$G$5:$G$10000,$B$375:$B$500)</f>
        <v>0</v>
      </c>
      <c r="I385" s="416">
        <f>SUMIFS('SALE MISSING DOC'!$M$5:$M$10000,'SALE MISSING DOC'!$A$5:$A$10000,I2,'SALE MISSING DOC'!$G$5:$G$10000,$B$375:$B$500)</f>
        <v>0</v>
      </c>
      <c r="J385" s="416">
        <f>SUMIFS('SALE MISSING DOC'!$M$5:$M$10000,'SALE MISSING DOC'!$A$5:$A$10000,J2,'SALE MISSING DOC'!$G$5:$G$10000,$B$375:$B$500)</f>
        <v>0</v>
      </c>
      <c r="K385" s="416">
        <f>SUMIFS('SALE MISSING DOC'!$M$5:$M$10000,'SALE MISSING DOC'!$A$5:$A$10000,K2,'SALE MISSING DOC'!$G$5:$G$10000,$B$375:$B$500)</f>
        <v>0</v>
      </c>
      <c r="L385" s="416">
        <f>SUMIFS('SALE MISSING DOC'!$M$5:$M$10000,'SALE MISSING DOC'!$A$5:$A$10000,L2,'SALE MISSING DOC'!$G$5:$G$10000,$B$375:$B$500)</f>
        <v>0</v>
      </c>
      <c r="M385" s="416">
        <f>SUMIFS('SALE MISSING DOC'!$M$5:$M$10000,'SALE MISSING DOC'!$A$5:$A$10000,M2,'SALE MISSING DOC'!$G$5:$G$10000,$B$375:$B$500)</f>
        <v>0</v>
      </c>
      <c r="N385" s="416">
        <f>SUMIFS(SALE!$T$6:$T$9814,SALE!$A$6:$A$9814,N2,SALE!$Y$6:$Y$9814,$A$3:$A$1037,SALE!$E$6:$E$9814,$B$3:$B$1037)</f>
        <v>0</v>
      </c>
      <c r="O385" s="416">
        <f>SUMIFS(SALE!$T$6:$T$9814,SALE!$A$6:$A$9814,O2,SALE!$Y$6:$Y$9814,$A$3:$A$1037,SALE!$E$6:$E$9814,$B$3:$B$1037)</f>
        <v>0</v>
      </c>
    </row>
    <row r="386" spans="1:15">
      <c r="A386" s="417" t="s">
        <v>1774</v>
      </c>
      <c r="B386" s="417" t="s">
        <v>1543</v>
      </c>
      <c r="C386" s="392" t="s">
        <v>1366</v>
      </c>
      <c r="D386" s="416">
        <f>SUMIFS('SALE MISSING DOC'!$N$5:$N$10000,'SALE MISSING DOC'!$A$5:$A$10000,D2,'SALE MISSING DOC'!$G$5:$G$10000,$B$375:$B$500)</f>
        <v>0</v>
      </c>
      <c r="E386" s="416">
        <f>SUMIFS('SALE MISSING DOC'!$N$5:$N$10000,'SALE MISSING DOC'!$A$5:$A$10000,E2,'SALE MISSING DOC'!$G$5:$G$10000,$B$375:$B$500)</f>
        <v>0</v>
      </c>
      <c r="F386" s="416">
        <f>SUMIFS('SALE MISSING DOC'!$N$5:$N$10000,'SALE MISSING DOC'!$A$5:$A$10000,F2,'SALE MISSING DOC'!$G$5:$G$10000,$B$375:$B$500)</f>
        <v>0</v>
      </c>
      <c r="G386" s="416">
        <f>SUMIFS('SALE MISSING DOC'!$N$5:$N$10000,'SALE MISSING DOC'!$A$5:$A$10000,G2,'SALE MISSING DOC'!$G$5:$G$10000,$B$375:$B$500)</f>
        <v>0</v>
      </c>
      <c r="H386" s="416">
        <f>SUMIFS('SALE MISSING DOC'!$N$5:$N$10000,'SALE MISSING DOC'!$A$5:$A$10000,H2,'SALE MISSING DOC'!$G$5:$G$10000,$B$375:$B$500)</f>
        <v>0</v>
      </c>
      <c r="I386" s="416">
        <f>SUMIFS('SALE MISSING DOC'!$N$5:$N$10000,'SALE MISSING DOC'!$A$5:$A$10000,I2,'SALE MISSING DOC'!$G$5:$G$10000,$B$375:$B$500)</f>
        <v>0</v>
      </c>
      <c r="J386" s="416">
        <f>SUMIFS('SALE MISSING DOC'!$N$5:$N$10000,'SALE MISSING DOC'!$A$5:$A$10000,J2,'SALE MISSING DOC'!$G$5:$G$10000,$B$375:$B$500)</f>
        <v>0</v>
      </c>
      <c r="K386" s="416">
        <f>SUMIFS('SALE MISSING DOC'!$N$5:$N$10000,'SALE MISSING DOC'!$A$5:$A$10000,K2,'SALE MISSING DOC'!$G$5:$G$10000,$B$375:$B$500)</f>
        <v>0</v>
      </c>
      <c r="L386" s="416">
        <f>SUMIFS('SALE MISSING DOC'!$N$5:$N$10000,'SALE MISSING DOC'!$A$5:$A$10000,L2,'SALE MISSING DOC'!$G$5:$G$10000,$B$375:$B$500)</f>
        <v>0</v>
      </c>
      <c r="M386" s="416">
        <f>SUMIFS('SALE MISSING DOC'!$N$5:$N$10000,'SALE MISSING DOC'!$A$5:$A$10000,M2,'SALE MISSING DOC'!$G$5:$G$10000,$B$375:$B$500)</f>
        <v>0</v>
      </c>
      <c r="N386" s="416">
        <f>SUMIFS(SALE!$U$6:$U$9814,SALE!$A$6:$A$9814,N2,SALE!$Y$6:$Y$9814,$A$3:$A$1037,SALE!$E$6:$E$9814,$B$3:$B$1037)</f>
        <v>0</v>
      </c>
      <c r="O386" s="416">
        <f>SUMIFS(SALE!$U$6:$U$9814,SALE!$A$6:$A$9814,O2,SALE!$Y$6:$Y$9814,$A$3:$A$1037,SALE!$E$6:$E$9814,$B$3:$B$1037)</f>
        <v>0</v>
      </c>
    </row>
    <row r="387" spans="1:15">
      <c r="A387" s="417" t="s">
        <v>1774</v>
      </c>
      <c r="B387" s="417" t="s">
        <v>1543</v>
      </c>
      <c r="C387" s="392" t="s">
        <v>1367</v>
      </c>
      <c r="D387" s="416">
        <f>SUMIFS('SALE MISSING DOC'!$O$5:$O$10000,'SALE MISSING DOC'!$A$5:$A$10000,D2,'SALE MISSING DOC'!$G$5:$G$10000,$B$375:$B$500)</f>
        <v>0</v>
      </c>
      <c r="E387" s="416">
        <f>SUMIFS('SALE MISSING DOC'!$O$5:$O$10000,'SALE MISSING DOC'!$A$5:$A$10000,E2,'SALE MISSING DOC'!$G$5:$G$10000,$B$375:$B$500)</f>
        <v>0</v>
      </c>
      <c r="F387" s="416">
        <f>SUMIFS('SALE MISSING DOC'!$O$5:$O$10000,'SALE MISSING DOC'!$A$5:$A$10000,F2,'SALE MISSING DOC'!$G$5:$G$10000,$B$375:$B$500)</f>
        <v>0</v>
      </c>
      <c r="G387" s="416">
        <f>SUMIFS('SALE MISSING DOC'!$O$5:$O$10000,'SALE MISSING DOC'!$A$5:$A$10000,G2,'SALE MISSING DOC'!$G$5:$G$10000,$B$375:$B$500)</f>
        <v>0</v>
      </c>
      <c r="H387" s="416">
        <f>SUMIFS('SALE MISSING DOC'!$O$5:$O$10000,'SALE MISSING DOC'!$A$5:$A$10000,H2,'SALE MISSING DOC'!$G$5:$G$10000,$B$375:$B$500)</f>
        <v>0</v>
      </c>
      <c r="I387" s="416">
        <f>SUMIFS('SALE MISSING DOC'!$O$5:$O$10000,'SALE MISSING DOC'!$A$5:$A$10000,I2,'SALE MISSING DOC'!$G$5:$G$10000,$B$375:$B$500)</f>
        <v>0</v>
      </c>
      <c r="J387" s="416">
        <f>SUMIFS('SALE MISSING DOC'!$O$5:$O$10000,'SALE MISSING DOC'!$A$5:$A$10000,J2,'SALE MISSING DOC'!$G$5:$G$10000,$B$375:$B$500)</f>
        <v>0</v>
      </c>
      <c r="K387" s="416">
        <f>SUMIFS('SALE MISSING DOC'!$O$5:$O$10000,'SALE MISSING DOC'!$A$5:$A$10000,K2,'SALE MISSING DOC'!$G$5:$G$10000,$B$375:$B$500)</f>
        <v>0</v>
      </c>
      <c r="L387" s="416">
        <f>SUMIFS('SALE MISSING DOC'!$O$5:$O$10000,'SALE MISSING DOC'!$A$5:$A$10000,L2,'SALE MISSING DOC'!$G$5:$G$10000,$B$375:$B$500)</f>
        <v>0</v>
      </c>
      <c r="M387" s="416">
        <f>SUMIFS('SALE MISSING DOC'!$O$5:$O$10000,'SALE MISSING DOC'!$A$5:$A$10000,M2,'SALE MISSING DOC'!$G$5:$G$10000,$B$375:$B$500)</f>
        <v>0</v>
      </c>
      <c r="N387" s="416">
        <f>SUMIFS(SALE!$V$6:$V$9814,SALE!$A$6:$A$9814,N2,SALE!$Y$6:$Y$9814,$A$3:$A$1037,SALE!$E$6:$E$9814,$B$3:$B$1037)</f>
        <v>0</v>
      </c>
      <c r="O387" s="416">
        <f>SUMIFS(SALE!$V$6:$V$9814,SALE!$A$6:$A$9814,O2,SALE!$Y$6:$Y$9814,$A$3:$A$1037,SALE!$E$6:$E$9814,$B$3:$B$1037)</f>
        <v>0</v>
      </c>
    </row>
    <row r="388" spans="1:15">
      <c r="A388" s="417" t="s">
        <v>1774</v>
      </c>
      <c r="B388" s="418" t="s">
        <v>1543</v>
      </c>
      <c r="C388" s="392" t="s">
        <v>1368</v>
      </c>
      <c r="D388" s="416">
        <f>SUMIFS('SALE MISSING DOC'!$P$5:$P$10000,'SALE MISSING DOC'!$A$5:$A$10000,D2,'SALE MISSING DOC'!$G$5:$G$10000,$B$375:$B$500)</f>
        <v>0</v>
      </c>
      <c r="E388" s="416">
        <f>SUMIFS('SALE MISSING DOC'!$P$5:$P$10000,'SALE MISSING DOC'!$A$5:$A$10000,E2,'SALE MISSING DOC'!$G$5:$G$10000,$B$375:$B$500)</f>
        <v>0</v>
      </c>
      <c r="F388" s="416">
        <f>SUMIFS('SALE MISSING DOC'!$P$5:$P$10000,'SALE MISSING DOC'!$A$5:$A$10000,F2,'SALE MISSING DOC'!$G$5:$G$10000,$B$375:$B$500)</f>
        <v>0</v>
      </c>
      <c r="G388" s="416">
        <f>SUMIFS('SALE MISSING DOC'!$P$5:$P$10000,'SALE MISSING DOC'!$A$5:$A$10000,G2,'SALE MISSING DOC'!$G$5:$G$10000,$B$375:$B$500)</f>
        <v>0</v>
      </c>
      <c r="H388" s="416">
        <f>SUMIFS('SALE MISSING DOC'!$P$5:$P$10000,'SALE MISSING DOC'!$A$5:$A$10000,H2,'SALE MISSING DOC'!$G$5:$G$10000,$B$375:$B$500)</f>
        <v>0</v>
      </c>
      <c r="I388" s="416">
        <f>SUMIFS('SALE MISSING DOC'!$P$5:$P$10000,'SALE MISSING DOC'!$A$5:$A$10000,I2,'SALE MISSING DOC'!$G$5:$G$10000,$B$375:$B$500)</f>
        <v>0</v>
      </c>
      <c r="J388" s="416">
        <f>SUMIFS('SALE MISSING DOC'!$P$5:$P$10000,'SALE MISSING DOC'!$A$5:$A$10000,J2,'SALE MISSING DOC'!$G$5:$G$10000,$B$375:$B$500)</f>
        <v>0</v>
      </c>
      <c r="K388" s="416">
        <f>SUMIFS('SALE MISSING DOC'!$P$5:$P$10000,'SALE MISSING DOC'!$A$5:$A$10000,K2,'SALE MISSING DOC'!$G$5:$G$10000,$B$375:$B$500)</f>
        <v>0</v>
      </c>
      <c r="L388" s="416">
        <f>SUMIFS('SALE MISSING DOC'!$P$5:$P$10000,'SALE MISSING DOC'!$A$5:$A$10000,L2,'SALE MISSING DOC'!$G$5:$G$10000,$B$375:$B$500)</f>
        <v>0</v>
      </c>
      <c r="M388" s="416">
        <f>SUMIFS('SALE MISSING DOC'!$P$5:$P$10000,'SALE MISSING DOC'!$A$5:$A$10000,M2,'SALE MISSING DOC'!$G$5:$G$10000,$B$375:$B$500)</f>
        <v>0</v>
      </c>
      <c r="N388" s="416">
        <f>SUMIFS(SALE!$W$6:$W$9814,SALE!$A$6:$A$9814,N2,SALE!$Y$6:$Y$9814,$A$3:$A$1037,SALE!$E$6:$E$9814,$B$3:$B$1037)</f>
        <v>0</v>
      </c>
      <c r="O388" s="416">
        <f>SUMIFS(SALE!$W$6:$W$9814,SALE!$A$6:$A$9814,O2,SALE!$Y$6:$Y$9814,$A$3:$A$1037,SALE!$E$6:$E$9814,$B$3:$B$1037)</f>
        <v>0</v>
      </c>
    </row>
    <row r="389" spans="1:15">
      <c r="A389" s="402" t="s">
        <v>1774</v>
      </c>
      <c r="B389" s="402" t="s">
        <v>1544</v>
      </c>
      <c r="C389" s="402" t="s">
        <v>1544</v>
      </c>
      <c r="D389" s="414">
        <f t="shared" ref="D389:O389" si="96">SUM(D391:D395)</f>
        <v>0</v>
      </c>
      <c r="E389" s="414">
        <f t="shared" ref="E389:M389" si="97">SUM(E391:E395)</f>
        <v>0</v>
      </c>
      <c r="F389" s="414">
        <f t="shared" si="97"/>
        <v>0</v>
      </c>
      <c r="G389" s="414">
        <f t="shared" si="97"/>
        <v>0</v>
      </c>
      <c r="H389" s="414">
        <f t="shared" si="97"/>
        <v>0</v>
      </c>
      <c r="I389" s="414">
        <f t="shared" si="97"/>
        <v>0</v>
      </c>
      <c r="J389" s="414">
        <f t="shared" si="97"/>
        <v>0</v>
      </c>
      <c r="K389" s="414">
        <f t="shared" si="97"/>
        <v>0</v>
      </c>
      <c r="L389" s="414">
        <f t="shared" si="97"/>
        <v>0</v>
      </c>
      <c r="M389" s="414">
        <f t="shared" si="97"/>
        <v>0</v>
      </c>
      <c r="N389" s="414">
        <f t="shared" si="96"/>
        <v>0</v>
      </c>
      <c r="O389" s="414">
        <f t="shared" si="96"/>
        <v>0</v>
      </c>
    </row>
    <row r="390" spans="1:15">
      <c r="A390" s="415" t="s">
        <v>1774</v>
      </c>
      <c r="B390" s="415" t="s">
        <v>1544</v>
      </c>
      <c r="C390" s="392" t="s">
        <v>1363</v>
      </c>
      <c r="D390" s="416"/>
      <c r="E390" s="416"/>
      <c r="F390" s="416"/>
      <c r="G390" s="416"/>
      <c r="H390" s="416"/>
      <c r="I390" s="416"/>
      <c r="J390" s="416"/>
      <c r="K390" s="416"/>
      <c r="L390" s="416"/>
      <c r="M390" s="416"/>
      <c r="N390" s="416"/>
      <c r="O390" s="416"/>
    </row>
    <row r="391" spans="1:15">
      <c r="A391" s="417" t="s">
        <v>1774</v>
      </c>
      <c r="B391" s="417" t="s">
        <v>1544</v>
      </c>
      <c r="C391" s="392" t="s">
        <v>1364</v>
      </c>
      <c r="D391" s="416">
        <f>SUMIFS('SALE MISSING DOC'!$L$5:$L$10000,'SALE MISSING DOC'!$A$5:$A$10000,D2,'SALE MISSING DOC'!$G$5:$G$10000,$B$375:$B$500)</f>
        <v>0</v>
      </c>
      <c r="E391" s="416">
        <f>SUMIFS('SALE MISSING DOC'!$L$5:$L$10000,'SALE MISSING DOC'!$A$5:$A$10000,E2,'SALE MISSING DOC'!$G$5:$G$10000,$B$375:$B$500)</f>
        <v>0</v>
      </c>
      <c r="F391" s="416">
        <f>SUMIFS('SALE MISSING DOC'!$L$5:$L$10000,'SALE MISSING DOC'!$A$5:$A$10000,F2,'SALE MISSING DOC'!$G$5:$G$10000,$B$375:$B$500)</f>
        <v>0</v>
      </c>
      <c r="G391" s="416">
        <f>SUMIFS('SALE MISSING DOC'!$L$5:$L$10000,'SALE MISSING DOC'!$A$5:$A$10000,G2,'SALE MISSING DOC'!$G$5:$G$10000,$B$375:$B$500)</f>
        <v>0</v>
      </c>
      <c r="H391" s="416">
        <f>SUMIFS('SALE MISSING DOC'!$L$5:$L$10000,'SALE MISSING DOC'!$A$5:$A$10000,H2,'SALE MISSING DOC'!$G$5:$G$10000,$B$375:$B$500)</f>
        <v>0</v>
      </c>
      <c r="I391" s="416">
        <f>SUMIFS('SALE MISSING DOC'!$L$5:$L$10000,'SALE MISSING DOC'!$A$5:$A$10000,I2,'SALE MISSING DOC'!$G$5:$G$10000,$B$375:$B$500)</f>
        <v>0</v>
      </c>
      <c r="J391" s="416">
        <f>SUMIFS('SALE MISSING DOC'!$L$5:$L$10000,'SALE MISSING DOC'!$A$5:$A$10000,J2,'SALE MISSING DOC'!$G$5:$G$10000,$B$375:$B$500)</f>
        <v>0</v>
      </c>
      <c r="K391" s="416">
        <f>SUMIFS('SALE MISSING DOC'!$L$5:$L$10000,'SALE MISSING DOC'!$A$5:$A$10000,K2,'SALE MISSING DOC'!$G$5:$G$10000,$B$375:$B$500)</f>
        <v>0</v>
      </c>
      <c r="L391" s="416">
        <f>SUMIFS('SALE MISSING DOC'!$L$5:$L$10000,'SALE MISSING DOC'!$A$5:$A$10000,L2,'SALE MISSING DOC'!$G$5:$G$10000,$B$375:$B$500)</f>
        <v>0</v>
      </c>
      <c r="M391" s="416">
        <f>SUMIFS('SALE MISSING DOC'!$L$5:$L$10000,'SALE MISSING DOC'!$A$5:$A$10000,M2,'SALE MISSING DOC'!$G$5:$G$10000,$B$375:$B$500)</f>
        <v>0</v>
      </c>
      <c r="N391" s="416">
        <f>SUMIFS(SALE!$S$6:$S$9814,SALE!$A$6:$A$9814,N2,SALE!$Y$6:$Y$9814,$A$3:$A$1037,SALE!$E$6:$E$9814,$B$3:$B$1037)</f>
        <v>0</v>
      </c>
      <c r="O391" s="416">
        <f>SUMIFS(SALE!$S$6:$S$9814,SALE!$A$6:$A$9814,O2,SALE!$Y$6:$Y$9814,$A$3:$A$1037,SALE!$E$6:$E$9814,$B$3:$B$1037)</f>
        <v>0</v>
      </c>
    </row>
    <row r="392" spans="1:15">
      <c r="A392" s="417" t="s">
        <v>1774</v>
      </c>
      <c r="B392" s="417" t="s">
        <v>1544</v>
      </c>
      <c r="C392" s="392" t="s">
        <v>1365</v>
      </c>
      <c r="D392" s="416">
        <f>SUMIFS('SALE MISSING DOC'!$M$5:$M$10000,'SALE MISSING DOC'!$A$5:$A$10000,D2,'SALE MISSING DOC'!$G$5:$G$10000,$B$375:$B$500)</f>
        <v>0</v>
      </c>
      <c r="E392" s="416">
        <f>SUMIFS('SALE MISSING DOC'!$M$5:$M$10000,'SALE MISSING DOC'!$A$5:$A$10000,E2,'SALE MISSING DOC'!$G$5:$G$10000,$B$375:$B$500)</f>
        <v>0</v>
      </c>
      <c r="F392" s="416">
        <f>SUMIFS('SALE MISSING DOC'!$M$5:$M$10000,'SALE MISSING DOC'!$A$5:$A$10000,F2,'SALE MISSING DOC'!$G$5:$G$10000,$B$375:$B$500)</f>
        <v>0</v>
      </c>
      <c r="G392" s="416">
        <f>SUMIFS('SALE MISSING DOC'!$M$5:$M$10000,'SALE MISSING DOC'!$A$5:$A$10000,G2,'SALE MISSING DOC'!$G$5:$G$10000,$B$375:$B$500)</f>
        <v>0</v>
      </c>
      <c r="H392" s="416">
        <f>SUMIFS('SALE MISSING DOC'!$M$5:$M$10000,'SALE MISSING DOC'!$A$5:$A$10000,H2,'SALE MISSING DOC'!$G$5:$G$10000,$B$375:$B$500)</f>
        <v>0</v>
      </c>
      <c r="I392" s="416">
        <f>SUMIFS('SALE MISSING DOC'!$M$5:$M$10000,'SALE MISSING DOC'!$A$5:$A$10000,I2,'SALE MISSING DOC'!$G$5:$G$10000,$B$375:$B$500)</f>
        <v>0</v>
      </c>
      <c r="J392" s="416">
        <f>SUMIFS('SALE MISSING DOC'!$M$5:$M$10000,'SALE MISSING DOC'!$A$5:$A$10000,J2,'SALE MISSING DOC'!$G$5:$G$10000,$B$375:$B$500)</f>
        <v>0</v>
      </c>
      <c r="K392" s="416">
        <f>SUMIFS('SALE MISSING DOC'!$M$5:$M$10000,'SALE MISSING DOC'!$A$5:$A$10000,K2,'SALE MISSING DOC'!$G$5:$G$10000,$B$375:$B$500)</f>
        <v>0</v>
      </c>
      <c r="L392" s="416">
        <f>SUMIFS('SALE MISSING DOC'!$M$5:$M$10000,'SALE MISSING DOC'!$A$5:$A$10000,L2,'SALE MISSING DOC'!$G$5:$G$10000,$B$375:$B$500)</f>
        <v>0</v>
      </c>
      <c r="M392" s="416">
        <f>SUMIFS('SALE MISSING DOC'!$M$5:$M$10000,'SALE MISSING DOC'!$A$5:$A$10000,M2,'SALE MISSING DOC'!$G$5:$G$10000,$B$375:$B$500)</f>
        <v>0</v>
      </c>
      <c r="N392" s="416">
        <f>SUMIFS(SALE!$T$6:$T$9814,SALE!$A$6:$A$9814,N2,SALE!$Y$6:$Y$9814,$A$3:$A$1037,SALE!$E$6:$E$9814,$B$3:$B$1037)</f>
        <v>0</v>
      </c>
      <c r="O392" s="416">
        <f>SUMIFS(SALE!$T$6:$T$9814,SALE!$A$6:$A$9814,O2,SALE!$Y$6:$Y$9814,$A$3:$A$1037,SALE!$E$6:$E$9814,$B$3:$B$1037)</f>
        <v>0</v>
      </c>
    </row>
    <row r="393" spans="1:15">
      <c r="A393" s="417" t="s">
        <v>1774</v>
      </c>
      <c r="B393" s="417" t="s">
        <v>1544</v>
      </c>
      <c r="C393" s="392" t="s">
        <v>1366</v>
      </c>
      <c r="D393" s="416">
        <f>SUMIFS('SALE MISSING DOC'!$N$5:$N$10000,'SALE MISSING DOC'!$A$5:$A$10000,D2,'SALE MISSING DOC'!$G$5:$G$10000,$B$375:$B$500)</f>
        <v>0</v>
      </c>
      <c r="E393" s="416">
        <f>SUMIFS('SALE MISSING DOC'!$N$5:$N$10000,'SALE MISSING DOC'!$A$5:$A$10000,E2,'SALE MISSING DOC'!$G$5:$G$10000,$B$375:$B$500)</f>
        <v>0</v>
      </c>
      <c r="F393" s="416">
        <f>SUMIFS('SALE MISSING DOC'!$N$5:$N$10000,'SALE MISSING DOC'!$A$5:$A$10000,F2,'SALE MISSING DOC'!$G$5:$G$10000,$B$375:$B$500)</f>
        <v>0</v>
      </c>
      <c r="G393" s="416">
        <f>SUMIFS('SALE MISSING DOC'!$N$5:$N$10000,'SALE MISSING DOC'!$A$5:$A$10000,G2,'SALE MISSING DOC'!$G$5:$G$10000,$B$375:$B$500)</f>
        <v>0</v>
      </c>
      <c r="H393" s="416">
        <f>SUMIFS('SALE MISSING DOC'!$N$5:$N$10000,'SALE MISSING DOC'!$A$5:$A$10000,H2,'SALE MISSING DOC'!$G$5:$G$10000,$B$375:$B$500)</f>
        <v>0</v>
      </c>
      <c r="I393" s="416">
        <f>SUMIFS('SALE MISSING DOC'!$N$5:$N$10000,'SALE MISSING DOC'!$A$5:$A$10000,I2,'SALE MISSING DOC'!$G$5:$G$10000,$B$375:$B$500)</f>
        <v>0</v>
      </c>
      <c r="J393" s="416">
        <f>SUMIFS('SALE MISSING DOC'!$N$5:$N$10000,'SALE MISSING DOC'!$A$5:$A$10000,J2,'SALE MISSING DOC'!$G$5:$G$10000,$B$375:$B$500)</f>
        <v>0</v>
      </c>
      <c r="K393" s="416">
        <f>SUMIFS('SALE MISSING DOC'!$N$5:$N$10000,'SALE MISSING DOC'!$A$5:$A$10000,K2,'SALE MISSING DOC'!$G$5:$G$10000,$B$375:$B$500)</f>
        <v>0</v>
      </c>
      <c r="L393" s="416">
        <f>SUMIFS('SALE MISSING DOC'!$N$5:$N$10000,'SALE MISSING DOC'!$A$5:$A$10000,L2,'SALE MISSING DOC'!$G$5:$G$10000,$B$375:$B$500)</f>
        <v>0</v>
      </c>
      <c r="M393" s="416">
        <f>SUMIFS('SALE MISSING DOC'!$N$5:$N$10000,'SALE MISSING DOC'!$A$5:$A$10000,M2,'SALE MISSING DOC'!$G$5:$G$10000,$B$375:$B$500)</f>
        <v>0</v>
      </c>
      <c r="N393" s="416">
        <f>SUMIFS(SALE!$U$6:$U$9814,SALE!$A$6:$A$9814,N2,SALE!$Y$6:$Y$9814,$A$3:$A$1037,SALE!$E$6:$E$9814,$B$3:$B$1037)</f>
        <v>0</v>
      </c>
      <c r="O393" s="416">
        <f>SUMIFS(SALE!$U$6:$U$9814,SALE!$A$6:$A$9814,O2,SALE!$Y$6:$Y$9814,$A$3:$A$1037,SALE!$E$6:$E$9814,$B$3:$B$1037)</f>
        <v>0</v>
      </c>
    </row>
    <row r="394" spans="1:15">
      <c r="A394" s="417" t="s">
        <v>1774</v>
      </c>
      <c r="B394" s="417" t="s">
        <v>1544</v>
      </c>
      <c r="C394" s="392" t="s">
        <v>1367</v>
      </c>
      <c r="D394" s="416">
        <f>SUMIFS('SALE MISSING DOC'!$O$5:$O$10000,'SALE MISSING DOC'!$A$5:$A$10000,D2,'SALE MISSING DOC'!$G$5:$G$10000,$B$375:$B$500)</f>
        <v>0</v>
      </c>
      <c r="E394" s="416">
        <f>SUMIFS('SALE MISSING DOC'!$O$5:$O$10000,'SALE MISSING DOC'!$A$5:$A$10000,E2,'SALE MISSING DOC'!$G$5:$G$10000,$B$375:$B$500)</f>
        <v>0</v>
      </c>
      <c r="F394" s="416">
        <f>SUMIFS('SALE MISSING DOC'!$O$5:$O$10000,'SALE MISSING DOC'!$A$5:$A$10000,F2,'SALE MISSING DOC'!$G$5:$G$10000,$B$375:$B$500)</f>
        <v>0</v>
      </c>
      <c r="G394" s="416">
        <f>SUMIFS('SALE MISSING DOC'!$O$5:$O$10000,'SALE MISSING DOC'!$A$5:$A$10000,G2,'SALE MISSING DOC'!$G$5:$G$10000,$B$375:$B$500)</f>
        <v>0</v>
      </c>
      <c r="H394" s="416">
        <f>SUMIFS('SALE MISSING DOC'!$O$5:$O$10000,'SALE MISSING DOC'!$A$5:$A$10000,H2,'SALE MISSING DOC'!$G$5:$G$10000,$B$375:$B$500)</f>
        <v>0</v>
      </c>
      <c r="I394" s="416">
        <f>SUMIFS('SALE MISSING DOC'!$O$5:$O$10000,'SALE MISSING DOC'!$A$5:$A$10000,I2,'SALE MISSING DOC'!$G$5:$G$10000,$B$375:$B$500)</f>
        <v>0</v>
      </c>
      <c r="J394" s="416">
        <f>SUMIFS('SALE MISSING DOC'!$O$5:$O$10000,'SALE MISSING DOC'!$A$5:$A$10000,J2,'SALE MISSING DOC'!$G$5:$G$10000,$B$375:$B$500)</f>
        <v>0</v>
      </c>
      <c r="K394" s="416">
        <f>SUMIFS('SALE MISSING DOC'!$O$5:$O$10000,'SALE MISSING DOC'!$A$5:$A$10000,K2,'SALE MISSING DOC'!$G$5:$G$10000,$B$375:$B$500)</f>
        <v>0</v>
      </c>
      <c r="L394" s="416">
        <f>SUMIFS('SALE MISSING DOC'!$O$5:$O$10000,'SALE MISSING DOC'!$A$5:$A$10000,L2,'SALE MISSING DOC'!$G$5:$G$10000,$B$375:$B$500)</f>
        <v>0</v>
      </c>
      <c r="M394" s="416">
        <f>SUMIFS('SALE MISSING DOC'!$O$5:$O$10000,'SALE MISSING DOC'!$A$5:$A$10000,M2,'SALE MISSING DOC'!$G$5:$G$10000,$B$375:$B$500)</f>
        <v>0</v>
      </c>
      <c r="N394" s="416">
        <f>SUMIFS(SALE!$V$6:$V$9814,SALE!$A$6:$A$9814,N2,SALE!$Y$6:$Y$9814,$A$3:$A$1037,SALE!$E$6:$E$9814,$B$3:$B$1037)</f>
        <v>0</v>
      </c>
      <c r="O394" s="416">
        <f>SUMIFS(SALE!$V$6:$V$9814,SALE!$A$6:$A$9814,O2,SALE!$Y$6:$Y$9814,$A$3:$A$1037,SALE!$E$6:$E$9814,$B$3:$B$1037)</f>
        <v>0</v>
      </c>
    </row>
    <row r="395" spans="1:15">
      <c r="A395" s="417" t="s">
        <v>1774</v>
      </c>
      <c r="B395" s="417" t="s">
        <v>1544</v>
      </c>
      <c r="C395" s="403" t="s">
        <v>1368</v>
      </c>
      <c r="D395" s="416">
        <f>SUMIFS('SALE MISSING DOC'!$P$5:$P$10000,'SALE MISSING DOC'!$A$5:$A$10000,D2,'SALE MISSING DOC'!$G$5:$G$10000,$B$375:$B$500)</f>
        <v>0</v>
      </c>
      <c r="E395" s="416">
        <f>SUMIFS('SALE MISSING DOC'!$P$5:$P$10000,'SALE MISSING DOC'!$A$5:$A$10000,E2,'SALE MISSING DOC'!$G$5:$G$10000,$B$375:$B$500)</f>
        <v>0</v>
      </c>
      <c r="F395" s="416">
        <f>SUMIFS('SALE MISSING DOC'!$P$5:$P$10000,'SALE MISSING DOC'!$A$5:$A$10000,F2,'SALE MISSING DOC'!$G$5:$G$10000,$B$375:$B$500)</f>
        <v>0</v>
      </c>
      <c r="G395" s="416">
        <f>SUMIFS('SALE MISSING DOC'!$P$5:$P$10000,'SALE MISSING DOC'!$A$5:$A$10000,G2,'SALE MISSING DOC'!$G$5:$G$10000,$B$375:$B$500)</f>
        <v>0</v>
      </c>
      <c r="H395" s="416">
        <f>SUMIFS('SALE MISSING DOC'!$P$5:$P$10000,'SALE MISSING DOC'!$A$5:$A$10000,H2,'SALE MISSING DOC'!$G$5:$G$10000,$B$375:$B$500)</f>
        <v>0</v>
      </c>
      <c r="I395" s="416">
        <f>SUMIFS('SALE MISSING DOC'!$P$5:$P$10000,'SALE MISSING DOC'!$A$5:$A$10000,I2,'SALE MISSING DOC'!$G$5:$G$10000,$B$375:$B$500)</f>
        <v>0</v>
      </c>
      <c r="J395" s="416">
        <f>SUMIFS('SALE MISSING DOC'!$P$5:$P$10000,'SALE MISSING DOC'!$A$5:$A$10000,J2,'SALE MISSING DOC'!$G$5:$G$10000,$B$375:$B$500)</f>
        <v>0</v>
      </c>
      <c r="K395" s="416">
        <f>SUMIFS('SALE MISSING DOC'!$P$5:$P$10000,'SALE MISSING DOC'!$A$5:$A$10000,K2,'SALE MISSING DOC'!$G$5:$G$10000,$B$375:$B$500)</f>
        <v>0</v>
      </c>
      <c r="L395" s="416">
        <f>SUMIFS('SALE MISSING DOC'!$P$5:$P$10000,'SALE MISSING DOC'!$A$5:$A$10000,L2,'SALE MISSING DOC'!$G$5:$G$10000,$B$375:$B$500)</f>
        <v>0</v>
      </c>
      <c r="M395" s="416">
        <f>SUMIFS('SALE MISSING DOC'!$P$5:$P$10000,'SALE MISSING DOC'!$A$5:$A$10000,M2,'SALE MISSING DOC'!$G$5:$G$10000,$B$375:$B$500)</f>
        <v>0</v>
      </c>
      <c r="N395" s="416">
        <f>SUMIFS(SALE!$W$6:$W$9814,SALE!$A$6:$A$9814,N2,SALE!$Y$6:$Y$9814,$A$3:$A$1037,SALE!$E$6:$E$9814,$B$3:$B$1037)</f>
        <v>0</v>
      </c>
      <c r="O395" s="416">
        <f>SUMIFS(SALE!$W$6:$W$9814,SALE!$A$6:$A$9814,O2,SALE!$Y$6:$Y$9814,$A$3:$A$1037,SALE!$E$6:$E$9814,$B$3:$B$1037)</f>
        <v>0</v>
      </c>
    </row>
    <row r="396" spans="1:15">
      <c r="A396" s="402" t="s">
        <v>1774</v>
      </c>
      <c r="B396" s="402" t="s">
        <v>1468</v>
      </c>
      <c r="C396" s="402" t="s">
        <v>1900</v>
      </c>
      <c r="D396" s="414">
        <f>SUM(D398:D402)</f>
        <v>0</v>
      </c>
      <c r="E396" s="414">
        <f t="shared" ref="E396:M396" si="98">SUM(E398:E402)</f>
        <v>0</v>
      </c>
      <c r="F396" s="414">
        <f t="shared" si="98"/>
        <v>0</v>
      </c>
      <c r="G396" s="414">
        <f t="shared" si="98"/>
        <v>0</v>
      </c>
      <c r="H396" s="414">
        <f t="shared" si="98"/>
        <v>0</v>
      </c>
      <c r="I396" s="414">
        <f t="shared" si="98"/>
        <v>0</v>
      </c>
      <c r="J396" s="414">
        <f t="shared" si="98"/>
        <v>0</v>
      </c>
      <c r="K396" s="414">
        <f t="shared" si="98"/>
        <v>0</v>
      </c>
      <c r="L396" s="414">
        <f t="shared" si="98"/>
        <v>0</v>
      </c>
      <c r="M396" s="414">
        <f t="shared" si="98"/>
        <v>0</v>
      </c>
      <c r="N396" s="414">
        <f t="shared" ref="N396:O396" si="99">SUM(N398:N402)</f>
        <v>0</v>
      </c>
      <c r="O396" s="414">
        <f t="shared" si="99"/>
        <v>0</v>
      </c>
    </row>
    <row r="397" spans="1:15">
      <c r="A397" s="415" t="s">
        <v>1774</v>
      </c>
      <c r="B397" s="417" t="s">
        <v>1468</v>
      </c>
      <c r="C397" s="392" t="s">
        <v>1363</v>
      </c>
      <c r="D397" s="422"/>
      <c r="E397" s="422"/>
      <c r="F397" s="422"/>
      <c r="G397" s="422"/>
      <c r="H397" s="422"/>
      <c r="I397" s="422"/>
      <c r="J397" s="422"/>
      <c r="K397" s="422"/>
      <c r="L397" s="422"/>
      <c r="M397" s="422"/>
      <c r="N397" s="422"/>
      <c r="O397" s="422"/>
    </row>
    <row r="398" spans="1:15">
      <c r="A398" s="417" t="s">
        <v>1774</v>
      </c>
      <c r="B398" s="417" t="s">
        <v>1468</v>
      </c>
      <c r="C398" s="392" t="s">
        <v>1364</v>
      </c>
      <c r="D398" s="416">
        <f>+D377+D384+D391</f>
        <v>0</v>
      </c>
      <c r="E398" s="416">
        <f t="shared" ref="E398:M398" si="100">+E377+E384+E391</f>
        <v>0</v>
      </c>
      <c r="F398" s="416">
        <f t="shared" si="100"/>
        <v>0</v>
      </c>
      <c r="G398" s="416">
        <f t="shared" si="100"/>
        <v>0</v>
      </c>
      <c r="H398" s="416">
        <f t="shared" si="100"/>
        <v>0</v>
      </c>
      <c r="I398" s="416">
        <f t="shared" si="100"/>
        <v>0</v>
      </c>
      <c r="J398" s="416">
        <f t="shared" si="100"/>
        <v>0</v>
      </c>
      <c r="K398" s="416">
        <f t="shared" si="100"/>
        <v>0</v>
      </c>
      <c r="L398" s="416">
        <f t="shared" si="100"/>
        <v>0</v>
      </c>
      <c r="M398" s="416">
        <f t="shared" si="100"/>
        <v>0</v>
      </c>
      <c r="N398" s="416">
        <f t="shared" ref="N398:O398" si="101">+N377+N384+N391</f>
        <v>0</v>
      </c>
      <c r="O398" s="416">
        <f t="shared" si="101"/>
        <v>0</v>
      </c>
    </row>
    <row r="399" spans="1:15">
      <c r="A399" s="417" t="s">
        <v>1774</v>
      </c>
      <c r="B399" s="417" t="s">
        <v>1468</v>
      </c>
      <c r="C399" s="392" t="s">
        <v>1365</v>
      </c>
      <c r="D399" s="416">
        <f t="shared" ref="D399:O402" si="102">+D378+D385+D392</f>
        <v>0</v>
      </c>
      <c r="E399" s="416">
        <f t="shared" ref="E399:M399" si="103">+E378+E385+E392</f>
        <v>0</v>
      </c>
      <c r="F399" s="416">
        <f t="shared" si="103"/>
        <v>0</v>
      </c>
      <c r="G399" s="416">
        <f t="shared" si="103"/>
        <v>0</v>
      </c>
      <c r="H399" s="416">
        <f t="shared" si="103"/>
        <v>0</v>
      </c>
      <c r="I399" s="416">
        <f t="shared" si="103"/>
        <v>0</v>
      </c>
      <c r="J399" s="416">
        <f t="shared" si="103"/>
        <v>0</v>
      </c>
      <c r="K399" s="416">
        <f t="shared" si="103"/>
        <v>0</v>
      </c>
      <c r="L399" s="416">
        <f t="shared" si="103"/>
        <v>0</v>
      </c>
      <c r="M399" s="416">
        <f t="shared" si="103"/>
        <v>0</v>
      </c>
      <c r="N399" s="416">
        <f t="shared" si="102"/>
        <v>0</v>
      </c>
      <c r="O399" s="416">
        <f t="shared" si="102"/>
        <v>0</v>
      </c>
    </row>
    <row r="400" spans="1:15">
      <c r="A400" s="417" t="s">
        <v>1774</v>
      </c>
      <c r="B400" s="417" t="s">
        <v>1468</v>
      </c>
      <c r="C400" s="392" t="s">
        <v>1366</v>
      </c>
      <c r="D400" s="416">
        <f t="shared" si="102"/>
        <v>0</v>
      </c>
      <c r="E400" s="416">
        <f t="shared" ref="E400:M400" si="104">+E379+E386+E393</f>
        <v>0</v>
      </c>
      <c r="F400" s="416">
        <f t="shared" si="104"/>
        <v>0</v>
      </c>
      <c r="G400" s="416">
        <f t="shared" si="104"/>
        <v>0</v>
      </c>
      <c r="H400" s="416">
        <f t="shared" si="104"/>
        <v>0</v>
      </c>
      <c r="I400" s="416">
        <f t="shared" si="104"/>
        <v>0</v>
      </c>
      <c r="J400" s="416">
        <f t="shared" si="104"/>
        <v>0</v>
      </c>
      <c r="K400" s="416">
        <f t="shared" si="104"/>
        <v>0</v>
      </c>
      <c r="L400" s="416">
        <f t="shared" si="104"/>
        <v>0</v>
      </c>
      <c r="M400" s="416">
        <f t="shared" si="104"/>
        <v>0</v>
      </c>
      <c r="N400" s="416">
        <f t="shared" si="102"/>
        <v>0</v>
      </c>
      <c r="O400" s="416">
        <f t="shared" si="102"/>
        <v>0</v>
      </c>
    </row>
    <row r="401" spans="1:15">
      <c r="A401" s="417" t="s">
        <v>1774</v>
      </c>
      <c r="B401" s="417" t="s">
        <v>1468</v>
      </c>
      <c r="C401" s="392" t="s">
        <v>1367</v>
      </c>
      <c r="D401" s="416">
        <f t="shared" si="102"/>
        <v>0</v>
      </c>
      <c r="E401" s="416">
        <f t="shared" ref="E401:M401" si="105">+E380+E387+E394</f>
        <v>0</v>
      </c>
      <c r="F401" s="416">
        <f t="shared" si="105"/>
        <v>0</v>
      </c>
      <c r="G401" s="416">
        <f t="shared" si="105"/>
        <v>0</v>
      </c>
      <c r="H401" s="416">
        <f t="shared" si="105"/>
        <v>0</v>
      </c>
      <c r="I401" s="416">
        <f t="shared" si="105"/>
        <v>0</v>
      </c>
      <c r="J401" s="416">
        <f t="shared" si="105"/>
        <v>0</v>
      </c>
      <c r="K401" s="416">
        <f t="shared" si="105"/>
        <v>0</v>
      </c>
      <c r="L401" s="416">
        <f t="shared" si="105"/>
        <v>0</v>
      </c>
      <c r="M401" s="416">
        <f t="shared" si="105"/>
        <v>0</v>
      </c>
      <c r="N401" s="416">
        <f t="shared" si="102"/>
        <v>0</v>
      </c>
      <c r="O401" s="416">
        <f t="shared" si="102"/>
        <v>0</v>
      </c>
    </row>
    <row r="402" spans="1:15">
      <c r="A402" s="418" t="s">
        <v>1774</v>
      </c>
      <c r="B402" s="418" t="s">
        <v>1468</v>
      </c>
      <c r="C402" s="403" t="s">
        <v>1368</v>
      </c>
      <c r="D402" s="421">
        <f t="shared" si="102"/>
        <v>0</v>
      </c>
      <c r="E402" s="421">
        <f t="shared" ref="E402:M402" si="106">+E381+E388+E395</f>
        <v>0</v>
      </c>
      <c r="F402" s="421">
        <f t="shared" si="106"/>
        <v>0</v>
      </c>
      <c r="G402" s="421">
        <f t="shared" si="106"/>
        <v>0</v>
      </c>
      <c r="H402" s="421">
        <f t="shared" si="106"/>
        <v>0</v>
      </c>
      <c r="I402" s="421">
        <f t="shared" si="106"/>
        <v>0</v>
      </c>
      <c r="J402" s="421">
        <f t="shared" si="106"/>
        <v>0</v>
      </c>
      <c r="K402" s="421">
        <f t="shared" si="106"/>
        <v>0</v>
      </c>
      <c r="L402" s="421">
        <f t="shared" si="106"/>
        <v>0</v>
      </c>
      <c r="M402" s="421">
        <f t="shared" si="106"/>
        <v>0</v>
      </c>
      <c r="N402" s="421">
        <f t="shared" si="102"/>
        <v>0</v>
      </c>
      <c r="O402" s="421">
        <f t="shared" si="102"/>
        <v>0</v>
      </c>
    </row>
    <row r="404" spans="1:15">
      <c r="A404" s="402" t="s">
        <v>1680</v>
      </c>
      <c r="B404" s="402" t="s">
        <v>1468</v>
      </c>
      <c r="C404" s="402" t="s">
        <v>1680</v>
      </c>
      <c r="D404" s="414">
        <f>SUM(D406:D410)</f>
        <v>19425</v>
      </c>
      <c r="E404" s="414">
        <f t="shared" ref="E404:O404" si="107">SUM(E406:E410)</f>
        <v>47838</v>
      </c>
      <c r="F404" s="414">
        <f t="shared" si="107"/>
        <v>51660</v>
      </c>
      <c r="G404" s="414">
        <f t="shared" si="107"/>
        <v>103320</v>
      </c>
      <c r="H404" s="414">
        <f t="shared" si="107"/>
        <v>75390</v>
      </c>
      <c r="I404" s="414">
        <f t="shared" si="107"/>
        <v>0</v>
      </c>
      <c r="J404" s="414">
        <f t="shared" si="107"/>
        <v>0</v>
      </c>
      <c r="K404" s="414">
        <f t="shared" si="107"/>
        <v>0</v>
      </c>
      <c r="L404" s="414">
        <f t="shared" si="107"/>
        <v>0</v>
      </c>
      <c r="M404" s="414">
        <f t="shared" si="107"/>
        <v>0</v>
      </c>
      <c r="N404" s="414">
        <f t="shared" si="107"/>
        <v>0</v>
      </c>
      <c r="O404" s="414">
        <f t="shared" si="107"/>
        <v>0</v>
      </c>
    </row>
    <row r="405" spans="1:15">
      <c r="A405" s="415" t="s">
        <v>1680</v>
      </c>
      <c r="B405" s="417" t="s">
        <v>1468</v>
      </c>
      <c r="C405" s="392" t="s">
        <v>1363</v>
      </c>
      <c r="D405" s="422">
        <f>+'RMC WORKING'!C40</f>
        <v>0</v>
      </c>
      <c r="E405" s="422">
        <f>+'RMC WORKING'!D40</f>
        <v>0</v>
      </c>
      <c r="F405" s="422">
        <f>+'RMC WORKING'!E40</f>
        <v>0</v>
      </c>
      <c r="G405" s="422">
        <f>+'RMC WORKING'!F40</f>
        <v>0</v>
      </c>
      <c r="H405" s="422">
        <f>+'RMC WORKING'!G40</f>
        <v>0</v>
      </c>
      <c r="I405" s="422">
        <f>+'RMC WORKING'!H40</f>
        <v>0</v>
      </c>
      <c r="J405" s="422">
        <f>+'RMC WORKING'!I40</f>
        <v>0</v>
      </c>
      <c r="K405" s="422">
        <f>+'RMC WORKING'!J40</f>
        <v>0</v>
      </c>
      <c r="L405" s="422">
        <f>+'RMC WORKING'!K40</f>
        <v>0</v>
      </c>
      <c r="M405" s="422">
        <f>+'RMC WORKING'!L40</f>
        <v>0</v>
      </c>
      <c r="N405" s="422">
        <f>+'RMC WORKING'!M40</f>
        <v>0</v>
      </c>
      <c r="O405" s="422">
        <f>+'RMC WORKING'!N40</f>
        <v>0</v>
      </c>
    </row>
    <row r="406" spans="1:15">
      <c r="A406" s="417" t="s">
        <v>1680</v>
      </c>
      <c r="B406" s="417" t="s">
        <v>1468</v>
      </c>
      <c r="C406" s="392" t="s">
        <v>1364</v>
      </c>
      <c r="D406" s="416">
        <f>+'RMC WORKING'!C41</f>
        <v>18500</v>
      </c>
      <c r="E406" s="416">
        <f>+'RMC WORKING'!D41</f>
        <v>45560</v>
      </c>
      <c r="F406" s="416">
        <f>+'RMC WORKING'!E41</f>
        <v>49200</v>
      </c>
      <c r="G406" s="416">
        <f>+'RMC WORKING'!F41</f>
        <v>98400</v>
      </c>
      <c r="H406" s="416">
        <f>+'RMC WORKING'!G41</f>
        <v>71800</v>
      </c>
      <c r="I406" s="416">
        <f>+'RMC WORKING'!H41</f>
        <v>0</v>
      </c>
      <c r="J406" s="416">
        <f>+'RMC WORKING'!I41</f>
        <v>0</v>
      </c>
      <c r="K406" s="416">
        <f>+'RMC WORKING'!J41</f>
        <v>0</v>
      </c>
      <c r="L406" s="416">
        <f>+'RMC WORKING'!K41</f>
        <v>0</v>
      </c>
      <c r="M406" s="416">
        <f>+'RMC WORKING'!L41</f>
        <v>0</v>
      </c>
      <c r="N406" s="416">
        <f>+'RMC WORKING'!M41</f>
        <v>0</v>
      </c>
      <c r="O406" s="416">
        <f>+'RMC WORKING'!N41</f>
        <v>0</v>
      </c>
    </row>
    <row r="407" spans="1:15">
      <c r="A407" s="417" t="s">
        <v>1680</v>
      </c>
      <c r="B407" s="417" t="s">
        <v>1468</v>
      </c>
      <c r="C407" s="392" t="s">
        <v>1365</v>
      </c>
      <c r="D407" s="416">
        <f>+'RMC WORKING'!C42</f>
        <v>0</v>
      </c>
      <c r="E407" s="416">
        <f>+'RMC WORKING'!D42</f>
        <v>0</v>
      </c>
      <c r="F407" s="416">
        <f>+'RMC WORKING'!E42</f>
        <v>0</v>
      </c>
      <c r="G407" s="416">
        <f>+'RMC WORKING'!F42</f>
        <v>0</v>
      </c>
      <c r="H407" s="416">
        <f>+'RMC WORKING'!G42</f>
        <v>0</v>
      </c>
      <c r="I407" s="416">
        <f>+'RMC WORKING'!H42</f>
        <v>0</v>
      </c>
      <c r="J407" s="416">
        <f>+'RMC WORKING'!I42</f>
        <v>0</v>
      </c>
      <c r="K407" s="416">
        <f>+'RMC WORKING'!J42</f>
        <v>0</v>
      </c>
      <c r="L407" s="416">
        <f>+'RMC WORKING'!K42</f>
        <v>0</v>
      </c>
      <c r="M407" s="416">
        <f>+'RMC WORKING'!L42</f>
        <v>0</v>
      </c>
      <c r="N407" s="416">
        <f>+'RMC WORKING'!M42</f>
        <v>0</v>
      </c>
      <c r="O407" s="416">
        <f>+'RMC WORKING'!N42</f>
        <v>0</v>
      </c>
    </row>
    <row r="408" spans="1:15">
      <c r="A408" s="417" t="s">
        <v>1680</v>
      </c>
      <c r="B408" s="417" t="s">
        <v>1468</v>
      </c>
      <c r="C408" s="392" t="s">
        <v>1366</v>
      </c>
      <c r="D408" s="416">
        <f>+'RMC WORKING'!C43</f>
        <v>462.5</v>
      </c>
      <c r="E408" s="416">
        <f>+'RMC WORKING'!D43</f>
        <v>1139</v>
      </c>
      <c r="F408" s="416">
        <f>+'RMC WORKING'!E43</f>
        <v>1230</v>
      </c>
      <c r="G408" s="416">
        <f>+'RMC WORKING'!F43</f>
        <v>2460</v>
      </c>
      <c r="H408" s="416">
        <f>+'RMC WORKING'!G43</f>
        <v>1795</v>
      </c>
      <c r="I408" s="416">
        <f>+'RMC WORKING'!H43</f>
        <v>0</v>
      </c>
      <c r="J408" s="416">
        <f>+'RMC WORKING'!I43</f>
        <v>0</v>
      </c>
      <c r="K408" s="416">
        <f>+'RMC WORKING'!J43</f>
        <v>0</v>
      </c>
      <c r="L408" s="416">
        <f>+'RMC WORKING'!K43</f>
        <v>0</v>
      </c>
      <c r="M408" s="416">
        <f>+'RMC WORKING'!L43</f>
        <v>0</v>
      </c>
      <c r="N408" s="416">
        <f>+'RMC WORKING'!M43</f>
        <v>0</v>
      </c>
      <c r="O408" s="416">
        <f>+'RMC WORKING'!N43</f>
        <v>0</v>
      </c>
    </row>
    <row r="409" spans="1:15">
      <c r="A409" s="417" t="s">
        <v>1680</v>
      </c>
      <c r="B409" s="417" t="s">
        <v>1468</v>
      </c>
      <c r="C409" s="392" t="s">
        <v>1367</v>
      </c>
      <c r="D409" s="416">
        <f>+'RMC WORKING'!C44</f>
        <v>462.5</v>
      </c>
      <c r="E409" s="416">
        <f>+'RMC WORKING'!D44</f>
        <v>1139</v>
      </c>
      <c r="F409" s="416">
        <f>+'RMC WORKING'!E44</f>
        <v>1230</v>
      </c>
      <c r="G409" s="416">
        <f>+'RMC WORKING'!F44</f>
        <v>2460</v>
      </c>
      <c r="H409" s="416">
        <f>+'RMC WORKING'!G44</f>
        <v>1795</v>
      </c>
      <c r="I409" s="416">
        <f>+'RMC WORKING'!H44</f>
        <v>0</v>
      </c>
      <c r="J409" s="416">
        <f>+'RMC WORKING'!I44</f>
        <v>0</v>
      </c>
      <c r="K409" s="416">
        <f>+'RMC WORKING'!J44</f>
        <v>0</v>
      </c>
      <c r="L409" s="416">
        <f>+'RMC WORKING'!K44</f>
        <v>0</v>
      </c>
      <c r="M409" s="416">
        <f>+'RMC WORKING'!L44</f>
        <v>0</v>
      </c>
      <c r="N409" s="416">
        <f>+'RMC WORKING'!M44</f>
        <v>0</v>
      </c>
      <c r="O409" s="416">
        <f>+'RMC WORKING'!N44</f>
        <v>0</v>
      </c>
    </row>
    <row r="410" spans="1:15">
      <c r="A410" s="418" t="s">
        <v>1680</v>
      </c>
      <c r="B410" s="418" t="s">
        <v>1468</v>
      </c>
      <c r="C410" s="403" t="s">
        <v>1368</v>
      </c>
      <c r="D410" s="421">
        <f>+'RMC WORKING'!C45</f>
        <v>0</v>
      </c>
      <c r="E410" s="421">
        <f>+'RMC WORKING'!D45</f>
        <v>0</v>
      </c>
      <c r="F410" s="421">
        <f>+'RMC WORKING'!E45</f>
        <v>0</v>
      </c>
      <c r="G410" s="421">
        <f>+'RMC WORKING'!F45</f>
        <v>0</v>
      </c>
      <c r="H410" s="421">
        <f>+'RMC WORKING'!G45</f>
        <v>0</v>
      </c>
      <c r="I410" s="421">
        <f>+'RMC WORKING'!H45</f>
        <v>0</v>
      </c>
      <c r="J410" s="421">
        <f>+'RMC WORKING'!I45</f>
        <v>0</v>
      </c>
      <c r="K410" s="421">
        <f>+'RMC WORKING'!J45</f>
        <v>0</v>
      </c>
      <c r="L410" s="421">
        <f>+'RMC WORKING'!K45</f>
        <v>0</v>
      </c>
      <c r="M410" s="421">
        <f>+'RMC WORKING'!L45</f>
        <v>0</v>
      </c>
      <c r="N410" s="421">
        <f>+'RMC WORKING'!M45</f>
        <v>0</v>
      </c>
      <c r="O410" s="421">
        <f>+'RMC WORKING'!N45</f>
        <v>0</v>
      </c>
    </row>
    <row r="411" spans="1:15">
      <c r="A411" s="489"/>
      <c r="B411" s="489"/>
    </row>
    <row r="412" spans="1:15">
      <c r="A412" s="489"/>
      <c r="B412" s="489"/>
    </row>
    <row r="413" spans="1:15">
      <c r="A413" s="489"/>
      <c r="B413" s="489"/>
    </row>
  </sheetData>
  <dataValidations count="1">
    <dataValidation type="list" allowBlank="1" showInputMessage="1" showErrorMessage="1" sqref="A368">
      <formula1>"IMPORT GOODS,IMPORT SERVICE,EXEMPTED,NIL,NON GST,ZERO,B2B,DEEM EXPORT,SEZWP,SEZWOP,INPUT,INPUT SERVICE,INPUT GOODS,CAPITAL GOODS,URD"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46"/>
  <sheetViews>
    <sheetView tabSelected="1" topLeftCell="A28" workbookViewId="0">
      <selection activeCell="G8" sqref="G8"/>
    </sheetView>
  </sheetViews>
  <sheetFormatPr defaultColWidth="20" defaultRowHeight="12.75"/>
  <cols>
    <col min="1" max="1" width="16.5703125" style="519" customWidth="1"/>
    <col min="2" max="2" width="5.85546875" style="522" bestFit="1" customWidth="1"/>
    <col min="3" max="4" width="7.7109375" style="522" bestFit="1" customWidth="1"/>
    <col min="5" max="5" width="7" style="522" bestFit="1" customWidth="1"/>
    <col min="6" max="7" width="7.7109375" style="522" bestFit="1" customWidth="1"/>
    <col min="8" max="8" width="7" style="522" bestFit="1" customWidth="1"/>
    <col min="9" max="10" width="7.7109375" style="522" bestFit="1" customWidth="1"/>
    <col min="11" max="11" width="7" style="522" bestFit="1" customWidth="1"/>
    <col min="12" max="13" width="7.7109375" style="522" bestFit="1" customWidth="1"/>
    <col min="14" max="14" width="5.85546875" style="522" bestFit="1" customWidth="1"/>
    <col min="15" max="16" width="7.7109375" style="522" bestFit="1" customWidth="1"/>
    <col min="17" max="17" width="5.85546875" style="522" bestFit="1" customWidth="1"/>
    <col min="18" max="18" width="7" style="522" bestFit="1" customWidth="1"/>
    <col min="19" max="19" width="7.7109375" style="522" bestFit="1" customWidth="1"/>
    <col min="20" max="20" width="5.85546875" style="522" bestFit="1" customWidth="1"/>
    <col min="21" max="21" width="7" style="522" bestFit="1" customWidth="1"/>
    <col min="22" max="22" width="7.7109375" style="522" bestFit="1" customWidth="1"/>
    <col min="23" max="23" width="5.85546875" style="522" bestFit="1" customWidth="1"/>
    <col min="24" max="24" width="7" style="522" bestFit="1" customWidth="1"/>
    <col min="25" max="25" width="7.7109375" style="522" bestFit="1" customWidth="1"/>
    <col min="26" max="26" width="5.85546875" style="522" bestFit="1" customWidth="1"/>
    <col min="27" max="27" width="7" style="522" bestFit="1" customWidth="1"/>
    <col min="28" max="28" width="7.7109375" style="522" bestFit="1" customWidth="1"/>
    <col min="29" max="29" width="5.85546875" style="522" bestFit="1" customWidth="1"/>
    <col min="30" max="30" width="7" style="522" bestFit="1" customWidth="1"/>
    <col min="31" max="31" width="7.7109375" style="522" bestFit="1" customWidth="1"/>
    <col min="32" max="32" width="5.85546875" style="522" bestFit="1" customWidth="1"/>
    <col min="33" max="33" width="7" style="522" bestFit="1" customWidth="1"/>
    <col min="34" max="34" width="7.7109375" style="522" bestFit="1" customWidth="1"/>
    <col min="35" max="35" width="5.85546875" style="522" bestFit="1" customWidth="1"/>
    <col min="36" max="36" width="7" style="522" bestFit="1" customWidth="1"/>
    <col min="37" max="37" width="7.7109375" style="522" bestFit="1" customWidth="1"/>
    <col min="38" max="16384" width="20" style="505"/>
  </cols>
  <sheetData>
    <row r="3" spans="1:37" ht="13.5" thickBot="1">
      <c r="A3" s="504" t="s">
        <v>2035</v>
      </c>
      <c r="B3" s="520"/>
      <c r="C3" s="521"/>
      <c r="D3" s="521"/>
      <c r="E3" s="521"/>
      <c r="F3" s="521"/>
    </row>
    <row r="4" spans="1:37">
      <c r="A4" s="506"/>
      <c r="B4" s="654">
        <v>43556</v>
      </c>
      <c r="C4" s="655"/>
      <c r="D4" s="655"/>
      <c r="E4" s="654">
        <v>43586</v>
      </c>
      <c r="F4" s="655"/>
      <c r="G4" s="655"/>
      <c r="H4" s="654">
        <v>43617</v>
      </c>
      <c r="I4" s="655"/>
      <c r="J4" s="655"/>
      <c r="K4" s="654">
        <v>43647</v>
      </c>
      <c r="L4" s="655"/>
      <c r="M4" s="655"/>
      <c r="N4" s="654">
        <v>43678</v>
      </c>
      <c r="O4" s="655"/>
      <c r="P4" s="655"/>
      <c r="Q4" s="654">
        <v>43709</v>
      </c>
      <c r="R4" s="655"/>
      <c r="S4" s="655"/>
      <c r="T4" s="654">
        <v>43739</v>
      </c>
      <c r="U4" s="655"/>
      <c r="V4" s="655"/>
      <c r="W4" s="654">
        <v>43770</v>
      </c>
      <c r="X4" s="655"/>
      <c r="Y4" s="655"/>
      <c r="Z4" s="654">
        <v>43800</v>
      </c>
      <c r="AA4" s="655"/>
      <c r="AB4" s="655"/>
      <c r="AC4" s="654">
        <v>43831</v>
      </c>
      <c r="AD4" s="655"/>
      <c r="AE4" s="655"/>
      <c r="AF4" s="654">
        <v>43862</v>
      </c>
      <c r="AG4" s="655"/>
      <c r="AH4" s="655"/>
      <c r="AI4" s="654">
        <v>43891</v>
      </c>
      <c r="AJ4" s="655"/>
      <c r="AK4" s="655"/>
    </row>
    <row r="5" spans="1:37">
      <c r="A5" s="507" t="s">
        <v>1447</v>
      </c>
      <c r="B5" s="523" t="s">
        <v>27</v>
      </c>
      <c r="C5" s="524" t="s">
        <v>28</v>
      </c>
      <c r="D5" s="525" t="s">
        <v>29</v>
      </c>
      <c r="E5" s="523" t="s">
        <v>27</v>
      </c>
      <c r="F5" s="524" t="s">
        <v>28</v>
      </c>
      <c r="G5" s="525" t="s">
        <v>29</v>
      </c>
      <c r="H5" s="523" t="s">
        <v>27</v>
      </c>
      <c r="I5" s="524" t="s">
        <v>28</v>
      </c>
      <c r="J5" s="525" t="s">
        <v>29</v>
      </c>
      <c r="K5" s="523" t="s">
        <v>27</v>
      </c>
      <c r="L5" s="524" t="s">
        <v>28</v>
      </c>
      <c r="M5" s="525" t="s">
        <v>29</v>
      </c>
      <c r="N5" s="523" t="s">
        <v>27</v>
      </c>
      <c r="O5" s="524" t="s">
        <v>28</v>
      </c>
      <c r="P5" s="525" t="s">
        <v>29</v>
      </c>
      <c r="Q5" s="523" t="s">
        <v>27</v>
      </c>
      <c r="R5" s="524" t="s">
        <v>28</v>
      </c>
      <c r="S5" s="525" t="s">
        <v>29</v>
      </c>
      <c r="T5" s="523" t="s">
        <v>27</v>
      </c>
      <c r="U5" s="524" t="s">
        <v>28</v>
      </c>
      <c r="V5" s="525" t="s">
        <v>29</v>
      </c>
      <c r="W5" s="526" t="s">
        <v>27</v>
      </c>
      <c r="X5" s="524" t="s">
        <v>28</v>
      </c>
      <c r="Y5" s="525" t="s">
        <v>29</v>
      </c>
      <c r="Z5" s="523" t="s">
        <v>27</v>
      </c>
      <c r="AA5" s="524" t="s">
        <v>28</v>
      </c>
      <c r="AB5" s="525" t="s">
        <v>29</v>
      </c>
      <c r="AC5" s="523" t="s">
        <v>27</v>
      </c>
      <c r="AD5" s="524" t="s">
        <v>28</v>
      </c>
      <c r="AE5" s="525" t="s">
        <v>29</v>
      </c>
      <c r="AF5" s="523" t="s">
        <v>27</v>
      </c>
      <c r="AG5" s="524" t="s">
        <v>28</v>
      </c>
      <c r="AH5" s="525" t="s">
        <v>29</v>
      </c>
      <c r="AI5" s="523" t="s">
        <v>27</v>
      </c>
      <c r="AJ5" s="524" t="s">
        <v>28</v>
      </c>
      <c r="AK5" s="525" t="s">
        <v>29</v>
      </c>
    </row>
    <row r="6" spans="1:37" s="509" customFormat="1">
      <c r="A6" s="508" t="s">
        <v>1448</v>
      </c>
      <c r="B6" s="527">
        <f>+'SALE PURCHASE SUMMERY'!C37</f>
        <v>34940.687599999997</v>
      </c>
      <c r="C6" s="528">
        <f>+'SALE PURCHASE SUMMERY'!C38</f>
        <v>417253.72849999991</v>
      </c>
      <c r="D6" s="529">
        <f>+'SALE PURCHASE SUMMERY'!C39</f>
        <v>417253.72849999991</v>
      </c>
      <c r="E6" s="527">
        <f>+'SALE PURCHASE SUMMERY'!D37</f>
        <v>55549.74040000001</v>
      </c>
      <c r="F6" s="528">
        <f>+'SALE PURCHASE SUMMERY'!D38</f>
        <v>462253.39580000017</v>
      </c>
      <c r="G6" s="529">
        <f>+'SALE PURCHASE SUMMERY'!D39</f>
        <v>462253.39580000017</v>
      </c>
      <c r="H6" s="527">
        <f>+'SALE PURCHASE SUMMERY'!E37</f>
        <v>141109.85840000003</v>
      </c>
      <c r="I6" s="528">
        <f>+'SALE PURCHASE SUMMERY'!E38</f>
        <v>630521.11866000027</v>
      </c>
      <c r="J6" s="529">
        <f>+'SALE PURCHASE SUMMERY'!E39</f>
        <v>630521.11866000027</v>
      </c>
      <c r="K6" s="527">
        <f>+'SALE PURCHASE SUMMERY'!F37</f>
        <v>64427.327999999994</v>
      </c>
      <c r="L6" s="528">
        <f>+'SALE PURCHASE SUMMERY'!F38</f>
        <v>751921.66600000055</v>
      </c>
      <c r="M6" s="529">
        <f>+'SALE PURCHASE SUMMERY'!F39</f>
        <v>751921.66600000055</v>
      </c>
      <c r="N6" s="527">
        <f>+'SALE PURCHASE SUMMERY'!G37</f>
        <v>30473.3688</v>
      </c>
      <c r="O6" s="528">
        <f>+'SALE PURCHASE SUMMERY'!G38</f>
        <v>597973.32440000016</v>
      </c>
      <c r="P6" s="529">
        <f>+'SALE PURCHASE SUMMERY'!G39</f>
        <v>597973.32440000016</v>
      </c>
      <c r="Q6" s="527">
        <f>+'SALE PURCHASE SUMMERY'!H37</f>
        <v>0</v>
      </c>
      <c r="R6" s="528">
        <f>+'SALE PURCHASE SUMMERY'!H38</f>
        <v>0</v>
      </c>
      <c r="S6" s="529">
        <f>+'SALE PURCHASE SUMMERY'!H39</f>
        <v>0</v>
      </c>
      <c r="T6" s="527">
        <f>+'SALE PURCHASE SUMMERY'!I37</f>
        <v>0</v>
      </c>
      <c r="U6" s="528">
        <f>+'SALE PURCHASE SUMMERY'!I38</f>
        <v>0</v>
      </c>
      <c r="V6" s="529">
        <f>+'SALE PURCHASE SUMMERY'!I39</f>
        <v>0</v>
      </c>
      <c r="W6" s="527">
        <f>+'SALE PURCHASE SUMMERY'!J37</f>
        <v>0</v>
      </c>
      <c r="X6" s="528">
        <f>+'SALE PURCHASE SUMMERY'!J38</f>
        <v>0</v>
      </c>
      <c r="Y6" s="529">
        <f>+'SALE PURCHASE SUMMERY'!J39</f>
        <v>0</v>
      </c>
      <c r="Z6" s="527">
        <f>+'SALE PURCHASE SUMMERY'!K37</f>
        <v>0</v>
      </c>
      <c r="AA6" s="528">
        <f>+'SALE PURCHASE SUMMERY'!K38</f>
        <v>0</v>
      </c>
      <c r="AB6" s="529">
        <f>+'SALE PURCHASE SUMMERY'!K39</f>
        <v>0</v>
      </c>
      <c r="AC6" s="527">
        <f>+'SALE PURCHASE SUMMERY'!L37</f>
        <v>0</v>
      </c>
      <c r="AD6" s="528">
        <f>+'SALE PURCHASE SUMMERY'!L38</f>
        <v>0</v>
      </c>
      <c r="AE6" s="529">
        <f>+'SALE PURCHASE SUMMERY'!L39</f>
        <v>0</v>
      </c>
      <c r="AF6" s="527">
        <f>+'SALE PURCHASE SUMMERY'!M37</f>
        <v>0</v>
      </c>
      <c r="AG6" s="528">
        <f>+'SALE PURCHASE SUMMERY'!M38</f>
        <v>0</v>
      </c>
      <c r="AH6" s="529">
        <f>+'SALE PURCHASE SUMMERY'!M39</f>
        <v>0</v>
      </c>
      <c r="AI6" s="527">
        <f>+'SALE PURCHASE SUMMERY'!N37</f>
        <v>0</v>
      </c>
      <c r="AJ6" s="528">
        <f>+'SALE PURCHASE SUMMERY'!N38</f>
        <v>0</v>
      </c>
      <c r="AK6" s="529">
        <f>+'SALE PURCHASE SUMMERY'!N39</f>
        <v>0</v>
      </c>
    </row>
    <row r="7" spans="1:37">
      <c r="A7" s="510" t="s">
        <v>1449</v>
      </c>
      <c r="B7" s="530">
        <v>2080</v>
      </c>
      <c r="C7" s="531">
        <v>0</v>
      </c>
      <c r="D7" s="532">
        <v>0</v>
      </c>
      <c r="E7" s="530">
        <v>55550</v>
      </c>
      <c r="F7" s="531">
        <v>0</v>
      </c>
      <c r="G7" s="532">
        <v>0</v>
      </c>
      <c r="H7" s="530">
        <v>141110</v>
      </c>
      <c r="I7" s="531">
        <v>0</v>
      </c>
      <c r="J7" s="532">
        <v>0</v>
      </c>
      <c r="K7" s="530">
        <v>64427</v>
      </c>
      <c r="L7" s="531">
        <v>0</v>
      </c>
      <c r="M7" s="532">
        <v>0</v>
      </c>
      <c r="N7" s="530">
        <v>30473</v>
      </c>
      <c r="O7" s="531">
        <v>0</v>
      </c>
      <c r="P7" s="532">
        <v>0</v>
      </c>
      <c r="Q7" s="530"/>
      <c r="R7" s="531">
        <v>0</v>
      </c>
      <c r="S7" s="532">
        <v>0</v>
      </c>
      <c r="T7" s="530"/>
      <c r="U7" s="531">
        <v>0</v>
      </c>
      <c r="V7" s="532">
        <v>0</v>
      </c>
      <c r="W7" s="530"/>
      <c r="X7" s="531">
        <v>0</v>
      </c>
      <c r="Y7" s="532">
        <v>0</v>
      </c>
      <c r="Z7" s="530"/>
      <c r="AA7" s="531">
        <v>0</v>
      </c>
      <c r="AB7" s="532">
        <v>0</v>
      </c>
      <c r="AC7" s="530"/>
      <c r="AD7" s="531">
        <v>0</v>
      </c>
      <c r="AE7" s="532">
        <v>0</v>
      </c>
      <c r="AF7" s="530"/>
      <c r="AG7" s="531">
        <v>0</v>
      </c>
      <c r="AH7" s="532">
        <v>0</v>
      </c>
      <c r="AI7" s="530"/>
      <c r="AJ7" s="531">
        <v>0</v>
      </c>
      <c r="AK7" s="532">
        <v>0</v>
      </c>
    </row>
    <row r="8" spans="1:37">
      <c r="A8" s="510" t="s">
        <v>1450</v>
      </c>
      <c r="B8" s="530">
        <v>32861</v>
      </c>
      <c r="C8" s="531">
        <v>417254</v>
      </c>
      <c r="D8" s="533"/>
      <c r="E8" s="530">
        <v>0</v>
      </c>
      <c r="F8" s="531">
        <v>378734</v>
      </c>
      <c r="G8" s="533"/>
      <c r="H8" s="530"/>
      <c r="I8" s="531">
        <v>551642</v>
      </c>
      <c r="J8" s="533"/>
      <c r="K8" s="530"/>
      <c r="L8" s="531">
        <v>751605</v>
      </c>
      <c r="M8" s="533"/>
      <c r="N8" s="530"/>
      <c r="O8" s="531">
        <v>598132</v>
      </c>
      <c r="P8" s="533"/>
      <c r="Q8" s="530"/>
      <c r="R8" s="531"/>
      <c r="S8" s="533"/>
      <c r="T8" s="530"/>
      <c r="U8" s="531"/>
      <c r="V8" s="533"/>
      <c r="W8" s="530"/>
      <c r="X8" s="531"/>
      <c r="Y8" s="533"/>
      <c r="Z8" s="530"/>
      <c r="AA8" s="531"/>
      <c r="AB8" s="533"/>
      <c r="AC8" s="530"/>
      <c r="AD8" s="531"/>
      <c r="AE8" s="533"/>
      <c r="AF8" s="530"/>
      <c r="AG8" s="531"/>
      <c r="AH8" s="533"/>
      <c r="AI8" s="530"/>
      <c r="AJ8" s="531"/>
      <c r="AK8" s="533"/>
    </row>
    <row r="9" spans="1:37">
      <c r="A9" s="510" t="s">
        <v>1451</v>
      </c>
      <c r="B9" s="530"/>
      <c r="C9" s="534"/>
      <c r="D9" s="532">
        <v>417254</v>
      </c>
      <c r="E9" s="530"/>
      <c r="F9" s="534"/>
      <c r="G9" s="532">
        <v>462253</v>
      </c>
      <c r="H9" s="530"/>
      <c r="I9" s="534"/>
      <c r="J9" s="532">
        <v>551642</v>
      </c>
      <c r="K9" s="530"/>
      <c r="L9" s="534"/>
      <c r="M9" s="532">
        <v>751605</v>
      </c>
      <c r="N9" s="530"/>
      <c r="O9" s="534"/>
      <c r="P9" s="532">
        <v>598132</v>
      </c>
      <c r="Q9" s="530"/>
      <c r="R9" s="534"/>
      <c r="S9" s="532"/>
      <c r="T9" s="530"/>
      <c r="U9" s="534"/>
      <c r="V9" s="532"/>
      <c r="W9" s="530"/>
      <c r="X9" s="534"/>
      <c r="Y9" s="532"/>
      <c r="Z9" s="530"/>
      <c r="AA9" s="534"/>
      <c r="AB9" s="532"/>
      <c r="AC9" s="530"/>
      <c r="AD9" s="534"/>
      <c r="AE9" s="532"/>
      <c r="AF9" s="530"/>
      <c r="AG9" s="534"/>
      <c r="AH9" s="532"/>
      <c r="AI9" s="530"/>
      <c r="AJ9" s="534"/>
      <c r="AK9" s="532"/>
    </row>
    <row r="10" spans="1:37" s="512" customFormat="1">
      <c r="A10" s="511" t="s">
        <v>1452</v>
      </c>
      <c r="B10" s="535">
        <f t="shared" ref="B10:AK10" si="0">B6-SUM(B7:B9)</f>
        <v>-0.31240000000252621</v>
      </c>
      <c r="C10" s="536">
        <f t="shared" si="0"/>
        <v>-0.27150000008987263</v>
      </c>
      <c r="D10" s="537">
        <f t="shared" si="0"/>
        <v>-0.27150000008987263</v>
      </c>
      <c r="E10" s="535">
        <f t="shared" si="0"/>
        <v>-0.25959999999031425</v>
      </c>
      <c r="F10" s="536">
        <f t="shared" si="0"/>
        <v>83519.395800000173</v>
      </c>
      <c r="G10" s="537">
        <f t="shared" si="0"/>
        <v>0.39580000017303973</v>
      </c>
      <c r="H10" s="535">
        <f t="shared" si="0"/>
        <v>-0.14159999997355044</v>
      </c>
      <c r="I10" s="536">
        <f t="shared" si="0"/>
        <v>78879.118660000269</v>
      </c>
      <c r="J10" s="537">
        <f t="shared" si="0"/>
        <v>78879.118660000269</v>
      </c>
      <c r="K10" s="535">
        <f t="shared" si="0"/>
        <v>0.32799999999406282</v>
      </c>
      <c r="L10" s="536">
        <f t="shared" si="0"/>
        <v>316.66600000055041</v>
      </c>
      <c r="M10" s="537">
        <f t="shared" si="0"/>
        <v>316.66600000055041</v>
      </c>
      <c r="N10" s="535">
        <f t="shared" si="0"/>
        <v>0.36880000000019209</v>
      </c>
      <c r="O10" s="536">
        <f t="shared" si="0"/>
        <v>-158.67559999984223</v>
      </c>
      <c r="P10" s="537">
        <f t="shared" si="0"/>
        <v>-158.67559999984223</v>
      </c>
      <c r="Q10" s="535">
        <f t="shared" si="0"/>
        <v>0</v>
      </c>
      <c r="R10" s="536">
        <f t="shared" si="0"/>
        <v>0</v>
      </c>
      <c r="S10" s="537">
        <f t="shared" si="0"/>
        <v>0</v>
      </c>
      <c r="T10" s="535">
        <f t="shared" si="0"/>
        <v>0</v>
      </c>
      <c r="U10" s="536">
        <f t="shared" si="0"/>
        <v>0</v>
      </c>
      <c r="V10" s="537">
        <f t="shared" si="0"/>
        <v>0</v>
      </c>
      <c r="W10" s="535">
        <f t="shared" si="0"/>
        <v>0</v>
      </c>
      <c r="X10" s="536">
        <f t="shared" si="0"/>
        <v>0</v>
      </c>
      <c r="Y10" s="537">
        <f t="shared" si="0"/>
        <v>0</v>
      </c>
      <c r="Z10" s="535">
        <f t="shared" si="0"/>
        <v>0</v>
      </c>
      <c r="AA10" s="536">
        <f t="shared" si="0"/>
        <v>0</v>
      </c>
      <c r="AB10" s="537">
        <f t="shared" si="0"/>
        <v>0</v>
      </c>
      <c r="AC10" s="535">
        <f t="shared" si="0"/>
        <v>0</v>
      </c>
      <c r="AD10" s="536">
        <f t="shared" si="0"/>
        <v>0</v>
      </c>
      <c r="AE10" s="537">
        <f t="shared" si="0"/>
        <v>0</v>
      </c>
      <c r="AF10" s="535">
        <f t="shared" si="0"/>
        <v>0</v>
      </c>
      <c r="AG10" s="536">
        <f t="shared" si="0"/>
        <v>0</v>
      </c>
      <c r="AH10" s="537">
        <f t="shared" si="0"/>
        <v>0</v>
      </c>
      <c r="AI10" s="535">
        <f t="shared" si="0"/>
        <v>0</v>
      </c>
      <c r="AJ10" s="536">
        <f t="shared" si="0"/>
        <v>0</v>
      </c>
      <c r="AK10" s="537">
        <f t="shared" si="0"/>
        <v>0</v>
      </c>
    </row>
    <row r="11" spans="1:37" ht="20.25" customHeight="1">
      <c r="A11" s="510" t="s">
        <v>1454</v>
      </c>
      <c r="B11" s="538">
        <f>+B24</f>
        <v>0</v>
      </c>
      <c r="C11" s="539">
        <f t="shared" ref="C11:D11" si="1">+C24</f>
        <v>0</v>
      </c>
      <c r="D11" s="540">
        <f t="shared" si="1"/>
        <v>0</v>
      </c>
      <c r="E11" s="538">
        <f>+E24</f>
        <v>0</v>
      </c>
      <c r="F11" s="539">
        <f t="shared" ref="F11:G11" si="2">+F24</f>
        <v>0</v>
      </c>
      <c r="G11" s="540">
        <f t="shared" si="2"/>
        <v>0</v>
      </c>
      <c r="H11" s="538">
        <f>+H24</f>
        <v>0</v>
      </c>
      <c r="I11" s="539">
        <f t="shared" ref="I11:J11" si="3">+I24</f>
        <v>0</v>
      </c>
      <c r="J11" s="540">
        <f t="shared" si="3"/>
        <v>0</v>
      </c>
      <c r="K11" s="538">
        <f>+K24</f>
        <v>0</v>
      </c>
      <c r="L11" s="539">
        <f t="shared" ref="L11:M11" si="4">+L24</f>
        <v>0</v>
      </c>
      <c r="M11" s="540">
        <f t="shared" si="4"/>
        <v>0</v>
      </c>
      <c r="N11" s="538">
        <f>+N24</f>
        <v>0</v>
      </c>
      <c r="O11" s="539">
        <f t="shared" ref="O11:P11" si="5">+O24</f>
        <v>0</v>
      </c>
      <c r="P11" s="540">
        <f t="shared" si="5"/>
        <v>0</v>
      </c>
      <c r="Q11" s="538">
        <f>+Q24</f>
        <v>0</v>
      </c>
      <c r="R11" s="539">
        <f t="shared" ref="R11:S11" si="6">+R24</f>
        <v>0</v>
      </c>
      <c r="S11" s="540">
        <f t="shared" si="6"/>
        <v>0</v>
      </c>
      <c r="T11" s="538">
        <f>+T24</f>
        <v>0</v>
      </c>
      <c r="U11" s="539">
        <f t="shared" ref="U11:V11" si="7">+U24</f>
        <v>0</v>
      </c>
      <c r="V11" s="540">
        <f t="shared" si="7"/>
        <v>0</v>
      </c>
      <c r="W11" s="538">
        <f>+W24</f>
        <v>0</v>
      </c>
      <c r="X11" s="539">
        <f t="shared" ref="X11:Y11" si="8">+X24</f>
        <v>0</v>
      </c>
      <c r="Y11" s="540">
        <f t="shared" si="8"/>
        <v>0</v>
      </c>
      <c r="Z11" s="538">
        <f>+Z24</f>
        <v>0</v>
      </c>
      <c r="AA11" s="539">
        <f t="shared" ref="AA11:AB11" si="9">+AA24</f>
        <v>0</v>
      </c>
      <c r="AB11" s="540">
        <f t="shared" si="9"/>
        <v>0</v>
      </c>
      <c r="AC11" s="538">
        <f>+AC24</f>
        <v>0</v>
      </c>
      <c r="AD11" s="539">
        <f t="shared" ref="AD11:AE11" si="10">+AD24</f>
        <v>0</v>
      </c>
      <c r="AE11" s="540">
        <f t="shared" si="10"/>
        <v>0</v>
      </c>
      <c r="AF11" s="538">
        <f>+AF24</f>
        <v>0</v>
      </c>
      <c r="AG11" s="539">
        <f t="shared" ref="AG11:AH11" si="11">+AG24</f>
        <v>0</v>
      </c>
      <c r="AH11" s="540">
        <f t="shared" si="11"/>
        <v>0</v>
      </c>
      <c r="AI11" s="538">
        <f>+AI24</f>
        <v>0</v>
      </c>
      <c r="AJ11" s="539">
        <f t="shared" ref="AJ11:AK11" si="12">+AJ24</f>
        <v>0</v>
      </c>
      <c r="AK11" s="540">
        <f t="shared" si="12"/>
        <v>0</v>
      </c>
    </row>
    <row r="12" spans="1:37" ht="13.5" thickBot="1">
      <c r="A12" s="513" t="s">
        <v>1455</v>
      </c>
      <c r="B12" s="541">
        <f t="shared" ref="B12:AK12" si="13">+B10-B11</f>
        <v>-0.31240000000252621</v>
      </c>
      <c r="C12" s="542">
        <f t="shared" si="13"/>
        <v>-0.27150000008987263</v>
      </c>
      <c r="D12" s="543">
        <f t="shared" si="13"/>
        <v>-0.27150000008987263</v>
      </c>
      <c r="E12" s="541">
        <f t="shared" si="13"/>
        <v>-0.25959999999031425</v>
      </c>
      <c r="F12" s="542">
        <f t="shared" si="13"/>
        <v>83519.395800000173</v>
      </c>
      <c r="G12" s="543">
        <f t="shared" si="13"/>
        <v>0.39580000017303973</v>
      </c>
      <c r="H12" s="541">
        <f t="shared" si="13"/>
        <v>-0.14159999997355044</v>
      </c>
      <c r="I12" s="542">
        <f t="shared" si="13"/>
        <v>78879.118660000269</v>
      </c>
      <c r="J12" s="543">
        <f t="shared" si="13"/>
        <v>78879.118660000269</v>
      </c>
      <c r="K12" s="541">
        <f t="shared" si="13"/>
        <v>0.32799999999406282</v>
      </c>
      <c r="L12" s="542">
        <f t="shared" si="13"/>
        <v>316.66600000055041</v>
      </c>
      <c r="M12" s="543">
        <f t="shared" si="13"/>
        <v>316.66600000055041</v>
      </c>
      <c r="N12" s="541">
        <f t="shared" si="13"/>
        <v>0.36880000000019209</v>
      </c>
      <c r="O12" s="542">
        <f t="shared" si="13"/>
        <v>-158.67559999984223</v>
      </c>
      <c r="P12" s="543">
        <f t="shared" si="13"/>
        <v>-158.67559999984223</v>
      </c>
      <c r="Q12" s="541">
        <f t="shared" si="13"/>
        <v>0</v>
      </c>
      <c r="R12" s="542">
        <f t="shared" si="13"/>
        <v>0</v>
      </c>
      <c r="S12" s="543">
        <f t="shared" si="13"/>
        <v>0</v>
      </c>
      <c r="T12" s="541">
        <f t="shared" si="13"/>
        <v>0</v>
      </c>
      <c r="U12" s="542">
        <f t="shared" si="13"/>
        <v>0</v>
      </c>
      <c r="V12" s="543">
        <f t="shared" si="13"/>
        <v>0</v>
      </c>
      <c r="W12" s="541">
        <f t="shared" si="13"/>
        <v>0</v>
      </c>
      <c r="X12" s="542">
        <f t="shared" si="13"/>
        <v>0</v>
      </c>
      <c r="Y12" s="543">
        <f t="shared" si="13"/>
        <v>0</v>
      </c>
      <c r="Z12" s="541">
        <f t="shared" si="13"/>
        <v>0</v>
      </c>
      <c r="AA12" s="542">
        <f t="shared" si="13"/>
        <v>0</v>
      </c>
      <c r="AB12" s="543">
        <f t="shared" si="13"/>
        <v>0</v>
      </c>
      <c r="AC12" s="541">
        <f t="shared" si="13"/>
        <v>0</v>
      </c>
      <c r="AD12" s="542">
        <f t="shared" si="13"/>
        <v>0</v>
      </c>
      <c r="AE12" s="543">
        <f t="shared" si="13"/>
        <v>0</v>
      </c>
      <c r="AF12" s="541">
        <f t="shared" si="13"/>
        <v>0</v>
      </c>
      <c r="AG12" s="542">
        <f t="shared" si="13"/>
        <v>0</v>
      </c>
      <c r="AH12" s="543">
        <f t="shared" si="13"/>
        <v>0</v>
      </c>
      <c r="AI12" s="541">
        <f t="shared" si="13"/>
        <v>0</v>
      </c>
      <c r="AJ12" s="542">
        <f t="shared" si="13"/>
        <v>0</v>
      </c>
      <c r="AK12" s="543">
        <f t="shared" si="13"/>
        <v>0</v>
      </c>
    </row>
    <row r="13" spans="1:37" ht="13.5" thickTop="1">
      <c r="A13" s="514"/>
      <c r="B13" s="538"/>
      <c r="C13" s="544"/>
      <c r="D13" s="540"/>
      <c r="E13" s="538"/>
      <c r="F13" s="544"/>
      <c r="G13" s="540"/>
      <c r="H13" s="538"/>
      <c r="I13" s="544"/>
      <c r="J13" s="540"/>
      <c r="K13" s="538"/>
      <c r="L13" s="544"/>
      <c r="M13" s="540"/>
      <c r="N13" s="538"/>
      <c r="O13" s="544"/>
      <c r="P13" s="540"/>
      <c r="Q13" s="538"/>
      <c r="R13" s="544"/>
      <c r="S13" s="540"/>
      <c r="T13" s="538"/>
      <c r="U13" s="544"/>
      <c r="V13" s="540"/>
      <c r="W13" s="538"/>
      <c r="X13" s="544"/>
      <c r="Y13" s="540"/>
      <c r="Z13" s="538"/>
      <c r="AA13" s="544"/>
      <c r="AB13" s="540"/>
      <c r="AC13" s="538"/>
      <c r="AD13" s="544"/>
      <c r="AE13" s="540"/>
      <c r="AF13" s="538"/>
      <c r="AG13" s="544"/>
      <c r="AH13" s="540"/>
      <c r="AI13" s="538"/>
      <c r="AJ13" s="544"/>
      <c r="AK13" s="540"/>
    </row>
    <row r="14" spans="1:37">
      <c r="A14" s="507" t="s">
        <v>1456</v>
      </c>
      <c r="B14" s="545" t="s">
        <v>27</v>
      </c>
      <c r="C14" s="524" t="s">
        <v>28</v>
      </c>
      <c r="D14" s="546" t="s">
        <v>29</v>
      </c>
      <c r="E14" s="545" t="s">
        <v>27</v>
      </c>
      <c r="F14" s="524" t="s">
        <v>28</v>
      </c>
      <c r="G14" s="546" t="s">
        <v>29</v>
      </c>
      <c r="H14" s="545" t="s">
        <v>27</v>
      </c>
      <c r="I14" s="524" t="s">
        <v>28</v>
      </c>
      <c r="J14" s="546" t="s">
        <v>29</v>
      </c>
      <c r="K14" s="545" t="s">
        <v>27</v>
      </c>
      <c r="L14" s="524" t="s">
        <v>28</v>
      </c>
      <c r="M14" s="546" t="s">
        <v>29</v>
      </c>
      <c r="N14" s="545" t="s">
        <v>27</v>
      </c>
      <c r="O14" s="524" t="s">
        <v>28</v>
      </c>
      <c r="P14" s="546" t="s">
        <v>29</v>
      </c>
      <c r="Q14" s="545" t="s">
        <v>27</v>
      </c>
      <c r="R14" s="524" t="s">
        <v>28</v>
      </c>
      <c r="S14" s="546" t="s">
        <v>29</v>
      </c>
      <c r="T14" s="545" t="s">
        <v>27</v>
      </c>
      <c r="U14" s="524" t="s">
        <v>28</v>
      </c>
      <c r="V14" s="546" t="s">
        <v>29</v>
      </c>
      <c r="W14" s="545" t="s">
        <v>27</v>
      </c>
      <c r="X14" s="524" t="s">
        <v>28</v>
      </c>
      <c r="Y14" s="546" t="s">
        <v>29</v>
      </c>
      <c r="Z14" s="545" t="s">
        <v>27</v>
      </c>
      <c r="AA14" s="524" t="s">
        <v>28</v>
      </c>
      <c r="AB14" s="546" t="s">
        <v>29</v>
      </c>
      <c r="AC14" s="545" t="s">
        <v>27</v>
      </c>
      <c r="AD14" s="524" t="s">
        <v>28</v>
      </c>
      <c r="AE14" s="546" t="s">
        <v>29</v>
      </c>
      <c r="AF14" s="545" t="s">
        <v>27</v>
      </c>
      <c r="AG14" s="524" t="s">
        <v>28</v>
      </c>
      <c r="AH14" s="546" t="s">
        <v>29</v>
      </c>
      <c r="AI14" s="545" t="s">
        <v>27</v>
      </c>
      <c r="AJ14" s="524" t="s">
        <v>28</v>
      </c>
      <c r="AK14" s="546" t="s">
        <v>29</v>
      </c>
    </row>
    <row r="15" spans="1:37">
      <c r="A15" s="515" t="s">
        <v>1453</v>
      </c>
      <c r="B15" s="530">
        <v>0</v>
      </c>
      <c r="C15" s="531">
        <v>1254232</v>
      </c>
      <c r="D15" s="532">
        <v>1863133</v>
      </c>
      <c r="E15" s="530">
        <f t="shared" ref="E15:AK15" si="14">+B19</f>
        <v>-6.4800000000104774E-2</v>
      </c>
      <c r="F15" s="531">
        <f t="shared" si="14"/>
        <v>1124163.0828999998</v>
      </c>
      <c r="G15" s="532">
        <f t="shared" si="14"/>
        <v>1765925.0828999998</v>
      </c>
      <c r="H15" s="530">
        <f t="shared" si="14"/>
        <v>83520.165200000018</v>
      </c>
      <c r="I15" s="531">
        <f t="shared" si="14"/>
        <v>1181296.9983000001</v>
      </c>
      <c r="J15" s="532">
        <f t="shared" si="14"/>
        <v>1739539.9983000001</v>
      </c>
      <c r="K15" s="530">
        <f t="shared" si="14"/>
        <v>31995.542000000016</v>
      </c>
      <c r="L15" s="531">
        <f t="shared" si="14"/>
        <v>1086177.3676000005</v>
      </c>
      <c r="M15" s="532">
        <f t="shared" si="14"/>
        <v>1644420.3676000005</v>
      </c>
      <c r="N15" s="530">
        <f t="shared" si="14"/>
        <v>36854.102000000014</v>
      </c>
      <c r="O15" s="531">
        <f t="shared" si="14"/>
        <v>983818.07200000063</v>
      </c>
      <c r="P15" s="532">
        <f t="shared" si="14"/>
        <v>1542061.0720000006</v>
      </c>
      <c r="Q15" s="530">
        <f t="shared" si="14"/>
        <v>17358.979200000016</v>
      </c>
      <c r="R15" s="531">
        <f t="shared" si="14"/>
        <v>789515.26140000066</v>
      </c>
      <c r="S15" s="532">
        <f t="shared" si="14"/>
        <v>1347758.2614000007</v>
      </c>
      <c r="T15" s="530">
        <f t="shared" si="14"/>
        <v>17358.979200000016</v>
      </c>
      <c r="U15" s="531">
        <f t="shared" si="14"/>
        <v>789515.26140000066</v>
      </c>
      <c r="V15" s="532">
        <f t="shared" si="14"/>
        <v>1347758.2614000007</v>
      </c>
      <c r="W15" s="530">
        <f t="shared" si="14"/>
        <v>17358.979200000016</v>
      </c>
      <c r="X15" s="531">
        <f t="shared" si="14"/>
        <v>789515.26140000066</v>
      </c>
      <c r="Y15" s="532">
        <f t="shared" si="14"/>
        <v>1347758.2614000007</v>
      </c>
      <c r="Z15" s="530">
        <f t="shared" si="14"/>
        <v>17358.979200000016</v>
      </c>
      <c r="AA15" s="531">
        <f t="shared" si="14"/>
        <v>789515.26140000066</v>
      </c>
      <c r="AB15" s="532">
        <f t="shared" si="14"/>
        <v>1347758.2614000007</v>
      </c>
      <c r="AC15" s="530">
        <f t="shared" si="14"/>
        <v>17358.979200000016</v>
      </c>
      <c r="AD15" s="531">
        <f t="shared" si="14"/>
        <v>789515.26140000066</v>
      </c>
      <c r="AE15" s="532">
        <f t="shared" si="14"/>
        <v>1347758.2614000007</v>
      </c>
      <c r="AF15" s="530">
        <f t="shared" si="14"/>
        <v>17358.979200000016</v>
      </c>
      <c r="AG15" s="531">
        <f t="shared" si="14"/>
        <v>789515.26140000066</v>
      </c>
      <c r="AH15" s="532">
        <f t="shared" si="14"/>
        <v>1347758.2614000007</v>
      </c>
      <c r="AI15" s="530">
        <f t="shared" si="14"/>
        <v>17358.979200000016</v>
      </c>
      <c r="AJ15" s="531">
        <f t="shared" si="14"/>
        <v>789515.26140000066</v>
      </c>
      <c r="AK15" s="532">
        <f t="shared" si="14"/>
        <v>1347758.2614000007</v>
      </c>
    </row>
    <row r="16" spans="1:37">
      <c r="A16" s="510" t="s">
        <v>1457</v>
      </c>
      <c r="B16" s="538">
        <f>+'SALE PURCHASE SUMMERY'!C99</f>
        <v>2079.9351999999999</v>
      </c>
      <c r="C16" s="544">
        <f>+'SALE PURCHASE SUMMERY'!C100</f>
        <v>320046.08289999992</v>
      </c>
      <c r="D16" s="547">
        <f>+'SALE PURCHASE SUMMERY'!C101</f>
        <v>320046.08289999992</v>
      </c>
      <c r="E16" s="538">
        <f>+'SALE PURCHASE SUMMERY'!D99</f>
        <v>139070.23000000001</v>
      </c>
      <c r="F16" s="544">
        <f>+'SALE PURCHASE SUMMERY'!D100</f>
        <v>435867.91540000041</v>
      </c>
      <c r="G16" s="547">
        <f>+'SALE PURCHASE SUMMERY'!D101</f>
        <v>435867.91540000041</v>
      </c>
      <c r="H16" s="538">
        <f>+'SALE PURCHASE SUMMERY'!E99</f>
        <v>89585.376799999998</v>
      </c>
      <c r="I16" s="544">
        <f>+'SALE PURCHASE SUMMERY'!E100</f>
        <v>456522.36930000025</v>
      </c>
      <c r="J16" s="547">
        <f>+'SALE PURCHASE SUMMERY'!E101</f>
        <v>456522.36930000025</v>
      </c>
      <c r="K16" s="538">
        <f>+'SALE PURCHASE SUMMERY'!F99</f>
        <v>69285.56</v>
      </c>
      <c r="L16" s="544">
        <f>+'SALE PURCHASE SUMMERY'!F100</f>
        <v>649245.70440000005</v>
      </c>
      <c r="M16" s="547">
        <f>+'SALE PURCHASE SUMMERY'!F101</f>
        <v>649245.70440000005</v>
      </c>
      <c r="N16" s="538">
        <f>+'SALE PURCHASE SUMMERY'!G99</f>
        <v>10977.877199999999</v>
      </c>
      <c r="O16" s="544">
        <f>+'SALE PURCHASE SUMMERY'!G100</f>
        <v>403829.18940000003</v>
      </c>
      <c r="P16" s="547">
        <f>+'SALE PURCHASE SUMMERY'!G101</f>
        <v>403829.18940000003</v>
      </c>
      <c r="Q16" s="538">
        <f>+'SALE PURCHASE SUMMERY'!H99</f>
        <v>0</v>
      </c>
      <c r="R16" s="544">
        <f>+'SALE PURCHASE SUMMERY'!H100</f>
        <v>0</v>
      </c>
      <c r="S16" s="547">
        <f>+'SALE PURCHASE SUMMERY'!H101</f>
        <v>0</v>
      </c>
      <c r="T16" s="538">
        <f>+'SALE PURCHASE SUMMERY'!I99</f>
        <v>0</v>
      </c>
      <c r="U16" s="544">
        <f>+'SALE PURCHASE SUMMERY'!I100</f>
        <v>0</v>
      </c>
      <c r="V16" s="547">
        <f>+'SALE PURCHASE SUMMERY'!I101</f>
        <v>0</v>
      </c>
      <c r="W16" s="538">
        <f>+'SALE PURCHASE SUMMERY'!J99</f>
        <v>0</v>
      </c>
      <c r="X16" s="544">
        <f>+'SALE PURCHASE SUMMERY'!J100</f>
        <v>0</v>
      </c>
      <c r="Y16" s="547">
        <f>+'SALE PURCHASE SUMMERY'!J101</f>
        <v>0</v>
      </c>
      <c r="Z16" s="538">
        <f>+'SALE PURCHASE SUMMERY'!K99</f>
        <v>0</v>
      </c>
      <c r="AA16" s="544">
        <f>+'SALE PURCHASE SUMMERY'!K100</f>
        <v>0</v>
      </c>
      <c r="AB16" s="547">
        <f>+'SALE PURCHASE SUMMERY'!K101</f>
        <v>0</v>
      </c>
      <c r="AC16" s="538">
        <f>+'SALE PURCHASE SUMMERY'!L99</f>
        <v>0</v>
      </c>
      <c r="AD16" s="544">
        <f>+'SALE PURCHASE SUMMERY'!L100</f>
        <v>0</v>
      </c>
      <c r="AE16" s="547">
        <f>+'SALE PURCHASE SUMMERY'!L101</f>
        <v>0</v>
      </c>
      <c r="AF16" s="538">
        <f>+'SALE PURCHASE SUMMERY'!M99</f>
        <v>0</v>
      </c>
      <c r="AG16" s="544">
        <f>+'SALE PURCHASE SUMMERY'!M100</f>
        <v>0</v>
      </c>
      <c r="AH16" s="547">
        <f>+'SALE PURCHASE SUMMERY'!M101</f>
        <v>0</v>
      </c>
      <c r="AI16" s="538">
        <f>+'SALE PURCHASE SUMMERY'!N99</f>
        <v>0</v>
      </c>
      <c r="AJ16" s="544">
        <f>+'SALE PURCHASE SUMMERY'!N100</f>
        <v>0</v>
      </c>
      <c r="AK16" s="547">
        <f>+'SALE PURCHASE SUMMERY'!N101</f>
        <v>0</v>
      </c>
    </row>
    <row r="17" spans="1:37">
      <c r="A17" s="515" t="s">
        <v>1458</v>
      </c>
      <c r="B17" s="548">
        <f>SUM(B15:B16)</f>
        <v>2079.9351999999999</v>
      </c>
      <c r="C17" s="549">
        <f t="shared" ref="C17:D17" si="15">SUM(C15:C16)</f>
        <v>1574278.0828999998</v>
      </c>
      <c r="D17" s="550">
        <f t="shared" si="15"/>
        <v>2183179.0828999998</v>
      </c>
      <c r="E17" s="548">
        <f>SUM(E15:E16)</f>
        <v>139070.16520000002</v>
      </c>
      <c r="F17" s="549">
        <f t="shared" ref="F17" si="16">SUM(F15:F16)</f>
        <v>1560030.9983000001</v>
      </c>
      <c r="G17" s="550">
        <f t="shared" ref="G17" si="17">SUM(G15:G16)</f>
        <v>2201792.9983000001</v>
      </c>
      <c r="H17" s="548">
        <f>SUM(H15:H16)</f>
        <v>173105.54200000002</v>
      </c>
      <c r="I17" s="549">
        <f t="shared" ref="I17" si="18">SUM(I15:I16)</f>
        <v>1637819.3676000005</v>
      </c>
      <c r="J17" s="550">
        <f t="shared" ref="J17" si="19">SUM(J15:J16)</f>
        <v>2196062.3676000005</v>
      </c>
      <c r="K17" s="548">
        <f>SUM(K15:K16)</f>
        <v>101281.10200000001</v>
      </c>
      <c r="L17" s="549">
        <f t="shared" ref="L17" si="20">SUM(L15:L16)</f>
        <v>1735423.0720000006</v>
      </c>
      <c r="M17" s="550">
        <f t="shared" ref="M17" si="21">SUM(M15:M16)</f>
        <v>2293666.0720000006</v>
      </c>
      <c r="N17" s="548">
        <f>SUM(N15:N16)</f>
        <v>47831.979200000016</v>
      </c>
      <c r="O17" s="549">
        <f t="shared" ref="O17" si="22">SUM(O15:O16)</f>
        <v>1387647.2614000007</v>
      </c>
      <c r="P17" s="550">
        <f t="shared" ref="P17" si="23">SUM(P15:P16)</f>
        <v>1945890.2614000007</v>
      </c>
      <c r="Q17" s="548">
        <f>SUM(Q15:Q16)</f>
        <v>17358.979200000016</v>
      </c>
      <c r="R17" s="549">
        <f t="shared" ref="R17" si="24">SUM(R15:R16)</f>
        <v>789515.26140000066</v>
      </c>
      <c r="S17" s="550">
        <f t="shared" ref="S17" si="25">SUM(S15:S16)</f>
        <v>1347758.2614000007</v>
      </c>
      <c r="T17" s="548">
        <f>SUM(T15:T16)</f>
        <v>17358.979200000016</v>
      </c>
      <c r="U17" s="549">
        <f t="shared" ref="U17" si="26">SUM(U15:U16)</f>
        <v>789515.26140000066</v>
      </c>
      <c r="V17" s="550">
        <f t="shared" ref="V17" si="27">SUM(V15:V16)</f>
        <v>1347758.2614000007</v>
      </c>
      <c r="W17" s="548">
        <f>SUM(W15:W16)</f>
        <v>17358.979200000016</v>
      </c>
      <c r="X17" s="549">
        <f t="shared" ref="X17" si="28">SUM(X15:X16)</f>
        <v>789515.26140000066</v>
      </c>
      <c r="Y17" s="550">
        <f t="shared" ref="Y17" si="29">SUM(Y15:Y16)</f>
        <v>1347758.2614000007</v>
      </c>
      <c r="Z17" s="548">
        <f>SUM(Z15:Z16)</f>
        <v>17358.979200000016</v>
      </c>
      <c r="AA17" s="549">
        <f t="shared" ref="AA17" si="30">SUM(AA15:AA16)</f>
        <v>789515.26140000066</v>
      </c>
      <c r="AB17" s="550">
        <f t="shared" ref="AB17" si="31">SUM(AB15:AB16)</f>
        <v>1347758.2614000007</v>
      </c>
      <c r="AC17" s="548">
        <f>SUM(AC15:AC16)</f>
        <v>17358.979200000016</v>
      </c>
      <c r="AD17" s="549">
        <f t="shared" ref="AD17" si="32">SUM(AD15:AD16)</f>
        <v>789515.26140000066</v>
      </c>
      <c r="AE17" s="550">
        <f t="shared" ref="AE17" si="33">SUM(AE15:AE16)</f>
        <v>1347758.2614000007</v>
      </c>
      <c r="AF17" s="548">
        <f>SUM(AF15:AF16)</f>
        <v>17358.979200000016</v>
      </c>
      <c r="AG17" s="549">
        <f t="shared" ref="AG17" si="34">SUM(AG15:AG16)</f>
        <v>789515.26140000066</v>
      </c>
      <c r="AH17" s="550">
        <f t="shared" ref="AH17" si="35">SUM(AH15:AH16)</f>
        <v>1347758.2614000007</v>
      </c>
      <c r="AI17" s="548">
        <f>SUM(AI15:AI16)</f>
        <v>17358.979200000016</v>
      </c>
      <c r="AJ17" s="549">
        <f t="shared" ref="AJ17" si="36">SUM(AJ15:AJ16)</f>
        <v>789515.26140000066</v>
      </c>
      <c r="AK17" s="550">
        <f t="shared" ref="AK17" si="37">SUM(AK15:AK16)</f>
        <v>1347758.2614000007</v>
      </c>
    </row>
    <row r="18" spans="1:37">
      <c r="A18" s="510" t="s">
        <v>1459</v>
      </c>
      <c r="B18" s="527">
        <f>+B7+C7+D7</f>
        <v>2080</v>
      </c>
      <c r="C18" s="551">
        <f>+B8+C8</f>
        <v>450115</v>
      </c>
      <c r="D18" s="552">
        <f>+B9+D9</f>
        <v>417254</v>
      </c>
      <c r="E18" s="527">
        <f>+E7+F7+G7</f>
        <v>55550</v>
      </c>
      <c r="F18" s="551">
        <f>+E8+F8</f>
        <v>378734</v>
      </c>
      <c r="G18" s="552">
        <f>+E9+G9</f>
        <v>462253</v>
      </c>
      <c r="H18" s="527">
        <f>+H7+I7+J7</f>
        <v>141110</v>
      </c>
      <c r="I18" s="551">
        <f>+H8+I8</f>
        <v>551642</v>
      </c>
      <c r="J18" s="552">
        <f>+H9+J9</f>
        <v>551642</v>
      </c>
      <c r="K18" s="527">
        <f>+K7+L7+M7</f>
        <v>64427</v>
      </c>
      <c r="L18" s="551">
        <f>+K8+L8</f>
        <v>751605</v>
      </c>
      <c r="M18" s="552">
        <f>+K9+M9</f>
        <v>751605</v>
      </c>
      <c r="N18" s="527">
        <f>+N7+O7+P7</f>
        <v>30473</v>
      </c>
      <c r="O18" s="551">
        <f>+N8+O8</f>
        <v>598132</v>
      </c>
      <c r="P18" s="552">
        <f>+N9+P9</f>
        <v>598132</v>
      </c>
      <c r="Q18" s="527">
        <f>+Q7+R7+S7</f>
        <v>0</v>
      </c>
      <c r="R18" s="551">
        <f>+Q8+R8</f>
        <v>0</v>
      </c>
      <c r="S18" s="552">
        <f>+Q9+S9</f>
        <v>0</v>
      </c>
      <c r="T18" s="527">
        <f>+T7+U7+V7</f>
        <v>0</v>
      </c>
      <c r="U18" s="551">
        <f>+T8+U8</f>
        <v>0</v>
      </c>
      <c r="V18" s="552">
        <f>+T9+V9</f>
        <v>0</v>
      </c>
      <c r="W18" s="527">
        <f>+W7+X7+Y7</f>
        <v>0</v>
      </c>
      <c r="X18" s="551">
        <f>+W8+X8</f>
        <v>0</v>
      </c>
      <c r="Y18" s="552">
        <f>+W9+Y9</f>
        <v>0</v>
      </c>
      <c r="Z18" s="527">
        <f>+Z7+AA7+AB7</f>
        <v>0</v>
      </c>
      <c r="AA18" s="551">
        <f>+Z8+AA8</f>
        <v>0</v>
      </c>
      <c r="AB18" s="552">
        <f>+Z9+AB9</f>
        <v>0</v>
      </c>
      <c r="AC18" s="527">
        <f>+AC7+AD7+AE7</f>
        <v>0</v>
      </c>
      <c r="AD18" s="551">
        <f>+AC8+AD8</f>
        <v>0</v>
      </c>
      <c r="AE18" s="552">
        <f>+AC9+AE9</f>
        <v>0</v>
      </c>
      <c r="AF18" s="527">
        <f>+AF7+AG7+AH7</f>
        <v>0</v>
      </c>
      <c r="AG18" s="551">
        <f>+AF8+AG8</f>
        <v>0</v>
      </c>
      <c r="AH18" s="552">
        <f>+AF9+AH9</f>
        <v>0</v>
      </c>
      <c r="AI18" s="527">
        <f>+AI7+AJ7+AK7</f>
        <v>0</v>
      </c>
      <c r="AJ18" s="551">
        <f>+AI8+AJ8</f>
        <v>0</v>
      </c>
      <c r="AK18" s="552">
        <f>+AI9+AK9</f>
        <v>0</v>
      </c>
    </row>
    <row r="19" spans="1:37" s="512" customFormat="1">
      <c r="A19" s="511" t="s">
        <v>1460</v>
      </c>
      <c r="B19" s="535">
        <f>+B17-B18</f>
        <v>-6.4800000000104774E-2</v>
      </c>
      <c r="C19" s="536">
        <f t="shared" ref="C19:D19" si="38">+C17-C18</f>
        <v>1124163.0828999998</v>
      </c>
      <c r="D19" s="553">
        <f t="shared" si="38"/>
        <v>1765925.0828999998</v>
      </c>
      <c r="E19" s="535">
        <f>+E17-E18</f>
        <v>83520.165200000018</v>
      </c>
      <c r="F19" s="536">
        <f t="shared" ref="F19" si="39">+F17-F18</f>
        <v>1181296.9983000001</v>
      </c>
      <c r="G19" s="553">
        <f t="shared" ref="G19" si="40">+G17-G18</f>
        <v>1739539.9983000001</v>
      </c>
      <c r="H19" s="535">
        <f>+H17-H18</f>
        <v>31995.542000000016</v>
      </c>
      <c r="I19" s="536">
        <f t="shared" ref="I19" si="41">+I17-I18</f>
        <v>1086177.3676000005</v>
      </c>
      <c r="J19" s="553">
        <f t="shared" ref="J19" si="42">+J17-J18</f>
        <v>1644420.3676000005</v>
      </c>
      <c r="K19" s="535">
        <f>+K17-K18</f>
        <v>36854.102000000014</v>
      </c>
      <c r="L19" s="536">
        <f t="shared" ref="L19" si="43">+L17-L18</f>
        <v>983818.07200000063</v>
      </c>
      <c r="M19" s="553">
        <f t="shared" ref="M19" si="44">+M17-M18</f>
        <v>1542061.0720000006</v>
      </c>
      <c r="N19" s="535">
        <f>+N17-N18</f>
        <v>17358.979200000016</v>
      </c>
      <c r="O19" s="536">
        <f t="shared" ref="O19" si="45">+O17-O18</f>
        <v>789515.26140000066</v>
      </c>
      <c r="P19" s="553">
        <f t="shared" ref="P19" si="46">+P17-P18</f>
        <v>1347758.2614000007</v>
      </c>
      <c r="Q19" s="535">
        <f>+Q17-Q18</f>
        <v>17358.979200000016</v>
      </c>
      <c r="R19" s="536">
        <f t="shared" ref="R19" si="47">+R17-R18</f>
        <v>789515.26140000066</v>
      </c>
      <c r="S19" s="553">
        <f t="shared" ref="S19" si="48">+S17-S18</f>
        <v>1347758.2614000007</v>
      </c>
      <c r="T19" s="535">
        <f>+T17-T18</f>
        <v>17358.979200000016</v>
      </c>
      <c r="U19" s="536">
        <f t="shared" ref="U19" si="49">+U17-U18</f>
        <v>789515.26140000066</v>
      </c>
      <c r="V19" s="553">
        <f t="shared" ref="V19" si="50">+V17-V18</f>
        <v>1347758.2614000007</v>
      </c>
      <c r="W19" s="535">
        <f>+W17-W18</f>
        <v>17358.979200000016</v>
      </c>
      <c r="X19" s="536">
        <f t="shared" ref="X19" si="51">+X17-X18</f>
        <v>789515.26140000066</v>
      </c>
      <c r="Y19" s="553">
        <f t="shared" ref="Y19" si="52">+Y17-Y18</f>
        <v>1347758.2614000007</v>
      </c>
      <c r="Z19" s="535">
        <f>+Z17-Z18</f>
        <v>17358.979200000016</v>
      </c>
      <c r="AA19" s="536">
        <f t="shared" ref="AA19" si="53">+AA17-AA18</f>
        <v>789515.26140000066</v>
      </c>
      <c r="AB19" s="553">
        <f t="shared" ref="AB19" si="54">+AB17-AB18</f>
        <v>1347758.2614000007</v>
      </c>
      <c r="AC19" s="535">
        <f>+AC17-AC18</f>
        <v>17358.979200000016</v>
      </c>
      <c r="AD19" s="536">
        <f t="shared" ref="AD19" si="55">+AD17-AD18</f>
        <v>789515.26140000066</v>
      </c>
      <c r="AE19" s="553">
        <f t="shared" ref="AE19" si="56">+AE17-AE18</f>
        <v>1347758.2614000007</v>
      </c>
      <c r="AF19" s="535">
        <f>+AF17-AF18</f>
        <v>17358.979200000016</v>
      </c>
      <c r="AG19" s="536">
        <f t="shared" ref="AG19" si="57">+AG17-AG18</f>
        <v>789515.26140000066</v>
      </c>
      <c r="AH19" s="553">
        <f t="shared" ref="AH19" si="58">+AH17-AH18</f>
        <v>1347758.2614000007</v>
      </c>
      <c r="AI19" s="535">
        <f>+AI17-AI18</f>
        <v>17358.979200000016</v>
      </c>
      <c r="AJ19" s="536">
        <f t="shared" ref="AJ19" si="59">+AJ17-AJ18</f>
        <v>789515.26140000066</v>
      </c>
      <c r="AK19" s="553">
        <f t="shared" ref="AK19" si="60">+AK17-AK18</f>
        <v>1347758.2614000007</v>
      </c>
    </row>
    <row r="20" spans="1:37">
      <c r="A20" s="515"/>
      <c r="B20" s="538"/>
      <c r="C20" s="539"/>
      <c r="D20" s="540"/>
      <c r="E20" s="538"/>
      <c r="F20" s="539"/>
      <c r="G20" s="540"/>
      <c r="H20" s="538"/>
      <c r="I20" s="539"/>
      <c r="J20" s="540"/>
      <c r="K20" s="538"/>
      <c r="L20" s="539"/>
      <c r="M20" s="540"/>
      <c r="N20" s="538"/>
      <c r="O20" s="539"/>
      <c r="P20" s="540"/>
      <c r="Q20" s="538"/>
      <c r="R20" s="539"/>
      <c r="S20" s="540"/>
      <c r="T20" s="538"/>
      <c r="U20" s="539"/>
      <c r="V20" s="540"/>
      <c r="W20" s="538"/>
      <c r="X20" s="539"/>
      <c r="Y20" s="540"/>
      <c r="Z20" s="538"/>
      <c r="AA20" s="539"/>
      <c r="AB20" s="540"/>
      <c r="AC20" s="538"/>
      <c r="AD20" s="539"/>
      <c r="AE20" s="540"/>
      <c r="AF20" s="538"/>
      <c r="AG20" s="539"/>
      <c r="AH20" s="540"/>
      <c r="AI20" s="538"/>
      <c r="AJ20" s="539"/>
      <c r="AK20" s="540"/>
    </row>
    <row r="21" spans="1:37">
      <c r="A21" s="516" t="s">
        <v>1461</v>
      </c>
      <c r="B21" s="545" t="s">
        <v>27</v>
      </c>
      <c r="C21" s="524" t="s">
        <v>28</v>
      </c>
      <c r="D21" s="546" t="s">
        <v>29</v>
      </c>
      <c r="E21" s="545" t="s">
        <v>27</v>
      </c>
      <c r="F21" s="524" t="s">
        <v>28</v>
      </c>
      <c r="G21" s="546" t="s">
        <v>29</v>
      </c>
      <c r="H21" s="545" t="s">
        <v>27</v>
      </c>
      <c r="I21" s="524" t="s">
        <v>28</v>
      </c>
      <c r="J21" s="546" t="s">
        <v>29</v>
      </c>
      <c r="K21" s="545" t="s">
        <v>27</v>
      </c>
      <c r="L21" s="524" t="s">
        <v>28</v>
      </c>
      <c r="M21" s="546" t="s">
        <v>29</v>
      </c>
      <c r="N21" s="545" t="s">
        <v>27</v>
      </c>
      <c r="O21" s="524" t="s">
        <v>28</v>
      </c>
      <c r="P21" s="546" t="s">
        <v>29</v>
      </c>
      <c r="Q21" s="545" t="s">
        <v>27</v>
      </c>
      <c r="R21" s="524" t="s">
        <v>28</v>
      </c>
      <c r="S21" s="546" t="s">
        <v>29</v>
      </c>
      <c r="T21" s="545" t="s">
        <v>27</v>
      </c>
      <c r="U21" s="524" t="s">
        <v>28</v>
      </c>
      <c r="V21" s="546" t="s">
        <v>29</v>
      </c>
      <c r="W21" s="545" t="s">
        <v>27</v>
      </c>
      <c r="X21" s="524" t="s">
        <v>28</v>
      </c>
      <c r="Y21" s="546" t="s">
        <v>29</v>
      </c>
      <c r="Z21" s="545" t="s">
        <v>27</v>
      </c>
      <c r="AA21" s="524" t="s">
        <v>28</v>
      </c>
      <c r="AB21" s="546" t="s">
        <v>29</v>
      </c>
      <c r="AC21" s="545" t="s">
        <v>27</v>
      </c>
      <c r="AD21" s="524" t="s">
        <v>28</v>
      </c>
      <c r="AE21" s="546" t="s">
        <v>29</v>
      </c>
      <c r="AF21" s="545" t="s">
        <v>27</v>
      </c>
      <c r="AG21" s="524" t="s">
        <v>28</v>
      </c>
      <c r="AH21" s="546" t="s">
        <v>29</v>
      </c>
      <c r="AI21" s="545" t="s">
        <v>27</v>
      </c>
      <c r="AJ21" s="524" t="s">
        <v>28</v>
      </c>
      <c r="AK21" s="546" t="s">
        <v>29</v>
      </c>
    </row>
    <row r="22" spans="1:37">
      <c r="A22" s="510" t="s">
        <v>1453</v>
      </c>
      <c r="B22" s="530">
        <v>0</v>
      </c>
      <c r="C22" s="554"/>
      <c r="D22" s="555"/>
      <c r="E22" s="530">
        <f t="shared" ref="E22:AK22" si="61">+B25</f>
        <v>0</v>
      </c>
      <c r="F22" s="554">
        <f t="shared" si="61"/>
        <v>0</v>
      </c>
      <c r="G22" s="555">
        <f t="shared" si="61"/>
        <v>0</v>
      </c>
      <c r="H22" s="530">
        <f t="shared" si="61"/>
        <v>0</v>
      </c>
      <c r="I22" s="554">
        <f t="shared" si="61"/>
        <v>0</v>
      </c>
      <c r="J22" s="555">
        <f t="shared" si="61"/>
        <v>0</v>
      </c>
      <c r="K22" s="530">
        <f t="shared" si="61"/>
        <v>0</v>
      </c>
      <c r="L22" s="554">
        <f t="shared" si="61"/>
        <v>0</v>
      </c>
      <c r="M22" s="555">
        <f t="shared" si="61"/>
        <v>0</v>
      </c>
      <c r="N22" s="530">
        <f t="shared" si="61"/>
        <v>0</v>
      </c>
      <c r="O22" s="554">
        <f t="shared" si="61"/>
        <v>0</v>
      </c>
      <c r="P22" s="555">
        <f t="shared" si="61"/>
        <v>0</v>
      </c>
      <c r="Q22" s="530">
        <f t="shared" si="61"/>
        <v>0</v>
      </c>
      <c r="R22" s="554">
        <f t="shared" si="61"/>
        <v>0</v>
      </c>
      <c r="S22" s="555">
        <f t="shared" si="61"/>
        <v>0</v>
      </c>
      <c r="T22" s="530">
        <f t="shared" si="61"/>
        <v>0</v>
      </c>
      <c r="U22" s="554">
        <f t="shared" si="61"/>
        <v>0</v>
      </c>
      <c r="V22" s="555">
        <f t="shared" si="61"/>
        <v>0</v>
      </c>
      <c r="W22" s="530">
        <f t="shared" si="61"/>
        <v>0</v>
      </c>
      <c r="X22" s="554">
        <f t="shared" si="61"/>
        <v>0</v>
      </c>
      <c r="Y22" s="555">
        <f t="shared" si="61"/>
        <v>0</v>
      </c>
      <c r="Z22" s="530">
        <f t="shared" si="61"/>
        <v>0</v>
      </c>
      <c r="AA22" s="554">
        <f t="shared" si="61"/>
        <v>0</v>
      </c>
      <c r="AB22" s="555">
        <f t="shared" si="61"/>
        <v>0</v>
      </c>
      <c r="AC22" s="530">
        <f t="shared" si="61"/>
        <v>0</v>
      </c>
      <c r="AD22" s="554">
        <f t="shared" si="61"/>
        <v>0</v>
      </c>
      <c r="AE22" s="555">
        <f t="shared" si="61"/>
        <v>0</v>
      </c>
      <c r="AF22" s="530">
        <f t="shared" si="61"/>
        <v>0</v>
      </c>
      <c r="AG22" s="554">
        <f t="shared" si="61"/>
        <v>0</v>
      </c>
      <c r="AH22" s="555">
        <f t="shared" si="61"/>
        <v>0</v>
      </c>
      <c r="AI22" s="530">
        <f t="shared" si="61"/>
        <v>0</v>
      </c>
      <c r="AJ22" s="554">
        <f t="shared" si="61"/>
        <v>0</v>
      </c>
      <c r="AK22" s="555">
        <f t="shared" si="61"/>
        <v>0</v>
      </c>
    </row>
    <row r="23" spans="1:37">
      <c r="A23" s="510" t="s">
        <v>1765</v>
      </c>
      <c r="B23" s="530">
        <v>0</v>
      </c>
      <c r="C23" s="531"/>
      <c r="D23" s="555"/>
      <c r="E23" s="530">
        <v>0</v>
      </c>
      <c r="F23" s="531"/>
      <c r="G23" s="555"/>
      <c r="H23" s="530">
        <v>0</v>
      </c>
      <c r="I23" s="531"/>
      <c r="J23" s="555"/>
      <c r="K23" s="530">
        <v>0</v>
      </c>
      <c r="L23" s="531"/>
      <c r="M23" s="555"/>
      <c r="N23" s="530">
        <v>0</v>
      </c>
      <c r="O23" s="531"/>
      <c r="P23" s="555"/>
      <c r="Q23" s="530">
        <v>0</v>
      </c>
      <c r="R23" s="531"/>
      <c r="S23" s="555"/>
      <c r="T23" s="530">
        <v>0</v>
      </c>
      <c r="U23" s="531"/>
      <c r="V23" s="555"/>
      <c r="W23" s="530">
        <v>0</v>
      </c>
      <c r="X23" s="531"/>
      <c r="Y23" s="555"/>
      <c r="Z23" s="530">
        <v>0</v>
      </c>
      <c r="AA23" s="531"/>
      <c r="AB23" s="555"/>
      <c r="AC23" s="530">
        <v>0</v>
      </c>
      <c r="AD23" s="531"/>
      <c r="AE23" s="555"/>
      <c r="AF23" s="530">
        <v>0</v>
      </c>
      <c r="AG23" s="531"/>
      <c r="AH23" s="555"/>
      <c r="AI23" s="530">
        <v>0</v>
      </c>
      <c r="AJ23" s="531"/>
      <c r="AK23" s="555"/>
    </row>
    <row r="24" spans="1:37" ht="13.5" thickBot="1">
      <c r="A24" s="510" t="s">
        <v>1462</v>
      </c>
      <c r="B24" s="530">
        <v>0</v>
      </c>
      <c r="C24" s="556"/>
      <c r="D24" s="555"/>
      <c r="E24" s="530">
        <v>0</v>
      </c>
      <c r="F24" s="556"/>
      <c r="G24" s="555"/>
      <c r="H24" s="530">
        <v>0</v>
      </c>
      <c r="I24" s="556"/>
      <c r="J24" s="555"/>
      <c r="K24" s="530">
        <v>0</v>
      </c>
      <c r="L24" s="556"/>
      <c r="M24" s="555"/>
      <c r="N24" s="530">
        <v>0</v>
      </c>
      <c r="O24" s="556"/>
      <c r="P24" s="555"/>
      <c r="Q24" s="530">
        <v>0</v>
      </c>
      <c r="R24" s="556"/>
      <c r="S24" s="555"/>
      <c r="T24" s="530">
        <v>0</v>
      </c>
      <c r="U24" s="556"/>
      <c r="V24" s="555"/>
      <c r="W24" s="530">
        <v>0</v>
      </c>
      <c r="X24" s="556"/>
      <c r="Y24" s="555"/>
      <c r="Z24" s="530">
        <v>0</v>
      </c>
      <c r="AA24" s="556"/>
      <c r="AB24" s="555"/>
      <c r="AC24" s="530">
        <v>0</v>
      </c>
      <c r="AD24" s="556"/>
      <c r="AE24" s="555"/>
      <c r="AF24" s="530">
        <v>0</v>
      </c>
      <c r="AG24" s="556"/>
      <c r="AH24" s="555"/>
      <c r="AI24" s="530">
        <v>0</v>
      </c>
      <c r="AJ24" s="556"/>
      <c r="AK24" s="555"/>
    </row>
    <row r="25" spans="1:37" ht="13.5" thickBot="1">
      <c r="A25" s="517" t="s">
        <v>1460</v>
      </c>
      <c r="B25" s="557">
        <f>+B22+B23-B24</f>
        <v>0</v>
      </c>
      <c r="C25" s="557">
        <f t="shared" ref="C25:D25" si="62">+C22+C23-C24</f>
        <v>0</v>
      </c>
      <c r="D25" s="557">
        <f t="shared" si="62"/>
        <v>0</v>
      </c>
      <c r="E25" s="557">
        <f>+E22+E23-E24</f>
        <v>0</v>
      </c>
      <c r="F25" s="557">
        <f t="shared" ref="F25" si="63">+F22+F23-F24</f>
        <v>0</v>
      </c>
      <c r="G25" s="557">
        <f t="shared" ref="G25" si="64">+G22+G23-G24</f>
        <v>0</v>
      </c>
      <c r="H25" s="557">
        <f>+H22+H23-H24</f>
        <v>0</v>
      </c>
      <c r="I25" s="557">
        <f t="shared" ref="I25" si="65">+I22+I23-I24</f>
        <v>0</v>
      </c>
      <c r="J25" s="557">
        <f t="shared" ref="J25" si="66">+J22+J23-J24</f>
        <v>0</v>
      </c>
      <c r="K25" s="557">
        <f>+K22+K23-K24</f>
        <v>0</v>
      </c>
      <c r="L25" s="557">
        <f t="shared" ref="L25" si="67">+L22+L23-L24</f>
        <v>0</v>
      </c>
      <c r="M25" s="557">
        <f t="shared" ref="M25" si="68">+M22+M23-M24</f>
        <v>0</v>
      </c>
      <c r="N25" s="557">
        <f>+N22+N23-N24</f>
        <v>0</v>
      </c>
      <c r="O25" s="557">
        <f t="shared" ref="O25" si="69">+O22+O23-O24</f>
        <v>0</v>
      </c>
      <c r="P25" s="557">
        <f t="shared" ref="P25" si="70">+P22+P23-P24</f>
        <v>0</v>
      </c>
      <c r="Q25" s="557">
        <f>+Q22+Q23-Q24</f>
        <v>0</v>
      </c>
      <c r="R25" s="557">
        <f t="shared" ref="R25" si="71">+R22+R23-R24</f>
        <v>0</v>
      </c>
      <c r="S25" s="557">
        <f t="shared" ref="S25" si="72">+S22+S23-S24</f>
        <v>0</v>
      </c>
      <c r="T25" s="557">
        <f>+T22+T23-T24</f>
        <v>0</v>
      </c>
      <c r="U25" s="557">
        <f t="shared" ref="U25" si="73">+U22+U23-U24</f>
        <v>0</v>
      </c>
      <c r="V25" s="557">
        <f t="shared" ref="V25" si="74">+V22+V23-V24</f>
        <v>0</v>
      </c>
      <c r="W25" s="557">
        <f>+W22+W23-W24</f>
        <v>0</v>
      </c>
      <c r="X25" s="557">
        <f t="shared" ref="X25" si="75">+X22+X23-X24</f>
        <v>0</v>
      </c>
      <c r="Y25" s="557">
        <f t="shared" ref="Y25" si="76">+Y22+Y23-Y24</f>
        <v>0</v>
      </c>
      <c r="Z25" s="557">
        <f>+Z22+Z23-Z24</f>
        <v>0</v>
      </c>
      <c r="AA25" s="557">
        <f t="shared" ref="AA25" si="77">+AA22+AA23-AA24</f>
        <v>0</v>
      </c>
      <c r="AB25" s="557">
        <f t="shared" ref="AB25" si="78">+AB22+AB23-AB24</f>
        <v>0</v>
      </c>
      <c r="AC25" s="557">
        <f>+AC22+AC23-AC24</f>
        <v>0</v>
      </c>
      <c r="AD25" s="557">
        <f t="shared" ref="AD25" si="79">+AD22+AD23-AD24</f>
        <v>0</v>
      </c>
      <c r="AE25" s="557">
        <f t="shared" ref="AE25" si="80">+AE22+AE23-AE24</f>
        <v>0</v>
      </c>
      <c r="AF25" s="557">
        <f>+AF22+AF23-AF24</f>
        <v>0</v>
      </c>
      <c r="AG25" s="557">
        <f t="shared" ref="AG25" si="81">+AG22+AG23-AG24</f>
        <v>0</v>
      </c>
      <c r="AH25" s="557">
        <f t="shared" ref="AH25" si="82">+AH22+AH23-AH24</f>
        <v>0</v>
      </c>
      <c r="AI25" s="557">
        <f>+AI22+AI23-AI24</f>
        <v>0</v>
      </c>
      <c r="AJ25" s="557">
        <f t="shared" ref="AJ25" si="83">+AJ22+AJ23-AJ24</f>
        <v>0</v>
      </c>
      <c r="AK25" s="557">
        <f t="shared" ref="AK25" si="84">+AK22+AK23-AK24</f>
        <v>0</v>
      </c>
    </row>
    <row r="26" spans="1:37">
      <c r="A26" s="518"/>
      <c r="B26" s="547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7"/>
      <c r="Y26" s="547"/>
      <c r="Z26" s="547"/>
      <c r="AA26" s="547"/>
      <c r="AB26" s="547"/>
      <c r="AC26" s="547"/>
      <c r="AD26" s="547"/>
      <c r="AE26" s="547"/>
      <c r="AF26" s="547"/>
      <c r="AG26" s="547"/>
      <c r="AH26" s="547"/>
      <c r="AI26" s="547"/>
      <c r="AJ26" s="547"/>
      <c r="AK26" s="547"/>
    </row>
    <row r="27" spans="1:37" ht="13.5" thickBot="1">
      <c r="A27" s="504" t="s">
        <v>2034</v>
      </c>
      <c r="B27" s="520"/>
      <c r="C27" s="520"/>
      <c r="D27" s="520"/>
      <c r="E27" s="520"/>
      <c r="F27" s="547"/>
      <c r="G27" s="547"/>
      <c r="H27" s="547"/>
      <c r="I27" s="547"/>
      <c r="J27" s="547"/>
      <c r="K27" s="547"/>
      <c r="L27" s="547"/>
      <c r="M27" s="547"/>
      <c r="N27" s="547"/>
      <c r="O27" s="547"/>
      <c r="P27" s="547"/>
      <c r="Q27" s="547"/>
      <c r="R27" s="547"/>
      <c r="S27" s="547"/>
      <c r="T27" s="547"/>
      <c r="U27" s="547"/>
      <c r="V27" s="547"/>
      <c r="W27" s="547"/>
      <c r="X27" s="547"/>
      <c r="Y27" s="547"/>
      <c r="Z27" s="547"/>
      <c r="AA27" s="547"/>
      <c r="AB27" s="547"/>
      <c r="AC27" s="547"/>
      <c r="AD27" s="547"/>
      <c r="AE27" s="547"/>
      <c r="AF27" s="547"/>
      <c r="AG27" s="547"/>
      <c r="AH27" s="547"/>
      <c r="AI27" s="547"/>
      <c r="AJ27" s="547"/>
      <c r="AK27" s="547"/>
    </row>
    <row r="28" spans="1:37">
      <c r="A28" s="506"/>
      <c r="B28" s="654">
        <v>43556</v>
      </c>
      <c r="C28" s="655"/>
      <c r="D28" s="655"/>
      <c r="E28" s="654">
        <v>43586</v>
      </c>
      <c r="F28" s="655"/>
      <c r="G28" s="655"/>
      <c r="H28" s="654">
        <v>43617</v>
      </c>
      <c r="I28" s="655"/>
      <c r="J28" s="655"/>
      <c r="K28" s="654">
        <v>43647</v>
      </c>
      <c r="L28" s="655"/>
      <c r="M28" s="655"/>
      <c r="N28" s="654">
        <v>43678</v>
      </c>
      <c r="O28" s="655"/>
      <c r="P28" s="655"/>
      <c r="Q28" s="654">
        <v>43709</v>
      </c>
      <c r="R28" s="655"/>
      <c r="S28" s="655"/>
      <c r="T28" s="654">
        <v>43739</v>
      </c>
      <c r="U28" s="655"/>
      <c r="V28" s="655"/>
      <c r="W28" s="654">
        <v>43770</v>
      </c>
      <c r="X28" s="655"/>
      <c r="Y28" s="655"/>
      <c r="Z28" s="654">
        <v>43800</v>
      </c>
      <c r="AA28" s="655"/>
      <c r="AB28" s="655"/>
      <c r="AC28" s="654">
        <v>43831</v>
      </c>
      <c r="AD28" s="655"/>
      <c r="AE28" s="655"/>
      <c r="AF28" s="654">
        <v>43862</v>
      </c>
      <c r="AG28" s="655"/>
      <c r="AH28" s="655"/>
      <c r="AI28" s="654">
        <v>43891</v>
      </c>
      <c r="AJ28" s="655"/>
      <c r="AK28" s="655"/>
    </row>
    <row r="29" spans="1:37">
      <c r="A29" s="507" t="s">
        <v>1447</v>
      </c>
      <c r="B29" s="523" t="s">
        <v>27</v>
      </c>
      <c r="C29" s="524" t="s">
        <v>28</v>
      </c>
      <c r="D29" s="525" t="s">
        <v>29</v>
      </c>
      <c r="E29" s="523" t="s">
        <v>27</v>
      </c>
      <c r="F29" s="524" t="s">
        <v>28</v>
      </c>
      <c r="G29" s="525" t="s">
        <v>29</v>
      </c>
      <c r="H29" s="523" t="s">
        <v>27</v>
      </c>
      <c r="I29" s="524" t="s">
        <v>28</v>
      </c>
      <c r="J29" s="525" t="s">
        <v>29</v>
      </c>
      <c r="K29" s="523" t="s">
        <v>27</v>
      </c>
      <c r="L29" s="524" t="s">
        <v>28</v>
      </c>
      <c r="M29" s="525" t="s">
        <v>29</v>
      </c>
      <c r="N29" s="523" t="s">
        <v>27</v>
      </c>
      <c r="O29" s="524" t="s">
        <v>28</v>
      </c>
      <c r="P29" s="525" t="s">
        <v>29</v>
      </c>
      <c r="Q29" s="523" t="s">
        <v>27</v>
      </c>
      <c r="R29" s="524" t="s">
        <v>28</v>
      </c>
      <c r="S29" s="525" t="s">
        <v>29</v>
      </c>
      <c r="T29" s="523" t="s">
        <v>27</v>
      </c>
      <c r="U29" s="524" t="s">
        <v>28</v>
      </c>
      <c r="V29" s="525" t="s">
        <v>29</v>
      </c>
      <c r="W29" s="526" t="s">
        <v>27</v>
      </c>
      <c r="X29" s="524" t="s">
        <v>28</v>
      </c>
      <c r="Y29" s="525" t="s">
        <v>29</v>
      </c>
      <c r="Z29" s="523" t="s">
        <v>27</v>
      </c>
      <c r="AA29" s="524" t="s">
        <v>28</v>
      </c>
      <c r="AB29" s="525" t="s">
        <v>29</v>
      </c>
      <c r="AC29" s="523" t="s">
        <v>27</v>
      </c>
      <c r="AD29" s="524" t="s">
        <v>28</v>
      </c>
      <c r="AE29" s="525" t="s">
        <v>29</v>
      </c>
      <c r="AF29" s="523" t="s">
        <v>27</v>
      </c>
      <c r="AG29" s="524" t="s">
        <v>28</v>
      </c>
      <c r="AH29" s="525" t="s">
        <v>29</v>
      </c>
      <c r="AI29" s="523" t="s">
        <v>27</v>
      </c>
      <c r="AJ29" s="524" t="s">
        <v>28</v>
      </c>
      <c r="AK29" s="525" t="s">
        <v>29</v>
      </c>
    </row>
    <row r="30" spans="1:37" s="509" customFormat="1">
      <c r="A30" s="508" t="s">
        <v>1448</v>
      </c>
      <c r="B30" s="527">
        <f>+'SALE PURCHASE SUMMERY'!C73</f>
        <v>0</v>
      </c>
      <c r="C30" s="551">
        <f>+'GSTR-3B'!B20</f>
        <v>462.5</v>
      </c>
      <c r="D30" s="529">
        <f>+'GSTR-3B'!B21</f>
        <v>462.5</v>
      </c>
      <c r="E30" s="527">
        <f>+'SALE PURCHASE SUMMERY'!D73</f>
        <v>0</v>
      </c>
      <c r="F30" s="551">
        <f>+'GSTR-3B'!C20</f>
        <v>1139</v>
      </c>
      <c r="G30" s="529">
        <f>+'GSTR-3B'!C21</f>
        <v>1139</v>
      </c>
      <c r="H30" s="527">
        <f>+'SALE PURCHASE SUMMERY'!E73</f>
        <v>0</v>
      </c>
      <c r="I30" s="551">
        <f>+'GSTR-3B'!D20</f>
        <v>1230</v>
      </c>
      <c r="J30" s="529">
        <f>+'GSTR-3B'!D21</f>
        <v>1230</v>
      </c>
      <c r="K30" s="527">
        <f>+'SALE PURCHASE SUMMERY'!H73</f>
        <v>0</v>
      </c>
      <c r="L30" s="551">
        <f>+'GSTR-3B'!E20</f>
        <v>2460</v>
      </c>
      <c r="M30" s="529">
        <f>+'GSTR-3B'!E21</f>
        <v>2460</v>
      </c>
      <c r="N30" s="527">
        <f>+'SALE PURCHASE SUMMERY'!F73</f>
        <v>0</v>
      </c>
      <c r="O30" s="551">
        <f>+'GSTR-3B'!F20</f>
        <v>1795</v>
      </c>
      <c r="P30" s="529">
        <f>+'GSTR-3B'!F21</f>
        <v>1795</v>
      </c>
      <c r="Q30" s="527">
        <f>+'SALE PURCHASE SUMMERY'!I73</f>
        <v>0</v>
      </c>
      <c r="R30" s="551">
        <f>+'GSTR-3B'!G20</f>
        <v>0</v>
      </c>
      <c r="S30" s="529">
        <f>+'GSTR-3B'!G21</f>
        <v>0</v>
      </c>
      <c r="T30" s="527">
        <f>+'SALE PURCHASE SUMMERY'!L73</f>
        <v>0</v>
      </c>
      <c r="U30" s="551">
        <f>+'GSTR-3B'!H20</f>
        <v>0</v>
      </c>
      <c r="V30" s="529">
        <f>+'GSTR-3B'!H21</f>
        <v>0</v>
      </c>
      <c r="W30" s="527">
        <f>+'SALE PURCHASE SUMMERY'!O73</f>
        <v>0</v>
      </c>
      <c r="X30" s="551">
        <f>+'GSTR-3B'!I20</f>
        <v>0</v>
      </c>
      <c r="Y30" s="529">
        <f>+'GSTR-3B'!I21</f>
        <v>0</v>
      </c>
      <c r="Z30" s="527">
        <f>+'SALE PURCHASE SUMMERY'!R73</f>
        <v>0</v>
      </c>
      <c r="AA30" s="551">
        <f>+'GSTR-3B'!J20</f>
        <v>0</v>
      </c>
      <c r="AB30" s="529">
        <f>+'GSTR-3B'!J21</f>
        <v>0</v>
      </c>
      <c r="AC30" s="527">
        <f>+'SALE PURCHASE SUMMERY'!U73</f>
        <v>0</v>
      </c>
      <c r="AD30" s="551">
        <f>+'GSTR-3B'!K20</f>
        <v>0</v>
      </c>
      <c r="AE30" s="529">
        <f>+'GSTR-3B'!K21</f>
        <v>0</v>
      </c>
      <c r="AF30" s="527">
        <f>+'SALE PURCHASE SUMMERY'!X73</f>
        <v>0</v>
      </c>
      <c r="AG30" s="551">
        <f>+'GSTR-3B'!L20</f>
        <v>0</v>
      </c>
      <c r="AH30" s="529">
        <f>+'GSTR-3B'!L21</f>
        <v>0</v>
      </c>
      <c r="AI30" s="527">
        <f>+'SALE PURCHASE SUMMERY'!AA73</f>
        <v>0</v>
      </c>
      <c r="AJ30" s="551">
        <f>+'GSTR-3B'!M20</f>
        <v>0</v>
      </c>
      <c r="AK30" s="529">
        <f>+'GSTR-3B'!M21</f>
        <v>0</v>
      </c>
    </row>
    <row r="31" spans="1:37" s="512" customFormat="1">
      <c r="A31" s="511" t="s">
        <v>1452</v>
      </c>
      <c r="B31" s="535">
        <f>+B30</f>
        <v>0</v>
      </c>
      <c r="C31" s="535">
        <f t="shared" ref="C31:AK31" si="85">+C30</f>
        <v>462.5</v>
      </c>
      <c r="D31" s="535">
        <f t="shared" si="85"/>
        <v>462.5</v>
      </c>
      <c r="E31" s="535">
        <f t="shared" si="85"/>
        <v>0</v>
      </c>
      <c r="F31" s="535">
        <f t="shared" si="85"/>
        <v>1139</v>
      </c>
      <c r="G31" s="535">
        <f t="shared" si="85"/>
        <v>1139</v>
      </c>
      <c r="H31" s="535">
        <f t="shared" si="85"/>
        <v>0</v>
      </c>
      <c r="I31" s="535">
        <f t="shared" si="85"/>
        <v>1230</v>
      </c>
      <c r="J31" s="535">
        <f t="shared" si="85"/>
        <v>1230</v>
      </c>
      <c r="K31" s="535">
        <f t="shared" si="85"/>
        <v>0</v>
      </c>
      <c r="L31" s="535">
        <f t="shared" si="85"/>
        <v>2460</v>
      </c>
      <c r="M31" s="535">
        <f t="shared" si="85"/>
        <v>2460</v>
      </c>
      <c r="N31" s="535">
        <f t="shared" si="85"/>
        <v>0</v>
      </c>
      <c r="O31" s="535">
        <f t="shared" si="85"/>
        <v>1795</v>
      </c>
      <c r="P31" s="535">
        <f t="shared" si="85"/>
        <v>1795</v>
      </c>
      <c r="Q31" s="535">
        <f t="shared" si="85"/>
        <v>0</v>
      </c>
      <c r="R31" s="535">
        <f t="shared" si="85"/>
        <v>0</v>
      </c>
      <c r="S31" s="535">
        <f t="shared" si="85"/>
        <v>0</v>
      </c>
      <c r="T31" s="535">
        <f t="shared" si="85"/>
        <v>0</v>
      </c>
      <c r="U31" s="535">
        <f t="shared" si="85"/>
        <v>0</v>
      </c>
      <c r="V31" s="535">
        <f t="shared" si="85"/>
        <v>0</v>
      </c>
      <c r="W31" s="535">
        <f t="shared" si="85"/>
        <v>0</v>
      </c>
      <c r="X31" s="535">
        <f t="shared" si="85"/>
        <v>0</v>
      </c>
      <c r="Y31" s="535">
        <f t="shared" si="85"/>
        <v>0</v>
      </c>
      <c r="Z31" s="535">
        <f t="shared" si="85"/>
        <v>0</v>
      </c>
      <c r="AA31" s="535">
        <f t="shared" si="85"/>
        <v>0</v>
      </c>
      <c r="AB31" s="535">
        <f t="shared" si="85"/>
        <v>0</v>
      </c>
      <c r="AC31" s="535">
        <f t="shared" si="85"/>
        <v>0</v>
      </c>
      <c r="AD31" s="535">
        <f t="shared" si="85"/>
        <v>0</v>
      </c>
      <c r="AE31" s="535">
        <f t="shared" si="85"/>
        <v>0</v>
      </c>
      <c r="AF31" s="535">
        <f t="shared" si="85"/>
        <v>0</v>
      </c>
      <c r="AG31" s="535">
        <f t="shared" si="85"/>
        <v>0</v>
      </c>
      <c r="AH31" s="535">
        <f t="shared" si="85"/>
        <v>0</v>
      </c>
      <c r="AI31" s="535">
        <f t="shared" si="85"/>
        <v>0</v>
      </c>
      <c r="AJ31" s="535">
        <f t="shared" si="85"/>
        <v>0</v>
      </c>
      <c r="AK31" s="535">
        <f t="shared" si="85"/>
        <v>0</v>
      </c>
    </row>
    <row r="32" spans="1:37">
      <c r="A32" s="510" t="s">
        <v>1454</v>
      </c>
      <c r="B32" s="538">
        <f>+B45</f>
        <v>0</v>
      </c>
      <c r="C32" s="539">
        <f t="shared" ref="C32:D32" si="86">+C45</f>
        <v>0</v>
      </c>
      <c r="D32" s="540">
        <f t="shared" si="86"/>
        <v>0</v>
      </c>
      <c r="E32" s="538">
        <f>+E45</f>
        <v>0</v>
      </c>
      <c r="F32" s="539">
        <f t="shared" ref="F32:G32" si="87">+F45</f>
        <v>0</v>
      </c>
      <c r="G32" s="540">
        <f t="shared" si="87"/>
        <v>0</v>
      </c>
      <c r="H32" s="538">
        <f>+H45</f>
        <v>0</v>
      </c>
      <c r="I32" s="539">
        <f t="shared" ref="I32:J32" si="88">+I45</f>
        <v>0</v>
      </c>
      <c r="J32" s="540">
        <f t="shared" si="88"/>
        <v>0</v>
      </c>
      <c r="K32" s="538">
        <f>+K45</f>
        <v>0</v>
      </c>
      <c r="L32" s="539">
        <f t="shared" ref="L32:M32" si="89">+L45</f>
        <v>0</v>
      </c>
      <c r="M32" s="540">
        <f t="shared" si="89"/>
        <v>0</v>
      </c>
      <c r="N32" s="538">
        <f>+N45</f>
        <v>0</v>
      </c>
      <c r="O32" s="539">
        <f t="shared" ref="O32:P32" si="90">+O45</f>
        <v>0</v>
      </c>
      <c r="P32" s="540">
        <f t="shared" si="90"/>
        <v>0</v>
      </c>
      <c r="Q32" s="538">
        <f>+Q45</f>
        <v>0</v>
      </c>
      <c r="R32" s="539">
        <f t="shared" ref="R32:S32" si="91">+R45</f>
        <v>0</v>
      </c>
      <c r="S32" s="540">
        <f t="shared" si="91"/>
        <v>0</v>
      </c>
      <c r="T32" s="538">
        <f>+T45</f>
        <v>0</v>
      </c>
      <c r="U32" s="539">
        <f t="shared" ref="U32:V32" si="92">+U45</f>
        <v>0</v>
      </c>
      <c r="V32" s="540">
        <f t="shared" si="92"/>
        <v>0</v>
      </c>
      <c r="W32" s="538">
        <f>+W45</f>
        <v>0</v>
      </c>
      <c r="X32" s="539">
        <f t="shared" ref="X32:Y32" si="93">+X45</f>
        <v>0</v>
      </c>
      <c r="Y32" s="540">
        <f t="shared" si="93"/>
        <v>0</v>
      </c>
      <c r="Z32" s="538">
        <f>+Z45</f>
        <v>0</v>
      </c>
      <c r="AA32" s="539">
        <f t="shared" ref="AA32:AB32" si="94">+AA45</f>
        <v>0</v>
      </c>
      <c r="AB32" s="540">
        <f t="shared" si="94"/>
        <v>0</v>
      </c>
      <c r="AC32" s="538">
        <f>+AC45</f>
        <v>0</v>
      </c>
      <c r="AD32" s="539">
        <f t="shared" ref="AD32:AE32" si="95">+AD45</f>
        <v>0</v>
      </c>
      <c r="AE32" s="540">
        <f t="shared" si="95"/>
        <v>0</v>
      </c>
      <c r="AF32" s="538">
        <f>+AF45</f>
        <v>0</v>
      </c>
      <c r="AG32" s="539">
        <f t="shared" ref="AG32:AH32" si="96">+AG45</f>
        <v>0</v>
      </c>
      <c r="AH32" s="540">
        <f t="shared" si="96"/>
        <v>0</v>
      </c>
      <c r="AI32" s="538">
        <f>+AI45</f>
        <v>0</v>
      </c>
      <c r="AJ32" s="539">
        <f t="shared" ref="AJ32:AK32" si="97">+AJ45</f>
        <v>0</v>
      </c>
      <c r="AK32" s="540">
        <f t="shared" si="97"/>
        <v>0</v>
      </c>
    </row>
    <row r="33" spans="1:37" ht="13.5" thickBot="1">
      <c r="A33" s="513" t="s">
        <v>1455</v>
      </c>
      <c r="B33" s="541">
        <f>+B31-B32</f>
        <v>0</v>
      </c>
      <c r="C33" s="542">
        <f t="shared" ref="C33" si="98">+C31-C32</f>
        <v>462.5</v>
      </c>
      <c r="D33" s="543">
        <f t="shared" ref="D33" si="99">+D31-D32</f>
        <v>462.5</v>
      </c>
      <c r="E33" s="541">
        <f>+E31-E32</f>
        <v>0</v>
      </c>
      <c r="F33" s="542">
        <f t="shared" ref="F33" si="100">+F31-F32</f>
        <v>1139</v>
      </c>
      <c r="G33" s="543">
        <f t="shared" ref="G33" si="101">+G31-G32</f>
        <v>1139</v>
      </c>
      <c r="H33" s="541">
        <f>+H31-H32</f>
        <v>0</v>
      </c>
      <c r="I33" s="542">
        <f t="shared" ref="I33" si="102">+I31-I32</f>
        <v>1230</v>
      </c>
      <c r="J33" s="543">
        <f t="shared" ref="J33" si="103">+J31-J32</f>
        <v>1230</v>
      </c>
      <c r="K33" s="541">
        <f>+K31-K32</f>
        <v>0</v>
      </c>
      <c r="L33" s="542">
        <f t="shared" ref="L33" si="104">+L31-L32</f>
        <v>2460</v>
      </c>
      <c r="M33" s="543">
        <f t="shared" ref="M33" si="105">+M31-M32</f>
        <v>2460</v>
      </c>
      <c r="N33" s="541">
        <f>+N31-N32</f>
        <v>0</v>
      </c>
      <c r="O33" s="542">
        <f t="shared" ref="O33" si="106">+O31-O32</f>
        <v>1795</v>
      </c>
      <c r="P33" s="543">
        <f t="shared" ref="P33" si="107">+P31-P32</f>
        <v>1795</v>
      </c>
      <c r="Q33" s="541">
        <f>+Q31-Q32</f>
        <v>0</v>
      </c>
      <c r="R33" s="542">
        <f t="shared" ref="R33" si="108">+R31-R32</f>
        <v>0</v>
      </c>
      <c r="S33" s="543">
        <f t="shared" ref="S33" si="109">+S31-S32</f>
        <v>0</v>
      </c>
      <c r="T33" s="541">
        <f>+T31-T32</f>
        <v>0</v>
      </c>
      <c r="U33" s="542">
        <f t="shared" ref="U33" si="110">+U31-U32</f>
        <v>0</v>
      </c>
      <c r="V33" s="543">
        <f t="shared" ref="V33" si="111">+V31-V32</f>
        <v>0</v>
      </c>
      <c r="W33" s="541">
        <f>+W31-W32</f>
        <v>0</v>
      </c>
      <c r="X33" s="542">
        <f t="shared" ref="X33" si="112">+X31-X32</f>
        <v>0</v>
      </c>
      <c r="Y33" s="543">
        <f t="shared" ref="Y33" si="113">+Y31-Y32</f>
        <v>0</v>
      </c>
      <c r="Z33" s="541">
        <f>+Z31-Z32</f>
        <v>0</v>
      </c>
      <c r="AA33" s="542">
        <f t="shared" ref="AA33" si="114">+AA31-AA32</f>
        <v>0</v>
      </c>
      <c r="AB33" s="543">
        <f t="shared" ref="AB33" si="115">+AB31-AB32</f>
        <v>0</v>
      </c>
      <c r="AC33" s="541">
        <f>+AC31-AC32</f>
        <v>0</v>
      </c>
      <c r="AD33" s="542">
        <f t="shared" ref="AD33" si="116">+AD31-AD32</f>
        <v>0</v>
      </c>
      <c r="AE33" s="543">
        <f t="shared" ref="AE33" si="117">+AE31-AE32</f>
        <v>0</v>
      </c>
      <c r="AF33" s="541">
        <f>+AF31-AF32</f>
        <v>0</v>
      </c>
      <c r="AG33" s="542">
        <f t="shared" ref="AG33" si="118">+AG31-AG32</f>
        <v>0</v>
      </c>
      <c r="AH33" s="543">
        <f t="shared" ref="AH33" si="119">+AH31-AH32</f>
        <v>0</v>
      </c>
      <c r="AI33" s="541">
        <f>+AI31-AI32</f>
        <v>0</v>
      </c>
      <c r="AJ33" s="542">
        <f t="shared" ref="AJ33" si="120">+AJ31-AJ32</f>
        <v>0</v>
      </c>
      <c r="AK33" s="543">
        <f t="shared" ref="AK33" si="121">+AK31-AK32</f>
        <v>0</v>
      </c>
    </row>
    <row r="34" spans="1:37" ht="13.5" thickTop="1">
      <c r="A34" s="514"/>
      <c r="B34" s="538"/>
      <c r="C34" s="544"/>
      <c r="D34" s="540"/>
      <c r="E34" s="538"/>
      <c r="F34" s="544"/>
      <c r="G34" s="540"/>
      <c r="H34" s="538"/>
      <c r="I34" s="544"/>
      <c r="J34" s="540"/>
      <c r="K34" s="538"/>
      <c r="L34" s="544"/>
      <c r="M34" s="540"/>
      <c r="N34" s="538"/>
      <c r="O34" s="544"/>
      <c r="P34" s="540"/>
      <c r="Q34" s="538"/>
      <c r="R34" s="544"/>
      <c r="S34" s="540"/>
      <c r="T34" s="538"/>
      <c r="U34" s="544"/>
      <c r="V34" s="540"/>
      <c r="W34" s="538"/>
      <c r="X34" s="544"/>
      <c r="Y34" s="540"/>
      <c r="Z34" s="538"/>
      <c r="AA34" s="544"/>
      <c r="AB34" s="540"/>
      <c r="AC34" s="538"/>
      <c r="AD34" s="544"/>
      <c r="AE34" s="540"/>
      <c r="AF34" s="538"/>
      <c r="AG34" s="544"/>
      <c r="AH34" s="540"/>
      <c r="AI34" s="538"/>
      <c r="AJ34" s="544"/>
      <c r="AK34" s="540"/>
    </row>
    <row r="35" spans="1:37">
      <c r="A35" s="507" t="s">
        <v>1456</v>
      </c>
      <c r="B35" s="545" t="s">
        <v>27</v>
      </c>
      <c r="C35" s="524" t="s">
        <v>28</v>
      </c>
      <c r="D35" s="546" t="s">
        <v>29</v>
      </c>
      <c r="E35" s="545" t="s">
        <v>27</v>
      </c>
      <c r="F35" s="524" t="s">
        <v>28</v>
      </c>
      <c r="G35" s="546" t="s">
        <v>29</v>
      </c>
      <c r="H35" s="545" t="s">
        <v>27</v>
      </c>
      <c r="I35" s="524" t="s">
        <v>28</v>
      </c>
      <c r="J35" s="546" t="s">
        <v>29</v>
      </c>
      <c r="K35" s="545" t="s">
        <v>27</v>
      </c>
      <c r="L35" s="524" t="s">
        <v>28</v>
      </c>
      <c r="M35" s="546" t="s">
        <v>29</v>
      </c>
      <c r="N35" s="545" t="s">
        <v>27</v>
      </c>
      <c r="O35" s="524" t="s">
        <v>28</v>
      </c>
      <c r="P35" s="546" t="s">
        <v>29</v>
      </c>
      <c r="Q35" s="545" t="s">
        <v>27</v>
      </c>
      <c r="R35" s="524" t="s">
        <v>28</v>
      </c>
      <c r="S35" s="546" t="s">
        <v>29</v>
      </c>
      <c r="T35" s="545" t="s">
        <v>27</v>
      </c>
      <c r="U35" s="524" t="s">
        <v>28</v>
      </c>
      <c r="V35" s="546" t="s">
        <v>29</v>
      </c>
      <c r="W35" s="545" t="s">
        <v>27</v>
      </c>
      <c r="X35" s="524" t="s">
        <v>28</v>
      </c>
      <c r="Y35" s="546" t="s">
        <v>29</v>
      </c>
      <c r="Z35" s="545" t="s">
        <v>27</v>
      </c>
      <c r="AA35" s="524" t="s">
        <v>28</v>
      </c>
      <c r="AB35" s="546" t="s">
        <v>29</v>
      </c>
      <c r="AC35" s="545" t="s">
        <v>27</v>
      </c>
      <c r="AD35" s="524" t="s">
        <v>28</v>
      </c>
      <c r="AE35" s="546" t="s">
        <v>29</v>
      </c>
      <c r="AF35" s="545" t="s">
        <v>27</v>
      </c>
      <c r="AG35" s="524" t="s">
        <v>28</v>
      </c>
      <c r="AH35" s="546" t="s">
        <v>29</v>
      </c>
      <c r="AI35" s="545" t="s">
        <v>27</v>
      </c>
      <c r="AJ35" s="524" t="s">
        <v>28</v>
      </c>
      <c r="AK35" s="546" t="s">
        <v>29</v>
      </c>
    </row>
    <row r="36" spans="1:37">
      <c r="A36" s="515" t="s">
        <v>1453</v>
      </c>
      <c r="B36" s="530">
        <v>0</v>
      </c>
      <c r="C36" s="531">
        <v>0</v>
      </c>
      <c r="D36" s="532">
        <v>0</v>
      </c>
      <c r="E36" s="530">
        <f t="shared" ref="E36:AK36" si="122">+B40</f>
        <v>0</v>
      </c>
      <c r="F36" s="531">
        <f t="shared" si="122"/>
        <v>0</v>
      </c>
      <c r="G36" s="532">
        <f t="shared" si="122"/>
        <v>0</v>
      </c>
      <c r="H36" s="530">
        <f t="shared" si="122"/>
        <v>0</v>
      </c>
      <c r="I36" s="531">
        <f t="shared" si="122"/>
        <v>0</v>
      </c>
      <c r="J36" s="532">
        <f t="shared" si="122"/>
        <v>0</v>
      </c>
      <c r="K36" s="530">
        <f t="shared" si="122"/>
        <v>0</v>
      </c>
      <c r="L36" s="531">
        <f t="shared" si="122"/>
        <v>0</v>
      </c>
      <c r="M36" s="532">
        <f t="shared" si="122"/>
        <v>0</v>
      </c>
      <c r="N36" s="530">
        <f t="shared" si="122"/>
        <v>0</v>
      </c>
      <c r="O36" s="531">
        <f t="shared" si="122"/>
        <v>0</v>
      </c>
      <c r="P36" s="532">
        <f t="shared" si="122"/>
        <v>0</v>
      </c>
      <c r="Q36" s="530">
        <f t="shared" si="122"/>
        <v>0</v>
      </c>
      <c r="R36" s="531">
        <f t="shared" si="122"/>
        <v>0</v>
      </c>
      <c r="S36" s="532">
        <f t="shared" si="122"/>
        <v>0</v>
      </c>
      <c r="T36" s="530">
        <f t="shared" si="122"/>
        <v>0</v>
      </c>
      <c r="U36" s="531">
        <f t="shared" si="122"/>
        <v>0</v>
      </c>
      <c r="V36" s="532">
        <f t="shared" si="122"/>
        <v>0</v>
      </c>
      <c r="W36" s="530">
        <f t="shared" si="122"/>
        <v>0</v>
      </c>
      <c r="X36" s="531">
        <f t="shared" si="122"/>
        <v>0</v>
      </c>
      <c r="Y36" s="532">
        <f t="shared" si="122"/>
        <v>0</v>
      </c>
      <c r="Z36" s="530">
        <f t="shared" si="122"/>
        <v>0</v>
      </c>
      <c r="AA36" s="531">
        <f t="shared" si="122"/>
        <v>0</v>
      </c>
      <c r="AB36" s="532">
        <f t="shared" si="122"/>
        <v>0</v>
      </c>
      <c r="AC36" s="530">
        <f t="shared" si="122"/>
        <v>0</v>
      </c>
      <c r="AD36" s="531">
        <f t="shared" si="122"/>
        <v>0</v>
      </c>
      <c r="AE36" s="532">
        <f t="shared" si="122"/>
        <v>0</v>
      </c>
      <c r="AF36" s="530">
        <f t="shared" si="122"/>
        <v>0</v>
      </c>
      <c r="AG36" s="531">
        <f t="shared" si="122"/>
        <v>0</v>
      </c>
      <c r="AH36" s="532">
        <f t="shared" si="122"/>
        <v>0</v>
      </c>
      <c r="AI36" s="530">
        <f t="shared" si="122"/>
        <v>0</v>
      </c>
      <c r="AJ36" s="531">
        <f t="shared" si="122"/>
        <v>0</v>
      </c>
      <c r="AK36" s="532">
        <f t="shared" si="122"/>
        <v>0</v>
      </c>
    </row>
    <row r="37" spans="1:37">
      <c r="A37" s="510" t="s">
        <v>1457</v>
      </c>
      <c r="B37" s="538">
        <f>+'SALE PURCHASE SUMMERY'!C123</f>
        <v>0</v>
      </c>
      <c r="C37" s="544">
        <f>+'GSTR-3B'!B42</f>
        <v>462.5</v>
      </c>
      <c r="D37" s="547">
        <f>+'GSTR-3B'!B43</f>
        <v>462.5</v>
      </c>
      <c r="E37" s="538">
        <f>+'SALE PURCHASE SUMMERY'!F123</f>
        <v>0</v>
      </c>
      <c r="F37" s="544">
        <f>+'GSTR-3B'!C42</f>
        <v>1139</v>
      </c>
      <c r="G37" s="547">
        <f>+'GSTR-3B'!C43</f>
        <v>1139</v>
      </c>
      <c r="H37" s="538">
        <f>+'SALE PURCHASE SUMMERY'!I123</f>
        <v>0</v>
      </c>
      <c r="I37" s="544">
        <f>+'GSTR-3B'!D42</f>
        <v>1230</v>
      </c>
      <c r="J37" s="547">
        <f>+'GSTR-3B'!D43</f>
        <v>1230</v>
      </c>
      <c r="K37" s="538">
        <f>+'SALE PURCHASE SUMMERY'!L123</f>
        <v>0</v>
      </c>
      <c r="L37" s="544">
        <f>+'GSTR-3B'!E42</f>
        <v>2460</v>
      </c>
      <c r="M37" s="547">
        <f>+'GSTR-3B'!E43</f>
        <v>2460</v>
      </c>
      <c r="N37" s="538">
        <f>+'SALE PURCHASE SUMMERY'!O123</f>
        <v>0</v>
      </c>
      <c r="O37" s="544">
        <f>+'GSTR-3B'!F42</f>
        <v>1795</v>
      </c>
      <c r="P37" s="547">
        <f>+'GSTR-3B'!F43</f>
        <v>1795</v>
      </c>
      <c r="Q37" s="538">
        <f>+'SALE PURCHASE SUMMERY'!R123</f>
        <v>0</v>
      </c>
      <c r="R37" s="544">
        <f>+'GSTR-3B'!G42</f>
        <v>0</v>
      </c>
      <c r="S37" s="547">
        <f>+'GSTR-3B'!G43</f>
        <v>0</v>
      </c>
      <c r="T37" s="538">
        <f>+'SALE PURCHASE SUMMERY'!U123</f>
        <v>0</v>
      </c>
      <c r="U37" s="544">
        <f>+'GSTR-3B'!H42</f>
        <v>0</v>
      </c>
      <c r="V37" s="547">
        <f>+'GSTR-3B'!H43</f>
        <v>0</v>
      </c>
      <c r="W37" s="538">
        <f>+'SALE PURCHASE SUMMERY'!X123</f>
        <v>0</v>
      </c>
      <c r="X37" s="544">
        <f>+'GSTR-3B'!I42</f>
        <v>0</v>
      </c>
      <c r="Y37" s="547">
        <f>+'GSTR-3B'!I43</f>
        <v>0</v>
      </c>
      <c r="Z37" s="538">
        <f>+'SALE PURCHASE SUMMERY'!AA123</f>
        <v>0</v>
      </c>
      <c r="AA37" s="544">
        <f>+'GSTR-3B'!J42</f>
        <v>0</v>
      </c>
      <c r="AB37" s="547">
        <f>+'GSTR-3B'!J43</f>
        <v>0</v>
      </c>
      <c r="AC37" s="538">
        <f>+'SALE PURCHASE SUMMERY'!AD123</f>
        <v>0</v>
      </c>
      <c r="AD37" s="544">
        <f>+'GSTR-3B'!K42</f>
        <v>0</v>
      </c>
      <c r="AE37" s="547">
        <f>+'GSTR-3B'!K43</f>
        <v>0</v>
      </c>
      <c r="AF37" s="538">
        <f>+'SALE PURCHASE SUMMERY'!AG123</f>
        <v>0</v>
      </c>
      <c r="AG37" s="544">
        <f>+'GSTR-3B'!L42</f>
        <v>0</v>
      </c>
      <c r="AH37" s="547">
        <f>+'GSTR-3B'!L43</f>
        <v>0</v>
      </c>
      <c r="AI37" s="538">
        <f>+'SALE PURCHASE SUMMERY'!AJ123</f>
        <v>0</v>
      </c>
      <c r="AJ37" s="544">
        <f>+'GSTR-3B'!M42</f>
        <v>0</v>
      </c>
      <c r="AK37" s="547">
        <f>+'GSTR-3B'!M43</f>
        <v>0</v>
      </c>
    </row>
    <row r="38" spans="1:37">
      <c r="A38" s="515" t="s">
        <v>1458</v>
      </c>
      <c r="B38" s="548">
        <f>SUM(B36:B37)</f>
        <v>0</v>
      </c>
      <c r="C38" s="549">
        <f t="shared" ref="C38" si="123">SUM(C36:C37)</f>
        <v>462.5</v>
      </c>
      <c r="D38" s="550">
        <f t="shared" ref="D38" si="124">SUM(D36:D37)</f>
        <v>462.5</v>
      </c>
      <c r="E38" s="548">
        <f>SUM(E36:E37)</f>
        <v>0</v>
      </c>
      <c r="F38" s="549">
        <f t="shared" ref="F38" si="125">SUM(F36:F37)</f>
        <v>1139</v>
      </c>
      <c r="G38" s="550">
        <f t="shared" ref="G38" si="126">SUM(G36:G37)</f>
        <v>1139</v>
      </c>
      <c r="H38" s="548">
        <f>SUM(H36:H37)</f>
        <v>0</v>
      </c>
      <c r="I38" s="549">
        <f t="shared" ref="I38" si="127">SUM(I36:I37)</f>
        <v>1230</v>
      </c>
      <c r="J38" s="550">
        <f t="shared" ref="J38" si="128">SUM(J36:J37)</f>
        <v>1230</v>
      </c>
      <c r="K38" s="548">
        <f>SUM(K36:K37)</f>
        <v>0</v>
      </c>
      <c r="L38" s="549">
        <f t="shared" ref="L38" si="129">SUM(L36:L37)</f>
        <v>2460</v>
      </c>
      <c r="M38" s="550">
        <f t="shared" ref="M38" si="130">SUM(M36:M37)</f>
        <v>2460</v>
      </c>
      <c r="N38" s="548">
        <f>SUM(N36:N37)</f>
        <v>0</v>
      </c>
      <c r="O38" s="549">
        <f t="shared" ref="O38" si="131">SUM(O36:O37)</f>
        <v>1795</v>
      </c>
      <c r="P38" s="550">
        <f t="shared" ref="P38" si="132">SUM(P36:P37)</f>
        <v>1795</v>
      </c>
      <c r="Q38" s="548">
        <f>SUM(Q36:Q37)</f>
        <v>0</v>
      </c>
      <c r="R38" s="549">
        <f t="shared" ref="R38" si="133">SUM(R36:R37)</f>
        <v>0</v>
      </c>
      <c r="S38" s="550">
        <f t="shared" ref="S38" si="134">SUM(S36:S37)</f>
        <v>0</v>
      </c>
      <c r="T38" s="548">
        <f>SUM(T36:T37)</f>
        <v>0</v>
      </c>
      <c r="U38" s="549">
        <f t="shared" ref="U38" si="135">SUM(U36:U37)</f>
        <v>0</v>
      </c>
      <c r="V38" s="550">
        <f t="shared" ref="V38" si="136">SUM(V36:V37)</f>
        <v>0</v>
      </c>
      <c r="W38" s="548">
        <f>SUM(W36:W37)</f>
        <v>0</v>
      </c>
      <c r="X38" s="549">
        <f t="shared" ref="X38" si="137">SUM(X36:X37)</f>
        <v>0</v>
      </c>
      <c r="Y38" s="550">
        <f t="shared" ref="Y38" si="138">SUM(Y36:Y37)</f>
        <v>0</v>
      </c>
      <c r="Z38" s="548">
        <f>SUM(Z36:Z37)</f>
        <v>0</v>
      </c>
      <c r="AA38" s="549">
        <f t="shared" ref="AA38" si="139">SUM(AA36:AA37)</f>
        <v>0</v>
      </c>
      <c r="AB38" s="550">
        <f t="shared" ref="AB38" si="140">SUM(AB36:AB37)</f>
        <v>0</v>
      </c>
      <c r="AC38" s="548">
        <f>SUM(AC36:AC37)</f>
        <v>0</v>
      </c>
      <c r="AD38" s="549">
        <f t="shared" ref="AD38" si="141">SUM(AD36:AD37)</f>
        <v>0</v>
      </c>
      <c r="AE38" s="550">
        <f t="shared" ref="AE38" si="142">SUM(AE36:AE37)</f>
        <v>0</v>
      </c>
      <c r="AF38" s="548">
        <f>SUM(AF36:AF37)</f>
        <v>0</v>
      </c>
      <c r="AG38" s="549">
        <f t="shared" ref="AG38" si="143">SUM(AG36:AG37)</f>
        <v>0</v>
      </c>
      <c r="AH38" s="550">
        <f t="shared" ref="AH38" si="144">SUM(AH36:AH37)</f>
        <v>0</v>
      </c>
      <c r="AI38" s="548">
        <f>SUM(AI36:AI37)</f>
        <v>0</v>
      </c>
      <c r="AJ38" s="549">
        <f t="shared" ref="AJ38" si="145">SUM(AJ36:AJ37)</f>
        <v>0</v>
      </c>
      <c r="AK38" s="550">
        <f t="shared" ref="AK38" si="146">SUM(AK36:AK37)</f>
        <v>0</v>
      </c>
    </row>
    <row r="39" spans="1:37">
      <c r="A39" s="510" t="s">
        <v>1459</v>
      </c>
      <c r="B39" s="527"/>
      <c r="C39" s="551">
        <f>+C30</f>
        <v>462.5</v>
      </c>
      <c r="D39" s="551">
        <f t="shared" ref="D39:AK39" si="147">+D30</f>
        <v>462.5</v>
      </c>
      <c r="E39" s="551">
        <f t="shared" si="147"/>
        <v>0</v>
      </c>
      <c r="F39" s="551">
        <f t="shared" si="147"/>
        <v>1139</v>
      </c>
      <c r="G39" s="551">
        <f t="shared" si="147"/>
        <v>1139</v>
      </c>
      <c r="H39" s="551">
        <f t="shared" si="147"/>
        <v>0</v>
      </c>
      <c r="I39" s="551">
        <f t="shared" si="147"/>
        <v>1230</v>
      </c>
      <c r="J39" s="551">
        <f t="shared" si="147"/>
        <v>1230</v>
      </c>
      <c r="K39" s="551">
        <f t="shared" si="147"/>
        <v>0</v>
      </c>
      <c r="L39" s="551">
        <f t="shared" si="147"/>
        <v>2460</v>
      </c>
      <c r="M39" s="551">
        <f t="shared" si="147"/>
        <v>2460</v>
      </c>
      <c r="N39" s="551">
        <f t="shared" si="147"/>
        <v>0</v>
      </c>
      <c r="O39" s="551">
        <f t="shared" si="147"/>
        <v>1795</v>
      </c>
      <c r="P39" s="551">
        <f t="shared" si="147"/>
        <v>1795</v>
      </c>
      <c r="Q39" s="551">
        <f t="shared" si="147"/>
        <v>0</v>
      </c>
      <c r="R39" s="551">
        <f t="shared" si="147"/>
        <v>0</v>
      </c>
      <c r="S39" s="551">
        <f t="shared" si="147"/>
        <v>0</v>
      </c>
      <c r="T39" s="551">
        <f t="shared" si="147"/>
        <v>0</v>
      </c>
      <c r="U39" s="551">
        <f t="shared" si="147"/>
        <v>0</v>
      </c>
      <c r="V39" s="551">
        <f t="shared" si="147"/>
        <v>0</v>
      </c>
      <c r="W39" s="551">
        <f t="shared" si="147"/>
        <v>0</v>
      </c>
      <c r="X39" s="551">
        <f t="shared" si="147"/>
        <v>0</v>
      </c>
      <c r="Y39" s="551">
        <f t="shared" si="147"/>
        <v>0</v>
      </c>
      <c r="Z39" s="551">
        <f t="shared" si="147"/>
        <v>0</v>
      </c>
      <c r="AA39" s="551">
        <f t="shared" si="147"/>
        <v>0</v>
      </c>
      <c r="AB39" s="551">
        <f t="shared" si="147"/>
        <v>0</v>
      </c>
      <c r="AC39" s="551">
        <f t="shared" si="147"/>
        <v>0</v>
      </c>
      <c r="AD39" s="551">
        <f t="shared" si="147"/>
        <v>0</v>
      </c>
      <c r="AE39" s="551">
        <f t="shared" si="147"/>
        <v>0</v>
      </c>
      <c r="AF39" s="551">
        <f t="shared" si="147"/>
        <v>0</v>
      </c>
      <c r="AG39" s="551">
        <f t="shared" si="147"/>
        <v>0</v>
      </c>
      <c r="AH39" s="551">
        <f t="shared" si="147"/>
        <v>0</v>
      </c>
      <c r="AI39" s="551">
        <f t="shared" si="147"/>
        <v>0</v>
      </c>
      <c r="AJ39" s="551">
        <f t="shared" si="147"/>
        <v>0</v>
      </c>
      <c r="AK39" s="551">
        <f t="shared" si="147"/>
        <v>0</v>
      </c>
    </row>
    <row r="40" spans="1:37" s="512" customFormat="1">
      <c r="A40" s="511" t="s">
        <v>1460</v>
      </c>
      <c r="B40" s="535">
        <f>+B38-B39</f>
        <v>0</v>
      </c>
      <c r="C40" s="536">
        <f t="shared" ref="C40" si="148">+C38-C39</f>
        <v>0</v>
      </c>
      <c r="D40" s="553">
        <f t="shared" ref="D40" si="149">+D38-D39</f>
        <v>0</v>
      </c>
      <c r="E40" s="535">
        <f>+E38-E39</f>
        <v>0</v>
      </c>
      <c r="F40" s="536">
        <f t="shared" ref="F40" si="150">+F38-F39</f>
        <v>0</v>
      </c>
      <c r="G40" s="553">
        <f t="shared" ref="G40" si="151">+G38-G39</f>
        <v>0</v>
      </c>
      <c r="H40" s="535">
        <f>+H38-H39</f>
        <v>0</v>
      </c>
      <c r="I40" s="536">
        <f t="shared" ref="I40" si="152">+I38-I39</f>
        <v>0</v>
      </c>
      <c r="J40" s="553">
        <f t="shared" ref="J40" si="153">+J38-J39</f>
        <v>0</v>
      </c>
      <c r="K40" s="535">
        <f>+K38-K39</f>
        <v>0</v>
      </c>
      <c r="L40" s="536">
        <f t="shared" ref="L40" si="154">+L38-L39</f>
        <v>0</v>
      </c>
      <c r="M40" s="553">
        <f t="shared" ref="M40" si="155">+M38-M39</f>
        <v>0</v>
      </c>
      <c r="N40" s="535">
        <f>+N38-N39</f>
        <v>0</v>
      </c>
      <c r="O40" s="536">
        <f t="shared" ref="O40" si="156">+O38-O39</f>
        <v>0</v>
      </c>
      <c r="P40" s="553">
        <f t="shared" ref="P40" si="157">+P38-P39</f>
        <v>0</v>
      </c>
      <c r="Q40" s="535">
        <f>+Q38-Q39</f>
        <v>0</v>
      </c>
      <c r="R40" s="536">
        <f t="shared" ref="R40" si="158">+R38-R39</f>
        <v>0</v>
      </c>
      <c r="S40" s="553">
        <f t="shared" ref="S40" si="159">+S38-S39</f>
        <v>0</v>
      </c>
      <c r="T40" s="535">
        <f>+T38-T39</f>
        <v>0</v>
      </c>
      <c r="U40" s="536">
        <f t="shared" ref="U40" si="160">+U38-U39</f>
        <v>0</v>
      </c>
      <c r="V40" s="553">
        <f t="shared" ref="V40" si="161">+V38-V39</f>
        <v>0</v>
      </c>
      <c r="W40" s="535">
        <f>+W38-W39</f>
        <v>0</v>
      </c>
      <c r="X40" s="536">
        <f t="shared" ref="X40" si="162">+X38-X39</f>
        <v>0</v>
      </c>
      <c r="Y40" s="553">
        <f t="shared" ref="Y40" si="163">+Y38-Y39</f>
        <v>0</v>
      </c>
      <c r="Z40" s="535">
        <f>+Z38-Z39</f>
        <v>0</v>
      </c>
      <c r="AA40" s="536">
        <f t="shared" ref="AA40" si="164">+AA38-AA39</f>
        <v>0</v>
      </c>
      <c r="AB40" s="553">
        <f t="shared" ref="AB40" si="165">+AB38-AB39</f>
        <v>0</v>
      </c>
      <c r="AC40" s="535">
        <f>+AC38-AC39</f>
        <v>0</v>
      </c>
      <c r="AD40" s="536">
        <f t="shared" ref="AD40" si="166">+AD38-AD39</f>
        <v>0</v>
      </c>
      <c r="AE40" s="553">
        <f t="shared" ref="AE40" si="167">+AE38-AE39</f>
        <v>0</v>
      </c>
      <c r="AF40" s="535">
        <f>+AF38-AF39</f>
        <v>0</v>
      </c>
      <c r="AG40" s="536">
        <f t="shared" ref="AG40" si="168">+AG38-AG39</f>
        <v>0</v>
      </c>
      <c r="AH40" s="553">
        <f t="shared" ref="AH40" si="169">+AH38-AH39</f>
        <v>0</v>
      </c>
      <c r="AI40" s="535">
        <f>+AI38-AI39</f>
        <v>0</v>
      </c>
      <c r="AJ40" s="536">
        <f t="shared" ref="AJ40" si="170">+AJ38-AJ39</f>
        <v>0</v>
      </c>
      <c r="AK40" s="553">
        <f t="shared" ref="AK40" si="171">+AK38-AK39</f>
        <v>0</v>
      </c>
    </row>
    <row r="41" spans="1:37">
      <c r="A41" s="515"/>
      <c r="B41" s="538"/>
      <c r="C41" s="539"/>
      <c r="D41" s="540"/>
      <c r="E41" s="538"/>
      <c r="F41" s="539"/>
      <c r="G41" s="540"/>
      <c r="H41" s="538"/>
      <c r="I41" s="539"/>
      <c r="J41" s="540"/>
      <c r="K41" s="538"/>
      <c r="L41" s="539"/>
      <c r="M41" s="540"/>
      <c r="N41" s="538"/>
      <c r="O41" s="539"/>
      <c r="P41" s="540"/>
      <c r="Q41" s="538"/>
      <c r="R41" s="539"/>
      <c r="S41" s="540"/>
      <c r="T41" s="538"/>
      <c r="U41" s="539"/>
      <c r="V41" s="540"/>
      <c r="W41" s="538"/>
      <c r="X41" s="539"/>
      <c r="Y41" s="540"/>
      <c r="Z41" s="538"/>
      <c r="AA41" s="539"/>
      <c r="AB41" s="540"/>
      <c r="AC41" s="538"/>
      <c r="AD41" s="539"/>
      <c r="AE41" s="540"/>
      <c r="AF41" s="538"/>
      <c r="AG41" s="539"/>
      <c r="AH41" s="540"/>
      <c r="AI41" s="538"/>
      <c r="AJ41" s="539"/>
      <c r="AK41" s="540"/>
    </row>
    <row r="42" spans="1:37">
      <c r="A42" s="516" t="s">
        <v>1461</v>
      </c>
      <c r="B42" s="545" t="s">
        <v>27</v>
      </c>
      <c r="C42" s="524" t="s">
        <v>28</v>
      </c>
      <c r="D42" s="546" t="s">
        <v>29</v>
      </c>
      <c r="E42" s="545" t="s">
        <v>27</v>
      </c>
      <c r="F42" s="524" t="s">
        <v>28</v>
      </c>
      <c r="G42" s="546" t="s">
        <v>29</v>
      </c>
      <c r="H42" s="545" t="s">
        <v>27</v>
      </c>
      <c r="I42" s="524" t="s">
        <v>28</v>
      </c>
      <c r="J42" s="546" t="s">
        <v>29</v>
      </c>
      <c r="K42" s="545" t="s">
        <v>27</v>
      </c>
      <c r="L42" s="524" t="s">
        <v>28</v>
      </c>
      <c r="M42" s="546" t="s">
        <v>29</v>
      </c>
      <c r="N42" s="545" t="s">
        <v>27</v>
      </c>
      <c r="O42" s="524" t="s">
        <v>28</v>
      </c>
      <c r="P42" s="546" t="s">
        <v>29</v>
      </c>
      <c r="Q42" s="545" t="s">
        <v>27</v>
      </c>
      <c r="R42" s="524" t="s">
        <v>28</v>
      </c>
      <c r="S42" s="546" t="s">
        <v>29</v>
      </c>
      <c r="T42" s="545" t="s">
        <v>27</v>
      </c>
      <c r="U42" s="524" t="s">
        <v>28</v>
      </c>
      <c r="V42" s="546" t="s">
        <v>29</v>
      </c>
      <c r="W42" s="545" t="s">
        <v>27</v>
      </c>
      <c r="X42" s="524" t="s">
        <v>28</v>
      </c>
      <c r="Y42" s="546" t="s">
        <v>29</v>
      </c>
      <c r="Z42" s="545" t="s">
        <v>27</v>
      </c>
      <c r="AA42" s="524" t="s">
        <v>28</v>
      </c>
      <c r="AB42" s="546" t="s">
        <v>29</v>
      </c>
      <c r="AC42" s="545" t="s">
        <v>27</v>
      </c>
      <c r="AD42" s="524" t="s">
        <v>28</v>
      </c>
      <c r="AE42" s="546" t="s">
        <v>29</v>
      </c>
      <c r="AF42" s="545" t="s">
        <v>27</v>
      </c>
      <c r="AG42" s="524" t="s">
        <v>28</v>
      </c>
      <c r="AH42" s="546" t="s">
        <v>29</v>
      </c>
      <c r="AI42" s="545" t="s">
        <v>27</v>
      </c>
      <c r="AJ42" s="524" t="s">
        <v>28</v>
      </c>
      <c r="AK42" s="546" t="s">
        <v>29</v>
      </c>
    </row>
    <row r="43" spans="1:37">
      <c r="A43" s="510" t="s">
        <v>1453</v>
      </c>
      <c r="B43" s="530">
        <v>0</v>
      </c>
      <c r="C43" s="554"/>
      <c r="D43" s="555"/>
      <c r="E43" s="530">
        <f t="shared" ref="E43:AK43" si="172">+B46</f>
        <v>0</v>
      </c>
      <c r="F43" s="554">
        <f t="shared" si="172"/>
        <v>0</v>
      </c>
      <c r="G43" s="555">
        <f t="shared" si="172"/>
        <v>0</v>
      </c>
      <c r="H43" s="530">
        <f t="shared" si="172"/>
        <v>0</v>
      </c>
      <c r="I43" s="554">
        <f t="shared" si="172"/>
        <v>0</v>
      </c>
      <c r="J43" s="555">
        <f t="shared" si="172"/>
        <v>0</v>
      </c>
      <c r="K43" s="530">
        <f t="shared" si="172"/>
        <v>0</v>
      </c>
      <c r="L43" s="554">
        <f t="shared" si="172"/>
        <v>0</v>
      </c>
      <c r="M43" s="555">
        <f t="shared" si="172"/>
        <v>0</v>
      </c>
      <c r="N43" s="530">
        <f t="shared" si="172"/>
        <v>0</v>
      </c>
      <c r="O43" s="554">
        <f t="shared" si="172"/>
        <v>0</v>
      </c>
      <c r="P43" s="555">
        <f t="shared" si="172"/>
        <v>0</v>
      </c>
      <c r="Q43" s="530">
        <f t="shared" si="172"/>
        <v>0</v>
      </c>
      <c r="R43" s="554">
        <f t="shared" si="172"/>
        <v>0</v>
      </c>
      <c r="S43" s="555">
        <f t="shared" si="172"/>
        <v>0</v>
      </c>
      <c r="T43" s="530">
        <f t="shared" si="172"/>
        <v>0</v>
      </c>
      <c r="U43" s="554">
        <f t="shared" si="172"/>
        <v>0</v>
      </c>
      <c r="V43" s="555">
        <f t="shared" si="172"/>
        <v>0</v>
      </c>
      <c r="W43" s="530">
        <f t="shared" si="172"/>
        <v>0</v>
      </c>
      <c r="X43" s="554">
        <f t="shared" si="172"/>
        <v>0</v>
      </c>
      <c r="Y43" s="555">
        <f t="shared" si="172"/>
        <v>0</v>
      </c>
      <c r="Z43" s="530">
        <f t="shared" si="172"/>
        <v>0</v>
      </c>
      <c r="AA43" s="554">
        <f t="shared" si="172"/>
        <v>0</v>
      </c>
      <c r="AB43" s="555">
        <f t="shared" si="172"/>
        <v>0</v>
      </c>
      <c r="AC43" s="530">
        <f t="shared" si="172"/>
        <v>0</v>
      </c>
      <c r="AD43" s="554">
        <f t="shared" si="172"/>
        <v>0</v>
      </c>
      <c r="AE43" s="555">
        <f t="shared" si="172"/>
        <v>0</v>
      </c>
      <c r="AF43" s="530">
        <f t="shared" si="172"/>
        <v>0</v>
      </c>
      <c r="AG43" s="554">
        <f t="shared" si="172"/>
        <v>0</v>
      </c>
      <c r="AH43" s="555">
        <f t="shared" si="172"/>
        <v>0</v>
      </c>
      <c r="AI43" s="530">
        <f t="shared" si="172"/>
        <v>0</v>
      </c>
      <c r="AJ43" s="554">
        <f t="shared" si="172"/>
        <v>0</v>
      </c>
      <c r="AK43" s="555">
        <f t="shared" si="172"/>
        <v>0</v>
      </c>
    </row>
    <row r="44" spans="1:37">
      <c r="A44" s="510" t="s">
        <v>1765</v>
      </c>
      <c r="B44" s="530">
        <v>0</v>
      </c>
      <c r="C44" s="531">
        <v>0</v>
      </c>
      <c r="D44" s="555">
        <v>0</v>
      </c>
      <c r="E44" s="530">
        <v>0</v>
      </c>
      <c r="F44" s="531"/>
      <c r="G44" s="555"/>
      <c r="H44" s="530">
        <v>0</v>
      </c>
      <c r="I44" s="531"/>
      <c r="J44" s="555"/>
      <c r="K44" s="530">
        <v>0</v>
      </c>
      <c r="L44" s="531"/>
      <c r="M44" s="555"/>
      <c r="N44" s="530">
        <v>0</v>
      </c>
      <c r="O44" s="531"/>
      <c r="P44" s="555"/>
      <c r="Q44" s="530">
        <v>0</v>
      </c>
      <c r="R44" s="531"/>
      <c r="S44" s="555"/>
      <c r="T44" s="530">
        <v>0</v>
      </c>
      <c r="U44" s="531"/>
      <c r="V44" s="555"/>
      <c r="W44" s="530">
        <v>0</v>
      </c>
      <c r="X44" s="531"/>
      <c r="Y44" s="555"/>
      <c r="Z44" s="530">
        <v>0</v>
      </c>
      <c r="AA44" s="531"/>
      <c r="AB44" s="555"/>
      <c r="AC44" s="530">
        <v>0</v>
      </c>
      <c r="AD44" s="531"/>
      <c r="AE44" s="555"/>
      <c r="AF44" s="530">
        <v>0</v>
      </c>
      <c r="AG44" s="531"/>
      <c r="AH44" s="555"/>
      <c r="AI44" s="530">
        <v>0</v>
      </c>
      <c r="AJ44" s="531"/>
      <c r="AK44" s="555"/>
    </row>
    <row r="45" spans="1:37" ht="13.5" thickBot="1">
      <c r="A45" s="510" t="s">
        <v>1462</v>
      </c>
      <c r="B45" s="530">
        <v>0</v>
      </c>
      <c r="C45" s="556">
        <v>0</v>
      </c>
      <c r="D45" s="555">
        <v>0</v>
      </c>
      <c r="E45" s="530">
        <v>0</v>
      </c>
      <c r="F45" s="556"/>
      <c r="G45" s="555"/>
      <c r="H45" s="530">
        <v>0</v>
      </c>
      <c r="I45" s="556"/>
      <c r="J45" s="555"/>
      <c r="K45" s="530">
        <v>0</v>
      </c>
      <c r="L45" s="556"/>
      <c r="M45" s="555"/>
      <c r="N45" s="530">
        <v>0</v>
      </c>
      <c r="O45" s="556"/>
      <c r="P45" s="555"/>
      <c r="Q45" s="530">
        <v>0</v>
      </c>
      <c r="R45" s="556"/>
      <c r="S45" s="555"/>
      <c r="T45" s="530">
        <v>0</v>
      </c>
      <c r="U45" s="556"/>
      <c r="V45" s="555"/>
      <c r="W45" s="530">
        <v>0</v>
      </c>
      <c r="X45" s="556"/>
      <c r="Y45" s="555"/>
      <c r="Z45" s="530">
        <v>0</v>
      </c>
      <c r="AA45" s="556"/>
      <c r="AB45" s="555"/>
      <c r="AC45" s="530">
        <v>0</v>
      </c>
      <c r="AD45" s="556"/>
      <c r="AE45" s="555"/>
      <c r="AF45" s="530">
        <v>0</v>
      </c>
      <c r="AG45" s="556"/>
      <c r="AH45" s="555"/>
      <c r="AI45" s="530">
        <v>0</v>
      </c>
      <c r="AJ45" s="556"/>
      <c r="AK45" s="555"/>
    </row>
    <row r="46" spans="1:37" ht="13.5" thickBot="1">
      <c r="A46" s="517" t="s">
        <v>1460</v>
      </c>
      <c r="B46" s="557">
        <f>+B43+B44-B45</f>
        <v>0</v>
      </c>
      <c r="C46" s="557">
        <f t="shared" ref="C46" si="173">+C43+C44-C45</f>
        <v>0</v>
      </c>
      <c r="D46" s="557">
        <f t="shared" ref="D46" si="174">+D43+D44-D45</f>
        <v>0</v>
      </c>
      <c r="E46" s="557">
        <f>+E43+E44-E45</f>
        <v>0</v>
      </c>
      <c r="F46" s="557">
        <f t="shared" ref="F46" si="175">+F43+F44-F45</f>
        <v>0</v>
      </c>
      <c r="G46" s="557">
        <f t="shared" ref="G46" si="176">+G43+G44-G45</f>
        <v>0</v>
      </c>
      <c r="H46" s="557">
        <f>+H43+H44-H45</f>
        <v>0</v>
      </c>
      <c r="I46" s="557">
        <f t="shared" ref="I46" si="177">+I43+I44-I45</f>
        <v>0</v>
      </c>
      <c r="J46" s="557">
        <f t="shared" ref="J46" si="178">+J43+J44-J45</f>
        <v>0</v>
      </c>
      <c r="K46" s="557">
        <f>+K43+K44-K45</f>
        <v>0</v>
      </c>
      <c r="L46" s="557">
        <f t="shared" ref="L46" si="179">+L43+L44-L45</f>
        <v>0</v>
      </c>
      <c r="M46" s="557">
        <f t="shared" ref="M46" si="180">+M43+M44-M45</f>
        <v>0</v>
      </c>
      <c r="N46" s="557">
        <f>+N43+N44-N45</f>
        <v>0</v>
      </c>
      <c r="O46" s="557">
        <f t="shared" ref="O46" si="181">+O43+O44-O45</f>
        <v>0</v>
      </c>
      <c r="P46" s="557">
        <f t="shared" ref="P46" si="182">+P43+P44-P45</f>
        <v>0</v>
      </c>
      <c r="Q46" s="557">
        <f>+Q43+Q44-Q45</f>
        <v>0</v>
      </c>
      <c r="R46" s="557">
        <f t="shared" ref="R46" si="183">+R43+R44-R45</f>
        <v>0</v>
      </c>
      <c r="S46" s="557">
        <f t="shared" ref="S46" si="184">+S43+S44-S45</f>
        <v>0</v>
      </c>
      <c r="T46" s="557">
        <f>+T43+T44-T45</f>
        <v>0</v>
      </c>
      <c r="U46" s="557">
        <f t="shared" ref="U46" si="185">+U43+U44-U45</f>
        <v>0</v>
      </c>
      <c r="V46" s="557">
        <f t="shared" ref="V46" si="186">+V43+V44-V45</f>
        <v>0</v>
      </c>
      <c r="W46" s="557">
        <f>+W43+W44-W45</f>
        <v>0</v>
      </c>
      <c r="X46" s="557">
        <f t="shared" ref="X46" si="187">+X43+X44-X45</f>
        <v>0</v>
      </c>
      <c r="Y46" s="557">
        <f t="shared" ref="Y46" si="188">+Y43+Y44-Y45</f>
        <v>0</v>
      </c>
      <c r="Z46" s="557">
        <f>+Z43+Z44-Z45</f>
        <v>0</v>
      </c>
      <c r="AA46" s="557">
        <f t="shared" ref="AA46" si="189">+AA43+AA44-AA45</f>
        <v>0</v>
      </c>
      <c r="AB46" s="557">
        <f t="shared" ref="AB46" si="190">+AB43+AB44-AB45</f>
        <v>0</v>
      </c>
      <c r="AC46" s="557">
        <f>+AC43+AC44-AC45</f>
        <v>0</v>
      </c>
      <c r="AD46" s="557">
        <f t="shared" ref="AD46" si="191">+AD43+AD44-AD45</f>
        <v>0</v>
      </c>
      <c r="AE46" s="557">
        <f t="shared" ref="AE46" si="192">+AE43+AE44-AE45</f>
        <v>0</v>
      </c>
      <c r="AF46" s="557">
        <f>+AF43+AF44-AF45</f>
        <v>0</v>
      </c>
      <c r="AG46" s="557">
        <f t="shared" ref="AG46" si="193">+AG43+AG44-AG45</f>
        <v>0</v>
      </c>
      <c r="AH46" s="557">
        <f t="shared" ref="AH46" si="194">+AH43+AH44-AH45</f>
        <v>0</v>
      </c>
      <c r="AI46" s="557">
        <f>+AI43+AI44-AI45</f>
        <v>0</v>
      </c>
      <c r="AJ46" s="557">
        <f t="shared" ref="AJ46" si="195">+AJ43+AJ44-AJ45</f>
        <v>0</v>
      </c>
      <c r="AK46" s="557">
        <f t="shared" ref="AK46" si="196">+AK43+AK44-AK45</f>
        <v>0</v>
      </c>
    </row>
  </sheetData>
  <mergeCells count="24">
    <mergeCell ref="AI4:AK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28:AK28"/>
    <mergeCell ref="B28:D2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10" workbookViewId="0">
      <selection activeCell="D5" sqref="D5"/>
    </sheetView>
  </sheetViews>
  <sheetFormatPr defaultRowHeight="13.5"/>
  <cols>
    <col min="1" max="1" width="7.140625" style="381" bestFit="1" customWidth="1"/>
    <col min="2" max="2" width="8" style="428" bestFit="1" customWidth="1"/>
    <col min="3" max="3" width="6" style="428" bestFit="1" customWidth="1"/>
    <col min="4" max="5" width="7" style="428" bestFit="1" customWidth="1"/>
    <col min="6" max="6" width="7.85546875" style="428" customWidth="1"/>
    <col min="7" max="7" width="8" style="428" bestFit="1" customWidth="1"/>
    <col min="8" max="8" width="6" style="428" bestFit="1" customWidth="1"/>
    <col min="9" max="10" width="7" style="428" bestFit="1" customWidth="1"/>
    <col min="11" max="11" width="8" style="428" bestFit="1" customWidth="1"/>
    <col min="12" max="12" width="6" style="428" bestFit="1" customWidth="1"/>
    <col min="13" max="13" width="4.5703125" style="428" bestFit="1" customWidth="1"/>
    <col min="14" max="14" width="5.28515625" style="428" bestFit="1" customWidth="1"/>
    <col min="15" max="15" width="5.140625" style="428" bestFit="1" customWidth="1"/>
    <col min="16" max="16" width="6.7109375" style="428" bestFit="1" customWidth="1"/>
    <col min="17" max="16384" width="9.140625" style="381"/>
  </cols>
  <sheetData>
    <row r="1" spans="1:16">
      <c r="F1" s="428" t="s">
        <v>1441</v>
      </c>
    </row>
    <row r="2" spans="1:16">
      <c r="A2" s="429"/>
      <c r="B2" s="656" t="s">
        <v>1442</v>
      </c>
      <c r="C2" s="656"/>
      <c r="D2" s="656"/>
      <c r="E2" s="656"/>
      <c r="F2" s="656"/>
      <c r="G2" s="657" t="s">
        <v>1443</v>
      </c>
      <c r="H2" s="657"/>
      <c r="I2" s="657"/>
      <c r="J2" s="657"/>
      <c r="K2" s="657"/>
      <c r="L2" s="658" t="s">
        <v>1188</v>
      </c>
      <c r="M2" s="658"/>
      <c r="N2" s="658"/>
      <c r="O2" s="658"/>
      <c r="P2" s="658"/>
    </row>
    <row r="3" spans="1:16">
      <c r="A3" s="430" t="s">
        <v>11</v>
      </c>
      <c r="B3" s="431" t="s">
        <v>1444</v>
      </c>
      <c r="C3" s="431" t="s">
        <v>27</v>
      </c>
      <c r="D3" s="431" t="s">
        <v>28</v>
      </c>
      <c r="E3" s="431" t="s">
        <v>29</v>
      </c>
      <c r="F3" s="432" t="s">
        <v>1398</v>
      </c>
      <c r="G3" s="431" t="s">
        <v>1444</v>
      </c>
      <c r="H3" s="431" t="s">
        <v>27</v>
      </c>
      <c r="I3" s="431" t="s">
        <v>28</v>
      </c>
      <c r="J3" s="431" t="s">
        <v>29</v>
      </c>
      <c r="K3" s="432" t="s">
        <v>1398</v>
      </c>
      <c r="L3" s="431" t="s">
        <v>1444</v>
      </c>
      <c r="M3" s="431" t="s">
        <v>27</v>
      </c>
      <c r="N3" s="431" t="s">
        <v>28</v>
      </c>
      <c r="O3" s="431" t="s">
        <v>29</v>
      </c>
      <c r="P3" s="432" t="s">
        <v>1398</v>
      </c>
    </row>
    <row r="4" spans="1:16">
      <c r="A4" s="383">
        <v>43556</v>
      </c>
      <c r="B4" s="433">
        <f>+'GSTR-1 OLD'!B138</f>
        <v>3339615.7699999963</v>
      </c>
      <c r="C4" s="433">
        <f>+'GSTR-1 OLD'!B139</f>
        <v>34940.687599999997</v>
      </c>
      <c r="D4" s="433">
        <f>+'GSTR-1 OLD'!B140</f>
        <v>416437.87849999993</v>
      </c>
      <c r="E4" s="433">
        <f>+'GSTR-1 OLD'!B141</f>
        <v>416437.87849999993</v>
      </c>
      <c r="F4" s="433">
        <f>SUM(B4:E4)</f>
        <v>4207432.2145999959</v>
      </c>
      <c r="G4" s="433">
        <f>+'GSTR-3B'!B5</f>
        <v>3348680.7699999963</v>
      </c>
      <c r="H4" s="433">
        <f>+'GSTR-3B'!B6</f>
        <v>34940.687599999997</v>
      </c>
      <c r="I4" s="433">
        <f>+'GSTR-3B'!B7</f>
        <v>417253.72849999991</v>
      </c>
      <c r="J4" s="433">
        <f>+'GSTR-3B'!B8</f>
        <v>417253.72849999991</v>
      </c>
      <c r="K4" s="433">
        <f>SUM(G4:J4)</f>
        <v>4218128.9145999961</v>
      </c>
      <c r="L4" s="433">
        <f>+B4-G4</f>
        <v>-9065</v>
      </c>
      <c r="M4" s="433">
        <f t="shared" ref="M4:P4" si="0">+C4-H4</f>
        <v>0</v>
      </c>
      <c r="N4" s="433">
        <f t="shared" si="0"/>
        <v>-815.84999999997672</v>
      </c>
      <c r="O4" s="433">
        <f t="shared" si="0"/>
        <v>-815.84999999997672</v>
      </c>
      <c r="P4" s="433">
        <f t="shared" si="0"/>
        <v>-10696.700000000186</v>
      </c>
    </row>
    <row r="5" spans="1:16">
      <c r="A5" s="383">
        <v>43586</v>
      </c>
      <c r="B5" s="433">
        <f>+'GSTR-1 OLD'!C138</f>
        <v>4066623.6999999983</v>
      </c>
      <c r="C5" s="433">
        <f>+'GSTR-1 OLD'!C139</f>
        <v>55549.74040000001</v>
      </c>
      <c r="D5" s="433">
        <f>+'GSTR-1 OLD'!C140</f>
        <v>463069.24580000015</v>
      </c>
      <c r="E5" s="433">
        <f>+'GSTR-1 OLD'!C141</f>
        <v>463069.24580000015</v>
      </c>
      <c r="F5" s="433">
        <f t="shared" ref="F5:F15" si="1">SUM(B5:E5)</f>
        <v>5048311.9319999982</v>
      </c>
      <c r="G5" s="433">
        <f>+'GSTR-3B'!C5</f>
        <v>4057558.6999999983</v>
      </c>
      <c r="H5" s="433">
        <f>+'GSTR-3B'!C6</f>
        <v>55549.74040000001</v>
      </c>
      <c r="I5" s="433">
        <f>+'GSTR-3B'!C7</f>
        <v>462253.39580000017</v>
      </c>
      <c r="J5" s="433">
        <f>+'GSTR-3B'!C8</f>
        <v>462253.39580000017</v>
      </c>
      <c r="K5" s="433">
        <f>SUM(G5:J5)</f>
        <v>5037615.2319999989</v>
      </c>
      <c r="L5" s="433">
        <v>0</v>
      </c>
      <c r="M5" s="433">
        <v>0</v>
      </c>
      <c r="N5" s="433">
        <v>0</v>
      </c>
      <c r="O5" s="433">
        <v>0</v>
      </c>
      <c r="P5" s="433">
        <v>0</v>
      </c>
    </row>
    <row r="6" spans="1:16">
      <c r="A6" s="383">
        <v>43617</v>
      </c>
      <c r="B6" s="433">
        <f>+'GSTR-1 OLD'!D138</f>
        <v>5748383.1739999969</v>
      </c>
      <c r="C6" s="433">
        <f>+'GSTR-1 OLD'!D139</f>
        <v>141109.85840000003</v>
      </c>
      <c r="D6" s="433">
        <f>+'GSTR-1 OLD'!D140</f>
        <v>630521.11866000015</v>
      </c>
      <c r="E6" s="433">
        <f>+'GSTR-1 OLD'!D141</f>
        <v>630521.11866000015</v>
      </c>
      <c r="F6" s="433">
        <f t="shared" si="1"/>
        <v>7150535.2697199974</v>
      </c>
      <c r="G6" s="433">
        <f>+'GSTR-3B'!D5</f>
        <v>5748383.1739999959</v>
      </c>
      <c r="H6" s="433">
        <f>+'GSTR-3B'!D6</f>
        <v>141109.85840000003</v>
      </c>
      <c r="I6" s="433">
        <f>+'GSTR-3B'!D7</f>
        <v>630521.11866000027</v>
      </c>
      <c r="J6" s="433">
        <f>+'GSTR-3B'!D8</f>
        <v>630521.11866000027</v>
      </c>
      <c r="K6" s="433">
        <f t="shared" ref="K6:K8" si="2">SUM(G6:J6)</f>
        <v>7150535.2697199965</v>
      </c>
      <c r="L6" s="433">
        <v>0</v>
      </c>
      <c r="M6" s="433">
        <v>0</v>
      </c>
      <c r="N6" s="433">
        <v>0</v>
      </c>
      <c r="O6" s="433">
        <v>0</v>
      </c>
      <c r="P6" s="433">
        <v>0</v>
      </c>
    </row>
    <row r="7" spans="1:16">
      <c r="A7" s="383">
        <v>43647</v>
      </c>
      <c r="B7" s="433">
        <f>+'GSTR-1 OLD'!E138</f>
        <v>6550168.9499999927</v>
      </c>
      <c r="C7" s="433">
        <f>+'GSTR-1 OLD'!E139</f>
        <v>64427.327999999994</v>
      </c>
      <c r="D7" s="433">
        <f>+'GSTR-1 OLD'!E140</f>
        <v>751921.66600000055</v>
      </c>
      <c r="E7" s="433">
        <f>+'GSTR-1 OLD'!E141</f>
        <v>751921.66600000055</v>
      </c>
      <c r="F7" s="433">
        <f t="shared" si="1"/>
        <v>8118439.6099999929</v>
      </c>
      <c r="G7" s="433">
        <f>+'GSTR-3B'!E5</f>
        <v>6550168.9499999927</v>
      </c>
      <c r="H7" s="433">
        <f>+'GSTR-3B'!E6</f>
        <v>64427.327999999994</v>
      </c>
      <c r="I7" s="433">
        <f>+'GSTR-3B'!E7</f>
        <v>751921.66600000055</v>
      </c>
      <c r="J7" s="433">
        <f>+'GSTR-3B'!E8</f>
        <v>751921.66600000055</v>
      </c>
      <c r="K7" s="433">
        <f t="shared" si="2"/>
        <v>8118439.6099999929</v>
      </c>
      <c r="L7" s="433">
        <v>0</v>
      </c>
      <c r="M7" s="433">
        <v>0</v>
      </c>
      <c r="N7" s="433">
        <v>0</v>
      </c>
      <c r="O7" s="433">
        <v>0</v>
      </c>
      <c r="P7" s="433">
        <v>0</v>
      </c>
    </row>
    <row r="8" spans="1:16">
      <c r="A8" s="383">
        <v>43678</v>
      </c>
      <c r="B8" s="433">
        <f>+'GSTR-1 OLD'!F138</f>
        <v>5362317.6199999955</v>
      </c>
      <c r="C8" s="433">
        <f>+'GSTR-1 OLD'!F139</f>
        <v>30473.3688</v>
      </c>
      <c r="D8" s="433">
        <f>+'GSTR-1 OLD'!F140</f>
        <v>597973.32440000016</v>
      </c>
      <c r="E8" s="433">
        <f>+'GSTR-1 OLD'!F141</f>
        <v>597973.32440000016</v>
      </c>
      <c r="F8" s="433">
        <f t="shared" si="1"/>
        <v>6588737.6375999963</v>
      </c>
      <c r="G8" s="433">
        <f>+'GSTR-3B'!F5</f>
        <v>5362317.6199999955</v>
      </c>
      <c r="H8" s="433">
        <f>+'GSTR-3B'!F6</f>
        <v>30473.3688</v>
      </c>
      <c r="I8" s="433">
        <f>+'GSTR-3B'!F7</f>
        <v>597973.32440000016</v>
      </c>
      <c r="J8" s="433">
        <f>+'GSTR-3B'!F8</f>
        <v>597973.32440000016</v>
      </c>
      <c r="K8" s="433">
        <f t="shared" si="2"/>
        <v>6588737.6375999963</v>
      </c>
      <c r="L8" s="433">
        <v>0</v>
      </c>
      <c r="M8" s="433">
        <v>0</v>
      </c>
      <c r="N8" s="433">
        <v>0</v>
      </c>
      <c r="O8" s="433">
        <v>0</v>
      </c>
      <c r="P8" s="433">
        <v>0</v>
      </c>
    </row>
    <row r="9" spans="1:16">
      <c r="A9" s="383">
        <v>43709</v>
      </c>
      <c r="B9" s="433">
        <f>SUM(SUMIFS(SALE!$S$6:$S$50000,SALE!$A$6:$A$50000,$A$4:$A$15))</f>
        <v>0</v>
      </c>
      <c r="C9" s="433">
        <f>SUM(SUMIFS(SALE!$T$6:$T$50000,SALE!$A$6:$A$50000,$A$4:$A$15))</f>
        <v>0</v>
      </c>
      <c r="D9" s="433">
        <f>SUM(SUMIFS(SALE!$U$6:$U$50000,SALE!$A$6:$A$50000,$A$4:$A$15))</f>
        <v>0</v>
      </c>
      <c r="E9" s="433">
        <f>SUM(SUMIFS(SALE!$V$6:$V$50000,SALE!$A$6:$A$50000,$A$4:$A$15))</f>
        <v>0</v>
      </c>
      <c r="F9" s="433">
        <f t="shared" si="1"/>
        <v>0</v>
      </c>
      <c r="G9" s="433"/>
      <c r="H9" s="433"/>
      <c r="I9" s="433"/>
      <c r="J9" s="433"/>
      <c r="K9" s="433">
        <v>0</v>
      </c>
      <c r="L9" s="433">
        <v>0</v>
      </c>
      <c r="M9" s="433">
        <v>0</v>
      </c>
      <c r="N9" s="433">
        <v>0</v>
      </c>
      <c r="O9" s="433">
        <v>0</v>
      </c>
      <c r="P9" s="433">
        <v>0</v>
      </c>
    </row>
    <row r="10" spans="1:16">
      <c r="A10" s="383">
        <v>43739</v>
      </c>
      <c r="B10" s="433">
        <f>SUM(SUMIFS(SALE!$S$6:$S$50000,SALE!$A$6:$A$50000,$A$4:$A$15))</f>
        <v>0</v>
      </c>
      <c r="C10" s="433">
        <f>SUM(SUMIFS(SALE!$T$6:$T$50000,SALE!$A$6:$A$50000,$A$4:$A$15))</f>
        <v>0</v>
      </c>
      <c r="D10" s="433">
        <f>SUM(SUMIFS(SALE!$U$6:$U$50000,SALE!$A$6:$A$50000,$A$4:$A$15))</f>
        <v>0</v>
      </c>
      <c r="E10" s="433">
        <f>SUM(SUMIFS(SALE!$V$6:$V$50000,SALE!$A$6:$A$50000,$A$4:$A$15))</f>
        <v>0</v>
      </c>
      <c r="F10" s="433">
        <f t="shared" si="1"/>
        <v>0</v>
      </c>
      <c r="G10" s="433"/>
      <c r="H10" s="433"/>
      <c r="I10" s="433"/>
      <c r="J10" s="433"/>
      <c r="K10" s="433">
        <v>0</v>
      </c>
      <c r="L10" s="433">
        <v>0</v>
      </c>
      <c r="M10" s="433">
        <v>0</v>
      </c>
      <c r="N10" s="433">
        <v>0</v>
      </c>
      <c r="O10" s="433">
        <v>0</v>
      </c>
      <c r="P10" s="433">
        <v>0</v>
      </c>
    </row>
    <row r="11" spans="1:16">
      <c r="A11" s="383">
        <v>43770</v>
      </c>
      <c r="B11" s="433">
        <f>SUM(SUMIFS(SALE!$S$6:$S$50000,SALE!$A$6:$A$50000,$A$4:$A$15))</f>
        <v>0</v>
      </c>
      <c r="C11" s="433">
        <f>SUM(SUMIFS(SALE!$T$6:$T$50000,SALE!$A$6:$A$50000,$A$4:$A$15))</f>
        <v>0</v>
      </c>
      <c r="D11" s="433">
        <f>SUM(SUMIFS(SALE!$U$6:$U$50000,SALE!$A$6:$A$50000,$A$4:$A$15))</f>
        <v>0</v>
      </c>
      <c r="E11" s="433">
        <f>SUM(SUMIFS(SALE!$V$6:$V$50000,SALE!$A$6:$A$50000,$A$4:$A$15))</f>
        <v>0</v>
      </c>
      <c r="F11" s="433">
        <f t="shared" si="1"/>
        <v>0</v>
      </c>
      <c r="G11" s="433"/>
      <c r="H11" s="433"/>
      <c r="I11" s="433"/>
      <c r="J11" s="433"/>
      <c r="K11" s="433">
        <v>0</v>
      </c>
      <c r="L11" s="433">
        <v>0</v>
      </c>
      <c r="M11" s="433">
        <v>0</v>
      </c>
      <c r="N11" s="433">
        <v>0</v>
      </c>
      <c r="O11" s="433">
        <v>0</v>
      </c>
      <c r="P11" s="433">
        <v>0</v>
      </c>
    </row>
    <row r="12" spans="1:16">
      <c r="A12" s="383">
        <v>43800</v>
      </c>
      <c r="B12" s="433">
        <f>SUM(SUMIFS(SALE!$S$6:$S$50000,SALE!$A$6:$A$50000,$A$4:$A$15))</f>
        <v>0</v>
      </c>
      <c r="C12" s="433">
        <f>SUM(SUMIFS(SALE!$T$6:$T$50000,SALE!$A$6:$A$50000,$A$4:$A$15))</f>
        <v>0</v>
      </c>
      <c r="D12" s="433">
        <f>SUM(SUMIFS(SALE!$U$6:$U$50000,SALE!$A$6:$A$50000,$A$4:$A$15))</f>
        <v>0</v>
      </c>
      <c r="E12" s="433">
        <f>SUM(SUMIFS(SALE!$V$6:$V$50000,SALE!$A$6:$A$50000,$A$4:$A$15))</f>
        <v>0</v>
      </c>
      <c r="F12" s="433">
        <f t="shared" si="1"/>
        <v>0</v>
      </c>
      <c r="G12" s="433"/>
      <c r="H12" s="433"/>
      <c r="I12" s="433"/>
      <c r="J12" s="433"/>
      <c r="K12" s="433">
        <v>0</v>
      </c>
      <c r="L12" s="433">
        <v>0</v>
      </c>
      <c r="M12" s="433">
        <v>0</v>
      </c>
      <c r="N12" s="433">
        <v>0</v>
      </c>
      <c r="O12" s="433">
        <v>0</v>
      </c>
      <c r="P12" s="433">
        <v>0</v>
      </c>
    </row>
    <row r="13" spans="1:16">
      <c r="A13" s="383">
        <v>43831</v>
      </c>
      <c r="B13" s="433">
        <f>SUM(SUMIFS(SALE!$S$6:$S$50000,SALE!$A$6:$A$50000,$A$4:$A$15))</f>
        <v>0</v>
      </c>
      <c r="C13" s="433">
        <f>SUM(SUMIFS(SALE!$T$6:$T$50000,SALE!$A$6:$A$50000,$A$4:$A$15))</f>
        <v>0</v>
      </c>
      <c r="D13" s="433">
        <f>SUM(SUMIFS(SALE!$U$6:$U$50000,SALE!$A$6:$A$50000,$A$4:$A$15))</f>
        <v>0</v>
      </c>
      <c r="E13" s="433">
        <f>SUM(SUMIFS(SALE!$V$6:$V$50000,SALE!$A$6:$A$50000,$A$4:$A$15))</f>
        <v>0</v>
      </c>
      <c r="F13" s="433">
        <f t="shared" si="1"/>
        <v>0</v>
      </c>
      <c r="G13" s="433"/>
      <c r="H13" s="433"/>
      <c r="I13" s="433"/>
      <c r="J13" s="433"/>
      <c r="K13" s="433">
        <v>0</v>
      </c>
      <c r="L13" s="433">
        <v>0</v>
      </c>
      <c r="M13" s="433">
        <v>0</v>
      </c>
      <c r="N13" s="433">
        <v>0</v>
      </c>
      <c r="O13" s="433">
        <v>0</v>
      </c>
      <c r="P13" s="433">
        <v>0</v>
      </c>
    </row>
    <row r="14" spans="1:16">
      <c r="A14" s="383">
        <v>43862</v>
      </c>
      <c r="B14" s="433">
        <f>SUM(SUMIFS(SALE!$S$6:$S$50000,SALE!$A$6:$A$50000,$A$4:$A$15))</f>
        <v>0</v>
      </c>
      <c r="C14" s="433">
        <f>SUM(SUMIFS(SALE!$T$6:$T$50000,SALE!$A$6:$A$50000,$A$4:$A$15))</f>
        <v>0</v>
      </c>
      <c r="D14" s="433">
        <f>SUM(SUMIFS(SALE!$U$6:$U$50000,SALE!$A$6:$A$50000,$A$4:$A$15))</f>
        <v>0</v>
      </c>
      <c r="E14" s="433">
        <f>SUM(SUMIFS(SALE!$V$6:$V$50000,SALE!$A$6:$A$50000,$A$4:$A$15))</f>
        <v>0</v>
      </c>
      <c r="F14" s="433">
        <f t="shared" si="1"/>
        <v>0</v>
      </c>
      <c r="G14" s="433"/>
      <c r="H14" s="433"/>
      <c r="I14" s="433"/>
      <c r="J14" s="433"/>
      <c r="K14" s="433">
        <v>0</v>
      </c>
      <c r="L14" s="433">
        <v>0</v>
      </c>
      <c r="M14" s="433">
        <v>0</v>
      </c>
      <c r="N14" s="433">
        <v>0</v>
      </c>
      <c r="O14" s="433">
        <v>0</v>
      </c>
      <c r="P14" s="433">
        <v>0</v>
      </c>
    </row>
    <row r="15" spans="1:16">
      <c r="A15" s="383">
        <v>43891</v>
      </c>
      <c r="B15" s="433">
        <f>SUM(SUMIFS(SALE!$S$6:$S$50000,SALE!$A$6:$A$50000,$A$4:$A$15))</f>
        <v>0</v>
      </c>
      <c r="C15" s="433">
        <f>SUM(SUMIFS(SALE!$T$6:$T$50000,SALE!$A$6:$A$50000,$A$4:$A$15))</f>
        <v>0</v>
      </c>
      <c r="D15" s="433">
        <f>SUM(SUMIFS(SALE!$U$6:$U$50000,SALE!$A$6:$A$50000,$A$4:$A$15))</f>
        <v>0</v>
      </c>
      <c r="E15" s="433">
        <f>SUM(SUMIFS(SALE!$V$6:$V$50000,SALE!$A$6:$A$50000,$A$4:$A$15))</f>
        <v>0</v>
      </c>
      <c r="F15" s="433">
        <f t="shared" si="1"/>
        <v>0</v>
      </c>
      <c r="G15" s="432"/>
      <c r="H15" s="432"/>
      <c r="I15" s="432"/>
      <c r="J15" s="432"/>
      <c r="K15" s="432">
        <v>0</v>
      </c>
      <c r="L15" s="432">
        <v>0</v>
      </c>
      <c r="M15" s="432">
        <v>0</v>
      </c>
      <c r="N15" s="432">
        <v>0</v>
      </c>
      <c r="O15" s="432">
        <v>0</v>
      </c>
      <c r="P15" s="432">
        <v>0</v>
      </c>
    </row>
    <row r="16" spans="1:16">
      <c r="A16" s="434" t="s">
        <v>1398</v>
      </c>
      <c r="B16" s="435">
        <v>0</v>
      </c>
      <c r="C16" s="435">
        <v>0</v>
      </c>
      <c r="D16" s="435">
        <v>0</v>
      </c>
      <c r="E16" s="435">
        <v>0</v>
      </c>
      <c r="F16" s="435">
        <v>0</v>
      </c>
      <c r="G16" s="435">
        <v>0</v>
      </c>
      <c r="H16" s="435">
        <v>0</v>
      </c>
      <c r="I16" s="435">
        <v>0</v>
      </c>
      <c r="J16" s="435">
        <v>0</v>
      </c>
      <c r="K16" s="435">
        <v>0</v>
      </c>
      <c r="L16" s="435">
        <v>0</v>
      </c>
      <c r="M16" s="435">
        <v>0</v>
      </c>
      <c r="N16" s="435">
        <v>0</v>
      </c>
      <c r="O16" s="435">
        <v>0</v>
      </c>
      <c r="P16" s="435">
        <v>0</v>
      </c>
    </row>
    <row r="17" spans="1:16">
      <c r="A17" s="436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N17" s="437"/>
      <c r="O17" s="437"/>
      <c r="P17" s="437"/>
    </row>
    <row r="18" spans="1:16">
      <c r="F18" s="428" t="s">
        <v>1445</v>
      </c>
    </row>
    <row r="19" spans="1:16">
      <c r="A19" s="429"/>
      <c r="B19" s="656" t="s">
        <v>1443</v>
      </c>
      <c r="C19" s="656"/>
      <c r="D19" s="656"/>
      <c r="E19" s="656"/>
      <c r="F19" s="656"/>
      <c r="G19" s="657" t="s">
        <v>1446</v>
      </c>
      <c r="H19" s="657"/>
      <c r="I19" s="657"/>
      <c r="J19" s="657"/>
      <c r="K19" s="657"/>
      <c r="L19" s="658" t="s">
        <v>1188</v>
      </c>
      <c r="M19" s="658"/>
      <c r="N19" s="658"/>
      <c r="O19" s="658"/>
      <c r="P19" s="658"/>
    </row>
    <row r="20" spans="1:16">
      <c r="A20" s="430" t="s">
        <v>11</v>
      </c>
      <c r="B20" s="431" t="s">
        <v>1444</v>
      </c>
      <c r="C20" s="431" t="s">
        <v>27</v>
      </c>
      <c r="D20" s="431" t="s">
        <v>28</v>
      </c>
      <c r="E20" s="431" t="s">
        <v>29</v>
      </c>
      <c r="F20" s="432" t="s">
        <v>1398</v>
      </c>
      <c r="G20" s="431" t="s">
        <v>1444</v>
      </c>
      <c r="H20" s="431" t="s">
        <v>27</v>
      </c>
      <c r="I20" s="431" t="s">
        <v>28</v>
      </c>
      <c r="J20" s="431" t="s">
        <v>29</v>
      </c>
      <c r="K20" s="432" t="s">
        <v>1398</v>
      </c>
      <c r="L20" s="431" t="s">
        <v>1444</v>
      </c>
      <c r="M20" s="431" t="s">
        <v>27</v>
      </c>
      <c r="N20" s="431" t="s">
        <v>28</v>
      </c>
      <c r="O20" s="431" t="s">
        <v>29</v>
      </c>
      <c r="P20" s="432" t="s">
        <v>1398</v>
      </c>
    </row>
    <row r="21" spans="1:16">
      <c r="A21" s="383">
        <v>43556</v>
      </c>
      <c r="B21" s="433"/>
      <c r="C21" s="433">
        <f>+'GSTR-3B'!B69</f>
        <v>2079.9351999999999</v>
      </c>
      <c r="D21" s="433">
        <f>+'GSTR-3B'!B70</f>
        <v>320046.08289999992</v>
      </c>
      <c r="E21" s="433">
        <f>+'GSTR-3B'!B71</f>
        <v>320046.08289999992</v>
      </c>
      <c r="F21" s="433">
        <f>SUM(C21:E21)</f>
        <v>642172.10099999979</v>
      </c>
      <c r="G21" s="433"/>
      <c r="H21" s="433"/>
      <c r="I21" s="433"/>
      <c r="J21" s="433"/>
      <c r="K21" s="433">
        <v>0</v>
      </c>
      <c r="L21" s="433">
        <v>0</v>
      </c>
      <c r="M21" s="433">
        <v>0</v>
      </c>
      <c r="N21" s="433">
        <v>0</v>
      </c>
      <c r="O21" s="433">
        <v>0</v>
      </c>
      <c r="P21" s="433">
        <v>0</v>
      </c>
    </row>
    <row r="22" spans="1:16">
      <c r="A22" s="383">
        <v>43586</v>
      </c>
      <c r="B22" s="433"/>
      <c r="C22" s="433"/>
      <c r="D22" s="433"/>
      <c r="E22" s="433"/>
      <c r="F22" s="433">
        <v>0</v>
      </c>
      <c r="G22" s="433"/>
      <c r="H22" s="433"/>
      <c r="I22" s="433"/>
      <c r="J22" s="433"/>
      <c r="K22" s="433">
        <v>0</v>
      </c>
      <c r="L22" s="433">
        <v>0</v>
      </c>
      <c r="M22" s="433">
        <v>0</v>
      </c>
      <c r="N22" s="433">
        <v>0</v>
      </c>
      <c r="O22" s="433">
        <v>0</v>
      </c>
      <c r="P22" s="433">
        <v>0</v>
      </c>
    </row>
    <row r="23" spans="1:16">
      <c r="A23" s="383">
        <v>43617</v>
      </c>
      <c r="B23" s="433"/>
      <c r="C23" s="433"/>
      <c r="D23" s="433"/>
      <c r="E23" s="433"/>
      <c r="F23" s="433">
        <v>0</v>
      </c>
      <c r="G23" s="433"/>
      <c r="H23" s="433"/>
      <c r="I23" s="433"/>
      <c r="J23" s="433"/>
      <c r="K23" s="433">
        <v>0</v>
      </c>
      <c r="L23" s="433">
        <v>0</v>
      </c>
      <c r="M23" s="433">
        <v>0</v>
      </c>
      <c r="N23" s="433">
        <v>0</v>
      </c>
      <c r="O23" s="433">
        <v>0</v>
      </c>
      <c r="P23" s="433">
        <v>0</v>
      </c>
    </row>
    <row r="24" spans="1:16">
      <c r="A24" s="383">
        <v>43647</v>
      </c>
      <c r="B24" s="433"/>
      <c r="C24" s="433"/>
      <c r="D24" s="433"/>
      <c r="E24" s="433"/>
      <c r="F24" s="433">
        <v>0</v>
      </c>
      <c r="G24" s="433"/>
      <c r="H24" s="433"/>
      <c r="I24" s="433"/>
      <c r="J24" s="433"/>
      <c r="K24" s="433">
        <v>0</v>
      </c>
      <c r="L24" s="433">
        <v>0</v>
      </c>
      <c r="M24" s="433">
        <v>0</v>
      </c>
      <c r="N24" s="433">
        <v>0</v>
      </c>
      <c r="O24" s="433">
        <v>0</v>
      </c>
      <c r="P24" s="433">
        <v>0</v>
      </c>
    </row>
    <row r="25" spans="1:16">
      <c r="A25" s="383">
        <v>43678</v>
      </c>
      <c r="B25" s="433"/>
      <c r="C25" s="433"/>
      <c r="D25" s="433"/>
      <c r="E25" s="433"/>
      <c r="F25" s="433">
        <v>0</v>
      </c>
      <c r="G25" s="433"/>
      <c r="H25" s="433"/>
      <c r="I25" s="433"/>
      <c r="J25" s="433"/>
      <c r="K25" s="433">
        <v>0</v>
      </c>
      <c r="L25" s="433">
        <v>0</v>
      </c>
      <c r="M25" s="433">
        <v>0</v>
      </c>
      <c r="N25" s="433">
        <v>0</v>
      </c>
      <c r="O25" s="433">
        <v>0</v>
      </c>
      <c r="P25" s="433">
        <v>0</v>
      </c>
    </row>
    <row r="26" spans="1:16">
      <c r="A26" s="383">
        <v>43709</v>
      </c>
      <c r="B26" s="433"/>
      <c r="C26" s="433"/>
      <c r="D26" s="433"/>
      <c r="E26" s="433"/>
      <c r="F26" s="433">
        <v>0</v>
      </c>
      <c r="G26" s="433"/>
      <c r="H26" s="433"/>
      <c r="I26" s="433"/>
      <c r="J26" s="433"/>
      <c r="K26" s="433">
        <v>0</v>
      </c>
      <c r="L26" s="433">
        <v>0</v>
      </c>
      <c r="M26" s="433">
        <v>0</v>
      </c>
      <c r="N26" s="433">
        <v>0</v>
      </c>
      <c r="O26" s="433">
        <v>0</v>
      </c>
      <c r="P26" s="433">
        <v>0</v>
      </c>
    </row>
    <row r="27" spans="1:16">
      <c r="A27" s="383">
        <v>43739</v>
      </c>
      <c r="B27" s="433"/>
      <c r="C27" s="433"/>
      <c r="D27" s="433"/>
      <c r="E27" s="433"/>
      <c r="F27" s="433">
        <v>0</v>
      </c>
      <c r="G27" s="433"/>
      <c r="H27" s="433"/>
      <c r="I27" s="433"/>
      <c r="J27" s="433"/>
      <c r="K27" s="433">
        <v>0</v>
      </c>
      <c r="L27" s="433">
        <v>0</v>
      </c>
      <c r="M27" s="433">
        <v>0</v>
      </c>
      <c r="N27" s="433">
        <v>0</v>
      </c>
      <c r="O27" s="433">
        <v>0</v>
      </c>
      <c r="P27" s="433">
        <v>0</v>
      </c>
    </row>
    <row r="28" spans="1:16">
      <c r="A28" s="383">
        <v>43770</v>
      </c>
      <c r="B28" s="433"/>
      <c r="C28" s="433"/>
      <c r="D28" s="433"/>
      <c r="E28" s="433"/>
      <c r="F28" s="433">
        <v>0</v>
      </c>
      <c r="G28" s="433"/>
      <c r="H28" s="433"/>
      <c r="I28" s="433"/>
      <c r="J28" s="433"/>
      <c r="K28" s="433">
        <v>0</v>
      </c>
      <c r="L28" s="433">
        <v>0</v>
      </c>
      <c r="M28" s="433">
        <v>0</v>
      </c>
      <c r="N28" s="433">
        <v>0</v>
      </c>
      <c r="O28" s="433">
        <v>0</v>
      </c>
      <c r="P28" s="433">
        <v>0</v>
      </c>
    </row>
    <row r="29" spans="1:16">
      <c r="A29" s="383">
        <v>43800</v>
      </c>
      <c r="B29" s="433"/>
      <c r="C29" s="433"/>
      <c r="D29" s="433"/>
      <c r="E29" s="433"/>
      <c r="F29" s="433">
        <v>0</v>
      </c>
      <c r="G29" s="433"/>
      <c r="H29" s="433"/>
      <c r="I29" s="433"/>
      <c r="J29" s="433"/>
      <c r="K29" s="433">
        <v>0</v>
      </c>
      <c r="L29" s="433">
        <v>0</v>
      </c>
      <c r="M29" s="433">
        <v>0</v>
      </c>
      <c r="N29" s="433">
        <v>0</v>
      </c>
      <c r="O29" s="433">
        <v>0</v>
      </c>
      <c r="P29" s="433">
        <v>0</v>
      </c>
    </row>
    <row r="30" spans="1:16">
      <c r="A30" s="383">
        <v>43831</v>
      </c>
      <c r="B30" s="433"/>
      <c r="C30" s="433"/>
      <c r="D30" s="433"/>
      <c r="E30" s="433"/>
      <c r="F30" s="433">
        <v>0</v>
      </c>
      <c r="G30" s="433"/>
      <c r="H30" s="433"/>
      <c r="I30" s="433"/>
      <c r="J30" s="433"/>
      <c r="K30" s="433">
        <v>0</v>
      </c>
      <c r="L30" s="433">
        <v>0</v>
      </c>
      <c r="M30" s="433">
        <v>0</v>
      </c>
      <c r="N30" s="433">
        <v>0</v>
      </c>
      <c r="O30" s="433">
        <v>0</v>
      </c>
      <c r="P30" s="433">
        <v>0</v>
      </c>
    </row>
    <row r="31" spans="1:16">
      <c r="A31" s="383">
        <v>43862</v>
      </c>
      <c r="B31" s="433"/>
      <c r="C31" s="433"/>
      <c r="D31" s="433"/>
      <c r="E31" s="433"/>
      <c r="F31" s="433">
        <v>0</v>
      </c>
      <c r="G31" s="433"/>
      <c r="H31" s="433"/>
      <c r="I31" s="433"/>
      <c r="J31" s="433"/>
      <c r="K31" s="433">
        <v>0</v>
      </c>
      <c r="L31" s="433">
        <v>0</v>
      </c>
      <c r="M31" s="433">
        <v>0</v>
      </c>
      <c r="N31" s="433">
        <v>0</v>
      </c>
      <c r="O31" s="433">
        <v>0</v>
      </c>
      <c r="P31" s="433">
        <v>0</v>
      </c>
    </row>
    <row r="32" spans="1:16">
      <c r="A32" s="383">
        <v>43891</v>
      </c>
      <c r="B32" s="432"/>
      <c r="C32" s="432"/>
      <c r="D32" s="432"/>
      <c r="E32" s="432"/>
      <c r="F32" s="432">
        <v>0</v>
      </c>
      <c r="G32" s="432"/>
      <c r="H32" s="432"/>
      <c r="I32" s="432"/>
      <c r="J32" s="432"/>
      <c r="K32" s="432">
        <v>0</v>
      </c>
      <c r="L32" s="432">
        <v>0</v>
      </c>
      <c r="M32" s="432">
        <v>0</v>
      </c>
      <c r="N32" s="432">
        <v>0</v>
      </c>
      <c r="O32" s="432">
        <v>0</v>
      </c>
      <c r="P32" s="432">
        <v>0</v>
      </c>
    </row>
    <row r="33" spans="1:16">
      <c r="A33" s="434" t="s">
        <v>1398</v>
      </c>
      <c r="B33" s="435">
        <v>0</v>
      </c>
      <c r="C33" s="435">
        <v>0</v>
      </c>
      <c r="D33" s="435">
        <v>0</v>
      </c>
      <c r="E33" s="435">
        <v>0</v>
      </c>
      <c r="F33" s="435">
        <v>0</v>
      </c>
      <c r="G33" s="435">
        <v>0</v>
      </c>
      <c r="H33" s="435">
        <v>0</v>
      </c>
      <c r="I33" s="435">
        <v>0</v>
      </c>
      <c r="J33" s="435">
        <v>0</v>
      </c>
      <c r="K33" s="435">
        <v>0</v>
      </c>
      <c r="L33" s="435">
        <v>0</v>
      </c>
      <c r="M33" s="435">
        <v>0</v>
      </c>
      <c r="N33" s="435">
        <v>0</v>
      </c>
      <c r="O33" s="435">
        <v>0</v>
      </c>
      <c r="P33" s="435">
        <v>0</v>
      </c>
    </row>
  </sheetData>
  <mergeCells count="6">
    <mergeCell ref="B2:F2"/>
    <mergeCell ref="G2:K2"/>
    <mergeCell ref="L2:P2"/>
    <mergeCell ref="B19:F19"/>
    <mergeCell ref="G19:K19"/>
    <mergeCell ref="L19:P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1"/>
  <sheetViews>
    <sheetView workbookViewId="0">
      <selection activeCell="F18" sqref="F18"/>
    </sheetView>
  </sheetViews>
  <sheetFormatPr defaultRowHeight="12"/>
  <cols>
    <col min="1" max="1" width="9.140625" style="35"/>
    <col min="2" max="2" width="21.5703125" style="35" customWidth="1"/>
    <col min="3" max="16384" width="9.140625" style="35"/>
  </cols>
  <sheetData>
    <row r="1" spans="1:63">
      <c r="A1" s="424"/>
      <c r="B1" s="248"/>
      <c r="C1" s="127" t="s">
        <v>1362</v>
      </c>
      <c r="D1" s="135"/>
      <c r="E1" s="662">
        <v>43556</v>
      </c>
      <c r="F1" s="663"/>
      <c r="G1" s="663"/>
      <c r="H1" s="664"/>
      <c r="I1" s="340"/>
      <c r="J1" s="662">
        <v>43586</v>
      </c>
      <c r="K1" s="663"/>
      <c r="L1" s="663"/>
      <c r="M1" s="664"/>
      <c r="N1" s="340"/>
      <c r="O1" s="662">
        <v>43617</v>
      </c>
      <c r="P1" s="663"/>
      <c r="Q1" s="663"/>
      <c r="R1" s="664"/>
      <c r="S1" s="340"/>
      <c r="T1" s="662">
        <v>43647</v>
      </c>
      <c r="U1" s="663"/>
      <c r="V1" s="663"/>
      <c r="W1" s="664"/>
      <c r="X1" s="340"/>
      <c r="Y1" s="662">
        <v>43678</v>
      </c>
      <c r="Z1" s="663"/>
      <c r="AA1" s="663"/>
      <c r="AB1" s="664"/>
      <c r="AC1" s="340"/>
      <c r="AD1" s="662">
        <v>43709</v>
      </c>
      <c r="AE1" s="663"/>
      <c r="AF1" s="663"/>
      <c r="AG1" s="664"/>
      <c r="AH1" s="340"/>
      <c r="AI1" s="662">
        <v>43739</v>
      </c>
      <c r="AJ1" s="663"/>
      <c r="AK1" s="663"/>
      <c r="AL1" s="664"/>
      <c r="AM1" s="340"/>
      <c r="AN1" s="662">
        <v>43770</v>
      </c>
      <c r="AO1" s="663"/>
      <c r="AP1" s="663"/>
      <c r="AQ1" s="664"/>
      <c r="AR1" s="340"/>
      <c r="AS1" s="662">
        <v>43800</v>
      </c>
      <c r="AT1" s="663"/>
      <c r="AU1" s="663"/>
      <c r="AV1" s="664"/>
      <c r="AW1" s="340"/>
      <c r="AX1" s="662">
        <v>43831</v>
      </c>
      <c r="AY1" s="663"/>
      <c r="AZ1" s="663"/>
      <c r="BA1" s="664"/>
      <c r="BB1" s="340"/>
      <c r="BC1" s="662">
        <v>43862</v>
      </c>
      <c r="BD1" s="663"/>
      <c r="BE1" s="663"/>
      <c r="BF1" s="664"/>
      <c r="BG1" s="340"/>
      <c r="BH1" s="662">
        <v>43891</v>
      </c>
      <c r="BI1" s="663"/>
      <c r="BJ1" s="663"/>
      <c r="BK1" s="664"/>
    </row>
    <row r="2" spans="1:63">
      <c r="A2" s="425"/>
      <c r="B2" s="426"/>
      <c r="C2" s="341"/>
      <c r="D2" s="38" t="s">
        <v>1398</v>
      </c>
      <c r="E2" s="38" t="s">
        <v>2775</v>
      </c>
      <c r="F2" s="38" t="s">
        <v>27</v>
      </c>
      <c r="G2" s="38" t="s">
        <v>28</v>
      </c>
      <c r="H2" s="38" t="s">
        <v>29</v>
      </c>
      <c r="I2" s="38" t="s">
        <v>1398</v>
      </c>
      <c r="J2" s="38" t="s">
        <v>2775</v>
      </c>
      <c r="K2" s="38" t="s">
        <v>27</v>
      </c>
      <c r="L2" s="38" t="s">
        <v>28</v>
      </c>
      <c r="M2" s="38" t="s">
        <v>29</v>
      </c>
      <c r="N2" s="38" t="s">
        <v>1398</v>
      </c>
      <c r="O2" s="38" t="s">
        <v>2775</v>
      </c>
      <c r="P2" s="38" t="s">
        <v>27</v>
      </c>
      <c r="Q2" s="38" t="s">
        <v>28</v>
      </c>
      <c r="R2" s="38" t="s">
        <v>29</v>
      </c>
      <c r="S2" s="38" t="s">
        <v>1398</v>
      </c>
      <c r="T2" s="38" t="s">
        <v>2775</v>
      </c>
      <c r="U2" s="38" t="s">
        <v>27</v>
      </c>
      <c r="V2" s="38" t="s">
        <v>28</v>
      </c>
      <c r="W2" s="38" t="s">
        <v>29</v>
      </c>
      <c r="X2" s="38" t="s">
        <v>1398</v>
      </c>
      <c r="Y2" s="38" t="s">
        <v>2775</v>
      </c>
      <c r="Z2" s="38" t="s">
        <v>27</v>
      </c>
      <c r="AA2" s="38" t="s">
        <v>28</v>
      </c>
      <c r="AB2" s="38" t="s">
        <v>29</v>
      </c>
      <c r="AC2" s="38" t="s">
        <v>1398</v>
      </c>
      <c r="AD2" s="38" t="s">
        <v>2775</v>
      </c>
      <c r="AE2" s="38" t="s">
        <v>27</v>
      </c>
      <c r="AF2" s="38" t="s">
        <v>28</v>
      </c>
      <c r="AG2" s="38" t="s">
        <v>29</v>
      </c>
      <c r="AH2" s="38" t="s">
        <v>1398</v>
      </c>
      <c r="AI2" s="38" t="s">
        <v>2775</v>
      </c>
      <c r="AJ2" s="38" t="s">
        <v>27</v>
      </c>
      <c r="AK2" s="38" t="s">
        <v>28</v>
      </c>
      <c r="AL2" s="38" t="s">
        <v>29</v>
      </c>
      <c r="AM2" s="38" t="s">
        <v>1398</v>
      </c>
      <c r="AN2" s="38" t="s">
        <v>2775</v>
      </c>
      <c r="AO2" s="38" t="s">
        <v>27</v>
      </c>
      <c r="AP2" s="38" t="s">
        <v>28</v>
      </c>
      <c r="AQ2" s="38" t="s">
        <v>29</v>
      </c>
      <c r="AR2" s="38" t="s">
        <v>1398</v>
      </c>
      <c r="AS2" s="38" t="s">
        <v>2775</v>
      </c>
      <c r="AT2" s="38" t="s">
        <v>27</v>
      </c>
      <c r="AU2" s="38" t="s">
        <v>28</v>
      </c>
      <c r="AV2" s="38" t="s">
        <v>29</v>
      </c>
      <c r="AW2" s="38" t="s">
        <v>1398</v>
      </c>
      <c r="AX2" s="38" t="s">
        <v>2775</v>
      </c>
      <c r="AY2" s="38" t="s">
        <v>27</v>
      </c>
      <c r="AZ2" s="38" t="s">
        <v>28</v>
      </c>
      <c r="BA2" s="38" t="s">
        <v>29</v>
      </c>
      <c r="BB2" s="38" t="s">
        <v>1398</v>
      </c>
      <c r="BC2" s="38" t="s">
        <v>2775</v>
      </c>
      <c r="BD2" s="38" t="s">
        <v>27</v>
      </c>
      <c r="BE2" s="38" t="s">
        <v>28</v>
      </c>
      <c r="BF2" s="38" t="s">
        <v>29</v>
      </c>
      <c r="BG2" s="38" t="s">
        <v>1398</v>
      </c>
      <c r="BH2" s="38" t="s">
        <v>2775</v>
      </c>
      <c r="BI2" s="38" t="s">
        <v>27</v>
      </c>
      <c r="BJ2" s="38" t="s">
        <v>28</v>
      </c>
      <c r="BK2" s="38" t="s">
        <v>29</v>
      </c>
    </row>
    <row r="3" spans="1:63">
      <c r="D3" s="35">
        <f>SUM(D7:D57)</f>
        <v>4218128.9145999998</v>
      </c>
      <c r="E3" s="35">
        <f>SUM(E7:E57)</f>
        <v>3348680.77</v>
      </c>
      <c r="F3" s="35">
        <f t="shared" ref="F3:AB3" si="0">SUM(F7:F57)</f>
        <v>34940.68759999999</v>
      </c>
      <c r="G3" s="35">
        <f t="shared" si="0"/>
        <v>417253.72850000008</v>
      </c>
      <c r="H3" s="35">
        <f t="shared" si="0"/>
        <v>417253.72850000008</v>
      </c>
      <c r="I3" s="35">
        <f>SUM(I7:I57)</f>
        <v>5037615.2319999998</v>
      </c>
      <c r="J3" s="35">
        <f t="shared" si="0"/>
        <v>4057558.7</v>
      </c>
      <c r="K3" s="35">
        <f t="shared" si="0"/>
        <v>55549.74040000001</v>
      </c>
      <c r="L3" s="35">
        <f t="shared" si="0"/>
        <v>462253.3958</v>
      </c>
      <c r="M3" s="35">
        <f t="shared" si="0"/>
        <v>462253.3958</v>
      </c>
      <c r="N3" s="35">
        <f>SUM(N7:N57)</f>
        <v>6429357.6057200013</v>
      </c>
      <c r="O3" s="35">
        <f t="shared" si="0"/>
        <v>5184963.1239999998</v>
      </c>
      <c r="P3" s="35">
        <f t="shared" si="0"/>
        <v>141109.85840000003</v>
      </c>
      <c r="Q3" s="35">
        <f t="shared" si="0"/>
        <v>551642.31166000001</v>
      </c>
      <c r="R3" s="35">
        <f t="shared" si="0"/>
        <v>551642.31166000001</v>
      </c>
      <c r="S3" s="35">
        <f>SUM(S7:S57)</f>
        <v>8118439.6100000003</v>
      </c>
      <c r="T3" s="35">
        <f t="shared" si="0"/>
        <v>6550168.9500000002</v>
      </c>
      <c r="U3" s="35">
        <f t="shared" si="0"/>
        <v>64427.327999999994</v>
      </c>
      <c r="V3" s="35">
        <f t="shared" si="0"/>
        <v>751921.66600000008</v>
      </c>
      <c r="W3" s="35">
        <f t="shared" si="0"/>
        <v>751921.66600000008</v>
      </c>
      <c r="X3" s="35">
        <f t="shared" si="0"/>
        <v>6588737.6376</v>
      </c>
      <c r="Y3" s="35">
        <f t="shared" si="0"/>
        <v>5362317.620000001</v>
      </c>
      <c r="Z3" s="35">
        <f t="shared" si="0"/>
        <v>30473.3688</v>
      </c>
      <c r="AA3" s="35">
        <f t="shared" si="0"/>
        <v>597973.32440000004</v>
      </c>
      <c r="AB3" s="35">
        <f t="shared" si="0"/>
        <v>597973.32440000004</v>
      </c>
      <c r="AC3" s="35">
        <f t="shared" ref="AC3:AG3" si="1">SUM(AC7:AC57)</f>
        <v>0</v>
      </c>
      <c r="AD3" s="35">
        <f t="shared" si="1"/>
        <v>0</v>
      </c>
      <c r="AE3" s="35">
        <f t="shared" si="1"/>
        <v>0</v>
      </c>
      <c r="AF3" s="35">
        <f t="shared" si="1"/>
        <v>0</v>
      </c>
      <c r="AG3" s="35">
        <f t="shared" si="1"/>
        <v>0</v>
      </c>
      <c r="AH3" s="35">
        <f t="shared" ref="AH3:AL3" si="2">SUM(AH7:AH57)</f>
        <v>0</v>
      </c>
      <c r="AI3" s="35">
        <f t="shared" si="2"/>
        <v>0</v>
      </c>
      <c r="AJ3" s="35">
        <f t="shared" si="2"/>
        <v>0</v>
      </c>
      <c r="AK3" s="35">
        <f t="shared" si="2"/>
        <v>0</v>
      </c>
      <c r="AL3" s="35">
        <f t="shared" si="2"/>
        <v>0</v>
      </c>
      <c r="AM3" s="35">
        <f t="shared" ref="AM3:AQ3" si="3">SUM(AM7:AM57)</f>
        <v>0</v>
      </c>
      <c r="AN3" s="35">
        <f t="shared" si="3"/>
        <v>0</v>
      </c>
      <c r="AO3" s="35">
        <f t="shared" si="3"/>
        <v>0</v>
      </c>
      <c r="AP3" s="35">
        <f t="shared" si="3"/>
        <v>0</v>
      </c>
      <c r="AQ3" s="35">
        <f t="shared" si="3"/>
        <v>0</v>
      </c>
      <c r="AR3" s="35">
        <f t="shared" ref="AR3:AV3" si="4">SUM(AR7:AR57)</f>
        <v>0</v>
      </c>
      <c r="AS3" s="35">
        <f t="shared" si="4"/>
        <v>0</v>
      </c>
      <c r="AT3" s="35">
        <f t="shared" si="4"/>
        <v>0</v>
      </c>
      <c r="AU3" s="35">
        <f t="shared" si="4"/>
        <v>0</v>
      </c>
      <c r="AV3" s="35">
        <f t="shared" si="4"/>
        <v>0</v>
      </c>
      <c r="AW3" s="35">
        <f t="shared" ref="AW3:BA3" si="5">SUM(AW7:AW57)</f>
        <v>0</v>
      </c>
      <c r="AX3" s="35">
        <f t="shared" si="5"/>
        <v>0</v>
      </c>
      <c r="AY3" s="35">
        <f t="shared" si="5"/>
        <v>0</v>
      </c>
      <c r="AZ3" s="35">
        <f t="shared" si="5"/>
        <v>0</v>
      </c>
      <c r="BA3" s="35">
        <f t="shared" si="5"/>
        <v>0</v>
      </c>
      <c r="BB3" s="35">
        <f t="shared" ref="BB3:BF3" si="6">SUM(BB7:BB57)</f>
        <v>0</v>
      </c>
      <c r="BC3" s="35">
        <f t="shared" si="6"/>
        <v>0</v>
      </c>
      <c r="BD3" s="35">
        <f t="shared" si="6"/>
        <v>0</v>
      </c>
      <c r="BE3" s="35">
        <f t="shared" si="6"/>
        <v>0</v>
      </c>
      <c r="BF3" s="35">
        <f t="shared" si="6"/>
        <v>0</v>
      </c>
      <c r="BG3" s="35">
        <f t="shared" ref="BG3:BK3" si="7">SUM(BG7:BG57)</f>
        <v>0</v>
      </c>
      <c r="BH3" s="35">
        <f t="shared" si="7"/>
        <v>0</v>
      </c>
      <c r="BI3" s="35">
        <f t="shared" si="7"/>
        <v>0</v>
      </c>
      <c r="BJ3" s="35">
        <f t="shared" si="7"/>
        <v>0</v>
      </c>
      <c r="BK3" s="35">
        <f t="shared" si="7"/>
        <v>0</v>
      </c>
    </row>
    <row r="4" spans="1:63">
      <c r="A4" s="424"/>
      <c r="B4" s="248"/>
      <c r="C4" s="127" t="s">
        <v>1362</v>
      </c>
      <c r="D4" s="135"/>
      <c r="E4" s="662">
        <v>43556</v>
      </c>
      <c r="F4" s="663"/>
      <c r="G4" s="663"/>
      <c r="H4" s="664"/>
      <c r="I4" s="340"/>
      <c r="J4" s="662">
        <v>43586</v>
      </c>
      <c r="K4" s="663"/>
      <c r="L4" s="663"/>
      <c r="M4" s="664"/>
      <c r="N4" s="340"/>
      <c r="O4" s="662">
        <v>43617</v>
      </c>
      <c r="P4" s="663"/>
      <c r="Q4" s="663"/>
      <c r="R4" s="664"/>
      <c r="S4" s="340"/>
      <c r="T4" s="662">
        <v>43647</v>
      </c>
      <c r="U4" s="663"/>
      <c r="V4" s="663"/>
      <c r="W4" s="664"/>
      <c r="X4" s="340"/>
      <c r="Y4" s="662">
        <v>43678</v>
      </c>
      <c r="Z4" s="663"/>
      <c r="AA4" s="663"/>
      <c r="AB4" s="664"/>
      <c r="AC4" s="340"/>
      <c r="AD4" s="662">
        <v>43709</v>
      </c>
      <c r="AE4" s="663"/>
      <c r="AF4" s="663"/>
      <c r="AG4" s="664"/>
      <c r="AH4" s="340"/>
      <c r="AI4" s="662">
        <v>43739</v>
      </c>
      <c r="AJ4" s="663"/>
      <c r="AK4" s="663"/>
      <c r="AL4" s="664"/>
      <c r="AM4" s="340"/>
      <c r="AN4" s="662">
        <v>43770</v>
      </c>
      <c r="AO4" s="663"/>
      <c r="AP4" s="663"/>
      <c r="AQ4" s="664"/>
      <c r="AR4" s="340"/>
      <c r="AS4" s="662">
        <v>43800</v>
      </c>
      <c r="AT4" s="663"/>
      <c r="AU4" s="663"/>
      <c r="AV4" s="664"/>
      <c r="AW4" s="340"/>
      <c r="AX4" s="662">
        <v>43831</v>
      </c>
      <c r="AY4" s="663"/>
      <c r="AZ4" s="663"/>
      <c r="BA4" s="664"/>
      <c r="BB4" s="340"/>
      <c r="BC4" s="662">
        <v>43862</v>
      </c>
      <c r="BD4" s="663"/>
      <c r="BE4" s="663"/>
      <c r="BF4" s="664"/>
      <c r="BG4" s="340"/>
      <c r="BH4" s="662">
        <v>43891</v>
      </c>
      <c r="BI4" s="663"/>
      <c r="BJ4" s="663"/>
      <c r="BK4" s="664"/>
    </row>
    <row r="5" spans="1:63">
      <c r="A5" s="427"/>
      <c r="B5" s="63"/>
      <c r="C5" s="315"/>
      <c r="D5" s="659" t="s">
        <v>18</v>
      </c>
      <c r="E5" s="660"/>
      <c r="F5" s="660"/>
      <c r="G5" s="660"/>
      <c r="H5" s="661"/>
      <c r="I5" s="659" t="s">
        <v>18</v>
      </c>
      <c r="J5" s="660"/>
      <c r="K5" s="660"/>
      <c r="L5" s="660"/>
      <c r="M5" s="661"/>
      <c r="N5" s="659" t="s">
        <v>18</v>
      </c>
      <c r="O5" s="660"/>
      <c r="P5" s="660"/>
      <c r="Q5" s="660"/>
      <c r="R5" s="661"/>
      <c r="S5" s="659" t="s">
        <v>18</v>
      </c>
      <c r="T5" s="660"/>
      <c r="U5" s="660"/>
      <c r="V5" s="660"/>
      <c r="W5" s="661"/>
      <c r="X5" s="659" t="s">
        <v>18</v>
      </c>
      <c r="Y5" s="660"/>
      <c r="Z5" s="660"/>
      <c r="AA5" s="660"/>
      <c r="AB5" s="661"/>
      <c r="AC5" s="659" t="s">
        <v>18</v>
      </c>
      <c r="AD5" s="660"/>
      <c r="AE5" s="660"/>
      <c r="AF5" s="660"/>
      <c r="AG5" s="661"/>
      <c r="AH5" s="659" t="s">
        <v>18</v>
      </c>
      <c r="AI5" s="660"/>
      <c r="AJ5" s="660"/>
      <c r="AK5" s="660"/>
      <c r="AL5" s="661"/>
      <c r="AM5" s="659" t="s">
        <v>18</v>
      </c>
      <c r="AN5" s="660"/>
      <c r="AO5" s="660"/>
      <c r="AP5" s="660"/>
      <c r="AQ5" s="661"/>
      <c r="AR5" s="659" t="s">
        <v>18</v>
      </c>
      <c r="AS5" s="660"/>
      <c r="AT5" s="660"/>
      <c r="AU5" s="660"/>
      <c r="AV5" s="661"/>
      <c r="AW5" s="659" t="s">
        <v>18</v>
      </c>
      <c r="AX5" s="660"/>
      <c r="AY5" s="660"/>
      <c r="AZ5" s="660"/>
      <c r="BA5" s="661"/>
      <c r="BB5" s="659" t="s">
        <v>18</v>
      </c>
      <c r="BC5" s="660"/>
      <c r="BD5" s="660"/>
      <c r="BE5" s="660"/>
      <c r="BF5" s="661"/>
      <c r="BG5" s="659" t="s">
        <v>18</v>
      </c>
      <c r="BH5" s="660"/>
      <c r="BI5" s="660"/>
      <c r="BJ5" s="660"/>
      <c r="BK5" s="661"/>
    </row>
    <row r="6" spans="1:63">
      <c r="A6" s="425"/>
      <c r="B6" s="426"/>
      <c r="C6" s="341"/>
      <c r="D6" s="38" t="s">
        <v>1398</v>
      </c>
      <c r="E6" s="38" t="s">
        <v>2775</v>
      </c>
      <c r="F6" s="38" t="s">
        <v>27</v>
      </c>
      <c r="G6" s="38" t="s">
        <v>28</v>
      </c>
      <c r="H6" s="38" t="s">
        <v>29</v>
      </c>
      <c r="I6" s="38" t="s">
        <v>1398</v>
      </c>
      <c r="J6" s="38" t="s">
        <v>2775</v>
      </c>
      <c r="K6" s="38" t="s">
        <v>27</v>
      </c>
      <c r="L6" s="38" t="s">
        <v>28</v>
      </c>
      <c r="M6" s="38" t="s">
        <v>29</v>
      </c>
      <c r="N6" s="38" t="s">
        <v>1398</v>
      </c>
      <c r="O6" s="38" t="s">
        <v>2775</v>
      </c>
      <c r="P6" s="38" t="s">
        <v>27</v>
      </c>
      <c r="Q6" s="38" t="s">
        <v>28</v>
      </c>
      <c r="R6" s="38" t="s">
        <v>29</v>
      </c>
      <c r="S6" s="38" t="s">
        <v>1398</v>
      </c>
      <c r="T6" s="38" t="s">
        <v>2775</v>
      </c>
      <c r="U6" s="38" t="s">
        <v>27</v>
      </c>
      <c r="V6" s="38" t="s">
        <v>28</v>
      </c>
      <c r="W6" s="38" t="s">
        <v>29</v>
      </c>
      <c r="X6" s="38" t="s">
        <v>1398</v>
      </c>
      <c r="Y6" s="38" t="s">
        <v>2775</v>
      </c>
      <c r="Z6" s="38" t="s">
        <v>27</v>
      </c>
      <c r="AA6" s="38" t="s">
        <v>28</v>
      </c>
      <c r="AB6" s="38" t="s">
        <v>29</v>
      </c>
      <c r="AC6" s="38" t="s">
        <v>1398</v>
      </c>
      <c r="AD6" s="38" t="s">
        <v>2775</v>
      </c>
      <c r="AE6" s="38" t="s">
        <v>27</v>
      </c>
      <c r="AF6" s="38" t="s">
        <v>28</v>
      </c>
      <c r="AG6" s="38" t="s">
        <v>29</v>
      </c>
      <c r="AH6" s="38" t="s">
        <v>1398</v>
      </c>
      <c r="AI6" s="38" t="s">
        <v>2775</v>
      </c>
      <c r="AJ6" s="38" t="s">
        <v>27</v>
      </c>
      <c r="AK6" s="38" t="s">
        <v>28</v>
      </c>
      <c r="AL6" s="38" t="s">
        <v>29</v>
      </c>
      <c r="AM6" s="38" t="s">
        <v>1398</v>
      </c>
      <c r="AN6" s="38" t="s">
        <v>2775</v>
      </c>
      <c r="AO6" s="38" t="s">
        <v>27</v>
      </c>
      <c r="AP6" s="38" t="s">
        <v>28</v>
      </c>
      <c r="AQ6" s="38" t="s">
        <v>29</v>
      </c>
      <c r="AR6" s="38" t="s">
        <v>1398</v>
      </c>
      <c r="AS6" s="38" t="s">
        <v>2775</v>
      </c>
      <c r="AT6" s="38" t="s">
        <v>27</v>
      </c>
      <c r="AU6" s="38" t="s">
        <v>28</v>
      </c>
      <c r="AV6" s="38" t="s">
        <v>29</v>
      </c>
      <c r="AW6" s="38" t="s">
        <v>1398</v>
      </c>
      <c r="AX6" s="38" t="s">
        <v>2775</v>
      </c>
      <c r="AY6" s="38" t="s">
        <v>27</v>
      </c>
      <c r="AZ6" s="38" t="s">
        <v>28</v>
      </c>
      <c r="BA6" s="38" t="s">
        <v>29</v>
      </c>
      <c r="BB6" s="38" t="s">
        <v>1398</v>
      </c>
      <c r="BC6" s="38" t="s">
        <v>2775</v>
      </c>
      <c r="BD6" s="38" t="s">
        <v>27</v>
      </c>
      <c r="BE6" s="38" t="s">
        <v>28</v>
      </c>
      <c r="BF6" s="38" t="s">
        <v>29</v>
      </c>
      <c r="BG6" s="38" t="s">
        <v>1398</v>
      </c>
      <c r="BH6" s="38" t="s">
        <v>2775</v>
      </c>
      <c r="BI6" s="38" t="s">
        <v>27</v>
      </c>
      <c r="BJ6" s="38" t="s">
        <v>28</v>
      </c>
      <c r="BK6" s="38" t="s">
        <v>29</v>
      </c>
    </row>
    <row r="7" spans="1:63">
      <c r="A7" s="85">
        <v>998898</v>
      </c>
      <c r="B7" s="87" t="s">
        <v>1219</v>
      </c>
      <c r="D7" s="35">
        <f>+E7+F7+G7+H7</f>
        <v>266698.51419999998</v>
      </c>
      <c r="E7" s="35">
        <f>SUMIFS(SALE!$S$6:$S$50000,SALE!$K$6:$K$50000,$A$7:$A$104,SALE!$A$6:$A$50000,$E$4)</f>
        <v>226015.68999999997</v>
      </c>
      <c r="F7" s="35">
        <f>SUMIFS(SALE!$T$6:$T$50000,SALE!$K$6:$K$50000,$A$7:$A$104,SALE!$A$6:$A$50000,$E$4)</f>
        <v>0</v>
      </c>
      <c r="G7" s="35">
        <f>SUMIFS(SALE!$U$6:$U$50000,SALE!$K$6:$K$50000,$A$7:$A$104,SALE!$A$6:$A$50000,$E$4)</f>
        <v>20341.412099999994</v>
      </c>
      <c r="H7" s="35">
        <f>SUMIFS(SALE!$V$6:$V$50000,SALE!$K$6:$K$50000,$A$7:$A$104,SALE!$A$6:$A$50000,$E$4)</f>
        <v>20341.412099999994</v>
      </c>
      <c r="I7" s="35">
        <f>+J7+K7+L7+M7</f>
        <v>278974.30200000003</v>
      </c>
      <c r="J7" s="35">
        <f>SUMIFS(SALE!$S$6:$S$50000,SALE!$K$6:$K$50000,$A$7:$A$104,SALE!$A$6:$A$50000,$J$4)</f>
        <v>236418.9</v>
      </c>
      <c r="K7" s="35">
        <f>SUMIFS(SALE!$T$6:$T$50000,SALE!$K$6:$K$50000,$A$7:$A$104,SALE!$A$6:$A$50000,$J$4)</f>
        <v>0</v>
      </c>
      <c r="L7" s="35">
        <f>SUMIFS(SALE!$U$6:$U$50000,SALE!$K$6:$K$50000,$A$7:$A$104,SALE!$A$6:$A$50000,$J$4)</f>
        <v>21277.701000000001</v>
      </c>
      <c r="M7" s="35">
        <f>SUMIFS(SALE!$V$6:$V$50000,SALE!$K$6:$K$50000,$A$7:$A$104,SALE!$A$6:$A$50000,$J$4)</f>
        <v>21277.701000000001</v>
      </c>
      <c r="N7" s="35">
        <f>+O7+P7+Q7+R7</f>
        <v>492256.11599999998</v>
      </c>
      <c r="O7" s="35">
        <f>SUMIFS(SALE!$S$6:$S$50000,SALE!$K$6:$K$50000,$A$7:$A$104,SALE!$A$6:$A$50000,$O$4)</f>
        <v>417166.2</v>
      </c>
      <c r="P7" s="35">
        <f>SUMIFS(SALE!$T$6:$T$50000,SALE!$K$6:$K$50000,$A$7:$A$104,SALE!$A$6:$A$50000,$O$4)</f>
        <v>0</v>
      </c>
      <c r="Q7" s="35">
        <f>SUMIFS(SALE!$U$6:$U$50000,SALE!$K$6:$K$50000,$A$7:$A$104,SALE!$A$6:$A$50000,$O$4)</f>
        <v>37544.958000000006</v>
      </c>
      <c r="R7" s="35">
        <f>SUMIFS(SALE!$V$6:$V$50000,SALE!$K$6:$K$50000,$A$7:$A$104,SALE!$A$6:$A$50000,$O$4)</f>
        <v>37544.958000000006</v>
      </c>
      <c r="S7" s="35">
        <f>+T7+U7+V7+W7</f>
        <v>1080666.8212000001</v>
      </c>
      <c r="T7" s="35">
        <f>SUMIFS(SALE!$S$6:$S$50000,SALE!$K$6:$K$50000,$A$7:$A$104,SALE!$A$6:$A$50000,$T$4)</f>
        <v>915819.34000000008</v>
      </c>
      <c r="U7" s="35">
        <f>SUMIFS(SALE!$T$6:$T$50000,SALE!$K$6:$K$50000,$A$7:$A$104,SALE!$A$6:$A$50000,$T$4)</f>
        <v>0</v>
      </c>
      <c r="V7" s="35">
        <f>SUMIFS(SALE!$U$6:$U$50000,SALE!$K$6:$K$50000,$A$7:$A$104,SALE!$A$6:$A$50000,$T$4)</f>
        <v>82423.740600000005</v>
      </c>
      <c r="W7" s="35">
        <f>SUMIFS(SALE!$V$6:$V$50000,SALE!$K$6:$K$50000,$A$7:$A$104,SALE!$A$6:$A$50000,$T$4)</f>
        <v>82423.740600000005</v>
      </c>
      <c r="X7" s="35">
        <f>+Y7+Z7+AA7+AB7</f>
        <v>1890492.3724000002</v>
      </c>
      <c r="Y7" s="35">
        <f>SUMIFS(SALE!$S$6:$S$50000,SALE!$K$6:$K$50000,$A$7:$A$104,SALE!$A$6:$A$50000,$Y$4)</f>
        <v>1602112.1800000002</v>
      </c>
      <c r="Z7" s="35">
        <f>SUMIFS(SALE!$T$6:$T$50000,SALE!$K$6:$K$50000,$A$7:$A$104,SALE!$A$6:$A$50000,$Y$4)</f>
        <v>0</v>
      </c>
      <c r="AA7" s="35">
        <f>SUMIFS(SALE!$U$6:$U$50000,SALE!$K$6:$K$50000,$A$7:$A$104,SALE!$A$6:$A$50000,$Y$4)</f>
        <v>144190.0962</v>
      </c>
      <c r="AB7" s="35">
        <f>SUMIFS(SALE!$V$6:$V$50000,SALE!$K$6:$K$50000,$A$7:$A$104,SALE!$A$6:$A$50000,$Y$4)</f>
        <v>144190.0962</v>
      </c>
      <c r="AC7" s="35">
        <f>+AD7+AE7+AF7+AG7</f>
        <v>0</v>
      </c>
      <c r="AD7" s="35">
        <f>SUMIFS(SALE!$S$6:$S$50000,SALE!$K$6:$K$50000,$A$7:$A$104,SALE!$A$6:$A$50000,$AD$4)</f>
        <v>0</v>
      </c>
      <c r="AE7" s="35">
        <f>SUMIFS(SALE!$T$6:$T$50000,SALE!$K$6:$K$50000,$A$7:$A$104,SALE!$A$6:$A$50000,$AD$4)</f>
        <v>0</v>
      </c>
      <c r="AF7" s="35">
        <f>SUMIFS(SALE!$U$6:$U$50000,SALE!$K$6:$K$50000,$A$7:$A$104,SALE!$A$6:$A$50000,$AD$4)</f>
        <v>0</v>
      </c>
      <c r="AG7" s="35">
        <f>SUMIFS(SALE!$V$6:$V$50000,SALE!$K$6:$K$50000,$A$7:$A$104,SALE!$A$6:$A$50000,$AD$4)</f>
        <v>0</v>
      </c>
      <c r="AH7" s="35">
        <f>+AI7+AJ7+AK7+AL7</f>
        <v>0</v>
      </c>
      <c r="AI7" s="35">
        <f>SUMIFS(SALE!$S$6:$S$50000,SALE!$K$6:$K$50000,$A$7:$A$104,SALE!$A$6:$A$50000,$AI$4)</f>
        <v>0</v>
      </c>
      <c r="AJ7" s="35">
        <f>SUMIFS(SALE!$T$6:$T$50000,SALE!$K$6:$K$50000,$A$7:$A$104,SALE!$A$6:$A$50000,$AI$4)</f>
        <v>0</v>
      </c>
      <c r="AK7" s="35">
        <f>SUMIFS(SALE!$U$6:$U$50000,SALE!$K$6:$K$50000,$A$7:$A$104,SALE!$A$6:$A$50000,$AI$4)</f>
        <v>0</v>
      </c>
      <c r="AL7" s="35">
        <f>SUMIFS(SALE!$V$6:$V$50000,SALE!$K$6:$K$50000,$A$7:$A$104,SALE!$A$6:$A$50000,$AI$4)</f>
        <v>0</v>
      </c>
      <c r="AM7" s="35">
        <f>+AN7+AO7+AP7+AQ7</f>
        <v>0</v>
      </c>
      <c r="AN7" s="35">
        <f>SUMIFS(SALE!$S$6:$S$50000,SALE!$K$6:$K$50000,$A$7:$A$104,SALE!$A$6:$A$50000,$AN$4)</f>
        <v>0</v>
      </c>
      <c r="AO7" s="35">
        <f>SUMIFS(SALE!$T$6:$T$50000,SALE!$K$6:$K$50000,$A$7:$A$104,SALE!$A$6:$A$50000,$AN$4)</f>
        <v>0</v>
      </c>
      <c r="AP7" s="35">
        <f>SUMIFS(SALE!$U$6:$U$50000,SALE!$K$6:$K$50000,$A$7:$A$104,SALE!$A$6:$A$50000,$AN$4)</f>
        <v>0</v>
      </c>
      <c r="AQ7" s="35">
        <f>SUMIFS(SALE!$V$6:$V$50000,SALE!$K$6:$K$50000,$A$7:$A$104,SALE!$A$6:$A$50000,$AN$4)</f>
        <v>0</v>
      </c>
      <c r="AR7" s="35">
        <f>+AS7+AT7+AU7+AV7</f>
        <v>0</v>
      </c>
      <c r="AS7" s="35">
        <f>SUMIFS(SALE!$S$6:$S$50000,SALE!$K$6:$K$50000,$A$7:$A$104,SALE!$A$6:$A$50000,$AS$4)</f>
        <v>0</v>
      </c>
      <c r="AT7" s="35">
        <f>SUMIFS(SALE!$T$6:$T$50000,SALE!$K$6:$K$50000,$A$7:$A$104,SALE!$A$6:$A$50000,$AS$4)</f>
        <v>0</v>
      </c>
      <c r="AU7" s="35">
        <f>SUMIFS(SALE!$U$6:$U$50000,SALE!$K$6:$K$50000,$A$7:$A$104,SALE!$A$6:$A$50000,$AS$4)</f>
        <v>0</v>
      </c>
      <c r="AV7" s="35">
        <f>SUMIFS(SALE!$V$6:$V$50000,SALE!$K$6:$K$50000,$A$7:$A$104,SALE!$A$6:$A$50000,$ANS$4)</f>
        <v>0</v>
      </c>
      <c r="AW7" s="35">
        <f>+AX7+AY7+AZ7+BA7</f>
        <v>0</v>
      </c>
      <c r="AX7" s="35">
        <f>SUMIFS(SALE!$S$6:$S$50000,SALE!$K$6:$K$50000,$A$7:$A$104,SALE!$A$6:$A$50000,$AX$4)</f>
        <v>0</v>
      </c>
      <c r="AY7" s="35">
        <f>SUMIFS(SALE!$T$6:$T$50000,SALE!$K$6:$K$50000,$A$7:$A$104,SALE!$A$6:$A$50000,$AX$4)</f>
        <v>0</v>
      </c>
      <c r="AZ7" s="35">
        <f>SUMIFS(SALE!$U$6:$U$50000,SALE!$K$6:$K$50000,$A$7:$A$104,SALE!$A$6:$A$50000,$AX$4)</f>
        <v>0</v>
      </c>
      <c r="BA7" s="35">
        <f>SUMIFS(SALE!$V$6:$V$50000,SALE!$K$6:$K$50000,$A$7:$A$104,SALE!$A$6:$A$50000,$AX$4)</f>
        <v>0</v>
      </c>
      <c r="BB7" s="35">
        <f>+BC7+BD7+BE7+BF7</f>
        <v>0</v>
      </c>
      <c r="BC7" s="35">
        <f>SUMIFS(SALE!$S$6:$S$50000,SALE!$K$6:$K$50000,$A$7:$A$104,SALE!$A$6:$A$50000,$BC$4)</f>
        <v>0</v>
      </c>
      <c r="BD7" s="35">
        <f>SUMIFS(SALE!$T$6:$T$50000,SALE!$K$6:$K$50000,$A$7:$A$104,SALE!$A$6:$A$50000,$BC$4)</f>
        <v>0</v>
      </c>
      <c r="BE7" s="35">
        <f>SUMIFS(SALE!$U$6:$U$50000,SALE!$K$6:$K$50000,$A$7:$A$104,SALE!$A$6:$A$50000,$BC$4)</f>
        <v>0</v>
      </c>
      <c r="BF7" s="35">
        <f>SUMIFS(SALE!$V$6:$V$50000,SALE!$K$6:$K$50000,$A$7:$A$104,SALE!$A$6:$A$50000,$BC$4)</f>
        <v>0</v>
      </c>
      <c r="BG7" s="35">
        <f>+BH7+BI7+BJ7+BK7</f>
        <v>0</v>
      </c>
      <c r="BH7" s="35">
        <f>SUMIFS(SALE!$S$6:$S$50000,SALE!$K$6:$K$50000,$A$7:$A$104,SALE!$A$6:$A$50000,$BH$4)</f>
        <v>0</v>
      </c>
      <c r="BI7" s="35">
        <f>SUMIFS(SALE!$T$6:$T$50000,SALE!$K$6:$K$50000,$A$7:$A$104,SALE!$A$6:$A$50000,$BH$4)</f>
        <v>0</v>
      </c>
      <c r="BJ7" s="35">
        <f>SUMIFS(SALE!$U$6:$U$50000,SALE!$K$6:$K$50000,$A$7:$A$104,SALE!$A$6:$A$50000,$BH$4)</f>
        <v>0</v>
      </c>
      <c r="BK7" s="35">
        <f>SUMIFS(SALE!$V$6:$V$50000,SALE!$K$6:$K$50000,$A$7:$A$104,SALE!$A$6:$A$50000,$BH$4)</f>
        <v>0</v>
      </c>
    </row>
    <row r="8" spans="1:63">
      <c r="A8" s="85">
        <v>87081090</v>
      </c>
      <c r="B8" s="87" t="s">
        <v>1219</v>
      </c>
      <c r="D8" s="35">
        <f t="shared" ref="D8:D21" si="8">+E8+F8+G8+H8</f>
        <v>1398415.4367999998</v>
      </c>
      <c r="E8" s="35">
        <f>SUMIFS(SALE!$S$6:$S$50000,SALE!$K$6:$K$50000,$A$7:$A$104,SALE!$A$6:$A$50000,$E$4)</f>
        <v>1092512.0599999998</v>
      </c>
      <c r="F8" s="35">
        <f>SUMIFS(SALE!$T$6:$T$50000,SALE!$K$6:$K$50000,$A$7:$A$104,SALE!$A$6:$A$50000,$E$4)</f>
        <v>34940.68759999999</v>
      </c>
      <c r="G8" s="35">
        <f>SUMIFS(SALE!$U$6:$U$50000,SALE!$K$6:$K$50000,$A$7:$A$104,SALE!$A$6:$A$50000,$E$4)</f>
        <v>135481.34460000001</v>
      </c>
      <c r="H8" s="35">
        <f>SUMIFS(SALE!$V$6:$V$50000,SALE!$K$6:$K$50000,$A$7:$A$104,SALE!$A$6:$A$50000,$E$4)</f>
        <v>135481.34460000001</v>
      </c>
      <c r="I8" s="35">
        <f t="shared" ref="I8:I21" si="9">+J8+K8+L8+M8</f>
        <v>221840.55040000004</v>
      </c>
      <c r="J8" s="35">
        <f>SUMIFS(SALE!$S$6:$S$50000,SALE!$K$6:$K$50000,$A$7:$A$104,SALE!$A$6:$A$50000,$J$4)</f>
        <v>173312.93000000002</v>
      </c>
      <c r="K8" s="35">
        <f>SUMIFS(SALE!$T$6:$T$50000,SALE!$K$6:$K$50000,$A$7:$A$104,SALE!$A$6:$A$50000,$J$4)</f>
        <v>55549.74040000001</v>
      </c>
      <c r="L8" s="35">
        <f>SUMIFS(SALE!$U$6:$U$50000,SALE!$K$6:$K$50000,$A$7:$A$104,SALE!$A$6:$A$50000,$J$4)</f>
        <v>-3511.06</v>
      </c>
      <c r="M8" s="35">
        <f>SUMIFS(SALE!$V$6:$V$50000,SALE!$K$6:$K$50000,$A$7:$A$104,SALE!$A$6:$A$50000,$J$4)</f>
        <v>-3511.06</v>
      </c>
      <c r="N8" s="35">
        <f t="shared" ref="N8:N21" si="10">+O8+P8+Q8+R8</f>
        <v>645073.63840000005</v>
      </c>
      <c r="O8" s="35">
        <f>SUMIFS(SALE!$S$6:$S$50000,SALE!$K$6:$K$50000,$A$7:$A$104,SALE!$A$6:$A$50000,$O$4)</f>
        <v>503963.78000000009</v>
      </c>
      <c r="P8" s="35">
        <f>SUMIFS(SALE!$T$6:$T$50000,SALE!$K$6:$K$50000,$A$7:$A$104,SALE!$A$6:$A$50000,$O$4)</f>
        <v>141109.85840000003</v>
      </c>
      <c r="Q8" s="35">
        <f>SUMIFS(SALE!$U$6:$U$50000,SALE!$K$6:$K$50000,$A$7:$A$104,SALE!$A$6:$A$50000,$O$4)</f>
        <v>0</v>
      </c>
      <c r="R8" s="35">
        <f>SUMIFS(SALE!$V$6:$V$50000,SALE!$K$6:$K$50000,$A$7:$A$104,SALE!$A$6:$A$50000,$O$4)</f>
        <v>0</v>
      </c>
      <c r="S8" s="35">
        <f t="shared" ref="S8:S21" si="11">+T8+U8+V8+W8</f>
        <v>198157.56800000003</v>
      </c>
      <c r="T8" s="35">
        <f>SUMIFS(SALE!$S$6:$S$50000,SALE!$K$6:$K$50000,$A$7:$A$104,SALE!$A$6:$A$50000,$T$4)</f>
        <v>154810.6</v>
      </c>
      <c r="U8" s="35">
        <f>SUMIFS(SALE!$T$6:$T$50000,SALE!$K$6:$K$50000,$A$7:$A$104,SALE!$A$6:$A$50000,$T$4)</f>
        <v>64427.327999999994</v>
      </c>
      <c r="V8" s="35">
        <f>SUMIFS(SALE!$U$6:$U$50000,SALE!$K$6:$K$50000,$A$7:$A$104,SALE!$A$6:$A$50000,$T$4)</f>
        <v>-10540.18</v>
      </c>
      <c r="W8" s="35">
        <f>SUMIFS(SALE!$V$6:$V$50000,SALE!$K$6:$K$50000,$A$7:$A$104,SALE!$A$6:$A$50000,$T$4)</f>
        <v>-10540.18</v>
      </c>
      <c r="X8" s="35">
        <f t="shared" ref="X8:X21" si="12">+Y8+Z8+AA8+AB8</f>
        <v>139306.82880000002</v>
      </c>
      <c r="Y8" s="35">
        <f>SUMIFS(SALE!$S$6:$S$50000,SALE!$K$6:$K$50000,$A$7:$A$104,SALE!$A$6:$A$50000,$Y$4)</f>
        <v>108833.46</v>
      </c>
      <c r="Z8" s="35">
        <f>SUMIFS(SALE!$T$6:$T$50000,SALE!$K$6:$K$50000,$A$7:$A$104,SALE!$A$6:$A$50000,$Y$4)</f>
        <v>30473.3688</v>
      </c>
      <c r="AA8" s="35">
        <f>SUMIFS(SALE!$U$6:$U$50000,SALE!$K$6:$K$50000,$A$7:$A$104,SALE!$A$6:$A$50000,$Y$4)</f>
        <v>0</v>
      </c>
      <c r="AB8" s="35">
        <f>SUMIFS(SALE!$V$6:$V$50000,SALE!$K$6:$K$50000,$A$7:$A$104,SALE!$A$6:$A$50000,$Y$4)</f>
        <v>0</v>
      </c>
      <c r="AC8" s="35">
        <f t="shared" ref="AC8:AC21" si="13">+AD8+AE8+AF8+AG8</f>
        <v>0</v>
      </c>
      <c r="AD8" s="35">
        <f>SUMIFS(SALE!$S$6:$S$50000,SALE!$K$6:$K$50000,$A$7:$A$104,SALE!$A$6:$A$50000,$AD$4)</f>
        <v>0</v>
      </c>
      <c r="AE8" s="35">
        <f>SUMIFS(SALE!$T$6:$T$50000,SALE!$K$6:$K$50000,$A$7:$A$104,SALE!$A$6:$A$50000,$AD$4)</f>
        <v>0</v>
      </c>
      <c r="AF8" s="35">
        <f>SUMIFS(SALE!$U$6:$U$50000,SALE!$K$6:$K$50000,$A$7:$A$104,SALE!$A$6:$A$50000,$AD$4)</f>
        <v>0</v>
      </c>
      <c r="AG8" s="35">
        <f>SUMIFS(SALE!$V$6:$V$50000,SALE!$K$6:$K$50000,$A$7:$A$104,SALE!$A$6:$A$50000,$AD$4)</f>
        <v>0</v>
      </c>
      <c r="AH8" s="35">
        <f t="shared" ref="AH8:AH21" si="14">+AI8+AJ8+AK8+AL8</f>
        <v>0</v>
      </c>
      <c r="AI8" s="35">
        <f>SUMIFS(SALE!$S$6:$S$50000,SALE!$K$6:$K$50000,$A$7:$A$104,SALE!$A$6:$A$50000,$AI$4)</f>
        <v>0</v>
      </c>
      <c r="AJ8" s="35">
        <f>SUMIFS(SALE!$T$6:$T$50000,SALE!$K$6:$K$50000,$A$7:$A$104,SALE!$A$6:$A$50000,$AI$4)</f>
        <v>0</v>
      </c>
      <c r="AK8" s="35">
        <f>SUMIFS(SALE!$U$6:$U$50000,SALE!$K$6:$K$50000,$A$7:$A$104,SALE!$A$6:$A$50000,$AI$4)</f>
        <v>0</v>
      </c>
      <c r="AL8" s="35">
        <f>SUMIFS(SALE!$V$6:$V$50000,SALE!$K$6:$K$50000,$A$7:$A$104,SALE!$A$6:$A$50000,$AI$4)</f>
        <v>0</v>
      </c>
      <c r="AM8" s="35">
        <f t="shared" ref="AM8:AM21" si="15">+AN8+AO8+AP8+AQ8</f>
        <v>0</v>
      </c>
      <c r="AN8" s="35">
        <f>SUMIFS(SALE!$S$6:$S$50000,SALE!$K$6:$K$50000,$A$7:$A$104,SALE!$A$6:$A$50000,$AN$4)</f>
        <v>0</v>
      </c>
      <c r="AO8" s="35">
        <f>SUMIFS(SALE!$T$6:$T$50000,SALE!$K$6:$K$50000,$A$7:$A$104,SALE!$A$6:$A$50000,$AN$4)</f>
        <v>0</v>
      </c>
      <c r="AP8" s="35">
        <f>SUMIFS(SALE!$U$6:$U$50000,SALE!$K$6:$K$50000,$A$7:$A$104,SALE!$A$6:$A$50000,$AN$4)</f>
        <v>0</v>
      </c>
      <c r="AQ8" s="35">
        <f>SUMIFS(SALE!$V$6:$V$50000,SALE!$K$6:$K$50000,$A$7:$A$104,SALE!$A$6:$A$50000,$AN$4)</f>
        <v>0</v>
      </c>
      <c r="AR8" s="35">
        <f t="shared" ref="AR8:AR21" si="16">+AS8+AT8+AU8+AV8</f>
        <v>0</v>
      </c>
      <c r="AS8" s="35">
        <f>SUMIFS(SALE!$S$6:$S$50000,SALE!$K$6:$K$50000,$A$7:$A$104,SALE!$A$6:$A$50000,$AS$4)</f>
        <v>0</v>
      </c>
      <c r="AT8" s="35">
        <f>SUMIFS(SALE!$T$6:$T$50000,SALE!$K$6:$K$50000,$A$7:$A$104,SALE!$A$6:$A$50000,$AS$4)</f>
        <v>0</v>
      </c>
      <c r="AU8" s="35">
        <f>SUMIFS(SALE!$U$6:$U$50000,SALE!$K$6:$K$50000,$A$7:$A$104,SALE!$A$6:$A$50000,$AS$4)</f>
        <v>0</v>
      </c>
      <c r="AV8" s="35">
        <f>SUMIFS(SALE!$V$6:$V$50000,SALE!$K$6:$K$50000,$A$7:$A$104,SALE!$A$6:$A$50000,$ANS$4)</f>
        <v>0</v>
      </c>
      <c r="AW8" s="35">
        <f t="shared" ref="AW8:AW21" si="17">+AX8+AY8+AZ8+BA8</f>
        <v>0</v>
      </c>
      <c r="AX8" s="35">
        <f>SUMIFS(SALE!$S$6:$S$50000,SALE!$K$6:$K$50000,$A$7:$A$104,SALE!$A$6:$A$50000,$AX$4)</f>
        <v>0</v>
      </c>
      <c r="AY8" s="35">
        <f>SUMIFS(SALE!$T$6:$T$50000,SALE!$K$6:$K$50000,$A$7:$A$104,SALE!$A$6:$A$50000,$AX$4)</f>
        <v>0</v>
      </c>
      <c r="AZ8" s="35">
        <f>SUMIFS(SALE!$U$6:$U$50000,SALE!$K$6:$K$50000,$A$7:$A$104,SALE!$A$6:$A$50000,$AX$4)</f>
        <v>0</v>
      </c>
      <c r="BA8" s="35">
        <f>SUMIFS(SALE!$V$6:$V$50000,SALE!$K$6:$K$50000,$A$7:$A$104,SALE!$A$6:$A$50000,$AX$4)</f>
        <v>0</v>
      </c>
      <c r="BB8" s="35">
        <f t="shared" ref="BB8:BB21" si="18">+BC8+BD8+BE8+BF8</f>
        <v>0</v>
      </c>
      <c r="BC8" s="35">
        <f>SUMIFS(SALE!$S$6:$S$50000,SALE!$K$6:$K$50000,$A$7:$A$104,SALE!$A$6:$A$50000,$BC$4)</f>
        <v>0</v>
      </c>
      <c r="BD8" s="35">
        <f>SUMIFS(SALE!$T$6:$T$50000,SALE!$K$6:$K$50000,$A$7:$A$104,SALE!$A$6:$A$50000,$BC$4)</f>
        <v>0</v>
      </c>
      <c r="BE8" s="35">
        <f>SUMIFS(SALE!$U$6:$U$50000,SALE!$K$6:$K$50000,$A$7:$A$104,SALE!$A$6:$A$50000,$BC$4)</f>
        <v>0</v>
      </c>
      <c r="BF8" s="35">
        <f>SUMIFS(SALE!$V$6:$V$50000,SALE!$K$6:$K$50000,$A$7:$A$104,SALE!$A$6:$A$50000,$BC$4)</f>
        <v>0</v>
      </c>
      <c r="BG8" s="35">
        <f t="shared" ref="BG8:BG21" si="19">+BH8+BI8+BJ8+BK8</f>
        <v>0</v>
      </c>
      <c r="BH8" s="35">
        <f>SUMIFS(SALE!$S$6:$S$50000,SALE!$K$6:$K$50000,$A$7:$A$104,SALE!$A$6:$A$50000,$BH$4)</f>
        <v>0</v>
      </c>
      <c r="BI8" s="35">
        <f>SUMIFS(SALE!$T$6:$T$50000,SALE!$K$6:$K$50000,$A$7:$A$104,SALE!$A$6:$A$50000,$BH$4)</f>
        <v>0</v>
      </c>
      <c r="BJ8" s="35">
        <f>SUMIFS(SALE!$U$6:$U$50000,SALE!$K$6:$K$50000,$A$7:$A$104,SALE!$A$6:$A$50000,$BH$4)</f>
        <v>0</v>
      </c>
      <c r="BK8" s="35">
        <f>SUMIFS(SALE!$V$6:$V$50000,SALE!$K$6:$K$50000,$A$7:$A$104,SALE!$A$6:$A$50000,$BH$4)</f>
        <v>0</v>
      </c>
    </row>
    <row r="9" spans="1:63">
      <c r="A9" s="85">
        <v>87089900</v>
      </c>
      <c r="B9" s="87" t="s">
        <v>1219</v>
      </c>
      <c r="D9" s="35">
        <f t="shared" si="8"/>
        <v>1513290.4448000002</v>
      </c>
      <c r="E9" s="35">
        <f>SUMIFS(SALE!$S$6:$S$50000,SALE!$K$6:$K$50000,$A$7:$A$104,SALE!$A$6:$A$50000,$E$4)</f>
        <v>1182258.1600000001</v>
      </c>
      <c r="F9" s="35">
        <f>SUMIFS(SALE!$T$6:$T$50000,SALE!$K$6:$K$50000,$A$7:$A$104,SALE!$A$6:$A$50000,$E$4)</f>
        <v>0</v>
      </c>
      <c r="G9" s="35">
        <f>SUMIFS(SALE!$U$6:$U$50000,SALE!$K$6:$K$50000,$A$7:$A$104,SALE!$A$6:$A$50000,$E$4)</f>
        <v>165516.14240000007</v>
      </c>
      <c r="H9" s="35">
        <f>SUMIFS(SALE!$V$6:$V$50000,SALE!$K$6:$K$50000,$A$7:$A$104,SALE!$A$6:$A$50000,$E$4)</f>
        <v>165516.14240000007</v>
      </c>
      <c r="I9" s="35">
        <f t="shared" si="9"/>
        <v>1602038.8224000006</v>
      </c>
      <c r="J9" s="35">
        <f>SUMIFS(SALE!$S$6:$S$50000,SALE!$K$6:$K$50000,$A$7:$A$104,SALE!$A$6:$A$50000,$J$4)</f>
        <v>1251592.8300000003</v>
      </c>
      <c r="K9" s="35">
        <f>SUMIFS(SALE!$T$6:$T$50000,SALE!$K$6:$K$50000,$A$7:$A$104,SALE!$A$6:$A$50000,$J$4)</f>
        <v>0</v>
      </c>
      <c r="L9" s="35">
        <f>SUMIFS(SALE!$U$6:$U$50000,SALE!$K$6:$K$50000,$A$7:$A$104,SALE!$A$6:$A$50000,$J$4)</f>
        <v>175222.99620000008</v>
      </c>
      <c r="M9" s="35">
        <f>SUMIFS(SALE!$V$6:$V$50000,SALE!$K$6:$K$50000,$A$7:$A$104,SALE!$A$6:$A$50000,$J$4)</f>
        <v>175222.99620000008</v>
      </c>
      <c r="N9" s="35">
        <f t="shared" si="10"/>
        <v>1272099.5072000001</v>
      </c>
      <c r="O9" s="35">
        <f>SUMIFS(SALE!$S$6:$S$50000,SALE!$K$6:$K$50000,$A$7:$A$104,SALE!$A$6:$A$50000,$O$4)</f>
        <v>993827.74000000011</v>
      </c>
      <c r="P9" s="35">
        <f>SUMIFS(SALE!$T$6:$T$50000,SALE!$K$6:$K$50000,$A$7:$A$104,SALE!$A$6:$A$50000,$O$4)</f>
        <v>0</v>
      </c>
      <c r="Q9" s="35">
        <f>SUMIFS(SALE!$U$6:$U$50000,SALE!$K$6:$K$50000,$A$7:$A$104,SALE!$A$6:$A$50000,$O$4)</f>
        <v>139135.88360000003</v>
      </c>
      <c r="R9" s="35">
        <f>SUMIFS(SALE!$V$6:$V$50000,SALE!$K$6:$K$50000,$A$7:$A$104,SALE!$A$6:$A$50000,$O$4)</f>
        <v>139135.88360000003</v>
      </c>
      <c r="S9" s="35">
        <f t="shared" si="11"/>
        <v>2002976.0512000008</v>
      </c>
      <c r="T9" s="35">
        <f>SUMIFS(SALE!$S$6:$S$50000,SALE!$K$6:$K$50000,$A$7:$A$104,SALE!$A$6:$A$50000,$T$4)</f>
        <v>1564825.0400000007</v>
      </c>
      <c r="U9" s="35">
        <f>SUMIFS(SALE!$T$6:$T$50000,SALE!$K$6:$K$50000,$A$7:$A$104,SALE!$A$6:$A$50000,$T$4)</f>
        <v>0</v>
      </c>
      <c r="V9" s="35">
        <f>SUMIFS(SALE!$U$6:$U$50000,SALE!$K$6:$K$50000,$A$7:$A$104,SALE!$A$6:$A$50000,$T$4)</f>
        <v>219075.50560000003</v>
      </c>
      <c r="W9" s="35">
        <f>SUMIFS(SALE!$V$6:$V$50000,SALE!$K$6:$K$50000,$A$7:$A$104,SALE!$A$6:$A$50000,$T$4)</f>
        <v>219075.50560000003</v>
      </c>
      <c r="X9" s="35">
        <f t="shared" si="12"/>
        <v>1247054.8736</v>
      </c>
      <c r="Y9" s="35">
        <f>SUMIFS(SALE!$S$6:$S$50000,SALE!$K$6:$K$50000,$A$7:$A$104,SALE!$A$6:$A$50000,$Y$4)</f>
        <v>974261.62</v>
      </c>
      <c r="Z9" s="35">
        <f>SUMIFS(SALE!$T$6:$T$50000,SALE!$K$6:$K$50000,$A$7:$A$104,SALE!$A$6:$A$50000,$Y$4)</f>
        <v>0</v>
      </c>
      <c r="AA9" s="35">
        <f>SUMIFS(SALE!$U$6:$U$50000,SALE!$K$6:$K$50000,$A$7:$A$104,SALE!$A$6:$A$50000,$Y$4)</f>
        <v>136396.62680000003</v>
      </c>
      <c r="AB9" s="35">
        <f>SUMIFS(SALE!$V$6:$V$50000,SALE!$K$6:$K$50000,$A$7:$A$104,SALE!$A$6:$A$50000,$Y$4)</f>
        <v>136396.62680000003</v>
      </c>
      <c r="AC9" s="35">
        <f t="shared" si="13"/>
        <v>0</v>
      </c>
      <c r="AD9" s="35">
        <f>SUMIFS(SALE!$S$6:$S$50000,SALE!$K$6:$K$50000,$A$7:$A$104,SALE!$A$6:$A$50000,$AD$4)</f>
        <v>0</v>
      </c>
      <c r="AE9" s="35">
        <f>SUMIFS(SALE!$T$6:$T$50000,SALE!$K$6:$K$50000,$A$7:$A$104,SALE!$A$6:$A$50000,$AD$4)</f>
        <v>0</v>
      </c>
      <c r="AF9" s="35">
        <f>SUMIFS(SALE!$U$6:$U$50000,SALE!$K$6:$K$50000,$A$7:$A$104,SALE!$A$6:$A$50000,$AD$4)</f>
        <v>0</v>
      </c>
      <c r="AG9" s="35">
        <f>SUMIFS(SALE!$V$6:$V$50000,SALE!$K$6:$K$50000,$A$7:$A$104,SALE!$A$6:$A$50000,$AD$4)</f>
        <v>0</v>
      </c>
      <c r="AH9" s="35">
        <f t="shared" si="14"/>
        <v>0</v>
      </c>
      <c r="AI9" s="35">
        <f>SUMIFS(SALE!$S$6:$S$50000,SALE!$K$6:$K$50000,$A$7:$A$104,SALE!$A$6:$A$50000,$AI$4)</f>
        <v>0</v>
      </c>
      <c r="AJ9" s="35">
        <f>SUMIFS(SALE!$T$6:$T$50000,SALE!$K$6:$K$50000,$A$7:$A$104,SALE!$A$6:$A$50000,$AI$4)</f>
        <v>0</v>
      </c>
      <c r="AK9" s="35">
        <f>SUMIFS(SALE!$U$6:$U$50000,SALE!$K$6:$K$50000,$A$7:$A$104,SALE!$A$6:$A$50000,$AI$4)</f>
        <v>0</v>
      </c>
      <c r="AL9" s="35">
        <f>SUMIFS(SALE!$V$6:$V$50000,SALE!$K$6:$K$50000,$A$7:$A$104,SALE!$A$6:$A$50000,$AI$4)</f>
        <v>0</v>
      </c>
      <c r="AM9" s="35">
        <f t="shared" si="15"/>
        <v>0</v>
      </c>
      <c r="AN9" s="35">
        <f>SUMIFS(SALE!$S$6:$S$50000,SALE!$K$6:$K$50000,$A$7:$A$104,SALE!$A$6:$A$50000,$AN$4)</f>
        <v>0</v>
      </c>
      <c r="AO9" s="35">
        <f>SUMIFS(SALE!$T$6:$T$50000,SALE!$K$6:$K$50000,$A$7:$A$104,SALE!$A$6:$A$50000,$AN$4)</f>
        <v>0</v>
      </c>
      <c r="AP9" s="35">
        <f>SUMIFS(SALE!$U$6:$U$50000,SALE!$K$6:$K$50000,$A$7:$A$104,SALE!$A$6:$A$50000,$AN$4)</f>
        <v>0</v>
      </c>
      <c r="AQ9" s="35">
        <f>SUMIFS(SALE!$V$6:$V$50000,SALE!$K$6:$K$50000,$A$7:$A$104,SALE!$A$6:$A$50000,$AN$4)</f>
        <v>0</v>
      </c>
      <c r="AR9" s="35">
        <f t="shared" si="16"/>
        <v>0</v>
      </c>
      <c r="AS9" s="35">
        <f>SUMIFS(SALE!$S$6:$S$50000,SALE!$K$6:$K$50000,$A$7:$A$104,SALE!$A$6:$A$50000,$AS$4)</f>
        <v>0</v>
      </c>
      <c r="AT9" s="35">
        <f>SUMIFS(SALE!$T$6:$T$50000,SALE!$K$6:$K$50000,$A$7:$A$104,SALE!$A$6:$A$50000,$AS$4)</f>
        <v>0</v>
      </c>
      <c r="AU9" s="35">
        <f>SUMIFS(SALE!$U$6:$U$50000,SALE!$K$6:$K$50000,$A$7:$A$104,SALE!$A$6:$A$50000,$AS$4)</f>
        <v>0</v>
      </c>
      <c r="AV9" s="35">
        <f>SUMIFS(SALE!$V$6:$V$50000,SALE!$K$6:$K$50000,$A$7:$A$104,SALE!$A$6:$A$50000,$ANS$4)</f>
        <v>0</v>
      </c>
      <c r="AW9" s="35">
        <f t="shared" si="17"/>
        <v>0</v>
      </c>
      <c r="AX9" s="35">
        <f>SUMIFS(SALE!$S$6:$S$50000,SALE!$K$6:$K$50000,$A$7:$A$104,SALE!$A$6:$A$50000,$AX$4)</f>
        <v>0</v>
      </c>
      <c r="AY9" s="35">
        <f>SUMIFS(SALE!$T$6:$T$50000,SALE!$K$6:$K$50000,$A$7:$A$104,SALE!$A$6:$A$50000,$AX$4)</f>
        <v>0</v>
      </c>
      <c r="AZ9" s="35">
        <f>SUMIFS(SALE!$U$6:$U$50000,SALE!$K$6:$K$50000,$A$7:$A$104,SALE!$A$6:$A$50000,$AX$4)</f>
        <v>0</v>
      </c>
      <c r="BA9" s="35">
        <f>SUMIFS(SALE!$V$6:$V$50000,SALE!$K$6:$K$50000,$A$7:$A$104,SALE!$A$6:$A$50000,$AX$4)</f>
        <v>0</v>
      </c>
      <c r="BB9" s="35">
        <f t="shared" si="18"/>
        <v>0</v>
      </c>
      <c r="BC9" s="35">
        <f>SUMIFS(SALE!$S$6:$S$50000,SALE!$K$6:$K$50000,$A$7:$A$104,SALE!$A$6:$A$50000,$BC$4)</f>
        <v>0</v>
      </c>
      <c r="BD9" s="35">
        <f>SUMIFS(SALE!$T$6:$T$50000,SALE!$K$6:$K$50000,$A$7:$A$104,SALE!$A$6:$A$50000,$BC$4)</f>
        <v>0</v>
      </c>
      <c r="BE9" s="35">
        <f>SUMIFS(SALE!$U$6:$U$50000,SALE!$K$6:$K$50000,$A$7:$A$104,SALE!$A$6:$A$50000,$BC$4)</f>
        <v>0</v>
      </c>
      <c r="BF9" s="35">
        <f>SUMIFS(SALE!$V$6:$V$50000,SALE!$K$6:$K$50000,$A$7:$A$104,SALE!$A$6:$A$50000,$BC$4)</f>
        <v>0</v>
      </c>
      <c r="BG9" s="35">
        <f t="shared" si="19"/>
        <v>0</v>
      </c>
      <c r="BH9" s="35">
        <f>SUMIFS(SALE!$S$6:$S$50000,SALE!$K$6:$K$50000,$A$7:$A$104,SALE!$A$6:$A$50000,$BH$4)</f>
        <v>0</v>
      </c>
      <c r="BI9" s="35">
        <f>SUMIFS(SALE!$T$6:$T$50000,SALE!$K$6:$K$50000,$A$7:$A$104,SALE!$A$6:$A$50000,$BH$4)</f>
        <v>0</v>
      </c>
      <c r="BJ9" s="35">
        <f>SUMIFS(SALE!$U$6:$U$50000,SALE!$K$6:$K$50000,$A$7:$A$104,SALE!$A$6:$A$50000,$BH$4)</f>
        <v>0</v>
      </c>
      <c r="BK9" s="35">
        <f>SUMIFS(SALE!$V$6:$V$50000,SALE!$K$6:$K$50000,$A$7:$A$104,SALE!$A$6:$A$50000,$BH$4)</f>
        <v>0</v>
      </c>
    </row>
    <row r="10" spans="1:63">
      <c r="A10" s="85">
        <v>85129000</v>
      </c>
      <c r="B10" s="87" t="s">
        <v>1219</v>
      </c>
      <c r="D10" s="35">
        <f t="shared" si="8"/>
        <v>514511.88360000006</v>
      </c>
      <c r="E10" s="35">
        <f>SUMIFS(SALE!$S$6:$S$50000,SALE!$K$6:$K$50000,$A$7:$A$104,SALE!$A$6:$A$50000,$E$4)</f>
        <v>436027.02</v>
      </c>
      <c r="F10" s="35">
        <f>SUMIFS(SALE!$T$6:$T$50000,SALE!$K$6:$K$50000,$A$7:$A$104,SALE!$A$6:$A$50000,$E$4)</f>
        <v>0</v>
      </c>
      <c r="G10" s="35">
        <f>SUMIFS(SALE!$U$6:$U$50000,SALE!$K$6:$K$50000,$A$7:$A$104,SALE!$A$6:$A$50000,$E$4)</f>
        <v>39242.431800000006</v>
      </c>
      <c r="H10" s="35">
        <f>SUMIFS(SALE!$V$6:$V$50000,SALE!$K$6:$K$50000,$A$7:$A$104,SALE!$A$6:$A$50000,$E$4)</f>
        <v>39242.431800000006</v>
      </c>
      <c r="I10" s="35">
        <f t="shared" si="9"/>
        <v>1562532.5651999998</v>
      </c>
      <c r="J10" s="35">
        <f>SUMIFS(SALE!$S$6:$S$50000,SALE!$K$6:$K$50000,$A$7:$A$104,SALE!$A$6:$A$50000,$J$4)</f>
        <v>1324180.1399999999</v>
      </c>
      <c r="K10" s="35">
        <f>SUMIFS(SALE!$T$6:$T$50000,SALE!$K$6:$K$50000,$A$7:$A$104,SALE!$A$6:$A$50000,$J$4)</f>
        <v>0</v>
      </c>
      <c r="L10" s="35">
        <f>SUMIFS(SALE!$U$6:$U$50000,SALE!$K$6:$K$50000,$A$7:$A$104,SALE!$A$6:$A$50000,$J$4)</f>
        <v>119176.2126</v>
      </c>
      <c r="M10" s="35">
        <f>SUMIFS(SALE!$V$6:$V$50000,SALE!$K$6:$K$50000,$A$7:$A$104,SALE!$A$6:$A$50000,$J$4)</f>
        <v>119176.2126</v>
      </c>
      <c r="N10" s="35">
        <f t="shared" si="10"/>
        <v>1955007.1614000003</v>
      </c>
      <c r="O10" s="35">
        <f>SUMIFS(SALE!$S$6:$S$50000,SALE!$K$6:$K$50000,$A$7:$A$104,SALE!$A$6:$A$50000,$O$4)</f>
        <v>1656785.7300000002</v>
      </c>
      <c r="P10" s="35">
        <f>SUMIFS(SALE!$T$6:$T$50000,SALE!$K$6:$K$50000,$A$7:$A$104,SALE!$A$6:$A$50000,$O$4)</f>
        <v>0</v>
      </c>
      <c r="Q10" s="35">
        <f>SUMIFS(SALE!$U$6:$U$50000,SALE!$K$6:$K$50000,$A$7:$A$104,SALE!$A$6:$A$50000,$O$4)</f>
        <v>149110.71569999997</v>
      </c>
      <c r="R10" s="35">
        <f>SUMIFS(SALE!$V$6:$V$50000,SALE!$K$6:$K$50000,$A$7:$A$104,SALE!$A$6:$A$50000,$O$4)</f>
        <v>149110.71569999997</v>
      </c>
      <c r="S10" s="35">
        <f t="shared" si="11"/>
        <v>2055497.6015999999</v>
      </c>
      <c r="T10" s="35">
        <f>SUMIFS(SALE!$S$6:$S$50000,SALE!$K$6:$K$50000,$A$7:$A$104,SALE!$A$6:$A$50000,$T$4)</f>
        <v>1741947.1199999999</v>
      </c>
      <c r="U10" s="35">
        <f>SUMIFS(SALE!$T$6:$T$50000,SALE!$K$6:$K$50000,$A$7:$A$104,SALE!$A$6:$A$50000,$T$4)</f>
        <v>0</v>
      </c>
      <c r="V10" s="35">
        <f>SUMIFS(SALE!$U$6:$U$50000,SALE!$K$6:$K$50000,$A$7:$A$104,SALE!$A$6:$A$50000,$T$4)</f>
        <v>156775.24080000003</v>
      </c>
      <c r="W10" s="35">
        <f>SUMIFS(SALE!$V$6:$V$50000,SALE!$K$6:$K$50000,$A$7:$A$104,SALE!$A$6:$A$50000,$T$4)</f>
        <v>156775.24080000003</v>
      </c>
      <c r="X10" s="35">
        <f t="shared" si="12"/>
        <v>1354848.8363999997</v>
      </c>
      <c r="Y10" s="35">
        <f>SUMIFS(SALE!$S$6:$S$50000,SALE!$K$6:$K$50000,$A$7:$A$104,SALE!$A$6:$A$50000,$Y$4)</f>
        <v>1148176.9799999997</v>
      </c>
      <c r="Z10" s="35">
        <f>SUMIFS(SALE!$T$6:$T$50000,SALE!$K$6:$K$50000,$A$7:$A$104,SALE!$A$6:$A$50000,$Y$4)</f>
        <v>0</v>
      </c>
      <c r="AA10" s="35">
        <f>SUMIFS(SALE!$U$6:$U$50000,SALE!$K$6:$K$50000,$A$7:$A$104,SALE!$A$6:$A$50000,$Y$4)</f>
        <v>103335.92820000001</v>
      </c>
      <c r="AB10" s="35">
        <f>SUMIFS(SALE!$V$6:$V$50000,SALE!$K$6:$K$50000,$A$7:$A$104,SALE!$A$6:$A$50000,$Y$4)</f>
        <v>103335.92820000001</v>
      </c>
      <c r="AC10" s="35">
        <f t="shared" si="13"/>
        <v>0</v>
      </c>
      <c r="AD10" s="35">
        <f>SUMIFS(SALE!$S$6:$S$50000,SALE!$K$6:$K$50000,$A$7:$A$104,SALE!$A$6:$A$50000,$AD$4)</f>
        <v>0</v>
      </c>
      <c r="AE10" s="35">
        <f>SUMIFS(SALE!$T$6:$T$50000,SALE!$K$6:$K$50000,$A$7:$A$104,SALE!$A$6:$A$50000,$AD$4)</f>
        <v>0</v>
      </c>
      <c r="AF10" s="35">
        <f>SUMIFS(SALE!$U$6:$U$50000,SALE!$K$6:$K$50000,$A$7:$A$104,SALE!$A$6:$A$50000,$AD$4)</f>
        <v>0</v>
      </c>
      <c r="AG10" s="35">
        <f>SUMIFS(SALE!$V$6:$V$50000,SALE!$K$6:$K$50000,$A$7:$A$104,SALE!$A$6:$A$50000,$AD$4)</f>
        <v>0</v>
      </c>
      <c r="AH10" s="35">
        <f t="shared" si="14"/>
        <v>0</v>
      </c>
      <c r="AI10" s="35">
        <f>SUMIFS(SALE!$S$6:$S$50000,SALE!$K$6:$K$50000,$A$7:$A$104,SALE!$A$6:$A$50000,$AI$4)</f>
        <v>0</v>
      </c>
      <c r="AJ10" s="35">
        <f>SUMIFS(SALE!$T$6:$T$50000,SALE!$K$6:$K$50000,$A$7:$A$104,SALE!$A$6:$A$50000,$AI$4)</f>
        <v>0</v>
      </c>
      <c r="AK10" s="35">
        <f>SUMIFS(SALE!$U$6:$U$50000,SALE!$K$6:$K$50000,$A$7:$A$104,SALE!$A$6:$A$50000,$AI$4)</f>
        <v>0</v>
      </c>
      <c r="AL10" s="35">
        <f>SUMIFS(SALE!$V$6:$V$50000,SALE!$K$6:$K$50000,$A$7:$A$104,SALE!$A$6:$A$50000,$AI$4)</f>
        <v>0</v>
      </c>
      <c r="AM10" s="35">
        <f t="shared" si="15"/>
        <v>0</v>
      </c>
      <c r="AN10" s="35">
        <f>SUMIFS(SALE!$S$6:$S$50000,SALE!$K$6:$K$50000,$A$7:$A$104,SALE!$A$6:$A$50000,$AN$4)</f>
        <v>0</v>
      </c>
      <c r="AO10" s="35">
        <f>SUMIFS(SALE!$T$6:$T$50000,SALE!$K$6:$K$50000,$A$7:$A$104,SALE!$A$6:$A$50000,$AN$4)</f>
        <v>0</v>
      </c>
      <c r="AP10" s="35">
        <f>SUMIFS(SALE!$U$6:$U$50000,SALE!$K$6:$K$50000,$A$7:$A$104,SALE!$A$6:$A$50000,$AN$4)</f>
        <v>0</v>
      </c>
      <c r="AQ10" s="35">
        <f>SUMIFS(SALE!$V$6:$V$50000,SALE!$K$6:$K$50000,$A$7:$A$104,SALE!$A$6:$A$50000,$AN$4)</f>
        <v>0</v>
      </c>
      <c r="AR10" s="35">
        <f t="shared" si="16"/>
        <v>0</v>
      </c>
      <c r="AS10" s="35">
        <f>SUMIFS(SALE!$S$6:$S$50000,SALE!$K$6:$K$50000,$A$7:$A$104,SALE!$A$6:$A$50000,$AS$4)</f>
        <v>0</v>
      </c>
      <c r="AT10" s="35">
        <f>SUMIFS(SALE!$T$6:$T$50000,SALE!$K$6:$K$50000,$A$7:$A$104,SALE!$A$6:$A$50000,$AS$4)</f>
        <v>0</v>
      </c>
      <c r="AU10" s="35">
        <f>SUMIFS(SALE!$U$6:$U$50000,SALE!$K$6:$K$50000,$A$7:$A$104,SALE!$A$6:$A$50000,$AS$4)</f>
        <v>0</v>
      </c>
      <c r="AV10" s="35">
        <f>SUMIFS(SALE!$V$6:$V$50000,SALE!$K$6:$K$50000,$A$7:$A$104,SALE!$A$6:$A$50000,$ANS$4)</f>
        <v>0</v>
      </c>
      <c r="AW10" s="35">
        <f t="shared" si="17"/>
        <v>0</v>
      </c>
      <c r="AX10" s="35">
        <f>SUMIFS(SALE!$S$6:$S$50000,SALE!$K$6:$K$50000,$A$7:$A$104,SALE!$A$6:$A$50000,$AX$4)</f>
        <v>0</v>
      </c>
      <c r="AY10" s="35">
        <f>SUMIFS(SALE!$T$6:$T$50000,SALE!$K$6:$K$50000,$A$7:$A$104,SALE!$A$6:$A$50000,$AX$4)</f>
        <v>0</v>
      </c>
      <c r="AZ10" s="35">
        <f>SUMIFS(SALE!$U$6:$U$50000,SALE!$K$6:$K$50000,$A$7:$A$104,SALE!$A$6:$A$50000,$AX$4)</f>
        <v>0</v>
      </c>
      <c r="BA10" s="35">
        <f>SUMIFS(SALE!$V$6:$V$50000,SALE!$K$6:$K$50000,$A$7:$A$104,SALE!$A$6:$A$50000,$AX$4)</f>
        <v>0</v>
      </c>
      <c r="BB10" s="35">
        <f t="shared" si="18"/>
        <v>0</v>
      </c>
      <c r="BC10" s="35">
        <f>SUMIFS(SALE!$S$6:$S$50000,SALE!$K$6:$K$50000,$A$7:$A$104,SALE!$A$6:$A$50000,$BC$4)</f>
        <v>0</v>
      </c>
      <c r="BD10" s="35">
        <f>SUMIFS(SALE!$T$6:$T$50000,SALE!$K$6:$K$50000,$A$7:$A$104,SALE!$A$6:$A$50000,$BC$4)</f>
        <v>0</v>
      </c>
      <c r="BE10" s="35">
        <f>SUMIFS(SALE!$U$6:$U$50000,SALE!$K$6:$K$50000,$A$7:$A$104,SALE!$A$6:$A$50000,$BC$4)</f>
        <v>0</v>
      </c>
      <c r="BF10" s="35">
        <f>SUMIFS(SALE!$V$6:$V$50000,SALE!$K$6:$K$50000,$A$7:$A$104,SALE!$A$6:$A$50000,$BC$4)</f>
        <v>0</v>
      </c>
      <c r="BG10" s="35">
        <f t="shared" si="19"/>
        <v>0</v>
      </c>
      <c r="BH10" s="35">
        <f>SUMIFS(SALE!$S$6:$S$50000,SALE!$K$6:$K$50000,$A$7:$A$104,SALE!$A$6:$A$50000,$BH$4)</f>
        <v>0</v>
      </c>
      <c r="BI10" s="35">
        <f>SUMIFS(SALE!$T$6:$T$50000,SALE!$K$6:$K$50000,$A$7:$A$104,SALE!$A$6:$A$50000,$BH$4)</f>
        <v>0</v>
      </c>
      <c r="BJ10" s="35">
        <f>SUMIFS(SALE!$U$6:$U$50000,SALE!$K$6:$K$50000,$A$7:$A$104,SALE!$A$6:$A$50000,$BH$4)</f>
        <v>0</v>
      </c>
      <c r="BK10" s="35">
        <f>SUMIFS(SALE!$V$6:$V$50000,SALE!$K$6:$K$50000,$A$7:$A$104,SALE!$A$6:$A$50000,$BH$4)</f>
        <v>0</v>
      </c>
    </row>
    <row r="11" spans="1:63">
      <c r="A11" s="85">
        <v>998873</v>
      </c>
      <c r="B11" s="87" t="s">
        <v>1219</v>
      </c>
      <c r="D11" s="35">
        <f t="shared" si="8"/>
        <v>0</v>
      </c>
      <c r="E11" s="35">
        <f>SUMIFS(SALE!$S$6:$S$50000,SALE!$K$6:$K$50000,$A$7:$A$104,SALE!$A$6:$A$50000,$E$4)</f>
        <v>0</v>
      </c>
      <c r="F11" s="35">
        <f>SUMIFS(SALE!$T$6:$T$50000,SALE!$K$6:$K$50000,$A$7:$A$104,SALE!$A$6:$A$50000,$E$4)</f>
        <v>0</v>
      </c>
      <c r="G11" s="35">
        <f>SUMIFS(SALE!$U$6:$U$50000,SALE!$K$6:$K$50000,$A$7:$A$104,SALE!$A$6:$A$50000,$E$4)</f>
        <v>0</v>
      </c>
      <c r="H11" s="35">
        <f>SUMIFS(SALE!$V$6:$V$50000,SALE!$K$6:$K$50000,$A$7:$A$104,SALE!$A$6:$A$50000,$E$4)</f>
        <v>0</v>
      </c>
      <c r="I11" s="35">
        <f t="shared" si="9"/>
        <v>0</v>
      </c>
      <c r="J11" s="35">
        <f>SUMIFS(SALE!$S$6:$S$50000,SALE!$K$6:$K$50000,$A$7:$A$104,SALE!$A$6:$A$50000,$J$4)</f>
        <v>0</v>
      </c>
      <c r="K11" s="35">
        <f>SUMIFS(SALE!$T$6:$T$50000,SALE!$K$6:$K$50000,$A$7:$A$104,SALE!$A$6:$A$50000,$J$4)</f>
        <v>0</v>
      </c>
      <c r="L11" s="35">
        <f>SUMIFS(SALE!$U$6:$U$50000,SALE!$K$6:$K$50000,$A$7:$A$104,SALE!$A$6:$A$50000,$J$4)</f>
        <v>0</v>
      </c>
      <c r="M11" s="35">
        <f>SUMIFS(SALE!$V$6:$V$50000,SALE!$K$6:$K$50000,$A$7:$A$104,SALE!$A$6:$A$50000,$J$4)</f>
        <v>0</v>
      </c>
      <c r="N11" s="35">
        <f t="shared" si="10"/>
        <v>0</v>
      </c>
      <c r="O11" s="35">
        <f>SUMIFS(SALE!$S$6:$S$50000,SALE!$K$6:$K$50000,$A$7:$A$104,SALE!$A$6:$A$50000,$O$4)</f>
        <v>0</v>
      </c>
      <c r="P11" s="35">
        <f>SUMIFS(SALE!$T$6:$T$50000,SALE!$K$6:$K$50000,$A$7:$A$104,SALE!$A$6:$A$50000,$O$4)</f>
        <v>0</v>
      </c>
      <c r="Q11" s="35">
        <f>SUMIFS(SALE!$U$6:$U$50000,SALE!$K$6:$K$50000,$A$7:$A$104,SALE!$A$6:$A$50000,$O$4)</f>
        <v>0</v>
      </c>
      <c r="R11" s="35">
        <f>SUMIFS(SALE!$V$6:$V$50000,SALE!$K$6:$K$50000,$A$7:$A$104,SALE!$A$6:$A$50000,$O$4)</f>
        <v>0</v>
      </c>
      <c r="S11" s="35">
        <f t="shared" si="11"/>
        <v>0</v>
      </c>
      <c r="T11" s="35">
        <f>SUMIFS(SALE!$S$6:$S$50000,SALE!$K$6:$K$50000,$A$7:$A$104,SALE!$A$6:$A$50000,$T$4)</f>
        <v>0</v>
      </c>
      <c r="U11" s="35">
        <f>SUMIFS(SALE!$T$6:$T$50000,SALE!$K$6:$K$50000,$A$7:$A$104,SALE!$A$6:$A$50000,$T$4)</f>
        <v>0</v>
      </c>
      <c r="V11" s="35">
        <f>SUMIFS(SALE!$U$6:$U$50000,SALE!$K$6:$K$50000,$A$7:$A$104,SALE!$A$6:$A$50000,$T$4)</f>
        <v>0</v>
      </c>
      <c r="W11" s="35">
        <f>SUMIFS(SALE!$V$6:$V$50000,SALE!$K$6:$K$50000,$A$7:$A$104,SALE!$A$6:$A$50000,$T$4)</f>
        <v>0</v>
      </c>
      <c r="X11" s="35">
        <f t="shared" si="12"/>
        <v>0</v>
      </c>
      <c r="Y11" s="35">
        <f>SUMIFS(SALE!$S$6:$S$50000,SALE!$K$6:$K$50000,$A$7:$A$104,SALE!$A$6:$A$50000,$Y$4)</f>
        <v>0</v>
      </c>
      <c r="Z11" s="35">
        <f>SUMIFS(SALE!$T$6:$T$50000,SALE!$K$6:$K$50000,$A$7:$A$104,SALE!$A$6:$A$50000,$Y$4)</f>
        <v>0</v>
      </c>
      <c r="AA11" s="35">
        <f>SUMIFS(SALE!$U$6:$U$50000,SALE!$K$6:$K$50000,$A$7:$A$104,SALE!$A$6:$A$50000,$Y$4)</f>
        <v>0</v>
      </c>
      <c r="AB11" s="35">
        <f>SUMIFS(SALE!$V$6:$V$50000,SALE!$K$6:$K$50000,$A$7:$A$104,SALE!$A$6:$A$50000,$Y$4)</f>
        <v>0</v>
      </c>
      <c r="AC11" s="35">
        <f t="shared" si="13"/>
        <v>0</v>
      </c>
      <c r="AD11" s="35">
        <f>SUMIFS(SALE!$S$6:$S$50000,SALE!$K$6:$K$50000,$A$7:$A$104,SALE!$A$6:$A$50000,$AD$4)</f>
        <v>0</v>
      </c>
      <c r="AE11" s="35">
        <f>SUMIFS(SALE!$T$6:$T$50000,SALE!$K$6:$K$50000,$A$7:$A$104,SALE!$A$6:$A$50000,$AD$4)</f>
        <v>0</v>
      </c>
      <c r="AF11" s="35">
        <f>SUMIFS(SALE!$U$6:$U$50000,SALE!$K$6:$K$50000,$A$7:$A$104,SALE!$A$6:$A$50000,$AD$4)</f>
        <v>0</v>
      </c>
      <c r="AG11" s="35">
        <f>SUMIFS(SALE!$V$6:$V$50000,SALE!$K$6:$K$50000,$A$7:$A$104,SALE!$A$6:$A$50000,$AD$4)</f>
        <v>0</v>
      </c>
      <c r="AH11" s="35">
        <f t="shared" si="14"/>
        <v>0</v>
      </c>
      <c r="AI11" s="35">
        <f>SUMIFS(SALE!$S$6:$S$50000,SALE!$K$6:$K$50000,$A$7:$A$104,SALE!$A$6:$A$50000,$AI$4)</f>
        <v>0</v>
      </c>
      <c r="AJ11" s="35">
        <f>SUMIFS(SALE!$T$6:$T$50000,SALE!$K$6:$K$50000,$A$7:$A$104,SALE!$A$6:$A$50000,$AI$4)</f>
        <v>0</v>
      </c>
      <c r="AK11" s="35">
        <f>SUMIFS(SALE!$U$6:$U$50000,SALE!$K$6:$K$50000,$A$7:$A$104,SALE!$A$6:$A$50000,$AI$4)</f>
        <v>0</v>
      </c>
      <c r="AL11" s="35">
        <f>SUMIFS(SALE!$V$6:$V$50000,SALE!$K$6:$K$50000,$A$7:$A$104,SALE!$A$6:$A$50000,$AI$4)</f>
        <v>0</v>
      </c>
      <c r="AM11" s="35">
        <f t="shared" si="15"/>
        <v>0</v>
      </c>
      <c r="AN11" s="35">
        <f>SUMIFS(SALE!$S$6:$S$50000,SALE!$K$6:$K$50000,$A$7:$A$104,SALE!$A$6:$A$50000,$AN$4)</f>
        <v>0</v>
      </c>
      <c r="AO11" s="35">
        <f>SUMIFS(SALE!$T$6:$T$50000,SALE!$K$6:$K$50000,$A$7:$A$104,SALE!$A$6:$A$50000,$AN$4)</f>
        <v>0</v>
      </c>
      <c r="AP11" s="35">
        <f>SUMIFS(SALE!$U$6:$U$50000,SALE!$K$6:$K$50000,$A$7:$A$104,SALE!$A$6:$A$50000,$AN$4)</f>
        <v>0</v>
      </c>
      <c r="AQ11" s="35">
        <f>SUMIFS(SALE!$V$6:$V$50000,SALE!$K$6:$K$50000,$A$7:$A$104,SALE!$A$6:$A$50000,$AN$4)</f>
        <v>0</v>
      </c>
      <c r="AR11" s="35">
        <f t="shared" si="16"/>
        <v>0</v>
      </c>
      <c r="AS11" s="35">
        <f>SUMIFS(SALE!$S$6:$S$50000,SALE!$K$6:$K$50000,$A$7:$A$104,SALE!$A$6:$A$50000,$AS$4)</f>
        <v>0</v>
      </c>
      <c r="AT11" s="35">
        <f>SUMIFS(SALE!$T$6:$T$50000,SALE!$K$6:$K$50000,$A$7:$A$104,SALE!$A$6:$A$50000,$AS$4)</f>
        <v>0</v>
      </c>
      <c r="AU11" s="35">
        <f>SUMIFS(SALE!$U$6:$U$50000,SALE!$K$6:$K$50000,$A$7:$A$104,SALE!$A$6:$A$50000,$AS$4)</f>
        <v>0</v>
      </c>
      <c r="AV11" s="35">
        <f>SUMIFS(SALE!$V$6:$V$50000,SALE!$K$6:$K$50000,$A$7:$A$104,SALE!$A$6:$A$50000,$ANS$4)</f>
        <v>0</v>
      </c>
      <c r="AW11" s="35">
        <f t="shared" si="17"/>
        <v>0</v>
      </c>
      <c r="AX11" s="35">
        <f>SUMIFS(SALE!$S$6:$S$50000,SALE!$K$6:$K$50000,$A$7:$A$104,SALE!$A$6:$A$50000,$AX$4)</f>
        <v>0</v>
      </c>
      <c r="AY11" s="35">
        <f>SUMIFS(SALE!$T$6:$T$50000,SALE!$K$6:$K$50000,$A$7:$A$104,SALE!$A$6:$A$50000,$AX$4)</f>
        <v>0</v>
      </c>
      <c r="AZ11" s="35">
        <f>SUMIFS(SALE!$U$6:$U$50000,SALE!$K$6:$K$50000,$A$7:$A$104,SALE!$A$6:$A$50000,$AX$4)</f>
        <v>0</v>
      </c>
      <c r="BA11" s="35">
        <f>SUMIFS(SALE!$V$6:$V$50000,SALE!$K$6:$K$50000,$A$7:$A$104,SALE!$A$6:$A$50000,$AX$4)</f>
        <v>0</v>
      </c>
      <c r="BB11" s="35">
        <f t="shared" si="18"/>
        <v>0</v>
      </c>
      <c r="BC11" s="35">
        <f>SUMIFS(SALE!$S$6:$S$50000,SALE!$K$6:$K$50000,$A$7:$A$104,SALE!$A$6:$A$50000,$BC$4)</f>
        <v>0</v>
      </c>
      <c r="BD11" s="35">
        <f>SUMIFS(SALE!$T$6:$T$50000,SALE!$K$6:$K$50000,$A$7:$A$104,SALE!$A$6:$A$50000,$BC$4)</f>
        <v>0</v>
      </c>
      <c r="BE11" s="35">
        <f>SUMIFS(SALE!$U$6:$U$50000,SALE!$K$6:$K$50000,$A$7:$A$104,SALE!$A$6:$A$50000,$BC$4)</f>
        <v>0</v>
      </c>
      <c r="BF11" s="35">
        <f>SUMIFS(SALE!$V$6:$V$50000,SALE!$K$6:$K$50000,$A$7:$A$104,SALE!$A$6:$A$50000,$BC$4)</f>
        <v>0</v>
      </c>
      <c r="BG11" s="35">
        <f t="shared" si="19"/>
        <v>0</v>
      </c>
      <c r="BH11" s="35">
        <f>SUMIFS(SALE!$S$6:$S$50000,SALE!$K$6:$K$50000,$A$7:$A$104,SALE!$A$6:$A$50000,$BH$4)</f>
        <v>0</v>
      </c>
      <c r="BI11" s="35">
        <f>SUMIFS(SALE!$T$6:$T$50000,SALE!$K$6:$K$50000,$A$7:$A$104,SALE!$A$6:$A$50000,$BH$4)</f>
        <v>0</v>
      </c>
      <c r="BJ11" s="35">
        <f>SUMIFS(SALE!$U$6:$U$50000,SALE!$K$6:$K$50000,$A$7:$A$104,SALE!$A$6:$A$50000,$BH$4)</f>
        <v>0</v>
      </c>
      <c r="BK11" s="35">
        <f>SUMIFS(SALE!$V$6:$V$50000,SALE!$K$6:$K$50000,$A$7:$A$104,SALE!$A$6:$A$50000,$BH$4)</f>
        <v>0</v>
      </c>
    </row>
    <row r="12" spans="1:63">
      <c r="A12" s="85">
        <v>38140010</v>
      </c>
      <c r="B12" s="87" t="s">
        <v>1223</v>
      </c>
      <c r="D12" s="35">
        <f t="shared" si="8"/>
        <v>0</v>
      </c>
      <c r="E12" s="35">
        <f>SUMIFS(SALE!$S$6:$S$50000,SALE!$K$6:$K$50000,$A$7:$A$104,SALE!$A$6:$A$50000,$E$4)</f>
        <v>0</v>
      </c>
      <c r="F12" s="35">
        <f>SUMIFS(SALE!$T$6:$T$50000,SALE!$K$6:$K$50000,$A$7:$A$104,SALE!$A$6:$A$50000,$E$4)</f>
        <v>0</v>
      </c>
      <c r="G12" s="35">
        <f>SUMIFS(SALE!$U$6:$U$50000,SALE!$K$6:$K$50000,$A$7:$A$104,SALE!$A$6:$A$50000,$E$4)</f>
        <v>0</v>
      </c>
      <c r="H12" s="35">
        <f>SUMIFS(SALE!$V$6:$V$50000,SALE!$K$6:$K$50000,$A$7:$A$104,SALE!$A$6:$A$50000,$E$4)</f>
        <v>0</v>
      </c>
      <c r="I12" s="35">
        <f t="shared" si="9"/>
        <v>0</v>
      </c>
      <c r="J12" s="35">
        <f>SUMIFS(SALE!$S$6:$S$50000,SALE!$K$6:$K$50000,$A$7:$A$104,SALE!$A$6:$A$50000,$J$4)</f>
        <v>0</v>
      </c>
      <c r="K12" s="35">
        <f>SUMIFS(SALE!$T$6:$T$50000,SALE!$K$6:$K$50000,$A$7:$A$104,SALE!$A$6:$A$50000,$J$4)</f>
        <v>0</v>
      </c>
      <c r="L12" s="35">
        <f>SUMIFS(SALE!$U$6:$U$50000,SALE!$K$6:$K$50000,$A$7:$A$104,SALE!$A$6:$A$50000,$J$4)</f>
        <v>0</v>
      </c>
      <c r="M12" s="35">
        <f>SUMIFS(SALE!$V$6:$V$50000,SALE!$K$6:$K$50000,$A$7:$A$104,SALE!$A$6:$A$50000,$J$4)</f>
        <v>0</v>
      </c>
      <c r="N12" s="35">
        <f t="shared" si="10"/>
        <v>0</v>
      </c>
      <c r="O12" s="35">
        <f>SUMIFS(SALE!$S$6:$S$50000,SALE!$K$6:$K$50000,$A$7:$A$104,SALE!$A$6:$A$50000,$O$4)</f>
        <v>0</v>
      </c>
      <c r="P12" s="35">
        <f>SUMIFS(SALE!$T$6:$T$50000,SALE!$K$6:$K$50000,$A$7:$A$104,SALE!$A$6:$A$50000,$O$4)</f>
        <v>0</v>
      </c>
      <c r="Q12" s="35">
        <f>SUMIFS(SALE!$U$6:$U$50000,SALE!$K$6:$K$50000,$A$7:$A$104,SALE!$A$6:$A$50000,$O$4)</f>
        <v>0</v>
      </c>
      <c r="R12" s="35">
        <f>SUMIFS(SALE!$V$6:$V$50000,SALE!$K$6:$K$50000,$A$7:$A$104,SALE!$A$6:$A$50000,$O$4)</f>
        <v>0</v>
      </c>
      <c r="S12" s="35">
        <f t="shared" si="11"/>
        <v>0</v>
      </c>
      <c r="T12" s="35">
        <f>SUMIFS(SALE!$S$6:$S$50000,SALE!$K$6:$K$50000,$A$7:$A$104,SALE!$A$6:$A$50000,$T$4)</f>
        <v>0</v>
      </c>
      <c r="U12" s="35">
        <f>SUMIFS(SALE!$T$6:$T$50000,SALE!$K$6:$K$50000,$A$7:$A$104,SALE!$A$6:$A$50000,$T$4)</f>
        <v>0</v>
      </c>
      <c r="V12" s="35">
        <f>SUMIFS(SALE!$U$6:$U$50000,SALE!$K$6:$K$50000,$A$7:$A$104,SALE!$A$6:$A$50000,$T$4)</f>
        <v>0</v>
      </c>
      <c r="W12" s="35">
        <f>SUMIFS(SALE!$V$6:$V$50000,SALE!$K$6:$K$50000,$A$7:$A$104,SALE!$A$6:$A$50000,$T$4)</f>
        <v>0</v>
      </c>
      <c r="X12" s="35">
        <f t="shared" si="12"/>
        <v>0</v>
      </c>
      <c r="Y12" s="35">
        <f>SUMIFS(SALE!$S$6:$S$50000,SALE!$K$6:$K$50000,$A$7:$A$104,SALE!$A$6:$A$50000,$Y$4)</f>
        <v>0</v>
      </c>
      <c r="Z12" s="35">
        <f>SUMIFS(SALE!$T$6:$T$50000,SALE!$K$6:$K$50000,$A$7:$A$104,SALE!$A$6:$A$50000,$Y$4)</f>
        <v>0</v>
      </c>
      <c r="AA12" s="35">
        <f>SUMIFS(SALE!$U$6:$U$50000,SALE!$K$6:$K$50000,$A$7:$A$104,SALE!$A$6:$A$50000,$Y$4)</f>
        <v>0</v>
      </c>
      <c r="AB12" s="35">
        <f>SUMIFS(SALE!$V$6:$V$50000,SALE!$K$6:$K$50000,$A$7:$A$104,SALE!$A$6:$A$50000,$Y$4)</f>
        <v>0</v>
      </c>
      <c r="AC12" s="35">
        <f t="shared" si="13"/>
        <v>0</v>
      </c>
      <c r="AD12" s="35">
        <f>SUMIFS(SALE!$S$6:$S$50000,SALE!$K$6:$K$50000,$A$7:$A$104,SALE!$A$6:$A$50000,$AD$4)</f>
        <v>0</v>
      </c>
      <c r="AE12" s="35">
        <f>SUMIFS(SALE!$T$6:$T$50000,SALE!$K$6:$K$50000,$A$7:$A$104,SALE!$A$6:$A$50000,$AD$4)</f>
        <v>0</v>
      </c>
      <c r="AF12" s="35">
        <f>SUMIFS(SALE!$U$6:$U$50000,SALE!$K$6:$K$50000,$A$7:$A$104,SALE!$A$6:$A$50000,$AD$4)</f>
        <v>0</v>
      </c>
      <c r="AG12" s="35">
        <f>SUMIFS(SALE!$V$6:$V$50000,SALE!$K$6:$K$50000,$A$7:$A$104,SALE!$A$6:$A$50000,$AD$4)</f>
        <v>0</v>
      </c>
      <c r="AH12" s="35">
        <f t="shared" si="14"/>
        <v>0</v>
      </c>
      <c r="AI12" s="35">
        <f>SUMIFS(SALE!$S$6:$S$50000,SALE!$K$6:$K$50000,$A$7:$A$104,SALE!$A$6:$A$50000,$AI$4)</f>
        <v>0</v>
      </c>
      <c r="AJ12" s="35">
        <f>SUMIFS(SALE!$T$6:$T$50000,SALE!$K$6:$K$50000,$A$7:$A$104,SALE!$A$6:$A$50000,$AI$4)</f>
        <v>0</v>
      </c>
      <c r="AK12" s="35">
        <f>SUMIFS(SALE!$U$6:$U$50000,SALE!$K$6:$K$50000,$A$7:$A$104,SALE!$A$6:$A$50000,$AI$4)</f>
        <v>0</v>
      </c>
      <c r="AL12" s="35">
        <f>SUMIFS(SALE!$V$6:$V$50000,SALE!$K$6:$K$50000,$A$7:$A$104,SALE!$A$6:$A$50000,$AI$4)</f>
        <v>0</v>
      </c>
      <c r="AM12" s="35">
        <f t="shared" si="15"/>
        <v>0</v>
      </c>
      <c r="AN12" s="35">
        <f>SUMIFS(SALE!$S$6:$S$50000,SALE!$K$6:$K$50000,$A$7:$A$104,SALE!$A$6:$A$50000,$AN$4)</f>
        <v>0</v>
      </c>
      <c r="AO12" s="35">
        <f>SUMIFS(SALE!$T$6:$T$50000,SALE!$K$6:$K$50000,$A$7:$A$104,SALE!$A$6:$A$50000,$AN$4)</f>
        <v>0</v>
      </c>
      <c r="AP12" s="35">
        <f>SUMIFS(SALE!$U$6:$U$50000,SALE!$K$6:$K$50000,$A$7:$A$104,SALE!$A$6:$A$50000,$AN$4)</f>
        <v>0</v>
      </c>
      <c r="AQ12" s="35">
        <f>SUMIFS(SALE!$V$6:$V$50000,SALE!$K$6:$K$50000,$A$7:$A$104,SALE!$A$6:$A$50000,$AN$4)</f>
        <v>0</v>
      </c>
      <c r="AR12" s="35">
        <f t="shared" si="16"/>
        <v>0</v>
      </c>
      <c r="AS12" s="35">
        <f>SUMIFS(SALE!$S$6:$S$50000,SALE!$K$6:$K$50000,$A$7:$A$104,SALE!$A$6:$A$50000,$AS$4)</f>
        <v>0</v>
      </c>
      <c r="AT12" s="35">
        <f>SUMIFS(SALE!$T$6:$T$50000,SALE!$K$6:$K$50000,$A$7:$A$104,SALE!$A$6:$A$50000,$AS$4)</f>
        <v>0</v>
      </c>
      <c r="AU12" s="35">
        <f>SUMIFS(SALE!$U$6:$U$50000,SALE!$K$6:$K$50000,$A$7:$A$104,SALE!$A$6:$A$50000,$AS$4)</f>
        <v>0</v>
      </c>
      <c r="AV12" s="35">
        <f>SUMIFS(SALE!$V$6:$V$50000,SALE!$K$6:$K$50000,$A$7:$A$104,SALE!$A$6:$A$50000,$ANS$4)</f>
        <v>0</v>
      </c>
      <c r="AW12" s="35">
        <f t="shared" si="17"/>
        <v>0</v>
      </c>
      <c r="AX12" s="35">
        <f>SUMIFS(SALE!$S$6:$S$50000,SALE!$K$6:$K$50000,$A$7:$A$104,SALE!$A$6:$A$50000,$AX$4)</f>
        <v>0</v>
      </c>
      <c r="AY12" s="35">
        <f>SUMIFS(SALE!$T$6:$T$50000,SALE!$K$6:$K$50000,$A$7:$A$104,SALE!$A$6:$A$50000,$AX$4)</f>
        <v>0</v>
      </c>
      <c r="AZ12" s="35">
        <f>SUMIFS(SALE!$U$6:$U$50000,SALE!$K$6:$K$50000,$A$7:$A$104,SALE!$A$6:$A$50000,$AX$4)</f>
        <v>0</v>
      </c>
      <c r="BA12" s="35">
        <f>SUMIFS(SALE!$V$6:$V$50000,SALE!$K$6:$K$50000,$A$7:$A$104,SALE!$A$6:$A$50000,$AX$4)</f>
        <v>0</v>
      </c>
      <c r="BB12" s="35">
        <f t="shared" si="18"/>
        <v>0</v>
      </c>
      <c r="BC12" s="35">
        <f>SUMIFS(SALE!$S$6:$S$50000,SALE!$K$6:$K$50000,$A$7:$A$104,SALE!$A$6:$A$50000,$BC$4)</f>
        <v>0</v>
      </c>
      <c r="BD12" s="35">
        <f>SUMIFS(SALE!$T$6:$T$50000,SALE!$K$6:$K$50000,$A$7:$A$104,SALE!$A$6:$A$50000,$BC$4)</f>
        <v>0</v>
      </c>
      <c r="BE12" s="35">
        <f>SUMIFS(SALE!$U$6:$U$50000,SALE!$K$6:$K$50000,$A$7:$A$104,SALE!$A$6:$A$50000,$BC$4)</f>
        <v>0</v>
      </c>
      <c r="BF12" s="35">
        <f>SUMIFS(SALE!$V$6:$V$50000,SALE!$K$6:$K$50000,$A$7:$A$104,SALE!$A$6:$A$50000,$BC$4)</f>
        <v>0</v>
      </c>
      <c r="BG12" s="35">
        <f t="shared" si="19"/>
        <v>0</v>
      </c>
      <c r="BH12" s="35">
        <f>SUMIFS(SALE!$S$6:$S$50000,SALE!$K$6:$K$50000,$A$7:$A$104,SALE!$A$6:$A$50000,$BH$4)</f>
        <v>0</v>
      </c>
      <c r="BI12" s="35">
        <f>SUMIFS(SALE!$T$6:$T$50000,SALE!$K$6:$K$50000,$A$7:$A$104,SALE!$A$6:$A$50000,$BH$4)</f>
        <v>0</v>
      </c>
      <c r="BJ12" s="35">
        <f>SUMIFS(SALE!$U$6:$U$50000,SALE!$K$6:$K$50000,$A$7:$A$104,SALE!$A$6:$A$50000,$BH$4)</f>
        <v>0</v>
      </c>
      <c r="BK12" s="35">
        <f>SUMIFS(SALE!$V$6:$V$50000,SALE!$K$6:$K$50000,$A$7:$A$104,SALE!$A$6:$A$50000,$BH$4)</f>
        <v>0</v>
      </c>
    </row>
    <row r="13" spans="1:63">
      <c r="A13" s="85">
        <v>87141090</v>
      </c>
      <c r="B13" s="87" t="s">
        <v>1219</v>
      </c>
      <c r="D13" s="35">
        <f t="shared" si="8"/>
        <v>476842.08640000003</v>
      </c>
      <c r="E13" s="35">
        <f>SUMIFS(SALE!$S$6:$S$50000,SALE!$K$6:$K$50000,$A$7:$A$104,SALE!$A$6:$A$50000,$E$4)</f>
        <v>372532.88</v>
      </c>
      <c r="F13" s="35">
        <f>SUMIFS(SALE!$T$6:$T$50000,SALE!$K$6:$K$50000,$A$7:$A$104,SALE!$A$6:$A$50000,$E$4)</f>
        <v>0</v>
      </c>
      <c r="G13" s="35">
        <f>SUMIFS(SALE!$U$6:$U$50000,SALE!$K$6:$K$50000,$A$7:$A$104,SALE!$A$6:$A$50000,$E$4)</f>
        <v>52154.603200000012</v>
      </c>
      <c r="H13" s="35">
        <f>SUMIFS(SALE!$V$6:$V$50000,SALE!$K$6:$K$50000,$A$7:$A$104,SALE!$A$6:$A$50000,$E$4)</f>
        <v>52154.603200000012</v>
      </c>
      <c r="I13" s="35">
        <f t="shared" si="9"/>
        <v>1207911.4495999999</v>
      </c>
      <c r="J13" s="35">
        <f>SUMIFS(SALE!$S$6:$S$50000,SALE!$K$6:$K$50000,$A$7:$A$104,SALE!$A$6:$A$50000,$J$4)</f>
        <v>943680.82</v>
      </c>
      <c r="K13" s="35">
        <f>SUMIFS(SALE!$T$6:$T$50000,SALE!$K$6:$K$50000,$A$7:$A$104,SALE!$A$6:$A$50000,$J$4)</f>
        <v>0</v>
      </c>
      <c r="L13" s="35">
        <f>SUMIFS(SALE!$U$6:$U$50000,SALE!$K$6:$K$50000,$A$7:$A$104,SALE!$A$6:$A$50000,$J$4)</f>
        <v>132115.31479999996</v>
      </c>
      <c r="M13" s="35">
        <f>SUMIFS(SALE!$V$6:$V$50000,SALE!$K$6:$K$50000,$A$7:$A$104,SALE!$A$6:$A$50000,$J$4)</f>
        <v>132115.31479999996</v>
      </c>
      <c r="N13" s="35">
        <f t="shared" si="10"/>
        <v>1022460.5312</v>
      </c>
      <c r="O13" s="35">
        <f>SUMIFS(SALE!$S$6:$S$50000,SALE!$K$6:$K$50000,$A$7:$A$104,SALE!$A$6:$A$50000,$O$4)</f>
        <v>798797.28999999992</v>
      </c>
      <c r="P13" s="35">
        <f>SUMIFS(SALE!$T$6:$T$50000,SALE!$K$6:$K$50000,$A$7:$A$104,SALE!$A$6:$A$50000,$O$4)</f>
        <v>0</v>
      </c>
      <c r="Q13" s="35">
        <f>SUMIFS(SALE!$U$6:$U$50000,SALE!$K$6:$K$50000,$A$7:$A$104,SALE!$A$6:$A$50000,$O$4)</f>
        <v>111831.62059999999</v>
      </c>
      <c r="R13" s="35">
        <f>SUMIFS(SALE!$V$6:$V$50000,SALE!$K$6:$K$50000,$A$7:$A$104,SALE!$A$6:$A$50000,$O$4)</f>
        <v>111831.62059999999</v>
      </c>
      <c r="S13" s="35">
        <f t="shared" si="11"/>
        <v>960496.11520000012</v>
      </c>
      <c r="T13" s="35">
        <f>SUMIFS(SALE!$S$6:$S$50000,SALE!$K$6:$K$50000,$A$7:$A$104,SALE!$A$6:$A$50000,$T$4)</f>
        <v>750387.59000000008</v>
      </c>
      <c r="U13" s="35">
        <f>SUMIFS(SALE!$T$6:$T$50000,SALE!$K$6:$K$50000,$A$7:$A$104,SALE!$A$6:$A$50000,$T$4)</f>
        <v>0</v>
      </c>
      <c r="V13" s="35">
        <f>SUMIFS(SALE!$U$6:$U$50000,SALE!$K$6:$K$50000,$A$7:$A$104,SALE!$A$6:$A$50000,$T$4)</f>
        <v>105054.2626</v>
      </c>
      <c r="W13" s="35">
        <f>SUMIFS(SALE!$V$6:$V$50000,SALE!$K$6:$K$50000,$A$7:$A$104,SALE!$A$6:$A$50000,$T$4)</f>
        <v>105054.2626</v>
      </c>
      <c r="X13" s="35">
        <f t="shared" si="12"/>
        <v>619913.63840000005</v>
      </c>
      <c r="Y13" s="35">
        <f>SUMIFS(SALE!$S$6:$S$50000,SALE!$K$6:$K$50000,$A$7:$A$104,SALE!$A$6:$A$50000,$Y$4)</f>
        <v>484307.53</v>
      </c>
      <c r="Z13" s="35">
        <f>SUMIFS(SALE!$T$6:$T$50000,SALE!$K$6:$K$50000,$A$7:$A$104,SALE!$A$6:$A$50000,$Y$4)</f>
        <v>0</v>
      </c>
      <c r="AA13" s="35">
        <f>SUMIFS(SALE!$U$6:$U$50000,SALE!$K$6:$K$50000,$A$7:$A$104,SALE!$A$6:$A$50000,$Y$4)</f>
        <v>67803.054200000013</v>
      </c>
      <c r="AB13" s="35">
        <f>SUMIFS(SALE!$V$6:$V$50000,SALE!$K$6:$K$50000,$A$7:$A$104,SALE!$A$6:$A$50000,$Y$4)</f>
        <v>67803.054200000013</v>
      </c>
      <c r="AC13" s="35">
        <f t="shared" si="13"/>
        <v>0</v>
      </c>
      <c r="AD13" s="35">
        <f>SUMIFS(SALE!$S$6:$S$50000,SALE!$K$6:$K$50000,$A$7:$A$104,SALE!$A$6:$A$50000,$AD$4)</f>
        <v>0</v>
      </c>
      <c r="AE13" s="35">
        <f>SUMIFS(SALE!$T$6:$T$50000,SALE!$K$6:$K$50000,$A$7:$A$104,SALE!$A$6:$A$50000,$AD$4)</f>
        <v>0</v>
      </c>
      <c r="AF13" s="35">
        <f>SUMIFS(SALE!$U$6:$U$50000,SALE!$K$6:$K$50000,$A$7:$A$104,SALE!$A$6:$A$50000,$AD$4)</f>
        <v>0</v>
      </c>
      <c r="AG13" s="35">
        <f>SUMIFS(SALE!$V$6:$V$50000,SALE!$K$6:$K$50000,$A$7:$A$104,SALE!$A$6:$A$50000,$AD$4)</f>
        <v>0</v>
      </c>
      <c r="AH13" s="35">
        <f t="shared" si="14"/>
        <v>0</v>
      </c>
      <c r="AI13" s="35">
        <f>SUMIFS(SALE!$S$6:$S$50000,SALE!$K$6:$K$50000,$A$7:$A$104,SALE!$A$6:$A$50000,$AI$4)</f>
        <v>0</v>
      </c>
      <c r="AJ13" s="35">
        <f>SUMIFS(SALE!$T$6:$T$50000,SALE!$K$6:$K$50000,$A$7:$A$104,SALE!$A$6:$A$50000,$AI$4)</f>
        <v>0</v>
      </c>
      <c r="AK13" s="35">
        <f>SUMIFS(SALE!$U$6:$U$50000,SALE!$K$6:$K$50000,$A$7:$A$104,SALE!$A$6:$A$50000,$AI$4)</f>
        <v>0</v>
      </c>
      <c r="AL13" s="35">
        <f>SUMIFS(SALE!$V$6:$V$50000,SALE!$K$6:$K$50000,$A$7:$A$104,SALE!$A$6:$A$50000,$AI$4)</f>
        <v>0</v>
      </c>
      <c r="AM13" s="35">
        <f t="shared" si="15"/>
        <v>0</v>
      </c>
      <c r="AN13" s="35">
        <f>SUMIFS(SALE!$S$6:$S$50000,SALE!$K$6:$K$50000,$A$7:$A$104,SALE!$A$6:$A$50000,$AN$4)</f>
        <v>0</v>
      </c>
      <c r="AO13" s="35">
        <f>SUMIFS(SALE!$T$6:$T$50000,SALE!$K$6:$K$50000,$A$7:$A$104,SALE!$A$6:$A$50000,$AN$4)</f>
        <v>0</v>
      </c>
      <c r="AP13" s="35">
        <f>SUMIFS(SALE!$U$6:$U$50000,SALE!$K$6:$K$50000,$A$7:$A$104,SALE!$A$6:$A$50000,$AN$4)</f>
        <v>0</v>
      </c>
      <c r="AQ13" s="35">
        <f>SUMIFS(SALE!$V$6:$V$50000,SALE!$K$6:$K$50000,$A$7:$A$104,SALE!$A$6:$A$50000,$AN$4)</f>
        <v>0</v>
      </c>
      <c r="AR13" s="35">
        <f t="shared" si="16"/>
        <v>0</v>
      </c>
      <c r="AS13" s="35">
        <f>SUMIFS(SALE!$S$6:$S$50000,SALE!$K$6:$K$50000,$A$7:$A$104,SALE!$A$6:$A$50000,$AS$4)</f>
        <v>0</v>
      </c>
      <c r="AT13" s="35">
        <f>SUMIFS(SALE!$T$6:$T$50000,SALE!$K$6:$K$50000,$A$7:$A$104,SALE!$A$6:$A$50000,$AS$4)</f>
        <v>0</v>
      </c>
      <c r="AU13" s="35">
        <f>SUMIFS(SALE!$U$6:$U$50000,SALE!$K$6:$K$50000,$A$7:$A$104,SALE!$A$6:$A$50000,$AS$4)</f>
        <v>0</v>
      </c>
      <c r="AV13" s="35">
        <f>SUMIFS(SALE!$V$6:$V$50000,SALE!$K$6:$K$50000,$A$7:$A$104,SALE!$A$6:$A$50000,$ANS$4)</f>
        <v>0</v>
      </c>
      <c r="AW13" s="35">
        <f t="shared" si="17"/>
        <v>0</v>
      </c>
      <c r="AX13" s="35">
        <f>SUMIFS(SALE!$S$6:$S$50000,SALE!$K$6:$K$50000,$A$7:$A$104,SALE!$A$6:$A$50000,$AX$4)</f>
        <v>0</v>
      </c>
      <c r="AY13" s="35">
        <f>SUMIFS(SALE!$T$6:$T$50000,SALE!$K$6:$K$50000,$A$7:$A$104,SALE!$A$6:$A$50000,$AX$4)</f>
        <v>0</v>
      </c>
      <c r="AZ13" s="35">
        <f>SUMIFS(SALE!$U$6:$U$50000,SALE!$K$6:$K$50000,$A$7:$A$104,SALE!$A$6:$A$50000,$AX$4)</f>
        <v>0</v>
      </c>
      <c r="BA13" s="35">
        <f>SUMIFS(SALE!$V$6:$V$50000,SALE!$K$6:$K$50000,$A$7:$A$104,SALE!$A$6:$A$50000,$AX$4)</f>
        <v>0</v>
      </c>
      <c r="BB13" s="35">
        <f t="shared" si="18"/>
        <v>0</v>
      </c>
      <c r="BC13" s="35">
        <f>SUMIFS(SALE!$S$6:$S$50000,SALE!$K$6:$K$50000,$A$7:$A$104,SALE!$A$6:$A$50000,$BC$4)</f>
        <v>0</v>
      </c>
      <c r="BD13" s="35">
        <f>SUMIFS(SALE!$T$6:$T$50000,SALE!$K$6:$K$50000,$A$7:$A$104,SALE!$A$6:$A$50000,$BC$4)</f>
        <v>0</v>
      </c>
      <c r="BE13" s="35">
        <f>SUMIFS(SALE!$U$6:$U$50000,SALE!$K$6:$K$50000,$A$7:$A$104,SALE!$A$6:$A$50000,$BC$4)</f>
        <v>0</v>
      </c>
      <c r="BF13" s="35">
        <f>SUMIFS(SALE!$V$6:$V$50000,SALE!$K$6:$K$50000,$A$7:$A$104,SALE!$A$6:$A$50000,$BC$4)</f>
        <v>0</v>
      </c>
      <c r="BG13" s="35">
        <f t="shared" si="19"/>
        <v>0</v>
      </c>
      <c r="BH13" s="35">
        <f>SUMIFS(SALE!$S$6:$S$50000,SALE!$K$6:$K$50000,$A$7:$A$104,SALE!$A$6:$A$50000,$BH$4)</f>
        <v>0</v>
      </c>
      <c r="BI13" s="35">
        <f>SUMIFS(SALE!$T$6:$T$50000,SALE!$K$6:$K$50000,$A$7:$A$104,SALE!$A$6:$A$50000,$BH$4)</f>
        <v>0</v>
      </c>
      <c r="BJ13" s="35">
        <f>SUMIFS(SALE!$U$6:$U$50000,SALE!$K$6:$K$50000,$A$7:$A$104,SALE!$A$6:$A$50000,$BH$4)</f>
        <v>0</v>
      </c>
      <c r="BK13" s="35">
        <f>SUMIFS(SALE!$V$6:$V$50000,SALE!$K$6:$K$50000,$A$7:$A$104,SALE!$A$6:$A$50000,$BH$4)</f>
        <v>0</v>
      </c>
    </row>
    <row r="14" spans="1:63">
      <c r="A14" s="85">
        <v>38249990</v>
      </c>
      <c r="B14" s="87" t="s">
        <v>1225</v>
      </c>
      <c r="D14" s="35">
        <f t="shared" si="8"/>
        <v>0</v>
      </c>
      <c r="E14" s="35">
        <f>SUMIFS(SALE!$S$6:$S$50000,SALE!$K$6:$K$50000,$A$7:$A$104,SALE!$A$6:$A$50000,$E$4)</f>
        <v>0</v>
      </c>
      <c r="F14" s="35">
        <f>SUMIFS(SALE!$T$6:$T$50000,SALE!$K$6:$K$50000,$A$7:$A$104,SALE!$A$6:$A$50000,$E$4)</f>
        <v>0</v>
      </c>
      <c r="G14" s="35">
        <f>SUMIFS(SALE!$U$6:$U$50000,SALE!$K$6:$K$50000,$A$7:$A$104,SALE!$A$6:$A$50000,$E$4)</f>
        <v>0</v>
      </c>
      <c r="H14" s="35">
        <f>SUMIFS(SALE!$V$6:$V$50000,SALE!$K$6:$K$50000,$A$7:$A$104,SALE!$A$6:$A$50000,$E$4)</f>
        <v>0</v>
      </c>
      <c r="I14" s="35">
        <f t="shared" si="9"/>
        <v>0</v>
      </c>
      <c r="J14" s="35">
        <f>SUMIFS(SALE!$S$6:$S$50000,SALE!$K$6:$K$50000,$A$7:$A$104,SALE!$A$6:$A$50000,$J$4)</f>
        <v>0</v>
      </c>
      <c r="K14" s="35">
        <f>SUMIFS(SALE!$T$6:$T$50000,SALE!$K$6:$K$50000,$A$7:$A$104,SALE!$A$6:$A$50000,$J$4)</f>
        <v>0</v>
      </c>
      <c r="L14" s="35">
        <f>SUMIFS(SALE!$U$6:$U$50000,SALE!$K$6:$K$50000,$A$7:$A$104,SALE!$A$6:$A$50000,$J$4)</f>
        <v>0</v>
      </c>
      <c r="M14" s="35">
        <f>SUMIFS(SALE!$V$6:$V$50000,SALE!$K$6:$K$50000,$A$7:$A$104,SALE!$A$6:$A$50000,$J$4)</f>
        <v>0</v>
      </c>
      <c r="N14" s="35">
        <f t="shared" si="10"/>
        <v>0</v>
      </c>
      <c r="O14" s="35">
        <f>SUMIFS(SALE!$S$6:$S$50000,SALE!$K$6:$K$50000,$A$7:$A$104,SALE!$A$6:$A$50000,$O$4)</f>
        <v>0</v>
      </c>
      <c r="P14" s="35">
        <f>SUMIFS(SALE!$T$6:$T$50000,SALE!$K$6:$K$50000,$A$7:$A$104,SALE!$A$6:$A$50000,$O$4)</f>
        <v>0</v>
      </c>
      <c r="Q14" s="35">
        <f>SUMIFS(SALE!$U$6:$U$50000,SALE!$K$6:$K$50000,$A$7:$A$104,SALE!$A$6:$A$50000,$O$4)</f>
        <v>0</v>
      </c>
      <c r="R14" s="35">
        <f>SUMIFS(SALE!$V$6:$V$50000,SALE!$K$6:$K$50000,$A$7:$A$104,SALE!$A$6:$A$50000,$O$4)</f>
        <v>0</v>
      </c>
      <c r="S14" s="35">
        <f t="shared" si="11"/>
        <v>0</v>
      </c>
      <c r="T14" s="35">
        <f>SUMIFS(SALE!$S$6:$S$50000,SALE!$K$6:$K$50000,$A$7:$A$104,SALE!$A$6:$A$50000,$T$4)</f>
        <v>0</v>
      </c>
      <c r="U14" s="35">
        <f>SUMIFS(SALE!$T$6:$T$50000,SALE!$K$6:$K$50000,$A$7:$A$104,SALE!$A$6:$A$50000,$T$4)</f>
        <v>0</v>
      </c>
      <c r="V14" s="35">
        <f>SUMIFS(SALE!$U$6:$U$50000,SALE!$K$6:$K$50000,$A$7:$A$104,SALE!$A$6:$A$50000,$T$4)</f>
        <v>0</v>
      </c>
      <c r="W14" s="35">
        <f>SUMIFS(SALE!$V$6:$V$50000,SALE!$K$6:$K$50000,$A$7:$A$104,SALE!$A$6:$A$50000,$T$4)</f>
        <v>0</v>
      </c>
      <c r="X14" s="35">
        <f t="shared" si="12"/>
        <v>0</v>
      </c>
      <c r="Y14" s="35">
        <f>SUMIFS(SALE!$S$6:$S$50000,SALE!$K$6:$K$50000,$A$7:$A$104,SALE!$A$6:$A$50000,$Y$4)</f>
        <v>0</v>
      </c>
      <c r="Z14" s="35">
        <f>SUMIFS(SALE!$T$6:$T$50000,SALE!$K$6:$K$50000,$A$7:$A$104,SALE!$A$6:$A$50000,$Y$4)</f>
        <v>0</v>
      </c>
      <c r="AA14" s="35">
        <f>SUMIFS(SALE!$U$6:$U$50000,SALE!$K$6:$K$50000,$A$7:$A$104,SALE!$A$6:$A$50000,$Y$4)</f>
        <v>0</v>
      </c>
      <c r="AB14" s="35">
        <f>SUMIFS(SALE!$V$6:$V$50000,SALE!$K$6:$K$50000,$A$7:$A$104,SALE!$A$6:$A$50000,$Y$4)</f>
        <v>0</v>
      </c>
      <c r="AC14" s="35">
        <f t="shared" si="13"/>
        <v>0</v>
      </c>
      <c r="AD14" s="35">
        <f>SUMIFS(SALE!$S$6:$S$50000,SALE!$K$6:$K$50000,$A$7:$A$104,SALE!$A$6:$A$50000,$AD$4)</f>
        <v>0</v>
      </c>
      <c r="AE14" s="35">
        <f>SUMIFS(SALE!$T$6:$T$50000,SALE!$K$6:$K$50000,$A$7:$A$104,SALE!$A$6:$A$50000,$AD$4)</f>
        <v>0</v>
      </c>
      <c r="AF14" s="35">
        <f>SUMIFS(SALE!$U$6:$U$50000,SALE!$K$6:$K$50000,$A$7:$A$104,SALE!$A$6:$A$50000,$AD$4)</f>
        <v>0</v>
      </c>
      <c r="AG14" s="35">
        <f>SUMIFS(SALE!$V$6:$V$50000,SALE!$K$6:$K$50000,$A$7:$A$104,SALE!$A$6:$A$50000,$AD$4)</f>
        <v>0</v>
      </c>
      <c r="AH14" s="35">
        <f t="shared" si="14"/>
        <v>0</v>
      </c>
      <c r="AI14" s="35">
        <f>SUMIFS(SALE!$S$6:$S$50000,SALE!$K$6:$K$50000,$A$7:$A$104,SALE!$A$6:$A$50000,$AI$4)</f>
        <v>0</v>
      </c>
      <c r="AJ14" s="35">
        <f>SUMIFS(SALE!$T$6:$T$50000,SALE!$K$6:$K$50000,$A$7:$A$104,SALE!$A$6:$A$50000,$AI$4)</f>
        <v>0</v>
      </c>
      <c r="AK14" s="35">
        <f>SUMIFS(SALE!$U$6:$U$50000,SALE!$K$6:$K$50000,$A$7:$A$104,SALE!$A$6:$A$50000,$AI$4)</f>
        <v>0</v>
      </c>
      <c r="AL14" s="35">
        <f>SUMIFS(SALE!$V$6:$V$50000,SALE!$K$6:$K$50000,$A$7:$A$104,SALE!$A$6:$A$50000,$AI$4)</f>
        <v>0</v>
      </c>
      <c r="AM14" s="35">
        <f t="shared" si="15"/>
        <v>0</v>
      </c>
      <c r="AN14" s="35">
        <f>SUMIFS(SALE!$S$6:$S$50000,SALE!$K$6:$K$50000,$A$7:$A$104,SALE!$A$6:$A$50000,$AN$4)</f>
        <v>0</v>
      </c>
      <c r="AO14" s="35">
        <f>SUMIFS(SALE!$T$6:$T$50000,SALE!$K$6:$K$50000,$A$7:$A$104,SALE!$A$6:$A$50000,$AN$4)</f>
        <v>0</v>
      </c>
      <c r="AP14" s="35">
        <f>SUMIFS(SALE!$U$6:$U$50000,SALE!$K$6:$K$50000,$A$7:$A$104,SALE!$A$6:$A$50000,$AN$4)</f>
        <v>0</v>
      </c>
      <c r="AQ14" s="35">
        <f>SUMIFS(SALE!$V$6:$V$50000,SALE!$K$6:$K$50000,$A$7:$A$104,SALE!$A$6:$A$50000,$AN$4)</f>
        <v>0</v>
      </c>
      <c r="AR14" s="35">
        <f t="shared" si="16"/>
        <v>0</v>
      </c>
      <c r="AS14" s="35">
        <f>SUMIFS(SALE!$S$6:$S$50000,SALE!$K$6:$K$50000,$A$7:$A$104,SALE!$A$6:$A$50000,$AS$4)</f>
        <v>0</v>
      </c>
      <c r="AT14" s="35">
        <f>SUMIFS(SALE!$T$6:$T$50000,SALE!$K$6:$K$50000,$A$7:$A$104,SALE!$A$6:$A$50000,$AS$4)</f>
        <v>0</v>
      </c>
      <c r="AU14" s="35">
        <f>SUMIFS(SALE!$U$6:$U$50000,SALE!$K$6:$K$50000,$A$7:$A$104,SALE!$A$6:$A$50000,$AS$4)</f>
        <v>0</v>
      </c>
      <c r="AV14" s="35">
        <f>SUMIFS(SALE!$V$6:$V$50000,SALE!$K$6:$K$50000,$A$7:$A$104,SALE!$A$6:$A$50000,$ANS$4)</f>
        <v>0</v>
      </c>
      <c r="AW14" s="35">
        <f t="shared" si="17"/>
        <v>0</v>
      </c>
      <c r="AX14" s="35">
        <f>SUMIFS(SALE!$S$6:$S$50000,SALE!$K$6:$K$50000,$A$7:$A$104,SALE!$A$6:$A$50000,$AX$4)</f>
        <v>0</v>
      </c>
      <c r="AY14" s="35">
        <f>SUMIFS(SALE!$T$6:$T$50000,SALE!$K$6:$K$50000,$A$7:$A$104,SALE!$A$6:$A$50000,$AX$4)</f>
        <v>0</v>
      </c>
      <c r="AZ14" s="35">
        <f>SUMIFS(SALE!$U$6:$U$50000,SALE!$K$6:$K$50000,$A$7:$A$104,SALE!$A$6:$A$50000,$AX$4)</f>
        <v>0</v>
      </c>
      <c r="BA14" s="35">
        <f>SUMIFS(SALE!$V$6:$V$50000,SALE!$K$6:$K$50000,$A$7:$A$104,SALE!$A$6:$A$50000,$AX$4)</f>
        <v>0</v>
      </c>
      <c r="BB14" s="35">
        <f t="shared" si="18"/>
        <v>0</v>
      </c>
      <c r="BC14" s="35">
        <f>SUMIFS(SALE!$S$6:$S$50000,SALE!$K$6:$K$50000,$A$7:$A$104,SALE!$A$6:$A$50000,$BC$4)</f>
        <v>0</v>
      </c>
      <c r="BD14" s="35">
        <f>SUMIFS(SALE!$T$6:$T$50000,SALE!$K$6:$K$50000,$A$7:$A$104,SALE!$A$6:$A$50000,$BC$4)</f>
        <v>0</v>
      </c>
      <c r="BE14" s="35">
        <f>SUMIFS(SALE!$U$6:$U$50000,SALE!$K$6:$K$50000,$A$7:$A$104,SALE!$A$6:$A$50000,$BC$4)</f>
        <v>0</v>
      </c>
      <c r="BF14" s="35">
        <f>SUMIFS(SALE!$V$6:$V$50000,SALE!$K$6:$K$50000,$A$7:$A$104,SALE!$A$6:$A$50000,$BC$4)</f>
        <v>0</v>
      </c>
      <c r="BG14" s="35">
        <f t="shared" si="19"/>
        <v>0</v>
      </c>
      <c r="BH14" s="35">
        <f>SUMIFS(SALE!$S$6:$S$50000,SALE!$K$6:$K$50000,$A$7:$A$104,SALE!$A$6:$A$50000,$BH$4)</f>
        <v>0</v>
      </c>
      <c r="BI14" s="35">
        <f>SUMIFS(SALE!$T$6:$T$50000,SALE!$K$6:$K$50000,$A$7:$A$104,SALE!$A$6:$A$50000,$BH$4)</f>
        <v>0</v>
      </c>
      <c r="BJ14" s="35">
        <f>SUMIFS(SALE!$U$6:$U$50000,SALE!$K$6:$K$50000,$A$7:$A$104,SALE!$A$6:$A$50000,$BH$4)</f>
        <v>0</v>
      </c>
      <c r="BK14" s="35">
        <f>SUMIFS(SALE!$V$6:$V$50000,SALE!$K$6:$K$50000,$A$7:$A$104,SALE!$A$6:$A$50000,$BH$4)</f>
        <v>0</v>
      </c>
    </row>
    <row r="15" spans="1:63">
      <c r="A15" s="85">
        <v>32082090</v>
      </c>
      <c r="B15" s="87" t="s">
        <v>1226</v>
      </c>
      <c r="D15" s="35">
        <f t="shared" si="8"/>
        <v>0</v>
      </c>
      <c r="E15" s="35">
        <f>SUMIFS(SALE!$S$6:$S$50000,SALE!$K$6:$K$50000,$A$7:$A$104,SALE!$A$6:$A$50000,$E$4)</f>
        <v>0</v>
      </c>
      <c r="F15" s="35">
        <f>SUMIFS(SALE!$T$6:$T$50000,SALE!$K$6:$K$50000,$A$7:$A$104,SALE!$A$6:$A$50000,$E$4)</f>
        <v>0</v>
      </c>
      <c r="G15" s="35">
        <f>SUMIFS(SALE!$U$6:$U$50000,SALE!$K$6:$K$50000,$A$7:$A$104,SALE!$A$6:$A$50000,$E$4)</f>
        <v>0</v>
      </c>
      <c r="H15" s="35">
        <f>SUMIFS(SALE!$V$6:$V$50000,SALE!$K$6:$K$50000,$A$7:$A$104,SALE!$A$6:$A$50000,$E$4)</f>
        <v>0</v>
      </c>
      <c r="I15" s="35">
        <f t="shared" si="9"/>
        <v>0</v>
      </c>
      <c r="J15" s="35">
        <f>SUMIFS(SALE!$S$6:$S$50000,SALE!$K$6:$K$50000,$A$7:$A$104,SALE!$A$6:$A$50000,$J$4)</f>
        <v>0</v>
      </c>
      <c r="K15" s="35">
        <f>SUMIFS(SALE!$T$6:$T$50000,SALE!$K$6:$K$50000,$A$7:$A$104,SALE!$A$6:$A$50000,$J$4)</f>
        <v>0</v>
      </c>
      <c r="L15" s="35">
        <f>SUMIFS(SALE!$U$6:$U$50000,SALE!$K$6:$K$50000,$A$7:$A$104,SALE!$A$6:$A$50000,$J$4)</f>
        <v>0</v>
      </c>
      <c r="M15" s="35">
        <f>SUMIFS(SALE!$V$6:$V$50000,SALE!$K$6:$K$50000,$A$7:$A$104,SALE!$A$6:$A$50000,$J$4)</f>
        <v>0</v>
      </c>
      <c r="N15" s="35">
        <f t="shared" si="10"/>
        <v>0</v>
      </c>
      <c r="O15" s="35">
        <f>SUMIFS(SALE!$S$6:$S$50000,SALE!$K$6:$K$50000,$A$7:$A$104,SALE!$A$6:$A$50000,$O$4)</f>
        <v>0</v>
      </c>
      <c r="P15" s="35">
        <f>SUMIFS(SALE!$T$6:$T$50000,SALE!$K$6:$K$50000,$A$7:$A$104,SALE!$A$6:$A$50000,$O$4)</f>
        <v>0</v>
      </c>
      <c r="Q15" s="35">
        <f>SUMIFS(SALE!$U$6:$U$50000,SALE!$K$6:$K$50000,$A$7:$A$104,SALE!$A$6:$A$50000,$O$4)</f>
        <v>0</v>
      </c>
      <c r="R15" s="35">
        <f>SUMIFS(SALE!$V$6:$V$50000,SALE!$K$6:$K$50000,$A$7:$A$104,SALE!$A$6:$A$50000,$O$4)</f>
        <v>0</v>
      </c>
      <c r="S15" s="35">
        <f t="shared" si="11"/>
        <v>0</v>
      </c>
      <c r="T15" s="35">
        <f>SUMIFS(SALE!$S$6:$S$50000,SALE!$K$6:$K$50000,$A$7:$A$104,SALE!$A$6:$A$50000,$T$4)</f>
        <v>0</v>
      </c>
      <c r="U15" s="35">
        <f>SUMIFS(SALE!$T$6:$T$50000,SALE!$K$6:$K$50000,$A$7:$A$104,SALE!$A$6:$A$50000,$T$4)</f>
        <v>0</v>
      </c>
      <c r="V15" s="35">
        <f>SUMIFS(SALE!$U$6:$U$50000,SALE!$K$6:$K$50000,$A$7:$A$104,SALE!$A$6:$A$50000,$T$4)</f>
        <v>0</v>
      </c>
      <c r="W15" s="35">
        <f>SUMIFS(SALE!$V$6:$V$50000,SALE!$K$6:$K$50000,$A$7:$A$104,SALE!$A$6:$A$50000,$T$4)</f>
        <v>0</v>
      </c>
      <c r="X15" s="35">
        <f t="shared" si="12"/>
        <v>0</v>
      </c>
      <c r="Y15" s="35">
        <f>SUMIFS(SALE!$S$6:$S$50000,SALE!$K$6:$K$50000,$A$7:$A$104,SALE!$A$6:$A$50000,$Y$4)</f>
        <v>0</v>
      </c>
      <c r="Z15" s="35">
        <f>SUMIFS(SALE!$T$6:$T$50000,SALE!$K$6:$K$50000,$A$7:$A$104,SALE!$A$6:$A$50000,$Y$4)</f>
        <v>0</v>
      </c>
      <c r="AA15" s="35">
        <f>SUMIFS(SALE!$U$6:$U$50000,SALE!$K$6:$K$50000,$A$7:$A$104,SALE!$A$6:$A$50000,$Y$4)</f>
        <v>0</v>
      </c>
      <c r="AB15" s="35">
        <f>SUMIFS(SALE!$V$6:$V$50000,SALE!$K$6:$K$50000,$A$7:$A$104,SALE!$A$6:$A$50000,$Y$4)</f>
        <v>0</v>
      </c>
      <c r="AC15" s="35">
        <f t="shared" si="13"/>
        <v>0</v>
      </c>
      <c r="AD15" s="35">
        <f>SUMIFS(SALE!$S$6:$S$50000,SALE!$K$6:$K$50000,$A$7:$A$104,SALE!$A$6:$A$50000,$AD$4)</f>
        <v>0</v>
      </c>
      <c r="AE15" s="35">
        <f>SUMIFS(SALE!$T$6:$T$50000,SALE!$K$6:$K$50000,$A$7:$A$104,SALE!$A$6:$A$50000,$AD$4)</f>
        <v>0</v>
      </c>
      <c r="AF15" s="35">
        <f>SUMIFS(SALE!$U$6:$U$50000,SALE!$K$6:$K$50000,$A$7:$A$104,SALE!$A$6:$A$50000,$AD$4)</f>
        <v>0</v>
      </c>
      <c r="AG15" s="35">
        <f>SUMIFS(SALE!$V$6:$V$50000,SALE!$K$6:$K$50000,$A$7:$A$104,SALE!$A$6:$A$50000,$AD$4)</f>
        <v>0</v>
      </c>
      <c r="AH15" s="35">
        <f t="shared" si="14"/>
        <v>0</v>
      </c>
      <c r="AI15" s="35">
        <f>SUMIFS(SALE!$S$6:$S$50000,SALE!$K$6:$K$50000,$A$7:$A$104,SALE!$A$6:$A$50000,$AI$4)</f>
        <v>0</v>
      </c>
      <c r="AJ15" s="35">
        <f>SUMIFS(SALE!$T$6:$T$50000,SALE!$K$6:$K$50000,$A$7:$A$104,SALE!$A$6:$A$50000,$AI$4)</f>
        <v>0</v>
      </c>
      <c r="AK15" s="35">
        <f>SUMIFS(SALE!$U$6:$U$50000,SALE!$K$6:$K$50000,$A$7:$A$104,SALE!$A$6:$A$50000,$AI$4)</f>
        <v>0</v>
      </c>
      <c r="AL15" s="35">
        <f>SUMIFS(SALE!$V$6:$V$50000,SALE!$K$6:$K$50000,$A$7:$A$104,SALE!$A$6:$A$50000,$AI$4)</f>
        <v>0</v>
      </c>
      <c r="AM15" s="35">
        <f t="shared" si="15"/>
        <v>0</v>
      </c>
      <c r="AN15" s="35">
        <f>SUMIFS(SALE!$S$6:$S$50000,SALE!$K$6:$K$50000,$A$7:$A$104,SALE!$A$6:$A$50000,$AN$4)</f>
        <v>0</v>
      </c>
      <c r="AO15" s="35">
        <f>SUMIFS(SALE!$T$6:$T$50000,SALE!$K$6:$K$50000,$A$7:$A$104,SALE!$A$6:$A$50000,$AN$4)</f>
        <v>0</v>
      </c>
      <c r="AP15" s="35">
        <f>SUMIFS(SALE!$U$6:$U$50000,SALE!$K$6:$K$50000,$A$7:$A$104,SALE!$A$6:$A$50000,$AN$4)</f>
        <v>0</v>
      </c>
      <c r="AQ15" s="35">
        <f>SUMIFS(SALE!$V$6:$V$50000,SALE!$K$6:$K$50000,$A$7:$A$104,SALE!$A$6:$A$50000,$AN$4)</f>
        <v>0</v>
      </c>
      <c r="AR15" s="35">
        <f t="shared" si="16"/>
        <v>0</v>
      </c>
      <c r="AS15" s="35">
        <f>SUMIFS(SALE!$S$6:$S$50000,SALE!$K$6:$K$50000,$A$7:$A$104,SALE!$A$6:$A$50000,$AS$4)</f>
        <v>0</v>
      </c>
      <c r="AT15" s="35">
        <f>SUMIFS(SALE!$T$6:$T$50000,SALE!$K$6:$K$50000,$A$7:$A$104,SALE!$A$6:$A$50000,$AS$4)</f>
        <v>0</v>
      </c>
      <c r="AU15" s="35">
        <f>SUMIFS(SALE!$U$6:$U$50000,SALE!$K$6:$K$50000,$A$7:$A$104,SALE!$A$6:$A$50000,$AS$4)</f>
        <v>0</v>
      </c>
      <c r="AV15" s="35">
        <f>SUMIFS(SALE!$V$6:$V$50000,SALE!$K$6:$K$50000,$A$7:$A$104,SALE!$A$6:$A$50000,$ANS$4)</f>
        <v>0</v>
      </c>
      <c r="AW15" s="35">
        <f t="shared" si="17"/>
        <v>0</v>
      </c>
      <c r="AX15" s="35">
        <f>SUMIFS(SALE!$S$6:$S$50000,SALE!$K$6:$K$50000,$A$7:$A$104,SALE!$A$6:$A$50000,$AX$4)</f>
        <v>0</v>
      </c>
      <c r="AY15" s="35">
        <f>SUMIFS(SALE!$T$6:$T$50000,SALE!$K$6:$K$50000,$A$7:$A$104,SALE!$A$6:$A$50000,$AX$4)</f>
        <v>0</v>
      </c>
      <c r="AZ15" s="35">
        <f>SUMIFS(SALE!$U$6:$U$50000,SALE!$K$6:$K$50000,$A$7:$A$104,SALE!$A$6:$A$50000,$AX$4)</f>
        <v>0</v>
      </c>
      <c r="BA15" s="35">
        <f>SUMIFS(SALE!$V$6:$V$50000,SALE!$K$6:$K$50000,$A$7:$A$104,SALE!$A$6:$A$50000,$AX$4)</f>
        <v>0</v>
      </c>
      <c r="BB15" s="35">
        <f t="shared" si="18"/>
        <v>0</v>
      </c>
      <c r="BC15" s="35">
        <f>SUMIFS(SALE!$S$6:$S$50000,SALE!$K$6:$K$50000,$A$7:$A$104,SALE!$A$6:$A$50000,$BC$4)</f>
        <v>0</v>
      </c>
      <c r="BD15" s="35">
        <f>SUMIFS(SALE!$T$6:$T$50000,SALE!$K$6:$K$50000,$A$7:$A$104,SALE!$A$6:$A$50000,$BC$4)</f>
        <v>0</v>
      </c>
      <c r="BE15" s="35">
        <f>SUMIFS(SALE!$U$6:$U$50000,SALE!$K$6:$K$50000,$A$7:$A$104,SALE!$A$6:$A$50000,$BC$4)</f>
        <v>0</v>
      </c>
      <c r="BF15" s="35">
        <f>SUMIFS(SALE!$V$6:$V$50000,SALE!$K$6:$K$50000,$A$7:$A$104,SALE!$A$6:$A$50000,$BC$4)</f>
        <v>0</v>
      </c>
      <c r="BG15" s="35">
        <f t="shared" si="19"/>
        <v>0</v>
      </c>
      <c r="BH15" s="35">
        <f>SUMIFS(SALE!$S$6:$S$50000,SALE!$K$6:$K$50000,$A$7:$A$104,SALE!$A$6:$A$50000,$BH$4)</f>
        <v>0</v>
      </c>
      <c r="BI15" s="35">
        <f>SUMIFS(SALE!$T$6:$T$50000,SALE!$K$6:$K$50000,$A$7:$A$104,SALE!$A$6:$A$50000,$BH$4)</f>
        <v>0</v>
      </c>
      <c r="BJ15" s="35">
        <f>SUMIFS(SALE!$U$6:$U$50000,SALE!$K$6:$K$50000,$A$7:$A$104,SALE!$A$6:$A$50000,$BH$4)</f>
        <v>0</v>
      </c>
      <c r="BK15" s="35">
        <f>SUMIFS(SALE!$V$6:$V$50000,SALE!$K$6:$K$50000,$A$7:$A$104,SALE!$A$6:$A$50000,$BH$4)</f>
        <v>0</v>
      </c>
    </row>
    <row r="16" spans="1:63">
      <c r="A16" s="85">
        <v>38140010</v>
      </c>
      <c r="B16" s="87" t="s">
        <v>1223</v>
      </c>
      <c r="D16" s="35">
        <f t="shared" si="8"/>
        <v>0</v>
      </c>
      <c r="E16" s="35">
        <f>SUMIFS(SALE!$S$6:$S$50000,SALE!$K$6:$K$50000,$A$7:$A$104,SALE!$A$6:$A$50000,$E$4)</f>
        <v>0</v>
      </c>
      <c r="F16" s="35">
        <f>SUMIFS(SALE!$T$6:$T$50000,SALE!$K$6:$K$50000,$A$7:$A$104,SALE!$A$6:$A$50000,$E$4)</f>
        <v>0</v>
      </c>
      <c r="G16" s="35">
        <f>SUMIFS(SALE!$U$6:$U$50000,SALE!$K$6:$K$50000,$A$7:$A$104,SALE!$A$6:$A$50000,$E$4)</f>
        <v>0</v>
      </c>
      <c r="H16" s="35">
        <f>SUMIFS(SALE!$V$6:$V$50000,SALE!$K$6:$K$50000,$A$7:$A$104,SALE!$A$6:$A$50000,$E$4)</f>
        <v>0</v>
      </c>
      <c r="I16" s="35">
        <f t="shared" si="9"/>
        <v>0</v>
      </c>
      <c r="J16" s="35">
        <f>SUMIFS(SALE!$S$6:$S$50000,SALE!$K$6:$K$50000,$A$7:$A$104,SALE!$A$6:$A$50000,$J$4)</f>
        <v>0</v>
      </c>
      <c r="K16" s="35">
        <f>SUMIFS(SALE!$T$6:$T$50000,SALE!$K$6:$K$50000,$A$7:$A$104,SALE!$A$6:$A$50000,$J$4)</f>
        <v>0</v>
      </c>
      <c r="L16" s="35">
        <f>SUMIFS(SALE!$U$6:$U$50000,SALE!$K$6:$K$50000,$A$7:$A$104,SALE!$A$6:$A$50000,$J$4)</f>
        <v>0</v>
      </c>
      <c r="M16" s="35">
        <f>SUMIFS(SALE!$V$6:$V$50000,SALE!$K$6:$K$50000,$A$7:$A$104,SALE!$A$6:$A$50000,$J$4)</f>
        <v>0</v>
      </c>
      <c r="N16" s="35">
        <f t="shared" si="10"/>
        <v>0</v>
      </c>
      <c r="O16" s="35">
        <f>SUMIFS(SALE!$S$6:$S$50000,SALE!$K$6:$K$50000,$A$7:$A$104,SALE!$A$6:$A$50000,$O$4)</f>
        <v>0</v>
      </c>
      <c r="P16" s="35">
        <f>SUMIFS(SALE!$T$6:$T$50000,SALE!$K$6:$K$50000,$A$7:$A$104,SALE!$A$6:$A$50000,$O$4)</f>
        <v>0</v>
      </c>
      <c r="Q16" s="35">
        <f>SUMIFS(SALE!$U$6:$U$50000,SALE!$K$6:$K$50000,$A$7:$A$104,SALE!$A$6:$A$50000,$O$4)</f>
        <v>0</v>
      </c>
      <c r="R16" s="35">
        <f>SUMIFS(SALE!$V$6:$V$50000,SALE!$K$6:$K$50000,$A$7:$A$104,SALE!$A$6:$A$50000,$O$4)</f>
        <v>0</v>
      </c>
      <c r="S16" s="35">
        <f t="shared" si="11"/>
        <v>0</v>
      </c>
      <c r="T16" s="35">
        <f>SUMIFS(SALE!$S$6:$S$50000,SALE!$K$6:$K$50000,$A$7:$A$104,SALE!$A$6:$A$50000,$T$4)</f>
        <v>0</v>
      </c>
      <c r="U16" s="35">
        <f>SUMIFS(SALE!$T$6:$T$50000,SALE!$K$6:$K$50000,$A$7:$A$104,SALE!$A$6:$A$50000,$T$4)</f>
        <v>0</v>
      </c>
      <c r="V16" s="35">
        <f>SUMIFS(SALE!$U$6:$U$50000,SALE!$K$6:$K$50000,$A$7:$A$104,SALE!$A$6:$A$50000,$T$4)</f>
        <v>0</v>
      </c>
      <c r="W16" s="35">
        <f>SUMIFS(SALE!$V$6:$V$50000,SALE!$K$6:$K$50000,$A$7:$A$104,SALE!$A$6:$A$50000,$T$4)</f>
        <v>0</v>
      </c>
      <c r="X16" s="35">
        <f t="shared" si="12"/>
        <v>0</v>
      </c>
      <c r="Y16" s="35">
        <f>SUMIFS(SALE!$S$6:$S$50000,SALE!$K$6:$K$50000,$A$7:$A$104,SALE!$A$6:$A$50000,$Y$4)</f>
        <v>0</v>
      </c>
      <c r="Z16" s="35">
        <f>SUMIFS(SALE!$T$6:$T$50000,SALE!$K$6:$K$50000,$A$7:$A$104,SALE!$A$6:$A$50000,$Y$4)</f>
        <v>0</v>
      </c>
      <c r="AA16" s="35">
        <f>SUMIFS(SALE!$U$6:$U$50000,SALE!$K$6:$K$50000,$A$7:$A$104,SALE!$A$6:$A$50000,$Y$4)</f>
        <v>0</v>
      </c>
      <c r="AB16" s="35">
        <f>SUMIFS(SALE!$V$6:$V$50000,SALE!$K$6:$K$50000,$A$7:$A$104,SALE!$A$6:$A$50000,$Y$4)</f>
        <v>0</v>
      </c>
      <c r="AC16" s="35">
        <f t="shared" si="13"/>
        <v>0</v>
      </c>
      <c r="AD16" s="35">
        <f>SUMIFS(SALE!$S$6:$S$50000,SALE!$K$6:$K$50000,$A$7:$A$104,SALE!$A$6:$A$50000,$AD$4)</f>
        <v>0</v>
      </c>
      <c r="AE16" s="35">
        <f>SUMIFS(SALE!$T$6:$T$50000,SALE!$K$6:$K$50000,$A$7:$A$104,SALE!$A$6:$A$50000,$AD$4)</f>
        <v>0</v>
      </c>
      <c r="AF16" s="35">
        <f>SUMIFS(SALE!$U$6:$U$50000,SALE!$K$6:$K$50000,$A$7:$A$104,SALE!$A$6:$A$50000,$AD$4)</f>
        <v>0</v>
      </c>
      <c r="AG16" s="35">
        <f>SUMIFS(SALE!$V$6:$V$50000,SALE!$K$6:$K$50000,$A$7:$A$104,SALE!$A$6:$A$50000,$AD$4)</f>
        <v>0</v>
      </c>
      <c r="AH16" s="35">
        <f t="shared" si="14"/>
        <v>0</v>
      </c>
      <c r="AI16" s="35">
        <f>SUMIFS(SALE!$S$6:$S$50000,SALE!$K$6:$K$50000,$A$7:$A$104,SALE!$A$6:$A$50000,$AI$4)</f>
        <v>0</v>
      </c>
      <c r="AJ16" s="35">
        <f>SUMIFS(SALE!$T$6:$T$50000,SALE!$K$6:$K$50000,$A$7:$A$104,SALE!$A$6:$A$50000,$AI$4)</f>
        <v>0</v>
      </c>
      <c r="AK16" s="35">
        <f>SUMIFS(SALE!$U$6:$U$50000,SALE!$K$6:$K$50000,$A$7:$A$104,SALE!$A$6:$A$50000,$AI$4)</f>
        <v>0</v>
      </c>
      <c r="AL16" s="35">
        <f>SUMIFS(SALE!$V$6:$V$50000,SALE!$K$6:$K$50000,$A$7:$A$104,SALE!$A$6:$A$50000,$AI$4)</f>
        <v>0</v>
      </c>
      <c r="AM16" s="35">
        <f t="shared" si="15"/>
        <v>0</v>
      </c>
      <c r="AN16" s="35">
        <f>SUMIFS(SALE!$S$6:$S$50000,SALE!$K$6:$K$50000,$A$7:$A$104,SALE!$A$6:$A$50000,$AN$4)</f>
        <v>0</v>
      </c>
      <c r="AO16" s="35">
        <f>SUMIFS(SALE!$T$6:$T$50000,SALE!$K$6:$K$50000,$A$7:$A$104,SALE!$A$6:$A$50000,$AN$4)</f>
        <v>0</v>
      </c>
      <c r="AP16" s="35">
        <f>SUMIFS(SALE!$U$6:$U$50000,SALE!$K$6:$K$50000,$A$7:$A$104,SALE!$A$6:$A$50000,$AN$4)</f>
        <v>0</v>
      </c>
      <c r="AQ16" s="35">
        <f>SUMIFS(SALE!$V$6:$V$50000,SALE!$K$6:$K$50000,$A$7:$A$104,SALE!$A$6:$A$50000,$AN$4)</f>
        <v>0</v>
      </c>
      <c r="AR16" s="35">
        <f t="shared" si="16"/>
        <v>0</v>
      </c>
      <c r="AS16" s="35">
        <f>SUMIFS(SALE!$S$6:$S$50000,SALE!$K$6:$K$50000,$A$7:$A$104,SALE!$A$6:$A$50000,$AS$4)</f>
        <v>0</v>
      </c>
      <c r="AT16" s="35">
        <f>SUMIFS(SALE!$T$6:$T$50000,SALE!$K$6:$K$50000,$A$7:$A$104,SALE!$A$6:$A$50000,$AS$4)</f>
        <v>0</v>
      </c>
      <c r="AU16" s="35">
        <f>SUMIFS(SALE!$U$6:$U$50000,SALE!$K$6:$K$50000,$A$7:$A$104,SALE!$A$6:$A$50000,$AS$4)</f>
        <v>0</v>
      </c>
      <c r="AV16" s="35">
        <f>SUMIFS(SALE!$V$6:$V$50000,SALE!$K$6:$K$50000,$A$7:$A$104,SALE!$A$6:$A$50000,$ANS$4)</f>
        <v>0</v>
      </c>
      <c r="AW16" s="35">
        <f t="shared" si="17"/>
        <v>0</v>
      </c>
      <c r="AX16" s="35">
        <f>SUMIFS(SALE!$S$6:$S$50000,SALE!$K$6:$K$50000,$A$7:$A$104,SALE!$A$6:$A$50000,$AX$4)</f>
        <v>0</v>
      </c>
      <c r="AY16" s="35">
        <f>SUMIFS(SALE!$T$6:$T$50000,SALE!$K$6:$K$50000,$A$7:$A$104,SALE!$A$6:$A$50000,$AX$4)</f>
        <v>0</v>
      </c>
      <c r="AZ16" s="35">
        <f>SUMIFS(SALE!$U$6:$U$50000,SALE!$K$6:$K$50000,$A$7:$A$104,SALE!$A$6:$A$50000,$AX$4)</f>
        <v>0</v>
      </c>
      <c r="BA16" s="35">
        <f>SUMIFS(SALE!$V$6:$V$50000,SALE!$K$6:$K$50000,$A$7:$A$104,SALE!$A$6:$A$50000,$AX$4)</f>
        <v>0</v>
      </c>
      <c r="BB16" s="35">
        <f t="shared" si="18"/>
        <v>0</v>
      </c>
      <c r="BC16" s="35">
        <f>SUMIFS(SALE!$S$6:$S$50000,SALE!$K$6:$K$50000,$A$7:$A$104,SALE!$A$6:$A$50000,$BC$4)</f>
        <v>0</v>
      </c>
      <c r="BD16" s="35">
        <f>SUMIFS(SALE!$T$6:$T$50000,SALE!$K$6:$K$50000,$A$7:$A$104,SALE!$A$6:$A$50000,$BC$4)</f>
        <v>0</v>
      </c>
      <c r="BE16" s="35">
        <f>SUMIFS(SALE!$U$6:$U$50000,SALE!$K$6:$K$50000,$A$7:$A$104,SALE!$A$6:$A$50000,$BC$4)</f>
        <v>0</v>
      </c>
      <c r="BF16" s="35">
        <f>SUMIFS(SALE!$V$6:$V$50000,SALE!$K$6:$K$50000,$A$7:$A$104,SALE!$A$6:$A$50000,$BC$4)</f>
        <v>0</v>
      </c>
      <c r="BG16" s="35">
        <f t="shared" si="19"/>
        <v>0</v>
      </c>
      <c r="BH16" s="35">
        <f>SUMIFS(SALE!$S$6:$S$50000,SALE!$K$6:$K$50000,$A$7:$A$104,SALE!$A$6:$A$50000,$BH$4)</f>
        <v>0</v>
      </c>
      <c r="BI16" s="35">
        <f>SUMIFS(SALE!$T$6:$T$50000,SALE!$K$6:$K$50000,$A$7:$A$104,SALE!$A$6:$A$50000,$BH$4)</f>
        <v>0</v>
      </c>
      <c r="BJ16" s="35">
        <f>SUMIFS(SALE!$U$6:$U$50000,SALE!$K$6:$K$50000,$A$7:$A$104,SALE!$A$6:$A$50000,$BH$4)</f>
        <v>0</v>
      </c>
      <c r="BK16" s="35">
        <f>SUMIFS(SALE!$V$6:$V$50000,SALE!$K$6:$K$50000,$A$7:$A$104,SALE!$A$6:$A$50000,$BH$4)</f>
        <v>0</v>
      </c>
    </row>
    <row r="17" spans="1:63">
      <c r="A17" s="85">
        <v>85119000</v>
      </c>
      <c r="B17" s="104" t="s">
        <v>1219</v>
      </c>
      <c r="D17" s="35">
        <f t="shared" si="8"/>
        <v>0</v>
      </c>
      <c r="E17" s="35">
        <f>SUMIFS(SALE!$S$6:$S$50000,SALE!$K$6:$K$50000,$A$7:$A$104,SALE!$A$6:$A$50000,$E$4)</f>
        <v>0</v>
      </c>
      <c r="F17" s="35">
        <f>SUMIFS(SALE!$T$6:$T$50000,SALE!$K$6:$K$50000,$A$7:$A$104,SALE!$A$6:$A$50000,$E$4)</f>
        <v>0</v>
      </c>
      <c r="G17" s="35">
        <f>SUMIFS(SALE!$U$6:$U$50000,SALE!$K$6:$K$50000,$A$7:$A$104,SALE!$A$6:$A$50000,$E$4)</f>
        <v>0</v>
      </c>
      <c r="H17" s="35">
        <f>SUMIFS(SALE!$V$6:$V$50000,SALE!$K$6:$K$50000,$A$7:$A$104,SALE!$A$6:$A$50000,$E$4)</f>
        <v>0</v>
      </c>
      <c r="I17" s="35">
        <f t="shared" si="9"/>
        <v>0</v>
      </c>
      <c r="J17" s="35">
        <f>SUMIFS(SALE!$S$6:$S$50000,SALE!$K$6:$K$50000,$A$7:$A$104,SALE!$A$6:$A$50000,$J$4)</f>
        <v>0</v>
      </c>
      <c r="K17" s="35">
        <f>SUMIFS(SALE!$T$6:$T$50000,SALE!$K$6:$K$50000,$A$7:$A$104,SALE!$A$6:$A$50000,$J$4)</f>
        <v>0</v>
      </c>
      <c r="L17" s="35">
        <f>SUMIFS(SALE!$U$6:$U$50000,SALE!$K$6:$K$50000,$A$7:$A$104,SALE!$A$6:$A$50000,$J$4)</f>
        <v>0</v>
      </c>
      <c r="M17" s="35">
        <f>SUMIFS(SALE!$V$6:$V$50000,SALE!$K$6:$K$50000,$A$7:$A$104,SALE!$A$6:$A$50000,$J$4)</f>
        <v>0</v>
      </c>
      <c r="N17" s="35">
        <f t="shared" si="10"/>
        <v>38354.688000000002</v>
      </c>
      <c r="O17" s="35">
        <f>SUMIFS(SALE!$S$6:$S$50000,SALE!$K$6:$K$50000,$A$7:$A$104,SALE!$A$6:$A$50000,$O$4)</f>
        <v>29964.6</v>
      </c>
      <c r="P17" s="35">
        <f>SUMIFS(SALE!$T$6:$T$50000,SALE!$K$6:$K$50000,$A$7:$A$104,SALE!$A$6:$A$50000,$O$4)</f>
        <v>0</v>
      </c>
      <c r="Q17" s="35">
        <f>SUMIFS(SALE!$U$6:$U$50000,SALE!$K$6:$K$50000,$A$7:$A$104,SALE!$A$6:$A$50000,$O$4)</f>
        <v>4195.0439999999999</v>
      </c>
      <c r="R17" s="35">
        <f>SUMIFS(SALE!$V$6:$V$50000,SALE!$K$6:$K$50000,$A$7:$A$104,SALE!$A$6:$A$50000,$O$4)</f>
        <v>4195.0439999999999</v>
      </c>
      <c r="S17" s="35">
        <f t="shared" si="11"/>
        <v>84948.531199999998</v>
      </c>
      <c r="T17" s="35">
        <f>SUMIFS(SALE!$S$6:$S$50000,SALE!$K$6:$K$50000,$A$7:$A$104,SALE!$A$6:$A$50000,$T$4)</f>
        <v>66366.040000000008</v>
      </c>
      <c r="U17" s="35">
        <f>SUMIFS(SALE!$T$6:$T$50000,SALE!$K$6:$K$50000,$A$7:$A$104,SALE!$A$6:$A$50000,$T$4)</f>
        <v>0</v>
      </c>
      <c r="V17" s="35">
        <f>SUMIFS(SALE!$U$6:$U$50000,SALE!$K$6:$K$50000,$A$7:$A$104,SALE!$A$6:$A$50000,$T$4)</f>
        <v>9291.245600000002</v>
      </c>
      <c r="W17" s="35">
        <f>SUMIFS(SALE!$V$6:$V$50000,SALE!$K$6:$K$50000,$A$7:$A$104,SALE!$A$6:$A$50000,$T$4)</f>
        <v>9291.245600000002</v>
      </c>
      <c r="X17" s="35">
        <f t="shared" si="12"/>
        <v>76709.376000000004</v>
      </c>
      <c r="Y17" s="35">
        <f>SUMIFS(SALE!$S$6:$S$50000,SALE!$K$6:$K$50000,$A$7:$A$104,SALE!$A$6:$A$50000,$Y$4)</f>
        <v>59929.2</v>
      </c>
      <c r="Z17" s="35">
        <f>SUMIFS(SALE!$T$6:$T$50000,SALE!$K$6:$K$50000,$A$7:$A$104,SALE!$A$6:$A$50000,$Y$4)</f>
        <v>0</v>
      </c>
      <c r="AA17" s="35">
        <f>SUMIFS(SALE!$U$6:$U$50000,SALE!$K$6:$K$50000,$A$7:$A$104,SALE!$A$6:$A$50000,$Y$4)</f>
        <v>8390.0879999999997</v>
      </c>
      <c r="AB17" s="35">
        <f>SUMIFS(SALE!$V$6:$V$50000,SALE!$K$6:$K$50000,$A$7:$A$104,SALE!$A$6:$A$50000,$Y$4)</f>
        <v>8390.0879999999997</v>
      </c>
      <c r="AC17" s="35">
        <f t="shared" si="13"/>
        <v>0</v>
      </c>
      <c r="AD17" s="35">
        <f>SUMIFS(SALE!$S$6:$S$50000,SALE!$K$6:$K$50000,$A$7:$A$104,SALE!$A$6:$A$50000,$AD$4)</f>
        <v>0</v>
      </c>
      <c r="AE17" s="35">
        <f>SUMIFS(SALE!$T$6:$T$50000,SALE!$K$6:$K$50000,$A$7:$A$104,SALE!$A$6:$A$50000,$AD$4)</f>
        <v>0</v>
      </c>
      <c r="AF17" s="35">
        <f>SUMIFS(SALE!$U$6:$U$50000,SALE!$K$6:$K$50000,$A$7:$A$104,SALE!$A$6:$A$50000,$AD$4)</f>
        <v>0</v>
      </c>
      <c r="AG17" s="35">
        <f>SUMIFS(SALE!$V$6:$V$50000,SALE!$K$6:$K$50000,$A$7:$A$104,SALE!$A$6:$A$50000,$AD$4)</f>
        <v>0</v>
      </c>
      <c r="AH17" s="35">
        <f t="shared" si="14"/>
        <v>0</v>
      </c>
      <c r="AI17" s="35">
        <f>SUMIFS(SALE!$S$6:$S$50000,SALE!$K$6:$K$50000,$A$7:$A$104,SALE!$A$6:$A$50000,$AI$4)</f>
        <v>0</v>
      </c>
      <c r="AJ17" s="35">
        <f>SUMIFS(SALE!$T$6:$T$50000,SALE!$K$6:$K$50000,$A$7:$A$104,SALE!$A$6:$A$50000,$AI$4)</f>
        <v>0</v>
      </c>
      <c r="AK17" s="35">
        <f>SUMIFS(SALE!$U$6:$U$50000,SALE!$K$6:$K$50000,$A$7:$A$104,SALE!$A$6:$A$50000,$AI$4)</f>
        <v>0</v>
      </c>
      <c r="AL17" s="35">
        <f>SUMIFS(SALE!$V$6:$V$50000,SALE!$K$6:$K$50000,$A$7:$A$104,SALE!$A$6:$A$50000,$AI$4)</f>
        <v>0</v>
      </c>
      <c r="AM17" s="35">
        <f t="shared" si="15"/>
        <v>0</v>
      </c>
      <c r="AN17" s="35">
        <f>SUMIFS(SALE!$S$6:$S$50000,SALE!$K$6:$K$50000,$A$7:$A$104,SALE!$A$6:$A$50000,$AN$4)</f>
        <v>0</v>
      </c>
      <c r="AO17" s="35">
        <f>SUMIFS(SALE!$T$6:$T$50000,SALE!$K$6:$K$50000,$A$7:$A$104,SALE!$A$6:$A$50000,$AN$4)</f>
        <v>0</v>
      </c>
      <c r="AP17" s="35">
        <f>SUMIFS(SALE!$U$6:$U$50000,SALE!$K$6:$K$50000,$A$7:$A$104,SALE!$A$6:$A$50000,$AN$4)</f>
        <v>0</v>
      </c>
      <c r="AQ17" s="35">
        <f>SUMIFS(SALE!$V$6:$V$50000,SALE!$K$6:$K$50000,$A$7:$A$104,SALE!$A$6:$A$50000,$AN$4)</f>
        <v>0</v>
      </c>
      <c r="AR17" s="35">
        <f t="shared" si="16"/>
        <v>0</v>
      </c>
      <c r="AS17" s="35">
        <f>SUMIFS(SALE!$S$6:$S$50000,SALE!$K$6:$K$50000,$A$7:$A$104,SALE!$A$6:$A$50000,$AS$4)</f>
        <v>0</v>
      </c>
      <c r="AT17" s="35">
        <f>SUMIFS(SALE!$T$6:$T$50000,SALE!$K$6:$K$50000,$A$7:$A$104,SALE!$A$6:$A$50000,$AS$4)</f>
        <v>0</v>
      </c>
      <c r="AU17" s="35">
        <f>SUMIFS(SALE!$U$6:$U$50000,SALE!$K$6:$K$50000,$A$7:$A$104,SALE!$A$6:$A$50000,$AS$4)</f>
        <v>0</v>
      </c>
      <c r="AV17" s="35">
        <f>SUMIFS(SALE!$V$6:$V$50000,SALE!$K$6:$K$50000,$A$7:$A$104,SALE!$A$6:$A$50000,$ANS$4)</f>
        <v>0</v>
      </c>
      <c r="AW17" s="35">
        <f t="shared" si="17"/>
        <v>0</v>
      </c>
      <c r="AX17" s="35">
        <f>SUMIFS(SALE!$S$6:$S$50000,SALE!$K$6:$K$50000,$A$7:$A$104,SALE!$A$6:$A$50000,$AX$4)</f>
        <v>0</v>
      </c>
      <c r="AY17" s="35">
        <f>SUMIFS(SALE!$T$6:$T$50000,SALE!$K$6:$K$50000,$A$7:$A$104,SALE!$A$6:$A$50000,$AX$4)</f>
        <v>0</v>
      </c>
      <c r="AZ17" s="35">
        <f>SUMIFS(SALE!$U$6:$U$50000,SALE!$K$6:$K$50000,$A$7:$A$104,SALE!$A$6:$A$50000,$AX$4)</f>
        <v>0</v>
      </c>
      <c r="BA17" s="35">
        <f>SUMIFS(SALE!$V$6:$V$50000,SALE!$K$6:$K$50000,$A$7:$A$104,SALE!$A$6:$A$50000,$AX$4)</f>
        <v>0</v>
      </c>
      <c r="BB17" s="35">
        <f t="shared" si="18"/>
        <v>0</v>
      </c>
      <c r="BC17" s="35">
        <f>SUMIFS(SALE!$S$6:$S$50000,SALE!$K$6:$K$50000,$A$7:$A$104,SALE!$A$6:$A$50000,$BC$4)</f>
        <v>0</v>
      </c>
      <c r="BD17" s="35">
        <f>SUMIFS(SALE!$T$6:$T$50000,SALE!$K$6:$K$50000,$A$7:$A$104,SALE!$A$6:$A$50000,$BC$4)</f>
        <v>0</v>
      </c>
      <c r="BE17" s="35">
        <f>SUMIFS(SALE!$U$6:$U$50000,SALE!$K$6:$K$50000,$A$7:$A$104,SALE!$A$6:$A$50000,$BC$4)</f>
        <v>0</v>
      </c>
      <c r="BF17" s="35">
        <f>SUMIFS(SALE!$V$6:$V$50000,SALE!$K$6:$K$50000,$A$7:$A$104,SALE!$A$6:$A$50000,$BC$4)</f>
        <v>0</v>
      </c>
      <c r="BG17" s="35">
        <f t="shared" si="19"/>
        <v>0</v>
      </c>
      <c r="BH17" s="35">
        <f>SUMIFS(SALE!$S$6:$S$50000,SALE!$K$6:$K$50000,$A$7:$A$104,SALE!$A$6:$A$50000,$BH$4)</f>
        <v>0</v>
      </c>
      <c r="BI17" s="35">
        <f>SUMIFS(SALE!$T$6:$T$50000,SALE!$K$6:$K$50000,$A$7:$A$104,SALE!$A$6:$A$50000,$BH$4)</f>
        <v>0</v>
      </c>
      <c r="BJ17" s="35">
        <f>SUMIFS(SALE!$U$6:$U$50000,SALE!$K$6:$K$50000,$A$7:$A$104,SALE!$A$6:$A$50000,$BH$4)</f>
        <v>0</v>
      </c>
      <c r="BK17" s="35">
        <f>SUMIFS(SALE!$V$6:$V$50000,SALE!$K$6:$K$50000,$A$7:$A$104,SALE!$A$6:$A$50000,$BH$4)</f>
        <v>0</v>
      </c>
    </row>
    <row r="18" spans="1:63">
      <c r="A18" s="85">
        <v>87141900</v>
      </c>
      <c r="B18" s="104" t="s">
        <v>1219</v>
      </c>
      <c r="D18" s="35">
        <f t="shared" si="8"/>
        <v>25027.788800000002</v>
      </c>
      <c r="E18" s="35">
        <f>SUMIFS(SALE!$S$6:$S$50000,SALE!$K$6:$K$50000,$A$7:$A$104,SALE!$A$6:$A$50000,$E$4)</f>
        <v>19552.96</v>
      </c>
      <c r="F18" s="35">
        <f>SUMIFS(SALE!$T$6:$T$50000,SALE!$K$6:$K$50000,$A$7:$A$104,SALE!$A$6:$A$50000,$E$4)</f>
        <v>0</v>
      </c>
      <c r="G18" s="35">
        <f>SUMIFS(SALE!$U$6:$U$50000,SALE!$K$6:$K$50000,$A$7:$A$104,SALE!$A$6:$A$50000,$E$4)</f>
        <v>2737.4143999999997</v>
      </c>
      <c r="H18" s="35">
        <f>SUMIFS(SALE!$V$6:$V$50000,SALE!$K$6:$K$50000,$A$7:$A$104,SALE!$A$6:$A$50000,$E$4)</f>
        <v>2737.4143999999997</v>
      </c>
      <c r="I18" s="35">
        <f t="shared" si="9"/>
        <v>164317.54239999998</v>
      </c>
      <c r="J18" s="35">
        <f>SUMIFS(SALE!$S$6:$S$50000,SALE!$K$6:$K$50000,$A$7:$A$104,SALE!$A$6:$A$50000,$J$4)</f>
        <v>128373.07999999997</v>
      </c>
      <c r="K18" s="35">
        <f>SUMIFS(SALE!$T$6:$T$50000,SALE!$K$6:$K$50000,$A$7:$A$104,SALE!$A$6:$A$50000,$J$4)</f>
        <v>0</v>
      </c>
      <c r="L18" s="35">
        <f>SUMIFS(SALE!$U$6:$U$50000,SALE!$K$6:$K$50000,$A$7:$A$104,SALE!$A$6:$A$50000,$J$4)</f>
        <v>17972.231200000002</v>
      </c>
      <c r="M18" s="35">
        <f>SUMIFS(SALE!$V$6:$V$50000,SALE!$K$6:$K$50000,$A$7:$A$104,SALE!$A$6:$A$50000,$J$4)</f>
        <v>17972.231200000002</v>
      </c>
      <c r="N18" s="35">
        <f t="shared" si="10"/>
        <v>926130.20160000015</v>
      </c>
      <c r="O18" s="35">
        <f>SUMIFS(SALE!$S$6:$S$50000,SALE!$K$6:$K$50000,$A$7:$A$104,SALE!$A$6:$A$50000,$O$4)</f>
        <v>723539.22000000009</v>
      </c>
      <c r="P18" s="35">
        <f>SUMIFS(SALE!$T$6:$T$50000,SALE!$K$6:$K$50000,$A$7:$A$104,SALE!$A$6:$A$50000,$O$4)</f>
        <v>0</v>
      </c>
      <c r="Q18" s="35">
        <f>SUMIFS(SALE!$U$6:$U$50000,SALE!$K$6:$K$50000,$A$7:$A$104,SALE!$A$6:$A$50000,$O$4)</f>
        <v>101295.49079999999</v>
      </c>
      <c r="R18" s="35">
        <f>SUMIFS(SALE!$V$6:$V$50000,SALE!$K$6:$K$50000,$A$7:$A$104,SALE!$A$6:$A$50000,$O$4)</f>
        <v>101295.49079999999</v>
      </c>
      <c r="S18" s="35">
        <f t="shared" si="11"/>
        <v>1681474.9951999998</v>
      </c>
      <c r="T18" s="35">
        <f>SUMIFS(SALE!$S$6:$S$50000,SALE!$K$6:$K$50000,$A$7:$A$104,SALE!$A$6:$A$50000,$T$4)</f>
        <v>1313652.3399999999</v>
      </c>
      <c r="U18" s="35">
        <f>SUMIFS(SALE!$T$6:$T$50000,SALE!$K$6:$K$50000,$A$7:$A$104,SALE!$A$6:$A$50000,$T$4)</f>
        <v>0</v>
      </c>
      <c r="V18" s="35">
        <f>SUMIFS(SALE!$U$6:$U$50000,SALE!$K$6:$K$50000,$A$7:$A$104,SALE!$A$6:$A$50000,$T$4)</f>
        <v>183911.32759999999</v>
      </c>
      <c r="W18" s="35">
        <f>SUMIFS(SALE!$V$6:$V$50000,SALE!$K$6:$K$50000,$A$7:$A$104,SALE!$A$6:$A$50000,$T$4)</f>
        <v>183911.32759999999</v>
      </c>
      <c r="X18" s="35">
        <f t="shared" si="12"/>
        <v>1260411.7120000003</v>
      </c>
      <c r="Y18" s="35">
        <f>SUMIFS(SALE!$S$6:$S$50000,SALE!$K$6:$K$50000,$A$7:$A$104,SALE!$A$6:$A$50000,$Y$4)</f>
        <v>984696.65000000026</v>
      </c>
      <c r="Z18" s="35">
        <f>SUMIFS(SALE!$T$6:$T$50000,SALE!$K$6:$K$50000,$A$7:$A$104,SALE!$A$6:$A$50000,$Y$4)</f>
        <v>0</v>
      </c>
      <c r="AA18" s="35">
        <f>SUMIFS(SALE!$U$6:$U$50000,SALE!$K$6:$K$50000,$A$7:$A$104,SALE!$A$6:$A$50000,$Y$4)</f>
        <v>137857.53100000002</v>
      </c>
      <c r="AB18" s="35">
        <f>SUMIFS(SALE!$V$6:$V$50000,SALE!$K$6:$K$50000,$A$7:$A$104,SALE!$A$6:$A$50000,$Y$4)</f>
        <v>137857.53100000002</v>
      </c>
      <c r="AC18" s="35">
        <f t="shared" si="13"/>
        <v>0</v>
      </c>
      <c r="AD18" s="35">
        <f>SUMIFS(SALE!$S$6:$S$50000,SALE!$K$6:$K$50000,$A$7:$A$104,SALE!$A$6:$A$50000,$AD$4)</f>
        <v>0</v>
      </c>
      <c r="AE18" s="35">
        <f>SUMIFS(SALE!$T$6:$T$50000,SALE!$K$6:$K$50000,$A$7:$A$104,SALE!$A$6:$A$50000,$AD$4)</f>
        <v>0</v>
      </c>
      <c r="AF18" s="35">
        <f>SUMIFS(SALE!$U$6:$U$50000,SALE!$K$6:$K$50000,$A$7:$A$104,SALE!$A$6:$A$50000,$AD$4)</f>
        <v>0</v>
      </c>
      <c r="AG18" s="35">
        <f>SUMIFS(SALE!$V$6:$V$50000,SALE!$K$6:$K$50000,$A$7:$A$104,SALE!$A$6:$A$50000,$AD$4)</f>
        <v>0</v>
      </c>
      <c r="AH18" s="35">
        <f t="shared" si="14"/>
        <v>0</v>
      </c>
      <c r="AI18" s="35">
        <f>SUMIFS(SALE!$S$6:$S$50000,SALE!$K$6:$K$50000,$A$7:$A$104,SALE!$A$6:$A$50000,$AI$4)</f>
        <v>0</v>
      </c>
      <c r="AJ18" s="35">
        <f>SUMIFS(SALE!$T$6:$T$50000,SALE!$K$6:$K$50000,$A$7:$A$104,SALE!$A$6:$A$50000,$AI$4)</f>
        <v>0</v>
      </c>
      <c r="AK18" s="35">
        <f>SUMIFS(SALE!$U$6:$U$50000,SALE!$K$6:$K$50000,$A$7:$A$104,SALE!$A$6:$A$50000,$AI$4)</f>
        <v>0</v>
      </c>
      <c r="AL18" s="35">
        <f>SUMIFS(SALE!$V$6:$V$50000,SALE!$K$6:$K$50000,$A$7:$A$104,SALE!$A$6:$A$50000,$AI$4)</f>
        <v>0</v>
      </c>
      <c r="AM18" s="35">
        <f t="shared" si="15"/>
        <v>0</v>
      </c>
      <c r="AN18" s="35">
        <f>SUMIFS(SALE!$S$6:$S$50000,SALE!$K$6:$K$50000,$A$7:$A$104,SALE!$A$6:$A$50000,$AN$4)</f>
        <v>0</v>
      </c>
      <c r="AO18" s="35">
        <f>SUMIFS(SALE!$T$6:$T$50000,SALE!$K$6:$K$50000,$A$7:$A$104,SALE!$A$6:$A$50000,$AN$4)</f>
        <v>0</v>
      </c>
      <c r="AP18" s="35">
        <f>SUMIFS(SALE!$U$6:$U$50000,SALE!$K$6:$K$50000,$A$7:$A$104,SALE!$A$6:$A$50000,$AN$4)</f>
        <v>0</v>
      </c>
      <c r="AQ18" s="35">
        <f>SUMIFS(SALE!$V$6:$V$50000,SALE!$K$6:$K$50000,$A$7:$A$104,SALE!$A$6:$A$50000,$AN$4)</f>
        <v>0</v>
      </c>
      <c r="AR18" s="35">
        <f t="shared" si="16"/>
        <v>0</v>
      </c>
      <c r="AS18" s="35">
        <f>SUMIFS(SALE!$S$6:$S$50000,SALE!$K$6:$K$50000,$A$7:$A$104,SALE!$A$6:$A$50000,$AS$4)</f>
        <v>0</v>
      </c>
      <c r="AT18" s="35">
        <f>SUMIFS(SALE!$T$6:$T$50000,SALE!$K$6:$K$50000,$A$7:$A$104,SALE!$A$6:$A$50000,$AS$4)</f>
        <v>0</v>
      </c>
      <c r="AU18" s="35">
        <f>SUMIFS(SALE!$U$6:$U$50000,SALE!$K$6:$K$50000,$A$7:$A$104,SALE!$A$6:$A$50000,$AS$4)</f>
        <v>0</v>
      </c>
      <c r="AV18" s="35">
        <f>SUMIFS(SALE!$V$6:$V$50000,SALE!$K$6:$K$50000,$A$7:$A$104,SALE!$A$6:$A$50000,$ANS$4)</f>
        <v>0</v>
      </c>
      <c r="AW18" s="35">
        <f t="shared" si="17"/>
        <v>0</v>
      </c>
      <c r="AX18" s="35">
        <f>SUMIFS(SALE!$S$6:$S$50000,SALE!$K$6:$K$50000,$A$7:$A$104,SALE!$A$6:$A$50000,$AX$4)</f>
        <v>0</v>
      </c>
      <c r="AY18" s="35">
        <f>SUMIFS(SALE!$T$6:$T$50000,SALE!$K$6:$K$50000,$A$7:$A$104,SALE!$A$6:$A$50000,$AX$4)</f>
        <v>0</v>
      </c>
      <c r="AZ18" s="35">
        <f>SUMIFS(SALE!$U$6:$U$50000,SALE!$K$6:$K$50000,$A$7:$A$104,SALE!$A$6:$A$50000,$AX$4)</f>
        <v>0</v>
      </c>
      <c r="BA18" s="35">
        <f>SUMIFS(SALE!$V$6:$V$50000,SALE!$K$6:$K$50000,$A$7:$A$104,SALE!$A$6:$A$50000,$AX$4)</f>
        <v>0</v>
      </c>
      <c r="BB18" s="35">
        <f t="shared" si="18"/>
        <v>0</v>
      </c>
      <c r="BC18" s="35">
        <f>SUMIFS(SALE!$S$6:$S$50000,SALE!$K$6:$K$50000,$A$7:$A$104,SALE!$A$6:$A$50000,$BC$4)</f>
        <v>0</v>
      </c>
      <c r="BD18" s="35">
        <f>SUMIFS(SALE!$T$6:$T$50000,SALE!$K$6:$K$50000,$A$7:$A$104,SALE!$A$6:$A$50000,$BC$4)</f>
        <v>0</v>
      </c>
      <c r="BE18" s="35">
        <f>SUMIFS(SALE!$U$6:$U$50000,SALE!$K$6:$K$50000,$A$7:$A$104,SALE!$A$6:$A$50000,$BC$4)</f>
        <v>0</v>
      </c>
      <c r="BF18" s="35">
        <f>SUMIFS(SALE!$V$6:$V$50000,SALE!$K$6:$K$50000,$A$7:$A$104,SALE!$A$6:$A$50000,$BC$4)</f>
        <v>0</v>
      </c>
      <c r="BG18" s="35">
        <f t="shared" si="19"/>
        <v>0</v>
      </c>
      <c r="BH18" s="35">
        <f>SUMIFS(SALE!$S$6:$S$50000,SALE!$K$6:$K$50000,$A$7:$A$104,SALE!$A$6:$A$50000,$BH$4)</f>
        <v>0</v>
      </c>
      <c r="BI18" s="35">
        <f>SUMIFS(SALE!$T$6:$T$50000,SALE!$K$6:$K$50000,$A$7:$A$104,SALE!$A$6:$A$50000,$BH$4)</f>
        <v>0</v>
      </c>
      <c r="BJ18" s="35">
        <f>SUMIFS(SALE!$U$6:$U$50000,SALE!$K$6:$K$50000,$A$7:$A$104,SALE!$A$6:$A$50000,$BH$4)</f>
        <v>0</v>
      </c>
      <c r="BK18" s="35">
        <f>SUMIFS(SALE!$V$6:$V$50000,SALE!$K$6:$K$50000,$A$7:$A$104,SALE!$A$6:$A$50000,$BH$4)</f>
        <v>0</v>
      </c>
    </row>
    <row r="19" spans="1:63">
      <c r="A19" s="85">
        <v>85441920</v>
      </c>
      <c r="B19" s="104" t="s">
        <v>1219</v>
      </c>
      <c r="D19" s="35">
        <f t="shared" si="8"/>
        <v>23342.760000000002</v>
      </c>
      <c r="E19" s="35">
        <f>SUMIFS(SALE!$S$6:$S$50000,SALE!$K$6:$K$50000,$A$7:$A$104,SALE!$A$6:$A$50000,$E$4)</f>
        <v>19782</v>
      </c>
      <c r="F19" s="35">
        <f>SUMIFS(SALE!$T$6:$T$50000,SALE!$K$6:$K$50000,$A$7:$A$104,SALE!$A$6:$A$50000,$E$4)</f>
        <v>0</v>
      </c>
      <c r="G19" s="35">
        <f>SUMIFS(SALE!$U$6:$U$50000,SALE!$K$6:$K$50000,$A$7:$A$104,SALE!$A$6:$A$50000,$E$4)</f>
        <v>1780.3799999999999</v>
      </c>
      <c r="H19" s="35">
        <f>SUMIFS(SALE!$V$6:$V$50000,SALE!$K$6:$K$50000,$A$7:$A$104,SALE!$A$6:$A$50000,$E$4)</f>
        <v>1780.3799999999999</v>
      </c>
      <c r="I19" s="35">
        <f t="shared" si="9"/>
        <v>0</v>
      </c>
      <c r="J19" s="35">
        <f>SUMIFS(SALE!$S$6:$S$50000,SALE!$K$6:$K$50000,$A$7:$A$104,SALE!$A$6:$A$50000,$J$4)</f>
        <v>0</v>
      </c>
      <c r="K19" s="35">
        <f>SUMIFS(SALE!$T$6:$T$50000,SALE!$K$6:$K$50000,$A$7:$A$104,SALE!$A$6:$A$50000,$J$4)</f>
        <v>0</v>
      </c>
      <c r="L19" s="35">
        <f>SUMIFS(SALE!$U$6:$U$50000,SALE!$K$6:$K$50000,$A$7:$A$104,SALE!$A$6:$A$50000,$J$4)</f>
        <v>0</v>
      </c>
      <c r="M19" s="35">
        <f>SUMIFS(SALE!$V$6:$V$50000,SALE!$K$6:$K$50000,$A$7:$A$104,SALE!$A$6:$A$50000,$J$4)</f>
        <v>0</v>
      </c>
      <c r="N19" s="35">
        <f t="shared" si="10"/>
        <v>0</v>
      </c>
      <c r="O19" s="35">
        <f>SUMIFS(SALE!$S$6:$S$50000,SALE!$K$6:$K$50000,$A$7:$A$104,SALE!$A$6:$A$50000,$O$4)</f>
        <v>0</v>
      </c>
      <c r="P19" s="35">
        <f>SUMIFS(SALE!$T$6:$T$50000,SALE!$K$6:$K$50000,$A$7:$A$104,SALE!$A$6:$A$50000,$O$4)</f>
        <v>0</v>
      </c>
      <c r="Q19" s="35">
        <f>SUMIFS(SALE!$U$6:$U$50000,SALE!$K$6:$K$50000,$A$7:$A$104,SALE!$A$6:$A$50000,$O$4)</f>
        <v>0</v>
      </c>
      <c r="R19" s="35">
        <f>SUMIFS(SALE!$V$6:$V$50000,SALE!$K$6:$K$50000,$A$7:$A$104,SALE!$A$6:$A$50000,$O$4)</f>
        <v>0</v>
      </c>
      <c r="S19" s="35">
        <f t="shared" si="11"/>
        <v>0</v>
      </c>
      <c r="T19" s="35">
        <f>SUMIFS(SALE!$S$6:$S$50000,SALE!$K$6:$K$50000,$A$7:$A$104,SALE!$A$6:$A$50000,$T$4)</f>
        <v>0</v>
      </c>
      <c r="U19" s="35">
        <f>SUMIFS(SALE!$T$6:$T$50000,SALE!$K$6:$K$50000,$A$7:$A$104,SALE!$A$6:$A$50000,$T$4)</f>
        <v>0</v>
      </c>
      <c r="V19" s="35">
        <f>SUMIFS(SALE!$U$6:$U$50000,SALE!$K$6:$K$50000,$A$7:$A$104,SALE!$A$6:$A$50000,$T$4)</f>
        <v>0</v>
      </c>
      <c r="W19" s="35">
        <f>SUMIFS(SALE!$V$6:$V$50000,SALE!$K$6:$K$50000,$A$7:$A$104,SALE!$A$6:$A$50000,$T$4)</f>
        <v>0</v>
      </c>
      <c r="X19" s="35">
        <f t="shared" si="12"/>
        <v>0</v>
      </c>
      <c r="Y19" s="35">
        <f>SUMIFS(SALE!$S$6:$S$50000,SALE!$K$6:$K$50000,$A$7:$A$104,SALE!$A$6:$A$50000,$Y$4)</f>
        <v>0</v>
      </c>
      <c r="Z19" s="35">
        <f>SUMIFS(SALE!$T$6:$T$50000,SALE!$K$6:$K$50000,$A$7:$A$104,SALE!$A$6:$A$50000,$Y$4)</f>
        <v>0</v>
      </c>
      <c r="AA19" s="35">
        <f>SUMIFS(SALE!$U$6:$U$50000,SALE!$K$6:$K$50000,$A$7:$A$104,SALE!$A$6:$A$50000,$Y$4)</f>
        <v>0</v>
      </c>
      <c r="AB19" s="35">
        <f>SUMIFS(SALE!$V$6:$V$50000,SALE!$K$6:$K$50000,$A$7:$A$104,SALE!$A$6:$A$50000,$Y$4)</f>
        <v>0</v>
      </c>
      <c r="AC19" s="35">
        <f t="shared" si="13"/>
        <v>0</v>
      </c>
      <c r="AD19" s="35">
        <f>SUMIFS(SALE!$S$6:$S$50000,SALE!$K$6:$K$50000,$A$7:$A$104,SALE!$A$6:$A$50000,$AD$4)</f>
        <v>0</v>
      </c>
      <c r="AE19" s="35">
        <f>SUMIFS(SALE!$T$6:$T$50000,SALE!$K$6:$K$50000,$A$7:$A$104,SALE!$A$6:$A$50000,$AD$4)</f>
        <v>0</v>
      </c>
      <c r="AF19" s="35">
        <f>SUMIFS(SALE!$U$6:$U$50000,SALE!$K$6:$K$50000,$A$7:$A$104,SALE!$A$6:$A$50000,$AD$4)</f>
        <v>0</v>
      </c>
      <c r="AG19" s="35">
        <f>SUMIFS(SALE!$V$6:$V$50000,SALE!$K$6:$K$50000,$A$7:$A$104,SALE!$A$6:$A$50000,$AD$4)</f>
        <v>0</v>
      </c>
      <c r="AH19" s="35">
        <f t="shared" si="14"/>
        <v>0</v>
      </c>
      <c r="AI19" s="35">
        <f>SUMIFS(SALE!$S$6:$S$50000,SALE!$K$6:$K$50000,$A$7:$A$104,SALE!$A$6:$A$50000,$AI$4)</f>
        <v>0</v>
      </c>
      <c r="AJ19" s="35">
        <f>SUMIFS(SALE!$T$6:$T$50000,SALE!$K$6:$K$50000,$A$7:$A$104,SALE!$A$6:$A$50000,$AI$4)</f>
        <v>0</v>
      </c>
      <c r="AK19" s="35">
        <f>SUMIFS(SALE!$U$6:$U$50000,SALE!$K$6:$K$50000,$A$7:$A$104,SALE!$A$6:$A$50000,$AI$4)</f>
        <v>0</v>
      </c>
      <c r="AL19" s="35">
        <f>SUMIFS(SALE!$V$6:$V$50000,SALE!$K$6:$K$50000,$A$7:$A$104,SALE!$A$6:$A$50000,$AI$4)</f>
        <v>0</v>
      </c>
      <c r="AM19" s="35">
        <f t="shared" si="15"/>
        <v>0</v>
      </c>
      <c r="AN19" s="35">
        <f>SUMIFS(SALE!$S$6:$S$50000,SALE!$K$6:$K$50000,$A$7:$A$104,SALE!$A$6:$A$50000,$AN$4)</f>
        <v>0</v>
      </c>
      <c r="AO19" s="35">
        <f>SUMIFS(SALE!$T$6:$T$50000,SALE!$K$6:$K$50000,$A$7:$A$104,SALE!$A$6:$A$50000,$AN$4)</f>
        <v>0</v>
      </c>
      <c r="AP19" s="35">
        <f>SUMIFS(SALE!$U$6:$U$50000,SALE!$K$6:$K$50000,$A$7:$A$104,SALE!$A$6:$A$50000,$AN$4)</f>
        <v>0</v>
      </c>
      <c r="AQ19" s="35">
        <f>SUMIFS(SALE!$V$6:$V$50000,SALE!$K$6:$K$50000,$A$7:$A$104,SALE!$A$6:$A$50000,$AN$4)</f>
        <v>0</v>
      </c>
      <c r="AR19" s="35">
        <f t="shared" si="16"/>
        <v>0</v>
      </c>
      <c r="AS19" s="35">
        <f>SUMIFS(SALE!$S$6:$S$50000,SALE!$K$6:$K$50000,$A$7:$A$104,SALE!$A$6:$A$50000,$AS$4)</f>
        <v>0</v>
      </c>
      <c r="AT19" s="35">
        <f>SUMIFS(SALE!$T$6:$T$50000,SALE!$K$6:$K$50000,$A$7:$A$104,SALE!$A$6:$A$50000,$AS$4)</f>
        <v>0</v>
      </c>
      <c r="AU19" s="35">
        <f>SUMIFS(SALE!$U$6:$U$50000,SALE!$K$6:$K$50000,$A$7:$A$104,SALE!$A$6:$A$50000,$AS$4)</f>
        <v>0</v>
      </c>
      <c r="AV19" s="35">
        <f>SUMIFS(SALE!$V$6:$V$50000,SALE!$K$6:$K$50000,$A$7:$A$104,SALE!$A$6:$A$50000,$ANS$4)</f>
        <v>0</v>
      </c>
      <c r="AW19" s="35">
        <f t="shared" si="17"/>
        <v>0</v>
      </c>
      <c r="AX19" s="35">
        <f>SUMIFS(SALE!$S$6:$S$50000,SALE!$K$6:$K$50000,$A$7:$A$104,SALE!$A$6:$A$50000,$AX$4)</f>
        <v>0</v>
      </c>
      <c r="AY19" s="35">
        <f>SUMIFS(SALE!$T$6:$T$50000,SALE!$K$6:$K$50000,$A$7:$A$104,SALE!$A$6:$A$50000,$AX$4)</f>
        <v>0</v>
      </c>
      <c r="AZ19" s="35">
        <f>SUMIFS(SALE!$U$6:$U$50000,SALE!$K$6:$K$50000,$A$7:$A$104,SALE!$A$6:$A$50000,$AX$4)</f>
        <v>0</v>
      </c>
      <c r="BA19" s="35">
        <f>SUMIFS(SALE!$V$6:$V$50000,SALE!$K$6:$K$50000,$A$7:$A$104,SALE!$A$6:$A$50000,$AX$4)</f>
        <v>0</v>
      </c>
      <c r="BB19" s="35">
        <f t="shared" si="18"/>
        <v>0</v>
      </c>
      <c r="BC19" s="35">
        <f>SUMIFS(SALE!$S$6:$S$50000,SALE!$K$6:$K$50000,$A$7:$A$104,SALE!$A$6:$A$50000,$BC$4)</f>
        <v>0</v>
      </c>
      <c r="BD19" s="35">
        <f>SUMIFS(SALE!$T$6:$T$50000,SALE!$K$6:$K$50000,$A$7:$A$104,SALE!$A$6:$A$50000,$BC$4)</f>
        <v>0</v>
      </c>
      <c r="BE19" s="35">
        <f>SUMIFS(SALE!$U$6:$U$50000,SALE!$K$6:$K$50000,$A$7:$A$104,SALE!$A$6:$A$50000,$BC$4)</f>
        <v>0</v>
      </c>
      <c r="BF19" s="35">
        <f>SUMIFS(SALE!$V$6:$V$50000,SALE!$K$6:$K$50000,$A$7:$A$104,SALE!$A$6:$A$50000,$BC$4)</f>
        <v>0</v>
      </c>
      <c r="BG19" s="35">
        <f t="shared" si="19"/>
        <v>0</v>
      </c>
      <c r="BH19" s="35">
        <f>SUMIFS(SALE!$S$6:$S$50000,SALE!$K$6:$K$50000,$A$7:$A$104,SALE!$A$6:$A$50000,$BH$4)</f>
        <v>0</v>
      </c>
      <c r="BI19" s="35">
        <f>SUMIFS(SALE!$T$6:$T$50000,SALE!$K$6:$K$50000,$A$7:$A$104,SALE!$A$6:$A$50000,$BH$4)</f>
        <v>0</v>
      </c>
      <c r="BJ19" s="35">
        <f>SUMIFS(SALE!$U$6:$U$50000,SALE!$K$6:$K$50000,$A$7:$A$104,SALE!$A$6:$A$50000,$BH$4)</f>
        <v>0</v>
      </c>
      <c r="BK19" s="35">
        <f>SUMIFS(SALE!$V$6:$V$50000,SALE!$K$6:$K$50000,$A$7:$A$104,SALE!$A$6:$A$50000,$BH$4)</f>
        <v>0</v>
      </c>
    </row>
    <row r="20" spans="1:63">
      <c r="A20" s="85">
        <v>87142090</v>
      </c>
      <c r="B20" s="104" t="s">
        <v>1219</v>
      </c>
      <c r="D20" s="35">
        <f t="shared" si="8"/>
        <v>0</v>
      </c>
      <c r="E20" s="35">
        <f>SUMIFS(SALE!$S$6:$S$50000,SALE!$K$6:$K$50000,$A$7:$A$104,SALE!$A$6:$A$50000,$E$4)</f>
        <v>0</v>
      </c>
      <c r="F20" s="35">
        <f>SUMIFS(SALE!$T$6:$T$50000,SALE!$K$6:$K$50000,$A$7:$A$104,SALE!$A$6:$A$50000,$E$4)</f>
        <v>0</v>
      </c>
      <c r="G20" s="35">
        <f>SUMIFS(SALE!$U$6:$U$50000,SALE!$K$6:$K$50000,$A$7:$A$104,SALE!$A$6:$A$50000,$E$4)</f>
        <v>0</v>
      </c>
      <c r="H20" s="35">
        <f>SUMIFS(SALE!$V$6:$V$50000,SALE!$K$6:$K$50000,$A$7:$A$104,SALE!$A$6:$A$50000,$E$4)</f>
        <v>0</v>
      </c>
      <c r="I20" s="35">
        <f t="shared" si="9"/>
        <v>0</v>
      </c>
      <c r="J20" s="35">
        <f>SUMIFS(SALE!$S$6:$S$50000,SALE!$K$6:$K$50000,$A$7:$A$104,SALE!$A$6:$A$50000,$J$4)</f>
        <v>0</v>
      </c>
      <c r="K20" s="35">
        <f>SUMIFS(SALE!$T$6:$T$50000,SALE!$K$6:$K$50000,$A$7:$A$104,SALE!$A$6:$A$50000,$J$4)</f>
        <v>0</v>
      </c>
      <c r="L20" s="35">
        <f>SUMIFS(SALE!$U$6:$U$50000,SALE!$K$6:$K$50000,$A$7:$A$104,SALE!$A$6:$A$50000,$J$4)</f>
        <v>0</v>
      </c>
      <c r="M20" s="35">
        <f>SUMIFS(SALE!$V$6:$V$50000,SALE!$K$6:$K$50000,$A$7:$A$104,SALE!$A$6:$A$50000,$J$4)</f>
        <v>0</v>
      </c>
      <c r="N20" s="35">
        <f t="shared" si="10"/>
        <v>77975.761920000004</v>
      </c>
      <c r="O20" s="35">
        <f>SUMIFS(SALE!$S$6:$S$50000,SALE!$K$6:$K$50000,$A$7:$A$104,SALE!$A$6:$A$50000,$O$4)</f>
        <v>60918.563999999998</v>
      </c>
      <c r="P20" s="35">
        <f>SUMIFS(SALE!$T$6:$T$50000,SALE!$K$6:$K$50000,$A$7:$A$104,SALE!$A$6:$A$50000,$O$4)</f>
        <v>0</v>
      </c>
      <c r="Q20" s="35">
        <f>SUMIFS(SALE!$U$6:$U$50000,SALE!$K$6:$K$50000,$A$7:$A$104,SALE!$A$6:$A$50000,$O$4)</f>
        <v>8528.5989600000012</v>
      </c>
      <c r="R20" s="35">
        <f>SUMIFS(SALE!$V$6:$V$50000,SALE!$K$6:$K$50000,$A$7:$A$104,SALE!$A$6:$A$50000,$O$4)</f>
        <v>8528.5989600000012</v>
      </c>
      <c r="S20" s="35">
        <f t="shared" si="11"/>
        <v>54221.926399999997</v>
      </c>
      <c r="T20" s="35">
        <f>SUMIFS(SALE!$S$6:$S$50000,SALE!$K$6:$K$50000,$A$7:$A$104,SALE!$A$6:$A$50000,$T$4)</f>
        <v>42360.880000000005</v>
      </c>
      <c r="U20" s="35">
        <f>SUMIFS(SALE!$T$6:$T$50000,SALE!$K$6:$K$50000,$A$7:$A$104,SALE!$A$6:$A$50000,$T$4)</f>
        <v>0</v>
      </c>
      <c r="V20" s="35">
        <f>SUMIFS(SALE!$U$6:$U$50000,SALE!$K$6:$K$50000,$A$7:$A$104,SALE!$A$6:$A$50000,$T$4)</f>
        <v>5930.5231999999996</v>
      </c>
      <c r="W20" s="35">
        <f>SUMIFS(SALE!$V$6:$V$50000,SALE!$K$6:$K$50000,$A$7:$A$104,SALE!$A$6:$A$50000,$T$4)</f>
        <v>5930.5231999999996</v>
      </c>
      <c r="X20" s="35">
        <f t="shared" si="12"/>
        <v>0</v>
      </c>
      <c r="Y20" s="35">
        <f>SUMIFS(SALE!$S$6:$S$50000,SALE!$K$6:$K$50000,$A$7:$A$104,SALE!$A$6:$A$50000,$Y$4)</f>
        <v>0</v>
      </c>
      <c r="Z20" s="35">
        <f>SUMIFS(SALE!$T$6:$T$50000,SALE!$K$6:$K$50000,$A$7:$A$104,SALE!$A$6:$A$50000,$Y$4)</f>
        <v>0</v>
      </c>
      <c r="AA20" s="35">
        <f>SUMIFS(SALE!$U$6:$U$50000,SALE!$K$6:$K$50000,$A$7:$A$104,SALE!$A$6:$A$50000,$Y$4)</f>
        <v>0</v>
      </c>
      <c r="AB20" s="35">
        <f>SUMIFS(SALE!$V$6:$V$50000,SALE!$K$6:$K$50000,$A$7:$A$104,SALE!$A$6:$A$50000,$Y$4)</f>
        <v>0</v>
      </c>
      <c r="AC20" s="35">
        <f t="shared" si="13"/>
        <v>0</v>
      </c>
      <c r="AD20" s="35">
        <f>SUMIFS(SALE!$S$6:$S$50000,SALE!$K$6:$K$50000,$A$7:$A$104,SALE!$A$6:$A$50000,$AD$4)</f>
        <v>0</v>
      </c>
      <c r="AE20" s="35">
        <f>SUMIFS(SALE!$T$6:$T$50000,SALE!$K$6:$K$50000,$A$7:$A$104,SALE!$A$6:$A$50000,$AD$4)</f>
        <v>0</v>
      </c>
      <c r="AF20" s="35">
        <f>SUMIFS(SALE!$U$6:$U$50000,SALE!$K$6:$K$50000,$A$7:$A$104,SALE!$A$6:$A$50000,$AD$4)</f>
        <v>0</v>
      </c>
      <c r="AG20" s="35">
        <f>SUMIFS(SALE!$V$6:$V$50000,SALE!$K$6:$K$50000,$A$7:$A$104,SALE!$A$6:$A$50000,$AD$4)</f>
        <v>0</v>
      </c>
      <c r="AH20" s="35">
        <f t="shared" si="14"/>
        <v>0</v>
      </c>
      <c r="AI20" s="35">
        <f>SUMIFS(SALE!$S$6:$S$50000,SALE!$K$6:$K$50000,$A$7:$A$104,SALE!$A$6:$A$50000,$AI$4)</f>
        <v>0</v>
      </c>
      <c r="AJ20" s="35">
        <f>SUMIFS(SALE!$T$6:$T$50000,SALE!$K$6:$K$50000,$A$7:$A$104,SALE!$A$6:$A$50000,$AI$4)</f>
        <v>0</v>
      </c>
      <c r="AK20" s="35">
        <f>SUMIFS(SALE!$U$6:$U$50000,SALE!$K$6:$K$50000,$A$7:$A$104,SALE!$A$6:$A$50000,$AI$4)</f>
        <v>0</v>
      </c>
      <c r="AL20" s="35">
        <f>SUMIFS(SALE!$V$6:$V$50000,SALE!$K$6:$K$50000,$A$7:$A$104,SALE!$A$6:$A$50000,$AI$4)</f>
        <v>0</v>
      </c>
      <c r="AM20" s="35">
        <f t="shared" si="15"/>
        <v>0</v>
      </c>
      <c r="AN20" s="35">
        <f>SUMIFS(SALE!$S$6:$S$50000,SALE!$K$6:$K$50000,$A$7:$A$104,SALE!$A$6:$A$50000,$AN$4)</f>
        <v>0</v>
      </c>
      <c r="AO20" s="35">
        <f>SUMIFS(SALE!$T$6:$T$50000,SALE!$K$6:$K$50000,$A$7:$A$104,SALE!$A$6:$A$50000,$AN$4)</f>
        <v>0</v>
      </c>
      <c r="AP20" s="35">
        <f>SUMIFS(SALE!$U$6:$U$50000,SALE!$K$6:$K$50000,$A$7:$A$104,SALE!$A$6:$A$50000,$AN$4)</f>
        <v>0</v>
      </c>
      <c r="AQ20" s="35">
        <f>SUMIFS(SALE!$V$6:$V$50000,SALE!$K$6:$K$50000,$A$7:$A$104,SALE!$A$6:$A$50000,$AN$4)</f>
        <v>0</v>
      </c>
      <c r="AR20" s="35">
        <f t="shared" si="16"/>
        <v>0</v>
      </c>
      <c r="AS20" s="35">
        <f>SUMIFS(SALE!$S$6:$S$50000,SALE!$K$6:$K$50000,$A$7:$A$104,SALE!$A$6:$A$50000,$AS$4)</f>
        <v>0</v>
      </c>
      <c r="AT20" s="35">
        <f>SUMIFS(SALE!$T$6:$T$50000,SALE!$K$6:$K$50000,$A$7:$A$104,SALE!$A$6:$A$50000,$AS$4)</f>
        <v>0</v>
      </c>
      <c r="AU20" s="35">
        <f>SUMIFS(SALE!$U$6:$U$50000,SALE!$K$6:$K$50000,$A$7:$A$104,SALE!$A$6:$A$50000,$AS$4)</f>
        <v>0</v>
      </c>
      <c r="AV20" s="35">
        <f>SUMIFS(SALE!$V$6:$V$50000,SALE!$K$6:$K$50000,$A$7:$A$104,SALE!$A$6:$A$50000,$ANS$4)</f>
        <v>0</v>
      </c>
      <c r="AW20" s="35">
        <f t="shared" si="17"/>
        <v>0</v>
      </c>
      <c r="AX20" s="35">
        <f>SUMIFS(SALE!$S$6:$S$50000,SALE!$K$6:$K$50000,$A$7:$A$104,SALE!$A$6:$A$50000,$AX$4)</f>
        <v>0</v>
      </c>
      <c r="AY20" s="35">
        <f>SUMIFS(SALE!$T$6:$T$50000,SALE!$K$6:$K$50000,$A$7:$A$104,SALE!$A$6:$A$50000,$AX$4)</f>
        <v>0</v>
      </c>
      <c r="AZ20" s="35">
        <f>SUMIFS(SALE!$U$6:$U$50000,SALE!$K$6:$K$50000,$A$7:$A$104,SALE!$A$6:$A$50000,$AX$4)</f>
        <v>0</v>
      </c>
      <c r="BA20" s="35">
        <f>SUMIFS(SALE!$V$6:$V$50000,SALE!$K$6:$K$50000,$A$7:$A$104,SALE!$A$6:$A$50000,$AX$4)</f>
        <v>0</v>
      </c>
      <c r="BB20" s="35">
        <f t="shared" si="18"/>
        <v>0</v>
      </c>
      <c r="BC20" s="35">
        <f>SUMIFS(SALE!$S$6:$S$50000,SALE!$K$6:$K$50000,$A$7:$A$104,SALE!$A$6:$A$50000,$BC$4)</f>
        <v>0</v>
      </c>
      <c r="BD20" s="35">
        <f>SUMIFS(SALE!$T$6:$T$50000,SALE!$K$6:$K$50000,$A$7:$A$104,SALE!$A$6:$A$50000,$BC$4)</f>
        <v>0</v>
      </c>
      <c r="BE20" s="35">
        <f>SUMIFS(SALE!$U$6:$U$50000,SALE!$K$6:$K$50000,$A$7:$A$104,SALE!$A$6:$A$50000,$BC$4)</f>
        <v>0</v>
      </c>
      <c r="BF20" s="35">
        <f>SUMIFS(SALE!$V$6:$V$50000,SALE!$K$6:$K$50000,$A$7:$A$104,SALE!$A$6:$A$50000,$BC$4)</f>
        <v>0</v>
      </c>
      <c r="BG20" s="35">
        <f t="shared" si="19"/>
        <v>0</v>
      </c>
      <c r="BH20" s="35">
        <f>SUMIFS(SALE!$S$6:$S$50000,SALE!$K$6:$K$50000,$A$7:$A$104,SALE!$A$6:$A$50000,$BH$4)</f>
        <v>0</v>
      </c>
      <c r="BI20" s="35">
        <f>SUMIFS(SALE!$T$6:$T$50000,SALE!$K$6:$K$50000,$A$7:$A$104,SALE!$A$6:$A$50000,$BH$4)</f>
        <v>0</v>
      </c>
      <c r="BJ20" s="35">
        <f>SUMIFS(SALE!$U$6:$U$50000,SALE!$K$6:$K$50000,$A$7:$A$104,SALE!$A$6:$A$50000,$BH$4)</f>
        <v>0</v>
      </c>
      <c r="BK20" s="35">
        <f>SUMIFS(SALE!$V$6:$V$50000,SALE!$K$6:$K$50000,$A$7:$A$104,SALE!$A$6:$A$50000,$BH$4)</f>
        <v>0</v>
      </c>
    </row>
    <row r="21" spans="1:63">
      <c r="D21" s="35">
        <f t="shared" si="8"/>
        <v>0</v>
      </c>
      <c r="I21" s="35">
        <f t="shared" si="9"/>
        <v>0</v>
      </c>
      <c r="N21" s="35">
        <f t="shared" si="10"/>
        <v>0</v>
      </c>
      <c r="S21" s="35">
        <f t="shared" si="11"/>
        <v>0</v>
      </c>
      <c r="X21" s="35">
        <f t="shared" si="12"/>
        <v>0</v>
      </c>
      <c r="AC21" s="35">
        <f t="shared" si="13"/>
        <v>0</v>
      </c>
      <c r="AD21" s="35">
        <f>SUMIFS(SALE!$S$6:$S$50000,SALE!$K$6:$K$50000,$A$7:$A$104,SALE!$A$6:$A$50000,$AD$4)</f>
        <v>0</v>
      </c>
      <c r="AE21" s="35">
        <f>SUMIFS(SALE!$T$6:$T$50000,SALE!$K$6:$K$50000,$A$7:$A$104,SALE!$A$6:$A$50000,$AD$4)</f>
        <v>0</v>
      </c>
      <c r="AF21" s="35">
        <f>SUMIFS(SALE!$U$6:$U$50000,SALE!$K$6:$K$50000,$A$7:$A$104,SALE!$A$6:$A$50000,$AD$4)</f>
        <v>0</v>
      </c>
      <c r="AG21" s="35">
        <f>SUMIFS(SALE!$V$6:$V$50000,SALE!$K$6:$K$50000,$A$7:$A$104,SALE!$A$6:$A$50000,$AD$4)</f>
        <v>0</v>
      </c>
      <c r="AH21" s="35">
        <f t="shared" si="14"/>
        <v>0</v>
      </c>
      <c r="AI21" s="35">
        <f>SUMIFS(SALE!$S$6:$S$50000,SALE!$K$6:$K$50000,$A$7:$A$104,SALE!$A$6:$A$50000,$AI$4)</f>
        <v>0</v>
      </c>
      <c r="AJ21" s="35">
        <f>SUMIFS(SALE!$T$6:$T$50000,SALE!$K$6:$K$50000,$A$7:$A$104,SALE!$A$6:$A$50000,$AI$4)</f>
        <v>0</v>
      </c>
      <c r="AK21" s="35">
        <f>SUMIFS(SALE!$U$6:$U$50000,SALE!$K$6:$K$50000,$A$7:$A$104,SALE!$A$6:$A$50000,$AI$4)</f>
        <v>0</v>
      </c>
      <c r="AL21" s="35">
        <f>SUMIFS(SALE!$V$6:$V$50000,SALE!$K$6:$K$50000,$A$7:$A$104,SALE!$A$6:$A$50000,$AI$4)</f>
        <v>0</v>
      </c>
      <c r="AM21" s="35">
        <f t="shared" si="15"/>
        <v>0</v>
      </c>
      <c r="AN21" s="35">
        <f>SUMIFS(SALE!$S$6:$S$50000,SALE!$K$6:$K$50000,$A$7:$A$104,SALE!$A$6:$A$50000,$AN$4)</f>
        <v>0</v>
      </c>
      <c r="AO21" s="35">
        <f>SUMIFS(SALE!$T$6:$T$50000,SALE!$K$6:$K$50000,$A$7:$A$104,SALE!$A$6:$A$50000,$AN$4)</f>
        <v>0</v>
      </c>
      <c r="AP21" s="35">
        <f>SUMIFS(SALE!$U$6:$U$50000,SALE!$K$6:$K$50000,$A$7:$A$104,SALE!$A$6:$A$50000,$AN$4)</f>
        <v>0</v>
      </c>
      <c r="AQ21" s="35">
        <f>SUMIFS(SALE!$V$6:$V$50000,SALE!$K$6:$K$50000,$A$7:$A$104,SALE!$A$6:$A$50000,$AN$4)</f>
        <v>0</v>
      </c>
      <c r="AR21" s="35">
        <f t="shared" si="16"/>
        <v>0</v>
      </c>
      <c r="AS21" s="35">
        <f>SUMIFS(SALE!$S$6:$S$50000,SALE!$K$6:$K$50000,$A$7:$A$104,SALE!$A$6:$A$50000,$AS$4)</f>
        <v>0</v>
      </c>
      <c r="AT21" s="35">
        <f>SUMIFS(SALE!$T$6:$T$50000,SALE!$K$6:$K$50000,$A$7:$A$104,SALE!$A$6:$A$50000,$AS$4)</f>
        <v>0</v>
      </c>
      <c r="AU21" s="35">
        <f>SUMIFS(SALE!$U$6:$U$50000,SALE!$K$6:$K$50000,$A$7:$A$104,SALE!$A$6:$A$50000,$AS$4)</f>
        <v>0</v>
      </c>
      <c r="AV21" s="35">
        <f>SUMIFS(SALE!$V$6:$V$50000,SALE!$K$6:$K$50000,$A$7:$A$104,SALE!$A$6:$A$50000,$ANS$4)</f>
        <v>0</v>
      </c>
      <c r="AW21" s="35">
        <f t="shared" si="17"/>
        <v>0</v>
      </c>
      <c r="AX21" s="35">
        <f>SUMIFS(SALE!$S$6:$S$50000,SALE!$K$6:$K$50000,$A$7:$A$104,SALE!$A$6:$A$50000,$AX$4)</f>
        <v>0</v>
      </c>
      <c r="AY21" s="35">
        <f>SUMIFS(SALE!$T$6:$T$50000,SALE!$K$6:$K$50000,$A$7:$A$104,SALE!$A$6:$A$50000,$AX$4)</f>
        <v>0</v>
      </c>
      <c r="AZ21" s="35">
        <f>SUMIFS(SALE!$U$6:$U$50000,SALE!$K$6:$K$50000,$A$7:$A$104,SALE!$A$6:$A$50000,$AX$4)</f>
        <v>0</v>
      </c>
      <c r="BA21" s="35">
        <f>SUMIFS(SALE!$V$6:$V$50000,SALE!$K$6:$K$50000,$A$7:$A$104,SALE!$A$6:$A$50000,$AX$4)</f>
        <v>0</v>
      </c>
      <c r="BB21" s="35">
        <f t="shared" si="18"/>
        <v>0</v>
      </c>
      <c r="BC21" s="35">
        <f>SUMIFS(SALE!$S$6:$S$50000,SALE!$K$6:$K$50000,$A$7:$A$104,SALE!$A$6:$A$50000,$BC$4)</f>
        <v>0</v>
      </c>
      <c r="BD21" s="35">
        <f>SUMIFS(SALE!$T$6:$T$50000,SALE!$K$6:$K$50000,$A$7:$A$104,SALE!$A$6:$A$50000,$BC$4)</f>
        <v>0</v>
      </c>
      <c r="BE21" s="35">
        <f>SUMIFS(SALE!$U$6:$U$50000,SALE!$K$6:$K$50000,$A$7:$A$104,SALE!$A$6:$A$50000,$BC$4)</f>
        <v>0</v>
      </c>
      <c r="BF21" s="35">
        <f>SUMIFS(SALE!$V$6:$V$50000,SALE!$K$6:$K$50000,$A$7:$A$104,SALE!$A$6:$A$50000,$BC$4)</f>
        <v>0</v>
      </c>
      <c r="BG21" s="35">
        <f t="shared" si="19"/>
        <v>0</v>
      </c>
      <c r="BH21" s="35">
        <f>SUMIFS(SALE!$S$6:$S$50000,SALE!$K$6:$K$50000,$A$7:$A$104,SALE!$A$6:$A$50000,$BH$4)</f>
        <v>0</v>
      </c>
      <c r="BI21" s="35">
        <f>SUMIFS(SALE!$T$6:$T$50000,SALE!$K$6:$K$50000,$A$7:$A$104,SALE!$A$6:$A$50000,$BH$4)</f>
        <v>0</v>
      </c>
      <c r="BJ21" s="35">
        <f>SUMIFS(SALE!$U$6:$U$50000,SALE!$K$6:$K$50000,$A$7:$A$104,SALE!$A$6:$A$50000,$BH$4)</f>
        <v>0</v>
      </c>
      <c r="BK21" s="35">
        <f>SUMIFS(SALE!$V$6:$V$50000,SALE!$K$6:$K$50000,$A$7:$A$104,SALE!$A$6:$A$50000,$BH$4)</f>
        <v>0</v>
      </c>
    </row>
  </sheetData>
  <mergeCells count="36">
    <mergeCell ref="BH1:BK1"/>
    <mergeCell ref="BH4:BK4"/>
    <mergeCell ref="BG5:BK5"/>
    <mergeCell ref="AX1:BA1"/>
    <mergeCell ref="AX4:BA4"/>
    <mergeCell ref="AW5:BA5"/>
    <mergeCell ref="BC1:BF1"/>
    <mergeCell ref="BC4:BF4"/>
    <mergeCell ref="BB5:BF5"/>
    <mergeCell ref="AN1:AQ1"/>
    <mergeCell ref="AN4:AQ4"/>
    <mergeCell ref="AM5:AQ5"/>
    <mergeCell ref="AS1:AV1"/>
    <mergeCell ref="AS4:AV4"/>
    <mergeCell ref="AR5:AV5"/>
    <mergeCell ref="AD1:AG1"/>
    <mergeCell ref="AD4:AG4"/>
    <mergeCell ref="AC5:AG5"/>
    <mergeCell ref="AI1:AL1"/>
    <mergeCell ref="AI4:AL4"/>
    <mergeCell ref="AH5:AL5"/>
    <mergeCell ref="E1:H1"/>
    <mergeCell ref="J1:M1"/>
    <mergeCell ref="O1:R1"/>
    <mergeCell ref="T1:W1"/>
    <mergeCell ref="Y1:AB1"/>
    <mergeCell ref="J4:M4"/>
    <mergeCell ref="E4:H4"/>
    <mergeCell ref="O4:R4"/>
    <mergeCell ref="T4:W4"/>
    <mergeCell ref="Y4:AB4"/>
    <mergeCell ref="D5:H5"/>
    <mergeCell ref="I5:M5"/>
    <mergeCell ref="N5:R5"/>
    <mergeCell ref="S5:W5"/>
    <mergeCell ref="X5:AB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D84" sqref="D84"/>
    </sheetView>
  </sheetViews>
  <sheetFormatPr defaultColWidth="14.7109375" defaultRowHeight="13.5"/>
  <cols>
    <col min="1" max="1" width="8.5703125" style="439" customWidth="1"/>
    <col min="2" max="2" width="9.28515625" style="439" customWidth="1"/>
    <col min="3" max="7" width="11.42578125" style="439" bestFit="1" customWidth="1"/>
    <col min="8" max="8" width="8.28515625" style="439" bestFit="1" customWidth="1"/>
    <col min="9" max="9" width="8" style="439" bestFit="1" customWidth="1"/>
    <col min="10" max="10" width="8.42578125" style="439" bestFit="1" customWidth="1"/>
    <col min="11" max="11" width="8.28515625" style="439" bestFit="1" customWidth="1"/>
    <col min="12" max="12" width="8" style="439" bestFit="1" customWidth="1"/>
    <col min="13" max="13" width="8.140625" style="439" bestFit="1" customWidth="1"/>
    <col min="14" max="14" width="8.28515625" style="439" bestFit="1" customWidth="1"/>
    <col min="15" max="15" width="6.5703125" style="439" bestFit="1" customWidth="1"/>
    <col min="16" max="16384" width="14.7109375" style="439"/>
  </cols>
  <sheetData>
    <row r="1" spans="1:15">
      <c r="A1" s="415" t="s">
        <v>1732</v>
      </c>
      <c r="B1" s="415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23.25" customHeight="1">
      <c r="A2" s="440" t="s">
        <v>1414</v>
      </c>
      <c r="B2" s="441" t="s">
        <v>779</v>
      </c>
      <c r="C2" s="442">
        <v>43556</v>
      </c>
      <c r="D2" s="442">
        <v>43586</v>
      </c>
      <c r="E2" s="442">
        <v>43617</v>
      </c>
      <c r="F2" s="442">
        <v>43647</v>
      </c>
      <c r="G2" s="442">
        <v>43678</v>
      </c>
      <c r="H2" s="442">
        <v>43709</v>
      </c>
      <c r="I2" s="442">
        <v>43739</v>
      </c>
      <c r="J2" s="442">
        <v>43770</v>
      </c>
      <c r="K2" s="442">
        <v>43800</v>
      </c>
      <c r="L2" s="442">
        <v>43831</v>
      </c>
      <c r="M2" s="442">
        <v>43862</v>
      </c>
      <c r="N2" s="442">
        <v>43891</v>
      </c>
      <c r="O2" s="442" t="s">
        <v>1398</v>
      </c>
    </row>
    <row r="3" spans="1:15" s="444" customFormat="1">
      <c r="A3" s="417" t="s">
        <v>1733</v>
      </c>
      <c r="B3" s="384" t="s">
        <v>1545</v>
      </c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</row>
    <row r="4" spans="1:15" s="444" customFormat="1">
      <c r="A4" s="445" t="s">
        <v>1416</v>
      </c>
      <c r="B4" s="384"/>
      <c r="C4" s="443">
        <f>SUMIFS(SALE!$S$6:$S$9832,SALE!$A$6:$A$9832,$C$2,SALE!$E$6:$E$9832,$B$3)</f>
        <v>3354773.3799999962</v>
      </c>
      <c r="D4" s="443">
        <f>SUMIFS(SALE!$S$6:$S$9832,SALE!$A$6:$A$9832,$D$2,SALE!$E$6:$E$9832,$B$3)</f>
        <v>4082939.1799999983</v>
      </c>
      <c r="E4" s="443">
        <f>SUMIFS(SALE!$S$6:$S$9832,SALE!$A$6:$A$9832,$E$2,SALE!$E$6:$E$9832,$B$3)</f>
        <v>5235733.7339999964</v>
      </c>
      <c r="F4" s="443">
        <f>SUMIFS(SALE!$S$6:$S$9832,SALE!$A$6:$A$9832,$F$2,SALE!$E$6:$E$9832,$B$3)</f>
        <v>6634007.6599999927</v>
      </c>
      <c r="G4" s="443">
        <f>SUMIFS(SALE!$S$6:$S$9832,SALE!$A$6:$A$9832,$G$2,SALE!$E$6:$E$9832,$B$3)</f>
        <v>5482303.4199999953</v>
      </c>
      <c r="H4" s="443">
        <f>SUMIFS(SALE!$S$6:$S$9832,SALE!$A$6:$A$9832,$H$2,SALE!$E$6:$E$9832,$B$3)</f>
        <v>0</v>
      </c>
      <c r="I4" s="443">
        <f>SUMIFS(SALE!$S$6:$S$9832,SALE!$A$6:$A$9832,$I$2,SALE!$E$6:$E$9832,$B$3)</f>
        <v>0</v>
      </c>
      <c r="J4" s="443">
        <f>SUMIFS(SALE!$S$6:$S$9832,SALE!$A$6:$A$9832,$J$2,SALE!$E$6:$E$9832,$B$3)</f>
        <v>0</v>
      </c>
      <c r="K4" s="443">
        <f>SUMIFS(SALE!$S$6:$S$9832,SALE!$A$6:$A$9832,$K$2,SALE!$E$6:$E$9832,$B$3)</f>
        <v>0</v>
      </c>
      <c r="L4" s="443">
        <f>SUMIFS(SALE!$S$6:$S$9832,SALE!$A$6:$A$9832,$L$2,SALE!$E$6:$E$9832,$B$3)</f>
        <v>0</v>
      </c>
      <c r="M4" s="443">
        <f>SUMIFS(SALE!$S$6:$S$9832,SALE!$A$6:$A$9832,$M$2,SALE!$E$6:$E$9832,$B$3)</f>
        <v>0</v>
      </c>
      <c r="N4" s="443">
        <f>SUMIFS(SALE!$S$6:$S$9832,SALE!$A$6:$A$9832,$N$2,SALE!$E$6:$E$9832,$B$3)</f>
        <v>0</v>
      </c>
      <c r="O4" s="443"/>
    </row>
    <row r="5" spans="1:15" s="444" customFormat="1">
      <c r="A5" s="445" t="s">
        <v>27</v>
      </c>
      <c r="B5" s="384"/>
      <c r="C5" s="443">
        <f>SUMIFS(SALE!$T$6:$T$9832,SALE!$A$6:$A$9832,$C$2,SALE!$E$6:$E$9832,$B$3)</f>
        <v>36646.618399999999</v>
      </c>
      <c r="D5" s="443">
        <f>SUMIFS(SALE!$T$6:$T$9832,SALE!$A$6:$A$9832,$D$2,SALE!$E$6:$E$9832,$B$3)</f>
        <v>55549.74040000001</v>
      </c>
      <c r="E5" s="443">
        <f>SUMIFS(SALE!$T$6:$T$9832,SALE!$A$6:$A$9832,$E$2,SALE!$E$6:$E$9832,$B$3)</f>
        <v>149635.80240000002</v>
      </c>
      <c r="F5" s="443">
        <f>SUMIFS(SALE!$T$6:$T$9832,SALE!$A$6:$A$9832,$F$2,SALE!$E$6:$E$9832,$B$3)</f>
        <v>66125.387999999992</v>
      </c>
      <c r="G5" s="443">
        <f>SUMIFS(SALE!$T$6:$T$9832,SALE!$A$6:$A$9832,$G$2,SALE!$E$6:$E$9832,$B$3)</f>
        <v>30473.3688</v>
      </c>
      <c r="H5" s="443">
        <f>SUMIFS(SALE!$T$6:$T$9832,SALE!$A$6:$A$9832,$H$2,SALE!$E$6:$E$9832,$B$3)</f>
        <v>0</v>
      </c>
      <c r="I5" s="443">
        <f>SUMIFS(SALE!$T$6:$T$9832,SALE!$A$6:$A$9832,$I$2,SALE!$E$6:$E$9832,$B$3)</f>
        <v>0</v>
      </c>
      <c r="J5" s="443">
        <f>SUMIFS(SALE!$S$6:$S$9832,SALE!$A$6:$A$9832,$J$2,SALE!$E$6:$E$9832,$B$3)</f>
        <v>0</v>
      </c>
      <c r="K5" s="443">
        <f>SUMIFS(SALE!$S$6:$S$9832,SALE!$A$6:$A$9832,$K$2,SALE!$E$6:$E$9832,$B$3)</f>
        <v>0</v>
      </c>
      <c r="L5" s="443">
        <f>SUMIFS(SALE!$S$6:$S$9832,SALE!$A$6:$A$9832,$L$2,SALE!$E$6:$E$9832,$B$3)</f>
        <v>0</v>
      </c>
      <c r="M5" s="443">
        <f>SUMIFS(SALE!$S$6:$S$9832,SALE!$A$6:$A$9832,$M$2,SALE!$E$6:$E$9832,$B$3)</f>
        <v>0</v>
      </c>
      <c r="N5" s="443">
        <f>SUMIFS(SALE!$S$6:$S$9832,SALE!$A$6:$A$9832,$N$2,SALE!$E$6:$E$9832,$B$3)</f>
        <v>0</v>
      </c>
      <c r="O5" s="443"/>
    </row>
    <row r="6" spans="1:15" s="444" customFormat="1">
      <c r="A6" s="445" t="s">
        <v>28</v>
      </c>
      <c r="B6" s="384"/>
      <c r="C6" s="443">
        <f>SUMIFS(SALE!$U$6:$U$9832,SALE!$A$6:$A$9832,$C$2,SALE!$E$6:$E$9832,$B$3)</f>
        <v>417253.72849999991</v>
      </c>
      <c r="D6" s="443">
        <f>SUMIFS(SALE!$U$6:$U$9832,SALE!$A$6:$A$9832,$D$2,SALE!$E$6:$E$9832,$B$3)</f>
        <v>465806.66300000018</v>
      </c>
      <c r="E6" s="443">
        <f>SUMIFS(SALE!$U$6:$U$9832,SALE!$A$6:$A$9832,$E$2,SALE!$E$6:$E$9832,$B$3)</f>
        <v>554487.2250600002</v>
      </c>
      <c r="F6" s="443">
        <f>SUMIFS(SALE!$U$6:$U$9832,SALE!$A$6:$A$9832,$F$2,SALE!$E$6:$E$9832,$B$3)</f>
        <v>762810.05540000054</v>
      </c>
      <c r="G6" s="443">
        <f>SUMIFS(SALE!$U$6:$U$9832,SALE!$A$6:$A$9832,$G$2,SALE!$E$6:$E$9832,$B$3)</f>
        <v>614771.33640000015</v>
      </c>
      <c r="H6" s="443">
        <f>SUMIFS(SALE!$U$6:$U$9832,SALE!$A$6:$A$9832,$H$2,SALE!$E$6:$E$9832,$B$3)</f>
        <v>0</v>
      </c>
      <c r="I6" s="443">
        <f>SUMIFS(SALE!$U$6:$U$9832,SALE!$A$6:$A$9832,$I$2,SALE!$E$6:$E$9832,$B$3)</f>
        <v>0</v>
      </c>
      <c r="J6" s="443">
        <f>SUMIFS(SALE!$S$6:$S$9832,SALE!$A$6:$A$9832,$J$2,SALE!$E$6:$E$9832,$B$3)</f>
        <v>0</v>
      </c>
      <c r="K6" s="443">
        <f>SUMIFS(SALE!$S$6:$S$9832,SALE!$A$6:$A$9832,$K$2,SALE!$E$6:$E$9832,$B$3)</f>
        <v>0</v>
      </c>
      <c r="L6" s="443">
        <f>SUMIFS(SALE!$S$6:$S$9832,SALE!$A$6:$A$9832,$L$2,SALE!$E$6:$E$9832,$B$3)</f>
        <v>0</v>
      </c>
      <c r="M6" s="443">
        <f>SUMIFS(SALE!$S$6:$S$9832,SALE!$A$6:$A$9832,$M$2,SALE!$E$6:$E$9832,$B$3)</f>
        <v>0</v>
      </c>
      <c r="N6" s="443">
        <f>SUMIFS(SALE!$S$6:$S$9832,SALE!$A$6:$A$9832,$N$2,SALE!$E$6:$E$9832,$B$3)</f>
        <v>0</v>
      </c>
      <c r="O6" s="443"/>
    </row>
    <row r="7" spans="1:15" s="444" customFormat="1">
      <c r="A7" s="445" t="s">
        <v>29</v>
      </c>
      <c r="B7" s="384"/>
      <c r="C7" s="443">
        <f>SUMIFS(SALE!$V$6:$V$9832,SALE!$A$6:$A$9832,$C$2,SALE!$E$6:$E$9832,$B$3)</f>
        <v>417253.72849999991</v>
      </c>
      <c r="D7" s="443">
        <f>SUMIFS(SALE!$V$6:$V$9832,SALE!$A$6:$A$9832,$D$2,SALE!$E$6:$E$9832,$B$3)</f>
        <v>465806.66300000018</v>
      </c>
      <c r="E7" s="443">
        <f>SUMIFS(SALE!$V$6:$V$9832,SALE!$A$6:$A$9832,$E$2,SALE!$E$6:$E$9832,$B$3)</f>
        <v>554487.2250600002</v>
      </c>
      <c r="F7" s="443">
        <f>SUMIFS(SALE!$V$6:$V$9832,SALE!$A$6:$A$9832,$F$2,SALE!$E$6:$E$9832,$B$3)</f>
        <v>762810.05540000054</v>
      </c>
      <c r="G7" s="443">
        <f>SUMIFS(SALE!$V$6:$V$9832,SALE!$A$6:$A$9832,$G$2,SALE!$E$6:$E$9832,$B$3)</f>
        <v>614771.33640000015</v>
      </c>
      <c r="H7" s="443">
        <f>SUMIFS(SALE!$V$6:$V$9832,SALE!$A$6:$A$9832,$H$2,SALE!$E$6:$E$9832,$B$3)</f>
        <v>0</v>
      </c>
      <c r="I7" s="443">
        <f>SUMIFS(SALE!$V$6:$V$9832,SALE!$A$6:$A$9832,$I$2,SALE!$E$6:$E$9832,$B$3)</f>
        <v>0</v>
      </c>
      <c r="J7" s="443">
        <f>SUMIFS(SALE!$S$6:$S$9832,SALE!$A$6:$A$9832,$J$2,SALE!$E$6:$E$9832,$B$3)</f>
        <v>0</v>
      </c>
      <c r="K7" s="443">
        <f>SUMIFS(SALE!$S$6:$S$9832,SALE!$A$6:$A$9832,$K$2,SALE!$E$6:$E$9832,$B$3)</f>
        <v>0</v>
      </c>
      <c r="L7" s="443">
        <f>SUMIFS(SALE!$S$6:$S$9832,SALE!$A$6:$A$9832,$L$2,SALE!$E$6:$E$9832,$B$3)</f>
        <v>0</v>
      </c>
      <c r="M7" s="443">
        <f>SUMIFS(SALE!$S$6:$S$9832,SALE!$A$6:$A$9832,$M$2,SALE!$E$6:$E$9832,$B$3)</f>
        <v>0</v>
      </c>
      <c r="N7" s="443">
        <f>SUMIFS(SALE!$S$6:$S$9832,SALE!$A$6:$A$9832,$N$2,SALE!$E$6:$E$9832,$B$3)</f>
        <v>0</v>
      </c>
      <c r="O7" s="443"/>
    </row>
    <row r="8" spans="1:15" s="444" customFormat="1">
      <c r="A8" s="445"/>
      <c r="B8" s="384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</row>
    <row r="9" spans="1:15">
      <c r="A9" s="446" t="s">
        <v>1422</v>
      </c>
      <c r="B9" s="446"/>
      <c r="C9" s="447">
        <f>SUM(C4:C8)</f>
        <v>4225927.4553999957</v>
      </c>
      <c r="D9" s="447">
        <f t="shared" ref="D9:O9" si="0">SUM(D4:D8)</f>
        <v>5070102.2463999987</v>
      </c>
      <c r="E9" s="447">
        <f t="shared" si="0"/>
        <v>6494343.986519997</v>
      </c>
      <c r="F9" s="447">
        <f t="shared" si="0"/>
        <v>8225753.1587999947</v>
      </c>
      <c r="G9" s="447">
        <f t="shared" si="0"/>
        <v>6742319.4615999963</v>
      </c>
      <c r="H9" s="447">
        <f t="shared" ref="H9:I9" si="1">SUM(H4:H8)</f>
        <v>0</v>
      </c>
      <c r="I9" s="447">
        <f t="shared" si="1"/>
        <v>0</v>
      </c>
      <c r="J9" s="447">
        <f t="shared" ref="J9:N9" si="2">SUM(J4:J8)</f>
        <v>0</v>
      </c>
      <c r="K9" s="447">
        <f t="shared" si="2"/>
        <v>0</v>
      </c>
      <c r="L9" s="447">
        <f t="shared" si="2"/>
        <v>0</v>
      </c>
      <c r="M9" s="447">
        <f t="shared" si="2"/>
        <v>0</v>
      </c>
      <c r="N9" s="447">
        <f t="shared" si="2"/>
        <v>0</v>
      </c>
      <c r="O9" s="447">
        <f t="shared" si="0"/>
        <v>0</v>
      </c>
    </row>
    <row r="10" spans="1:15" s="444" customFormat="1">
      <c r="A10" s="448"/>
      <c r="B10" s="448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</row>
    <row r="11" spans="1:15">
      <c r="A11" s="449" t="s">
        <v>1396</v>
      </c>
      <c r="B11" s="448"/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</row>
    <row r="12" spans="1:15">
      <c r="A12" s="384" t="s">
        <v>921</v>
      </c>
      <c r="B12" s="448"/>
      <c r="C12" s="443"/>
      <c r="D12" s="443"/>
      <c r="E12" s="443"/>
      <c r="F12" s="443"/>
      <c r="G12" s="443"/>
      <c r="H12" s="443"/>
      <c r="I12" s="443"/>
      <c r="J12" s="443"/>
      <c r="K12" s="443"/>
      <c r="L12" s="443"/>
      <c r="M12" s="443"/>
      <c r="N12" s="443"/>
      <c r="O12" s="443"/>
    </row>
    <row r="13" spans="1:15">
      <c r="A13" s="449" t="s">
        <v>1397</v>
      </c>
      <c r="B13" s="448"/>
      <c r="C13" s="443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</row>
    <row r="14" spans="1:15">
      <c r="A14" s="449" t="s">
        <v>1400</v>
      </c>
      <c r="B14" s="448"/>
      <c r="C14" s="443"/>
      <c r="D14" s="443"/>
      <c r="E14" s="443"/>
      <c r="F14" s="443"/>
      <c r="G14" s="443"/>
      <c r="H14" s="443"/>
      <c r="I14" s="443"/>
      <c r="J14" s="443"/>
      <c r="K14" s="443"/>
      <c r="L14" s="443"/>
      <c r="M14" s="443"/>
      <c r="N14" s="443"/>
      <c r="O14" s="443"/>
    </row>
    <row r="15" spans="1:15">
      <c r="A15" s="450" t="s">
        <v>1422</v>
      </c>
      <c r="B15" s="450"/>
      <c r="C15" s="451">
        <f>SUM(C10:C14)</f>
        <v>0</v>
      </c>
      <c r="D15" s="451">
        <f t="shared" ref="D15:O15" si="3">SUM(D10:D14)</f>
        <v>0</v>
      </c>
      <c r="E15" s="451">
        <f t="shared" si="3"/>
        <v>0</v>
      </c>
      <c r="F15" s="451">
        <f t="shared" si="3"/>
        <v>0</v>
      </c>
      <c r="G15" s="451">
        <f t="shared" si="3"/>
        <v>0</v>
      </c>
      <c r="H15" s="451">
        <f t="shared" ref="H15:I15" si="4">SUM(H10:H14)</f>
        <v>0</v>
      </c>
      <c r="I15" s="451">
        <f t="shared" si="4"/>
        <v>0</v>
      </c>
      <c r="J15" s="451">
        <f t="shared" ref="J15:N15" si="5">SUM(J10:J14)</f>
        <v>0</v>
      </c>
      <c r="K15" s="451">
        <f t="shared" si="5"/>
        <v>0</v>
      </c>
      <c r="L15" s="451">
        <f t="shared" si="5"/>
        <v>0</v>
      </c>
      <c r="M15" s="451">
        <f t="shared" si="5"/>
        <v>0</v>
      </c>
      <c r="N15" s="451">
        <f t="shared" si="5"/>
        <v>0</v>
      </c>
      <c r="O15" s="451">
        <f t="shared" si="3"/>
        <v>0</v>
      </c>
    </row>
    <row r="16" spans="1:15">
      <c r="A16" s="452" t="s">
        <v>1767</v>
      </c>
      <c r="B16" s="452"/>
      <c r="C16" s="453">
        <f>+C15+C9</f>
        <v>4225927.4553999957</v>
      </c>
      <c r="D16" s="453">
        <f t="shared" ref="D16:O16" si="6">+D15+D9</f>
        <v>5070102.2463999987</v>
      </c>
      <c r="E16" s="453">
        <f t="shared" si="6"/>
        <v>6494343.986519997</v>
      </c>
      <c r="F16" s="453">
        <f t="shared" si="6"/>
        <v>8225753.1587999947</v>
      </c>
      <c r="G16" s="453">
        <f t="shared" si="6"/>
        <v>6742319.4615999963</v>
      </c>
      <c r="H16" s="453">
        <f t="shared" ref="H16:I16" si="7">+H15+H9</f>
        <v>0</v>
      </c>
      <c r="I16" s="453">
        <f t="shared" si="7"/>
        <v>0</v>
      </c>
      <c r="J16" s="453">
        <f t="shared" ref="J16:N16" si="8">+J15+J9</f>
        <v>0</v>
      </c>
      <c r="K16" s="453">
        <f t="shared" si="8"/>
        <v>0</v>
      </c>
      <c r="L16" s="453">
        <f t="shared" si="8"/>
        <v>0</v>
      </c>
      <c r="M16" s="453">
        <f t="shared" si="8"/>
        <v>0</v>
      </c>
      <c r="N16" s="453">
        <f t="shared" si="8"/>
        <v>0</v>
      </c>
      <c r="O16" s="453">
        <f t="shared" si="6"/>
        <v>0</v>
      </c>
    </row>
    <row r="17" spans="1:15">
      <c r="A17" s="452" t="s">
        <v>1773</v>
      </c>
      <c r="B17" s="452"/>
      <c r="C17" s="453">
        <v>4225927.46</v>
      </c>
      <c r="D17" s="453">
        <v>5070102.25</v>
      </c>
      <c r="E17" s="453">
        <v>6494344.2000000002</v>
      </c>
      <c r="F17" s="453">
        <v>8225753.2699999996</v>
      </c>
      <c r="G17" s="453"/>
      <c r="H17" s="453"/>
      <c r="I17" s="453"/>
      <c r="J17" s="453"/>
      <c r="K17" s="453"/>
      <c r="L17" s="453"/>
      <c r="M17" s="453"/>
      <c r="N17" s="453"/>
      <c r="O17" s="453"/>
    </row>
    <row r="18" spans="1:15">
      <c r="A18" s="454" t="s">
        <v>1188</v>
      </c>
      <c r="B18" s="454"/>
      <c r="C18" s="455">
        <f>+C16-C17</f>
        <v>-4.6000042930245399E-3</v>
      </c>
      <c r="D18" s="455">
        <f t="shared" ref="D18:O18" si="9">+D16-D17</f>
        <v>-3.600001335144043E-3</v>
      </c>
      <c r="E18" s="455">
        <f t="shared" si="9"/>
        <v>-0.21348000317811966</v>
      </c>
      <c r="F18" s="455">
        <f t="shared" si="9"/>
        <v>-0.1112000048160553</v>
      </c>
      <c r="G18" s="455">
        <f t="shared" si="9"/>
        <v>6742319.4615999963</v>
      </c>
      <c r="H18" s="455">
        <f t="shared" ref="H18:I18" si="10">+H16-H17</f>
        <v>0</v>
      </c>
      <c r="I18" s="455">
        <f t="shared" si="10"/>
        <v>0</v>
      </c>
      <c r="J18" s="455">
        <f t="shared" ref="J18:N18" si="11">+J16-J17</f>
        <v>0</v>
      </c>
      <c r="K18" s="455">
        <f t="shared" si="11"/>
        <v>0</v>
      </c>
      <c r="L18" s="455">
        <f t="shared" si="11"/>
        <v>0</v>
      </c>
      <c r="M18" s="455">
        <f t="shared" si="11"/>
        <v>0</v>
      </c>
      <c r="N18" s="455">
        <f t="shared" si="11"/>
        <v>0</v>
      </c>
      <c r="O18" s="455">
        <f t="shared" si="9"/>
        <v>0</v>
      </c>
    </row>
    <row r="19" spans="1:15" s="444" customFormat="1">
      <c r="A19" s="456" t="s">
        <v>1543</v>
      </c>
      <c r="B19" s="384" t="s">
        <v>1543</v>
      </c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</row>
    <row r="20" spans="1:15" s="444" customFormat="1">
      <c r="A20" s="445" t="s">
        <v>1416</v>
      </c>
      <c r="B20" s="384"/>
      <c r="C20" s="443">
        <f>SUMIFS(SALE!$S$6:$S$9832,SALE!$A$6:$A$9832,$C$2,SALE!$E$6:$E$9832,$B$19)</f>
        <v>0</v>
      </c>
      <c r="D20" s="443">
        <f>SUMIFS(SALE!$S$6:$S$9832,SALE!$A$6:$A$9832,$D$2,SALE!$E$6:$E$9832,$B$19)</f>
        <v>0</v>
      </c>
      <c r="E20" s="443">
        <f>SUMIFS(SALE!$S$6:$S$9832,SALE!$A$6:$A$9832,$E$2,SALE!$E$6:$E$9832,$B$19)</f>
        <v>563420.05000000005</v>
      </c>
      <c r="F20" s="443">
        <f>SUMIFS(SALE!$S$6:$S$9832,SALE!$A$6:$A$9832,$F$2,SALE!$E$6:$E$9832,$B$19)</f>
        <v>25079</v>
      </c>
      <c r="G20" s="443">
        <f>SUMIFS(SALE!$S$6:$S$9832,SALE!$A$6:$A$9832,$G$2,SALE!$E$6:$E$9832,$B$19)</f>
        <v>0</v>
      </c>
      <c r="H20" s="443">
        <f>SUMIFS(SALE!$S$6:$S$9832,SALE!$A$6:$A$9832,$H$2,SALE!$E$6:$E$9832,$B$19)</f>
        <v>0</v>
      </c>
      <c r="I20" s="443">
        <f>SUMIFS(SALE!$S$6:$S$9832,SALE!$A$6:$A$9832,$I$2,SALE!$E$6:$E$9832,$B$19)</f>
        <v>0</v>
      </c>
      <c r="J20" s="443">
        <f>SUMIFS(SALE!$S$6:$S$9832,SALE!$A$6:$A$9832,$J$2,SALE!$E$6:$E$9832,$B$19)</f>
        <v>0</v>
      </c>
      <c r="K20" s="443">
        <f>SUMIFS(SALE!$S$6:$S$9832,SALE!$A$6:$A$9832,$K$2,SALE!$E$6:$E$9832,$B$19)</f>
        <v>0</v>
      </c>
      <c r="L20" s="443">
        <f>SUMIFS(SALE!$S$6:$S$9832,SALE!$A$6:$A$9832,$L$2,SALE!$E$6:$E$9832,$B$19)</f>
        <v>0</v>
      </c>
      <c r="M20" s="443">
        <f>SUMIFS(SALE!$S$6:$S$9832,SALE!$A$6:$A$9832,$M$2,SALE!$E$6:$E$9832,$B$19)</f>
        <v>0</v>
      </c>
      <c r="N20" s="443">
        <f>SUMIFS(SALE!$S$6:$S$9832,SALE!$A$6:$A$9832,$N$2,SALE!$E$6:$E$9832,$B$19)</f>
        <v>0</v>
      </c>
      <c r="O20" s="443"/>
    </row>
    <row r="21" spans="1:15" s="444" customFormat="1">
      <c r="A21" s="445" t="s">
        <v>27</v>
      </c>
      <c r="B21" s="384"/>
      <c r="C21" s="443">
        <f>SUMIFS(SALE!$T$6:$T$9832,SALE!$A$6:$A$9832,$C$2,SALE!$E$6:$E$9832,$B$19)</f>
        <v>0</v>
      </c>
      <c r="D21" s="443">
        <f>SUMIFS(SALE!$T$6:$T$9832,SALE!$A$6:$A$9832,$D$2,SALE!$E$6:$E$9832,$B$19)</f>
        <v>0</v>
      </c>
      <c r="E21" s="443">
        <f>SUMIFS(SALE!$T$6:$T$9832,SALE!$A$6:$A$9832,$E$2,SALE!$E$6:$E$9832,$B$19)</f>
        <v>0</v>
      </c>
      <c r="F21" s="443">
        <f>SUMIFS(SALE!$T$6:$T$9832,SALE!$A$6:$A$9832,$F$2,SALE!$E$6:$E$9832,$B$19)</f>
        <v>0</v>
      </c>
      <c r="G21" s="443">
        <f>SUMIFS(SALE!$T$6:$T$9832,SALE!$A$6:$A$9832,$G$2,SALE!$E$6:$E$9832,$B$19)</f>
        <v>0</v>
      </c>
      <c r="H21" s="443">
        <f>SUMIFS(SALE!$T$6:$T$9832,SALE!$A$6:$A$9832,$H$2,SALE!$E$6:$E$9832,$B$19)</f>
        <v>0</v>
      </c>
      <c r="I21" s="443">
        <f>SUMIFS(SALE!$S$6:$S$9832,SALE!$A$6:$A$9832,$I$2,SALE!$E$6:$E$9832,$B$19)</f>
        <v>0</v>
      </c>
      <c r="J21" s="443">
        <f>SUMIFS(SALE!$S$6:$S$9832,SALE!$A$6:$A$9832,$J$2,SALE!$E$6:$E$9832,$B$19)</f>
        <v>0</v>
      </c>
      <c r="K21" s="443">
        <f>SUMIFS(SALE!$S$6:$S$9832,SALE!$A$6:$A$9832,$K$2,SALE!$E$6:$E$9832,$B$19)</f>
        <v>0</v>
      </c>
      <c r="L21" s="443">
        <f>SUMIFS(SALE!$S$6:$S$9832,SALE!$A$6:$A$9832,$L$2,SALE!$E$6:$E$9832,$B$19)</f>
        <v>0</v>
      </c>
      <c r="M21" s="443">
        <f>SUMIFS(SALE!$S$6:$S$9832,SALE!$A$6:$A$9832,$M$2,SALE!$E$6:$E$9832,$B$19)</f>
        <v>0</v>
      </c>
      <c r="N21" s="443">
        <f>SUMIFS(SALE!$S$6:$S$9832,SALE!$A$6:$A$9832,$N$2,SALE!$E$6:$E$9832,$B$19)</f>
        <v>0</v>
      </c>
      <c r="O21" s="443"/>
    </row>
    <row r="22" spans="1:15" s="444" customFormat="1">
      <c r="A22" s="445" t="s">
        <v>28</v>
      </c>
      <c r="B22" s="384"/>
      <c r="C22" s="443">
        <f>SUMIFS(SALE!$U$6:$U$9832,SALE!$A$6:$A$9832,$C$2,SALE!$E$6:$E$9832,$B$19)</f>
        <v>0</v>
      </c>
      <c r="D22" s="443">
        <f>SUMIFS(SALE!$U$6:$U$9832,SALE!$A$6:$A$9832,$D$2,SALE!$E$6:$E$9832,$B$19)</f>
        <v>0</v>
      </c>
      <c r="E22" s="443">
        <f>SUMIFS(SALE!$U$6:$U$9832,SALE!$A$6:$A$9832,$E$2,SALE!$E$6:$E$9832,$B$19)</f>
        <v>78878.807000000015</v>
      </c>
      <c r="F22" s="443">
        <f>SUMIFS(SALE!$U$6:$U$9832,SALE!$A$6:$A$9832,$F$2,SALE!$E$6:$E$9832,$B$19)</f>
        <v>3511.06</v>
      </c>
      <c r="G22" s="443">
        <f>SUMIFS(SALE!$U$6:$U$9832,SALE!$A$6:$A$9832,$G$2,SALE!$E$6:$E$9832,$B$19)</f>
        <v>0</v>
      </c>
      <c r="H22" s="443">
        <f>SUMIFS(SALE!$U$6:$U$9832,SALE!$A$6:$A$9832,$H$2,SALE!$E$6:$E$9832,$B$19)</f>
        <v>0</v>
      </c>
      <c r="I22" s="443">
        <f>SUMIFS(SALE!$S$6:$S$9832,SALE!$A$6:$A$9832,$I$2,SALE!$E$6:$E$9832,$B$19)</f>
        <v>0</v>
      </c>
      <c r="J22" s="443">
        <f>SUMIFS(SALE!$S$6:$S$9832,SALE!$A$6:$A$9832,$J$2,SALE!$E$6:$E$9832,$B$19)</f>
        <v>0</v>
      </c>
      <c r="K22" s="443">
        <f>SUMIFS(SALE!$S$6:$S$9832,SALE!$A$6:$A$9832,$K$2,SALE!$E$6:$E$9832,$B$19)</f>
        <v>0</v>
      </c>
      <c r="L22" s="443">
        <f>SUMIFS(SALE!$S$6:$S$9832,SALE!$A$6:$A$9832,$L$2,SALE!$E$6:$E$9832,$B$19)</f>
        <v>0</v>
      </c>
      <c r="M22" s="443">
        <f>SUMIFS(SALE!$S$6:$S$9832,SALE!$A$6:$A$9832,$M$2,SALE!$E$6:$E$9832,$B$19)</f>
        <v>0</v>
      </c>
      <c r="N22" s="443">
        <f>SUMIFS(SALE!$S$6:$S$9832,SALE!$A$6:$A$9832,$N$2,SALE!$E$6:$E$9832,$B$19)</f>
        <v>0</v>
      </c>
      <c r="O22" s="443"/>
    </row>
    <row r="23" spans="1:15" s="444" customFormat="1">
      <c r="A23" s="445" t="s">
        <v>29</v>
      </c>
      <c r="B23" s="384"/>
      <c r="C23" s="443">
        <f>SUMIFS(SALE!$V$6:$V$9832,SALE!$A$6:$A$9832,$C$2,SALE!$E$6:$E$9832,$B$19)</f>
        <v>0</v>
      </c>
      <c r="D23" s="443">
        <f>SUMIFS(SALE!$V$6:$V$9832,SALE!$A$6:$A$9832,$D$2,SALE!$E$6:$E$9832,$B$19)</f>
        <v>0</v>
      </c>
      <c r="E23" s="443">
        <f>SUMIFS(SALE!$V$6:$V$9832,SALE!$A$6:$A$9832,$E$2,SALE!$E$6:$E$9832,$B$19)</f>
        <v>78878.807000000015</v>
      </c>
      <c r="F23" s="443">
        <f>SUMIFS(SALE!$V$6:$V$9832,SALE!$A$6:$A$9832,$F$2,SALE!$E$6:$E$9832,$B$19)</f>
        <v>3511.06</v>
      </c>
      <c r="G23" s="443">
        <f>SUMIFS(SALE!$V$6:$V$9832,SALE!$A$6:$A$9832,$G$2,SALE!$E$6:$E$9832,$B$19)</f>
        <v>0</v>
      </c>
      <c r="H23" s="443">
        <f>SUMIFS(SALE!$V$6:$V$9832,SALE!$A$6:$A$9832,$H$2,SALE!$E$6:$E$9832,$B$19)</f>
        <v>0</v>
      </c>
      <c r="I23" s="443">
        <f>SUMIFS(SALE!$S$6:$S$9832,SALE!$A$6:$A$9832,$I$2,SALE!$E$6:$E$9832,$B$19)</f>
        <v>0</v>
      </c>
      <c r="J23" s="443">
        <f>SUMIFS(SALE!$S$6:$S$9832,SALE!$A$6:$A$9832,$J$2,SALE!$E$6:$E$9832,$B$19)</f>
        <v>0</v>
      </c>
      <c r="K23" s="443">
        <f>SUMIFS(SALE!$S$6:$S$9832,SALE!$A$6:$A$9832,$K$2,SALE!$E$6:$E$9832,$B$19)</f>
        <v>0</v>
      </c>
      <c r="L23" s="443">
        <f>SUMIFS(SALE!$S$6:$S$9832,SALE!$A$6:$A$9832,$L$2,SALE!$E$6:$E$9832,$B$19)</f>
        <v>0</v>
      </c>
      <c r="M23" s="443">
        <f>SUMIFS(SALE!$S$6:$S$9832,SALE!$A$6:$A$9832,$M$2,SALE!$E$6:$E$9832,$B$19)</f>
        <v>0</v>
      </c>
      <c r="N23" s="443">
        <f>SUMIFS(SALE!$S$6:$S$9832,SALE!$A$6:$A$9832,$N$2,SALE!$E$6:$E$9832,$B$19)</f>
        <v>0</v>
      </c>
      <c r="O23" s="443"/>
    </row>
    <row r="24" spans="1:15" s="444" customFormat="1">
      <c r="A24" s="456"/>
      <c r="B24" s="384"/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</row>
    <row r="25" spans="1:15">
      <c r="A25" s="457" t="s">
        <v>1424</v>
      </c>
      <c r="B25" s="457"/>
      <c r="C25" s="458">
        <f>SUM(C20:C24)</f>
        <v>0</v>
      </c>
      <c r="D25" s="458">
        <f t="shared" ref="D25:O25" si="12">SUM(D20:D24)</f>
        <v>0</v>
      </c>
      <c r="E25" s="458">
        <f t="shared" si="12"/>
        <v>721177.66400000011</v>
      </c>
      <c r="F25" s="458">
        <f t="shared" si="12"/>
        <v>32101.120000000003</v>
      </c>
      <c r="G25" s="458">
        <f t="shared" si="12"/>
        <v>0</v>
      </c>
      <c r="H25" s="458">
        <f t="shared" ref="H25:I25" si="13">SUM(H20:H24)</f>
        <v>0</v>
      </c>
      <c r="I25" s="458">
        <f t="shared" si="13"/>
        <v>0</v>
      </c>
      <c r="J25" s="458">
        <f t="shared" ref="J25:N25" si="14">SUM(J20:J24)</f>
        <v>0</v>
      </c>
      <c r="K25" s="458">
        <f t="shared" si="14"/>
        <v>0</v>
      </c>
      <c r="L25" s="458">
        <f t="shared" si="14"/>
        <v>0</v>
      </c>
      <c r="M25" s="458">
        <f t="shared" si="14"/>
        <v>0</v>
      </c>
      <c r="N25" s="458">
        <f t="shared" si="14"/>
        <v>0</v>
      </c>
      <c r="O25" s="458">
        <f t="shared" si="12"/>
        <v>0</v>
      </c>
    </row>
    <row r="26" spans="1:15" s="444" customFormat="1">
      <c r="A26" s="448"/>
      <c r="B26" s="448"/>
      <c r="C26" s="443"/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3"/>
    </row>
    <row r="27" spans="1:15" s="444" customFormat="1">
      <c r="A27" s="456" t="s">
        <v>1544</v>
      </c>
      <c r="B27" s="384" t="s">
        <v>1544</v>
      </c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</row>
    <row r="28" spans="1:15" s="444" customFormat="1">
      <c r="A28" s="445" t="s">
        <v>1416</v>
      </c>
      <c r="B28" s="384"/>
      <c r="C28" s="443">
        <f>SUMIFS(SALE!$S$6:$S$9832,SALE!$A$6:$A$9832,$C$2,SALE!$E$6:$E$9832,$B$27)</f>
        <v>-6092.61</v>
      </c>
      <c r="D28" s="443">
        <f>SUMIFS(SALE!$S$6:$S$9832,SALE!$A$6:$A$9832,$D$2,SALE!$E$6:$E$9832,$B$27)</f>
        <v>-25380.48</v>
      </c>
      <c r="E28" s="443">
        <f>SUMIFS(SALE!$S$6:$S$9832,SALE!$A$6:$A$9832,$E$2,SALE!$E$6:$E$9832,$B$27)</f>
        <v>-50770.610000000008</v>
      </c>
      <c r="F28" s="443">
        <f>SUMIFS(SALE!$S$6:$S$9832,SALE!$A$6:$A$9832,$F$2,SALE!$E$6:$E$9832,$B$27)</f>
        <v>-108917.71</v>
      </c>
      <c r="G28" s="443">
        <f>SUMIFS(SALE!$S$6:$S$9832,SALE!$A$6:$A$9832,$G$2,SALE!$E$6:$E$9832,$B$27)</f>
        <v>-119985.80000000002</v>
      </c>
      <c r="H28" s="443">
        <f>SUMIFS(SALE!$S$6:$S$9832,SALE!$A$6:$A$9832,$H$2,SALE!$E$6:$E$9832,$B$27)</f>
        <v>0</v>
      </c>
      <c r="I28" s="443">
        <f>SUMIFS(SALE!$S$6:$S$9832,SALE!$A$6:$A$9832,$I$2,SALE!$E$6:$E$9832,$B$27)</f>
        <v>0</v>
      </c>
      <c r="J28" s="443">
        <f>SUMIFS(SALE!$S$6:$S$9832,SALE!$A$6:$A$9832,$J$2,SALE!$E$6:$E$9832,$B$27)</f>
        <v>0</v>
      </c>
      <c r="K28" s="443">
        <f>SUMIFS(SALE!$S$6:$S$9832,SALE!$A$6:$A$9832,$K$2,SALE!$E$6:$E$9832,$B$27)</f>
        <v>0</v>
      </c>
      <c r="L28" s="443">
        <f>SUMIFS(SALE!$S$6:$S$9832,SALE!$A$6:$A$9832,$L$2,SALE!$E$6:$E$9832,$B$27)</f>
        <v>0</v>
      </c>
      <c r="M28" s="443">
        <f>SUMIFS(SALE!$S$6:$S$9832,SALE!$A$6:$A$9832,$M$2,SALE!$E$6:$E$9832,$B$27)</f>
        <v>0</v>
      </c>
      <c r="N28" s="443">
        <f>SUMIFS(SALE!$S$6:$S$9832,SALE!$A$6:$A$9832,$M$2,SALE!$E$6:$E$9832,$B$27)</f>
        <v>0</v>
      </c>
      <c r="O28" s="443"/>
    </row>
    <row r="29" spans="1:15" s="444" customFormat="1">
      <c r="A29" s="445" t="s">
        <v>27</v>
      </c>
      <c r="B29" s="384"/>
      <c r="C29" s="443">
        <f>SUMIFS(SALE!$T$6:$T$9832,SALE!$A$6:$A$9832,$C$2,SALE!$E$6:$E$9832,$B$27)</f>
        <v>-1705.9308000000001</v>
      </c>
      <c r="D29" s="443">
        <f>SUMIFS(SALE!$T$6:$T$9832,SALE!$A$6:$A$9832,$D$2,SALE!$E$6:$E$9832,$B$27)</f>
        <v>0</v>
      </c>
      <c r="E29" s="443">
        <f>SUMIFS(SALE!$T$6:$T$9832,SALE!$A$6:$A$9832,$E$2,SALE!$E$6:$E$9832,$B$27)</f>
        <v>-8525.9439999999995</v>
      </c>
      <c r="F29" s="443">
        <f>SUMIFS(SALE!$T$6:$T$9832,SALE!$A$6:$A$9832,$F$2,SALE!$E$6:$E$9832,$B$27)</f>
        <v>-1698.06</v>
      </c>
      <c r="G29" s="443">
        <f>SUMIFS(SALE!$T$6:$T$9832,SALE!$A$6:$A$9832,$G$2,SALE!$E$6:$E$9832,$B$27)</f>
        <v>0</v>
      </c>
      <c r="H29" s="443">
        <f>SUMIFS(SALE!$T$6:$T$9832,SALE!$A$6:$A$9832,$H$2,SALE!$E$6:$E$9832,$B$27)</f>
        <v>0</v>
      </c>
      <c r="I29" s="443">
        <f>SUMIFS(SALE!$T$6:$T$9832,SALE!$A$6:$A$9832,$I$2,SALE!$E$6:$E$9832,$B$27)</f>
        <v>0</v>
      </c>
      <c r="J29" s="443">
        <f>SUMIFS(SALE!$S$6:$S$9832,SALE!$A$6:$A$9832,$J$2,SALE!$E$6:$E$9832,$B$27)</f>
        <v>0</v>
      </c>
      <c r="K29" s="443">
        <f>SUMIFS(SALE!$S$6:$S$9832,SALE!$A$6:$A$9832,$K$2,SALE!$E$6:$E$9832,$B$27)</f>
        <v>0</v>
      </c>
      <c r="L29" s="443">
        <f>SUMIFS(SALE!$S$6:$S$9832,SALE!$A$6:$A$9832,$L$2,SALE!$E$6:$E$9832,$B$27)</f>
        <v>0</v>
      </c>
      <c r="M29" s="443">
        <f>SUMIFS(SALE!$S$6:$S$9832,SALE!$A$6:$A$9832,$M$2,SALE!$E$6:$E$9832,$B$27)</f>
        <v>0</v>
      </c>
      <c r="N29" s="443">
        <f>SUMIFS(SALE!$S$6:$S$9832,SALE!$A$6:$A$9832,$M$2,SALE!$E$6:$E$9832,$B$27)</f>
        <v>0</v>
      </c>
      <c r="O29" s="443"/>
    </row>
    <row r="30" spans="1:15" s="444" customFormat="1">
      <c r="A30" s="445" t="s">
        <v>28</v>
      </c>
      <c r="B30" s="384"/>
      <c r="C30" s="443">
        <f>SUMIFS(SALE!$U$6:$U$9832,SALE!$A$6:$A$9832,$C$2,SALE!$E$6:$E$9832,$B$27)</f>
        <v>0</v>
      </c>
      <c r="D30" s="443">
        <f>SUMIFS(SALE!$U$6:$U$9832,SALE!$A$6:$A$9832,$D$2,SALE!$E$6:$E$9832,$B$27)</f>
        <v>-3553.2671999999998</v>
      </c>
      <c r="E30" s="443">
        <f>SUMIFS(SALE!$U$6:$U$9832,SALE!$A$6:$A$9832,$E$2,SALE!$E$6:$E$9832,$B$27)</f>
        <v>-2844.9133999999999</v>
      </c>
      <c r="F30" s="443">
        <f>SUMIFS(SALE!$U$6:$U$9832,SALE!$A$6:$A$9832,$F$2,SALE!$E$6:$E$9832,$B$27)</f>
        <v>-14399.449400000001</v>
      </c>
      <c r="G30" s="443">
        <f>SUMIFS(SALE!$U$6:$U$9832,SALE!$A$6:$A$9832,$G$2,SALE!$E$6:$E$9832,$B$27)</f>
        <v>-16798.011999999999</v>
      </c>
      <c r="H30" s="443">
        <f>SUMIFS(SALE!$U$6:$U$9832,SALE!$A$6:$A$9832,$H$2,SALE!$E$6:$E$9832,$B$27)</f>
        <v>0</v>
      </c>
      <c r="I30" s="443">
        <f>SUMIFS(SALE!$U$6:$U$9832,SALE!$A$6:$A$9832,$I$2,SALE!$E$6:$E$9832,$B$27)</f>
        <v>0</v>
      </c>
      <c r="J30" s="443">
        <f>SUMIFS(SALE!$S$6:$S$9832,SALE!$A$6:$A$9832,$J$2,SALE!$E$6:$E$9832,$B$27)</f>
        <v>0</v>
      </c>
      <c r="K30" s="443">
        <f>SUMIFS(SALE!$S$6:$S$9832,SALE!$A$6:$A$9832,$K$2,SALE!$E$6:$E$9832,$B$27)</f>
        <v>0</v>
      </c>
      <c r="L30" s="443">
        <f>SUMIFS(SALE!$S$6:$S$9832,SALE!$A$6:$A$9832,$L$2,SALE!$E$6:$E$9832,$B$27)</f>
        <v>0</v>
      </c>
      <c r="M30" s="443">
        <f>SUMIFS(SALE!$S$6:$S$9832,SALE!$A$6:$A$9832,$M$2,SALE!$E$6:$E$9832,$B$27)</f>
        <v>0</v>
      </c>
      <c r="N30" s="443">
        <f>SUMIFS(SALE!$S$6:$S$9832,SALE!$A$6:$A$9832,$M$2,SALE!$E$6:$E$9832,$B$27)</f>
        <v>0</v>
      </c>
      <c r="O30" s="443"/>
    </row>
    <row r="31" spans="1:15" s="444" customFormat="1">
      <c r="A31" s="445" t="s">
        <v>29</v>
      </c>
      <c r="B31" s="384"/>
      <c r="C31" s="443">
        <f>SUMIFS(SALE!$V$6:$V$9832,SALE!$A$6:$A$9832,$C$2,SALE!$E$6:$E$9832,$B$27)</f>
        <v>0</v>
      </c>
      <c r="D31" s="443">
        <f>SUMIFS(SALE!$V$6:$V$9832,SALE!$A$6:$A$9832,$D$2,SALE!$E$6:$E$9832,$B$27)</f>
        <v>-3553.2671999999998</v>
      </c>
      <c r="E31" s="443">
        <f>SUMIFS(SALE!$V$6:$V$9832,SALE!$A$6:$A$9832,$E$2,SALE!$E$6:$E$9832,$B$27)</f>
        <v>-2844.9133999999999</v>
      </c>
      <c r="F31" s="443">
        <f>SUMIFS(SALE!$V$6:$V$9832,SALE!$A$6:$A$9832,$F$2,SALE!$E$6:$E$9832,$B$27)</f>
        <v>-14399.449400000001</v>
      </c>
      <c r="G31" s="443">
        <f>SUMIFS(SALE!$V$6:$V$9832,SALE!$A$6:$A$9832,$G$2,SALE!$E$6:$E$9832,$B$27)</f>
        <v>-16798.011999999999</v>
      </c>
      <c r="H31" s="443">
        <f>SUMIFS(SALE!$V$6:$V$9832,SALE!$A$6:$A$9832,$H$2,SALE!$E$6:$E$9832,$B$27)</f>
        <v>0</v>
      </c>
      <c r="I31" s="443">
        <f>SUMIFS(SALE!$V$6:$V$9832,SALE!$A$6:$A$9832,$I$2,SALE!$E$6:$E$9832,$B$27)</f>
        <v>0</v>
      </c>
      <c r="J31" s="443">
        <f>SUMIFS(SALE!$S$6:$S$9832,SALE!$A$6:$A$9832,$J$2,SALE!$E$6:$E$9832,$B$27)</f>
        <v>0</v>
      </c>
      <c r="K31" s="443">
        <f>SUMIFS(SALE!$S$6:$S$9832,SALE!$A$6:$A$9832,$K$2,SALE!$E$6:$E$9832,$B$27)</f>
        <v>0</v>
      </c>
      <c r="L31" s="443">
        <f>SUMIFS(SALE!$S$6:$S$9832,SALE!$A$6:$A$9832,$L$2,SALE!$E$6:$E$9832,$B$27)</f>
        <v>0</v>
      </c>
      <c r="M31" s="443">
        <f>SUMIFS(SALE!$S$6:$S$9832,SALE!$A$6:$A$9832,$M$2,SALE!$E$6:$E$9832,$B$27)</f>
        <v>0</v>
      </c>
      <c r="N31" s="443">
        <f>SUMIFS(SALE!$S$6:$S$9832,SALE!$A$6:$A$9832,$M$2,SALE!$E$6:$E$9832,$B$27)</f>
        <v>0</v>
      </c>
      <c r="O31" s="443"/>
    </row>
    <row r="32" spans="1:15" s="444" customFormat="1">
      <c r="A32" s="456"/>
      <c r="B32" s="384"/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</row>
    <row r="33" spans="1:15">
      <c r="A33" s="457" t="s">
        <v>1734</v>
      </c>
      <c r="B33" s="457"/>
      <c r="C33" s="458">
        <f>SUM(C28:C32)</f>
        <v>-7798.5407999999998</v>
      </c>
      <c r="D33" s="458">
        <f t="shared" ref="D33:O33" si="15">SUM(D28:D32)</f>
        <v>-32487.014399999996</v>
      </c>
      <c r="E33" s="458">
        <f t="shared" si="15"/>
        <v>-64986.380799999999</v>
      </c>
      <c r="F33" s="458">
        <f t="shared" si="15"/>
        <v>-139414.66880000001</v>
      </c>
      <c r="G33" s="458">
        <f t="shared" si="15"/>
        <v>-153581.82399999999</v>
      </c>
      <c r="H33" s="458">
        <f t="shared" ref="H33:I33" si="16">SUM(H28:H32)</f>
        <v>0</v>
      </c>
      <c r="I33" s="458">
        <f t="shared" si="16"/>
        <v>0</v>
      </c>
      <c r="J33" s="458">
        <f t="shared" ref="J33:N33" si="17">SUM(J28:J32)</f>
        <v>0</v>
      </c>
      <c r="K33" s="458">
        <f t="shared" si="17"/>
        <v>0</v>
      </c>
      <c r="L33" s="458">
        <f t="shared" si="17"/>
        <v>0</v>
      </c>
      <c r="M33" s="458">
        <f t="shared" si="17"/>
        <v>0</v>
      </c>
      <c r="N33" s="458">
        <f t="shared" si="17"/>
        <v>0</v>
      </c>
      <c r="O33" s="458">
        <f t="shared" si="15"/>
        <v>0</v>
      </c>
    </row>
    <row r="34" spans="1:15" s="444" customFormat="1">
      <c r="A34" s="417"/>
      <c r="B34" s="417"/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</row>
    <row r="35" spans="1:15" s="444" customFormat="1">
      <c r="A35" s="456" t="s">
        <v>1468</v>
      </c>
      <c r="B35" s="456"/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  <c r="N35" s="459"/>
      <c r="O35" s="459"/>
    </row>
    <row r="36" spans="1:15" s="444" customFormat="1">
      <c r="A36" s="445" t="s">
        <v>1416</v>
      </c>
      <c r="B36" s="456"/>
      <c r="C36" s="459">
        <f>+C4+C20+C28</f>
        <v>3348680.7699999963</v>
      </c>
      <c r="D36" s="459">
        <f t="shared" ref="D36:O36" si="18">+D4+D20+D28</f>
        <v>4057558.6999999983</v>
      </c>
      <c r="E36" s="459">
        <f t="shared" si="18"/>
        <v>5748383.1739999959</v>
      </c>
      <c r="F36" s="459">
        <f t="shared" si="18"/>
        <v>6550168.9499999927</v>
      </c>
      <c r="G36" s="459">
        <f t="shared" si="18"/>
        <v>5362317.6199999955</v>
      </c>
      <c r="H36" s="459">
        <f t="shared" ref="H36:I36" si="19">+H4+H20+H28</f>
        <v>0</v>
      </c>
      <c r="I36" s="459">
        <f t="shared" si="19"/>
        <v>0</v>
      </c>
      <c r="J36" s="459">
        <f t="shared" ref="J36:N36" si="20">+J4+J20+J28</f>
        <v>0</v>
      </c>
      <c r="K36" s="459">
        <f t="shared" si="20"/>
        <v>0</v>
      </c>
      <c r="L36" s="459">
        <f t="shared" si="20"/>
        <v>0</v>
      </c>
      <c r="M36" s="459">
        <f t="shared" si="20"/>
        <v>0</v>
      </c>
      <c r="N36" s="459">
        <f t="shared" si="20"/>
        <v>0</v>
      </c>
      <c r="O36" s="459">
        <f t="shared" si="18"/>
        <v>0</v>
      </c>
    </row>
    <row r="37" spans="1:15" s="444" customFormat="1">
      <c r="A37" s="445" t="s">
        <v>27</v>
      </c>
      <c r="B37" s="456"/>
      <c r="C37" s="459">
        <f>+C5+C21+C29</f>
        <v>34940.687599999997</v>
      </c>
      <c r="D37" s="459">
        <f>+D5+D21+D29</f>
        <v>55549.74040000001</v>
      </c>
      <c r="E37" s="459">
        <f t="shared" ref="E37:O37" si="21">+E5+E21+E29</f>
        <v>141109.85840000003</v>
      </c>
      <c r="F37" s="459">
        <f t="shared" si="21"/>
        <v>64427.327999999994</v>
      </c>
      <c r="G37" s="459">
        <f t="shared" si="21"/>
        <v>30473.3688</v>
      </c>
      <c r="H37" s="459">
        <f t="shared" ref="H37:I37" si="22">+H5+H21+H29</f>
        <v>0</v>
      </c>
      <c r="I37" s="459">
        <f t="shared" si="22"/>
        <v>0</v>
      </c>
      <c r="J37" s="459">
        <f t="shared" ref="J37:N37" si="23">+J5+J21+J29</f>
        <v>0</v>
      </c>
      <c r="K37" s="459">
        <f t="shared" si="23"/>
        <v>0</v>
      </c>
      <c r="L37" s="459">
        <f t="shared" si="23"/>
        <v>0</v>
      </c>
      <c r="M37" s="459">
        <f t="shared" si="23"/>
        <v>0</v>
      </c>
      <c r="N37" s="459">
        <f t="shared" si="23"/>
        <v>0</v>
      </c>
      <c r="O37" s="459">
        <f t="shared" si="21"/>
        <v>0</v>
      </c>
    </row>
    <row r="38" spans="1:15" s="444" customFormat="1">
      <c r="A38" s="445" t="s">
        <v>28</v>
      </c>
      <c r="B38" s="456"/>
      <c r="C38" s="459">
        <f>+C6+C22+C30</f>
        <v>417253.72849999991</v>
      </c>
      <c r="D38" s="459">
        <f>+D6+D22+D30</f>
        <v>462253.39580000017</v>
      </c>
      <c r="E38" s="459">
        <f t="shared" ref="E38:O38" si="24">+E6+E22+E30</f>
        <v>630521.11866000027</v>
      </c>
      <c r="F38" s="459">
        <f t="shared" si="24"/>
        <v>751921.66600000055</v>
      </c>
      <c r="G38" s="459">
        <f t="shared" si="24"/>
        <v>597973.32440000016</v>
      </c>
      <c r="H38" s="459">
        <f t="shared" ref="H38:I38" si="25">+H6+H22+H30</f>
        <v>0</v>
      </c>
      <c r="I38" s="459">
        <f t="shared" si="25"/>
        <v>0</v>
      </c>
      <c r="J38" s="459">
        <f t="shared" ref="J38:N38" si="26">+J6+J22+J30</f>
        <v>0</v>
      </c>
      <c r="K38" s="459">
        <f t="shared" si="26"/>
        <v>0</v>
      </c>
      <c r="L38" s="459">
        <f t="shared" si="26"/>
        <v>0</v>
      </c>
      <c r="M38" s="459">
        <f t="shared" si="26"/>
        <v>0</v>
      </c>
      <c r="N38" s="459">
        <f t="shared" si="26"/>
        <v>0</v>
      </c>
      <c r="O38" s="459">
        <f t="shared" si="24"/>
        <v>0</v>
      </c>
    </row>
    <row r="39" spans="1:15" s="444" customFormat="1">
      <c r="A39" s="445" t="s">
        <v>29</v>
      </c>
      <c r="B39" s="456"/>
      <c r="C39" s="459">
        <f>+C7+C23+C31</f>
        <v>417253.72849999991</v>
      </c>
      <c r="D39" s="459">
        <f>+D7+D23+D31</f>
        <v>462253.39580000017</v>
      </c>
      <c r="E39" s="459">
        <f t="shared" ref="E39:O39" si="27">+E7+E23+E31</f>
        <v>630521.11866000027</v>
      </c>
      <c r="F39" s="459">
        <f t="shared" si="27"/>
        <v>751921.66600000055</v>
      </c>
      <c r="G39" s="459">
        <f t="shared" si="27"/>
        <v>597973.32440000016</v>
      </c>
      <c r="H39" s="459">
        <f t="shared" ref="H39:I39" si="28">+H7+H23+H31</f>
        <v>0</v>
      </c>
      <c r="I39" s="459">
        <f t="shared" si="28"/>
        <v>0</v>
      </c>
      <c r="J39" s="459">
        <f t="shared" ref="J39:N39" si="29">+J7+J23+J31</f>
        <v>0</v>
      </c>
      <c r="K39" s="459">
        <f t="shared" si="29"/>
        <v>0</v>
      </c>
      <c r="L39" s="459">
        <f t="shared" si="29"/>
        <v>0</v>
      </c>
      <c r="M39" s="459">
        <f t="shared" si="29"/>
        <v>0</v>
      </c>
      <c r="N39" s="459">
        <f t="shared" si="29"/>
        <v>0</v>
      </c>
      <c r="O39" s="459">
        <f t="shared" si="27"/>
        <v>0</v>
      </c>
    </row>
    <row r="40" spans="1:15" s="444" customFormat="1">
      <c r="A40" s="456"/>
      <c r="B40" s="456"/>
      <c r="C40" s="459">
        <f>+C8+C24+C32</f>
        <v>0</v>
      </c>
      <c r="D40" s="459">
        <f>+D8+D24+D32</f>
        <v>0</v>
      </c>
      <c r="E40" s="459">
        <f t="shared" ref="E40:O40" si="30">+E8+E24+E32</f>
        <v>0</v>
      </c>
      <c r="F40" s="459">
        <f t="shared" si="30"/>
        <v>0</v>
      </c>
      <c r="G40" s="459">
        <f t="shared" si="30"/>
        <v>0</v>
      </c>
      <c r="H40" s="459">
        <f t="shared" ref="H40:I40" si="31">+H8+H24+H32</f>
        <v>0</v>
      </c>
      <c r="I40" s="459">
        <f t="shared" si="31"/>
        <v>0</v>
      </c>
      <c r="J40" s="459">
        <f t="shared" ref="J40:N40" si="32">+J8+J24+J32</f>
        <v>0</v>
      </c>
      <c r="K40" s="459">
        <f t="shared" si="32"/>
        <v>0</v>
      </c>
      <c r="L40" s="459">
        <f t="shared" si="32"/>
        <v>0</v>
      </c>
      <c r="M40" s="459">
        <f t="shared" si="32"/>
        <v>0</v>
      </c>
      <c r="N40" s="459">
        <f t="shared" si="32"/>
        <v>0</v>
      </c>
      <c r="O40" s="459">
        <f t="shared" si="30"/>
        <v>0</v>
      </c>
    </row>
    <row r="41" spans="1:15" s="460" customFormat="1" ht="12.75">
      <c r="A41" s="446" t="s">
        <v>1735</v>
      </c>
      <c r="B41" s="446"/>
      <c r="C41" s="447">
        <f>SUM(C36:C40)</f>
        <v>4218128.9145999961</v>
      </c>
      <c r="D41" s="447">
        <f t="shared" ref="D41" si="33">SUM(D36:D40)</f>
        <v>5037615.2319999989</v>
      </c>
      <c r="E41" s="447">
        <f t="shared" ref="E41" si="34">SUM(E36:E40)</f>
        <v>7150535.2697199965</v>
      </c>
      <c r="F41" s="447">
        <f t="shared" ref="F41" si="35">SUM(F36:F40)</f>
        <v>8118439.6099999929</v>
      </c>
      <c r="G41" s="447">
        <f t="shared" ref="G41" si="36">SUM(G36:G40)</f>
        <v>6588737.6375999963</v>
      </c>
      <c r="H41" s="447">
        <f t="shared" ref="H41:I41" si="37">SUM(H36:H40)</f>
        <v>0</v>
      </c>
      <c r="I41" s="447">
        <f t="shared" si="37"/>
        <v>0</v>
      </c>
      <c r="J41" s="447">
        <f t="shared" ref="J41:N41" si="38">SUM(J36:J40)</f>
        <v>0</v>
      </c>
      <c r="K41" s="447">
        <f t="shared" si="38"/>
        <v>0</v>
      </c>
      <c r="L41" s="447">
        <f t="shared" si="38"/>
        <v>0</v>
      </c>
      <c r="M41" s="447">
        <f t="shared" si="38"/>
        <v>0</v>
      </c>
      <c r="N41" s="447">
        <f t="shared" si="38"/>
        <v>0</v>
      </c>
      <c r="O41" s="447">
        <f t="shared" ref="O41" si="39">SUM(O36:O40)</f>
        <v>0</v>
      </c>
    </row>
    <row r="42" spans="1:15" s="444" customFormat="1">
      <c r="A42" s="448"/>
      <c r="B42" s="448"/>
      <c r="C42" s="443"/>
      <c r="D42" s="443"/>
      <c r="E42" s="443"/>
      <c r="F42" s="443"/>
      <c r="G42" s="443"/>
      <c r="H42" s="443"/>
      <c r="I42" s="443"/>
      <c r="J42" s="443"/>
      <c r="K42" s="443"/>
      <c r="L42" s="443"/>
      <c r="M42" s="443"/>
      <c r="N42" s="443"/>
      <c r="O42" s="443"/>
    </row>
    <row r="43" spans="1:15" s="444" customFormat="1">
      <c r="A43" s="417" t="s">
        <v>2776</v>
      </c>
      <c r="B43" s="417"/>
      <c r="C43" s="448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</row>
    <row r="44" spans="1:15" ht="23.25" customHeight="1">
      <c r="A44" s="461" t="s">
        <v>2777</v>
      </c>
      <c r="B44" s="441" t="s">
        <v>779</v>
      </c>
      <c r="C44" s="442">
        <v>43556</v>
      </c>
      <c r="D44" s="442">
        <v>43586</v>
      </c>
      <c r="E44" s="442">
        <v>43617</v>
      </c>
      <c r="F44" s="442">
        <v>43647</v>
      </c>
      <c r="G44" s="442">
        <v>43678</v>
      </c>
      <c r="H44" s="442">
        <v>43709</v>
      </c>
      <c r="I44" s="442">
        <v>43739</v>
      </c>
      <c r="J44" s="442">
        <v>43770</v>
      </c>
      <c r="K44" s="442">
        <v>43800</v>
      </c>
      <c r="L44" s="442">
        <v>43831</v>
      </c>
      <c r="M44" s="442">
        <v>43862</v>
      </c>
      <c r="N44" s="442">
        <v>43891</v>
      </c>
      <c r="O44" s="442" t="s">
        <v>1398</v>
      </c>
    </row>
    <row r="45" spans="1:15">
      <c r="A45" s="417" t="s">
        <v>2778</v>
      </c>
      <c r="B45" s="384" t="s">
        <v>1545</v>
      </c>
      <c r="C45" s="448"/>
      <c r="D45" s="448"/>
      <c r="E45" s="448"/>
      <c r="F45" s="448"/>
      <c r="G45" s="448"/>
      <c r="H45" s="448"/>
      <c r="I45" s="448"/>
      <c r="J45" s="448"/>
      <c r="K45" s="448"/>
      <c r="L45" s="448"/>
      <c r="M45" s="448"/>
      <c r="N45" s="448"/>
      <c r="O45" s="448"/>
    </row>
    <row r="46" spans="1:15">
      <c r="A46" s="445" t="s">
        <v>1416</v>
      </c>
      <c r="B46" s="384"/>
      <c r="C46" s="443">
        <f>SUMIFS(PURCHASE!$N$6:$N$10012,PURCHASE!$A$6:$A$10012,$C$2,PURCHASE!$M$6:$M$10012,$B$45)</f>
        <v>2655684.3000000007</v>
      </c>
      <c r="D46" s="443">
        <f>SUMIFS(PURCHASE!$N$6:$N$10012,PURCHASE!$A$6:$A$10012,$D$2,PURCHASE!$M$6:$M$10012,$B$45)</f>
        <v>4627208.66</v>
      </c>
      <c r="E46" s="443">
        <f>SUMIFS(PURCHASE!$N$6:$N$10012,PURCHASE!$A$6:$A$10012,$E$2,PURCHASE!$M$6:$M$10012,$B$45)</f>
        <v>4591161.5799999963</v>
      </c>
      <c r="F46" s="443">
        <f>SUMIFS(PURCHASE!$N$6:$N$10012,PURCHASE!$A$6:$A$10012,$F$2,PURCHASE!$M$6:$M$10012,$B$45)</f>
        <v>6361852.5599999903</v>
      </c>
      <c r="G46" s="443">
        <f>SUMIFS(PURCHASE!$N$6:$N$10012,PURCHASE!$A$6:$A$10012,$G$2,PURCHASE!$M$6:$M$10012,$B$45)</f>
        <v>4347351.05</v>
      </c>
      <c r="H46" s="443">
        <f>SUMIFS(PURCHASE!$N$6:$N$10012,PURCHASE!$A$6:$A$10012,$H$2,PURCHASE!$M$6:$M$10012,$B$45)</f>
        <v>0</v>
      </c>
      <c r="I46" s="443">
        <f>SUMIFS(PURCHASE!$N$6:$N$10012,PURCHASE!$A$6:$A$10012,$I$2,PURCHASE!$M$6:$M$10012,$B$45)</f>
        <v>0</v>
      </c>
      <c r="J46" s="443">
        <f>SUMIFS(PURCHASE!$N$6:$N$10012,PURCHASE!$A$6:$A$10012,$HJ$2,PURCHASE!$M$6:$M$10012,$B$45)</f>
        <v>0</v>
      </c>
      <c r="K46" s="443">
        <f>SUMIFS(PURCHASE!$N$6:$N$10012,PURCHASE!$A$6:$A$10012,$K$2,PURCHASE!$M$6:$M$10012,$B$45)</f>
        <v>0</v>
      </c>
      <c r="L46" s="443">
        <f>SUMIFS(PURCHASE!$N$6:$N$10012,PURCHASE!$A$6:$A$10012,$L$2,PURCHASE!$M$6:$M$10012,$B$45)</f>
        <v>0</v>
      </c>
      <c r="M46" s="443">
        <f>SUMIFS(PURCHASE!$N$6:$N$10012,PURCHASE!$A$6:$A$10012,$M$2,PURCHASE!$M$6:$M$10012,$B$45)</f>
        <v>0</v>
      </c>
      <c r="N46" s="443">
        <f>SUMIFS(PURCHASE!$N$6:$N$10012,PURCHASE!$A$6:$A$10012,$N$2,PURCHASE!$M$6:$M$10012,$B$45)</f>
        <v>0</v>
      </c>
      <c r="O46" s="443"/>
    </row>
    <row r="47" spans="1:15">
      <c r="A47" s="445" t="s">
        <v>27</v>
      </c>
      <c r="B47" s="384"/>
      <c r="C47" s="443">
        <f>SUMIFS(PURCHASE!$P$6:$P$10012,PURCHASE!$A$6:$A$10012,$C$2,PURCHASE!$M$6:$M$10012,$B$45)</f>
        <v>2079.9351999999999</v>
      </c>
      <c r="D47" s="443">
        <f>SUMIFS(PURCHASE!$P$6:$P$10012,PURCHASE!$A$6:$A$10012,$D$2,PURCHASE!$M$6:$M$10012,$B$45)</f>
        <v>139070.23000000001</v>
      </c>
      <c r="E47" s="443">
        <f>SUMIFS(PURCHASE!$P$6:$P$10012,PURCHASE!$A$6:$A$10012,$E$2,PURCHASE!$M$6:$M$10012,$B$45)</f>
        <v>89585.376799999998</v>
      </c>
      <c r="F47" s="443">
        <f>SUMIFS(PURCHASE!$P$6:$P$10012,PURCHASE!$A$6:$A$10012,$F$2,PURCHASE!$M$6:$M$10012,$B$45)</f>
        <v>69285.56</v>
      </c>
      <c r="G47" s="443">
        <f>SUMIFS(PURCHASE!$P$6:$P$10012,PURCHASE!$A$6:$A$10012,$G$2,PURCHASE!$M$6:$M$10012,$B$45)</f>
        <v>10977.877199999999</v>
      </c>
      <c r="H47" s="443">
        <f>SUMIFS(PURCHASE!$N$6:$N$10012,PURCHASE!$A$6:$A$10012,$H$2,PURCHASE!$M$6:$M$10012,$B$45)</f>
        <v>0</v>
      </c>
      <c r="I47" s="443">
        <f>SUMIFS(PURCHASE!$N$6:$N$10012,PURCHASE!$A$6:$A$10012,$I$2,PURCHASE!$M$6:$M$10012,$B$45)</f>
        <v>0</v>
      </c>
      <c r="J47" s="443">
        <f>SUMIFS(PURCHASE!$N$6:$N$10012,PURCHASE!$A$6:$A$10012,$HJ$2,PURCHASE!$M$6:$M$10012,$B$45)</f>
        <v>0</v>
      </c>
      <c r="K47" s="443">
        <f>SUMIFS(PURCHASE!$N$6:$N$10012,PURCHASE!$A$6:$A$10012,$K$2,PURCHASE!$M$6:$M$10012,$B$45)</f>
        <v>0</v>
      </c>
      <c r="L47" s="443">
        <f>SUMIFS(PURCHASE!$N$6:$N$10012,PURCHASE!$A$6:$A$10012,$L$2,PURCHASE!$M$6:$M$10012,$B$45)</f>
        <v>0</v>
      </c>
      <c r="M47" s="443">
        <f>SUMIFS(PURCHASE!$N$6:$N$10012,PURCHASE!$A$6:$A$10012,$M$2,PURCHASE!$M$6:$M$10012,$B$45)</f>
        <v>0</v>
      </c>
      <c r="N47" s="443">
        <f>SUMIFS(PURCHASE!$N$6:$N$10012,PURCHASE!$A$6:$A$10012,$N$2,PURCHASE!$M$6:$M$10012,$B$45)</f>
        <v>0</v>
      </c>
      <c r="O47" s="443"/>
    </row>
    <row r="48" spans="1:15">
      <c r="A48" s="445" t="s">
        <v>28</v>
      </c>
      <c r="B48" s="384"/>
      <c r="C48" s="443">
        <f>SUMIFS(PURCHASE!$Q$6:$Q$10012,PURCHASE!$A$6:$A$10012,$C$2,PURCHASE!$M$6:$M$10012,$B$45)</f>
        <v>320062.28289999993</v>
      </c>
      <c r="D48" s="443">
        <f>SUMIFS(PURCHASE!$Q$6:$Q$10012,PURCHASE!$A$6:$A$10012,$D$2,PURCHASE!$M$6:$M$10012,$B$45)</f>
        <v>442718.35540000041</v>
      </c>
      <c r="E48" s="443">
        <f>SUMIFS(PURCHASE!$Q$6:$Q$10012,PURCHASE!$A$6:$A$10012,$E$2,PURCHASE!$M$6:$M$10012,$B$45)</f>
        <v>456741.15930000029</v>
      </c>
      <c r="F48" s="443">
        <f>SUMIFS(PURCHASE!$Q$6:$Q$10012,PURCHASE!$A$6:$A$10012,$F$2,PURCHASE!$M$6:$M$10012,$B$45)</f>
        <v>649261.9044</v>
      </c>
      <c r="G48" s="443">
        <f>SUMIFS(PURCHASE!$Q$6:$Q$10012,PURCHASE!$A$6:$A$10012,$G$2,PURCHASE!$M$6:$M$10012,$B$45)</f>
        <v>403845.38940000004</v>
      </c>
      <c r="H48" s="443">
        <f>SUMIFS(PURCHASE!$N$6:$N$10012,PURCHASE!$A$6:$A$10012,$H$2,PURCHASE!$M$6:$M$10012,$B$45)</f>
        <v>0</v>
      </c>
      <c r="I48" s="443">
        <f>SUMIFS(PURCHASE!$N$6:$N$10012,PURCHASE!$A$6:$A$10012,$I$2,PURCHASE!$M$6:$M$10012,$B$45)</f>
        <v>0</v>
      </c>
      <c r="J48" s="443">
        <f>SUMIFS(PURCHASE!$N$6:$N$10012,PURCHASE!$A$6:$A$10012,$HJ$2,PURCHASE!$M$6:$M$10012,$B$45)</f>
        <v>0</v>
      </c>
      <c r="K48" s="443">
        <f>SUMIFS(PURCHASE!$N$6:$N$10012,PURCHASE!$A$6:$A$10012,$K$2,PURCHASE!$M$6:$M$10012,$B$45)</f>
        <v>0</v>
      </c>
      <c r="L48" s="443">
        <f>SUMIFS(PURCHASE!$N$6:$N$10012,PURCHASE!$A$6:$A$10012,$L$2,PURCHASE!$M$6:$M$10012,$B$45)</f>
        <v>0</v>
      </c>
      <c r="M48" s="443">
        <f>SUMIFS(PURCHASE!$N$6:$N$10012,PURCHASE!$A$6:$A$10012,$M$2,PURCHASE!$M$6:$M$10012,$B$45)</f>
        <v>0</v>
      </c>
      <c r="N48" s="443">
        <f>SUMIFS(PURCHASE!$N$6:$N$10012,PURCHASE!$A$6:$A$10012,$N$2,PURCHASE!$M$6:$M$10012,$B$45)</f>
        <v>0</v>
      </c>
      <c r="O48" s="443"/>
    </row>
    <row r="49" spans="1:15">
      <c r="A49" s="445" t="s">
        <v>29</v>
      </c>
      <c r="B49" s="384"/>
      <c r="C49" s="443">
        <f>SUMIFS(PURCHASE!$R$6:$R$10012,PURCHASE!$A$6:$A$10012,$C$2,PURCHASE!$M$6:$M$10012,$B$45)</f>
        <v>320062.28289999993</v>
      </c>
      <c r="D49" s="443">
        <f>SUMIFS(PURCHASE!$R$6:$R$10012,PURCHASE!$A$6:$A$10012,$D$2,PURCHASE!$M$6:$M$10012,$B$45)</f>
        <v>442718.35540000041</v>
      </c>
      <c r="E49" s="443">
        <f>SUMIFS(PURCHASE!$R$6:$R$10012,PURCHASE!$A$6:$A$10012,$E$2,PURCHASE!$M$6:$M$10012,$B$45)</f>
        <v>456741.15930000029</v>
      </c>
      <c r="F49" s="443">
        <f>SUMIFS(PURCHASE!$R$6:$R$10012,PURCHASE!$A$6:$A$10012,$F$2,PURCHASE!$M$6:$M$10012,$B$45)</f>
        <v>649261.9044</v>
      </c>
      <c r="G49" s="443">
        <f>SUMIFS(PURCHASE!$R$6:$R$10012,PURCHASE!$A$6:$A$10012,$G$2,PURCHASE!$M$6:$M$10012,$B$45)</f>
        <v>403845.38940000004</v>
      </c>
      <c r="H49" s="443">
        <f>SUMIFS(PURCHASE!$N$6:$N$10012,PURCHASE!$A$6:$A$10012,$H$2,PURCHASE!$M$6:$M$10012,$B$45)</f>
        <v>0</v>
      </c>
      <c r="I49" s="443">
        <f>SUMIFS(PURCHASE!$N$6:$N$10012,PURCHASE!$A$6:$A$10012,$I$2,PURCHASE!$M$6:$M$10012,$B$45)</f>
        <v>0</v>
      </c>
      <c r="J49" s="443">
        <f>SUMIFS(PURCHASE!$N$6:$N$10012,PURCHASE!$A$6:$A$10012,$HJ$2,PURCHASE!$M$6:$M$10012,$B$45)</f>
        <v>0</v>
      </c>
      <c r="K49" s="443">
        <f>SUMIFS(PURCHASE!$N$6:$N$10012,PURCHASE!$A$6:$A$10012,$K$2,PURCHASE!$M$6:$M$10012,$B$45)</f>
        <v>0</v>
      </c>
      <c r="L49" s="443">
        <f>SUMIFS(PURCHASE!$N$6:$N$10012,PURCHASE!$A$6:$A$10012,$L$2,PURCHASE!$M$6:$M$10012,$B$45)</f>
        <v>0</v>
      </c>
      <c r="M49" s="443">
        <f>SUMIFS(PURCHASE!$N$6:$N$10012,PURCHASE!$A$6:$A$10012,$M$2,PURCHASE!$M$6:$M$10012,$B$45)</f>
        <v>0</v>
      </c>
      <c r="N49" s="443">
        <f>SUMIFS(PURCHASE!$N$6:$N$10012,PURCHASE!$A$6:$A$10012,$N$2,PURCHASE!$M$6:$M$10012,$B$45)</f>
        <v>0</v>
      </c>
      <c r="O49" s="443"/>
    </row>
    <row r="50" spans="1:15">
      <c r="A50" s="456"/>
      <c r="B50" s="384"/>
      <c r="C50" s="443"/>
      <c r="D50" s="443"/>
      <c r="E50" s="443"/>
      <c r="F50" s="443"/>
      <c r="G50" s="443"/>
      <c r="H50" s="443"/>
      <c r="I50" s="443"/>
      <c r="J50" s="443"/>
      <c r="K50" s="443"/>
      <c r="L50" s="443"/>
      <c r="M50" s="443"/>
      <c r="N50" s="443"/>
      <c r="O50" s="443"/>
    </row>
    <row r="51" spans="1:15">
      <c r="A51" s="450" t="s">
        <v>1422</v>
      </c>
      <c r="B51" s="450"/>
      <c r="C51" s="451">
        <f>SUM(C46:C50)</f>
        <v>3297888.8010000009</v>
      </c>
      <c r="D51" s="451">
        <f t="shared" ref="D51:O51" si="40">SUM(D46:D50)</f>
        <v>5651715.600800002</v>
      </c>
      <c r="E51" s="451">
        <f t="shared" si="40"/>
        <v>5594229.2753999969</v>
      </c>
      <c r="F51" s="451">
        <f t="shared" si="40"/>
        <v>7729661.9287999906</v>
      </c>
      <c r="G51" s="451">
        <f t="shared" si="40"/>
        <v>5166019.7059999993</v>
      </c>
      <c r="H51" s="451">
        <f t="shared" ref="H51:I51" si="41">SUM(H46:H50)</f>
        <v>0</v>
      </c>
      <c r="I51" s="451">
        <f t="shared" si="41"/>
        <v>0</v>
      </c>
      <c r="J51" s="451">
        <f t="shared" ref="J51:N51" si="42">SUM(J46:J50)</f>
        <v>0</v>
      </c>
      <c r="K51" s="451">
        <f t="shared" si="42"/>
        <v>0</v>
      </c>
      <c r="L51" s="451">
        <f t="shared" si="42"/>
        <v>0</v>
      </c>
      <c r="M51" s="451">
        <f t="shared" si="42"/>
        <v>0</v>
      </c>
      <c r="N51" s="451">
        <f t="shared" si="42"/>
        <v>0</v>
      </c>
      <c r="O51" s="451">
        <f t="shared" si="40"/>
        <v>0</v>
      </c>
    </row>
    <row r="52" spans="1:15">
      <c r="A52" s="448"/>
      <c r="B52" s="448"/>
      <c r="C52" s="443"/>
      <c r="D52" s="443"/>
      <c r="E52" s="443"/>
      <c r="F52" s="443"/>
      <c r="G52" s="443"/>
      <c r="H52" s="443"/>
      <c r="I52" s="443"/>
      <c r="J52" s="443"/>
      <c r="K52" s="443"/>
      <c r="L52" s="443"/>
      <c r="M52" s="443"/>
      <c r="N52" s="443"/>
      <c r="O52" s="443"/>
    </row>
    <row r="53" spans="1:15">
      <c r="A53" s="449" t="s">
        <v>1396</v>
      </c>
      <c r="B53" s="448"/>
      <c r="C53" s="443">
        <f>SUMIFS(PURCHASE!$T$7:$T$10009,PURCHASE!$A$7:$A$10009,C2,PURCHASE!$L$7:$L$10009,$A$53:$A$57)</f>
        <v>0</v>
      </c>
      <c r="D53" s="443">
        <f>SUMIFS(PURCHASE!$T$7:$T$10009,PURCHASE!$A$7:$A$10009,D2,PURCHASE!$L$7:$L$10009,$A$53:$A$57)</f>
        <v>0</v>
      </c>
      <c r="E53" s="443">
        <f>SUMIFS(PURCHASE!$T$7:$T$10009,PURCHASE!$A$7:$A$10009,E2,PURCHASE!$L$7:$L$10009,$A$53:$A$57)</f>
        <v>0</v>
      </c>
      <c r="F53" s="443">
        <f>SUMIFS(PURCHASE!$T$7:$T$10009,PURCHASE!$A$7:$A$10009,F2,PURCHASE!$L$7:$L$10009,$A$53:$A$57)</f>
        <v>0</v>
      </c>
      <c r="G53" s="443">
        <f>SUMIFS(PURCHASE!$T$7:$T$10009,PURCHASE!$A$7:$A$10009,G2,PURCHASE!$L$7:$L$10009,$A$53:$A$57)</f>
        <v>0</v>
      </c>
      <c r="H53" s="443">
        <f>SUMIFS(PURCHASE!$T$7:$T$10009,PURCHASE!$A$7:$A$10009,H2,PURCHASE!$L$7:$L$10009,$A$53:$A$57)</f>
        <v>0</v>
      </c>
      <c r="I53" s="443">
        <f>SUMIFS(PURCHASE!$T$7:$T$10009,PURCHASE!$A$7:$A$10009,I2,PURCHASE!$L$7:$L$10009,$A$53:$A$57)</f>
        <v>0</v>
      </c>
      <c r="J53" s="443">
        <f>SUMIFS(PURCHASE!$T$7:$T$10009,PURCHASE!$A$7:$A$10009,J2,PURCHASE!$L$7:$L$10009,$A$53:$A$57)</f>
        <v>0</v>
      </c>
      <c r="K53" s="443">
        <f>SUMIFS(PURCHASE!$T$7:$T$10009,PURCHASE!$A$7:$A$10009,K2,PURCHASE!$L$7:$L$10009,$A$53:$A$57)</f>
        <v>0</v>
      </c>
      <c r="L53" s="443">
        <f>SUMIFS(PURCHASE!$T$7:$T$10009,PURCHASE!$A$7:$A$10009,L2,PURCHASE!$L$7:$L$10009,$A$53:$A$57)</f>
        <v>0</v>
      </c>
      <c r="M53" s="443">
        <f>SUMIFS(PURCHASE!$T$7:$T$10009,PURCHASE!$A$7:$A$10009,M2,PURCHASE!$L$7:$L$10009,$A$53:$A$57)</f>
        <v>0</v>
      </c>
      <c r="N53" s="443">
        <f>SUMIFS(PURCHASE!$T$7:$T$10009,PURCHASE!$A$7:$A$10009,N2,PURCHASE!$L$7:$L$10009,$A$53:$A$57)</f>
        <v>0</v>
      </c>
      <c r="O53" s="443">
        <f>SUMIFS(PURCHASE!$T$7:$T$10009,PURCHASE!$A$7:$A$10009,O2,PURCHASE!$L$7:$L$10009,$A$53:$A$57)</f>
        <v>0</v>
      </c>
    </row>
    <row r="54" spans="1:15">
      <c r="A54" s="384" t="s">
        <v>921</v>
      </c>
      <c r="B54" s="448"/>
      <c r="C54" s="443">
        <f>SUMIFS(PURCHASE!$T$7:$T$10009,PURCHASE!$A$7:$A$10009,C2,PURCHASE!$L$7:$L$10009,$A$53:$A$57)</f>
        <v>360</v>
      </c>
      <c r="D54" s="443">
        <f>SUMIFS(PURCHASE!$T$7:$T$10009,PURCHASE!$A$7:$A$10009,D2,PURCHASE!$L$7:$L$10009,$A$53:$A$57)</f>
        <v>330</v>
      </c>
      <c r="E54" s="443">
        <f>SUMIFS(PURCHASE!$T$7:$T$10009,PURCHASE!$A$7:$A$10009,E2,PURCHASE!$L$7:$L$10009,$A$53:$A$57)</f>
        <v>0</v>
      </c>
      <c r="F54" s="443">
        <f>SUMIFS(PURCHASE!$T$7:$T$10009,PURCHASE!$A$7:$A$10009,F2,PURCHASE!$L$7:$L$10009,$A$53:$A$57)</f>
        <v>0</v>
      </c>
      <c r="G54" s="443">
        <f>SUMIFS(PURCHASE!$T$7:$T$10009,PURCHASE!$A$7:$A$10009,G2,PURCHASE!$L$7:$L$10009,$A$53:$A$57)</f>
        <v>50</v>
      </c>
      <c r="H54" s="443">
        <f>SUMIFS(PURCHASE!$T$7:$T$10009,PURCHASE!$A$7:$A$10009,H2,PURCHASE!$L$7:$L$10009,$A$53:$A$57)</f>
        <v>0</v>
      </c>
      <c r="I54" s="443">
        <f>SUMIFS(PURCHASE!$T$7:$T$10009,PURCHASE!$A$7:$A$10009,I2,PURCHASE!$L$7:$L$10009,$A$53:$A$57)</f>
        <v>0</v>
      </c>
      <c r="J54" s="443">
        <f>SUMIFS(PURCHASE!$T$7:$T$10009,PURCHASE!$A$7:$A$10009,J2,PURCHASE!$L$7:$L$10009,$A$53:$A$57)</f>
        <v>0</v>
      </c>
      <c r="K54" s="443">
        <f>SUMIFS(PURCHASE!$T$7:$T$10009,PURCHASE!$A$7:$A$10009,K2,PURCHASE!$L$7:$L$10009,$A$53:$A$57)</f>
        <v>0</v>
      </c>
      <c r="L54" s="443">
        <f>SUMIFS(PURCHASE!$T$7:$T$10009,PURCHASE!$A$7:$A$10009,L2,PURCHASE!$L$7:$L$10009,$A$53:$A$57)</f>
        <v>0</v>
      </c>
      <c r="M54" s="443">
        <f>SUMIFS(PURCHASE!$T$7:$T$10009,PURCHASE!$A$7:$A$10009,M2,PURCHASE!$L$7:$L$10009,$A$53:$A$57)</f>
        <v>0</v>
      </c>
      <c r="N54" s="443">
        <f>SUMIFS(PURCHASE!$T$7:$T$10009,PURCHASE!$A$7:$A$10009,N2,PURCHASE!$L$7:$L$10009,$A$53:$A$57)</f>
        <v>0</v>
      </c>
      <c r="O54" s="443">
        <f>SUMIFS(PURCHASE!$T$7:$T$10009,PURCHASE!$A$7:$A$10009,O2,PURCHASE!$L$7:$L$10009,$A$53:$A$57)</f>
        <v>0</v>
      </c>
    </row>
    <row r="55" spans="1:15">
      <c r="A55" s="449" t="s">
        <v>1397</v>
      </c>
      <c r="B55" s="448"/>
      <c r="C55" s="443">
        <f>SUMIFS(PURCHASE!$T$7:$T$10009,PURCHASE!$A$7:$A$10009,C2,PURCHASE!$L$7:$L$10009,$A$53:$A$57)</f>
        <v>0</v>
      </c>
      <c r="D55" s="443">
        <f>SUMIFS(PURCHASE!$T$7:$T$10009,PURCHASE!$A$7:$A$10009,D2,PURCHASE!$L$7:$L$10009,$A$53:$A$57)</f>
        <v>0</v>
      </c>
      <c r="E55" s="443">
        <f>SUMIFS(PURCHASE!$T$7:$T$10009,PURCHASE!$A$7:$A$10009,E2,PURCHASE!$L$7:$L$10009,$A$53:$A$57)</f>
        <v>0</v>
      </c>
      <c r="F55" s="443">
        <f>SUMIFS(PURCHASE!$T$7:$T$10009,PURCHASE!$A$7:$A$10009,F2,PURCHASE!$L$7:$L$10009,$A$53:$A$57)</f>
        <v>0</v>
      </c>
      <c r="G55" s="443">
        <f>SUMIFS(PURCHASE!$T$7:$T$10009,PURCHASE!$A$7:$A$10009,G2,PURCHASE!$L$7:$L$10009,$A$53:$A$57)</f>
        <v>0</v>
      </c>
      <c r="H55" s="443">
        <f>SUMIFS(PURCHASE!$T$7:$T$10009,PURCHASE!$A$7:$A$10009,H2,PURCHASE!$L$7:$L$10009,$A$53:$A$57)</f>
        <v>0</v>
      </c>
      <c r="I55" s="443">
        <f>SUMIFS(PURCHASE!$T$7:$T$10009,PURCHASE!$A$7:$A$10009,I2,PURCHASE!$L$7:$L$10009,$A$53:$A$57)</f>
        <v>0</v>
      </c>
      <c r="J55" s="443">
        <f>SUMIFS(PURCHASE!$T$7:$T$10009,PURCHASE!$A$7:$A$10009,J2,PURCHASE!$L$7:$L$10009,$A$53:$A$57)</f>
        <v>0</v>
      </c>
      <c r="K55" s="443">
        <f>SUMIFS(PURCHASE!$T$7:$T$10009,PURCHASE!$A$7:$A$10009,K2,PURCHASE!$L$7:$L$10009,$A$53:$A$57)</f>
        <v>0</v>
      </c>
      <c r="L55" s="443">
        <f>SUMIFS(PURCHASE!$T$7:$T$10009,PURCHASE!$A$7:$A$10009,L2,PURCHASE!$L$7:$L$10009,$A$53:$A$57)</f>
        <v>0</v>
      </c>
      <c r="M55" s="443">
        <f>SUMIFS(PURCHASE!$T$7:$T$10009,PURCHASE!$A$7:$A$10009,M2,PURCHASE!$L$7:$L$10009,$A$53:$A$57)</f>
        <v>0</v>
      </c>
      <c r="N55" s="443">
        <f>SUMIFS(PURCHASE!$T$7:$T$10009,PURCHASE!$A$7:$A$10009,N2,PURCHASE!$L$7:$L$10009,$A$53:$A$57)</f>
        <v>0</v>
      </c>
      <c r="O55" s="443">
        <f>SUMIFS(PURCHASE!$T$7:$T$10009,PURCHASE!$A$7:$A$10009,O2,PURCHASE!$L$7:$L$10009,$A$53:$A$57)</f>
        <v>0</v>
      </c>
    </row>
    <row r="56" spans="1:15">
      <c r="A56" s="449" t="s">
        <v>1400</v>
      </c>
      <c r="B56" s="448"/>
      <c r="C56" s="443">
        <f>SUMIFS(PURCHASE!$T$7:$T$10009,PURCHASE!$A$7:$A$10009,C2,PURCHASE!$L$7:$L$10009,$A$53:$A$57)</f>
        <v>0</v>
      </c>
      <c r="D56" s="443">
        <f>SUMIFS(PURCHASE!$T$7:$T$10009,PURCHASE!$A$7:$A$10009,D2,PURCHASE!$L$7:$L$10009,$A$53:$A$57)</f>
        <v>0</v>
      </c>
      <c r="E56" s="443">
        <f>SUMIFS(PURCHASE!$T$7:$T$10009,PURCHASE!$A$7:$A$10009,E2,PURCHASE!$L$7:$L$10009,$A$53:$A$57)</f>
        <v>0</v>
      </c>
      <c r="F56" s="443">
        <f>SUMIFS(PURCHASE!$T$7:$T$10009,PURCHASE!$A$7:$A$10009,F2,PURCHASE!$L$7:$L$10009,$A$53:$A$57)</f>
        <v>0</v>
      </c>
      <c r="G56" s="443">
        <f>SUMIFS(PURCHASE!$T$7:$T$10009,PURCHASE!$A$7:$A$10009,G2,PURCHASE!$L$7:$L$10009,$A$53:$A$57)</f>
        <v>0</v>
      </c>
      <c r="H56" s="443">
        <f>SUMIFS(PURCHASE!$T$7:$T$10009,PURCHASE!$A$7:$A$10009,H2,PURCHASE!$L$7:$L$10009,$A$53:$A$57)</f>
        <v>0</v>
      </c>
      <c r="I56" s="443">
        <f>SUMIFS(PURCHASE!$T$7:$T$10009,PURCHASE!$A$7:$A$10009,I2,PURCHASE!$L$7:$L$10009,$A$53:$A$57)</f>
        <v>0</v>
      </c>
      <c r="J56" s="443">
        <f>SUMIFS(PURCHASE!$T$7:$T$10009,PURCHASE!$A$7:$A$10009,J2,PURCHASE!$L$7:$L$10009,$A$53:$A$57)</f>
        <v>0</v>
      </c>
      <c r="K56" s="443">
        <f>SUMIFS(PURCHASE!$T$7:$T$10009,PURCHASE!$A$7:$A$10009,K2,PURCHASE!$L$7:$L$10009,$A$53:$A$57)</f>
        <v>0</v>
      </c>
      <c r="L56" s="443">
        <f>SUMIFS(PURCHASE!$T$7:$T$10009,PURCHASE!$A$7:$A$10009,L2,PURCHASE!$L$7:$L$10009,$A$53:$A$57)</f>
        <v>0</v>
      </c>
      <c r="M56" s="443">
        <f>SUMIFS(PURCHASE!$T$7:$T$10009,PURCHASE!$A$7:$A$10009,M2,PURCHASE!$L$7:$L$10009,$A$53:$A$57)</f>
        <v>0</v>
      </c>
      <c r="N56" s="443">
        <f>SUMIFS(PURCHASE!$T$7:$T$10009,PURCHASE!$A$7:$A$10009,N2,PURCHASE!$L$7:$L$10009,$A$53:$A$57)</f>
        <v>0</v>
      </c>
      <c r="O56" s="443">
        <f>SUMIFS(PURCHASE!$T$7:$T$10009,PURCHASE!$A$7:$A$10009,O2,PURCHASE!$L$7:$L$10009,$A$53:$A$57)</f>
        <v>0</v>
      </c>
    </row>
    <row r="57" spans="1:15">
      <c r="A57" s="449" t="s">
        <v>920</v>
      </c>
      <c r="B57" s="448"/>
      <c r="C57" s="443">
        <f>SUMIFS(PURCHASE!$T$7:$T$10009,PURCHASE!$A$7:$A$10009,C2,PURCHASE!$L$7:$L$10009,$A$53:$A$57)</f>
        <v>18500</v>
      </c>
      <c r="D57" s="443">
        <f>SUMIFS(PURCHASE!$T$7:$T$10009,PURCHASE!$A$7:$A$10009,D2,PURCHASE!$L$7:$L$10009,$A$53:$A$57)</f>
        <v>45560</v>
      </c>
      <c r="E57" s="443">
        <f>SUMIFS(PURCHASE!$T$7:$T$10009,PURCHASE!$A$7:$A$10009,E2,PURCHASE!$L$7:$L$10009,$A$53:$A$57)</f>
        <v>24600</v>
      </c>
      <c r="F57" s="443">
        <f>SUMIFS(PURCHASE!$T$7:$T$10009,PURCHASE!$A$7:$A$10009,F2,PURCHASE!$L$7:$L$10009,$A$53:$A$57)</f>
        <v>31250</v>
      </c>
      <c r="G57" s="443">
        <f>SUMIFS(PURCHASE!$T$7:$T$10009,PURCHASE!$A$7:$A$10009,G2,PURCHASE!$L$7:$L$10009,$A$53:$A$57)</f>
        <v>35900</v>
      </c>
      <c r="H57" s="443">
        <f>SUMIFS(PURCHASE!$T$7:$T$10009,PURCHASE!$A$7:$A$10009,H2,PURCHASE!$L$7:$L$10009,$A$53:$A$57)</f>
        <v>0</v>
      </c>
      <c r="I57" s="443">
        <f>SUMIFS(PURCHASE!$T$7:$T$10009,PURCHASE!$A$7:$A$10009,I2,PURCHASE!$L$7:$L$10009,$A$53:$A$57)</f>
        <v>0</v>
      </c>
      <c r="J57" s="443">
        <f>SUMIFS(PURCHASE!$T$7:$T$10009,PURCHASE!$A$7:$A$10009,J2,PURCHASE!$L$7:$L$10009,$A$53:$A$57)</f>
        <v>0</v>
      </c>
      <c r="K57" s="443">
        <f>SUMIFS(PURCHASE!$T$7:$T$10009,PURCHASE!$A$7:$A$10009,K2,PURCHASE!$L$7:$L$10009,$A$53:$A$57)</f>
        <v>0</v>
      </c>
      <c r="L57" s="443">
        <f>SUMIFS(PURCHASE!$T$7:$T$10009,PURCHASE!$A$7:$A$10009,L2,PURCHASE!$L$7:$L$10009,$A$53:$A$57)</f>
        <v>0</v>
      </c>
      <c r="M57" s="443">
        <f>SUMIFS(PURCHASE!$T$7:$T$10009,PURCHASE!$A$7:$A$10009,M2,PURCHASE!$L$7:$L$10009,$A$53:$A$57)</f>
        <v>0</v>
      </c>
      <c r="N57" s="443">
        <f>SUMIFS(PURCHASE!$T$7:$T$10009,PURCHASE!$A$7:$A$10009,N2,PURCHASE!$L$7:$L$10009,$A$53:$A$57)</f>
        <v>0</v>
      </c>
      <c r="O57" s="443">
        <f>SUMIFS(PURCHASE!$T$7:$T$10009,PURCHASE!$A$7:$A$10009,O2,PURCHASE!$L$7:$L$10009,$A$53:$A$57)</f>
        <v>0</v>
      </c>
    </row>
    <row r="58" spans="1:15">
      <c r="A58" s="449" t="s">
        <v>1770</v>
      </c>
      <c r="B58" s="448"/>
      <c r="C58" s="443"/>
      <c r="D58" s="443">
        <v>29364</v>
      </c>
      <c r="E58" s="443"/>
      <c r="F58" s="443"/>
      <c r="G58" s="443"/>
      <c r="H58" s="443"/>
      <c r="I58" s="443"/>
      <c r="J58" s="443"/>
      <c r="K58" s="443"/>
      <c r="L58" s="443"/>
      <c r="M58" s="443"/>
      <c r="N58" s="443"/>
      <c r="O58" s="443"/>
    </row>
    <row r="59" spans="1:15">
      <c r="A59" s="449" t="s">
        <v>1771</v>
      </c>
      <c r="B59" s="448"/>
      <c r="C59" s="443"/>
      <c r="D59" s="443">
        <v>-181345.35</v>
      </c>
      <c r="E59" s="443"/>
      <c r="F59" s="443">
        <v>-93369.54</v>
      </c>
      <c r="G59" s="443"/>
      <c r="H59" s="443"/>
      <c r="I59" s="443"/>
      <c r="J59" s="443"/>
      <c r="K59" s="443"/>
      <c r="L59" s="443"/>
      <c r="M59" s="443"/>
      <c r="N59" s="443"/>
      <c r="O59" s="443"/>
    </row>
    <row r="60" spans="1:15">
      <c r="A60" s="449" t="s">
        <v>1772</v>
      </c>
      <c r="B60" s="448"/>
      <c r="C60" s="443">
        <v>2.23</v>
      </c>
      <c r="D60" s="443"/>
      <c r="E60" s="443"/>
      <c r="F60" s="443"/>
      <c r="G60" s="443"/>
      <c r="H60" s="443"/>
      <c r="I60" s="443"/>
      <c r="J60" s="443"/>
      <c r="K60" s="443"/>
      <c r="L60" s="443"/>
      <c r="M60" s="443"/>
      <c r="N60" s="443"/>
      <c r="O60" s="443"/>
    </row>
    <row r="61" spans="1:15">
      <c r="A61" s="450" t="s">
        <v>1422</v>
      </c>
      <c r="B61" s="450"/>
      <c r="C61" s="451">
        <f>SUM(C53:C60)</f>
        <v>18862.23</v>
      </c>
      <c r="D61" s="451">
        <f t="shared" ref="D61:O61" si="43">SUM(D53:D60)</f>
        <v>-106091.35</v>
      </c>
      <c r="E61" s="451">
        <f t="shared" si="43"/>
        <v>24600</v>
      </c>
      <c r="F61" s="451">
        <f t="shared" si="43"/>
        <v>-62119.539999999994</v>
      </c>
      <c r="G61" s="451">
        <f t="shared" si="43"/>
        <v>35950</v>
      </c>
      <c r="H61" s="451">
        <f t="shared" ref="H61:I61" si="44">SUM(H53:H60)</f>
        <v>0</v>
      </c>
      <c r="I61" s="451">
        <f t="shared" si="44"/>
        <v>0</v>
      </c>
      <c r="J61" s="451">
        <f t="shared" ref="J61:N61" si="45">SUM(J53:J60)</f>
        <v>0</v>
      </c>
      <c r="K61" s="451">
        <f t="shared" si="45"/>
        <v>0</v>
      </c>
      <c r="L61" s="451">
        <f t="shared" si="45"/>
        <v>0</v>
      </c>
      <c r="M61" s="451">
        <f t="shared" si="45"/>
        <v>0</v>
      </c>
      <c r="N61" s="451">
        <f t="shared" si="45"/>
        <v>0</v>
      </c>
      <c r="O61" s="451">
        <f t="shared" si="43"/>
        <v>0</v>
      </c>
    </row>
    <row r="62" spans="1:15">
      <c r="A62" s="450" t="s">
        <v>1766</v>
      </c>
      <c r="B62" s="450"/>
      <c r="C62" s="451">
        <f>+C61+C51</f>
        <v>3316751.0310000009</v>
      </c>
      <c r="D62" s="451">
        <f t="shared" ref="D62:O62" si="46">+D61+D51</f>
        <v>5545624.2508000024</v>
      </c>
      <c r="E62" s="451">
        <f t="shared" si="46"/>
        <v>5618829.2753999969</v>
      </c>
      <c r="F62" s="451">
        <f t="shared" si="46"/>
        <v>7667542.3887999905</v>
      </c>
      <c r="G62" s="451">
        <f t="shared" si="46"/>
        <v>5201969.7059999993</v>
      </c>
      <c r="H62" s="451">
        <f t="shared" ref="H62:I62" si="47">+H61+H51</f>
        <v>0</v>
      </c>
      <c r="I62" s="451">
        <f t="shared" si="47"/>
        <v>0</v>
      </c>
      <c r="J62" s="451">
        <f t="shared" ref="J62:N62" si="48">+J61+J51</f>
        <v>0</v>
      </c>
      <c r="K62" s="451">
        <f t="shared" si="48"/>
        <v>0</v>
      </c>
      <c r="L62" s="451">
        <f t="shared" si="48"/>
        <v>0</v>
      </c>
      <c r="M62" s="451">
        <f t="shared" si="48"/>
        <v>0</v>
      </c>
      <c r="N62" s="451">
        <f t="shared" si="48"/>
        <v>0</v>
      </c>
      <c r="O62" s="451">
        <f t="shared" si="46"/>
        <v>0</v>
      </c>
    </row>
    <row r="63" spans="1:15" ht="12" customHeight="1">
      <c r="A63" s="452" t="s">
        <v>1773</v>
      </c>
      <c r="B63" s="452"/>
      <c r="C63" s="453">
        <v>3316751.03</v>
      </c>
      <c r="D63" s="453">
        <v>5545630.6600000001</v>
      </c>
      <c r="E63" s="453">
        <v>5618833.7999999998</v>
      </c>
      <c r="F63" s="453">
        <v>7655742.3899999997</v>
      </c>
      <c r="G63" s="453"/>
      <c r="H63" s="453"/>
      <c r="I63" s="453"/>
      <c r="J63" s="453"/>
      <c r="K63" s="453"/>
      <c r="L63" s="453"/>
      <c r="M63" s="453"/>
      <c r="N63" s="453"/>
      <c r="O63" s="453"/>
    </row>
    <row r="64" spans="1:15" ht="12" customHeight="1">
      <c r="A64" s="462" t="s">
        <v>1188</v>
      </c>
      <c r="B64" s="462"/>
      <c r="C64" s="463">
        <f>+C62-C63</f>
        <v>1.0000010952353477E-3</v>
      </c>
      <c r="D64" s="463">
        <f t="shared" ref="D64:O64" si="49">+D62-D63</f>
        <v>-6.4091999977827072</v>
      </c>
      <c r="E64" s="463">
        <f t="shared" si="49"/>
        <v>-4.5246000029146671</v>
      </c>
      <c r="F64" s="463">
        <f t="shared" si="49"/>
        <v>11799.998799990863</v>
      </c>
      <c r="G64" s="463">
        <f t="shared" si="49"/>
        <v>5201969.7059999993</v>
      </c>
      <c r="H64" s="463">
        <f t="shared" ref="H64:I64" si="50">+H62-H63</f>
        <v>0</v>
      </c>
      <c r="I64" s="463">
        <f t="shared" si="50"/>
        <v>0</v>
      </c>
      <c r="J64" s="463">
        <f t="shared" ref="J64:N64" si="51">+J62-J63</f>
        <v>0</v>
      </c>
      <c r="K64" s="463">
        <f t="shared" si="51"/>
        <v>0</v>
      </c>
      <c r="L64" s="463">
        <f t="shared" si="51"/>
        <v>0</v>
      </c>
      <c r="M64" s="463">
        <f t="shared" si="51"/>
        <v>0</v>
      </c>
      <c r="N64" s="463">
        <f t="shared" si="51"/>
        <v>0</v>
      </c>
      <c r="O64" s="463">
        <f t="shared" si="49"/>
        <v>0</v>
      </c>
    </row>
    <row r="65" spans="1:15">
      <c r="A65" s="456" t="s">
        <v>1543</v>
      </c>
      <c r="B65" s="384" t="s">
        <v>1543</v>
      </c>
      <c r="C65" s="448"/>
      <c r="D65" s="448"/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</row>
    <row r="66" spans="1:15">
      <c r="A66" s="445" t="s">
        <v>1416</v>
      </c>
      <c r="B66" s="384"/>
      <c r="C66" s="443">
        <f>SUMIFS(PURCHASE!$N$6:$N$10012,PURCHASE!$A$6:$A$10012,$C$2,PURCHASE!$M$6:$M$10012,$B$65)</f>
        <v>0</v>
      </c>
      <c r="D66" s="443">
        <f>SUMIFS(PURCHASE!$N$6:$N$10012,PURCHASE!$A$6:$A$10012,$D$2,PURCHASE!$M$6:$M$10012,$B$65)</f>
        <v>-48816</v>
      </c>
      <c r="E66" s="443">
        <f>SUMIFS(PURCHASE!$N$6:$N$10012,PURCHASE!$A$6:$A$10012,$E$2,PURCHASE!$M$6:$M$10012,$B$65)</f>
        <v>-2251</v>
      </c>
      <c r="F66" s="443">
        <f>SUMIFS(PURCHASE!$N$6:$N$10012,PURCHASE!$A$6:$A$10012,$F$2,PURCHASE!$M$6:$M$10012,$B$65)</f>
        <v>0</v>
      </c>
      <c r="G66" s="443"/>
      <c r="H66" s="443"/>
      <c r="I66" s="443"/>
      <c r="J66" s="443"/>
      <c r="K66" s="443"/>
      <c r="L66" s="443"/>
      <c r="M66" s="443"/>
      <c r="N66" s="443"/>
      <c r="O66" s="443"/>
    </row>
    <row r="67" spans="1:15">
      <c r="A67" s="445" t="s">
        <v>27</v>
      </c>
      <c r="B67" s="384"/>
      <c r="C67" s="443">
        <f>SUMIFS(PURCHASE!$P$6:$P$10012,PURCHASE!$A$6:$A$10012,$C$2,PURCHASE!$M$6:$M$10012,$B$65)</f>
        <v>0</v>
      </c>
      <c r="D67" s="443">
        <f>SUMIFS(PURCHASE!$P$6:$P$10012,PURCHASE!$A$6:$A$10012,$D$2,PURCHASE!$M$6:$M$10012,$B$65)</f>
        <v>0</v>
      </c>
      <c r="E67" s="443">
        <f>SUMIFS(PURCHASE!$P$6:$P$10012,PURCHASE!$A$6:$A$10012,$E$2,PURCHASE!$M$6:$M$10012,$B$65)</f>
        <v>0</v>
      </c>
      <c r="F67" s="443">
        <f>SUMIFS(PURCHASE!$P$6:$P$10012,PURCHASE!$A$6:$A$10012,$F$2,PURCHASE!$M$6:$M$10012,$B$65)</f>
        <v>0</v>
      </c>
      <c r="G67" s="443"/>
      <c r="H67" s="443"/>
      <c r="I67" s="443"/>
      <c r="J67" s="443"/>
      <c r="K67" s="443"/>
      <c r="L67" s="443"/>
      <c r="M67" s="443"/>
      <c r="N67" s="443"/>
      <c r="O67" s="443"/>
    </row>
    <row r="68" spans="1:15">
      <c r="A68" s="445" t="s">
        <v>28</v>
      </c>
      <c r="B68" s="384"/>
      <c r="C68" s="443">
        <f>SUMIFS(PURCHASE!$Q$6:$Q$10012,PURCHASE!$A$6:$A$10012,$C$2,PURCHASE!$M$6:$M$10012,$B$65)</f>
        <v>0</v>
      </c>
      <c r="D68" s="443">
        <f>SUMIFS(PURCHASE!$Q$6:$Q$10012,PURCHASE!$A$6:$A$10012,$D$2,PURCHASE!$M$6:$M$10012,$B$65)</f>
        <v>-6834.24</v>
      </c>
      <c r="E68" s="443">
        <f>SUMIFS(PURCHASE!$Q$6:$Q$10012,PURCHASE!$A$6:$A$10012,$E$2,PURCHASE!$M$6:$M$10012,$B$65)</f>
        <v>-202.59</v>
      </c>
      <c r="F68" s="443">
        <f>SUMIFS(PURCHASE!$Q$6:$Q$10012,PURCHASE!$A$6:$A$10012,$F$2,PURCHASE!$M$6:$M$10012,$B$65)</f>
        <v>0</v>
      </c>
      <c r="G68" s="443"/>
      <c r="H68" s="443"/>
      <c r="I68" s="443"/>
      <c r="J68" s="443"/>
      <c r="K68" s="443"/>
      <c r="L68" s="443"/>
      <c r="M68" s="443"/>
      <c r="N68" s="443"/>
      <c r="O68" s="443"/>
    </row>
    <row r="69" spans="1:15">
      <c r="A69" s="445" t="s">
        <v>29</v>
      </c>
      <c r="B69" s="384"/>
      <c r="C69" s="443">
        <f>SUMIFS(PURCHASE!$R$6:$R$10012,PURCHASE!$A$6:$A$10012,$C$2,PURCHASE!$M$6:$M$10012,$B$65)</f>
        <v>0</v>
      </c>
      <c r="D69" s="443">
        <f>SUMIFS(PURCHASE!$R$6:$R$10012,PURCHASE!$A$6:$A$10012,$D$2,PURCHASE!$M$6:$M$10012,$B$65)</f>
        <v>-6834.24</v>
      </c>
      <c r="E69" s="443">
        <f>SUMIFS(PURCHASE!$R$6:$R$10012,PURCHASE!$A$6:$A$10012,$E$2,PURCHASE!$M$6:$M$10012,$B$65)</f>
        <v>-202.59</v>
      </c>
      <c r="F69" s="443">
        <f>SUMIFS(PURCHASE!$R$6:$R$10012,PURCHASE!$A$6:$A$10012,$F$2,PURCHASE!$M$6:$M$10012,$B$65)</f>
        <v>0</v>
      </c>
      <c r="G69" s="443"/>
      <c r="H69" s="443"/>
      <c r="I69" s="443"/>
      <c r="J69" s="443"/>
      <c r="K69" s="443"/>
      <c r="L69" s="443"/>
      <c r="M69" s="443"/>
      <c r="N69" s="443"/>
      <c r="O69" s="443"/>
    </row>
    <row r="70" spans="1:15">
      <c r="A70" s="456"/>
      <c r="B70" s="384"/>
      <c r="C70" s="443"/>
      <c r="D70" s="443"/>
      <c r="E70" s="443"/>
      <c r="F70" s="443"/>
      <c r="G70" s="443"/>
      <c r="H70" s="443"/>
      <c r="I70" s="443"/>
      <c r="J70" s="443"/>
      <c r="K70" s="443"/>
      <c r="L70" s="443"/>
      <c r="M70" s="443"/>
      <c r="N70" s="443"/>
      <c r="O70" s="443"/>
    </row>
    <row r="71" spans="1:15">
      <c r="A71" s="402" t="s">
        <v>1424</v>
      </c>
      <c r="B71" s="450"/>
      <c r="C71" s="451">
        <f>SUM(C66:C70)</f>
        <v>0</v>
      </c>
      <c r="D71" s="451">
        <f t="shared" ref="D71:O71" si="52">SUM(D66:D70)</f>
        <v>-62484.479999999996</v>
      </c>
      <c r="E71" s="451">
        <f t="shared" si="52"/>
        <v>-2656.1800000000003</v>
      </c>
      <c r="F71" s="451">
        <f t="shared" si="52"/>
        <v>0</v>
      </c>
      <c r="G71" s="451">
        <f t="shared" si="52"/>
        <v>0</v>
      </c>
      <c r="H71" s="451">
        <f t="shared" ref="H71:I71" si="53">SUM(H66:H70)</f>
        <v>0</v>
      </c>
      <c r="I71" s="451">
        <f t="shared" si="53"/>
        <v>0</v>
      </c>
      <c r="J71" s="451">
        <f t="shared" ref="J71:N71" si="54">SUM(J66:J70)</f>
        <v>0</v>
      </c>
      <c r="K71" s="451">
        <f t="shared" si="54"/>
        <v>0</v>
      </c>
      <c r="L71" s="451">
        <f t="shared" si="54"/>
        <v>0</v>
      </c>
      <c r="M71" s="451">
        <f t="shared" si="54"/>
        <v>0</v>
      </c>
      <c r="N71" s="451">
        <f t="shared" si="54"/>
        <v>0</v>
      </c>
      <c r="O71" s="451">
        <f t="shared" si="52"/>
        <v>0</v>
      </c>
    </row>
    <row r="72" spans="1:15">
      <c r="A72" s="448"/>
      <c r="B72" s="448"/>
      <c r="C72" s="443"/>
      <c r="D72" s="443"/>
      <c r="E72" s="443"/>
      <c r="F72" s="443"/>
      <c r="G72" s="443"/>
      <c r="H72" s="443"/>
      <c r="I72" s="443"/>
      <c r="J72" s="443"/>
      <c r="K72" s="443"/>
      <c r="L72" s="443"/>
      <c r="M72" s="443"/>
      <c r="N72" s="443"/>
      <c r="O72" s="443"/>
    </row>
    <row r="73" spans="1:15">
      <c r="A73" s="456" t="s">
        <v>1544</v>
      </c>
      <c r="B73" s="384" t="s">
        <v>1544</v>
      </c>
      <c r="C73" s="448"/>
      <c r="D73" s="448"/>
      <c r="E73" s="448"/>
      <c r="F73" s="448"/>
      <c r="G73" s="448"/>
      <c r="H73" s="448"/>
      <c r="I73" s="448"/>
      <c r="J73" s="448"/>
      <c r="K73" s="448"/>
      <c r="L73" s="448"/>
      <c r="M73" s="448"/>
      <c r="N73" s="448"/>
      <c r="O73" s="448"/>
    </row>
    <row r="74" spans="1:15">
      <c r="A74" s="445" t="s">
        <v>1416</v>
      </c>
      <c r="B74" s="384"/>
      <c r="C74" s="443">
        <f>SUMIFS(PURCHASE!$N$6:$N$10012,PURCHASE!$A$6:$A$10012,$C$2,PURCHASE!$M$6:$M$10012,$B$73)</f>
        <v>0</v>
      </c>
      <c r="D74" s="443">
        <f>SUMIFS(PURCHASE!$N$6:$N$10012,PURCHASE!$A$6:$A$10012,$D$2,PURCHASE!$M$6:$M$10012,$B$73)</f>
        <v>0</v>
      </c>
      <c r="E74" s="443">
        <f>SUMIFS(PURCHASE!$N$6:$N$10012,PURCHASE!$A$6:$A$10012,$E$2,PURCHASE!$M$6:$M$10012,$B$73)</f>
        <v>0</v>
      </c>
      <c r="F74" s="443">
        <f>SUMIFS(PURCHASE!$N$6:$N$10012,PURCHASE!$A$6:$A$10012,$F$2,PURCHASE!$M$6:$M$10012,$B$73)</f>
        <v>0</v>
      </c>
      <c r="G74" s="443"/>
      <c r="H74" s="443"/>
      <c r="I74" s="443"/>
      <c r="J74" s="443"/>
      <c r="K74" s="443"/>
      <c r="L74" s="443"/>
      <c r="M74" s="443"/>
      <c r="N74" s="443"/>
      <c r="O74" s="443"/>
    </row>
    <row r="75" spans="1:15">
      <c r="A75" s="445" t="s">
        <v>27</v>
      </c>
      <c r="B75" s="384"/>
      <c r="C75" s="443">
        <f>SUMIFS(PURCHASE!$P$6:$P$10012,PURCHASE!$A$6:$A$10012,$C$2,PURCHASE!$M$6:$M$10012,$B$73)</f>
        <v>0</v>
      </c>
      <c r="D75" s="443">
        <f>SUMIFS(PURCHASE!$P$6:$P$10012,PURCHASE!$A$6:$A$10012,$D$2,PURCHASE!$M$6:$M$10012,$B$73)</f>
        <v>0</v>
      </c>
      <c r="E75" s="443">
        <f>SUMIFS(PURCHASE!$P$6:$P$10012,PURCHASE!$A$6:$A$10012,$E$2,PURCHASE!$M$6:$M$10012,$B$73)</f>
        <v>0</v>
      </c>
      <c r="F75" s="443">
        <f>SUMIFS(PURCHASE!$P$6:$P$10012,PURCHASE!$A$6:$A$10012,$F$2,PURCHASE!$M$6:$M$10012,$B$73)</f>
        <v>0</v>
      </c>
      <c r="G75" s="443"/>
      <c r="H75" s="443"/>
      <c r="I75" s="443"/>
      <c r="J75" s="443"/>
      <c r="K75" s="443"/>
      <c r="L75" s="443"/>
      <c r="M75" s="443"/>
      <c r="N75" s="443"/>
      <c r="O75" s="443"/>
    </row>
    <row r="76" spans="1:15">
      <c r="A76" s="445" t="s">
        <v>28</v>
      </c>
      <c r="B76" s="384"/>
      <c r="C76" s="443">
        <f>SUMIFS(PURCHASE!$Q$6:$Q$10012,PURCHASE!$A$6:$A$10012,$C$2,PURCHASE!$M$6:$M$10012,$B$73)</f>
        <v>0</v>
      </c>
      <c r="D76" s="443">
        <f>SUMIFS(PURCHASE!$Q$6:$Q$10012,PURCHASE!$A$6:$A$10012,$D$2,PURCHASE!$M$6:$M$10012,$B$73)</f>
        <v>0</v>
      </c>
      <c r="E76" s="443">
        <f>SUMIFS(PURCHASE!$Q$6:$Q$10012,PURCHASE!$A$6:$A$10012,$E$2,PURCHASE!$M$6:$M$10012,$B$73)</f>
        <v>0</v>
      </c>
      <c r="F76" s="443">
        <f>SUMIFS(PURCHASE!$Q$6:$Q$10012,PURCHASE!$A$6:$A$10012,$F$2,PURCHASE!$M$6:$M$10012,$B$73)</f>
        <v>0</v>
      </c>
      <c r="G76" s="443"/>
      <c r="H76" s="443"/>
      <c r="I76" s="443"/>
      <c r="J76" s="443"/>
      <c r="K76" s="443"/>
      <c r="L76" s="443"/>
      <c r="M76" s="443"/>
      <c r="N76" s="443"/>
      <c r="O76" s="443"/>
    </row>
    <row r="77" spans="1:15">
      <c r="A77" s="445" t="s">
        <v>29</v>
      </c>
      <c r="B77" s="384"/>
      <c r="C77" s="443">
        <f>SUMIFS(PURCHASE!$R$6:$R$10012,PURCHASE!$A$6:$A$10012,$C$2,PURCHASE!$M$6:$M$10012,$B$73)</f>
        <v>0</v>
      </c>
      <c r="D77" s="443">
        <f>SUMIFS(PURCHASE!$R$6:$R$10012,PURCHASE!$A$6:$A$10012,$D$2,PURCHASE!$M$6:$M$10012,$B$73)</f>
        <v>0</v>
      </c>
      <c r="E77" s="443">
        <f>SUMIFS(PURCHASE!$R$6:$R$10012,PURCHASE!$A$6:$A$10012,$E$2,PURCHASE!$M$6:$M$10012,$B$73)</f>
        <v>0</v>
      </c>
      <c r="F77" s="443">
        <f>SUMIFS(PURCHASE!$R$6:$R$10012,PURCHASE!$A$6:$A$10012,$F$2,PURCHASE!$M$6:$M$10012,$B$73)</f>
        <v>0</v>
      </c>
      <c r="G77" s="443"/>
      <c r="H77" s="443"/>
      <c r="I77" s="443"/>
      <c r="J77" s="443"/>
      <c r="K77" s="443"/>
      <c r="L77" s="443"/>
      <c r="M77" s="443"/>
      <c r="N77" s="443"/>
      <c r="O77" s="443"/>
    </row>
    <row r="78" spans="1:15">
      <c r="A78" s="456"/>
      <c r="B78" s="384"/>
      <c r="C78" s="443"/>
      <c r="D78" s="443"/>
      <c r="E78" s="443"/>
      <c r="F78" s="443"/>
      <c r="G78" s="443"/>
      <c r="H78" s="443"/>
      <c r="I78" s="443"/>
      <c r="J78" s="443"/>
      <c r="K78" s="443"/>
      <c r="L78" s="443"/>
      <c r="M78" s="443"/>
      <c r="N78" s="443"/>
      <c r="O78" s="443"/>
    </row>
    <row r="79" spans="1:15">
      <c r="A79" s="402" t="s">
        <v>1734</v>
      </c>
      <c r="B79" s="450"/>
      <c r="C79" s="451">
        <f>+C74</f>
        <v>0</v>
      </c>
      <c r="D79" s="451">
        <f>+C75</f>
        <v>0</v>
      </c>
      <c r="E79" s="451">
        <f>+C76</f>
        <v>0</v>
      </c>
      <c r="F79" s="451">
        <f>+C77</f>
        <v>0</v>
      </c>
      <c r="G79" s="451"/>
      <c r="H79" s="451"/>
      <c r="I79" s="451"/>
      <c r="J79" s="451"/>
      <c r="K79" s="451"/>
      <c r="L79" s="451"/>
      <c r="M79" s="451"/>
      <c r="N79" s="451"/>
      <c r="O79" s="451"/>
    </row>
    <row r="80" spans="1:15">
      <c r="A80" s="417"/>
      <c r="B80" s="417"/>
      <c r="C80" s="443"/>
      <c r="D80" s="443"/>
      <c r="E80" s="443"/>
      <c r="F80" s="443"/>
      <c r="G80" s="443"/>
      <c r="H80" s="443"/>
      <c r="I80" s="443"/>
      <c r="J80" s="443"/>
      <c r="K80" s="443"/>
      <c r="L80" s="443"/>
      <c r="M80" s="443"/>
      <c r="N80" s="443"/>
      <c r="O80" s="443"/>
    </row>
    <row r="81" spans="1:15">
      <c r="A81" s="456" t="s">
        <v>1468</v>
      </c>
      <c r="B81" s="456"/>
      <c r="C81" s="459"/>
      <c r="D81" s="459"/>
      <c r="E81" s="459"/>
      <c r="F81" s="459"/>
      <c r="G81" s="459"/>
      <c r="H81" s="459"/>
      <c r="I81" s="459"/>
      <c r="J81" s="459"/>
      <c r="K81" s="459"/>
      <c r="L81" s="459"/>
      <c r="M81" s="459"/>
      <c r="N81" s="459"/>
      <c r="O81" s="459"/>
    </row>
    <row r="82" spans="1:15">
      <c r="A82" s="445" t="s">
        <v>1416</v>
      </c>
      <c r="B82" s="384"/>
      <c r="C82" s="443">
        <f>+C46+C66+C74</f>
        <v>2655684.3000000007</v>
      </c>
      <c r="D82" s="443">
        <f t="shared" ref="D82:O82" si="55">+D46+D66+D74</f>
        <v>4578392.66</v>
      </c>
      <c r="E82" s="443">
        <f t="shared" si="55"/>
        <v>4588910.5799999963</v>
      </c>
      <c r="F82" s="443">
        <f t="shared" si="55"/>
        <v>6361852.5599999903</v>
      </c>
      <c r="G82" s="443">
        <f t="shared" si="55"/>
        <v>4347351.05</v>
      </c>
      <c r="H82" s="443">
        <f t="shared" ref="H82:I82" si="56">+H46+H66+H74</f>
        <v>0</v>
      </c>
      <c r="I82" s="443">
        <f t="shared" si="56"/>
        <v>0</v>
      </c>
      <c r="J82" s="443">
        <f t="shared" ref="J82:N82" si="57">+J46+J66+J74</f>
        <v>0</v>
      </c>
      <c r="K82" s="443">
        <f t="shared" si="57"/>
        <v>0</v>
      </c>
      <c r="L82" s="443">
        <f t="shared" si="57"/>
        <v>0</v>
      </c>
      <c r="M82" s="443">
        <f t="shared" si="57"/>
        <v>0</v>
      </c>
      <c r="N82" s="443">
        <f t="shared" si="57"/>
        <v>0</v>
      </c>
      <c r="O82" s="443">
        <f t="shared" si="55"/>
        <v>0</v>
      </c>
    </row>
    <row r="83" spans="1:15">
      <c r="A83" s="445" t="s">
        <v>27</v>
      </c>
      <c r="B83" s="384"/>
      <c r="C83" s="443">
        <f>+C47+C67+C75</f>
        <v>2079.9351999999999</v>
      </c>
      <c r="D83" s="443">
        <f t="shared" ref="D83:O83" si="58">+D47+D67+D75</f>
        <v>139070.23000000001</v>
      </c>
      <c r="E83" s="443">
        <f t="shared" si="58"/>
        <v>89585.376799999998</v>
      </c>
      <c r="F83" s="443">
        <f t="shared" si="58"/>
        <v>69285.56</v>
      </c>
      <c r="G83" s="443">
        <f t="shared" si="58"/>
        <v>10977.877199999999</v>
      </c>
      <c r="H83" s="443">
        <f t="shared" ref="H83:I83" si="59">+H47+H67+H75</f>
        <v>0</v>
      </c>
      <c r="I83" s="443">
        <f t="shared" si="59"/>
        <v>0</v>
      </c>
      <c r="J83" s="443">
        <f t="shared" ref="J83:N83" si="60">+J47+J67+J75</f>
        <v>0</v>
      </c>
      <c r="K83" s="443">
        <f t="shared" si="60"/>
        <v>0</v>
      </c>
      <c r="L83" s="443">
        <f t="shared" si="60"/>
        <v>0</v>
      </c>
      <c r="M83" s="443">
        <f t="shared" si="60"/>
        <v>0</v>
      </c>
      <c r="N83" s="443">
        <f t="shared" si="60"/>
        <v>0</v>
      </c>
      <c r="O83" s="443">
        <f t="shared" si="58"/>
        <v>0</v>
      </c>
    </row>
    <row r="84" spans="1:15">
      <c r="A84" s="445" t="s">
        <v>28</v>
      </c>
      <c r="B84" s="384"/>
      <c r="C84" s="443">
        <f>+C48+C68+C76</f>
        <v>320062.28289999993</v>
      </c>
      <c r="D84" s="443">
        <f t="shared" ref="D84:O84" si="61">+D48+D68+D76</f>
        <v>435884.11540000042</v>
      </c>
      <c r="E84" s="443">
        <f t="shared" si="61"/>
        <v>456538.56930000026</v>
      </c>
      <c r="F84" s="443">
        <f t="shared" si="61"/>
        <v>649261.9044</v>
      </c>
      <c r="G84" s="443">
        <f t="shared" si="61"/>
        <v>403845.38940000004</v>
      </c>
      <c r="H84" s="443">
        <f t="shared" ref="H84:I84" si="62">+H48+H68+H76</f>
        <v>0</v>
      </c>
      <c r="I84" s="443">
        <f t="shared" si="62"/>
        <v>0</v>
      </c>
      <c r="J84" s="443">
        <f t="shared" ref="J84:N84" si="63">+J48+J68+J76</f>
        <v>0</v>
      </c>
      <c r="K84" s="443">
        <f t="shared" si="63"/>
        <v>0</v>
      </c>
      <c r="L84" s="443">
        <f t="shared" si="63"/>
        <v>0</v>
      </c>
      <c r="M84" s="443">
        <f t="shared" si="63"/>
        <v>0</v>
      </c>
      <c r="N84" s="443">
        <f t="shared" si="63"/>
        <v>0</v>
      </c>
      <c r="O84" s="443">
        <f t="shared" si="61"/>
        <v>0</v>
      </c>
    </row>
    <row r="85" spans="1:15">
      <c r="A85" s="445" t="s">
        <v>29</v>
      </c>
      <c r="B85" s="384"/>
      <c r="C85" s="443">
        <f>+C49+C69+C77</f>
        <v>320062.28289999993</v>
      </c>
      <c r="D85" s="443">
        <f t="shared" ref="D85:O85" si="64">+D49+D69+D77</f>
        <v>435884.11540000042</v>
      </c>
      <c r="E85" s="443">
        <f t="shared" si="64"/>
        <v>456538.56930000026</v>
      </c>
      <c r="F85" s="443">
        <f t="shared" si="64"/>
        <v>649261.9044</v>
      </c>
      <c r="G85" s="443">
        <f t="shared" si="64"/>
        <v>403845.38940000004</v>
      </c>
      <c r="H85" s="443">
        <f t="shared" ref="H85:I85" si="65">+H49+H69+H77</f>
        <v>0</v>
      </c>
      <c r="I85" s="443">
        <f t="shared" si="65"/>
        <v>0</v>
      </c>
      <c r="J85" s="443">
        <f t="shared" ref="J85:N85" si="66">+J49+J69+J77</f>
        <v>0</v>
      </c>
      <c r="K85" s="443">
        <f t="shared" si="66"/>
        <v>0</v>
      </c>
      <c r="L85" s="443">
        <f t="shared" si="66"/>
        <v>0</v>
      </c>
      <c r="M85" s="443">
        <f t="shared" si="66"/>
        <v>0</v>
      </c>
      <c r="N85" s="443">
        <f t="shared" si="66"/>
        <v>0</v>
      </c>
      <c r="O85" s="443">
        <f t="shared" si="64"/>
        <v>0</v>
      </c>
    </row>
    <row r="86" spans="1:15">
      <c r="A86" s="456"/>
      <c r="B86" s="384"/>
      <c r="C86" s="443">
        <f>+C50+C70+C78</f>
        <v>0</v>
      </c>
      <c r="D86" s="443">
        <f t="shared" ref="D86:O86" si="67">+D50+D70+D78</f>
        <v>0</v>
      </c>
      <c r="E86" s="443">
        <f t="shared" si="67"/>
        <v>0</v>
      </c>
      <c r="F86" s="443">
        <f t="shared" si="67"/>
        <v>0</v>
      </c>
      <c r="G86" s="443">
        <f t="shared" si="67"/>
        <v>0</v>
      </c>
      <c r="H86" s="443">
        <f t="shared" ref="H86:I86" si="68">+H50+H70+H78</f>
        <v>0</v>
      </c>
      <c r="I86" s="443">
        <f t="shared" si="68"/>
        <v>0</v>
      </c>
      <c r="J86" s="443">
        <f t="shared" ref="J86:N86" si="69">+J50+J70+J78</f>
        <v>0</v>
      </c>
      <c r="K86" s="443">
        <f t="shared" si="69"/>
        <v>0</v>
      </c>
      <c r="L86" s="443">
        <f t="shared" si="69"/>
        <v>0</v>
      </c>
      <c r="M86" s="443">
        <f t="shared" si="69"/>
        <v>0</v>
      </c>
      <c r="N86" s="443">
        <f t="shared" si="69"/>
        <v>0</v>
      </c>
      <c r="O86" s="443">
        <f t="shared" si="67"/>
        <v>0</v>
      </c>
    </row>
    <row r="87" spans="1:15">
      <c r="A87" s="402" t="s">
        <v>1735</v>
      </c>
      <c r="B87" s="450"/>
      <c r="C87" s="451">
        <f>SUM(C82:C86)</f>
        <v>3297888.8010000009</v>
      </c>
      <c r="D87" s="451">
        <f t="shared" ref="D87:O87" si="70">SUM(D82:D86)</f>
        <v>5589231.1208000015</v>
      </c>
      <c r="E87" s="451">
        <f t="shared" si="70"/>
        <v>5591573.0953999972</v>
      </c>
      <c r="F87" s="451">
        <f t="shared" si="70"/>
        <v>7729661.9287999906</v>
      </c>
      <c r="G87" s="451">
        <f t="shared" si="70"/>
        <v>5166019.7059999993</v>
      </c>
      <c r="H87" s="451">
        <f t="shared" ref="H87:I87" si="71">SUM(H82:H86)</f>
        <v>0</v>
      </c>
      <c r="I87" s="451">
        <f t="shared" si="71"/>
        <v>0</v>
      </c>
      <c r="J87" s="451">
        <f t="shared" ref="J87:N87" si="72">SUM(J82:J86)</f>
        <v>0</v>
      </c>
      <c r="K87" s="451">
        <f t="shared" si="72"/>
        <v>0</v>
      </c>
      <c r="L87" s="451">
        <f t="shared" si="72"/>
        <v>0</v>
      </c>
      <c r="M87" s="451">
        <f t="shared" si="72"/>
        <v>0</v>
      </c>
      <c r="N87" s="451">
        <f t="shared" si="72"/>
        <v>0</v>
      </c>
      <c r="O87" s="451">
        <f t="shared" si="70"/>
        <v>0</v>
      </c>
    </row>
    <row r="88" spans="1:15">
      <c r="A88" s="448"/>
      <c r="B88" s="448"/>
      <c r="C88" s="448"/>
      <c r="D88" s="448"/>
      <c r="E88" s="448"/>
      <c r="F88" s="448"/>
      <c r="G88" s="448"/>
      <c r="H88" s="448"/>
      <c r="I88" s="448"/>
      <c r="J88" s="448"/>
      <c r="K88" s="448"/>
      <c r="L88" s="448"/>
      <c r="M88" s="448"/>
      <c r="N88" s="448"/>
      <c r="O88" s="448"/>
    </row>
    <row r="89" spans="1:15">
      <c r="A89" s="456" t="s">
        <v>1739</v>
      </c>
      <c r="B89" s="456"/>
      <c r="C89" s="459"/>
      <c r="D89" s="459"/>
      <c r="E89" s="459"/>
      <c r="F89" s="459"/>
      <c r="G89" s="459"/>
      <c r="H89" s="459"/>
      <c r="I89" s="459"/>
      <c r="J89" s="459"/>
      <c r="K89" s="459"/>
      <c r="L89" s="459"/>
      <c r="M89" s="459"/>
      <c r="N89" s="459"/>
      <c r="O89" s="459"/>
    </row>
    <row r="90" spans="1:15">
      <c r="A90" s="445" t="s">
        <v>1416</v>
      </c>
      <c r="B90" s="384"/>
      <c r="C90" s="443">
        <f>SUMIFS('RULE 42&amp;43'!$N$6:$N$10000,'RULE 42&amp;43'!$A$6:$A$10000,$C$2)</f>
        <v>-180</v>
      </c>
      <c r="D90" s="443">
        <f>SUMIFS('RULE 42&amp;43'!$N$6:$N$10000,'RULE 42&amp;43'!$A$6:$A$10000,$D$2)</f>
        <v>-180</v>
      </c>
      <c r="E90" s="443">
        <f>SUMIFS('RULE 42&amp;43'!$N$6:$N$10000,'RULE 42&amp;43'!$A$6:$A$10000,$E$2)</f>
        <v>-180</v>
      </c>
      <c r="F90" s="443">
        <f>SUMIFS('RULE 42&amp;43'!$N$6:$N$10000,'RULE 42&amp;43'!$A$6:$A$10000,$F$2)</f>
        <v>-180</v>
      </c>
      <c r="G90" s="443">
        <f>SUMIFS('RULE 42&amp;43'!$N$6:$N$10000,'RULE 42&amp;43'!$A$6:$A$10000,$G$2)</f>
        <v>-180</v>
      </c>
      <c r="H90" s="443">
        <f>SUMIFS('RULE 42&amp;43'!$N$6:$N$10000,'RULE 42&amp;43'!$A$6:$A$10000,$H$2)</f>
        <v>0</v>
      </c>
      <c r="I90" s="443">
        <f>SUMIFS('RULE 42&amp;43'!$N$6:$N$10000,'RULE 42&amp;43'!$A$6:$A$10000,$I$2)</f>
        <v>0</v>
      </c>
      <c r="J90" s="443">
        <f>SUMIFS('RULE 42&amp;43'!$N$6:$N$10000,'RULE 42&amp;43'!$A$6:$A$10000,$HJ$2)</f>
        <v>0</v>
      </c>
      <c r="K90" s="443">
        <f>SUMIFS('RULE 42&amp;43'!$N$6:$N$10000,'RULE 42&amp;43'!$A$6:$A$10000,$K$2)</f>
        <v>0</v>
      </c>
      <c r="L90" s="443">
        <f>SUMIFS('RULE 42&amp;43'!$N$6:$N$10000,'RULE 42&amp;43'!$A$6:$A$10000,$L$2)</f>
        <v>0</v>
      </c>
      <c r="M90" s="443">
        <f>SUMIFS('RULE 42&amp;43'!$N$6:$N$10000,'RULE 42&amp;43'!$A$6:$A$10000,$M$2)</f>
        <v>0</v>
      </c>
      <c r="N90" s="443">
        <f>SUMIFS('RULE 42&amp;43'!$N$6:$N$10000,'RULE 42&amp;43'!$A$6:$A$10000,$N$2)</f>
        <v>0</v>
      </c>
      <c r="O90" s="443"/>
    </row>
    <row r="91" spans="1:15">
      <c r="A91" s="445" t="s">
        <v>27</v>
      </c>
      <c r="B91" s="384"/>
      <c r="C91" s="443">
        <f>SUMIFS('RULE 42&amp;43'!$P$6:$P$10000,'RULE 42&amp;43'!$A$6:$A$10000,$C$2)</f>
        <v>0</v>
      </c>
      <c r="D91" s="443">
        <f>SUMIFS('RULE 42&amp;43'!$P$6:$P$10000,'RULE 42&amp;43'!$A$6:$A$10000,$D$2)</f>
        <v>0</v>
      </c>
      <c r="E91" s="443">
        <f>SUMIFS('RULE 42&amp;43'!$P$6:$P$10000,'RULE 42&amp;43'!$A$6:$A$10000,$E$2)</f>
        <v>0</v>
      </c>
      <c r="F91" s="443">
        <f>SUMIFS('RULE 42&amp;43'!$P$6:$P$10000,'RULE 42&amp;43'!$A$6:$A$10000,$F$2)</f>
        <v>0</v>
      </c>
      <c r="G91" s="443">
        <f>SUMIFS('RULE 42&amp;43'!$P$6:$P$10000,'RULE 42&amp;43'!$A$6:$A$10000,$G$2)</f>
        <v>0</v>
      </c>
      <c r="H91" s="443">
        <f>SUMIFS('RULE 42&amp;43'!$N$6:$N$10000,'RULE 42&amp;43'!$A$6:$A$10000,$H$2)</f>
        <v>0</v>
      </c>
      <c r="I91" s="443">
        <f>SUMIFS('RULE 42&amp;43'!$N$6:$N$10000,'RULE 42&amp;43'!$A$6:$A$10000,$I$2)</f>
        <v>0</v>
      </c>
      <c r="J91" s="443">
        <f>SUMIFS('RULE 42&amp;43'!$N$6:$N$10000,'RULE 42&amp;43'!$A$6:$A$10000,$HJ$2)</f>
        <v>0</v>
      </c>
      <c r="K91" s="443">
        <f>SUMIFS('RULE 42&amp;43'!$N$6:$N$10000,'RULE 42&amp;43'!$A$6:$A$10000,$K$2)</f>
        <v>0</v>
      </c>
      <c r="L91" s="443">
        <f>SUMIFS('RULE 42&amp;43'!$N$6:$N$10000,'RULE 42&amp;43'!$A$6:$A$10000,$L$2)</f>
        <v>0</v>
      </c>
      <c r="M91" s="443">
        <f>SUMIFS('RULE 42&amp;43'!$N$6:$N$10000,'RULE 42&amp;43'!$A$6:$A$10000,$M$2)</f>
        <v>0</v>
      </c>
      <c r="N91" s="443">
        <f>SUMIFS('RULE 42&amp;43'!$N$6:$N$10000,'RULE 42&amp;43'!$A$6:$A$10000,$N$2)</f>
        <v>0</v>
      </c>
      <c r="O91" s="443"/>
    </row>
    <row r="92" spans="1:15">
      <c r="A92" s="445" t="s">
        <v>28</v>
      </c>
      <c r="B92" s="384"/>
      <c r="C92" s="443">
        <f>SUMIFS('RULE 42&amp;43'!$Q$6:$Q$10000,'RULE 42&amp;43'!$A$6:$A$10000,$C$2)</f>
        <v>-16.2</v>
      </c>
      <c r="D92" s="443">
        <f>SUMIFS('RULE 42&amp;43'!$Q$6:$Q$10000,'RULE 42&amp;43'!$A$6:$A$10000,$D$2)</f>
        <v>-16.2</v>
      </c>
      <c r="E92" s="443">
        <f>SUMIFS('RULE 42&amp;43'!$Q$6:$Q$10000,'RULE 42&amp;43'!$A$6:$A$10000,$E$2)</f>
        <v>-16.2</v>
      </c>
      <c r="F92" s="443">
        <f>SUMIFS('RULE 42&amp;43'!$Q$6:$Q$10000,'RULE 42&amp;43'!$A$6:$A$10000,$F$2)</f>
        <v>-16.2</v>
      </c>
      <c r="G92" s="443">
        <f>SUMIFS('RULE 42&amp;43'!$Q$6:$Q$10000,'RULE 42&amp;43'!$A$6:$A$10000,$G$2)</f>
        <v>-16.2</v>
      </c>
      <c r="H92" s="443">
        <f>SUMIFS('RULE 42&amp;43'!$N$6:$N$10000,'RULE 42&amp;43'!$A$6:$A$10000,$H$2)</f>
        <v>0</v>
      </c>
      <c r="I92" s="443">
        <f>SUMIFS('RULE 42&amp;43'!$N$6:$N$10000,'RULE 42&amp;43'!$A$6:$A$10000,$I$2)</f>
        <v>0</v>
      </c>
      <c r="J92" s="443">
        <f>SUMIFS('RULE 42&amp;43'!$N$6:$N$10000,'RULE 42&amp;43'!$A$6:$A$10000,$HJ$2)</f>
        <v>0</v>
      </c>
      <c r="K92" s="443">
        <f>SUMIFS('RULE 42&amp;43'!$N$6:$N$10000,'RULE 42&amp;43'!$A$6:$A$10000,$K$2)</f>
        <v>0</v>
      </c>
      <c r="L92" s="443">
        <f>SUMIFS('RULE 42&amp;43'!$N$6:$N$10000,'RULE 42&amp;43'!$A$6:$A$10000,$L$2)</f>
        <v>0</v>
      </c>
      <c r="M92" s="443">
        <f>SUMIFS('RULE 42&amp;43'!$N$6:$N$10000,'RULE 42&amp;43'!$A$6:$A$10000,$M$2)</f>
        <v>0</v>
      </c>
      <c r="N92" s="443">
        <f>SUMIFS('RULE 42&amp;43'!$N$6:$N$10000,'RULE 42&amp;43'!$A$6:$A$10000,$N$2)</f>
        <v>0</v>
      </c>
      <c r="O92" s="443"/>
    </row>
    <row r="93" spans="1:15">
      <c r="A93" s="445" t="s">
        <v>29</v>
      </c>
      <c r="B93" s="384"/>
      <c r="C93" s="443">
        <f>SUMIFS('RULE 42&amp;43'!$R$6:$R$10000,'RULE 42&amp;43'!$A$6:$A$10000,$C$2)</f>
        <v>-16.2</v>
      </c>
      <c r="D93" s="443">
        <f>SUMIFS('RULE 42&amp;43'!$R$6:$R$10000,'RULE 42&amp;43'!$A$6:$A$10000,$D$2)</f>
        <v>-16.2</v>
      </c>
      <c r="E93" s="443">
        <f>SUMIFS('RULE 42&amp;43'!$R$6:$R$10000,'RULE 42&amp;43'!$A$6:$A$10000,$E$2)</f>
        <v>-16.2</v>
      </c>
      <c r="F93" s="443">
        <f>SUMIFS('RULE 42&amp;43'!$R$6:$R$10000,'RULE 42&amp;43'!$A$6:$A$10000,$F$2)</f>
        <v>-16.2</v>
      </c>
      <c r="G93" s="443">
        <f>SUMIFS('RULE 42&amp;43'!$R$6:$R$10000,'RULE 42&amp;43'!$A$6:$A$10000,$G$2)</f>
        <v>-16.2</v>
      </c>
      <c r="H93" s="443">
        <f>SUMIFS('RULE 42&amp;43'!$N$6:$N$10000,'RULE 42&amp;43'!$A$6:$A$10000,$H$2)</f>
        <v>0</v>
      </c>
      <c r="I93" s="443">
        <f>SUMIFS('RULE 42&amp;43'!$N$6:$N$10000,'RULE 42&amp;43'!$A$6:$A$10000,$I$2)</f>
        <v>0</v>
      </c>
      <c r="J93" s="443">
        <f>SUMIFS('RULE 42&amp;43'!$N$6:$N$10000,'RULE 42&amp;43'!$A$6:$A$10000,$HJ$2)</f>
        <v>0</v>
      </c>
      <c r="K93" s="443">
        <f>SUMIFS('RULE 42&amp;43'!$N$6:$N$10000,'RULE 42&amp;43'!$A$6:$A$10000,$K$2)</f>
        <v>0</v>
      </c>
      <c r="L93" s="443">
        <f>SUMIFS('RULE 42&amp;43'!$N$6:$N$10000,'RULE 42&amp;43'!$A$6:$A$10000,$L$2)</f>
        <v>0</v>
      </c>
      <c r="M93" s="443">
        <f>SUMIFS('RULE 42&amp;43'!$N$6:$N$10000,'RULE 42&amp;43'!$A$6:$A$10000,$M$2)</f>
        <v>0</v>
      </c>
      <c r="N93" s="443">
        <f>SUMIFS('RULE 42&amp;43'!$N$6:$N$10000,'RULE 42&amp;43'!$A$6:$A$10000,$N$2)</f>
        <v>0</v>
      </c>
      <c r="O93" s="443"/>
    </row>
    <row r="94" spans="1:15">
      <c r="A94" s="456"/>
      <c r="B94" s="384"/>
      <c r="C94" s="443"/>
      <c r="D94" s="443"/>
      <c r="E94" s="443"/>
      <c r="F94" s="443"/>
      <c r="G94" s="443"/>
      <c r="H94" s="443"/>
      <c r="I94" s="443"/>
      <c r="J94" s="443"/>
      <c r="K94" s="443"/>
      <c r="L94" s="443"/>
      <c r="M94" s="443"/>
      <c r="N94" s="443"/>
      <c r="O94" s="443"/>
    </row>
    <row r="95" spans="1:15">
      <c r="A95" s="402" t="s">
        <v>1740</v>
      </c>
      <c r="B95" s="450"/>
      <c r="C95" s="451">
        <f>SUM(C90:C94)</f>
        <v>-212.39999999999998</v>
      </c>
      <c r="D95" s="451">
        <f t="shared" ref="D95:O95" si="73">SUM(D90:D94)</f>
        <v>-212.39999999999998</v>
      </c>
      <c r="E95" s="451">
        <f t="shared" si="73"/>
        <v>-212.39999999999998</v>
      </c>
      <c r="F95" s="451">
        <f t="shared" si="73"/>
        <v>-212.39999999999998</v>
      </c>
      <c r="G95" s="451">
        <f t="shared" si="73"/>
        <v>-212.39999999999998</v>
      </c>
      <c r="H95" s="451">
        <f t="shared" ref="H95:I95" si="74">SUM(H90:H94)</f>
        <v>0</v>
      </c>
      <c r="I95" s="451">
        <f t="shared" si="74"/>
        <v>0</v>
      </c>
      <c r="J95" s="451">
        <f t="shared" ref="J95:N95" si="75">SUM(J90:J94)</f>
        <v>0</v>
      </c>
      <c r="K95" s="451">
        <f t="shared" si="75"/>
        <v>0</v>
      </c>
      <c r="L95" s="451">
        <f t="shared" si="75"/>
        <v>0</v>
      </c>
      <c r="M95" s="451">
        <f t="shared" si="75"/>
        <v>0</v>
      </c>
      <c r="N95" s="451">
        <f t="shared" si="75"/>
        <v>0</v>
      </c>
      <c r="O95" s="451">
        <f t="shared" si="73"/>
        <v>0</v>
      </c>
    </row>
    <row r="96" spans="1:15">
      <c r="A96" s="448"/>
      <c r="B96" s="448"/>
      <c r="C96" s="448"/>
      <c r="D96" s="448"/>
      <c r="E96" s="448"/>
      <c r="F96" s="448"/>
      <c r="G96" s="448"/>
      <c r="H96" s="448"/>
      <c r="I96" s="448"/>
      <c r="J96" s="448"/>
      <c r="K96" s="448"/>
      <c r="L96" s="448"/>
      <c r="M96" s="448"/>
      <c r="N96" s="448"/>
      <c r="O96" s="448"/>
    </row>
    <row r="97" spans="1:15">
      <c r="A97" s="456" t="s">
        <v>1468</v>
      </c>
      <c r="B97" s="456"/>
      <c r="C97" s="459"/>
      <c r="D97" s="459"/>
      <c r="E97" s="459"/>
      <c r="F97" s="459"/>
      <c r="G97" s="459"/>
      <c r="H97" s="459"/>
      <c r="I97" s="459"/>
      <c r="J97" s="459"/>
      <c r="K97" s="459"/>
      <c r="L97" s="459"/>
      <c r="M97" s="459"/>
      <c r="N97" s="459"/>
      <c r="O97" s="459"/>
    </row>
    <row r="98" spans="1:15">
      <c r="A98" s="445" t="s">
        <v>1416</v>
      </c>
      <c r="B98" s="384"/>
      <c r="C98" s="443">
        <f>+C82+C90</f>
        <v>2655504.3000000007</v>
      </c>
      <c r="D98" s="443">
        <f t="shared" ref="D98:O98" si="76">+D82+D90</f>
        <v>4578212.66</v>
      </c>
      <c r="E98" s="443">
        <f t="shared" si="76"/>
        <v>4588730.5799999963</v>
      </c>
      <c r="F98" s="443">
        <f t="shared" si="76"/>
        <v>6361672.5599999903</v>
      </c>
      <c r="G98" s="443">
        <f t="shared" si="76"/>
        <v>4347171.05</v>
      </c>
      <c r="H98" s="443">
        <f t="shared" ref="H98:I98" si="77">+H82+H90</f>
        <v>0</v>
      </c>
      <c r="I98" s="443">
        <f t="shared" si="77"/>
        <v>0</v>
      </c>
      <c r="J98" s="443">
        <f t="shared" ref="J98:N98" si="78">+J82+J90</f>
        <v>0</v>
      </c>
      <c r="K98" s="443">
        <f t="shared" si="78"/>
        <v>0</v>
      </c>
      <c r="L98" s="443">
        <f t="shared" si="78"/>
        <v>0</v>
      </c>
      <c r="M98" s="443">
        <f t="shared" si="78"/>
        <v>0</v>
      </c>
      <c r="N98" s="443">
        <f t="shared" si="78"/>
        <v>0</v>
      </c>
      <c r="O98" s="443">
        <f t="shared" si="76"/>
        <v>0</v>
      </c>
    </row>
    <row r="99" spans="1:15">
      <c r="A99" s="445" t="s">
        <v>27</v>
      </c>
      <c r="B99" s="384"/>
      <c r="C99" s="443">
        <f t="shared" ref="C99:O101" si="79">+C83+C91</f>
        <v>2079.9351999999999</v>
      </c>
      <c r="D99" s="443">
        <f t="shared" si="79"/>
        <v>139070.23000000001</v>
      </c>
      <c r="E99" s="443">
        <f t="shared" si="79"/>
        <v>89585.376799999998</v>
      </c>
      <c r="F99" s="443">
        <f t="shared" si="79"/>
        <v>69285.56</v>
      </c>
      <c r="G99" s="443">
        <f t="shared" si="79"/>
        <v>10977.877199999999</v>
      </c>
      <c r="H99" s="443">
        <f t="shared" ref="H99:I99" si="80">+H83+H91</f>
        <v>0</v>
      </c>
      <c r="I99" s="443">
        <f t="shared" si="80"/>
        <v>0</v>
      </c>
      <c r="J99" s="443">
        <f t="shared" ref="J99:N99" si="81">+J83+J91</f>
        <v>0</v>
      </c>
      <c r="K99" s="443">
        <f t="shared" si="81"/>
        <v>0</v>
      </c>
      <c r="L99" s="443">
        <f t="shared" si="81"/>
        <v>0</v>
      </c>
      <c r="M99" s="443">
        <f t="shared" si="81"/>
        <v>0</v>
      </c>
      <c r="N99" s="443">
        <f t="shared" si="81"/>
        <v>0</v>
      </c>
      <c r="O99" s="443">
        <f t="shared" si="79"/>
        <v>0</v>
      </c>
    </row>
    <row r="100" spans="1:15">
      <c r="A100" s="445" t="s">
        <v>28</v>
      </c>
      <c r="B100" s="384"/>
      <c r="C100" s="443">
        <f t="shared" si="79"/>
        <v>320046.08289999992</v>
      </c>
      <c r="D100" s="443">
        <f t="shared" si="79"/>
        <v>435867.91540000041</v>
      </c>
      <c r="E100" s="443">
        <f t="shared" si="79"/>
        <v>456522.36930000025</v>
      </c>
      <c r="F100" s="443">
        <f t="shared" si="79"/>
        <v>649245.70440000005</v>
      </c>
      <c r="G100" s="443">
        <f t="shared" si="79"/>
        <v>403829.18940000003</v>
      </c>
      <c r="H100" s="443">
        <f t="shared" ref="H100:I100" si="82">+H84+H92</f>
        <v>0</v>
      </c>
      <c r="I100" s="443">
        <f t="shared" si="82"/>
        <v>0</v>
      </c>
      <c r="J100" s="443">
        <f t="shared" ref="J100:N100" si="83">+J84+J92</f>
        <v>0</v>
      </c>
      <c r="K100" s="443">
        <f t="shared" si="83"/>
        <v>0</v>
      </c>
      <c r="L100" s="443">
        <f t="shared" si="83"/>
        <v>0</v>
      </c>
      <c r="M100" s="443">
        <f t="shared" si="83"/>
        <v>0</v>
      </c>
      <c r="N100" s="443">
        <f t="shared" si="83"/>
        <v>0</v>
      </c>
      <c r="O100" s="443">
        <f t="shared" si="79"/>
        <v>0</v>
      </c>
    </row>
    <row r="101" spans="1:15">
      <c r="A101" s="445" t="s">
        <v>29</v>
      </c>
      <c r="B101" s="384"/>
      <c r="C101" s="443">
        <f t="shared" si="79"/>
        <v>320046.08289999992</v>
      </c>
      <c r="D101" s="443">
        <f t="shared" si="79"/>
        <v>435867.91540000041</v>
      </c>
      <c r="E101" s="443">
        <f t="shared" si="79"/>
        <v>456522.36930000025</v>
      </c>
      <c r="F101" s="443">
        <f t="shared" si="79"/>
        <v>649245.70440000005</v>
      </c>
      <c r="G101" s="443">
        <f t="shared" si="79"/>
        <v>403829.18940000003</v>
      </c>
      <c r="H101" s="443">
        <f t="shared" ref="H101:I101" si="84">+H85+H93</f>
        <v>0</v>
      </c>
      <c r="I101" s="443">
        <f t="shared" si="84"/>
        <v>0</v>
      </c>
      <c r="J101" s="443">
        <f t="shared" ref="J101:N101" si="85">+J85+J93</f>
        <v>0</v>
      </c>
      <c r="K101" s="443">
        <f t="shared" si="85"/>
        <v>0</v>
      </c>
      <c r="L101" s="443">
        <f t="shared" si="85"/>
        <v>0</v>
      </c>
      <c r="M101" s="443">
        <f t="shared" si="85"/>
        <v>0</v>
      </c>
      <c r="N101" s="443">
        <f t="shared" si="85"/>
        <v>0</v>
      </c>
      <c r="O101" s="443">
        <f t="shared" si="79"/>
        <v>0</v>
      </c>
    </row>
    <row r="102" spans="1:15">
      <c r="A102" s="456"/>
      <c r="B102" s="384"/>
      <c r="C102" s="443">
        <f t="shared" ref="C102" si="86">+C86+C94</f>
        <v>0</v>
      </c>
      <c r="D102" s="443">
        <f t="shared" ref="D102:O102" si="87">+D86+D94</f>
        <v>0</v>
      </c>
      <c r="E102" s="443">
        <f t="shared" si="87"/>
        <v>0</v>
      </c>
      <c r="F102" s="443">
        <f t="shared" si="87"/>
        <v>0</v>
      </c>
      <c r="G102" s="443">
        <f t="shared" si="87"/>
        <v>0</v>
      </c>
      <c r="H102" s="443">
        <f t="shared" ref="H102:I102" si="88">+H86+H94</f>
        <v>0</v>
      </c>
      <c r="I102" s="443">
        <f t="shared" si="88"/>
        <v>0</v>
      </c>
      <c r="J102" s="443">
        <f t="shared" ref="J102:N102" si="89">+J86+J94</f>
        <v>0</v>
      </c>
      <c r="K102" s="443">
        <f t="shared" si="89"/>
        <v>0</v>
      </c>
      <c r="L102" s="443">
        <f t="shared" si="89"/>
        <v>0</v>
      </c>
      <c r="M102" s="443">
        <f t="shared" si="89"/>
        <v>0</v>
      </c>
      <c r="N102" s="443">
        <f t="shared" si="89"/>
        <v>0</v>
      </c>
      <c r="O102" s="443">
        <f t="shared" si="87"/>
        <v>0</v>
      </c>
    </row>
    <row r="103" spans="1:15">
      <c r="A103" s="402" t="s">
        <v>1741</v>
      </c>
      <c r="B103" s="450"/>
      <c r="C103" s="451">
        <f>SUM(C98:C102)</f>
        <v>3297676.4010000005</v>
      </c>
      <c r="D103" s="451">
        <f t="shared" ref="D103:O103" si="90">SUM(D98:D102)</f>
        <v>5589018.7208000012</v>
      </c>
      <c r="E103" s="451">
        <f t="shared" si="90"/>
        <v>5591360.6953999968</v>
      </c>
      <c r="F103" s="451">
        <f t="shared" si="90"/>
        <v>7729449.5287999902</v>
      </c>
      <c r="G103" s="451">
        <f t="shared" si="90"/>
        <v>5165807.3059999999</v>
      </c>
      <c r="H103" s="451">
        <f t="shared" ref="H103:I103" si="91">SUM(H98:H102)</f>
        <v>0</v>
      </c>
      <c r="I103" s="451">
        <f t="shared" si="91"/>
        <v>0</v>
      </c>
      <c r="J103" s="451">
        <f t="shared" ref="J103:N103" si="92">SUM(J98:J102)</f>
        <v>0</v>
      </c>
      <c r="K103" s="451">
        <f t="shared" si="92"/>
        <v>0</v>
      </c>
      <c r="L103" s="451">
        <f t="shared" si="92"/>
        <v>0</v>
      </c>
      <c r="M103" s="451">
        <f t="shared" si="92"/>
        <v>0</v>
      </c>
      <c r="N103" s="451">
        <f t="shared" si="92"/>
        <v>0</v>
      </c>
      <c r="O103" s="451">
        <f t="shared" si="90"/>
        <v>0</v>
      </c>
    </row>
    <row r="104" spans="1:15">
      <c r="A104" s="448"/>
      <c r="B104" s="448"/>
      <c r="C104" s="448"/>
      <c r="D104" s="448"/>
      <c r="E104" s="448"/>
      <c r="F104" s="448"/>
      <c r="G104" s="448"/>
      <c r="H104" s="448"/>
      <c r="I104" s="448"/>
      <c r="J104" s="448"/>
      <c r="K104" s="448"/>
      <c r="L104" s="448"/>
      <c r="M104" s="448"/>
      <c r="N104" s="448"/>
      <c r="O104" s="448"/>
    </row>
    <row r="105" spans="1:15">
      <c r="A105" s="456" t="s">
        <v>1188</v>
      </c>
      <c r="B105" s="456"/>
      <c r="C105" s="459"/>
      <c r="D105" s="459"/>
      <c r="E105" s="459"/>
      <c r="F105" s="459"/>
      <c r="G105" s="459"/>
      <c r="H105" s="459"/>
      <c r="I105" s="459"/>
      <c r="J105" s="459"/>
      <c r="K105" s="459"/>
      <c r="L105" s="459"/>
      <c r="M105" s="459"/>
      <c r="N105" s="459"/>
      <c r="O105" s="459"/>
    </row>
    <row r="106" spans="1:15">
      <c r="A106" s="417" t="s">
        <v>1741</v>
      </c>
      <c r="B106" s="417"/>
      <c r="C106" s="443">
        <f>+C41-C103</f>
        <v>920452.51359999552</v>
      </c>
      <c r="D106" s="443">
        <f t="shared" ref="D106:O106" si="93">+D41-D103</f>
        <v>-551403.48880000226</v>
      </c>
      <c r="E106" s="443">
        <f t="shared" si="93"/>
        <v>1559174.5743199997</v>
      </c>
      <c r="F106" s="443">
        <f t="shared" si="93"/>
        <v>388990.08120000269</v>
      </c>
      <c r="G106" s="443">
        <f t="shared" si="93"/>
        <v>1422930.3315999964</v>
      </c>
      <c r="H106" s="443">
        <f t="shared" ref="H106:I106" si="94">+H41-H103</f>
        <v>0</v>
      </c>
      <c r="I106" s="443">
        <f t="shared" si="94"/>
        <v>0</v>
      </c>
      <c r="J106" s="443">
        <f t="shared" ref="J106:N106" si="95">+J41-J103</f>
        <v>0</v>
      </c>
      <c r="K106" s="443">
        <f t="shared" si="95"/>
        <v>0</v>
      </c>
      <c r="L106" s="443">
        <f t="shared" si="95"/>
        <v>0</v>
      </c>
      <c r="M106" s="443">
        <f t="shared" si="95"/>
        <v>0</v>
      </c>
      <c r="N106" s="443">
        <f t="shared" si="95"/>
        <v>0</v>
      </c>
      <c r="O106" s="443">
        <f t="shared" si="93"/>
        <v>0</v>
      </c>
    </row>
    <row r="107" spans="1:15">
      <c r="A107" s="417"/>
      <c r="B107" s="417"/>
      <c r="C107" s="443"/>
      <c r="D107" s="443"/>
      <c r="E107" s="443"/>
      <c r="F107" s="443"/>
      <c r="G107" s="443"/>
      <c r="H107" s="443"/>
      <c r="I107" s="443"/>
      <c r="J107" s="443"/>
      <c r="K107" s="443"/>
      <c r="L107" s="443"/>
      <c r="M107" s="443"/>
      <c r="N107" s="443"/>
      <c r="O107" s="443"/>
    </row>
    <row r="108" spans="1:15">
      <c r="A108" s="402" t="s">
        <v>1742</v>
      </c>
      <c r="B108" s="402"/>
      <c r="C108" s="464">
        <f>+C41</f>
        <v>4218128.9145999961</v>
      </c>
      <c r="D108" s="464">
        <f t="shared" ref="D108:O108" si="96">+D41</f>
        <v>5037615.2319999989</v>
      </c>
      <c r="E108" s="464">
        <f t="shared" si="96"/>
        <v>7150535.2697199965</v>
      </c>
      <c r="F108" s="464">
        <f t="shared" si="96"/>
        <v>8118439.6099999929</v>
      </c>
      <c r="G108" s="464">
        <f t="shared" si="96"/>
        <v>6588737.6375999963</v>
      </c>
      <c r="H108" s="464">
        <f t="shared" ref="H108:I108" si="97">+H41</f>
        <v>0</v>
      </c>
      <c r="I108" s="464">
        <f t="shared" si="97"/>
        <v>0</v>
      </c>
      <c r="J108" s="464">
        <f t="shared" ref="J108:N108" si="98">+J41</f>
        <v>0</v>
      </c>
      <c r="K108" s="464">
        <f t="shared" si="98"/>
        <v>0</v>
      </c>
      <c r="L108" s="464">
        <f t="shared" si="98"/>
        <v>0</v>
      </c>
      <c r="M108" s="464">
        <f t="shared" si="98"/>
        <v>0</v>
      </c>
      <c r="N108" s="464">
        <f t="shared" si="98"/>
        <v>0</v>
      </c>
      <c r="O108" s="464">
        <f t="shared" si="96"/>
        <v>0</v>
      </c>
    </row>
    <row r="109" spans="1:15">
      <c r="A109" s="402" t="s">
        <v>1743</v>
      </c>
      <c r="B109" s="402"/>
      <c r="C109" s="464">
        <f>+C103</f>
        <v>3297676.4010000005</v>
      </c>
      <c r="D109" s="464">
        <f t="shared" ref="D109:O109" si="99">+D103</f>
        <v>5589018.7208000012</v>
      </c>
      <c r="E109" s="464">
        <f t="shared" si="99"/>
        <v>5591360.6953999968</v>
      </c>
      <c r="F109" s="464">
        <f t="shared" si="99"/>
        <v>7729449.5287999902</v>
      </c>
      <c r="G109" s="464">
        <f t="shared" si="99"/>
        <v>5165807.3059999999</v>
      </c>
      <c r="H109" s="464">
        <f t="shared" ref="H109:I109" si="100">+H103</f>
        <v>0</v>
      </c>
      <c r="I109" s="464">
        <f t="shared" si="100"/>
        <v>0</v>
      </c>
      <c r="J109" s="464">
        <f t="shared" ref="J109:N109" si="101">+J103</f>
        <v>0</v>
      </c>
      <c r="K109" s="464">
        <f t="shared" si="101"/>
        <v>0</v>
      </c>
      <c r="L109" s="464">
        <f t="shared" si="101"/>
        <v>0</v>
      </c>
      <c r="M109" s="464">
        <f t="shared" si="101"/>
        <v>0</v>
      </c>
      <c r="N109" s="464">
        <f t="shared" si="101"/>
        <v>0</v>
      </c>
      <c r="O109" s="464">
        <f t="shared" si="99"/>
        <v>0</v>
      </c>
    </row>
    <row r="110" spans="1:15" ht="10.5" customHeight="1">
      <c r="A110" s="465" t="s">
        <v>1744</v>
      </c>
      <c r="B110" s="465"/>
      <c r="C110" s="466">
        <f>+C108-C109</f>
        <v>920452.51359999552</v>
      </c>
      <c r="D110" s="466">
        <f t="shared" ref="D110:O110" si="102">+D108-D109</f>
        <v>-551403.48880000226</v>
      </c>
      <c r="E110" s="466">
        <f t="shared" si="102"/>
        <v>1559174.5743199997</v>
      </c>
      <c r="F110" s="466">
        <f t="shared" si="102"/>
        <v>388990.08120000269</v>
      </c>
      <c r="G110" s="466">
        <f t="shared" si="102"/>
        <v>1422930.3315999964</v>
      </c>
      <c r="H110" s="466">
        <f t="shared" ref="H110:I110" si="103">+H108-H109</f>
        <v>0</v>
      </c>
      <c r="I110" s="466">
        <f t="shared" si="103"/>
        <v>0</v>
      </c>
      <c r="J110" s="466">
        <f t="shared" ref="J110:N110" si="104">+J108-J109</f>
        <v>0</v>
      </c>
      <c r="K110" s="466">
        <f t="shared" si="104"/>
        <v>0</v>
      </c>
      <c r="L110" s="466">
        <f t="shared" si="104"/>
        <v>0</v>
      </c>
      <c r="M110" s="466">
        <f t="shared" si="104"/>
        <v>0</v>
      </c>
      <c r="N110" s="466">
        <f t="shared" si="104"/>
        <v>0</v>
      </c>
      <c r="O110" s="466">
        <f t="shared" si="102"/>
        <v>0</v>
      </c>
    </row>
  </sheetData>
  <dataValidations count="2">
    <dataValidation type="list" allowBlank="1" showInputMessage="1" showErrorMessage="1" sqref="B3:B8 B19:B24 B27:B32 B45:B50 B65:B70 B73:B78 B82:B86 B90:B94 B98:B102">
      <formula1>"CREDIT NOTE,DEBIT NOTE,INVOICE,BILL OF ENTRY"</formula1>
    </dataValidation>
    <dataValidation type="list" allowBlank="1" showInputMessage="1" showErrorMessage="1" sqref="A54 A12">
      <formula1>"IMPORT GOODS,IMPORT SERVICE,EXEMPTED,NIL,NON GST,ZERO,B2B,DEEM EXPORT,SEZWP,SEZWOP,INPUT,INPUT SERVICE,INPUT GOODS,CAPITAL GOODS,URD"</formula1>
    </dataValidation>
  </dataValidation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7"/>
  <sheetViews>
    <sheetView workbookViewId="0">
      <selection activeCell="C153" sqref="C153"/>
    </sheetView>
  </sheetViews>
  <sheetFormatPr defaultColWidth="13.42578125" defaultRowHeight="13.5"/>
  <cols>
    <col min="1" max="16384" width="13.42578125" style="381"/>
  </cols>
  <sheetData>
    <row r="1" spans="1:13" ht="15" customHeight="1">
      <c r="A1" s="468" t="s">
        <v>1357</v>
      </c>
      <c r="B1" s="669" t="s">
        <v>1358</v>
      </c>
      <c r="C1" s="669"/>
      <c r="D1" s="669"/>
      <c r="E1" s="669"/>
      <c r="F1" s="469"/>
      <c r="G1" s="470" t="s">
        <v>1359</v>
      </c>
      <c r="H1" s="669" t="s">
        <v>1360</v>
      </c>
      <c r="I1" s="669"/>
      <c r="J1" s="669"/>
      <c r="K1" s="669"/>
      <c r="L1" s="469"/>
      <c r="M1" s="471"/>
    </row>
    <row r="2" spans="1:13" ht="14.25" thickBot="1">
      <c r="A2" s="472"/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4"/>
    </row>
    <row r="3" spans="1:13" ht="15.75" customHeight="1">
      <c r="A3" s="665" t="s">
        <v>1361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7"/>
    </row>
    <row r="4" spans="1:13">
      <c r="A4" s="401" t="s">
        <v>1362</v>
      </c>
      <c r="B4" s="467">
        <v>43556</v>
      </c>
      <c r="C4" s="467">
        <v>43586</v>
      </c>
      <c r="D4" s="467">
        <v>43617</v>
      </c>
      <c r="E4" s="467">
        <v>43647</v>
      </c>
      <c r="F4" s="467">
        <v>43678</v>
      </c>
      <c r="G4" s="467">
        <v>43709</v>
      </c>
      <c r="H4" s="467">
        <v>43739</v>
      </c>
      <c r="I4" s="467">
        <v>43770</v>
      </c>
      <c r="J4" s="467">
        <v>43800</v>
      </c>
      <c r="K4" s="467">
        <v>43831</v>
      </c>
      <c r="L4" s="467">
        <v>43862</v>
      </c>
      <c r="M4" s="467">
        <v>43891</v>
      </c>
    </row>
    <row r="5" spans="1:13" ht="15" customHeight="1">
      <c r="A5" s="392" t="s">
        <v>1363</v>
      </c>
      <c r="B5" s="475">
        <f>+'SALE WORKING'!D25</f>
        <v>0</v>
      </c>
      <c r="C5" s="475">
        <f>+'SALE WORKING'!E25</f>
        <v>0</v>
      </c>
      <c r="D5" s="475">
        <f>+'SALE WORKING'!F25</f>
        <v>0</v>
      </c>
      <c r="E5" s="475">
        <f>+'SALE WORKING'!G25</f>
        <v>0</v>
      </c>
      <c r="F5" s="475">
        <f>+'SALE WORKING'!H25</f>
        <v>0</v>
      </c>
      <c r="G5" s="475">
        <f>+'SALE WORKING'!I25</f>
        <v>0</v>
      </c>
      <c r="H5" s="475">
        <f>+'SALE WORKING'!J25</f>
        <v>0</v>
      </c>
      <c r="I5" s="475">
        <f>+'SALE WORKING'!K25</f>
        <v>0</v>
      </c>
      <c r="J5" s="475">
        <f>+'SALE WORKING'!L25</f>
        <v>0</v>
      </c>
      <c r="K5" s="475">
        <f>+'SALE WORKING'!M25</f>
        <v>0</v>
      </c>
      <c r="L5" s="475">
        <f>+'SALE WORKING'!N25</f>
        <v>0</v>
      </c>
      <c r="M5" s="475">
        <f>+'SALE WORKING'!O25</f>
        <v>0</v>
      </c>
    </row>
    <row r="6" spans="1:13" ht="15" customHeight="1">
      <c r="A6" s="392" t="s">
        <v>1364</v>
      </c>
      <c r="B6" s="475">
        <f>+'SALE WORKING'!D26</f>
        <v>0</v>
      </c>
      <c r="C6" s="475">
        <f>+'SALE WORKING'!E26</f>
        <v>0</v>
      </c>
      <c r="D6" s="475">
        <f>+'SALE WORKING'!F26</f>
        <v>0</v>
      </c>
      <c r="E6" s="475">
        <f>+'SALE WORKING'!G26</f>
        <v>0</v>
      </c>
      <c r="F6" s="475">
        <f>+'SALE WORKING'!H26</f>
        <v>0</v>
      </c>
      <c r="G6" s="475">
        <f>+'SALE WORKING'!I26</f>
        <v>0</v>
      </c>
      <c r="H6" s="475">
        <f>+'SALE WORKING'!J26</f>
        <v>0</v>
      </c>
      <c r="I6" s="475">
        <f>+'SALE WORKING'!K26</f>
        <v>0</v>
      </c>
      <c r="J6" s="475">
        <f>+'SALE WORKING'!L26</f>
        <v>0</v>
      </c>
      <c r="K6" s="475">
        <f>+'SALE WORKING'!M26</f>
        <v>0</v>
      </c>
      <c r="L6" s="475">
        <f>+'SALE WORKING'!N26</f>
        <v>0</v>
      </c>
      <c r="M6" s="475">
        <f>+'SALE WORKING'!O26</f>
        <v>0</v>
      </c>
    </row>
    <row r="7" spans="1:13" ht="15" customHeight="1">
      <c r="A7" s="392" t="s">
        <v>1365</v>
      </c>
      <c r="B7" s="475">
        <f>+'SALE WORKING'!D27</f>
        <v>0</v>
      </c>
      <c r="C7" s="475">
        <f>+'SALE WORKING'!E27</f>
        <v>0</v>
      </c>
      <c r="D7" s="475">
        <f>+'SALE WORKING'!F27</f>
        <v>0</v>
      </c>
      <c r="E7" s="475">
        <f>+'SALE WORKING'!G27</f>
        <v>0</v>
      </c>
      <c r="F7" s="475">
        <f>+'SALE WORKING'!H27</f>
        <v>0</v>
      </c>
      <c r="G7" s="475">
        <f>+'SALE WORKING'!I27</f>
        <v>0</v>
      </c>
      <c r="H7" s="475">
        <f>+'SALE WORKING'!J27</f>
        <v>0</v>
      </c>
      <c r="I7" s="475">
        <f>+'SALE WORKING'!K27</f>
        <v>0</v>
      </c>
      <c r="J7" s="475">
        <f>+'SALE WORKING'!L27</f>
        <v>0</v>
      </c>
      <c r="K7" s="475">
        <f>+'SALE WORKING'!M27</f>
        <v>0</v>
      </c>
      <c r="L7" s="475">
        <f>+'SALE WORKING'!N27</f>
        <v>0</v>
      </c>
      <c r="M7" s="475">
        <f>+'SALE WORKING'!O27</f>
        <v>0</v>
      </c>
    </row>
    <row r="8" spans="1:13" ht="15" customHeight="1">
      <c r="A8" s="392" t="s">
        <v>1366</v>
      </c>
      <c r="B8" s="475">
        <f>+'SALE WORKING'!D28</f>
        <v>0</v>
      </c>
      <c r="C8" s="475">
        <f>+'SALE WORKING'!E28</f>
        <v>0</v>
      </c>
      <c r="D8" s="475">
        <f>+'SALE WORKING'!F28</f>
        <v>0</v>
      </c>
      <c r="E8" s="475">
        <f>+'SALE WORKING'!G28</f>
        <v>0</v>
      </c>
      <c r="F8" s="475">
        <f>+'SALE WORKING'!H28</f>
        <v>0</v>
      </c>
      <c r="G8" s="475">
        <f>+'SALE WORKING'!I28</f>
        <v>0</v>
      </c>
      <c r="H8" s="475">
        <f>+'SALE WORKING'!J28</f>
        <v>0</v>
      </c>
      <c r="I8" s="475">
        <f>+'SALE WORKING'!K28</f>
        <v>0</v>
      </c>
      <c r="J8" s="475">
        <f>+'SALE WORKING'!L28</f>
        <v>0</v>
      </c>
      <c r="K8" s="475">
        <f>+'SALE WORKING'!M28</f>
        <v>0</v>
      </c>
      <c r="L8" s="475">
        <f>+'SALE WORKING'!N28</f>
        <v>0</v>
      </c>
      <c r="M8" s="475">
        <f>+'SALE WORKING'!O28</f>
        <v>0</v>
      </c>
    </row>
    <row r="9" spans="1:13" ht="15" customHeight="1">
      <c r="A9" s="392" t="s">
        <v>1367</v>
      </c>
      <c r="B9" s="475">
        <f>+'SALE WORKING'!D29</f>
        <v>0</v>
      </c>
      <c r="C9" s="475">
        <f>+'SALE WORKING'!E29</f>
        <v>0</v>
      </c>
      <c r="D9" s="475">
        <f>+'SALE WORKING'!F29</f>
        <v>0</v>
      </c>
      <c r="E9" s="475">
        <f>+'SALE WORKING'!G29</f>
        <v>0</v>
      </c>
      <c r="F9" s="475">
        <f>+'SALE WORKING'!H29</f>
        <v>0</v>
      </c>
      <c r="G9" s="475">
        <f>+'SALE WORKING'!I29</f>
        <v>0</v>
      </c>
      <c r="H9" s="475">
        <f>+'SALE WORKING'!J29</f>
        <v>0</v>
      </c>
      <c r="I9" s="475">
        <f>+'SALE WORKING'!K29</f>
        <v>0</v>
      </c>
      <c r="J9" s="475">
        <f>+'SALE WORKING'!L29</f>
        <v>0</v>
      </c>
      <c r="K9" s="475">
        <f>+'SALE WORKING'!M29</f>
        <v>0</v>
      </c>
      <c r="L9" s="475">
        <f>+'SALE WORKING'!N29</f>
        <v>0</v>
      </c>
      <c r="M9" s="475">
        <f>+'SALE WORKING'!O29</f>
        <v>0</v>
      </c>
    </row>
    <row r="10" spans="1:13" ht="15" customHeight="1" thickBot="1">
      <c r="A10" s="392" t="s">
        <v>1368</v>
      </c>
      <c r="B10" s="475">
        <f>+'SALE WORKING'!D30</f>
        <v>0</v>
      </c>
      <c r="C10" s="475">
        <f>+'SALE WORKING'!E30</f>
        <v>0</v>
      </c>
      <c r="D10" s="475">
        <f>+'SALE WORKING'!F30</f>
        <v>0</v>
      </c>
      <c r="E10" s="475">
        <f>+'SALE WORKING'!G30</f>
        <v>0</v>
      </c>
      <c r="F10" s="475">
        <f>+'SALE WORKING'!H30</f>
        <v>0</v>
      </c>
      <c r="G10" s="475">
        <f>+'SALE WORKING'!I30</f>
        <v>0</v>
      </c>
      <c r="H10" s="475">
        <f>+'SALE WORKING'!J30</f>
        <v>0</v>
      </c>
      <c r="I10" s="475">
        <f>+'SALE WORKING'!K30</f>
        <v>0</v>
      </c>
      <c r="J10" s="475">
        <f>+'SALE WORKING'!L30</f>
        <v>0</v>
      </c>
      <c r="K10" s="475">
        <f>+'SALE WORKING'!M30</f>
        <v>0</v>
      </c>
      <c r="L10" s="475">
        <f>+'SALE WORKING'!N30</f>
        <v>0</v>
      </c>
      <c r="M10" s="475">
        <f>+'SALE WORKING'!O30</f>
        <v>0</v>
      </c>
    </row>
    <row r="11" spans="1:13" ht="15.75" customHeight="1">
      <c r="A11" s="665" t="s">
        <v>1369</v>
      </c>
      <c r="B11" s="666"/>
      <c r="C11" s="666"/>
      <c r="D11" s="666"/>
      <c r="E11" s="666"/>
      <c r="F11" s="666"/>
      <c r="G11" s="666"/>
      <c r="H11" s="666"/>
      <c r="I11" s="666"/>
      <c r="J11" s="666"/>
      <c r="K11" s="666"/>
      <c r="L11" s="666"/>
      <c r="M11" s="667"/>
    </row>
    <row r="12" spans="1:13">
      <c r="A12" s="401" t="s">
        <v>1362</v>
      </c>
      <c r="B12" s="467">
        <v>43556</v>
      </c>
      <c r="C12" s="467">
        <v>43586</v>
      </c>
      <c r="D12" s="467">
        <v>43617</v>
      </c>
      <c r="E12" s="467">
        <v>43647</v>
      </c>
      <c r="F12" s="467">
        <v>43678</v>
      </c>
      <c r="G12" s="467">
        <v>43709</v>
      </c>
      <c r="H12" s="467">
        <v>43739</v>
      </c>
      <c r="I12" s="467">
        <v>43770</v>
      </c>
      <c r="J12" s="467">
        <v>43800</v>
      </c>
      <c r="K12" s="467">
        <v>43831</v>
      </c>
      <c r="L12" s="467">
        <v>43862</v>
      </c>
      <c r="M12" s="467">
        <v>43891</v>
      </c>
    </row>
    <row r="13" spans="1:13" ht="15" customHeight="1">
      <c r="A13" s="392" t="s">
        <v>1363</v>
      </c>
      <c r="B13" s="416">
        <f>+'SALE WORKING'!D137</f>
        <v>0</v>
      </c>
      <c r="C13" s="416">
        <f>+'SALE WORKING'!E137</f>
        <v>0</v>
      </c>
      <c r="D13" s="416">
        <f>+'SALE WORKING'!F137</f>
        <v>0</v>
      </c>
      <c r="E13" s="416">
        <f>+'SALE WORKING'!G137</f>
        <v>0</v>
      </c>
      <c r="F13" s="416">
        <f>+'SALE WORKING'!H137</f>
        <v>0</v>
      </c>
      <c r="G13" s="416">
        <f>+'SALE WORKING'!I137</f>
        <v>0</v>
      </c>
      <c r="H13" s="416">
        <f>+'SALE WORKING'!J137</f>
        <v>0</v>
      </c>
      <c r="I13" s="416">
        <f>+'SALE WORKING'!K137</f>
        <v>0</v>
      </c>
      <c r="J13" s="416">
        <f>+'SALE WORKING'!L137</f>
        <v>0</v>
      </c>
      <c r="K13" s="416">
        <f>+'SALE WORKING'!M137</f>
        <v>0</v>
      </c>
      <c r="L13" s="416">
        <f>+'SALE WORKING'!N137</f>
        <v>0</v>
      </c>
      <c r="M13" s="416">
        <f>+'SALE WORKING'!O137</f>
        <v>0</v>
      </c>
    </row>
    <row r="14" spans="1:13" ht="15" customHeight="1">
      <c r="A14" s="392" t="s">
        <v>1364</v>
      </c>
      <c r="B14" s="416">
        <f>+'SALE WORKING'!D138</f>
        <v>3348680.7699999963</v>
      </c>
      <c r="C14" s="416">
        <f>+'SALE WORKING'!E138</f>
        <v>4057558.6999999983</v>
      </c>
      <c r="D14" s="416">
        <f>+'SALE WORKING'!F138</f>
        <v>5748383.1739999959</v>
      </c>
      <c r="E14" s="416">
        <f>+'SALE WORKING'!G138</f>
        <v>6550168.9499999927</v>
      </c>
      <c r="F14" s="416">
        <f>+'SALE WORKING'!H138</f>
        <v>5362317.6199999955</v>
      </c>
      <c r="G14" s="416">
        <f>+'SALE WORKING'!I138</f>
        <v>0</v>
      </c>
      <c r="H14" s="416">
        <f>+'SALE WORKING'!J138</f>
        <v>0</v>
      </c>
      <c r="I14" s="416">
        <f>+'SALE WORKING'!K138</f>
        <v>0</v>
      </c>
      <c r="J14" s="416">
        <f>+'SALE WORKING'!L138</f>
        <v>0</v>
      </c>
      <c r="K14" s="416">
        <f>+'SALE WORKING'!M138</f>
        <v>0</v>
      </c>
      <c r="L14" s="416">
        <f>+'SALE WORKING'!N138</f>
        <v>0</v>
      </c>
      <c r="M14" s="416">
        <f>+'SALE WORKING'!O138</f>
        <v>0</v>
      </c>
    </row>
    <row r="15" spans="1:13" ht="15" customHeight="1">
      <c r="A15" s="392" t="s">
        <v>1365</v>
      </c>
      <c r="B15" s="416">
        <f>+'SALE WORKING'!D139</f>
        <v>34940.687599999997</v>
      </c>
      <c r="C15" s="416">
        <f>+'SALE WORKING'!E139</f>
        <v>55549.74040000001</v>
      </c>
      <c r="D15" s="416">
        <f>+'SALE WORKING'!F139</f>
        <v>141109.85840000003</v>
      </c>
      <c r="E15" s="416">
        <f>+'SALE WORKING'!G139</f>
        <v>64427.327999999994</v>
      </c>
      <c r="F15" s="416">
        <f>+'SALE WORKING'!H139</f>
        <v>30473.3688</v>
      </c>
      <c r="G15" s="416">
        <f>+'SALE WORKING'!I139</f>
        <v>0</v>
      </c>
      <c r="H15" s="416">
        <f>+'SALE WORKING'!J139</f>
        <v>0</v>
      </c>
      <c r="I15" s="416">
        <f>+'SALE WORKING'!K139</f>
        <v>0</v>
      </c>
      <c r="J15" s="416">
        <f>+'SALE WORKING'!L139</f>
        <v>0</v>
      </c>
      <c r="K15" s="416">
        <f>+'SALE WORKING'!M139</f>
        <v>0</v>
      </c>
      <c r="L15" s="416">
        <f>+'SALE WORKING'!N139</f>
        <v>0</v>
      </c>
      <c r="M15" s="416">
        <f>+'SALE WORKING'!O139</f>
        <v>0</v>
      </c>
    </row>
    <row r="16" spans="1:13" ht="15" customHeight="1">
      <c r="A16" s="392" t="s">
        <v>1366</v>
      </c>
      <c r="B16" s="416">
        <f>+'SALE WORKING'!D140</f>
        <v>417253.72849999991</v>
      </c>
      <c r="C16" s="416">
        <f>+'SALE WORKING'!E140</f>
        <v>462253.39580000017</v>
      </c>
      <c r="D16" s="416">
        <f>+'SALE WORKING'!F140</f>
        <v>630521.11866000027</v>
      </c>
      <c r="E16" s="416">
        <f>+'SALE WORKING'!G140</f>
        <v>751921.66600000055</v>
      </c>
      <c r="F16" s="416">
        <f>+'SALE WORKING'!H140</f>
        <v>597973.32440000016</v>
      </c>
      <c r="G16" s="416">
        <f>+'SALE WORKING'!I140</f>
        <v>0</v>
      </c>
      <c r="H16" s="416">
        <f>+'SALE WORKING'!J140</f>
        <v>0</v>
      </c>
      <c r="I16" s="416">
        <f>+'SALE WORKING'!K140</f>
        <v>0</v>
      </c>
      <c r="J16" s="416">
        <f>+'SALE WORKING'!L140</f>
        <v>0</v>
      </c>
      <c r="K16" s="416">
        <f>+'SALE WORKING'!M140</f>
        <v>0</v>
      </c>
      <c r="L16" s="416">
        <f>+'SALE WORKING'!N140</f>
        <v>0</v>
      </c>
      <c r="M16" s="416">
        <f>+'SALE WORKING'!O140</f>
        <v>0</v>
      </c>
    </row>
    <row r="17" spans="1:13" ht="15" customHeight="1">
      <c r="A17" s="392" t="s">
        <v>1367</v>
      </c>
      <c r="B17" s="416">
        <f>+'SALE WORKING'!D141</f>
        <v>417253.72849999991</v>
      </c>
      <c r="C17" s="416">
        <f>+'SALE WORKING'!E141</f>
        <v>462253.39580000017</v>
      </c>
      <c r="D17" s="416">
        <f>+'SALE WORKING'!F141</f>
        <v>630521.11866000027</v>
      </c>
      <c r="E17" s="416">
        <f>+'SALE WORKING'!G141</f>
        <v>751921.66600000055</v>
      </c>
      <c r="F17" s="416">
        <f>+'SALE WORKING'!H141</f>
        <v>597973.32440000016</v>
      </c>
      <c r="G17" s="416">
        <f>+'SALE WORKING'!I141</f>
        <v>0</v>
      </c>
      <c r="H17" s="416">
        <f>+'SALE WORKING'!J141</f>
        <v>0</v>
      </c>
      <c r="I17" s="416">
        <f>+'SALE WORKING'!K141</f>
        <v>0</v>
      </c>
      <c r="J17" s="416">
        <f>+'SALE WORKING'!L141</f>
        <v>0</v>
      </c>
      <c r="K17" s="416">
        <f>+'SALE WORKING'!M141</f>
        <v>0</v>
      </c>
      <c r="L17" s="416">
        <f>+'SALE WORKING'!N141</f>
        <v>0</v>
      </c>
      <c r="M17" s="416">
        <f>+'SALE WORKING'!O141</f>
        <v>0</v>
      </c>
    </row>
    <row r="18" spans="1:13" ht="15" customHeight="1">
      <c r="A18" s="392" t="s">
        <v>1368</v>
      </c>
      <c r="B18" s="416">
        <f>+'SALE WORKING'!D142</f>
        <v>0</v>
      </c>
      <c r="C18" s="416">
        <f>+'SALE WORKING'!E142</f>
        <v>0</v>
      </c>
      <c r="D18" s="416">
        <f>+'SALE WORKING'!F142</f>
        <v>0</v>
      </c>
      <c r="E18" s="416">
        <f>+'SALE WORKING'!G142</f>
        <v>0</v>
      </c>
      <c r="F18" s="416">
        <f>+'SALE WORKING'!H142</f>
        <v>0</v>
      </c>
      <c r="G18" s="416">
        <f>+'SALE WORKING'!I142</f>
        <v>0</v>
      </c>
      <c r="H18" s="416">
        <f>+'SALE WORKING'!J142</f>
        <v>0</v>
      </c>
      <c r="I18" s="416">
        <f>+'SALE WORKING'!K142</f>
        <v>0</v>
      </c>
      <c r="J18" s="416">
        <f>+'SALE WORKING'!L142</f>
        <v>0</v>
      </c>
      <c r="K18" s="416">
        <f>+'SALE WORKING'!M142</f>
        <v>0</v>
      </c>
      <c r="L18" s="416">
        <f>+'SALE WORKING'!N142</f>
        <v>0</v>
      </c>
      <c r="M18" s="416">
        <f>+'SALE WORKING'!O142</f>
        <v>0</v>
      </c>
    </row>
    <row r="19" spans="1:13" ht="15" customHeight="1">
      <c r="A19" s="476" t="s">
        <v>1370</v>
      </c>
      <c r="B19" s="477"/>
      <c r="C19" s="477"/>
      <c r="D19" s="477"/>
      <c r="E19" s="477"/>
      <c r="F19" s="477"/>
      <c r="G19" s="477"/>
      <c r="H19" s="477"/>
      <c r="I19" s="477"/>
      <c r="J19" s="477"/>
      <c r="K19" s="477"/>
      <c r="L19" s="477"/>
      <c r="M19" s="477"/>
    </row>
    <row r="20" spans="1:13" ht="15" customHeight="1">
      <c r="A20" s="393" t="s">
        <v>1545</v>
      </c>
      <c r="B20" s="477"/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7"/>
    </row>
    <row r="21" spans="1:13" ht="15" customHeight="1">
      <c r="A21" s="392" t="s">
        <v>1363</v>
      </c>
      <c r="B21" s="478">
        <f>+'SALE WORKING'!D116</f>
        <v>0</v>
      </c>
      <c r="C21" s="478">
        <f>+'SALE WORKING'!E116</f>
        <v>0</v>
      </c>
      <c r="D21" s="478">
        <f>+'SALE WORKING'!F116</f>
        <v>0</v>
      </c>
      <c r="E21" s="478">
        <f>+'SALE WORKING'!G116</f>
        <v>0</v>
      </c>
      <c r="F21" s="478">
        <f>+'SALE WORKING'!H116</f>
        <v>0</v>
      </c>
      <c r="G21" s="478">
        <f>+'SALE WORKING'!I116</f>
        <v>0</v>
      </c>
      <c r="H21" s="478">
        <f>+'SALE WORKING'!J116</f>
        <v>0</v>
      </c>
      <c r="I21" s="478">
        <f>+'SALE WORKING'!K116</f>
        <v>0</v>
      </c>
      <c r="J21" s="478">
        <f>+'SALE WORKING'!L116</f>
        <v>0</v>
      </c>
      <c r="K21" s="478">
        <f>+'SALE WORKING'!M116</f>
        <v>0</v>
      </c>
      <c r="L21" s="478">
        <f>+'SALE WORKING'!N116</f>
        <v>0</v>
      </c>
      <c r="M21" s="478">
        <f>+'SALE WORKING'!O116</f>
        <v>0</v>
      </c>
    </row>
    <row r="22" spans="1:13" ht="15" customHeight="1">
      <c r="A22" s="392" t="s">
        <v>1364</v>
      </c>
      <c r="B22" s="478">
        <f>+'SALE WORKING'!D117</f>
        <v>3354773.3799999962</v>
      </c>
      <c r="C22" s="478">
        <f>+'SALE WORKING'!E117</f>
        <v>4082939.1799999983</v>
      </c>
      <c r="D22" s="478">
        <f>+'SALE WORKING'!F117</f>
        <v>5235733.7339999964</v>
      </c>
      <c r="E22" s="478">
        <f>+'SALE WORKING'!G117</f>
        <v>6634007.6599999927</v>
      </c>
      <c r="F22" s="478">
        <f>+'SALE WORKING'!H117</f>
        <v>5482303.4199999953</v>
      </c>
      <c r="G22" s="478">
        <f>+'SALE WORKING'!I117</f>
        <v>0</v>
      </c>
      <c r="H22" s="478">
        <f>+'SALE WORKING'!J117</f>
        <v>0</v>
      </c>
      <c r="I22" s="478">
        <f>+'SALE WORKING'!K117</f>
        <v>0</v>
      </c>
      <c r="J22" s="478">
        <f>+'SALE WORKING'!L117</f>
        <v>0</v>
      </c>
      <c r="K22" s="478">
        <f>+'SALE WORKING'!M117</f>
        <v>0</v>
      </c>
      <c r="L22" s="478">
        <f>+'SALE WORKING'!N117</f>
        <v>0</v>
      </c>
      <c r="M22" s="478">
        <f>+'SALE WORKING'!O117</f>
        <v>0</v>
      </c>
    </row>
    <row r="23" spans="1:13" ht="15" customHeight="1">
      <c r="A23" s="392" t="s">
        <v>1365</v>
      </c>
      <c r="B23" s="478">
        <f>+'SALE WORKING'!D118</f>
        <v>36646.618399999999</v>
      </c>
      <c r="C23" s="478">
        <f>+'SALE WORKING'!E118</f>
        <v>55549.74040000001</v>
      </c>
      <c r="D23" s="478">
        <f>+'SALE WORKING'!F118</f>
        <v>149635.80240000002</v>
      </c>
      <c r="E23" s="478">
        <f>+'SALE WORKING'!G118</f>
        <v>66125.387999999992</v>
      </c>
      <c r="F23" s="478">
        <f>+'SALE WORKING'!H118</f>
        <v>30473.3688</v>
      </c>
      <c r="G23" s="478">
        <f>+'SALE WORKING'!I118</f>
        <v>0</v>
      </c>
      <c r="H23" s="478">
        <f>+'SALE WORKING'!J118</f>
        <v>0</v>
      </c>
      <c r="I23" s="478">
        <f>+'SALE WORKING'!K118</f>
        <v>0</v>
      </c>
      <c r="J23" s="478">
        <f>+'SALE WORKING'!L118</f>
        <v>0</v>
      </c>
      <c r="K23" s="478">
        <f>+'SALE WORKING'!M118</f>
        <v>0</v>
      </c>
      <c r="L23" s="478">
        <f>+'SALE WORKING'!N118</f>
        <v>0</v>
      </c>
      <c r="M23" s="478">
        <f>+'SALE WORKING'!O118</f>
        <v>0</v>
      </c>
    </row>
    <row r="24" spans="1:13" ht="15" customHeight="1">
      <c r="A24" s="392" t="s">
        <v>1366</v>
      </c>
      <c r="B24" s="478">
        <f>+'SALE WORKING'!D119</f>
        <v>417253.72849999991</v>
      </c>
      <c r="C24" s="478">
        <f>+'SALE WORKING'!E119</f>
        <v>465806.66300000018</v>
      </c>
      <c r="D24" s="478">
        <f>+'SALE WORKING'!F119</f>
        <v>554487.2250600002</v>
      </c>
      <c r="E24" s="478">
        <f>+'SALE WORKING'!G119</f>
        <v>762810.05540000054</v>
      </c>
      <c r="F24" s="478">
        <f>+'SALE WORKING'!H119</f>
        <v>614771.33640000015</v>
      </c>
      <c r="G24" s="478">
        <f>+'SALE WORKING'!I119</f>
        <v>0</v>
      </c>
      <c r="H24" s="478">
        <f>+'SALE WORKING'!J119</f>
        <v>0</v>
      </c>
      <c r="I24" s="478">
        <f>+'SALE WORKING'!K119</f>
        <v>0</v>
      </c>
      <c r="J24" s="478">
        <f>+'SALE WORKING'!L119</f>
        <v>0</v>
      </c>
      <c r="K24" s="478">
        <f>+'SALE WORKING'!M119</f>
        <v>0</v>
      </c>
      <c r="L24" s="478">
        <f>+'SALE WORKING'!N119</f>
        <v>0</v>
      </c>
      <c r="M24" s="478">
        <f>+'SALE WORKING'!O119</f>
        <v>0</v>
      </c>
    </row>
    <row r="25" spans="1:13" ht="15" customHeight="1">
      <c r="A25" s="392" t="s">
        <v>1367</v>
      </c>
      <c r="B25" s="478">
        <f>+'SALE WORKING'!D120</f>
        <v>417253.72849999991</v>
      </c>
      <c r="C25" s="478">
        <f>+'SALE WORKING'!E120</f>
        <v>465806.66300000018</v>
      </c>
      <c r="D25" s="478">
        <f>+'SALE WORKING'!F120</f>
        <v>554487.2250600002</v>
      </c>
      <c r="E25" s="478">
        <f>+'SALE WORKING'!G120</f>
        <v>762810.05540000054</v>
      </c>
      <c r="F25" s="478">
        <f>+'SALE WORKING'!H120</f>
        <v>614771.33640000015</v>
      </c>
      <c r="G25" s="478">
        <f>+'SALE WORKING'!I120</f>
        <v>0</v>
      </c>
      <c r="H25" s="478">
        <f>+'SALE WORKING'!J120</f>
        <v>0</v>
      </c>
      <c r="I25" s="478">
        <f>+'SALE WORKING'!K120</f>
        <v>0</v>
      </c>
      <c r="J25" s="478">
        <f>+'SALE WORKING'!L120</f>
        <v>0</v>
      </c>
      <c r="K25" s="478">
        <f>+'SALE WORKING'!M120</f>
        <v>0</v>
      </c>
      <c r="L25" s="478">
        <f>+'SALE WORKING'!N120</f>
        <v>0</v>
      </c>
      <c r="M25" s="478">
        <f>+'SALE WORKING'!O120</f>
        <v>0</v>
      </c>
    </row>
    <row r="26" spans="1:13" ht="15" customHeight="1">
      <c r="A26" s="392" t="s">
        <v>1368</v>
      </c>
      <c r="B26" s="478">
        <f>+'SALE WORKING'!D121</f>
        <v>0</v>
      </c>
      <c r="C26" s="478">
        <f>+'SALE WORKING'!E121</f>
        <v>0</v>
      </c>
      <c r="D26" s="478">
        <f>+'SALE WORKING'!F121</f>
        <v>0</v>
      </c>
      <c r="E26" s="478">
        <f>+'SALE WORKING'!G121</f>
        <v>0</v>
      </c>
      <c r="F26" s="478">
        <f>+'SALE WORKING'!H121</f>
        <v>0</v>
      </c>
      <c r="G26" s="478">
        <f>+'SALE WORKING'!I121</f>
        <v>0</v>
      </c>
      <c r="H26" s="478">
        <f>+'SALE WORKING'!J121</f>
        <v>0</v>
      </c>
      <c r="I26" s="478">
        <f>+'SALE WORKING'!K121</f>
        <v>0</v>
      </c>
      <c r="J26" s="478">
        <f>+'SALE WORKING'!L121</f>
        <v>0</v>
      </c>
      <c r="K26" s="478">
        <f>+'SALE WORKING'!M121</f>
        <v>0</v>
      </c>
      <c r="L26" s="478">
        <f>+'SALE WORKING'!N121</f>
        <v>0</v>
      </c>
      <c r="M26" s="478">
        <f>+'SALE WORKING'!O121</f>
        <v>0</v>
      </c>
    </row>
    <row r="27" spans="1:13" ht="15" customHeight="1">
      <c r="A27" s="393" t="s">
        <v>1543</v>
      </c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</row>
    <row r="28" spans="1:13" ht="15" customHeight="1">
      <c r="A28" s="392" t="s">
        <v>1363</v>
      </c>
      <c r="B28" s="478">
        <f>+'SALE WORKING'!D123</f>
        <v>0</v>
      </c>
      <c r="C28" s="478">
        <f>+'SALE WORKING'!E123</f>
        <v>0</v>
      </c>
      <c r="D28" s="478">
        <f>+'SALE WORKING'!F123</f>
        <v>0</v>
      </c>
      <c r="E28" s="478">
        <f>+'SALE WORKING'!G123</f>
        <v>0</v>
      </c>
      <c r="F28" s="478">
        <f>+'SALE WORKING'!H123</f>
        <v>0</v>
      </c>
      <c r="G28" s="478">
        <f>+'SALE WORKING'!I123</f>
        <v>0</v>
      </c>
      <c r="H28" s="478">
        <f>+'SALE WORKING'!J123</f>
        <v>0</v>
      </c>
      <c r="I28" s="478">
        <f>+'SALE WORKING'!K123</f>
        <v>0</v>
      </c>
      <c r="J28" s="478">
        <f>+'SALE WORKING'!L123</f>
        <v>0</v>
      </c>
      <c r="K28" s="478">
        <f>+'SALE WORKING'!M123</f>
        <v>0</v>
      </c>
      <c r="L28" s="478">
        <f>+'SALE WORKING'!N123</f>
        <v>0</v>
      </c>
      <c r="M28" s="478">
        <f>+'SALE WORKING'!O123</f>
        <v>0</v>
      </c>
    </row>
    <row r="29" spans="1:13" ht="15" customHeight="1">
      <c r="A29" s="392" t="s">
        <v>1364</v>
      </c>
      <c r="B29" s="478">
        <f>+'SALE WORKING'!D124</f>
        <v>0</v>
      </c>
      <c r="C29" s="478">
        <f>+'SALE WORKING'!E124</f>
        <v>0</v>
      </c>
      <c r="D29" s="478">
        <f>+'SALE WORKING'!F124</f>
        <v>563420.05000000005</v>
      </c>
      <c r="E29" s="478">
        <f>+'SALE WORKING'!G124</f>
        <v>25079</v>
      </c>
      <c r="F29" s="478">
        <f>+'SALE WORKING'!H124</f>
        <v>0</v>
      </c>
      <c r="G29" s="478">
        <f>+'SALE WORKING'!I124</f>
        <v>0</v>
      </c>
      <c r="H29" s="478">
        <f>+'SALE WORKING'!J124</f>
        <v>0</v>
      </c>
      <c r="I29" s="478">
        <f>+'SALE WORKING'!K124</f>
        <v>0</v>
      </c>
      <c r="J29" s="478">
        <f>+'SALE WORKING'!L124</f>
        <v>0</v>
      </c>
      <c r="K29" s="478">
        <f>+'SALE WORKING'!M124</f>
        <v>0</v>
      </c>
      <c r="L29" s="478">
        <f>+'SALE WORKING'!N124</f>
        <v>0</v>
      </c>
      <c r="M29" s="478">
        <f>+'SALE WORKING'!O124</f>
        <v>0</v>
      </c>
    </row>
    <row r="30" spans="1:13" ht="15" customHeight="1">
      <c r="A30" s="392" t="s">
        <v>1365</v>
      </c>
      <c r="B30" s="478">
        <f>+'SALE WORKING'!D125</f>
        <v>0</v>
      </c>
      <c r="C30" s="478">
        <f>+'SALE WORKING'!E125</f>
        <v>0</v>
      </c>
      <c r="D30" s="478">
        <f>+'SALE WORKING'!F125</f>
        <v>0</v>
      </c>
      <c r="E30" s="478">
        <f>+'SALE WORKING'!G125</f>
        <v>0</v>
      </c>
      <c r="F30" s="478">
        <f>+'SALE WORKING'!H125</f>
        <v>0</v>
      </c>
      <c r="G30" s="478">
        <f>+'SALE WORKING'!I125</f>
        <v>0</v>
      </c>
      <c r="H30" s="478">
        <f>+'SALE WORKING'!J125</f>
        <v>0</v>
      </c>
      <c r="I30" s="478">
        <f>+'SALE WORKING'!K125</f>
        <v>0</v>
      </c>
      <c r="J30" s="478">
        <f>+'SALE WORKING'!L125</f>
        <v>0</v>
      </c>
      <c r="K30" s="478">
        <f>+'SALE WORKING'!M125</f>
        <v>0</v>
      </c>
      <c r="L30" s="478">
        <f>+'SALE WORKING'!N125</f>
        <v>0</v>
      </c>
      <c r="M30" s="478">
        <f>+'SALE WORKING'!O125</f>
        <v>0</v>
      </c>
    </row>
    <row r="31" spans="1:13" ht="15" customHeight="1">
      <c r="A31" s="392" t="s">
        <v>1366</v>
      </c>
      <c r="B31" s="478">
        <f>+'SALE WORKING'!D126</f>
        <v>0</v>
      </c>
      <c r="C31" s="478">
        <f>+'SALE WORKING'!E126</f>
        <v>0</v>
      </c>
      <c r="D31" s="478">
        <f>+'SALE WORKING'!F126</f>
        <v>78878.807000000015</v>
      </c>
      <c r="E31" s="478">
        <f>+'SALE WORKING'!G126</f>
        <v>3511.06</v>
      </c>
      <c r="F31" s="478">
        <f>+'SALE WORKING'!H126</f>
        <v>0</v>
      </c>
      <c r="G31" s="478">
        <f>+'SALE WORKING'!I126</f>
        <v>0</v>
      </c>
      <c r="H31" s="478">
        <f>+'SALE WORKING'!J126</f>
        <v>0</v>
      </c>
      <c r="I31" s="478">
        <f>+'SALE WORKING'!K126</f>
        <v>0</v>
      </c>
      <c r="J31" s="478">
        <f>+'SALE WORKING'!L126</f>
        <v>0</v>
      </c>
      <c r="K31" s="478">
        <f>+'SALE WORKING'!M126</f>
        <v>0</v>
      </c>
      <c r="L31" s="478">
        <f>+'SALE WORKING'!N126</f>
        <v>0</v>
      </c>
      <c r="M31" s="478">
        <f>+'SALE WORKING'!O126</f>
        <v>0</v>
      </c>
    </row>
    <row r="32" spans="1:13" ht="15" customHeight="1">
      <c r="A32" s="392" t="s">
        <v>1367</v>
      </c>
      <c r="B32" s="478">
        <f>+'SALE WORKING'!D127</f>
        <v>0</v>
      </c>
      <c r="C32" s="478">
        <f>+'SALE WORKING'!E127</f>
        <v>0</v>
      </c>
      <c r="D32" s="478">
        <f>+'SALE WORKING'!F127</f>
        <v>78878.807000000015</v>
      </c>
      <c r="E32" s="478">
        <f>+'SALE WORKING'!G127</f>
        <v>3511.06</v>
      </c>
      <c r="F32" s="478">
        <f>+'SALE WORKING'!H127</f>
        <v>0</v>
      </c>
      <c r="G32" s="478">
        <f>+'SALE WORKING'!I127</f>
        <v>0</v>
      </c>
      <c r="H32" s="478">
        <f>+'SALE WORKING'!J127</f>
        <v>0</v>
      </c>
      <c r="I32" s="478">
        <f>+'SALE WORKING'!K127</f>
        <v>0</v>
      </c>
      <c r="J32" s="478">
        <f>+'SALE WORKING'!L127</f>
        <v>0</v>
      </c>
      <c r="K32" s="478">
        <f>+'SALE WORKING'!M127</f>
        <v>0</v>
      </c>
      <c r="L32" s="478">
        <f>+'SALE WORKING'!N127</f>
        <v>0</v>
      </c>
      <c r="M32" s="478">
        <f>+'SALE WORKING'!O127</f>
        <v>0</v>
      </c>
    </row>
    <row r="33" spans="1:13" ht="15" customHeight="1">
      <c r="A33" s="392" t="s">
        <v>1368</v>
      </c>
      <c r="B33" s="478">
        <f>+'SALE WORKING'!D128</f>
        <v>0</v>
      </c>
      <c r="C33" s="478">
        <f>+'SALE WORKING'!E128</f>
        <v>0</v>
      </c>
      <c r="D33" s="478">
        <f>+'SALE WORKING'!F128</f>
        <v>0</v>
      </c>
      <c r="E33" s="478">
        <f>+'SALE WORKING'!G128</f>
        <v>0</v>
      </c>
      <c r="F33" s="478">
        <f>+'SALE WORKING'!H128</f>
        <v>0</v>
      </c>
      <c r="G33" s="478">
        <f>+'SALE WORKING'!I128</f>
        <v>0</v>
      </c>
      <c r="H33" s="478">
        <f>+'SALE WORKING'!J128</f>
        <v>0</v>
      </c>
      <c r="I33" s="478">
        <f>+'SALE WORKING'!K128</f>
        <v>0</v>
      </c>
      <c r="J33" s="478">
        <f>+'SALE WORKING'!L128</f>
        <v>0</v>
      </c>
      <c r="K33" s="478">
        <f>+'SALE WORKING'!M128</f>
        <v>0</v>
      </c>
      <c r="L33" s="478">
        <f>+'SALE WORKING'!N128</f>
        <v>0</v>
      </c>
      <c r="M33" s="478">
        <f>+'SALE WORKING'!O128</f>
        <v>0</v>
      </c>
    </row>
    <row r="34" spans="1:13" ht="15" customHeight="1">
      <c r="A34" s="393" t="s">
        <v>1544</v>
      </c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</row>
    <row r="35" spans="1:13" ht="15" customHeight="1">
      <c r="A35" s="392" t="s">
        <v>1363</v>
      </c>
      <c r="B35" s="479">
        <f>+'SALE WORKING'!D130</f>
        <v>0</v>
      </c>
      <c r="C35" s="479">
        <f>+'SALE WORKING'!E130</f>
        <v>0</v>
      </c>
      <c r="D35" s="479">
        <f>+'SALE WORKING'!F130</f>
        <v>0</v>
      </c>
      <c r="E35" s="479">
        <f>+'SALE WORKING'!G130</f>
        <v>0</v>
      </c>
      <c r="F35" s="479">
        <f>+'SALE WORKING'!H130</f>
        <v>0</v>
      </c>
      <c r="G35" s="479">
        <f>+'SALE WORKING'!I130</f>
        <v>0</v>
      </c>
      <c r="H35" s="479">
        <f>+'SALE WORKING'!J130</f>
        <v>0</v>
      </c>
      <c r="I35" s="479">
        <f>+'SALE WORKING'!K130</f>
        <v>0</v>
      </c>
      <c r="J35" s="479">
        <f>+'SALE WORKING'!L130</f>
        <v>0</v>
      </c>
      <c r="K35" s="479">
        <f>+'SALE WORKING'!M130</f>
        <v>0</v>
      </c>
      <c r="L35" s="479">
        <f>+'SALE WORKING'!N130</f>
        <v>0</v>
      </c>
      <c r="M35" s="479">
        <f>+'SALE WORKING'!O130</f>
        <v>0</v>
      </c>
    </row>
    <row r="36" spans="1:13" ht="15" customHeight="1">
      <c r="A36" s="392" t="s">
        <v>1364</v>
      </c>
      <c r="B36" s="478">
        <f>+'SALE WORKING'!D131</f>
        <v>-6092.61</v>
      </c>
      <c r="C36" s="478">
        <f>+'SALE WORKING'!E131</f>
        <v>-25380.48</v>
      </c>
      <c r="D36" s="478">
        <f>+'SALE WORKING'!F131</f>
        <v>-50770.610000000008</v>
      </c>
      <c r="E36" s="478">
        <f>+'SALE WORKING'!G131</f>
        <v>-108917.71</v>
      </c>
      <c r="F36" s="478">
        <f>+'SALE WORKING'!H131</f>
        <v>-119985.80000000002</v>
      </c>
      <c r="G36" s="478">
        <f>+'SALE WORKING'!I131</f>
        <v>0</v>
      </c>
      <c r="H36" s="478">
        <f>+'SALE WORKING'!J131</f>
        <v>0</v>
      </c>
      <c r="I36" s="478">
        <f>+'SALE WORKING'!K131</f>
        <v>0</v>
      </c>
      <c r="J36" s="478">
        <f>+'SALE WORKING'!L131</f>
        <v>0</v>
      </c>
      <c r="K36" s="478">
        <f>+'SALE WORKING'!M131</f>
        <v>0</v>
      </c>
      <c r="L36" s="478">
        <f>+'SALE WORKING'!N131</f>
        <v>0</v>
      </c>
      <c r="M36" s="478">
        <f>+'SALE WORKING'!O131</f>
        <v>0</v>
      </c>
    </row>
    <row r="37" spans="1:13" ht="15" customHeight="1">
      <c r="A37" s="392" t="s">
        <v>1365</v>
      </c>
      <c r="B37" s="478">
        <f>+'SALE WORKING'!D132</f>
        <v>-1705.9308000000001</v>
      </c>
      <c r="C37" s="478">
        <f>+'SALE WORKING'!E132</f>
        <v>0</v>
      </c>
      <c r="D37" s="478">
        <f>+'SALE WORKING'!F132</f>
        <v>-8525.9439999999995</v>
      </c>
      <c r="E37" s="478">
        <f>+'SALE WORKING'!G132</f>
        <v>-1698.06</v>
      </c>
      <c r="F37" s="478">
        <f>+'SALE WORKING'!H132</f>
        <v>0</v>
      </c>
      <c r="G37" s="478">
        <f>+'SALE WORKING'!I132</f>
        <v>0</v>
      </c>
      <c r="H37" s="478">
        <f>+'SALE WORKING'!J132</f>
        <v>0</v>
      </c>
      <c r="I37" s="478">
        <f>+'SALE WORKING'!K132</f>
        <v>0</v>
      </c>
      <c r="J37" s="478">
        <f>+'SALE WORKING'!L132</f>
        <v>0</v>
      </c>
      <c r="K37" s="478">
        <f>+'SALE WORKING'!M132</f>
        <v>0</v>
      </c>
      <c r="L37" s="478">
        <f>+'SALE WORKING'!N132</f>
        <v>0</v>
      </c>
      <c r="M37" s="478">
        <f>+'SALE WORKING'!O132</f>
        <v>0</v>
      </c>
    </row>
    <row r="38" spans="1:13" ht="15" customHeight="1">
      <c r="A38" s="392" t="s">
        <v>1366</v>
      </c>
      <c r="B38" s="478">
        <f>+'SALE WORKING'!D133</f>
        <v>0</v>
      </c>
      <c r="C38" s="478">
        <f>+'SALE WORKING'!E133</f>
        <v>-3553.2671999999998</v>
      </c>
      <c r="D38" s="478">
        <f>+'SALE WORKING'!F133</f>
        <v>-2844.9133999999999</v>
      </c>
      <c r="E38" s="478">
        <f>+'SALE WORKING'!G133</f>
        <v>-14399.449400000001</v>
      </c>
      <c r="F38" s="478">
        <f>+'SALE WORKING'!H133</f>
        <v>-16798.011999999999</v>
      </c>
      <c r="G38" s="478">
        <f>+'SALE WORKING'!I133</f>
        <v>0</v>
      </c>
      <c r="H38" s="478">
        <f>+'SALE WORKING'!J133</f>
        <v>0</v>
      </c>
      <c r="I38" s="478">
        <f>+'SALE WORKING'!K133</f>
        <v>0</v>
      </c>
      <c r="J38" s="478">
        <f>+'SALE WORKING'!L133</f>
        <v>0</v>
      </c>
      <c r="K38" s="478">
        <f>+'SALE WORKING'!M133</f>
        <v>0</v>
      </c>
      <c r="L38" s="478">
        <f>+'SALE WORKING'!N133</f>
        <v>0</v>
      </c>
      <c r="M38" s="478">
        <f>+'SALE WORKING'!O133</f>
        <v>0</v>
      </c>
    </row>
    <row r="39" spans="1:13" ht="15" customHeight="1">
      <c r="A39" s="392" t="s">
        <v>1367</v>
      </c>
      <c r="B39" s="478">
        <f>+'SALE WORKING'!D134</f>
        <v>0</v>
      </c>
      <c r="C39" s="478">
        <f>+'SALE WORKING'!E134</f>
        <v>-3553.2671999999998</v>
      </c>
      <c r="D39" s="478">
        <f>+'SALE WORKING'!F134</f>
        <v>-2844.9133999999999</v>
      </c>
      <c r="E39" s="478">
        <f>+'SALE WORKING'!G134</f>
        <v>-14399.449400000001</v>
      </c>
      <c r="F39" s="478">
        <f>+'SALE WORKING'!H134</f>
        <v>-16798.011999999999</v>
      </c>
      <c r="G39" s="478">
        <f>+'SALE WORKING'!I134</f>
        <v>0</v>
      </c>
      <c r="H39" s="478">
        <f>+'SALE WORKING'!J134</f>
        <v>0</v>
      </c>
      <c r="I39" s="478">
        <f>+'SALE WORKING'!K134</f>
        <v>0</v>
      </c>
      <c r="J39" s="478">
        <f>+'SALE WORKING'!L134</f>
        <v>0</v>
      </c>
      <c r="K39" s="478">
        <f>+'SALE WORKING'!M134</f>
        <v>0</v>
      </c>
      <c r="L39" s="478">
        <f>+'SALE WORKING'!N134</f>
        <v>0</v>
      </c>
      <c r="M39" s="478">
        <f>+'SALE WORKING'!O134</f>
        <v>0</v>
      </c>
    </row>
    <row r="40" spans="1:13" ht="15" customHeight="1">
      <c r="A40" s="403" t="s">
        <v>1368</v>
      </c>
      <c r="B40" s="480">
        <f>+'SALE WORKING'!D135</f>
        <v>0</v>
      </c>
      <c r="C40" s="480">
        <f>+'SALE WORKING'!E135</f>
        <v>0</v>
      </c>
      <c r="D40" s="480">
        <f>+'SALE WORKING'!F135</f>
        <v>0</v>
      </c>
      <c r="E40" s="480">
        <f>+'SALE WORKING'!G135</f>
        <v>0</v>
      </c>
      <c r="F40" s="480">
        <f>+'SALE WORKING'!H135</f>
        <v>0</v>
      </c>
      <c r="G40" s="480">
        <f>+'SALE WORKING'!I135</f>
        <v>0</v>
      </c>
      <c r="H40" s="480">
        <f>+'SALE WORKING'!J135</f>
        <v>0</v>
      </c>
      <c r="I40" s="480">
        <f>+'SALE WORKING'!K135</f>
        <v>0</v>
      </c>
      <c r="J40" s="480">
        <f>+'SALE WORKING'!L135</f>
        <v>0</v>
      </c>
      <c r="K40" s="480">
        <f>+'SALE WORKING'!M135</f>
        <v>0</v>
      </c>
      <c r="L40" s="480">
        <f>+'SALE WORKING'!N135</f>
        <v>0</v>
      </c>
      <c r="M40" s="480">
        <f>+'SALE WORKING'!O135</f>
        <v>0</v>
      </c>
    </row>
    <row r="41" spans="1:13" ht="15" customHeight="1">
      <c r="A41" s="481"/>
      <c r="B41" s="482"/>
      <c r="C41" s="482"/>
      <c r="D41" s="482"/>
      <c r="E41" s="482"/>
      <c r="F41" s="482"/>
      <c r="G41" s="482"/>
      <c r="H41" s="482"/>
      <c r="I41" s="482"/>
      <c r="J41" s="482"/>
      <c r="K41" s="482"/>
      <c r="L41" s="482"/>
      <c r="M41" s="482"/>
    </row>
    <row r="42" spans="1:13" ht="15" customHeight="1" thickBot="1">
      <c r="A42" s="481"/>
      <c r="B42" s="482"/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</row>
    <row r="43" spans="1:13" ht="15.75" customHeight="1">
      <c r="A43" s="665" t="s">
        <v>1371</v>
      </c>
      <c r="B43" s="666"/>
      <c r="C43" s="666"/>
      <c r="D43" s="666"/>
      <c r="E43" s="666"/>
      <c r="F43" s="666"/>
      <c r="G43" s="666"/>
      <c r="H43" s="666"/>
      <c r="I43" s="666"/>
      <c r="J43" s="666"/>
      <c r="K43" s="666"/>
      <c r="L43" s="666"/>
      <c r="M43" s="667"/>
    </row>
    <row r="44" spans="1:13">
      <c r="A44" s="401" t="s">
        <v>1362</v>
      </c>
      <c r="B44" s="467">
        <v>43556</v>
      </c>
      <c r="C44" s="467">
        <v>43586</v>
      </c>
      <c r="D44" s="467">
        <v>43617</v>
      </c>
      <c r="E44" s="467">
        <v>43647</v>
      </c>
      <c r="F44" s="467">
        <v>43678</v>
      </c>
      <c r="G44" s="467">
        <v>43709</v>
      </c>
      <c r="H44" s="467">
        <v>43739</v>
      </c>
      <c r="I44" s="467">
        <v>43770</v>
      </c>
      <c r="J44" s="467">
        <v>43800</v>
      </c>
      <c r="K44" s="467">
        <v>43831</v>
      </c>
      <c r="L44" s="467">
        <v>43862</v>
      </c>
      <c r="M44" s="467">
        <v>43891</v>
      </c>
    </row>
    <row r="45" spans="1:13" ht="15" customHeight="1">
      <c r="A45" s="392" t="s">
        <v>1363</v>
      </c>
      <c r="B45" s="416">
        <f>+'SALE WORKING'!D165</f>
        <v>0</v>
      </c>
      <c r="C45" s="416">
        <f>+'SALE WORKING'!E165</f>
        <v>0</v>
      </c>
      <c r="D45" s="416">
        <f>+'SALE WORKING'!F165</f>
        <v>0</v>
      </c>
      <c r="E45" s="416">
        <f>+'SALE WORKING'!G165</f>
        <v>0</v>
      </c>
      <c r="F45" s="416">
        <f>+'SALE WORKING'!H165</f>
        <v>0</v>
      </c>
      <c r="G45" s="416">
        <f>+'SALE WORKING'!I165</f>
        <v>0</v>
      </c>
      <c r="H45" s="416">
        <f>+'SALE WORKING'!J165</f>
        <v>0</v>
      </c>
      <c r="I45" s="416">
        <f>+'SALE WORKING'!K165</f>
        <v>0</v>
      </c>
      <c r="J45" s="416">
        <f>+'SALE WORKING'!L165</f>
        <v>0</v>
      </c>
      <c r="K45" s="416">
        <f>+'SALE WORKING'!M165</f>
        <v>0</v>
      </c>
      <c r="L45" s="416">
        <f>+'SALE WORKING'!N165</f>
        <v>0</v>
      </c>
      <c r="M45" s="416">
        <f>+'SALE WORKING'!O165</f>
        <v>0</v>
      </c>
    </row>
    <row r="46" spans="1:13" ht="15" customHeight="1">
      <c r="A46" s="392" t="s">
        <v>1364</v>
      </c>
      <c r="B46" s="416">
        <f>+'SALE WORKING'!D166</f>
        <v>0</v>
      </c>
      <c r="C46" s="416">
        <f>+'SALE WORKING'!E166</f>
        <v>0</v>
      </c>
      <c r="D46" s="416">
        <f>+'SALE WORKING'!F166</f>
        <v>0</v>
      </c>
      <c r="E46" s="416">
        <f>+'SALE WORKING'!G166</f>
        <v>0</v>
      </c>
      <c r="F46" s="416">
        <f>+'SALE WORKING'!H166</f>
        <v>0</v>
      </c>
      <c r="G46" s="416">
        <f>+'SALE WORKING'!I166</f>
        <v>0</v>
      </c>
      <c r="H46" s="416">
        <f>+'SALE WORKING'!J166</f>
        <v>0</v>
      </c>
      <c r="I46" s="416">
        <f>+'SALE WORKING'!K166</f>
        <v>0</v>
      </c>
      <c r="J46" s="416">
        <f>+'SALE WORKING'!L166</f>
        <v>0</v>
      </c>
      <c r="K46" s="416">
        <f>+'SALE WORKING'!M166</f>
        <v>0</v>
      </c>
      <c r="L46" s="416">
        <f>+'SALE WORKING'!N166</f>
        <v>0</v>
      </c>
      <c r="M46" s="416">
        <f>+'SALE WORKING'!O166</f>
        <v>0</v>
      </c>
    </row>
    <row r="47" spans="1:13" ht="15" customHeight="1">
      <c r="A47" s="392" t="s">
        <v>1365</v>
      </c>
      <c r="B47" s="416">
        <f>+'SALE WORKING'!D167</f>
        <v>0</v>
      </c>
      <c r="C47" s="416">
        <f>+'SALE WORKING'!E167</f>
        <v>0</v>
      </c>
      <c r="D47" s="416">
        <f>+'SALE WORKING'!F167</f>
        <v>0</v>
      </c>
      <c r="E47" s="416">
        <f>+'SALE WORKING'!G167</f>
        <v>0</v>
      </c>
      <c r="F47" s="416">
        <f>+'SALE WORKING'!H167</f>
        <v>0</v>
      </c>
      <c r="G47" s="416">
        <f>+'SALE WORKING'!I167</f>
        <v>0</v>
      </c>
      <c r="H47" s="416">
        <f>+'SALE WORKING'!J167</f>
        <v>0</v>
      </c>
      <c r="I47" s="416">
        <f>+'SALE WORKING'!K167</f>
        <v>0</v>
      </c>
      <c r="J47" s="416">
        <f>+'SALE WORKING'!L167</f>
        <v>0</v>
      </c>
      <c r="K47" s="416">
        <f>+'SALE WORKING'!M167</f>
        <v>0</v>
      </c>
      <c r="L47" s="416">
        <f>+'SALE WORKING'!N167</f>
        <v>0</v>
      </c>
      <c r="M47" s="416">
        <f>+'SALE WORKING'!O167</f>
        <v>0</v>
      </c>
    </row>
    <row r="48" spans="1:13">
      <c r="A48" s="392" t="s">
        <v>1366</v>
      </c>
      <c r="B48" s="420">
        <f>+'SALE WORKING'!D168</f>
        <v>0</v>
      </c>
      <c r="C48" s="420">
        <f>+'SALE WORKING'!E168</f>
        <v>0</v>
      </c>
      <c r="D48" s="420">
        <f>+'SALE WORKING'!F168</f>
        <v>0</v>
      </c>
      <c r="E48" s="420">
        <f>+'SALE WORKING'!G168</f>
        <v>0</v>
      </c>
      <c r="F48" s="420">
        <f>+'SALE WORKING'!H168</f>
        <v>0</v>
      </c>
      <c r="G48" s="420">
        <f>+'SALE WORKING'!I168</f>
        <v>0</v>
      </c>
      <c r="H48" s="420">
        <f>+'SALE WORKING'!J168</f>
        <v>0</v>
      </c>
      <c r="I48" s="420">
        <f>+'SALE WORKING'!K168</f>
        <v>0</v>
      </c>
      <c r="J48" s="420">
        <f>+'SALE WORKING'!L168</f>
        <v>0</v>
      </c>
      <c r="K48" s="420">
        <f>+'SALE WORKING'!M168</f>
        <v>0</v>
      </c>
      <c r="L48" s="420">
        <f>+'SALE WORKING'!N168</f>
        <v>0</v>
      </c>
      <c r="M48" s="420">
        <f>+'SALE WORKING'!O168</f>
        <v>0</v>
      </c>
    </row>
    <row r="49" spans="1:13">
      <c r="A49" s="392" t="s">
        <v>1367</v>
      </c>
      <c r="B49" s="420">
        <f>+'SALE WORKING'!D169</f>
        <v>0</v>
      </c>
      <c r="C49" s="420">
        <f>+'SALE WORKING'!E169</f>
        <v>0</v>
      </c>
      <c r="D49" s="420">
        <f>+'SALE WORKING'!F169</f>
        <v>0</v>
      </c>
      <c r="E49" s="420">
        <f>+'SALE WORKING'!G169</f>
        <v>0</v>
      </c>
      <c r="F49" s="420">
        <f>+'SALE WORKING'!H169</f>
        <v>0</v>
      </c>
      <c r="G49" s="420">
        <f>+'SALE WORKING'!I169</f>
        <v>0</v>
      </c>
      <c r="H49" s="420">
        <f>+'SALE WORKING'!J169</f>
        <v>0</v>
      </c>
      <c r="I49" s="420">
        <f>+'SALE WORKING'!K169</f>
        <v>0</v>
      </c>
      <c r="J49" s="420">
        <f>+'SALE WORKING'!L169</f>
        <v>0</v>
      </c>
      <c r="K49" s="420">
        <f>+'SALE WORKING'!M169</f>
        <v>0</v>
      </c>
      <c r="L49" s="420">
        <f>+'SALE WORKING'!N169</f>
        <v>0</v>
      </c>
      <c r="M49" s="420">
        <f>+'SALE WORKING'!O169</f>
        <v>0</v>
      </c>
    </row>
    <row r="50" spans="1:13" ht="14.25" thickBot="1">
      <c r="A50" s="392" t="s">
        <v>1368</v>
      </c>
      <c r="B50" s="416">
        <f>+'SALE WORKING'!D170</f>
        <v>0</v>
      </c>
      <c r="C50" s="416">
        <f>+'SALE WORKING'!E170</f>
        <v>0</v>
      </c>
      <c r="D50" s="416">
        <f>+'SALE WORKING'!F170</f>
        <v>0</v>
      </c>
      <c r="E50" s="416">
        <f>+'SALE WORKING'!G170</f>
        <v>0</v>
      </c>
      <c r="F50" s="416">
        <f>+'SALE WORKING'!H170</f>
        <v>0</v>
      </c>
      <c r="G50" s="416">
        <f>+'SALE WORKING'!I170</f>
        <v>0</v>
      </c>
      <c r="H50" s="416">
        <f>+'SALE WORKING'!J170</f>
        <v>0</v>
      </c>
      <c r="I50" s="416">
        <f>+'SALE WORKING'!K170</f>
        <v>0</v>
      </c>
      <c r="J50" s="416">
        <f>+'SALE WORKING'!L170</f>
        <v>0</v>
      </c>
      <c r="K50" s="416">
        <f>+'SALE WORKING'!M170</f>
        <v>0</v>
      </c>
      <c r="L50" s="416">
        <f>+'SALE WORKING'!N170</f>
        <v>0</v>
      </c>
      <c r="M50" s="416">
        <f>+'SALE WORKING'!O170</f>
        <v>0</v>
      </c>
    </row>
    <row r="51" spans="1:13" ht="15.75" customHeight="1">
      <c r="A51" s="665" t="s">
        <v>1372</v>
      </c>
      <c r="B51" s="666"/>
      <c r="C51" s="666"/>
      <c r="D51" s="666"/>
      <c r="E51" s="666"/>
      <c r="F51" s="666"/>
      <c r="G51" s="666"/>
      <c r="H51" s="666"/>
      <c r="I51" s="666"/>
      <c r="J51" s="666"/>
      <c r="K51" s="666"/>
      <c r="L51" s="666"/>
      <c r="M51" s="667"/>
    </row>
    <row r="52" spans="1:13">
      <c r="A52" s="401" t="s">
        <v>1362</v>
      </c>
      <c r="B52" s="467">
        <v>43556</v>
      </c>
      <c r="C52" s="467">
        <v>43586</v>
      </c>
      <c r="D52" s="467">
        <v>43617</v>
      </c>
      <c r="E52" s="467">
        <v>43647</v>
      </c>
      <c r="F52" s="467">
        <v>43678</v>
      </c>
      <c r="G52" s="467">
        <v>43709</v>
      </c>
      <c r="H52" s="467">
        <v>43739</v>
      </c>
      <c r="I52" s="467">
        <v>43770</v>
      </c>
      <c r="J52" s="467">
        <v>43800</v>
      </c>
      <c r="K52" s="467">
        <v>43831</v>
      </c>
      <c r="L52" s="467">
        <v>43862</v>
      </c>
      <c r="M52" s="467">
        <v>43891</v>
      </c>
    </row>
    <row r="53" spans="1:13" ht="15" customHeight="1">
      <c r="A53" s="392" t="s">
        <v>1363</v>
      </c>
      <c r="B53" s="416">
        <f>+'SALE WORKING'!D193</f>
        <v>0</v>
      </c>
      <c r="C53" s="416">
        <f>+'SALE WORKING'!E193</f>
        <v>0</v>
      </c>
      <c r="D53" s="416">
        <f>+'SALE WORKING'!F193</f>
        <v>0</v>
      </c>
      <c r="E53" s="416">
        <f>+'SALE WORKING'!G193</f>
        <v>0</v>
      </c>
      <c r="F53" s="416">
        <f>+'SALE WORKING'!H193</f>
        <v>0</v>
      </c>
      <c r="G53" s="416">
        <f>+'SALE WORKING'!I193</f>
        <v>0</v>
      </c>
      <c r="H53" s="416">
        <f>+'SALE WORKING'!J193</f>
        <v>0</v>
      </c>
      <c r="I53" s="416">
        <f>+'SALE WORKING'!K193</f>
        <v>0</v>
      </c>
      <c r="J53" s="416">
        <f>+'SALE WORKING'!L193</f>
        <v>0</v>
      </c>
      <c r="K53" s="416">
        <f>+'SALE WORKING'!M193</f>
        <v>0</v>
      </c>
      <c r="L53" s="416">
        <f>+'SALE WORKING'!N193</f>
        <v>0</v>
      </c>
      <c r="M53" s="416">
        <f>+'SALE WORKING'!O193</f>
        <v>0</v>
      </c>
    </row>
    <row r="54" spans="1:13" ht="15" customHeight="1">
      <c r="A54" s="392" t="s">
        <v>1364</v>
      </c>
      <c r="B54" s="416">
        <f>+'SALE WORKING'!D194</f>
        <v>0</v>
      </c>
      <c r="C54" s="416">
        <f>+'SALE WORKING'!E194</f>
        <v>0</v>
      </c>
      <c r="D54" s="416">
        <f>+'SALE WORKING'!F194</f>
        <v>0</v>
      </c>
      <c r="E54" s="416">
        <f>+'SALE WORKING'!G194</f>
        <v>0</v>
      </c>
      <c r="F54" s="416">
        <f>+'SALE WORKING'!H194</f>
        <v>0</v>
      </c>
      <c r="G54" s="416">
        <f>+'SALE WORKING'!I194</f>
        <v>0</v>
      </c>
      <c r="H54" s="416">
        <f>+'SALE WORKING'!J194</f>
        <v>0</v>
      </c>
      <c r="I54" s="416">
        <f>+'SALE WORKING'!K194</f>
        <v>0</v>
      </c>
      <c r="J54" s="416">
        <f>+'SALE WORKING'!L194</f>
        <v>0</v>
      </c>
      <c r="K54" s="416">
        <f>+'SALE WORKING'!M194</f>
        <v>0</v>
      </c>
      <c r="L54" s="416">
        <f>+'SALE WORKING'!N194</f>
        <v>0</v>
      </c>
      <c r="M54" s="416">
        <f>+'SALE WORKING'!O194</f>
        <v>0</v>
      </c>
    </row>
    <row r="55" spans="1:13" ht="15" customHeight="1">
      <c r="A55" s="392" t="s">
        <v>1365</v>
      </c>
      <c r="B55" s="420">
        <f>+'SALE WORKING'!D195</f>
        <v>0</v>
      </c>
      <c r="C55" s="420">
        <f>+'SALE WORKING'!E195</f>
        <v>0</v>
      </c>
      <c r="D55" s="420">
        <f>+'SALE WORKING'!F195</f>
        <v>0</v>
      </c>
      <c r="E55" s="420">
        <f>+'SALE WORKING'!G195</f>
        <v>0</v>
      </c>
      <c r="F55" s="420">
        <f>+'SALE WORKING'!H195</f>
        <v>0</v>
      </c>
      <c r="G55" s="420">
        <f>+'SALE WORKING'!I195</f>
        <v>0</v>
      </c>
      <c r="H55" s="420">
        <f>+'SALE WORKING'!J195</f>
        <v>0</v>
      </c>
      <c r="I55" s="420">
        <f>+'SALE WORKING'!K195</f>
        <v>0</v>
      </c>
      <c r="J55" s="420">
        <f>+'SALE WORKING'!L195</f>
        <v>0</v>
      </c>
      <c r="K55" s="420">
        <f>+'SALE WORKING'!M195</f>
        <v>0</v>
      </c>
      <c r="L55" s="420">
        <f>+'SALE WORKING'!N195</f>
        <v>0</v>
      </c>
      <c r="M55" s="420">
        <f>+'SALE WORKING'!O195</f>
        <v>0</v>
      </c>
    </row>
    <row r="56" spans="1:13">
      <c r="A56" s="392" t="s">
        <v>1366</v>
      </c>
      <c r="B56" s="420">
        <f>+'SALE WORKING'!D196</f>
        <v>0</v>
      </c>
      <c r="C56" s="420">
        <f>+'SALE WORKING'!E196</f>
        <v>0</v>
      </c>
      <c r="D56" s="420">
        <f>+'SALE WORKING'!F196</f>
        <v>0</v>
      </c>
      <c r="E56" s="420">
        <f>+'SALE WORKING'!G196</f>
        <v>0</v>
      </c>
      <c r="F56" s="420">
        <f>+'SALE WORKING'!H196</f>
        <v>0</v>
      </c>
      <c r="G56" s="420">
        <f>+'SALE WORKING'!I196</f>
        <v>0</v>
      </c>
      <c r="H56" s="420">
        <f>+'SALE WORKING'!J196</f>
        <v>0</v>
      </c>
      <c r="I56" s="420">
        <f>+'SALE WORKING'!K196</f>
        <v>0</v>
      </c>
      <c r="J56" s="420">
        <f>+'SALE WORKING'!L196</f>
        <v>0</v>
      </c>
      <c r="K56" s="420">
        <f>+'SALE WORKING'!M196</f>
        <v>0</v>
      </c>
      <c r="L56" s="420">
        <f>+'SALE WORKING'!N196</f>
        <v>0</v>
      </c>
      <c r="M56" s="420">
        <f>+'SALE WORKING'!O196</f>
        <v>0</v>
      </c>
    </row>
    <row r="57" spans="1:13">
      <c r="A57" s="392" t="s">
        <v>1367</v>
      </c>
      <c r="B57" s="416">
        <f>+'SALE WORKING'!D197</f>
        <v>0</v>
      </c>
      <c r="C57" s="416">
        <f>+'SALE WORKING'!E197</f>
        <v>0</v>
      </c>
      <c r="D57" s="416">
        <f>+'SALE WORKING'!F197</f>
        <v>0</v>
      </c>
      <c r="E57" s="416">
        <f>+'SALE WORKING'!G197</f>
        <v>0</v>
      </c>
      <c r="F57" s="416">
        <f>+'SALE WORKING'!H197</f>
        <v>0</v>
      </c>
      <c r="G57" s="416">
        <f>+'SALE WORKING'!I197</f>
        <v>0</v>
      </c>
      <c r="H57" s="416">
        <f>+'SALE WORKING'!J197</f>
        <v>0</v>
      </c>
      <c r="I57" s="416">
        <f>+'SALE WORKING'!K197</f>
        <v>0</v>
      </c>
      <c r="J57" s="416">
        <f>+'SALE WORKING'!L197</f>
        <v>0</v>
      </c>
      <c r="K57" s="416">
        <f>+'SALE WORKING'!M197</f>
        <v>0</v>
      </c>
      <c r="L57" s="416">
        <f>+'SALE WORKING'!N197</f>
        <v>0</v>
      </c>
      <c r="M57" s="416">
        <f>+'SALE WORKING'!O197</f>
        <v>0</v>
      </c>
    </row>
    <row r="58" spans="1:13" ht="14.25" thickBot="1">
      <c r="A58" s="392" t="s">
        <v>1368</v>
      </c>
      <c r="B58" s="416">
        <f>+'SALE WORKING'!D198</f>
        <v>0</v>
      </c>
      <c r="C58" s="416">
        <f>+'SALE WORKING'!E198</f>
        <v>0</v>
      </c>
      <c r="D58" s="416">
        <f>+'SALE WORKING'!F198</f>
        <v>0</v>
      </c>
      <c r="E58" s="416">
        <f>+'SALE WORKING'!G198</f>
        <v>0</v>
      </c>
      <c r="F58" s="416">
        <f>+'SALE WORKING'!H198</f>
        <v>0</v>
      </c>
      <c r="G58" s="416">
        <f>+'SALE WORKING'!I198</f>
        <v>0</v>
      </c>
      <c r="H58" s="416">
        <f>+'SALE WORKING'!J198</f>
        <v>0</v>
      </c>
      <c r="I58" s="416">
        <f>+'SALE WORKING'!K198</f>
        <v>0</v>
      </c>
      <c r="J58" s="416">
        <f>+'SALE WORKING'!L198</f>
        <v>0</v>
      </c>
      <c r="K58" s="416">
        <f>+'SALE WORKING'!M198</f>
        <v>0</v>
      </c>
      <c r="L58" s="416">
        <f>+'SALE WORKING'!N198</f>
        <v>0</v>
      </c>
      <c r="M58" s="416">
        <f>+'SALE WORKING'!O198</f>
        <v>0</v>
      </c>
    </row>
    <row r="59" spans="1:13" ht="16.5">
      <c r="A59" s="665" t="s">
        <v>1373</v>
      </c>
      <c r="B59" s="666"/>
      <c r="C59" s="666"/>
      <c r="D59" s="666"/>
      <c r="E59" s="666"/>
      <c r="F59" s="666"/>
      <c r="G59" s="666"/>
      <c r="H59" s="666"/>
      <c r="I59" s="666"/>
      <c r="J59" s="666"/>
      <c r="K59" s="666"/>
      <c r="L59" s="666"/>
      <c r="M59" s="667"/>
    </row>
    <row r="60" spans="1:13">
      <c r="A60" s="401" t="s">
        <v>1362</v>
      </c>
      <c r="B60" s="467">
        <v>43556</v>
      </c>
      <c r="C60" s="467">
        <v>43586</v>
      </c>
      <c r="D60" s="467">
        <v>43617</v>
      </c>
      <c r="E60" s="467">
        <v>43647</v>
      </c>
      <c r="F60" s="467">
        <v>43678</v>
      </c>
      <c r="G60" s="467">
        <v>43709</v>
      </c>
      <c r="H60" s="467">
        <v>43739</v>
      </c>
      <c r="I60" s="467">
        <v>43770</v>
      </c>
      <c r="J60" s="467">
        <v>43800</v>
      </c>
      <c r="K60" s="467">
        <v>43831</v>
      </c>
      <c r="L60" s="467">
        <v>43862</v>
      </c>
      <c r="M60" s="467">
        <v>43891</v>
      </c>
    </row>
    <row r="61" spans="1:13" ht="15" customHeight="1">
      <c r="A61" s="392" t="s">
        <v>1363</v>
      </c>
      <c r="B61" s="416">
        <f>+'SALE WORKING'!D221</f>
        <v>0</v>
      </c>
      <c r="C61" s="416">
        <f>+'SALE WORKING'!E221</f>
        <v>0</v>
      </c>
      <c r="D61" s="416">
        <f>+'SALE WORKING'!F221</f>
        <v>0</v>
      </c>
      <c r="E61" s="416">
        <f>+'SALE WORKING'!G221</f>
        <v>0</v>
      </c>
      <c r="F61" s="416">
        <f>+'SALE WORKING'!H221</f>
        <v>0</v>
      </c>
      <c r="G61" s="416">
        <f>+'SALE WORKING'!I221</f>
        <v>0</v>
      </c>
      <c r="H61" s="416">
        <f>+'SALE WORKING'!J221</f>
        <v>0</v>
      </c>
      <c r="I61" s="416">
        <f>+'SALE WORKING'!K221</f>
        <v>0</v>
      </c>
      <c r="J61" s="416">
        <f>+'SALE WORKING'!L221</f>
        <v>0</v>
      </c>
      <c r="K61" s="416">
        <f>+'SALE WORKING'!M221</f>
        <v>0</v>
      </c>
      <c r="L61" s="416">
        <f>+'SALE WORKING'!N221</f>
        <v>0</v>
      </c>
      <c r="M61" s="416">
        <f>+'SALE WORKING'!O221</f>
        <v>0</v>
      </c>
    </row>
    <row r="62" spans="1:13" ht="15" customHeight="1">
      <c r="A62" s="392" t="s">
        <v>1364</v>
      </c>
      <c r="B62" s="416">
        <f>+'SALE WORKING'!D222</f>
        <v>0</v>
      </c>
      <c r="C62" s="416">
        <f>+'SALE WORKING'!E222</f>
        <v>0</v>
      </c>
      <c r="D62" s="416">
        <f>+'SALE WORKING'!F222</f>
        <v>0</v>
      </c>
      <c r="E62" s="416">
        <f>+'SALE WORKING'!G222</f>
        <v>0</v>
      </c>
      <c r="F62" s="416">
        <f>+'SALE WORKING'!H222</f>
        <v>0</v>
      </c>
      <c r="G62" s="416">
        <f>+'SALE WORKING'!I222</f>
        <v>0</v>
      </c>
      <c r="H62" s="416">
        <f>+'SALE WORKING'!J222</f>
        <v>0</v>
      </c>
      <c r="I62" s="416">
        <f>+'SALE WORKING'!K222</f>
        <v>0</v>
      </c>
      <c r="J62" s="416">
        <f>+'SALE WORKING'!L222</f>
        <v>0</v>
      </c>
      <c r="K62" s="416">
        <f>+'SALE WORKING'!M222</f>
        <v>0</v>
      </c>
      <c r="L62" s="416">
        <f>+'SALE WORKING'!N222</f>
        <v>0</v>
      </c>
      <c r="M62" s="416">
        <f>+'SALE WORKING'!O222</f>
        <v>0</v>
      </c>
    </row>
    <row r="63" spans="1:13" ht="15" customHeight="1">
      <c r="A63" s="392" t="s">
        <v>1365</v>
      </c>
      <c r="B63" s="416">
        <f>+'SALE WORKING'!D223</f>
        <v>0</v>
      </c>
      <c r="C63" s="416">
        <f>+'SALE WORKING'!E223</f>
        <v>0</v>
      </c>
      <c r="D63" s="416">
        <f>+'SALE WORKING'!F223</f>
        <v>0</v>
      </c>
      <c r="E63" s="416">
        <f>+'SALE WORKING'!G223</f>
        <v>0</v>
      </c>
      <c r="F63" s="416">
        <f>+'SALE WORKING'!H223</f>
        <v>0</v>
      </c>
      <c r="G63" s="416">
        <f>+'SALE WORKING'!I223</f>
        <v>0</v>
      </c>
      <c r="H63" s="416">
        <f>+'SALE WORKING'!J223</f>
        <v>0</v>
      </c>
      <c r="I63" s="416">
        <f>+'SALE WORKING'!K223</f>
        <v>0</v>
      </c>
      <c r="J63" s="416">
        <f>+'SALE WORKING'!L223</f>
        <v>0</v>
      </c>
      <c r="K63" s="416">
        <f>+'SALE WORKING'!M223</f>
        <v>0</v>
      </c>
      <c r="L63" s="416">
        <f>+'SALE WORKING'!N223</f>
        <v>0</v>
      </c>
      <c r="M63" s="416">
        <f>+'SALE WORKING'!O223</f>
        <v>0</v>
      </c>
    </row>
    <row r="64" spans="1:13" ht="15" customHeight="1">
      <c r="A64" s="392" t="s">
        <v>1366</v>
      </c>
      <c r="B64" s="420">
        <f>+'SALE WORKING'!D224</f>
        <v>0</v>
      </c>
      <c r="C64" s="420">
        <f>+'SALE WORKING'!E224</f>
        <v>0</v>
      </c>
      <c r="D64" s="420">
        <f>+'SALE WORKING'!F224</f>
        <v>0</v>
      </c>
      <c r="E64" s="420">
        <f>+'SALE WORKING'!G224</f>
        <v>0</v>
      </c>
      <c r="F64" s="420">
        <f>+'SALE WORKING'!H224</f>
        <v>0</v>
      </c>
      <c r="G64" s="420">
        <f>+'SALE WORKING'!I224</f>
        <v>0</v>
      </c>
      <c r="H64" s="420">
        <f>+'SALE WORKING'!J224</f>
        <v>0</v>
      </c>
      <c r="I64" s="420">
        <f>+'SALE WORKING'!K224</f>
        <v>0</v>
      </c>
      <c r="J64" s="420">
        <f>+'SALE WORKING'!L224</f>
        <v>0</v>
      </c>
      <c r="K64" s="420">
        <f>+'SALE WORKING'!M224</f>
        <v>0</v>
      </c>
      <c r="L64" s="420">
        <f>+'SALE WORKING'!N224</f>
        <v>0</v>
      </c>
      <c r="M64" s="420">
        <f>+'SALE WORKING'!O224</f>
        <v>0</v>
      </c>
    </row>
    <row r="65" spans="1:13">
      <c r="A65" s="392" t="s">
        <v>1367</v>
      </c>
      <c r="B65" s="420">
        <f>+'SALE WORKING'!D225</f>
        <v>0</v>
      </c>
      <c r="C65" s="420">
        <f>+'SALE WORKING'!E225</f>
        <v>0</v>
      </c>
      <c r="D65" s="420">
        <f>+'SALE WORKING'!F225</f>
        <v>0</v>
      </c>
      <c r="E65" s="420">
        <f>+'SALE WORKING'!G225</f>
        <v>0</v>
      </c>
      <c r="F65" s="420">
        <f>+'SALE WORKING'!H225</f>
        <v>0</v>
      </c>
      <c r="G65" s="420">
        <f>+'SALE WORKING'!I225</f>
        <v>0</v>
      </c>
      <c r="H65" s="420">
        <f>+'SALE WORKING'!J225</f>
        <v>0</v>
      </c>
      <c r="I65" s="420">
        <f>+'SALE WORKING'!K225</f>
        <v>0</v>
      </c>
      <c r="J65" s="420">
        <f>+'SALE WORKING'!L225</f>
        <v>0</v>
      </c>
      <c r="K65" s="420">
        <f>+'SALE WORKING'!M225</f>
        <v>0</v>
      </c>
      <c r="L65" s="420">
        <f>+'SALE WORKING'!N225</f>
        <v>0</v>
      </c>
      <c r="M65" s="420">
        <f>+'SALE WORKING'!O225</f>
        <v>0</v>
      </c>
    </row>
    <row r="66" spans="1:13">
      <c r="A66" s="392" t="s">
        <v>1368</v>
      </c>
      <c r="B66" s="416">
        <f>+'SALE WORKING'!D226</f>
        <v>0</v>
      </c>
      <c r="C66" s="416">
        <f>+'SALE WORKING'!E226</f>
        <v>0</v>
      </c>
      <c r="D66" s="416">
        <f>+'SALE WORKING'!F226</f>
        <v>0</v>
      </c>
      <c r="E66" s="416">
        <f>+'SALE WORKING'!G226</f>
        <v>0</v>
      </c>
      <c r="F66" s="416">
        <f>+'SALE WORKING'!H226</f>
        <v>0</v>
      </c>
      <c r="G66" s="416">
        <f>+'SALE WORKING'!I226</f>
        <v>0</v>
      </c>
      <c r="H66" s="416">
        <f>+'SALE WORKING'!J226</f>
        <v>0</v>
      </c>
      <c r="I66" s="416">
        <f>+'SALE WORKING'!K226</f>
        <v>0</v>
      </c>
      <c r="J66" s="416">
        <f>+'SALE WORKING'!L226</f>
        <v>0</v>
      </c>
      <c r="K66" s="416">
        <f>+'SALE WORKING'!M226</f>
        <v>0</v>
      </c>
      <c r="L66" s="416">
        <f>+'SALE WORKING'!N226</f>
        <v>0</v>
      </c>
      <c r="M66" s="416">
        <f>+'SALE WORKING'!O226</f>
        <v>0</v>
      </c>
    </row>
    <row r="67" spans="1:13" ht="15" customHeight="1">
      <c r="A67" s="483" t="s">
        <v>1370</v>
      </c>
      <c r="B67" s="478"/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</row>
    <row r="68" spans="1:13" ht="15" customHeight="1">
      <c r="A68" s="393" t="s">
        <v>1545</v>
      </c>
      <c r="B68" s="477"/>
      <c r="C68" s="477"/>
      <c r="D68" s="477"/>
      <c r="E68" s="477"/>
      <c r="F68" s="477"/>
      <c r="G68" s="477"/>
      <c r="H68" s="477"/>
      <c r="I68" s="477"/>
      <c r="J68" s="477"/>
      <c r="K68" s="477"/>
      <c r="L68" s="477"/>
      <c r="M68" s="477"/>
    </row>
    <row r="69" spans="1:13" ht="15" customHeight="1">
      <c r="A69" s="392" t="s">
        <v>1363</v>
      </c>
      <c r="B69" s="478">
        <f>+'SALE WORKING'!D200</f>
        <v>0</v>
      </c>
      <c r="C69" s="478">
        <f>+'SALE WORKING'!E200</f>
        <v>0</v>
      </c>
      <c r="D69" s="478">
        <f>+'SALE WORKING'!F200</f>
        <v>0</v>
      </c>
      <c r="E69" s="478">
        <f>+'SALE WORKING'!G200</f>
        <v>0</v>
      </c>
      <c r="F69" s="478">
        <f>+'SALE WORKING'!H200</f>
        <v>0</v>
      </c>
      <c r="G69" s="478">
        <f>+'SALE WORKING'!I200</f>
        <v>0</v>
      </c>
      <c r="H69" s="478">
        <f>+'SALE WORKING'!J200</f>
        <v>0</v>
      </c>
      <c r="I69" s="478">
        <f>+'SALE WORKING'!K200</f>
        <v>0</v>
      </c>
      <c r="J69" s="478">
        <f>+'SALE WORKING'!L200</f>
        <v>0</v>
      </c>
      <c r="K69" s="478">
        <f>+'SALE WORKING'!M200</f>
        <v>0</v>
      </c>
      <c r="L69" s="478">
        <f>+'SALE WORKING'!N200</f>
        <v>0</v>
      </c>
      <c r="M69" s="478">
        <f>+'SALE WORKING'!O200</f>
        <v>0</v>
      </c>
    </row>
    <row r="70" spans="1:13" ht="15" customHeight="1">
      <c r="A70" s="392" t="s">
        <v>1364</v>
      </c>
      <c r="B70" s="478">
        <f>+'SALE WORKING'!D201</f>
        <v>0</v>
      </c>
      <c r="C70" s="478">
        <f>+'SALE WORKING'!E201</f>
        <v>0</v>
      </c>
      <c r="D70" s="478">
        <f>+'SALE WORKING'!F201</f>
        <v>0</v>
      </c>
      <c r="E70" s="478">
        <f>+'SALE WORKING'!G201</f>
        <v>0</v>
      </c>
      <c r="F70" s="478">
        <f>+'SALE WORKING'!H201</f>
        <v>0</v>
      </c>
      <c r="G70" s="478">
        <f>+'SALE WORKING'!I201</f>
        <v>0</v>
      </c>
      <c r="H70" s="478">
        <f>+'SALE WORKING'!J201</f>
        <v>0</v>
      </c>
      <c r="I70" s="478">
        <f>+'SALE WORKING'!K201</f>
        <v>0</v>
      </c>
      <c r="J70" s="478">
        <f>+'SALE WORKING'!L201</f>
        <v>0</v>
      </c>
      <c r="K70" s="478">
        <f>+'SALE WORKING'!M201</f>
        <v>0</v>
      </c>
      <c r="L70" s="478">
        <f>+'SALE WORKING'!N201</f>
        <v>0</v>
      </c>
      <c r="M70" s="478">
        <f>+'SALE WORKING'!O201</f>
        <v>0</v>
      </c>
    </row>
    <row r="71" spans="1:13" ht="15" customHeight="1">
      <c r="A71" s="392" t="s">
        <v>1365</v>
      </c>
      <c r="B71" s="478">
        <f>+'SALE WORKING'!D202</f>
        <v>0</v>
      </c>
      <c r="C71" s="478">
        <f>+'SALE WORKING'!E202</f>
        <v>0</v>
      </c>
      <c r="D71" s="478">
        <f>+'SALE WORKING'!F202</f>
        <v>0</v>
      </c>
      <c r="E71" s="478">
        <f>+'SALE WORKING'!G202</f>
        <v>0</v>
      </c>
      <c r="F71" s="478">
        <f>+'SALE WORKING'!H202</f>
        <v>0</v>
      </c>
      <c r="G71" s="478">
        <f>+'SALE WORKING'!I202</f>
        <v>0</v>
      </c>
      <c r="H71" s="478">
        <f>+'SALE WORKING'!J202</f>
        <v>0</v>
      </c>
      <c r="I71" s="478">
        <f>+'SALE WORKING'!K202</f>
        <v>0</v>
      </c>
      <c r="J71" s="478">
        <f>+'SALE WORKING'!L202</f>
        <v>0</v>
      </c>
      <c r="K71" s="478">
        <f>+'SALE WORKING'!M202</f>
        <v>0</v>
      </c>
      <c r="L71" s="478">
        <f>+'SALE WORKING'!N202</f>
        <v>0</v>
      </c>
      <c r="M71" s="478">
        <f>+'SALE WORKING'!O202</f>
        <v>0</v>
      </c>
    </row>
    <row r="72" spans="1:13" ht="15" customHeight="1">
      <c r="A72" s="392" t="s">
        <v>1366</v>
      </c>
      <c r="B72" s="478">
        <f>+'SALE WORKING'!D203</f>
        <v>0</v>
      </c>
      <c r="C72" s="478">
        <f>+'SALE WORKING'!E203</f>
        <v>0</v>
      </c>
      <c r="D72" s="478">
        <f>+'SALE WORKING'!F203</f>
        <v>0</v>
      </c>
      <c r="E72" s="478">
        <f>+'SALE WORKING'!G203</f>
        <v>0</v>
      </c>
      <c r="F72" s="478">
        <f>+'SALE WORKING'!H203</f>
        <v>0</v>
      </c>
      <c r="G72" s="478">
        <f>+'SALE WORKING'!I203</f>
        <v>0</v>
      </c>
      <c r="H72" s="478">
        <f>+'SALE WORKING'!J203</f>
        <v>0</v>
      </c>
      <c r="I72" s="478">
        <f>+'SALE WORKING'!K203</f>
        <v>0</v>
      </c>
      <c r="J72" s="478">
        <f>+'SALE WORKING'!L203</f>
        <v>0</v>
      </c>
      <c r="K72" s="478">
        <f>+'SALE WORKING'!M203</f>
        <v>0</v>
      </c>
      <c r="L72" s="478">
        <f>+'SALE WORKING'!N203</f>
        <v>0</v>
      </c>
      <c r="M72" s="478">
        <f>+'SALE WORKING'!O203</f>
        <v>0</v>
      </c>
    </row>
    <row r="73" spans="1:13" ht="15" customHeight="1">
      <c r="A73" s="392" t="s">
        <v>1367</v>
      </c>
      <c r="B73" s="478">
        <f>+'SALE WORKING'!D204</f>
        <v>0</v>
      </c>
      <c r="C73" s="478">
        <f>+'SALE WORKING'!E204</f>
        <v>0</v>
      </c>
      <c r="D73" s="478">
        <f>+'SALE WORKING'!F204</f>
        <v>0</v>
      </c>
      <c r="E73" s="478">
        <f>+'SALE WORKING'!G204</f>
        <v>0</v>
      </c>
      <c r="F73" s="478">
        <f>+'SALE WORKING'!H204</f>
        <v>0</v>
      </c>
      <c r="G73" s="478">
        <f>+'SALE WORKING'!I204</f>
        <v>0</v>
      </c>
      <c r="H73" s="478">
        <f>+'SALE WORKING'!J204</f>
        <v>0</v>
      </c>
      <c r="I73" s="478">
        <f>+'SALE WORKING'!K204</f>
        <v>0</v>
      </c>
      <c r="J73" s="478">
        <f>+'SALE WORKING'!L204</f>
        <v>0</v>
      </c>
      <c r="K73" s="478">
        <f>+'SALE WORKING'!M204</f>
        <v>0</v>
      </c>
      <c r="L73" s="478">
        <f>+'SALE WORKING'!N204</f>
        <v>0</v>
      </c>
      <c r="M73" s="478">
        <f>+'SALE WORKING'!O204</f>
        <v>0</v>
      </c>
    </row>
    <row r="74" spans="1:13" ht="15" customHeight="1">
      <c r="A74" s="392" t="s">
        <v>1368</v>
      </c>
      <c r="B74" s="478">
        <f>+'SALE WORKING'!D205</f>
        <v>0</v>
      </c>
      <c r="C74" s="478">
        <f>+'SALE WORKING'!E205</f>
        <v>0</v>
      </c>
      <c r="D74" s="478">
        <f>+'SALE WORKING'!F205</f>
        <v>0</v>
      </c>
      <c r="E74" s="478">
        <f>+'SALE WORKING'!G205</f>
        <v>0</v>
      </c>
      <c r="F74" s="478">
        <f>+'SALE WORKING'!H205</f>
        <v>0</v>
      </c>
      <c r="G74" s="478">
        <f>+'SALE WORKING'!I205</f>
        <v>0</v>
      </c>
      <c r="H74" s="478">
        <f>+'SALE WORKING'!J205</f>
        <v>0</v>
      </c>
      <c r="I74" s="478">
        <f>+'SALE WORKING'!K205</f>
        <v>0</v>
      </c>
      <c r="J74" s="478">
        <f>+'SALE WORKING'!L205</f>
        <v>0</v>
      </c>
      <c r="K74" s="478">
        <f>+'SALE WORKING'!M205</f>
        <v>0</v>
      </c>
      <c r="L74" s="478">
        <f>+'SALE WORKING'!N205</f>
        <v>0</v>
      </c>
      <c r="M74" s="478">
        <f>+'SALE WORKING'!O205</f>
        <v>0</v>
      </c>
    </row>
    <row r="75" spans="1:13" ht="15" customHeight="1">
      <c r="A75" s="393" t="s">
        <v>1543</v>
      </c>
      <c r="B75" s="477">
        <f>+'SALE WORKING'!D206</f>
        <v>0</v>
      </c>
      <c r="C75" s="477">
        <f>+'SALE WORKING'!E206</f>
        <v>0</v>
      </c>
      <c r="D75" s="477">
        <f>+'SALE WORKING'!F206</f>
        <v>0</v>
      </c>
      <c r="E75" s="477">
        <f>+'SALE WORKING'!G206</f>
        <v>0</v>
      </c>
      <c r="F75" s="477">
        <f>+'SALE WORKING'!H206</f>
        <v>0</v>
      </c>
      <c r="G75" s="477">
        <f>+'SALE WORKING'!I206</f>
        <v>0</v>
      </c>
      <c r="H75" s="477">
        <f>+'SALE WORKING'!J206</f>
        <v>0</v>
      </c>
      <c r="I75" s="477">
        <f>+'SALE WORKING'!K206</f>
        <v>0</v>
      </c>
      <c r="J75" s="477">
        <f>+'SALE WORKING'!L206</f>
        <v>0</v>
      </c>
      <c r="K75" s="477">
        <f>+'SALE WORKING'!M206</f>
        <v>0</v>
      </c>
      <c r="L75" s="477">
        <f>+'SALE WORKING'!N206</f>
        <v>0</v>
      </c>
      <c r="M75" s="477">
        <f>+'SALE WORKING'!O206</f>
        <v>0</v>
      </c>
    </row>
    <row r="76" spans="1:13" ht="15" customHeight="1">
      <c r="A76" s="392" t="s">
        <v>1363</v>
      </c>
      <c r="B76" s="478">
        <f>+'SALE WORKING'!D207</f>
        <v>0</v>
      </c>
      <c r="C76" s="478">
        <f>+'SALE WORKING'!E207</f>
        <v>0</v>
      </c>
      <c r="D76" s="478">
        <f>+'SALE WORKING'!F207</f>
        <v>0</v>
      </c>
      <c r="E76" s="478">
        <f>+'SALE WORKING'!G207</f>
        <v>0</v>
      </c>
      <c r="F76" s="478">
        <f>+'SALE WORKING'!H207</f>
        <v>0</v>
      </c>
      <c r="G76" s="478">
        <f>+'SALE WORKING'!I207</f>
        <v>0</v>
      </c>
      <c r="H76" s="478">
        <f>+'SALE WORKING'!J207</f>
        <v>0</v>
      </c>
      <c r="I76" s="478">
        <f>+'SALE WORKING'!K207</f>
        <v>0</v>
      </c>
      <c r="J76" s="478">
        <f>+'SALE WORKING'!L207</f>
        <v>0</v>
      </c>
      <c r="K76" s="478">
        <f>+'SALE WORKING'!M207</f>
        <v>0</v>
      </c>
      <c r="L76" s="478">
        <f>+'SALE WORKING'!N207</f>
        <v>0</v>
      </c>
      <c r="M76" s="478">
        <f>+'SALE WORKING'!O207</f>
        <v>0</v>
      </c>
    </row>
    <row r="77" spans="1:13" ht="15" customHeight="1">
      <c r="A77" s="392" t="s">
        <v>1364</v>
      </c>
      <c r="B77" s="478">
        <f>+'SALE WORKING'!D208</f>
        <v>0</v>
      </c>
      <c r="C77" s="478">
        <f>+'SALE WORKING'!E208</f>
        <v>0</v>
      </c>
      <c r="D77" s="478">
        <f>+'SALE WORKING'!F208</f>
        <v>0</v>
      </c>
      <c r="E77" s="478">
        <f>+'SALE WORKING'!G208</f>
        <v>0</v>
      </c>
      <c r="F77" s="478">
        <f>+'SALE WORKING'!H208</f>
        <v>0</v>
      </c>
      <c r="G77" s="478">
        <f>+'SALE WORKING'!I208</f>
        <v>0</v>
      </c>
      <c r="H77" s="478">
        <f>+'SALE WORKING'!J208</f>
        <v>0</v>
      </c>
      <c r="I77" s="478">
        <f>+'SALE WORKING'!K208</f>
        <v>0</v>
      </c>
      <c r="J77" s="478">
        <f>+'SALE WORKING'!L208</f>
        <v>0</v>
      </c>
      <c r="K77" s="478">
        <f>+'SALE WORKING'!M208</f>
        <v>0</v>
      </c>
      <c r="L77" s="478">
        <f>+'SALE WORKING'!N208</f>
        <v>0</v>
      </c>
      <c r="M77" s="478">
        <f>+'SALE WORKING'!O208</f>
        <v>0</v>
      </c>
    </row>
    <row r="78" spans="1:13" ht="15" customHeight="1">
      <c r="A78" s="392" t="s">
        <v>1365</v>
      </c>
      <c r="B78" s="478">
        <f>+'SALE WORKING'!D209</f>
        <v>0</v>
      </c>
      <c r="C78" s="478">
        <f>+'SALE WORKING'!E209</f>
        <v>0</v>
      </c>
      <c r="D78" s="478">
        <f>+'SALE WORKING'!F209</f>
        <v>0</v>
      </c>
      <c r="E78" s="478">
        <f>+'SALE WORKING'!G209</f>
        <v>0</v>
      </c>
      <c r="F78" s="478">
        <f>+'SALE WORKING'!H209</f>
        <v>0</v>
      </c>
      <c r="G78" s="478">
        <f>+'SALE WORKING'!I209</f>
        <v>0</v>
      </c>
      <c r="H78" s="478">
        <f>+'SALE WORKING'!J209</f>
        <v>0</v>
      </c>
      <c r="I78" s="478">
        <f>+'SALE WORKING'!K209</f>
        <v>0</v>
      </c>
      <c r="J78" s="478">
        <f>+'SALE WORKING'!L209</f>
        <v>0</v>
      </c>
      <c r="K78" s="478">
        <f>+'SALE WORKING'!M209</f>
        <v>0</v>
      </c>
      <c r="L78" s="478">
        <f>+'SALE WORKING'!N209</f>
        <v>0</v>
      </c>
      <c r="M78" s="478">
        <f>+'SALE WORKING'!O209</f>
        <v>0</v>
      </c>
    </row>
    <row r="79" spans="1:13" ht="15" customHeight="1">
      <c r="A79" s="392" t="s">
        <v>1366</v>
      </c>
      <c r="B79" s="478">
        <f>+'SALE WORKING'!D210</f>
        <v>0</v>
      </c>
      <c r="C79" s="478">
        <f>+'SALE WORKING'!E210</f>
        <v>0</v>
      </c>
      <c r="D79" s="478">
        <f>+'SALE WORKING'!F210</f>
        <v>0</v>
      </c>
      <c r="E79" s="478">
        <f>+'SALE WORKING'!G210</f>
        <v>0</v>
      </c>
      <c r="F79" s="478">
        <f>+'SALE WORKING'!H210</f>
        <v>0</v>
      </c>
      <c r="G79" s="478">
        <f>+'SALE WORKING'!I210</f>
        <v>0</v>
      </c>
      <c r="H79" s="478">
        <f>+'SALE WORKING'!J210</f>
        <v>0</v>
      </c>
      <c r="I79" s="478">
        <f>+'SALE WORKING'!K210</f>
        <v>0</v>
      </c>
      <c r="J79" s="478">
        <f>+'SALE WORKING'!L210</f>
        <v>0</v>
      </c>
      <c r="K79" s="478">
        <f>+'SALE WORKING'!M210</f>
        <v>0</v>
      </c>
      <c r="L79" s="478">
        <f>+'SALE WORKING'!N210</f>
        <v>0</v>
      </c>
      <c r="M79" s="478">
        <f>+'SALE WORKING'!O210</f>
        <v>0</v>
      </c>
    </row>
    <row r="80" spans="1:13" ht="15" customHeight="1">
      <c r="A80" s="392" t="s">
        <v>1367</v>
      </c>
      <c r="B80" s="478">
        <f>+'SALE WORKING'!D211</f>
        <v>0</v>
      </c>
      <c r="C80" s="478">
        <f>+'SALE WORKING'!E211</f>
        <v>0</v>
      </c>
      <c r="D80" s="478">
        <f>+'SALE WORKING'!F211</f>
        <v>0</v>
      </c>
      <c r="E80" s="478">
        <f>+'SALE WORKING'!G211</f>
        <v>0</v>
      </c>
      <c r="F80" s="478">
        <f>+'SALE WORKING'!H211</f>
        <v>0</v>
      </c>
      <c r="G80" s="478">
        <f>+'SALE WORKING'!I211</f>
        <v>0</v>
      </c>
      <c r="H80" s="478">
        <f>+'SALE WORKING'!J211</f>
        <v>0</v>
      </c>
      <c r="I80" s="478">
        <f>+'SALE WORKING'!K211</f>
        <v>0</v>
      </c>
      <c r="J80" s="478">
        <f>+'SALE WORKING'!L211</f>
        <v>0</v>
      </c>
      <c r="K80" s="478">
        <f>+'SALE WORKING'!M211</f>
        <v>0</v>
      </c>
      <c r="L80" s="478">
        <f>+'SALE WORKING'!N211</f>
        <v>0</v>
      </c>
      <c r="M80" s="478">
        <f>+'SALE WORKING'!O211</f>
        <v>0</v>
      </c>
    </row>
    <row r="81" spans="1:13" ht="15" customHeight="1">
      <c r="A81" s="392" t="s">
        <v>1368</v>
      </c>
      <c r="B81" s="478">
        <f>+'SALE WORKING'!D212</f>
        <v>0</v>
      </c>
      <c r="C81" s="478">
        <f>+'SALE WORKING'!E212</f>
        <v>0</v>
      </c>
      <c r="D81" s="478">
        <f>+'SALE WORKING'!F212</f>
        <v>0</v>
      </c>
      <c r="E81" s="478">
        <f>+'SALE WORKING'!G212</f>
        <v>0</v>
      </c>
      <c r="F81" s="478">
        <f>+'SALE WORKING'!H212</f>
        <v>0</v>
      </c>
      <c r="G81" s="478">
        <f>+'SALE WORKING'!I212</f>
        <v>0</v>
      </c>
      <c r="H81" s="478">
        <f>+'SALE WORKING'!J212</f>
        <v>0</v>
      </c>
      <c r="I81" s="478">
        <f>+'SALE WORKING'!K212</f>
        <v>0</v>
      </c>
      <c r="J81" s="478">
        <f>+'SALE WORKING'!L212</f>
        <v>0</v>
      </c>
      <c r="K81" s="478">
        <f>+'SALE WORKING'!M212</f>
        <v>0</v>
      </c>
      <c r="L81" s="478">
        <f>+'SALE WORKING'!N212</f>
        <v>0</v>
      </c>
      <c r="M81" s="478">
        <f>+'SALE WORKING'!O212</f>
        <v>0</v>
      </c>
    </row>
    <row r="82" spans="1:13" ht="15" customHeight="1">
      <c r="A82" s="393" t="s">
        <v>1544</v>
      </c>
      <c r="B82" s="477">
        <f>+'SALE WORKING'!D213</f>
        <v>0</v>
      </c>
      <c r="C82" s="477">
        <f>+'SALE WORKING'!E213</f>
        <v>0</v>
      </c>
      <c r="D82" s="477">
        <f>+'SALE WORKING'!F213</f>
        <v>0</v>
      </c>
      <c r="E82" s="477">
        <f>+'SALE WORKING'!G213</f>
        <v>0</v>
      </c>
      <c r="F82" s="477">
        <f>+'SALE WORKING'!H213</f>
        <v>0</v>
      </c>
      <c r="G82" s="477">
        <f>+'SALE WORKING'!I213</f>
        <v>0</v>
      </c>
      <c r="H82" s="477">
        <f>+'SALE WORKING'!J213</f>
        <v>0</v>
      </c>
      <c r="I82" s="477">
        <f>+'SALE WORKING'!K213</f>
        <v>0</v>
      </c>
      <c r="J82" s="477">
        <f>+'SALE WORKING'!L213</f>
        <v>0</v>
      </c>
      <c r="K82" s="477">
        <f>+'SALE WORKING'!M213</f>
        <v>0</v>
      </c>
      <c r="L82" s="477">
        <f>+'SALE WORKING'!N213</f>
        <v>0</v>
      </c>
      <c r="M82" s="477">
        <f>+'SALE WORKING'!O213</f>
        <v>0</v>
      </c>
    </row>
    <row r="83" spans="1:13" ht="15" customHeight="1">
      <c r="A83" s="392" t="s">
        <v>1363</v>
      </c>
      <c r="B83" s="478">
        <f>+'SALE WORKING'!D214</f>
        <v>0</v>
      </c>
      <c r="C83" s="478">
        <f>+'SALE WORKING'!E214</f>
        <v>0</v>
      </c>
      <c r="D83" s="478">
        <f>+'SALE WORKING'!F214</f>
        <v>0</v>
      </c>
      <c r="E83" s="478">
        <f>+'SALE WORKING'!G214</f>
        <v>0</v>
      </c>
      <c r="F83" s="478">
        <f>+'SALE WORKING'!H214</f>
        <v>0</v>
      </c>
      <c r="G83" s="478">
        <f>+'SALE WORKING'!I214</f>
        <v>0</v>
      </c>
      <c r="H83" s="478">
        <f>+'SALE WORKING'!J214</f>
        <v>0</v>
      </c>
      <c r="I83" s="478">
        <f>+'SALE WORKING'!K214</f>
        <v>0</v>
      </c>
      <c r="J83" s="478">
        <f>+'SALE WORKING'!L214</f>
        <v>0</v>
      </c>
      <c r="K83" s="478">
        <f>+'SALE WORKING'!M214</f>
        <v>0</v>
      </c>
      <c r="L83" s="478">
        <f>+'SALE WORKING'!N214</f>
        <v>0</v>
      </c>
      <c r="M83" s="478">
        <f>+'SALE WORKING'!O214</f>
        <v>0</v>
      </c>
    </row>
    <row r="84" spans="1:13" ht="15" customHeight="1">
      <c r="A84" s="392" t="s">
        <v>1364</v>
      </c>
      <c r="B84" s="478">
        <f>+'SALE WORKING'!D215</f>
        <v>0</v>
      </c>
      <c r="C84" s="478">
        <f>+'SALE WORKING'!E215</f>
        <v>0</v>
      </c>
      <c r="D84" s="478">
        <f>+'SALE WORKING'!F215</f>
        <v>0</v>
      </c>
      <c r="E84" s="478">
        <f>+'SALE WORKING'!G215</f>
        <v>0</v>
      </c>
      <c r="F84" s="478">
        <f>+'SALE WORKING'!H215</f>
        <v>0</v>
      </c>
      <c r="G84" s="478">
        <f>+'SALE WORKING'!I215</f>
        <v>0</v>
      </c>
      <c r="H84" s="478">
        <f>+'SALE WORKING'!J215</f>
        <v>0</v>
      </c>
      <c r="I84" s="478">
        <f>+'SALE WORKING'!K215</f>
        <v>0</v>
      </c>
      <c r="J84" s="478">
        <f>+'SALE WORKING'!L215</f>
        <v>0</v>
      </c>
      <c r="K84" s="478">
        <f>+'SALE WORKING'!M215</f>
        <v>0</v>
      </c>
      <c r="L84" s="478">
        <f>+'SALE WORKING'!N215</f>
        <v>0</v>
      </c>
      <c r="M84" s="478">
        <f>+'SALE WORKING'!O215</f>
        <v>0</v>
      </c>
    </row>
    <row r="85" spans="1:13" ht="15" customHeight="1">
      <c r="A85" s="392" t="s">
        <v>1365</v>
      </c>
      <c r="B85" s="478">
        <f>+'SALE WORKING'!D216</f>
        <v>0</v>
      </c>
      <c r="C85" s="478">
        <f>+'SALE WORKING'!E216</f>
        <v>0</v>
      </c>
      <c r="D85" s="478">
        <f>+'SALE WORKING'!F216</f>
        <v>0</v>
      </c>
      <c r="E85" s="478">
        <f>+'SALE WORKING'!G216</f>
        <v>0</v>
      </c>
      <c r="F85" s="478">
        <f>+'SALE WORKING'!H216</f>
        <v>0</v>
      </c>
      <c r="G85" s="478">
        <f>+'SALE WORKING'!I216</f>
        <v>0</v>
      </c>
      <c r="H85" s="478">
        <f>+'SALE WORKING'!J216</f>
        <v>0</v>
      </c>
      <c r="I85" s="478">
        <f>+'SALE WORKING'!K216</f>
        <v>0</v>
      </c>
      <c r="J85" s="478">
        <f>+'SALE WORKING'!L216</f>
        <v>0</v>
      </c>
      <c r="K85" s="478">
        <f>+'SALE WORKING'!M216</f>
        <v>0</v>
      </c>
      <c r="L85" s="478">
        <f>+'SALE WORKING'!N216</f>
        <v>0</v>
      </c>
      <c r="M85" s="478">
        <f>+'SALE WORKING'!O216</f>
        <v>0</v>
      </c>
    </row>
    <row r="86" spans="1:13" ht="15" customHeight="1">
      <c r="A86" s="392" t="s">
        <v>1366</v>
      </c>
      <c r="B86" s="478">
        <f>+'SALE WORKING'!D217</f>
        <v>0</v>
      </c>
      <c r="C86" s="478">
        <f>+'SALE WORKING'!E217</f>
        <v>0</v>
      </c>
      <c r="D86" s="478">
        <f>+'SALE WORKING'!F217</f>
        <v>0</v>
      </c>
      <c r="E86" s="478">
        <f>+'SALE WORKING'!G217</f>
        <v>0</v>
      </c>
      <c r="F86" s="478">
        <f>+'SALE WORKING'!H217</f>
        <v>0</v>
      </c>
      <c r="G86" s="478">
        <f>+'SALE WORKING'!I217</f>
        <v>0</v>
      </c>
      <c r="H86" s="478">
        <f>+'SALE WORKING'!J217</f>
        <v>0</v>
      </c>
      <c r="I86" s="478">
        <f>+'SALE WORKING'!K217</f>
        <v>0</v>
      </c>
      <c r="J86" s="478">
        <f>+'SALE WORKING'!L217</f>
        <v>0</v>
      </c>
      <c r="K86" s="478">
        <f>+'SALE WORKING'!M217</f>
        <v>0</v>
      </c>
      <c r="L86" s="478">
        <f>+'SALE WORKING'!N217</f>
        <v>0</v>
      </c>
      <c r="M86" s="478">
        <f>+'SALE WORKING'!O217</f>
        <v>0</v>
      </c>
    </row>
    <row r="87" spans="1:13" ht="15" customHeight="1">
      <c r="A87" s="392" t="s">
        <v>1367</v>
      </c>
      <c r="B87" s="478">
        <f>+'SALE WORKING'!D218</f>
        <v>0</v>
      </c>
      <c r="C87" s="478">
        <f>+'SALE WORKING'!E218</f>
        <v>0</v>
      </c>
      <c r="D87" s="478">
        <f>+'SALE WORKING'!F218</f>
        <v>0</v>
      </c>
      <c r="E87" s="478">
        <f>+'SALE WORKING'!G218</f>
        <v>0</v>
      </c>
      <c r="F87" s="478">
        <f>+'SALE WORKING'!H218</f>
        <v>0</v>
      </c>
      <c r="G87" s="478">
        <f>+'SALE WORKING'!I218</f>
        <v>0</v>
      </c>
      <c r="H87" s="478">
        <f>+'SALE WORKING'!J218</f>
        <v>0</v>
      </c>
      <c r="I87" s="478">
        <f>+'SALE WORKING'!K218</f>
        <v>0</v>
      </c>
      <c r="J87" s="478">
        <f>+'SALE WORKING'!L218</f>
        <v>0</v>
      </c>
      <c r="K87" s="478">
        <f>+'SALE WORKING'!M218</f>
        <v>0</v>
      </c>
      <c r="L87" s="478">
        <f>+'SALE WORKING'!N218</f>
        <v>0</v>
      </c>
      <c r="M87" s="478">
        <f>+'SALE WORKING'!O218</f>
        <v>0</v>
      </c>
    </row>
    <row r="88" spans="1:13" ht="15" customHeight="1" thickBot="1">
      <c r="A88" s="403" t="s">
        <v>1368</v>
      </c>
      <c r="B88" s="478">
        <f>+'SALE WORKING'!D219</f>
        <v>0</v>
      </c>
      <c r="C88" s="478">
        <f>+'SALE WORKING'!E219</f>
        <v>0</v>
      </c>
      <c r="D88" s="478">
        <f>+'SALE WORKING'!F219</f>
        <v>0</v>
      </c>
      <c r="E88" s="478">
        <f>+'SALE WORKING'!G219</f>
        <v>0</v>
      </c>
      <c r="F88" s="478">
        <f>+'SALE WORKING'!H219</f>
        <v>0</v>
      </c>
      <c r="G88" s="478">
        <f>+'SALE WORKING'!I219</f>
        <v>0</v>
      </c>
      <c r="H88" s="478">
        <f>+'SALE WORKING'!J219</f>
        <v>0</v>
      </c>
      <c r="I88" s="478">
        <f>+'SALE WORKING'!K219</f>
        <v>0</v>
      </c>
      <c r="J88" s="478">
        <f>+'SALE WORKING'!L219</f>
        <v>0</v>
      </c>
      <c r="K88" s="478">
        <f>+'SALE WORKING'!M219</f>
        <v>0</v>
      </c>
      <c r="L88" s="478">
        <f>+'SALE WORKING'!N219</f>
        <v>0</v>
      </c>
      <c r="M88" s="478">
        <f>+'SALE WORKING'!O219</f>
        <v>0</v>
      </c>
    </row>
    <row r="89" spans="1:13" ht="16.5">
      <c r="A89" s="665" t="s">
        <v>1374</v>
      </c>
      <c r="B89" s="666"/>
      <c r="C89" s="666"/>
      <c r="D89" s="666"/>
      <c r="E89" s="666"/>
      <c r="F89" s="666"/>
      <c r="G89" s="666"/>
      <c r="H89" s="666"/>
      <c r="I89" s="666"/>
      <c r="J89" s="666"/>
      <c r="K89" s="666"/>
      <c r="L89" s="666"/>
      <c r="M89" s="667"/>
    </row>
    <row r="90" spans="1:13">
      <c r="A90" s="401" t="s">
        <v>1362</v>
      </c>
      <c r="B90" s="467">
        <v>43556</v>
      </c>
      <c r="C90" s="467">
        <v>43586</v>
      </c>
      <c r="D90" s="467">
        <v>43617</v>
      </c>
      <c r="E90" s="467">
        <v>43647</v>
      </c>
      <c r="F90" s="467">
        <v>43678</v>
      </c>
      <c r="G90" s="467">
        <v>43709</v>
      </c>
      <c r="H90" s="467">
        <v>43739</v>
      </c>
      <c r="I90" s="467">
        <v>43770</v>
      </c>
      <c r="J90" s="467">
        <v>43800</v>
      </c>
      <c r="K90" s="467">
        <v>43831</v>
      </c>
      <c r="L90" s="467">
        <v>43862</v>
      </c>
      <c r="M90" s="467">
        <v>43891</v>
      </c>
    </row>
    <row r="91" spans="1:13">
      <c r="A91" s="392" t="s">
        <v>1363</v>
      </c>
      <c r="B91" s="484">
        <f>+'SALE WORKING'!D249</f>
        <v>0</v>
      </c>
      <c r="C91" s="484">
        <f>+'SALE WORKING'!E249</f>
        <v>0</v>
      </c>
      <c r="D91" s="484">
        <f>+'SALE WORKING'!F249</f>
        <v>0</v>
      </c>
      <c r="E91" s="484">
        <f>+'SALE WORKING'!G249</f>
        <v>0</v>
      </c>
      <c r="F91" s="484">
        <f>+'SALE WORKING'!H249</f>
        <v>0</v>
      </c>
      <c r="G91" s="484">
        <f>+'SALE WORKING'!I249</f>
        <v>0</v>
      </c>
      <c r="H91" s="484">
        <f>+'SALE WORKING'!J249</f>
        <v>0</v>
      </c>
      <c r="I91" s="484">
        <f>+'SALE WORKING'!K249</f>
        <v>0</v>
      </c>
      <c r="J91" s="484">
        <f>+'SALE WORKING'!L249</f>
        <v>0</v>
      </c>
      <c r="K91" s="484">
        <f>+'SALE WORKING'!M249</f>
        <v>0</v>
      </c>
      <c r="L91" s="484">
        <f>+'SALE WORKING'!N249</f>
        <v>0</v>
      </c>
      <c r="M91" s="484">
        <f>+'SALE WORKING'!O249</f>
        <v>0</v>
      </c>
    </row>
    <row r="92" spans="1:13">
      <c r="A92" s="392" t="s">
        <v>1364</v>
      </c>
      <c r="B92" s="484">
        <f>+'SALE WORKING'!D250</f>
        <v>0</v>
      </c>
      <c r="C92" s="484">
        <f>+'SALE WORKING'!E250</f>
        <v>0</v>
      </c>
      <c r="D92" s="484">
        <f>+'SALE WORKING'!F250</f>
        <v>0</v>
      </c>
      <c r="E92" s="484">
        <f>+'SALE WORKING'!G250</f>
        <v>0</v>
      </c>
      <c r="F92" s="484">
        <f>+'SALE WORKING'!H250</f>
        <v>0</v>
      </c>
      <c r="G92" s="484">
        <f>+'SALE WORKING'!I250</f>
        <v>0</v>
      </c>
      <c r="H92" s="484">
        <f>+'SALE WORKING'!J250</f>
        <v>0</v>
      </c>
      <c r="I92" s="484">
        <f>+'SALE WORKING'!K250</f>
        <v>0</v>
      </c>
      <c r="J92" s="484">
        <f>+'SALE WORKING'!L250</f>
        <v>0</v>
      </c>
      <c r="K92" s="484">
        <f>+'SALE WORKING'!M250</f>
        <v>0</v>
      </c>
      <c r="L92" s="484">
        <f>+'SALE WORKING'!N250</f>
        <v>0</v>
      </c>
      <c r="M92" s="484">
        <f>+'SALE WORKING'!O250</f>
        <v>0</v>
      </c>
    </row>
    <row r="93" spans="1:13">
      <c r="A93" s="392" t="s">
        <v>1365</v>
      </c>
      <c r="B93" s="484">
        <f>+'SALE WORKING'!D251</f>
        <v>0</v>
      </c>
      <c r="C93" s="484">
        <f>+'SALE WORKING'!E251</f>
        <v>0</v>
      </c>
      <c r="D93" s="484">
        <f>+'SALE WORKING'!F251</f>
        <v>0</v>
      </c>
      <c r="E93" s="484">
        <f>+'SALE WORKING'!G251</f>
        <v>0</v>
      </c>
      <c r="F93" s="484">
        <f>+'SALE WORKING'!H251</f>
        <v>0</v>
      </c>
      <c r="G93" s="484">
        <f>+'SALE WORKING'!I251</f>
        <v>0</v>
      </c>
      <c r="H93" s="484">
        <f>+'SALE WORKING'!J251</f>
        <v>0</v>
      </c>
      <c r="I93" s="484">
        <f>+'SALE WORKING'!K251</f>
        <v>0</v>
      </c>
      <c r="J93" s="484">
        <f>+'SALE WORKING'!L251</f>
        <v>0</v>
      </c>
      <c r="K93" s="484">
        <f>+'SALE WORKING'!M251</f>
        <v>0</v>
      </c>
      <c r="L93" s="484">
        <f>+'SALE WORKING'!N251</f>
        <v>0</v>
      </c>
      <c r="M93" s="484">
        <f>+'SALE WORKING'!O251</f>
        <v>0</v>
      </c>
    </row>
    <row r="94" spans="1:13">
      <c r="A94" s="392" t="s">
        <v>1366</v>
      </c>
      <c r="B94" s="485">
        <f>+'SALE WORKING'!D252</f>
        <v>0</v>
      </c>
      <c r="C94" s="485">
        <f>+'SALE WORKING'!E252</f>
        <v>0</v>
      </c>
      <c r="D94" s="485">
        <f>+'SALE WORKING'!F252</f>
        <v>0</v>
      </c>
      <c r="E94" s="485">
        <f>+'SALE WORKING'!G252</f>
        <v>0</v>
      </c>
      <c r="F94" s="485">
        <f>+'SALE WORKING'!H252</f>
        <v>0</v>
      </c>
      <c r="G94" s="485">
        <f>+'SALE WORKING'!I252</f>
        <v>0</v>
      </c>
      <c r="H94" s="485">
        <f>+'SALE WORKING'!J252</f>
        <v>0</v>
      </c>
      <c r="I94" s="485">
        <f>+'SALE WORKING'!K252</f>
        <v>0</v>
      </c>
      <c r="J94" s="485">
        <f>+'SALE WORKING'!L252</f>
        <v>0</v>
      </c>
      <c r="K94" s="485">
        <f>+'SALE WORKING'!M252</f>
        <v>0</v>
      </c>
      <c r="L94" s="485">
        <f>+'SALE WORKING'!N252</f>
        <v>0</v>
      </c>
      <c r="M94" s="485">
        <f>+'SALE WORKING'!O252</f>
        <v>0</v>
      </c>
    </row>
    <row r="95" spans="1:13">
      <c r="A95" s="392" t="s">
        <v>1367</v>
      </c>
      <c r="B95" s="485">
        <f>+'SALE WORKING'!D253</f>
        <v>0</v>
      </c>
      <c r="C95" s="485">
        <f>+'SALE WORKING'!E253</f>
        <v>0</v>
      </c>
      <c r="D95" s="485">
        <f>+'SALE WORKING'!F253</f>
        <v>0</v>
      </c>
      <c r="E95" s="485">
        <f>+'SALE WORKING'!G253</f>
        <v>0</v>
      </c>
      <c r="F95" s="485">
        <f>+'SALE WORKING'!H253</f>
        <v>0</v>
      </c>
      <c r="G95" s="485">
        <f>+'SALE WORKING'!I253</f>
        <v>0</v>
      </c>
      <c r="H95" s="485">
        <f>+'SALE WORKING'!J253</f>
        <v>0</v>
      </c>
      <c r="I95" s="485">
        <f>+'SALE WORKING'!K253</f>
        <v>0</v>
      </c>
      <c r="J95" s="485">
        <f>+'SALE WORKING'!L253</f>
        <v>0</v>
      </c>
      <c r="K95" s="485">
        <f>+'SALE WORKING'!M253</f>
        <v>0</v>
      </c>
      <c r="L95" s="485">
        <f>+'SALE WORKING'!N253</f>
        <v>0</v>
      </c>
      <c r="M95" s="485">
        <f>+'SALE WORKING'!O253</f>
        <v>0</v>
      </c>
    </row>
    <row r="96" spans="1:13">
      <c r="A96" s="392" t="s">
        <v>1368</v>
      </c>
      <c r="B96" s="484">
        <f>+'SALE WORKING'!D254</f>
        <v>0</v>
      </c>
      <c r="C96" s="484">
        <f>+'SALE WORKING'!E254</f>
        <v>0</v>
      </c>
      <c r="D96" s="484">
        <f>+'SALE WORKING'!F254</f>
        <v>0</v>
      </c>
      <c r="E96" s="484">
        <f>+'SALE WORKING'!G254</f>
        <v>0</v>
      </c>
      <c r="F96" s="484">
        <f>+'SALE WORKING'!H254</f>
        <v>0</v>
      </c>
      <c r="G96" s="484">
        <f>+'SALE WORKING'!I254</f>
        <v>0</v>
      </c>
      <c r="H96" s="484">
        <f>+'SALE WORKING'!J254</f>
        <v>0</v>
      </c>
      <c r="I96" s="484">
        <f>+'SALE WORKING'!K254</f>
        <v>0</v>
      </c>
      <c r="J96" s="484">
        <f>+'SALE WORKING'!L254</f>
        <v>0</v>
      </c>
      <c r="K96" s="484">
        <f>+'SALE WORKING'!M254</f>
        <v>0</v>
      </c>
      <c r="L96" s="484">
        <f>+'SALE WORKING'!N254</f>
        <v>0</v>
      </c>
      <c r="M96" s="484">
        <f>+'SALE WORKING'!O254</f>
        <v>0</v>
      </c>
    </row>
    <row r="97" spans="1:13" ht="15" customHeight="1">
      <c r="A97" s="483" t="s">
        <v>1370</v>
      </c>
      <c r="B97" s="478"/>
      <c r="C97" s="478"/>
      <c r="D97" s="478"/>
      <c r="E97" s="478"/>
      <c r="F97" s="478"/>
      <c r="G97" s="478"/>
      <c r="H97" s="478"/>
      <c r="I97" s="478"/>
      <c r="J97" s="478"/>
      <c r="K97" s="478"/>
      <c r="L97" s="478"/>
      <c r="M97" s="478"/>
    </row>
    <row r="98" spans="1:13" ht="15" customHeight="1">
      <c r="A98" s="393" t="s">
        <v>1545</v>
      </c>
      <c r="B98" s="477"/>
      <c r="C98" s="477"/>
      <c r="D98" s="477"/>
      <c r="E98" s="477"/>
      <c r="F98" s="477"/>
      <c r="G98" s="477"/>
      <c r="H98" s="477"/>
      <c r="I98" s="477"/>
      <c r="J98" s="477"/>
      <c r="K98" s="477"/>
      <c r="L98" s="477"/>
      <c r="M98" s="477"/>
    </row>
    <row r="99" spans="1:13" ht="15" customHeight="1">
      <c r="A99" s="392" t="s">
        <v>1363</v>
      </c>
      <c r="B99" s="479">
        <f>+'SALE WORKING'!D235</f>
        <v>0</v>
      </c>
      <c r="C99" s="479">
        <f>+'SALE WORKING'!E235</f>
        <v>0</v>
      </c>
      <c r="D99" s="479">
        <f>+'SALE WORKING'!F235</f>
        <v>0</v>
      </c>
      <c r="E99" s="479">
        <f>+'SALE WORKING'!G235</f>
        <v>0</v>
      </c>
      <c r="F99" s="479">
        <f>+'SALE WORKING'!H235</f>
        <v>0</v>
      </c>
      <c r="G99" s="479">
        <f>+'SALE WORKING'!I235</f>
        <v>0</v>
      </c>
      <c r="H99" s="479">
        <f>+'SALE WORKING'!J235</f>
        <v>0</v>
      </c>
      <c r="I99" s="479">
        <f>+'SALE WORKING'!K235</f>
        <v>0</v>
      </c>
      <c r="J99" s="479">
        <f>+'SALE WORKING'!L235</f>
        <v>0</v>
      </c>
      <c r="K99" s="479">
        <f>+'SALE WORKING'!M235</f>
        <v>0</v>
      </c>
      <c r="L99" s="479">
        <f>+'SALE WORKING'!N235</f>
        <v>0</v>
      </c>
      <c r="M99" s="479">
        <f>+'SALE WORKING'!O235</f>
        <v>0</v>
      </c>
    </row>
    <row r="100" spans="1:13" ht="15" customHeight="1">
      <c r="A100" s="392" t="s">
        <v>1364</v>
      </c>
      <c r="B100" s="478">
        <f>+'SALE WORKING'!D236</f>
        <v>0</v>
      </c>
      <c r="C100" s="478">
        <f>+'SALE WORKING'!E236</f>
        <v>0</v>
      </c>
      <c r="D100" s="478">
        <f>+'SALE WORKING'!F236</f>
        <v>0</v>
      </c>
      <c r="E100" s="478">
        <f>+'SALE WORKING'!G236</f>
        <v>0</v>
      </c>
      <c r="F100" s="478">
        <f>+'SALE WORKING'!H236</f>
        <v>0</v>
      </c>
      <c r="G100" s="478">
        <f>+'SALE WORKING'!I236</f>
        <v>0</v>
      </c>
      <c r="H100" s="478">
        <f>+'SALE WORKING'!J236</f>
        <v>0</v>
      </c>
      <c r="I100" s="478">
        <f>+'SALE WORKING'!K236</f>
        <v>0</v>
      </c>
      <c r="J100" s="478">
        <f>+'SALE WORKING'!L236</f>
        <v>0</v>
      </c>
      <c r="K100" s="478">
        <f>+'SALE WORKING'!M236</f>
        <v>0</v>
      </c>
      <c r="L100" s="478">
        <f>+'SALE WORKING'!N236</f>
        <v>0</v>
      </c>
      <c r="M100" s="478">
        <f>+'SALE WORKING'!O236</f>
        <v>0</v>
      </c>
    </row>
    <row r="101" spans="1:13" ht="15" customHeight="1">
      <c r="A101" s="392" t="s">
        <v>1365</v>
      </c>
      <c r="B101" s="478">
        <f>+'SALE WORKING'!D237</f>
        <v>0</v>
      </c>
      <c r="C101" s="478">
        <f>+'SALE WORKING'!E237</f>
        <v>0</v>
      </c>
      <c r="D101" s="478">
        <f>+'SALE WORKING'!F237</f>
        <v>0</v>
      </c>
      <c r="E101" s="478">
        <f>+'SALE WORKING'!G237</f>
        <v>0</v>
      </c>
      <c r="F101" s="478">
        <f>+'SALE WORKING'!H237</f>
        <v>0</v>
      </c>
      <c r="G101" s="478">
        <f>+'SALE WORKING'!I237</f>
        <v>0</v>
      </c>
      <c r="H101" s="478">
        <f>+'SALE WORKING'!J237</f>
        <v>0</v>
      </c>
      <c r="I101" s="478">
        <f>+'SALE WORKING'!K237</f>
        <v>0</v>
      </c>
      <c r="J101" s="478">
        <f>+'SALE WORKING'!L237</f>
        <v>0</v>
      </c>
      <c r="K101" s="478">
        <f>+'SALE WORKING'!M237</f>
        <v>0</v>
      </c>
      <c r="L101" s="478">
        <f>+'SALE WORKING'!N237</f>
        <v>0</v>
      </c>
      <c r="M101" s="478">
        <f>+'SALE WORKING'!O237</f>
        <v>0</v>
      </c>
    </row>
    <row r="102" spans="1:13" ht="15" customHeight="1">
      <c r="A102" s="392" t="s">
        <v>1366</v>
      </c>
      <c r="B102" s="478">
        <f>+'SALE WORKING'!D238</f>
        <v>0</v>
      </c>
      <c r="C102" s="478">
        <f>+'SALE WORKING'!E238</f>
        <v>0</v>
      </c>
      <c r="D102" s="478">
        <f>+'SALE WORKING'!F238</f>
        <v>0</v>
      </c>
      <c r="E102" s="478">
        <f>+'SALE WORKING'!G238</f>
        <v>0</v>
      </c>
      <c r="F102" s="478">
        <f>+'SALE WORKING'!H238</f>
        <v>0</v>
      </c>
      <c r="G102" s="478">
        <f>+'SALE WORKING'!I238</f>
        <v>0</v>
      </c>
      <c r="H102" s="478">
        <f>+'SALE WORKING'!J238</f>
        <v>0</v>
      </c>
      <c r="I102" s="478">
        <f>+'SALE WORKING'!K238</f>
        <v>0</v>
      </c>
      <c r="J102" s="478">
        <f>+'SALE WORKING'!L238</f>
        <v>0</v>
      </c>
      <c r="K102" s="478">
        <f>+'SALE WORKING'!M238</f>
        <v>0</v>
      </c>
      <c r="L102" s="478">
        <f>+'SALE WORKING'!N238</f>
        <v>0</v>
      </c>
      <c r="M102" s="478">
        <f>+'SALE WORKING'!O238</f>
        <v>0</v>
      </c>
    </row>
    <row r="103" spans="1:13" ht="15" customHeight="1">
      <c r="A103" s="392" t="s">
        <v>1367</v>
      </c>
      <c r="B103" s="478">
        <f>+'SALE WORKING'!D239</f>
        <v>0</v>
      </c>
      <c r="C103" s="478">
        <f>+'SALE WORKING'!E239</f>
        <v>0</v>
      </c>
      <c r="D103" s="478">
        <f>+'SALE WORKING'!F239</f>
        <v>0</v>
      </c>
      <c r="E103" s="478">
        <f>+'SALE WORKING'!G239</f>
        <v>0</v>
      </c>
      <c r="F103" s="478">
        <f>+'SALE WORKING'!H239</f>
        <v>0</v>
      </c>
      <c r="G103" s="478">
        <f>+'SALE WORKING'!I239</f>
        <v>0</v>
      </c>
      <c r="H103" s="478">
        <f>+'SALE WORKING'!J239</f>
        <v>0</v>
      </c>
      <c r="I103" s="478">
        <f>+'SALE WORKING'!K239</f>
        <v>0</v>
      </c>
      <c r="J103" s="478">
        <f>+'SALE WORKING'!L239</f>
        <v>0</v>
      </c>
      <c r="K103" s="478">
        <f>+'SALE WORKING'!M239</f>
        <v>0</v>
      </c>
      <c r="L103" s="478">
        <f>+'SALE WORKING'!N239</f>
        <v>0</v>
      </c>
      <c r="M103" s="478">
        <f>+'SALE WORKING'!O239</f>
        <v>0</v>
      </c>
    </row>
    <row r="104" spans="1:13" ht="15" customHeight="1">
      <c r="A104" s="392" t="s">
        <v>1368</v>
      </c>
      <c r="B104" s="478">
        <f>+'SALE WORKING'!D240</f>
        <v>0</v>
      </c>
      <c r="C104" s="478">
        <f>+'SALE WORKING'!E240</f>
        <v>0</v>
      </c>
      <c r="D104" s="478">
        <f>+'SALE WORKING'!F240</f>
        <v>0</v>
      </c>
      <c r="E104" s="478">
        <f>+'SALE WORKING'!G240</f>
        <v>0</v>
      </c>
      <c r="F104" s="478">
        <f>+'SALE WORKING'!H240</f>
        <v>0</v>
      </c>
      <c r="G104" s="478">
        <f>+'SALE WORKING'!I240</f>
        <v>0</v>
      </c>
      <c r="H104" s="478">
        <f>+'SALE WORKING'!J240</f>
        <v>0</v>
      </c>
      <c r="I104" s="478">
        <f>+'SALE WORKING'!K240</f>
        <v>0</v>
      </c>
      <c r="J104" s="478">
        <f>+'SALE WORKING'!L240</f>
        <v>0</v>
      </c>
      <c r="K104" s="478">
        <f>+'SALE WORKING'!M240</f>
        <v>0</v>
      </c>
      <c r="L104" s="478">
        <f>+'SALE WORKING'!N240</f>
        <v>0</v>
      </c>
      <c r="M104" s="478">
        <f>+'SALE WORKING'!O240</f>
        <v>0</v>
      </c>
    </row>
    <row r="105" spans="1:13" ht="15" customHeight="1">
      <c r="A105" s="393" t="s">
        <v>1543</v>
      </c>
      <c r="B105" s="477">
        <f>+'SALE WORKING'!D236</f>
        <v>0</v>
      </c>
      <c r="C105" s="477">
        <f>+'SALE WORKING'!E236</f>
        <v>0</v>
      </c>
      <c r="D105" s="477">
        <f>+'SALE WORKING'!F236</f>
        <v>0</v>
      </c>
      <c r="E105" s="477">
        <f>+'SALE WORKING'!G236</f>
        <v>0</v>
      </c>
      <c r="F105" s="477">
        <f>+'SALE WORKING'!H236</f>
        <v>0</v>
      </c>
      <c r="G105" s="477">
        <f>+'SALE WORKING'!I236</f>
        <v>0</v>
      </c>
      <c r="H105" s="477">
        <f>+'SALE WORKING'!J236</f>
        <v>0</v>
      </c>
      <c r="I105" s="477">
        <f>+'SALE WORKING'!K236</f>
        <v>0</v>
      </c>
      <c r="J105" s="477">
        <f>+'SALE WORKING'!L236</f>
        <v>0</v>
      </c>
      <c r="K105" s="477">
        <f>+'SALE WORKING'!M236</f>
        <v>0</v>
      </c>
      <c r="L105" s="477">
        <f>+'SALE WORKING'!N236</f>
        <v>0</v>
      </c>
      <c r="M105" s="477">
        <f>+'SALE WORKING'!O236</f>
        <v>0</v>
      </c>
    </row>
    <row r="106" spans="1:13" ht="15" customHeight="1">
      <c r="A106" s="392" t="s">
        <v>1363</v>
      </c>
      <c r="B106" s="478">
        <f>+'SALE WORKING'!D242</f>
        <v>0</v>
      </c>
      <c r="C106" s="478">
        <f>+'SALE WORKING'!E242</f>
        <v>0</v>
      </c>
      <c r="D106" s="478">
        <f>+'SALE WORKING'!F242</f>
        <v>0</v>
      </c>
      <c r="E106" s="478">
        <f>+'SALE WORKING'!G242</f>
        <v>0</v>
      </c>
      <c r="F106" s="478">
        <f>+'SALE WORKING'!H242</f>
        <v>0</v>
      </c>
      <c r="G106" s="478">
        <f>+'SALE WORKING'!I242</f>
        <v>0</v>
      </c>
      <c r="H106" s="478">
        <f>+'SALE WORKING'!J242</f>
        <v>0</v>
      </c>
      <c r="I106" s="478">
        <f>+'SALE WORKING'!K242</f>
        <v>0</v>
      </c>
      <c r="J106" s="478">
        <f>+'SALE WORKING'!L242</f>
        <v>0</v>
      </c>
      <c r="K106" s="478">
        <f>+'SALE WORKING'!M242</f>
        <v>0</v>
      </c>
      <c r="L106" s="478">
        <f>+'SALE WORKING'!N242</f>
        <v>0</v>
      </c>
      <c r="M106" s="478">
        <f>+'SALE WORKING'!O242</f>
        <v>0</v>
      </c>
    </row>
    <row r="107" spans="1:13" ht="15" customHeight="1">
      <c r="A107" s="392" t="s">
        <v>1364</v>
      </c>
      <c r="B107" s="478">
        <f>+'SALE WORKING'!D243</f>
        <v>0</v>
      </c>
      <c r="C107" s="478">
        <f>+'SALE WORKING'!E243</f>
        <v>0</v>
      </c>
      <c r="D107" s="478">
        <f>+'SALE WORKING'!F243</f>
        <v>0</v>
      </c>
      <c r="E107" s="478">
        <f>+'SALE WORKING'!G243</f>
        <v>0</v>
      </c>
      <c r="F107" s="478">
        <f>+'SALE WORKING'!H243</f>
        <v>0</v>
      </c>
      <c r="G107" s="478">
        <f>+'SALE WORKING'!I243</f>
        <v>0</v>
      </c>
      <c r="H107" s="478">
        <f>+'SALE WORKING'!J243</f>
        <v>0</v>
      </c>
      <c r="I107" s="478">
        <f>+'SALE WORKING'!K243</f>
        <v>0</v>
      </c>
      <c r="J107" s="478">
        <f>+'SALE WORKING'!L243</f>
        <v>0</v>
      </c>
      <c r="K107" s="478">
        <f>+'SALE WORKING'!M243</f>
        <v>0</v>
      </c>
      <c r="L107" s="478">
        <f>+'SALE WORKING'!N243</f>
        <v>0</v>
      </c>
      <c r="M107" s="478">
        <f>+'SALE WORKING'!O243</f>
        <v>0</v>
      </c>
    </row>
    <row r="108" spans="1:13" ht="15" customHeight="1">
      <c r="A108" s="392" t="s">
        <v>1365</v>
      </c>
      <c r="B108" s="478">
        <f>+'SALE WORKING'!D244</f>
        <v>0</v>
      </c>
      <c r="C108" s="478">
        <f>+'SALE WORKING'!E244</f>
        <v>0</v>
      </c>
      <c r="D108" s="478">
        <f>+'SALE WORKING'!F244</f>
        <v>0</v>
      </c>
      <c r="E108" s="478">
        <f>+'SALE WORKING'!G244</f>
        <v>0</v>
      </c>
      <c r="F108" s="478">
        <f>+'SALE WORKING'!H244</f>
        <v>0</v>
      </c>
      <c r="G108" s="478">
        <f>+'SALE WORKING'!I244</f>
        <v>0</v>
      </c>
      <c r="H108" s="478">
        <f>+'SALE WORKING'!J244</f>
        <v>0</v>
      </c>
      <c r="I108" s="478">
        <f>+'SALE WORKING'!K244</f>
        <v>0</v>
      </c>
      <c r="J108" s="478">
        <f>+'SALE WORKING'!L244</f>
        <v>0</v>
      </c>
      <c r="K108" s="478">
        <f>+'SALE WORKING'!M244</f>
        <v>0</v>
      </c>
      <c r="L108" s="478">
        <f>+'SALE WORKING'!N244</f>
        <v>0</v>
      </c>
      <c r="M108" s="478">
        <f>+'SALE WORKING'!O244</f>
        <v>0</v>
      </c>
    </row>
    <row r="109" spans="1:13" ht="15" customHeight="1">
      <c r="A109" s="392" t="s">
        <v>1366</v>
      </c>
      <c r="B109" s="478">
        <f>+'SALE WORKING'!D245</f>
        <v>0</v>
      </c>
      <c r="C109" s="478">
        <f>+'SALE WORKING'!E245</f>
        <v>0</v>
      </c>
      <c r="D109" s="478">
        <f>+'SALE WORKING'!F245</f>
        <v>0</v>
      </c>
      <c r="E109" s="478">
        <f>+'SALE WORKING'!G245</f>
        <v>0</v>
      </c>
      <c r="F109" s="478">
        <f>+'SALE WORKING'!H245</f>
        <v>0</v>
      </c>
      <c r="G109" s="478">
        <f>+'SALE WORKING'!I245</f>
        <v>0</v>
      </c>
      <c r="H109" s="478">
        <f>+'SALE WORKING'!J245</f>
        <v>0</v>
      </c>
      <c r="I109" s="478">
        <f>+'SALE WORKING'!K245</f>
        <v>0</v>
      </c>
      <c r="J109" s="478">
        <f>+'SALE WORKING'!L245</f>
        <v>0</v>
      </c>
      <c r="K109" s="478">
        <f>+'SALE WORKING'!M245</f>
        <v>0</v>
      </c>
      <c r="L109" s="478">
        <f>+'SALE WORKING'!N245</f>
        <v>0</v>
      </c>
      <c r="M109" s="478">
        <f>+'SALE WORKING'!O245</f>
        <v>0</v>
      </c>
    </row>
    <row r="110" spans="1:13" ht="15" customHeight="1">
      <c r="A110" s="392" t="s">
        <v>1367</v>
      </c>
      <c r="B110" s="478">
        <f>+'SALE WORKING'!D246</f>
        <v>0</v>
      </c>
      <c r="C110" s="478">
        <f>+'SALE WORKING'!E246</f>
        <v>0</v>
      </c>
      <c r="D110" s="478">
        <f>+'SALE WORKING'!F246</f>
        <v>0</v>
      </c>
      <c r="E110" s="478">
        <f>+'SALE WORKING'!G246</f>
        <v>0</v>
      </c>
      <c r="F110" s="478">
        <f>+'SALE WORKING'!H246</f>
        <v>0</v>
      </c>
      <c r="G110" s="478">
        <f>+'SALE WORKING'!I246</f>
        <v>0</v>
      </c>
      <c r="H110" s="478">
        <f>+'SALE WORKING'!J246</f>
        <v>0</v>
      </c>
      <c r="I110" s="478">
        <f>+'SALE WORKING'!K246</f>
        <v>0</v>
      </c>
      <c r="J110" s="478">
        <f>+'SALE WORKING'!L246</f>
        <v>0</v>
      </c>
      <c r="K110" s="478">
        <f>+'SALE WORKING'!M246</f>
        <v>0</v>
      </c>
      <c r="L110" s="478">
        <f>+'SALE WORKING'!N246</f>
        <v>0</v>
      </c>
      <c r="M110" s="478">
        <f>+'SALE WORKING'!O246</f>
        <v>0</v>
      </c>
    </row>
    <row r="111" spans="1:13" ht="15" customHeight="1">
      <c r="A111" s="392" t="s">
        <v>1368</v>
      </c>
      <c r="B111" s="478">
        <f>+'SALE WORKING'!D247</f>
        <v>0</v>
      </c>
      <c r="C111" s="478">
        <f>+'SALE WORKING'!E247</f>
        <v>0</v>
      </c>
      <c r="D111" s="478">
        <f>+'SALE WORKING'!F247</f>
        <v>0</v>
      </c>
      <c r="E111" s="478">
        <f>+'SALE WORKING'!G247</f>
        <v>0</v>
      </c>
      <c r="F111" s="478">
        <f>+'SALE WORKING'!H247</f>
        <v>0</v>
      </c>
      <c r="G111" s="478">
        <f>+'SALE WORKING'!I247</f>
        <v>0</v>
      </c>
      <c r="H111" s="478">
        <f>+'SALE WORKING'!J247</f>
        <v>0</v>
      </c>
      <c r="I111" s="478">
        <f>+'SALE WORKING'!K247</f>
        <v>0</v>
      </c>
      <c r="J111" s="478">
        <f>+'SALE WORKING'!L247</f>
        <v>0</v>
      </c>
      <c r="K111" s="478">
        <f>+'SALE WORKING'!M247</f>
        <v>0</v>
      </c>
      <c r="L111" s="478">
        <f>+'SALE WORKING'!N247</f>
        <v>0</v>
      </c>
      <c r="M111" s="478">
        <f>+'SALE WORKING'!O247</f>
        <v>0</v>
      </c>
    </row>
    <row r="112" spans="1:13" ht="15" customHeight="1">
      <c r="A112" s="393" t="s">
        <v>1544</v>
      </c>
      <c r="B112" s="477">
        <f>+'SALE WORKING'!D243</f>
        <v>0</v>
      </c>
      <c r="C112" s="477">
        <f>+'SALE WORKING'!E243</f>
        <v>0</v>
      </c>
      <c r="D112" s="477">
        <f>+'SALE WORKING'!F243</f>
        <v>0</v>
      </c>
      <c r="E112" s="477">
        <f>+'SALE WORKING'!G243</f>
        <v>0</v>
      </c>
      <c r="F112" s="477">
        <f>+'SALE WORKING'!H243</f>
        <v>0</v>
      </c>
      <c r="G112" s="477">
        <f>+'SALE WORKING'!I243</f>
        <v>0</v>
      </c>
      <c r="H112" s="477">
        <f>+'SALE WORKING'!J243</f>
        <v>0</v>
      </c>
      <c r="I112" s="477">
        <f>+'SALE WORKING'!K243</f>
        <v>0</v>
      </c>
      <c r="J112" s="477">
        <f>+'SALE WORKING'!L243</f>
        <v>0</v>
      </c>
      <c r="K112" s="477">
        <f>+'SALE WORKING'!M243</f>
        <v>0</v>
      </c>
      <c r="L112" s="477">
        <f>+'SALE WORKING'!N243</f>
        <v>0</v>
      </c>
      <c r="M112" s="477">
        <f>+'SALE WORKING'!O243</f>
        <v>0</v>
      </c>
    </row>
    <row r="113" spans="1:13" ht="15" customHeight="1">
      <c r="A113" s="392" t="s">
        <v>1363</v>
      </c>
      <c r="B113" s="478">
        <f>+'SALE WORKING'!D249</f>
        <v>0</v>
      </c>
      <c r="C113" s="478">
        <f>+'SALE WORKING'!E249</f>
        <v>0</v>
      </c>
      <c r="D113" s="478">
        <f>+'SALE WORKING'!F249</f>
        <v>0</v>
      </c>
      <c r="E113" s="478">
        <f>+'SALE WORKING'!G249</f>
        <v>0</v>
      </c>
      <c r="F113" s="478">
        <f>+'SALE WORKING'!H249</f>
        <v>0</v>
      </c>
      <c r="G113" s="478">
        <f>+'SALE WORKING'!I249</f>
        <v>0</v>
      </c>
      <c r="H113" s="478">
        <f>+'SALE WORKING'!J249</f>
        <v>0</v>
      </c>
      <c r="I113" s="478">
        <f>+'SALE WORKING'!K249</f>
        <v>0</v>
      </c>
      <c r="J113" s="478">
        <f>+'SALE WORKING'!L249</f>
        <v>0</v>
      </c>
      <c r="K113" s="478">
        <f>+'SALE WORKING'!M249</f>
        <v>0</v>
      </c>
      <c r="L113" s="478">
        <f>+'SALE WORKING'!N249</f>
        <v>0</v>
      </c>
      <c r="M113" s="478">
        <f>+'SALE WORKING'!O249</f>
        <v>0</v>
      </c>
    </row>
    <row r="114" spans="1:13" ht="15" customHeight="1">
      <c r="A114" s="392" t="s">
        <v>1364</v>
      </c>
      <c r="B114" s="478">
        <f>+'SALE WORKING'!D250</f>
        <v>0</v>
      </c>
      <c r="C114" s="478">
        <f>+'SALE WORKING'!E250</f>
        <v>0</v>
      </c>
      <c r="D114" s="478">
        <f>+'SALE WORKING'!F250</f>
        <v>0</v>
      </c>
      <c r="E114" s="478">
        <f>+'SALE WORKING'!G250</f>
        <v>0</v>
      </c>
      <c r="F114" s="478">
        <f>+'SALE WORKING'!H250</f>
        <v>0</v>
      </c>
      <c r="G114" s="478">
        <f>+'SALE WORKING'!I250</f>
        <v>0</v>
      </c>
      <c r="H114" s="478">
        <f>+'SALE WORKING'!J250</f>
        <v>0</v>
      </c>
      <c r="I114" s="478">
        <f>+'SALE WORKING'!K250</f>
        <v>0</v>
      </c>
      <c r="J114" s="478">
        <f>+'SALE WORKING'!L250</f>
        <v>0</v>
      </c>
      <c r="K114" s="478">
        <f>+'SALE WORKING'!M250</f>
        <v>0</v>
      </c>
      <c r="L114" s="478">
        <f>+'SALE WORKING'!N250</f>
        <v>0</v>
      </c>
      <c r="M114" s="478">
        <f>+'SALE WORKING'!O250</f>
        <v>0</v>
      </c>
    </row>
    <row r="115" spans="1:13" ht="15" customHeight="1">
      <c r="A115" s="392" t="s">
        <v>1365</v>
      </c>
      <c r="B115" s="478">
        <f>+'SALE WORKING'!D251</f>
        <v>0</v>
      </c>
      <c r="C115" s="478">
        <f>+'SALE WORKING'!E251</f>
        <v>0</v>
      </c>
      <c r="D115" s="478">
        <f>+'SALE WORKING'!F251</f>
        <v>0</v>
      </c>
      <c r="E115" s="478">
        <f>+'SALE WORKING'!G251</f>
        <v>0</v>
      </c>
      <c r="F115" s="478">
        <f>+'SALE WORKING'!H251</f>
        <v>0</v>
      </c>
      <c r="G115" s="478">
        <f>+'SALE WORKING'!I251</f>
        <v>0</v>
      </c>
      <c r="H115" s="478">
        <f>+'SALE WORKING'!J251</f>
        <v>0</v>
      </c>
      <c r="I115" s="478">
        <f>+'SALE WORKING'!K251</f>
        <v>0</v>
      </c>
      <c r="J115" s="478">
        <f>+'SALE WORKING'!L251</f>
        <v>0</v>
      </c>
      <c r="K115" s="478">
        <f>+'SALE WORKING'!M251</f>
        <v>0</v>
      </c>
      <c r="L115" s="478">
        <f>+'SALE WORKING'!N251</f>
        <v>0</v>
      </c>
      <c r="M115" s="478">
        <f>+'SALE WORKING'!O251</f>
        <v>0</v>
      </c>
    </row>
    <row r="116" spans="1:13" ht="15" customHeight="1">
      <c r="A116" s="392" t="s">
        <v>1366</v>
      </c>
      <c r="B116" s="478">
        <f>+'SALE WORKING'!D252</f>
        <v>0</v>
      </c>
      <c r="C116" s="478">
        <f>+'SALE WORKING'!E252</f>
        <v>0</v>
      </c>
      <c r="D116" s="478">
        <f>+'SALE WORKING'!F252</f>
        <v>0</v>
      </c>
      <c r="E116" s="478">
        <f>+'SALE WORKING'!G252</f>
        <v>0</v>
      </c>
      <c r="F116" s="478">
        <f>+'SALE WORKING'!H252</f>
        <v>0</v>
      </c>
      <c r="G116" s="478">
        <f>+'SALE WORKING'!I252</f>
        <v>0</v>
      </c>
      <c r="H116" s="478">
        <f>+'SALE WORKING'!J252</f>
        <v>0</v>
      </c>
      <c r="I116" s="478">
        <f>+'SALE WORKING'!K252</f>
        <v>0</v>
      </c>
      <c r="J116" s="478">
        <f>+'SALE WORKING'!L252</f>
        <v>0</v>
      </c>
      <c r="K116" s="478">
        <f>+'SALE WORKING'!M252</f>
        <v>0</v>
      </c>
      <c r="L116" s="478">
        <f>+'SALE WORKING'!N252</f>
        <v>0</v>
      </c>
      <c r="M116" s="478">
        <f>+'SALE WORKING'!O252</f>
        <v>0</v>
      </c>
    </row>
    <row r="117" spans="1:13" ht="15" customHeight="1">
      <c r="A117" s="392" t="s">
        <v>1367</v>
      </c>
      <c r="B117" s="478">
        <f>+'SALE WORKING'!D253</f>
        <v>0</v>
      </c>
      <c r="C117" s="478">
        <f>+'SALE WORKING'!E253</f>
        <v>0</v>
      </c>
      <c r="D117" s="478">
        <f>+'SALE WORKING'!F253</f>
        <v>0</v>
      </c>
      <c r="E117" s="478">
        <f>+'SALE WORKING'!G253</f>
        <v>0</v>
      </c>
      <c r="F117" s="478">
        <f>+'SALE WORKING'!H253</f>
        <v>0</v>
      </c>
      <c r="G117" s="478">
        <f>+'SALE WORKING'!I253</f>
        <v>0</v>
      </c>
      <c r="H117" s="478">
        <f>+'SALE WORKING'!J253</f>
        <v>0</v>
      </c>
      <c r="I117" s="478">
        <f>+'SALE WORKING'!K253</f>
        <v>0</v>
      </c>
      <c r="J117" s="478">
        <f>+'SALE WORKING'!L253</f>
        <v>0</v>
      </c>
      <c r="K117" s="478">
        <f>+'SALE WORKING'!M253</f>
        <v>0</v>
      </c>
      <c r="L117" s="478">
        <f>+'SALE WORKING'!N253</f>
        <v>0</v>
      </c>
      <c r="M117" s="478">
        <f>+'SALE WORKING'!O253</f>
        <v>0</v>
      </c>
    </row>
    <row r="118" spans="1:13" ht="15" customHeight="1" thickBot="1">
      <c r="A118" s="392" t="s">
        <v>1368</v>
      </c>
      <c r="B118" s="486">
        <f>+'SALE WORKING'!D254</f>
        <v>0</v>
      </c>
      <c r="C118" s="486">
        <f>+'SALE WORKING'!E254</f>
        <v>0</v>
      </c>
      <c r="D118" s="486">
        <f>+'SALE WORKING'!F254</f>
        <v>0</v>
      </c>
      <c r="E118" s="486">
        <f>+'SALE WORKING'!G254</f>
        <v>0</v>
      </c>
      <c r="F118" s="486">
        <f>+'SALE WORKING'!H254</f>
        <v>0</v>
      </c>
      <c r="G118" s="486">
        <f>+'SALE WORKING'!I254</f>
        <v>0</v>
      </c>
      <c r="H118" s="486">
        <f>+'SALE WORKING'!J254</f>
        <v>0</v>
      </c>
      <c r="I118" s="486">
        <f>+'SALE WORKING'!K254</f>
        <v>0</v>
      </c>
      <c r="J118" s="486">
        <f>+'SALE WORKING'!L254</f>
        <v>0</v>
      </c>
      <c r="K118" s="486">
        <f>+'SALE WORKING'!M254</f>
        <v>0</v>
      </c>
      <c r="L118" s="486">
        <f>+'SALE WORKING'!N254</f>
        <v>0</v>
      </c>
      <c r="M118" s="486">
        <f>+'SALE WORKING'!O254</f>
        <v>0</v>
      </c>
    </row>
    <row r="119" spans="1:13" ht="15.75" customHeight="1">
      <c r="A119" s="665" t="s">
        <v>1375</v>
      </c>
      <c r="B119" s="666"/>
      <c r="C119" s="666"/>
      <c r="D119" s="666"/>
      <c r="E119" s="666"/>
      <c r="F119" s="666"/>
      <c r="G119" s="666"/>
      <c r="H119" s="666"/>
      <c r="I119" s="666"/>
      <c r="J119" s="666"/>
      <c r="K119" s="666"/>
      <c r="L119" s="666"/>
      <c r="M119" s="667"/>
    </row>
    <row r="120" spans="1:13">
      <c r="A120" s="401" t="s">
        <v>1362</v>
      </c>
      <c r="B120" s="467">
        <v>43556</v>
      </c>
      <c r="C120" s="467">
        <v>43586</v>
      </c>
      <c r="D120" s="467">
        <v>43617</v>
      </c>
      <c r="E120" s="467">
        <v>43647</v>
      </c>
      <c r="F120" s="467">
        <v>43678</v>
      </c>
      <c r="G120" s="467">
        <v>43709</v>
      </c>
      <c r="H120" s="467">
        <v>43739</v>
      </c>
      <c r="I120" s="467">
        <v>43770</v>
      </c>
      <c r="J120" s="467">
        <v>43800</v>
      </c>
      <c r="K120" s="467">
        <v>43831</v>
      </c>
      <c r="L120" s="467">
        <v>43862</v>
      </c>
      <c r="M120" s="467">
        <v>43891</v>
      </c>
    </row>
    <row r="121" spans="1:13">
      <c r="A121" s="392" t="s">
        <v>1363</v>
      </c>
      <c r="B121" s="416">
        <f>+'SALE WORKING'!D277+'SALE WORKING'!D305</f>
        <v>0</v>
      </c>
      <c r="C121" s="416">
        <f>+'SALE WORKING'!E277+'SALE WORKING'!E305</f>
        <v>0</v>
      </c>
      <c r="D121" s="416">
        <f>+'SALE WORKING'!F277+'SALE WORKING'!F305</f>
        <v>0</v>
      </c>
      <c r="E121" s="416">
        <f>+'SALE WORKING'!G277+'SALE WORKING'!G305</f>
        <v>0</v>
      </c>
      <c r="F121" s="416">
        <f>+'SALE WORKING'!H277+'SALE WORKING'!H305</f>
        <v>0</v>
      </c>
      <c r="G121" s="416">
        <f>+'SALE WORKING'!I277+'SALE WORKING'!I305</f>
        <v>0</v>
      </c>
      <c r="H121" s="416">
        <f>+'SALE WORKING'!J277+'SALE WORKING'!J305</f>
        <v>0</v>
      </c>
      <c r="I121" s="416">
        <f>+'SALE WORKING'!K277+'SALE WORKING'!K305</f>
        <v>0</v>
      </c>
      <c r="J121" s="416">
        <f>+'SALE WORKING'!L277+'SALE WORKING'!L305</f>
        <v>0</v>
      </c>
      <c r="K121" s="416">
        <f>+'SALE WORKING'!M277+'SALE WORKING'!M305</f>
        <v>0</v>
      </c>
      <c r="L121" s="416">
        <f>+'SALE WORKING'!N277+'SALE WORKING'!N305</f>
        <v>0</v>
      </c>
      <c r="M121" s="416">
        <f>+'SALE WORKING'!O277+'SALE WORKING'!O305</f>
        <v>0</v>
      </c>
    </row>
    <row r="122" spans="1:13">
      <c r="A122" s="392" t="s">
        <v>1364</v>
      </c>
      <c r="B122" s="416">
        <f>+'SALE WORKING'!D278+'SALE WORKING'!D306</f>
        <v>0</v>
      </c>
      <c r="C122" s="416">
        <f>+'SALE WORKING'!E278+'SALE WORKING'!E306</f>
        <v>0</v>
      </c>
      <c r="D122" s="416">
        <f>+'SALE WORKING'!F278+'SALE WORKING'!F306</f>
        <v>0</v>
      </c>
      <c r="E122" s="416">
        <f>+'SALE WORKING'!G278+'SALE WORKING'!G306</f>
        <v>0</v>
      </c>
      <c r="F122" s="416">
        <f>+'SALE WORKING'!H278+'SALE WORKING'!H306</f>
        <v>0</v>
      </c>
      <c r="G122" s="416">
        <f>+'SALE WORKING'!I278+'SALE WORKING'!I306</f>
        <v>0</v>
      </c>
      <c r="H122" s="416">
        <f>+'SALE WORKING'!J278+'SALE WORKING'!J306</f>
        <v>0</v>
      </c>
      <c r="I122" s="416">
        <f>+'SALE WORKING'!K278+'SALE WORKING'!K306</f>
        <v>0</v>
      </c>
      <c r="J122" s="416">
        <f>+'SALE WORKING'!L278+'SALE WORKING'!L306</f>
        <v>0</v>
      </c>
      <c r="K122" s="416">
        <f>+'SALE WORKING'!M278+'SALE WORKING'!M306</f>
        <v>0</v>
      </c>
      <c r="L122" s="416">
        <f>+'SALE WORKING'!N278+'SALE WORKING'!N306</f>
        <v>0</v>
      </c>
      <c r="M122" s="416">
        <f>+'SALE WORKING'!O278+'SALE WORKING'!O306</f>
        <v>0</v>
      </c>
    </row>
    <row r="123" spans="1:13">
      <c r="A123" s="392" t="s">
        <v>1365</v>
      </c>
      <c r="B123" s="416">
        <f>+'SALE WORKING'!D279+'SALE WORKING'!D307</f>
        <v>0</v>
      </c>
      <c r="C123" s="416">
        <f>+'SALE WORKING'!E279+'SALE WORKING'!E307</f>
        <v>0</v>
      </c>
      <c r="D123" s="416">
        <f>+'SALE WORKING'!F279+'SALE WORKING'!F307</f>
        <v>0</v>
      </c>
      <c r="E123" s="416">
        <f>+'SALE WORKING'!G279+'SALE WORKING'!G307</f>
        <v>0</v>
      </c>
      <c r="F123" s="416">
        <f>+'SALE WORKING'!H279+'SALE WORKING'!H307</f>
        <v>0</v>
      </c>
      <c r="G123" s="416">
        <f>+'SALE WORKING'!I279+'SALE WORKING'!I307</f>
        <v>0</v>
      </c>
      <c r="H123" s="416">
        <f>+'SALE WORKING'!J279+'SALE WORKING'!J307</f>
        <v>0</v>
      </c>
      <c r="I123" s="416">
        <f>+'SALE WORKING'!K279+'SALE WORKING'!K307</f>
        <v>0</v>
      </c>
      <c r="J123" s="416">
        <f>+'SALE WORKING'!L279+'SALE WORKING'!L307</f>
        <v>0</v>
      </c>
      <c r="K123" s="416">
        <f>+'SALE WORKING'!M279+'SALE WORKING'!M307</f>
        <v>0</v>
      </c>
      <c r="L123" s="416">
        <f>+'SALE WORKING'!N279+'SALE WORKING'!N307</f>
        <v>0</v>
      </c>
      <c r="M123" s="416">
        <f>+'SALE WORKING'!O279+'SALE WORKING'!O307</f>
        <v>0</v>
      </c>
    </row>
    <row r="124" spans="1:13">
      <c r="A124" s="392" t="s">
        <v>1366</v>
      </c>
      <c r="B124" s="416">
        <f>+'SALE WORKING'!D280+'SALE WORKING'!D308</f>
        <v>0</v>
      </c>
      <c r="C124" s="416">
        <f>+'SALE WORKING'!E280+'SALE WORKING'!E308</f>
        <v>0</v>
      </c>
      <c r="D124" s="416">
        <f>+'SALE WORKING'!F280+'SALE WORKING'!F308</f>
        <v>0</v>
      </c>
      <c r="E124" s="416">
        <f>+'SALE WORKING'!G280+'SALE WORKING'!G308</f>
        <v>0</v>
      </c>
      <c r="F124" s="416">
        <f>+'SALE WORKING'!H280+'SALE WORKING'!H308</f>
        <v>0</v>
      </c>
      <c r="G124" s="416">
        <f>+'SALE WORKING'!I280+'SALE WORKING'!I308</f>
        <v>0</v>
      </c>
      <c r="H124" s="416">
        <f>+'SALE WORKING'!J280+'SALE WORKING'!J308</f>
        <v>0</v>
      </c>
      <c r="I124" s="416">
        <f>+'SALE WORKING'!K280+'SALE WORKING'!K308</f>
        <v>0</v>
      </c>
      <c r="J124" s="416">
        <f>+'SALE WORKING'!L280+'SALE WORKING'!L308</f>
        <v>0</v>
      </c>
      <c r="K124" s="416">
        <f>+'SALE WORKING'!M280+'SALE WORKING'!M308</f>
        <v>0</v>
      </c>
      <c r="L124" s="416">
        <f>+'SALE WORKING'!N280+'SALE WORKING'!N308</f>
        <v>0</v>
      </c>
      <c r="M124" s="416">
        <f>+'SALE WORKING'!O280+'SALE WORKING'!O308</f>
        <v>0</v>
      </c>
    </row>
    <row r="125" spans="1:13">
      <c r="A125" s="392" t="s">
        <v>1367</v>
      </c>
      <c r="B125" s="416">
        <f>+'SALE WORKING'!D281+'SALE WORKING'!D309</f>
        <v>0</v>
      </c>
      <c r="C125" s="416">
        <f>+'SALE WORKING'!E281+'SALE WORKING'!E309</f>
        <v>0</v>
      </c>
      <c r="D125" s="416">
        <f>+'SALE WORKING'!F281+'SALE WORKING'!F309</f>
        <v>0</v>
      </c>
      <c r="E125" s="416">
        <f>+'SALE WORKING'!G281+'SALE WORKING'!G309</f>
        <v>0</v>
      </c>
      <c r="F125" s="416">
        <f>+'SALE WORKING'!H281+'SALE WORKING'!H309</f>
        <v>0</v>
      </c>
      <c r="G125" s="416">
        <f>+'SALE WORKING'!I281+'SALE WORKING'!I309</f>
        <v>0</v>
      </c>
      <c r="H125" s="416">
        <f>+'SALE WORKING'!J281+'SALE WORKING'!J309</f>
        <v>0</v>
      </c>
      <c r="I125" s="416">
        <f>+'SALE WORKING'!K281+'SALE WORKING'!K309</f>
        <v>0</v>
      </c>
      <c r="J125" s="416">
        <f>+'SALE WORKING'!L281+'SALE WORKING'!L309</f>
        <v>0</v>
      </c>
      <c r="K125" s="416">
        <f>+'SALE WORKING'!M281+'SALE WORKING'!M309</f>
        <v>0</v>
      </c>
      <c r="L125" s="416">
        <f>+'SALE WORKING'!N281+'SALE WORKING'!N309</f>
        <v>0</v>
      </c>
      <c r="M125" s="416">
        <f>+'SALE WORKING'!O281+'SALE WORKING'!O309</f>
        <v>0</v>
      </c>
    </row>
    <row r="126" spans="1:13">
      <c r="A126" s="392" t="s">
        <v>1368</v>
      </c>
      <c r="B126" s="416">
        <f>+'SALE WORKING'!D282+'SALE WORKING'!D310</f>
        <v>0</v>
      </c>
      <c r="C126" s="416">
        <f>+'SALE WORKING'!E282+'SALE WORKING'!E310</f>
        <v>0</v>
      </c>
      <c r="D126" s="416">
        <f>+'SALE WORKING'!F282+'SALE WORKING'!F310</f>
        <v>0</v>
      </c>
      <c r="E126" s="416">
        <f>+'SALE WORKING'!G282+'SALE WORKING'!G310</f>
        <v>0</v>
      </c>
      <c r="F126" s="416">
        <f>+'SALE WORKING'!H282+'SALE WORKING'!H310</f>
        <v>0</v>
      </c>
      <c r="G126" s="416">
        <f>+'SALE WORKING'!I282+'SALE WORKING'!I310</f>
        <v>0</v>
      </c>
      <c r="H126" s="416">
        <f>+'SALE WORKING'!J282+'SALE WORKING'!J310</f>
        <v>0</v>
      </c>
      <c r="I126" s="416">
        <f>+'SALE WORKING'!K282+'SALE WORKING'!K310</f>
        <v>0</v>
      </c>
      <c r="J126" s="416">
        <f>+'SALE WORKING'!L282+'SALE WORKING'!L310</f>
        <v>0</v>
      </c>
      <c r="K126" s="416">
        <f>+'SALE WORKING'!M282+'SALE WORKING'!M310</f>
        <v>0</v>
      </c>
      <c r="L126" s="416">
        <f>+'SALE WORKING'!N282+'SALE WORKING'!N310</f>
        <v>0</v>
      </c>
      <c r="M126" s="416">
        <f>+'SALE WORKING'!O282+'SALE WORKING'!O310</f>
        <v>0</v>
      </c>
    </row>
    <row r="127" spans="1:13" ht="15" customHeight="1">
      <c r="A127" s="483" t="s">
        <v>1370</v>
      </c>
      <c r="B127" s="478"/>
      <c r="C127" s="478"/>
      <c r="D127" s="478"/>
      <c r="E127" s="478"/>
      <c r="F127" s="478"/>
      <c r="G127" s="478"/>
      <c r="H127" s="478"/>
      <c r="I127" s="478"/>
      <c r="J127" s="478"/>
      <c r="K127" s="478"/>
      <c r="L127" s="478"/>
      <c r="M127" s="478"/>
    </row>
    <row r="128" spans="1:13" ht="15" customHeight="1">
      <c r="A128" s="393" t="s">
        <v>1545</v>
      </c>
      <c r="B128" s="477"/>
      <c r="C128" s="477"/>
      <c r="D128" s="477"/>
      <c r="E128" s="477"/>
      <c r="F128" s="477"/>
      <c r="G128" s="477"/>
      <c r="H128" s="477"/>
      <c r="I128" s="477"/>
      <c r="J128" s="477"/>
      <c r="K128" s="477"/>
      <c r="L128" s="477"/>
      <c r="M128" s="477"/>
    </row>
    <row r="129" spans="1:13" ht="15" customHeight="1">
      <c r="A129" s="392" t="s">
        <v>1363</v>
      </c>
      <c r="B129" s="479">
        <f>+'SALE WORKING'!D256+'SALE WORKING'!D284</f>
        <v>0</v>
      </c>
      <c r="C129" s="479">
        <f>+'SALE WORKING'!E256+'SALE WORKING'!E284</f>
        <v>0</v>
      </c>
      <c r="D129" s="479">
        <f>+'SALE WORKING'!F256+'SALE WORKING'!F284</f>
        <v>0</v>
      </c>
      <c r="E129" s="479">
        <f>+'SALE WORKING'!G256+'SALE WORKING'!G284</f>
        <v>0</v>
      </c>
      <c r="F129" s="479">
        <f>+'SALE WORKING'!H256+'SALE WORKING'!H284</f>
        <v>0</v>
      </c>
      <c r="G129" s="479">
        <f>+'SALE WORKING'!I256+'SALE WORKING'!I284</f>
        <v>0</v>
      </c>
      <c r="H129" s="479">
        <f>+'SALE WORKING'!J256+'SALE WORKING'!J284</f>
        <v>0</v>
      </c>
      <c r="I129" s="479">
        <f>+'SALE WORKING'!K256+'SALE WORKING'!K284</f>
        <v>0</v>
      </c>
      <c r="J129" s="479">
        <f>+'SALE WORKING'!L256+'SALE WORKING'!L284</f>
        <v>0</v>
      </c>
      <c r="K129" s="479">
        <f>+'SALE WORKING'!M256+'SALE WORKING'!M284</f>
        <v>0</v>
      </c>
      <c r="L129" s="479">
        <f>+'SALE WORKING'!N256+'SALE WORKING'!N284</f>
        <v>0</v>
      </c>
      <c r="M129" s="479">
        <f>+'SALE WORKING'!O256+'SALE WORKING'!O284</f>
        <v>0</v>
      </c>
    </row>
    <row r="130" spans="1:13" ht="15" customHeight="1">
      <c r="A130" s="392" t="s">
        <v>1364</v>
      </c>
      <c r="B130" s="478">
        <f>+'SALE WORKING'!D257+'SALE WORKING'!D285</f>
        <v>0</v>
      </c>
      <c r="C130" s="478">
        <f>+'SALE WORKING'!E257+'SALE WORKING'!E285</f>
        <v>0</v>
      </c>
      <c r="D130" s="478">
        <f>+'SALE WORKING'!F257+'SALE WORKING'!F285</f>
        <v>0</v>
      </c>
      <c r="E130" s="478">
        <f>+'SALE WORKING'!G257+'SALE WORKING'!G285</f>
        <v>0</v>
      </c>
      <c r="F130" s="478">
        <f>+'SALE WORKING'!H257+'SALE WORKING'!H285</f>
        <v>0</v>
      </c>
      <c r="G130" s="478">
        <f>+'SALE WORKING'!I257+'SALE WORKING'!I285</f>
        <v>0</v>
      </c>
      <c r="H130" s="478">
        <f>+'SALE WORKING'!J257+'SALE WORKING'!J285</f>
        <v>0</v>
      </c>
      <c r="I130" s="478">
        <f>+'SALE WORKING'!K257+'SALE WORKING'!K285</f>
        <v>0</v>
      </c>
      <c r="J130" s="478">
        <f>+'SALE WORKING'!L257+'SALE WORKING'!L285</f>
        <v>0</v>
      </c>
      <c r="K130" s="478">
        <f>+'SALE WORKING'!M257+'SALE WORKING'!M285</f>
        <v>0</v>
      </c>
      <c r="L130" s="478">
        <f>+'SALE WORKING'!N257+'SALE WORKING'!N285</f>
        <v>0</v>
      </c>
      <c r="M130" s="478">
        <f>+'SALE WORKING'!O257+'SALE WORKING'!O285</f>
        <v>0</v>
      </c>
    </row>
    <row r="131" spans="1:13" ht="15" customHeight="1">
      <c r="A131" s="392" t="s">
        <v>1365</v>
      </c>
      <c r="B131" s="478">
        <f>+'SALE WORKING'!D258+'SALE WORKING'!D286</f>
        <v>0</v>
      </c>
      <c r="C131" s="478">
        <f>+'SALE WORKING'!E258+'SALE WORKING'!E286</f>
        <v>0</v>
      </c>
      <c r="D131" s="478">
        <f>+'SALE WORKING'!F258+'SALE WORKING'!F286</f>
        <v>0</v>
      </c>
      <c r="E131" s="478">
        <f>+'SALE WORKING'!G258+'SALE WORKING'!G286</f>
        <v>0</v>
      </c>
      <c r="F131" s="478">
        <f>+'SALE WORKING'!H258+'SALE WORKING'!H286</f>
        <v>0</v>
      </c>
      <c r="G131" s="478">
        <f>+'SALE WORKING'!I258+'SALE WORKING'!I286</f>
        <v>0</v>
      </c>
      <c r="H131" s="478">
        <f>+'SALE WORKING'!J258+'SALE WORKING'!J286</f>
        <v>0</v>
      </c>
      <c r="I131" s="478">
        <f>+'SALE WORKING'!K258+'SALE WORKING'!K286</f>
        <v>0</v>
      </c>
      <c r="J131" s="478">
        <f>+'SALE WORKING'!L258+'SALE WORKING'!L286</f>
        <v>0</v>
      </c>
      <c r="K131" s="478">
        <f>+'SALE WORKING'!M258+'SALE WORKING'!M286</f>
        <v>0</v>
      </c>
      <c r="L131" s="478">
        <f>+'SALE WORKING'!N258+'SALE WORKING'!N286</f>
        <v>0</v>
      </c>
      <c r="M131" s="478">
        <f>+'SALE WORKING'!O258+'SALE WORKING'!O286</f>
        <v>0</v>
      </c>
    </row>
    <row r="132" spans="1:13" ht="15" customHeight="1">
      <c r="A132" s="392" t="s">
        <v>1366</v>
      </c>
      <c r="B132" s="478">
        <f>+'SALE WORKING'!D259+'SALE WORKING'!D287</f>
        <v>0</v>
      </c>
      <c r="C132" s="478">
        <f>+'SALE WORKING'!E259+'SALE WORKING'!E287</f>
        <v>0</v>
      </c>
      <c r="D132" s="478">
        <f>+'SALE WORKING'!F259+'SALE WORKING'!F287</f>
        <v>0</v>
      </c>
      <c r="E132" s="478">
        <f>+'SALE WORKING'!G259+'SALE WORKING'!G287</f>
        <v>0</v>
      </c>
      <c r="F132" s="478">
        <f>+'SALE WORKING'!H259+'SALE WORKING'!H287</f>
        <v>0</v>
      </c>
      <c r="G132" s="478">
        <f>+'SALE WORKING'!I259+'SALE WORKING'!I287</f>
        <v>0</v>
      </c>
      <c r="H132" s="478">
        <f>+'SALE WORKING'!J259+'SALE WORKING'!J287</f>
        <v>0</v>
      </c>
      <c r="I132" s="478">
        <f>+'SALE WORKING'!K259+'SALE WORKING'!K287</f>
        <v>0</v>
      </c>
      <c r="J132" s="478">
        <f>+'SALE WORKING'!L259+'SALE WORKING'!L287</f>
        <v>0</v>
      </c>
      <c r="K132" s="478">
        <f>+'SALE WORKING'!M259+'SALE WORKING'!M287</f>
        <v>0</v>
      </c>
      <c r="L132" s="478">
        <f>+'SALE WORKING'!N259+'SALE WORKING'!N287</f>
        <v>0</v>
      </c>
      <c r="M132" s="478">
        <f>+'SALE WORKING'!O259+'SALE WORKING'!O287</f>
        <v>0</v>
      </c>
    </row>
    <row r="133" spans="1:13" ht="15" customHeight="1">
      <c r="A133" s="392" t="s">
        <v>1367</v>
      </c>
      <c r="B133" s="478">
        <f>+'SALE WORKING'!D260+'SALE WORKING'!D288</f>
        <v>0</v>
      </c>
      <c r="C133" s="478">
        <f>+'SALE WORKING'!E260+'SALE WORKING'!E288</f>
        <v>0</v>
      </c>
      <c r="D133" s="478">
        <f>+'SALE WORKING'!F260+'SALE WORKING'!F288</f>
        <v>0</v>
      </c>
      <c r="E133" s="478">
        <f>+'SALE WORKING'!G260+'SALE WORKING'!G288</f>
        <v>0</v>
      </c>
      <c r="F133" s="478">
        <f>+'SALE WORKING'!H260+'SALE WORKING'!H288</f>
        <v>0</v>
      </c>
      <c r="G133" s="478">
        <f>+'SALE WORKING'!I260+'SALE WORKING'!I288</f>
        <v>0</v>
      </c>
      <c r="H133" s="478">
        <f>+'SALE WORKING'!J260+'SALE WORKING'!J288</f>
        <v>0</v>
      </c>
      <c r="I133" s="478">
        <f>+'SALE WORKING'!K260+'SALE WORKING'!K288</f>
        <v>0</v>
      </c>
      <c r="J133" s="478">
        <f>+'SALE WORKING'!L260+'SALE WORKING'!L288</f>
        <v>0</v>
      </c>
      <c r="K133" s="478">
        <f>+'SALE WORKING'!M260+'SALE WORKING'!M288</f>
        <v>0</v>
      </c>
      <c r="L133" s="478">
        <f>+'SALE WORKING'!N260+'SALE WORKING'!N288</f>
        <v>0</v>
      </c>
      <c r="M133" s="478">
        <f>+'SALE WORKING'!O260+'SALE WORKING'!O288</f>
        <v>0</v>
      </c>
    </row>
    <row r="134" spans="1:13" ht="15" customHeight="1">
      <c r="A134" s="392" t="s">
        <v>1368</v>
      </c>
      <c r="B134" s="478">
        <f>+'SALE WORKING'!D261+'SALE WORKING'!D289</f>
        <v>0</v>
      </c>
      <c r="C134" s="478">
        <f>+'SALE WORKING'!E261+'SALE WORKING'!E289</f>
        <v>0</v>
      </c>
      <c r="D134" s="478">
        <f>+'SALE WORKING'!F261+'SALE WORKING'!F289</f>
        <v>0</v>
      </c>
      <c r="E134" s="478">
        <f>+'SALE WORKING'!G261+'SALE WORKING'!G289</f>
        <v>0</v>
      </c>
      <c r="F134" s="478">
        <f>+'SALE WORKING'!H261+'SALE WORKING'!H289</f>
        <v>0</v>
      </c>
      <c r="G134" s="478">
        <f>+'SALE WORKING'!I261+'SALE WORKING'!I289</f>
        <v>0</v>
      </c>
      <c r="H134" s="478">
        <f>+'SALE WORKING'!J261+'SALE WORKING'!J289</f>
        <v>0</v>
      </c>
      <c r="I134" s="478">
        <f>+'SALE WORKING'!K261+'SALE WORKING'!K289</f>
        <v>0</v>
      </c>
      <c r="J134" s="478">
        <f>+'SALE WORKING'!L261+'SALE WORKING'!L289</f>
        <v>0</v>
      </c>
      <c r="K134" s="478">
        <f>+'SALE WORKING'!M261+'SALE WORKING'!M289</f>
        <v>0</v>
      </c>
      <c r="L134" s="478">
        <f>+'SALE WORKING'!N261+'SALE WORKING'!N289</f>
        <v>0</v>
      </c>
      <c r="M134" s="478">
        <f>+'SALE WORKING'!O261+'SALE WORKING'!O289</f>
        <v>0</v>
      </c>
    </row>
    <row r="135" spans="1:13" ht="15" customHeight="1">
      <c r="A135" s="393" t="s">
        <v>1543</v>
      </c>
      <c r="B135" s="477">
        <f>+'SALE WORKING'!D266</f>
        <v>0</v>
      </c>
      <c r="C135" s="477">
        <f>+'SALE WORKING'!E266</f>
        <v>0</v>
      </c>
      <c r="D135" s="477">
        <f>+'SALE WORKING'!F266</f>
        <v>0</v>
      </c>
      <c r="E135" s="477">
        <f>+'SALE WORKING'!G266</f>
        <v>0</v>
      </c>
      <c r="F135" s="477">
        <f>+'SALE WORKING'!H266</f>
        <v>0</v>
      </c>
      <c r="G135" s="477">
        <f>+'SALE WORKING'!I266</f>
        <v>0</v>
      </c>
      <c r="H135" s="477">
        <f>+'SALE WORKING'!J266</f>
        <v>0</v>
      </c>
      <c r="I135" s="477">
        <f>+'SALE WORKING'!K266</f>
        <v>0</v>
      </c>
      <c r="J135" s="477">
        <f>+'SALE WORKING'!L266</f>
        <v>0</v>
      </c>
      <c r="K135" s="477">
        <f>+'SALE WORKING'!M266</f>
        <v>0</v>
      </c>
      <c r="L135" s="477">
        <f>+'SALE WORKING'!N266</f>
        <v>0</v>
      </c>
      <c r="M135" s="477">
        <f>+'SALE WORKING'!O266</f>
        <v>0</v>
      </c>
    </row>
    <row r="136" spans="1:13" ht="15" customHeight="1">
      <c r="A136" s="392" t="s">
        <v>1363</v>
      </c>
      <c r="B136" s="478">
        <f>+'SALE WORKING'!D263+'SALE WORKING'!D291</f>
        <v>0</v>
      </c>
      <c r="C136" s="478">
        <f>+'SALE WORKING'!E263+'SALE WORKING'!E291</f>
        <v>0</v>
      </c>
      <c r="D136" s="478">
        <f>+'SALE WORKING'!F263+'SALE WORKING'!F291</f>
        <v>0</v>
      </c>
      <c r="E136" s="478">
        <f>+'SALE WORKING'!G263+'SALE WORKING'!G291</f>
        <v>0</v>
      </c>
      <c r="F136" s="478">
        <f>+'SALE WORKING'!H263+'SALE WORKING'!H291</f>
        <v>0</v>
      </c>
      <c r="G136" s="478">
        <f>+'SALE WORKING'!I263+'SALE WORKING'!I291</f>
        <v>0</v>
      </c>
      <c r="H136" s="478">
        <f>+'SALE WORKING'!J263+'SALE WORKING'!J291</f>
        <v>0</v>
      </c>
      <c r="I136" s="478">
        <f>+'SALE WORKING'!K263+'SALE WORKING'!K291</f>
        <v>0</v>
      </c>
      <c r="J136" s="478">
        <f>+'SALE WORKING'!L263+'SALE WORKING'!L291</f>
        <v>0</v>
      </c>
      <c r="K136" s="478">
        <f>+'SALE WORKING'!M263+'SALE WORKING'!M291</f>
        <v>0</v>
      </c>
      <c r="L136" s="478">
        <f>+'SALE WORKING'!N263+'SALE WORKING'!N291</f>
        <v>0</v>
      </c>
      <c r="M136" s="478">
        <f>+'SALE WORKING'!O263+'SALE WORKING'!O291</f>
        <v>0</v>
      </c>
    </row>
    <row r="137" spans="1:13" ht="15" customHeight="1">
      <c r="A137" s="392" t="s">
        <v>1364</v>
      </c>
      <c r="B137" s="478">
        <f>+'SALE WORKING'!D264+'SALE WORKING'!D292</f>
        <v>0</v>
      </c>
      <c r="C137" s="478">
        <f>+'SALE WORKING'!E264+'SALE WORKING'!E292</f>
        <v>0</v>
      </c>
      <c r="D137" s="478">
        <f>+'SALE WORKING'!F264+'SALE WORKING'!F292</f>
        <v>0</v>
      </c>
      <c r="E137" s="478">
        <f>+'SALE WORKING'!G264+'SALE WORKING'!G292</f>
        <v>0</v>
      </c>
      <c r="F137" s="478">
        <f>+'SALE WORKING'!H264+'SALE WORKING'!H292</f>
        <v>0</v>
      </c>
      <c r="G137" s="478">
        <f>+'SALE WORKING'!I264+'SALE WORKING'!I292</f>
        <v>0</v>
      </c>
      <c r="H137" s="478">
        <f>+'SALE WORKING'!J264+'SALE WORKING'!J292</f>
        <v>0</v>
      </c>
      <c r="I137" s="478">
        <f>+'SALE WORKING'!K264+'SALE WORKING'!K292</f>
        <v>0</v>
      </c>
      <c r="J137" s="478">
        <f>+'SALE WORKING'!L264+'SALE WORKING'!L292</f>
        <v>0</v>
      </c>
      <c r="K137" s="478">
        <f>+'SALE WORKING'!M264+'SALE WORKING'!M292</f>
        <v>0</v>
      </c>
      <c r="L137" s="478">
        <f>+'SALE WORKING'!N264+'SALE WORKING'!N292</f>
        <v>0</v>
      </c>
      <c r="M137" s="478">
        <f>+'SALE WORKING'!O264+'SALE WORKING'!O292</f>
        <v>0</v>
      </c>
    </row>
    <row r="138" spans="1:13" ht="15" customHeight="1">
      <c r="A138" s="392" t="s">
        <v>1365</v>
      </c>
      <c r="B138" s="478">
        <f>+'SALE WORKING'!D265+'SALE WORKING'!D293</f>
        <v>0</v>
      </c>
      <c r="C138" s="478">
        <f>+'SALE WORKING'!E265+'SALE WORKING'!E293</f>
        <v>0</v>
      </c>
      <c r="D138" s="478">
        <f>+'SALE WORKING'!F265+'SALE WORKING'!F293</f>
        <v>0</v>
      </c>
      <c r="E138" s="478">
        <f>+'SALE WORKING'!G265+'SALE WORKING'!G293</f>
        <v>0</v>
      </c>
      <c r="F138" s="478">
        <f>+'SALE WORKING'!H265+'SALE WORKING'!H293</f>
        <v>0</v>
      </c>
      <c r="G138" s="478">
        <f>+'SALE WORKING'!I265+'SALE WORKING'!I293</f>
        <v>0</v>
      </c>
      <c r="H138" s="478">
        <f>+'SALE WORKING'!J265+'SALE WORKING'!J293</f>
        <v>0</v>
      </c>
      <c r="I138" s="478">
        <f>+'SALE WORKING'!K265+'SALE WORKING'!K293</f>
        <v>0</v>
      </c>
      <c r="J138" s="478">
        <f>+'SALE WORKING'!L265+'SALE WORKING'!L293</f>
        <v>0</v>
      </c>
      <c r="K138" s="478">
        <f>+'SALE WORKING'!M265+'SALE WORKING'!M293</f>
        <v>0</v>
      </c>
      <c r="L138" s="478">
        <f>+'SALE WORKING'!N265+'SALE WORKING'!N293</f>
        <v>0</v>
      </c>
      <c r="M138" s="478">
        <f>+'SALE WORKING'!O265+'SALE WORKING'!O293</f>
        <v>0</v>
      </c>
    </row>
    <row r="139" spans="1:13" ht="15" customHeight="1">
      <c r="A139" s="392" t="s">
        <v>1366</v>
      </c>
      <c r="B139" s="478">
        <f>+'SALE WORKING'!D266+'SALE WORKING'!D294</f>
        <v>0</v>
      </c>
      <c r="C139" s="478">
        <f>+'SALE WORKING'!E266+'SALE WORKING'!E294</f>
        <v>0</v>
      </c>
      <c r="D139" s="478">
        <f>+'SALE WORKING'!F266+'SALE WORKING'!F294</f>
        <v>0</v>
      </c>
      <c r="E139" s="478">
        <f>+'SALE WORKING'!G266+'SALE WORKING'!G294</f>
        <v>0</v>
      </c>
      <c r="F139" s="478">
        <f>+'SALE WORKING'!H266+'SALE WORKING'!H294</f>
        <v>0</v>
      </c>
      <c r="G139" s="478">
        <f>+'SALE WORKING'!I266+'SALE WORKING'!I294</f>
        <v>0</v>
      </c>
      <c r="H139" s="478">
        <f>+'SALE WORKING'!J266+'SALE WORKING'!J294</f>
        <v>0</v>
      </c>
      <c r="I139" s="478">
        <f>+'SALE WORKING'!K266+'SALE WORKING'!K294</f>
        <v>0</v>
      </c>
      <c r="J139" s="478">
        <f>+'SALE WORKING'!L266+'SALE WORKING'!L294</f>
        <v>0</v>
      </c>
      <c r="K139" s="478">
        <f>+'SALE WORKING'!M266+'SALE WORKING'!M294</f>
        <v>0</v>
      </c>
      <c r="L139" s="478">
        <f>+'SALE WORKING'!N266+'SALE WORKING'!N294</f>
        <v>0</v>
      </c>
      <c r="M139" s="478">
        <f>+'SALE WORKING'!O266+'SALE WORKING'!O294</f>
        <v>0</v>
      </c>
    </row>
    <row r="140" spans="1:13" ht="15" customHeight="1">
      <c r="A140" s="392" t="s">
        <v>1367</v>
      </c>
      <c r="B140" s="478">
        <f>+'SALE WORKING'!D267+'SALE WORKING'!D295</f>
        <v>0</v>
      </c>
      <c r="C140" s="478">
        <f>+'SALE WORKING'!E267+'SALE WORKING'!E295</f>
        <v>0</v>
      </c>
      <c r="D140" s="478">
        <f>+'SALE WORKING'!F267+'SALE WORKING'!F295</f>
        <v>0</v>
      </c>
      <c r="E140" s="478">
        <f>+'SALE WORKING'!G267+'SALE WORKING'!G295</f>
        <v>0</v>
      </c>
      <c r="F140" s="478">
        <f>+'SALE WORKING'!H267+'SALE WORKING'!H295</f>
        <v>0</v>
      </c>
      <c r="G140" s="478">
        <f>+'SALE WORKING'!I267+'SALE WORKING'!I295</f>
        <v>0</v>
      </c>
      <c r="H140" s="478">
        <f>+'SALE WORKING'!J267+'SALE WORKING'!J295</f>
        <v>0</v>
      </c>
      <c r="I140" s="478">
        <f>+'SALE WORKING'!K267+'SALE WORKING'!K295</f>
        <v>0</v>
      </c>
      <c r="J140" s="478">
        <f>+'SALE WORKING'!L267+'SALE WORKING'!L295</f>
        <v>0</v>
      </c>
      <c r="K140" s="478">
        <f>+'SALE WORKING'!M267+'SALE WORKING'!M295</f>
        <v>0</v>
      </c>
      <c r="L140" s="478">
        <f>+'SALE WORKING'!N267+'SALE WORKING'!N295</f>
        <v>0</v>
      </c>
      <c r="M140" s="478">
        <f>+'SALE WORKING'!O267+'SALE WORKING'!O295</f>
        <v>0</v>
      </c>
    </row>
    <row r="141" spans="1:13" ht="15" customHeight="1">
      <c r="A141" s="392" t="s">
        <v>1368</v>
      </c>
      <c r="B141" s="478">
        <f>+'SALE WORKING'!D268+'SALE WORKING'!D296</f>
        <v>0</v>
      </c>
      <c r="C141" s="478">
        <f>+'SALE WORKING'!E268+'SALE WORKING'!E296</f>
        <v>0</v>
      </c>
      <c r="D141" s="478">
        <f>+'SALE WORKING'!F268+'SALE WORKING'!F296</f>
        <v>0</v>
      </c>
      <c r="E141" s="478">
        <f>+'SALE WORKING'!G268+'SALE WORKING'!G296</f>
        <v>0</v>
      </c>
      <c r="F141" s="478">
        <f>+'SALE WORKING'!H268+'SALE WORKING'!H296</f>
        <v>0</v>
      </c>
      <c r="G141" s="478">
        <f>+'SALE WORKING'!I268+'SALE WORKING'!I296</f>
        <v>0</v>
      </c>
      <c r="H141" s="478">
        <f>+'SALE WORKING'!J268+'SALE WORKING'!J296</f>
        <v>0</v>
      </c>
      <c r="I141" s="478">
        <f>+'SALE WORKING'!K268+'SALE WORKING'!K296</f>
        <v>0</v>
      </c>
      <c r="J141" s="478">
        <f>+'SALE WORKING'!L268+'SALE WORKING'!L296</f>
        <v>0</v>
      </c>
      <c r="K141" s="478">
        <f>+'SALE WORKING'!M268+'SALE WORKING'!M296</f>
        <v>0</v>
      </c>
      <c r="L141" s="478">
        <f>+'SALE WORKING'!N268+'SALE WORKING'!N296</f>
        <v>0</v>
      </c>
      <c r="M141" s="478">
        <f>+'SALE WORKING'!O268+'SALE WORKING'!O296</f>
        <v>0</v>
      </c>
    </row>
    <row r="142" spans="1:13" ht="15" customHeight="1">
      <c r="A142" s="393" t="s">
        <v>1544</v>
      </c>
      <c r="B142" s="477">
        <f>+'SALE WORKING'!D273</f>
        <v>0</v>
      </c>
      <c r="C142" s="477">
        <f>+'SALE WORKING'!E273</f>
        <v>0</v>
      </c>
      <c r="D142" s="477">
        <f>+'SALE WORKING'!F273</f>
        <v>0</v>
      </c>
      <c r="E142" s="477">
        <f>+'SALE WORKING'!G273</f>
        <v>0</v>
      </c>
      <c r="F142" s="477">
        <f>+'SALE WORKING'!H273</f>
        <v>0</v>
      </c>
      <c r="G142" s="477">
        <f>+'SALE WORKING'!I273</f>
        <v>0</v>
      </c>
      <c r="H142" s="477">
        <f>+'SALE WORKING'!J273</f>
        <v>0</v>
      </c>
      <c r="I142" s="477">
        <f>+'SALE WORKING'!K273</f>
        <v>0</v>
      </c>
      <c r="J142" s="477">
        <f>+'SALE WORKING'!L273</f>
        <v>0</v>
      </c>
      <c r="K142" s="477">
        <f>+'SALE WORKING'!M273</f>
        <v>0</v>
      </c>
      <c r="L142" s="477">
        <f>+'SALE WORKING'!N273</f>
        <v>0</v>
      </c>
      <c r="M142" s="477">
        <f>+'SALE WORKING'!O273</f>
        <v>0</v>
      </c>
    </row>
    <row r="143" spans="1:13" ht="15" customHeight="1">
      <c r="A143" s="392" t="s">
        <v>1363</v>
      </c>
      <c r="B143" s="478">
        <f>+'SALE WORKING'!D270+'SALE WORKING'!D298</f>
        <v>0</v>
      </c>
      <c r="C143" s="478">
        <f>+'SALE WORKING'!E270+'SALE WORKING'!E298</f>
        <v>0</v>
      </c>
      <c r="D143" s="478">
        <f>+'SALE WORKING'!F270+'SALE WORKING'!F298</f>
        <v>0</v>
      </c>
      <c r="E143" s="478">
        <f>+'SALE WORKING'!G270+'SALE WORKING'!G298</f>
        <v>0</v>
      </c>
      <c r="F143" s="478">
        <f>+'SALE WORKING'!H270+'SALE WORKING'!H298</f>
        <v>0</v>
      </c>
      <c r="G143" s="478">
        <f>+'SALE WORKING'!I270+'SALE WORKING'!I298</f>
        <v>0</v>
      </c>
      <c r="H143" s="478">
        <f>+'SALE WORKING'!J270+'SALE WORKING'!J298</f>
        <v>0</v>
      </c>
      <c r="I143" s="478">
        <f>+'SALE WORKING'!K270+'SALE WORKING'!K298</f>
        <v>0</v>
      </c>
      <c r="J143" s="478">
        <f>+'SALE WORKING'!L270+'SALE WORKING'!L298</f>
        <v>0</v>
      </c>
      <c r="K143" s="478">
        <f>+'SALE WORKING'!M270+'SALE WORKING'!M298</f>
        <v>0</v>
      </c>
      <c r="L143" s="478">
        <f>+'SALE WORKING'!N270+'SALE WORKING'!N298</f>
        <v>0</v>
      </c>
      <c r="M143" s="478">
        <f>+'SALE WORKING'!O270+'SALE WORKING'!O298</f>
        <v>0</v>
      </c>
    </row>
    <row r="144" spans="1:13" ht="15" customHeight="1">
      <c r="A144" s="392" t="s">
        <v>1364</v>
      </c>
      <c r="B144" s="478">
        <f>+'SALE WORKING'!D271+'SALE WORKING'!D299</f>
        <v>0</v>
      </c>
      <c r="C144" s="478">
        <f>+'SALE WORKING'!E271+'SALE WORKING'!E299</f>
        <v>0</v>
      </c>
      <c r="D144" s="478">
        <f>+'SALE WORKING'!F271+'SALE WORKING'!F299</f>
        <v>0</v>
      </c>
      <c r="E144" s="478">
        <f>+'SALE WORKING'!G271+'SALE WORKING'!G299</f>
        <v>0</v>
      </c>
      <c r="F144" s="478">
        <f>+'SALE WORKING'!H271+'SALE WORKING'!H299</f>
        <v>0</v>
      </c>
      <c r="G144" s="478">
        <f>+'SALE WORKING'!I271+'SALE WORKING'!I299</f>
        <v>0</v>
      </c>
      <c r="H144" s="478">
        <f>+'SALE WORKING'!J271+'SALE WORKING'!J299</f>
        <v>0</v>
      </c>
      <c r="I144" s="478">
        <f>+'SALE WORKING'!K271+'SALE WORKING'!K299</f>
        <v>0</v>
      </c>
      <c r="J144" s="478">
        <f>+'SALE WORKING'!L271+'SALE WORKING'!L299</f>
        <v>0</v>
      </c>
      <c r="K144" s="478">
        <f>+'SALE WORKING'!M271+'SALE WORKING'!M299</f>
        <v>0</v>
      </c>
      <c r="L144" s="478">
        <f>+'SALE WORKING'!N271+'SALE WORKING'!N299</f>
        <v>0</v>
      </c>
      <c r="M144" s="478">
        <f>+'SALE WORKING'!O271+'SALE WORKING'!O299</f>
        <v>0</v>
      </c>
    </row>
    <row r="145" spans="1:13" ht="15" customHeight="1">
      <c r="A145" s="392" t="s">
        <v>1365</v>
      </c>
      <c r="B145" s="478">
        <f>+'SALE WORKING'!D272+'SALE WORKING'!D300</f>
        <v>0</v>
      </c>
      <c r="C145" s="478">
        <f>+'SALE WORKING'!E272+'SALE WORKING'!E300</f>
        <v>0</v>
      </c>
      <c r="D145" s="478">
        <f>+'SALE WORKING'!F272+'SALE WORKING'!F300</f>
        <v>0</v>
      </c>
      <c r="E145" s="478">
        <f>+'SALE WORKING'!G272+'SALE WORKING'!G300</f>
        <v>0</v>
      </c>
      <c r="F145" s="478">
        <f>+'SALE WORKING'!H272+'SALE WORKING'!H300</f>
        <v>0</v>
      </c>
      <c r="G145" s="478">
        <f>+'SALE WORKING'!I272+'SALE WORKING'!I300</f>
        <v>0</v>
      </c>
      <c r="H145" s="478">
        <f>+'SALE WORKING'!J272+'SALE WORKING'!J300</f>
        <v>0</v>
      </c>
      <c r="I145" s="478">
        <f>+'SALE WORKING'!K272+'SALE WORKING'!K300</f>
        <v>0</v>
      </c>
      <c r="J145" s="478">
        <f>+'SALE WORKING'!L272+'SALE WORKING'!L300</f>
        <v>0</v>
      </c>
      <c r="K145" s="478">
        <f>+'SALE WORKING'!M272+'SALE WORKING'!M300</f>
        <v>0</v>
      </c>
      <c r="L145" s="478">
        <f>+'SALE WORKING'!N272+'SALE WORKING'!N300</f>
        <v>0</v>
      </c>
      <c r="M145" s="478">
        <f>+'SALE WORKING'!O272+'SALE WORKING'!O300</f>
        <v>0</v>
      </c>
    </row>
    <row r="146" spans="1:13" ht="15" customHeight="1">
      <c r="A146" s="392" t="s">
        <v>1366</v>
      </c>
      <c r="B146" s="478">
        <f>+'SALE WORKING'!D273+'SALE WORKING'!D301</f>
        <v>0</v>
      </c>
      <c r="C146" s="478">
        <f>+'SALE WORKING'!E273+'SALE WORKING'!E301</f>
        <v>0</v>
      </c>
      <c r="D146" s="478">
        <f>+'SALE WORKING'!F273+'SALE WORKING'!F301</f>
        <v>0</v>
      </c>
      <c r="E146" s="478">
        <f>+'SALE WORKING'!G273+'SALE WORKING'!G301</f>
        <v>0</v>
      </c>
      <c r="F146" s="478">
        <f>+'SALE WORKING'!H273+'SALE WORKING'!H301</f>
        <v>0</v>
      </c>
      <c r="G146" s="478">
        <f>+'SALE WORKING'!I273+'SALE WORKING'!I301</f>
        <v>0</v>
      </c>
      <c r="H146" s="478">
        <f>+'SALE WORKING'!J273+'SALE WORKING'!J301</f>
        <v>0</v>
      </c>
      <c r="I146" s="478">
        <f>+'SALE WORKING'!K273+'SALE WORKING'!K301</f>
        <v>0</v>
      </c>
      <c r="J146" s="478">
        <f>+'SALE WORKING'!L273+'SALE WORKING'!L301</f>
        <v>0</v>
      </c>
      <c r="K146" s="478">
        <f>+'SALE WORKING'!M273+'SALE WORKING'!M301</f>
        <v>0</v>
      </c>
      <c r="L146" s="478">
        <f>+'SALE WORKING'!N273+'SALE WORKING'!N301</f>
        <v>0</v>
      </c>
      <c r="M146" s="478">
        <f>+'SALE WORKING'!O273+'SALE WORKING'!O301</f>
        <v>0</v>
      </c>
    </row>
    <row r="147" spans="1:13" ht="15" customHeight="1">
      <c r="A147" s="392" t="s">
        <v>1367</v>
      </c>
      <c r="B147" s="478">
        <f>+'SALE WORKING'!D274+'SALE WORKING'!D302</f>
        <v>0</v>
      </c>
      <c r="C147" s="478">
        <f>+'SALE WORKING'!E274+'SALE WORKING'!E302</f>
        <v>0</v>
      </c>
      <c r="D147" s="478">
        <f>+'SALE WORKING'!F274+'SALE WORKING'!F302</f>
        <v>0</v>
      </c>
      <c r="E147" s="478">
        <f>+'SALE WORKING'!G274+'SALE WORKING'!G302</f>
        <v>0</v>
      </c>
      <c r="F147" s="478">
        <f>+'SALE WORKING'!H274+'SALE WORKING'!H302</f>
        <v>0</v>
      </c>
      <c r="G147" s="478">
        <f>+'SALE WORKING'!I274+'SALE WORKING'!I302</f>
        <v>0</v>
      </c>
      <c r="H147" s="478">
        <f>+'SALE WORKING'!J274+'SALE WORKING'!J302</f>
        <v>0</v>
      </c>
      <c r="I147" s="478">
        <f>+'SALE WORKING'!K274+'SALE WORKING'!K302</f>
        <v>0</v>
      </c>
      <c r="J147" s="478">
        <f>+'SALE WORKING'!L274+'SALE WORKING'!L302</f>
        <v>0</v>
      </c>
      <c r="K147" s="478">
        <f>+'SALE WORKING'!M274+'SALE WORKING'!M302</f>
        <v>0</v>
      </c>
      <c r="L147" s="478">
        <f>+'SALE WORKING'!N274+'SALE WORKING'!N302</f>
        <v>0</v>
      </c>
      <c r="M147" s="478">
        <f>+'SALE WORKING'!O274+'SALE WORKING'!O302</f>
        <v>0</v>
      </c>
    </row>
    <row r="148" spans="1:13" ht="15" customHeight="1" thickBot="1">
      <c r="A148" s="392" t="s">
        <v>1368</v>
      </c>
      <c r="B148" s="486">
        <f>+'SALE WORKING'!D275+'SALE WORKING'!D303</f>
        <v>0</v>
      </c>
      <c r="C148" s="486">
        <f>+'SALE WORKING'!E275+'SALE WORKING'!E303</f>
        <v>0</v>
      </c>
      <c r="D148" s="486">
        <f>+'SALE WORKING'!F275+'SALE WORKING'!F303</f>
        <v>0</v>
      </c>
      <c r="E148" s="486">
        <f>+'SALE WORKING'!G275+'SALE WORKING'!G303</f>
        <v>0</v>
      </c>
      <c r="F148" s="486">
        <f>+'SALE WORKING'!H275+'SALE WORKING'!H303</f>
        <v>0</v>
      </c>
      <c r="G148" s="486">
        <f>+'SALE WORKING'!I275+'SALE WORKING'!I303</f>
        <v>0</v>
      </c>
      <c r="H148" s="486">
        <f>+'SALE WORKING'!J275+'SALE WORKING'!J303</f>
        <v>0</v>
      </c>
      <c r="I148" s="486">
        <f>+'SALE WORKING'!K275+'SALE WORKING'!K303</f>
        <v>0</v>
      </c>
      <c r="J148" s="486">
        <f>+'SALE WORKING'!L275+'SALE WORKING'!L303</f>
        <v>0</v>
      </c>
      <c r="K148" s="486">
        <f>+'SALE WORKING'!M275+'SALE WORKING'!M303</f>
        <v>0</v>
      </c>
      <c r="L148" s="486">
        <f>+'SALE WORKING'!N275+'SALE WORKING'!N303</f>
        <v>0</v>
      </c>
      <c r="M148" s="486">
        <f>+'SALE WORKING'!O275+'SALE WORKING'!O303</f>
        <v>0</v>
      </c>
    </row>
    <row r="149" spans="1:13" ht="15.75" customHeight="1">
      <c r="A149" s="665" t="s">
        <v>1376</v>
      </c>
      <c r="B149" s="666"/>
      <c r="C149" s="666"/>
      <c r="D149" s="666"/>
      <c r="E149" s="666"/>
      <c r="F149" s="666"/>
      <c r="G149" s="666"/>
      <c r="H149" s="666"/>
      <c r="I149" s="666"/>
      <c r="J149" s="666"/>
      <c r="K149" s="666"/>
      <c r="L149" s="666"/>
      <c r="M149" s="667"/>
    </row>
    <row r="150" spans="1:13">
      <c r="A150" s="401" t="s">
        <v>1362</v>
      </c>
      <c r="B150" s="467">
        <v>43556</v>
      </c>
      <c r="C150" s="467">
        <v>43586</v>
      </c>
      <c r="D150" s="467">
        <v>43617</v>
      </c>
      <c r="E150" s="467">
        <v>43647</v>
      </c>
      <c r="F150" s="467">
        <v>43678</v>
      </c>
      <c r="G150" s="467">
        <v>43709</v>
      </c>
      <c r="H150" s="467">
        <v>43739</v>
      </c>
      <c r="I150" s="467">
        <v>43770</v>
      </c>
      <c r="J150" s="467">
        <v>43800</v>
      </c>
      <c r="K150" s="467">
        <v>43831</v>
      </c>
      <c r="L150" s="467">
        <v>43862</v>
      </c>
      <c r="M150" s="467">
        <v>43891</v>
      </c>
    </row>
    <row r="151" spans="1:13">
      <c r="A151" s="384" t="s">
        <v>1363</v>
      </c>
      <c r="B151" s="416">
        <f t="shared" ref="B151:B156" si="0">+B5+B13+B45+B53+B61+B91+B121</f>
        <v>0</v>
      </c>
      <c r="C151" s="416">
        <f t="shared" ref="C151:M151" si="1">+C5+C13+C45+C53+C61+C91+C121</f>
        <v>0</v>
      </c>
      <c r="D151" s="416">
        <f t="shared" si="1"/>
        <v>0</v>
      </c>
      <c r="E151" s="416">
        <f t="shared" si="1"/>
        <v>0</v>
      </c>
      <c r="F151" s="416">
        <f t="shared" si="1"/>
        <v>0</v>
      </c>
      <c r="G151" s="416">
        <f t="shared" si="1"/>
        <v>0</v>
      </c>
      <c r="H151" s="416">
        <f t="shared" si="1"/>
        <v>0</v>
      </c>
      <c r="I151" s="416">
        <f t="shared" si="1"/>
        <v>0</v>
      </c>
      <c r="J151" s="416">
        <f t="shared" si="1"/>
        <v>0</v>
      </c>
      <c r="K151" s="416">
        <f t="shared" si="1"/>
        <v>0</v>
      </c>
      <c r="L151" s="416">
        <f t="shared" si="1"/>
        <v>0</v>
      </c>
      <c r="M151" s="416">
        <f t="shared" si="1"/>
        <v>0</v>
      </c>
    </row>
    <row r="152" spans="1:13">
      <c r="A152" s="384" t="s">
        <v>1377</v>
      </c>
      <c r="B152" s="416">
        <f t="shared" si="0"/>
        <v>3348680.7699999963</v>
      </c>
      <c r="C152" s="416">
        <f t="shared" ref="C152:M152" si="2">+C6+C14+C46+C54+C62+C92+C122</f>
        <v>4057558.6999999983</v>
      </c>
      <c r="D152" s="416">
        <f t="shared" si="2"/>
        <v>5748383.1739999959</v>
      </c>
      <c r="E152" s="416">
        <f t="shared" si="2"/>
        <v>6550168.9499999927</v>
      </c>
      <c r="F152" s="416">
        <f t="shared" si="2"/>
        <v>5362317.6199999955</v>
      </c>
      <c r="G152" s="416">
        <f t="shared" si="2"/>
        <v>0</v>
      </c>
      <c r="H152" s="416">
        <f t="shared" si="2"/>
        <v>0</v>
      </c>
      <c r="I152" s="416">
        <f t="shared" si="2"/>
        <v>0</v>
      </c>
      <c r="J152" s="416">
        <f t="shared" si="2"/>
        <v>0</v>
      </c>
      <c r="K152" s="416">
        <f t="shared" si="2"/>
        <v>0</v>
      </c>
      <c r="L152" s="416">
        <f t="shared" si="2"/>
        <v>0</v>
      </c>
      <c r="M152" s="416">
        <f t="shared" si="2"/>
        <v>0</v>
      </c>
    </row>
    <row r="153" spans="1:13">
      <c r="A153" s="384" t="s">
        <v>1365</v>
      </c>
      <c r="B153" s="416">
        <f t="shared" si="0"/>
        <v>34940.687599999997</v>
      </c>
      <c r="C153" s="416">
        <f t="shared" ref="C153:M153" si="3">+C7+C15+C47+C55+C63+C93+C123</f>
        <v>55549.74040000001</v>
      </c>
      <c r="D153" s="416">
        <f t="shared" si="3"/>
        <v>141109.85840000003</v>
      </c>
      <c r="E153" s="416">
        <f t="shared" si="3"/>
        <v>64427.327999999994</v>
      </c>
      <c r="F153" s="416">
        <f t="shared" si="3"/>
        <v>30473.3688</v>
      </c>
      <c r="G153" s="416">
        <f t="shared" si="3"/>
        <v>0</v>
      </c>
      <c r="H153" s="416">
        <f t="shared" si="3"/>
        <v>0</v>
      </c>
      <c r="I153" s="416">
        <f t="shared" si="3"/>
        <v>0</v>
      </c>
      <c r="J153" s="416">
        <f t="shared" si="3"/>
        <v>0</v>
      </c>
      <c r="K153" s="416">
        <f t="shared" si="3"/>
        <v>0</v>
      </c>
      <c r="L153" s="416">
        <f t="shared" si="3"/>
        <v>0</v>
      </c>
      <c r="M153" s="416">
        <f t="shared" si="3"/>
        <v>0</v>
      </c>
    </row>
    <row r="154" spans="1:13">
      <c r="A154" s="384" t="s">
        <v>1366</v>
      </c>
      <c r="B154" s="416">
        <f t="shared" si="0"/>
        <v>417253.72849999991</v>
      </c>
      <c r="C154" s="416">
        <f t="shared" ref="C154:M154" si="4">+C8+C16+C48+C56+C64+C94+C124</f>
        <v>462253.39580000017</v>
      </c>
      <c r="D154" s="416">
        <f t="shared" si="4"/>
        <v>630521.11866000027</v>
      </c>
      <c r="E154" s="416">
        <f t="shared" si="4"/>
        <v>751921.66600000055</v>
      </c>
      <c r="F154" s="416">
        <f t="shared" si="4"/>
        <v>597973.32440000016</v>
      </c>
      <c r="G154" s="416">
        <f t="shared" si="4"/>
        <v>0</v>
      </c>
      <c r="H154" s="416">
        <f t="shared" si="4"/>
        <v>0</v>
      </c>
      <c r="I154" s="416">
        <f t="shared" si="4"/>
        <v>0</v>
      </c>
      <c r="J154" s="416">
        <f t="shared" si="4"/>
        <v>0</v>
      </c>
      <c r="K154" s="416">
        <f t="shared" si="4"/>
        <v>0</v>
      </c>
      <c r="L154" s="416">
        <f t="shared" si="4"/>
        <v>0</v>
      </c>
      <c r="M154" s="416">
        <f t="shared" si="4"/>
        <v>0</v>
      </c>
    </row>
    <row r="155" spans="1:13">
      <c r="A155" s="384" t="s">
        <v>1367</v>
      </c>
      <c r="B155" s="416">
        <f t="shared" si="0"/>
        <v>417253.72849999991</v>
      </c>
      <c r="C155" s="416">
        <f t="shared" ref="C155:M155" si="5">+C9+C17+C49+C57+C65+C95+C125</f>
        <v>462253.39580000017</v>
      </c>
      <c r="D155" s="416">
        <f t="shared" si="5"/>
        <v>630521.11866000027</v>
      </c>
      <c r="E155" s="416">
        <f t="shared" si="5"/>
        <v>751921.66600000055</v>
      </c>
      <c r="F155" s="416">
        <f t="shared" si="5"/>
        <v>597973.32440000016</v>
      </c>
      <c r="G155" s="416">
        <f t="shared" si="5"/>
        <v>0</v>
      </c>
      <c r="H155" s="416">
        <f t="shared" si="5"/>
        <v>0</v>
      </c>
      <c r="I155" s="416">
        <f t="shared" si="5"/>
        <v>0</v>
      </c>
      <c r="J155" s="416">
        <f t="shared" si="5"/>
        <v>0</v>
      </c>
      <c r="K155" s="416">
        <f t="shared" si="5"/>
        <v>0</v>
      </c>
      <c r="L155" s="416">
        <f t="shared" si="5"/>
        <v>0</v>
      </c>
      <c r="M155" s="416">
        <f t="shared" si="5"/>
        <v>0</v>
      </c>
    </row>
    <row r="156" spans="1:13" ht="14.25" thickBot="1">
      <c r="A156" s="384" t="s">
        <v>1368</v>
      </c>
      <c r="B156" s="416">
        <f t="shared" si="0"/>
        <v>0</v>
      </c>
      <c r="C156" s="416">
        <f t="shared" ref="C156:M156" si="6">+C10+C18+C50+C58+C66+C96+C126</f>
        <v>0</v>
      </c>
      <c r="D156" s="416">
        <f t="shared" si="6"/>
        <v>0</v>
      </c>
      <c r="E156" s="416">
        <f t="shared" si="6"/>
        <v>0</v>
      </c>
      <c r="F156" s="416">
        <f t="shared" si="6"/>
        <v>0</v>
      </c>
      <c r="G156" s="416">
        <f t="shared" si="6"/>
        <v>0</v>
      </c>
      <c r="H156" s="416">
        <f t="shared" si="6"/>
        <v>0</v>
      </c>
      <c r="I156" s="416">
        <f t="shared" si="6"/>
        <v>0</v>
      </c>
      <c r="J156" s="416">
        <f t="shared" si="6"/>
        <v>0</v>
      </c>
      <c r="K156" s="416">
        <f t="shared" si="6"/>
        <v>0</v>
      </c>
      <c r="L156" s="416">
        <f t="shared" si="6"/>
        <v>0</v>
      </c>
      <c r="M156" s="416">
        <f t="shared" si="6"/>
        <v>0</v>
      </c>
    </row>
    <row r="157" spans="1:13" ht="15.75" customHeight="1">
      <c r="A157" s="665" t="s">
        <v>1378</v>
      </c>
      <c r="B157" s="666"/>
      <c r="C157" s="666"/>
      <c r="D157" s="666"/>
      <c r="E157" s="666"/>
      <c r="F157" s="666"/>
      <c r="G157" s="666"/>
      <c r="H157" s="666"/>
      <c r="I157" s="666"/>
      <c r="J157" s="666"/>
      <c r="K157" s="666"/>
      <c r="L157" s="666"/>
      <c r="M157" s="667"/>
    </row>
    <row r="158" spans="1:13">
      <c r="A158" s="401" t="s">
        <v>1362</v>
      </c>
      <c r="B158" s="467">
        <v>43556</v>
      </c>
      <c r="C158" s="467">
        <v>43586</v>
      </c>
      <c r="D158" s="467">
        <v>43617</v>
      </c>
      <c r="E158" s="467">
        <v>43647</v>
      </c>
      <c r="F158" s="467">
        <v>43678</v>
      </c>
      <c r="G158" s="467">
        <v>43709</v>
      </c>
      <c r="H158" s="467">
        <v>43739</v>
      </c>
      <c r="I158" s="467">
        <v>43770</v>
      </c>
      <c r="J158" s="467">
        <v>43800</v>
      </c>
      <c r="K158" s="467">
        <v>43831</v>
      </c>
      <c r="L158" s="467">
        <v>43862</v>
      </c>
      <c r="M158" s="467">
        <v>43891</v>
      </c>
    </row>
    <row r="159" spans="1:13">
      <c r="A159" s="384" t="s">
        <v>1363</v>
      </c>
      <c r="B159" s="416">
        <f>+'SALE WORKING'!D405</f>
        <v>0</v>
      </c>
      <c r="C159" s="416">
        <f>+'SALE WORKING'!E405</f>
        <v>0</v>
      </c>
      <c r="D159" s="416">
        <f>+'SALE WORKING'!F405</f>
        <v>0</v>
      </c>
      <c r="E159" s="416">
        <f>+'SALE WORKING'!G405</f>
        <v>0</v>
      </c>
      <c r="F159" s="416">
        <f>+'SALE WORKING'!H405</f>
        <v>0</v>
      </c>
      <c r="G159" s="416">
        <f>+'SALE WORKING'!I405</f>
        <v>0</v>
      </c>
      <c r="H159" s="416">
        <f>+'SALE WORKING'!J405</f>
        <v>0</v>
      </c>
      <c r="I159" s="416">
        <f>+'SALE WORKING'!K405</f>
        <v>0</v>
      </c>
      <c r="J159" s="416">
        <f>+'SALE WORKING'!L405</f>
        <v>0</v>
      </c>
      <c r="K159" s="416">
        <f>+'SALE WORKING'!M405</f>
        <v>0</v>
      </c>
      <c r="L159" s="416">
        <f>+'SALE WORKING'!N405</f>
        <v>0</v>
      </c>
      <c r="M159" s="416">
        <f>+'SALE WORKING'!O405</f>
        <v>0</v>
      </c>
    </row>
    <row r="160" spans="1:13">
      <c r="A160" s="384" t="s">
        <v>1364</v>
      </c>
      <c r="B160" s="416">
        <f>+'SALE WORKING'!D406</f>
        <v>18500</v>
      </c>
      <c r="C160" s="416">
        <f>+'SALE WORKING'!E406</f>
        <v>45560</v>
      </c>
      <c r="D160" s="416">
        <f>+'SALE WORKING'!F406</f>
        <v>49200</v>
      </c>
      <c r="E160" s="416">
        <f>+'SALE WORKING'!G406</f>
        <v>98400</v>
      </c>
      <c r="F160" s="416">
        <f>+'SALE WORKING'!H406</f>
        <v>71800</v>
      </c>
      <c r="G160" s="416">
        <f>+'SALE WORKING'!I406</f>
        <v>0</v>
      </c>
      <c r="H160" s="416">
        <f>+'SALE WORKING'!J406</f>
        <v>0</v>
      </c>
      <c r="I160" s="416">
        <f>+'SALE WORKING'!K406</f>
        <v>0</v>
      </c>
      <c r="J160" s="416">
        <f>+'SALE WORKING'!L406</f>
        <v>0</v>
      </c>
      <c r="K160" s="416">
        <f>+'SALE WORKING'!M406</f>
        <v>0</v>
      </c>
      <c r="L160" s="416">
        <f>+'SALE WORKING'!N406</f>
        <v>0</v>
      </c>
      <c r="M160" s="416">
        <f>+'SALE WORKING'!O406</f>
        <v>0</v>
      </c>
    </row>
    <row r="161" spans="1:13">
      <c r="A161" s="384" t="s">
        <v>1365</v>
      </c>
      <c r="B161" s="416">
        <f>+'SALE WORKING'!D407</f>
        <v>0</v>
      </c>
      <c r="C161" s="416">
        <f>+'SALE WORKING'!E407</f>
        <v>0</v>
      </c>
      <c r="D161" s="416">
        <f>+'SALE WORKING'!F407</f>
        <v>0</v>
      </c>
      <c r="E161" s="416">
        <f>+'SALE WORKING'!G407</f>
        <v>0</v>
      </c>
      <c r="F161" s="416">
        <f>+'SALE WORKING'!H407</f>
        <v>0</v>
      </c>
      <c r="G161" s="416">
        <f>+'SALE WORKING'!I407</f>
        <v>0</v>
      </c>
      <c r="H161" s="416">
        <f>+'SALE WORKING'!J407</f>
        <v>0</v>
      </c>
      <c r="I161" s="416">
        <f>+'SALE WORKING'!K407</f>
        <v>0</v>
      </c>
      <c r="J161" s="416">
        <f>+'SALE WORKING'!L407</f>
        <v>0</v>
      </c>
      <c r="K161" s="416">
        <f>+'SALE WORKING'!M407</f>
        <v>0</v>
      </c>
      <c r="L161" s="416">
        <f>+'SALE WORKING'!N407</f>
        <v>0</v>
      </c>
      <c r="M161" s="416">
        <f>+'SALE WORKING'!O407</f>
        <v>0</v>
      </c>
    </row>
    <row r="162" spans="1:13">
      <c r="A162" s="384" t="s">
        <v>1366</v>
      </c>
      <c r="B162" s="416">
        <f>+'SALE WORKING'!D408</f>
        <v>462.5</v>
      </c>
      <c r="C162" s="416">
        <f>+'SALE WORKING'!E408</f>
        <v>1139</v>
      </c>
      <c r="D162" s="416">
        <f>+'SALE WORKING'!F408</f>
        <v>1230</v>
      </c>
      <c r="E162" s="416">
        <f>+'SALE WORKING'!G408</f>
        <v>2460</v>
      </c>
      <c r="F162" s="416">
        <f>+'SALE WORKING'!H408</f>
        <v>1795</v>
      </c>
      <c r="G162" s="416">
        <f>+'SALE WORKING'!I408</f>
        <v>0</v>
      </c>
      <c r="H162" s="416">
        <f>+'SALE WORKING'!J408</f>
        <v>0</v>
      </c>
      <c r="I162" s="416">
        <f>+'SALE WORKING'!K408</f>
        <v>0</v>
      </c>
      <c r="J162" s="416">
        <f>+'SALE WORKING'!L408</f>
        <v>0</v>
      </c>
      <c r="K162" s="416">
        <f>+'SALE WORKING'!M408</f>
        <v>0</v>
      </c>
      <c r="L162" s="416">
        <f>+'SALE WORKING'!N408</f>
        <v>0</v>
      </c>
      <c r="M162" s="416">
        <f>+'SALE WORKING'!O408</f>
        <v>0</v>
      </c>
    </row>
    <row r="163" spans="1:13">
      <c r="A163" s="384" t="s">
        <v>1367</v>
      </c>
      <c r="B163" s="416">
        <f>+'SALE WORKING'!D409</f>
        <v>462.5</v>
      </c>
      <c r="C163" s="416">
        <f>+'SALE WORKING'!E409</f>
        <v>1139</v>
      </c>
      <c r="D163" s="416">
        <f>+'SALE WORKING'!F409</f>
        <v>1230</v>
      </c>
      <c r="E163" s="416">
        <f>+'SALE WORKING'!G409</f>
        <v>2460</v>
      </c>
      <c r="F163" s="416">
        <f>+'SALE WORKING'!H409</f>
        <v>1795</v>
      </c>
      <c r="G163" s="416">
        <f>+'SALE WORKING'!I409</f>
        <v>0</v>
      </c>
      <c r="H163" s="416">
        <f>+'SALE WORKING'!J409</f>
        <v>0</v>
      </c>
      <c r="I163" s="416">
        <f>+'SALE WORKING'!K409</f>
        <v>0</v>
      </c>
      <c r="J163" s="416">
        <f>+'SALE WORKING'!L409</f>
        <v>0</v>
      </c>
      <c r="K163" s="416">
        <f>+'SALE WORKING'!M409</f>
        <v>0</v>
      </c>
      <c r="L163" s="416">
        <f>+'SALE WORKING'!N409</f>
        <v>0</v>
      </c>
      <c r="M163" s="416">
        <f>+'SALE WORKING'!O409</f>
        <v>0</v>
      </c>
    </row>
    <row r="164" spans="1:13" ht="14.25" thickBot="1">
      <c r="A164" s="384" t="s">
        <v>1368</v>
      </c>
      <c r="B164" s="416">
        <f>+'SALE WORKING'!D410</f>
        <v>0</v>
      </c>
      <c r="C164" s="416">
        <f>+'SALE WORKING'!E410</f>
        <v>0</v>
      </c>
      <c r="D164" s="416">
        <f>+'SALE WORKING'!F410</f>
        <v>0</v>
      </c>
      <c r="E164" s="416">
        <f>+'SALE WORKING'!G410</f>
        <v>0</v>
      </c>
      <c r="F164" s="416">
        <f>+'SALE WORKING'!H410</f>
        <v>0</v>
      </c>
      <c r="G164" s="416">
        <f>+'SALE WORKING'!I410</f>
        <v>0</v>
      </c>
      <c r="H164" s="416">
        <f>+'SALE WORKING'!J410</f>
        <v>0</v>
      </c>
      <c r="I164" s="416">
        <f>+'SALE WORKING'!K410</f>
        <v>0</v>
      </c>
      <c r="J164" s="416">
        <f>+'SALE WORKING'!L410</f>
        <v>0</v>
      </c>
      <c r="K164" s="416">
        <f>+'SALE WORKING'!M410</f>
        <v>0</v>
      </c>
      <c r="L164" s="416">
        <f>+'SALE WORKING'!N410</f>
        <v>0</v>
      </c>
      <c r="M164" s="416">
        <f>+'SALE WORKING'!O410</f>
        <v>0</v>
      </c>
    </row>
    <row r="165" spans="1:13" ht="16.5">
      <c r="A165" s="665" t="s">
        <v>1379</v>
      </c>
      <c r="B165" s="666"/>
      <c r="C165" s="666"/>
      <c r="D165" s="666"/>
      <c r="E165" s="666"/>
      <c r="F165" s="666"/>
      <c r="G165" s="666"/>
      <c r="H165" s="666"/>
      <c r="I165" s="666"/>
      <c r="J165" s="666"/>
      <c r="K165" s="666"/>
      <c r="L165" s="666"/>
      <c r="M165" s="667"/>
    </row>
    <row r="166" spans="1:13">
      <c r="A166" s="401" t="s">
        <v>1362</v>
      </c>
      <c r="B166" s="467">
        <v>43556</v>
      </c>
      <c r="C166" s="467">
        <v>43586</v>
      </c>
      <c r="D166" s="467">
        <v>43617</v>
      </c>
      <c r="E166" s="467">
        <v>43647</v>
      </c>
      <c r="F166" s="467">
        <v>43678</v>
      </c>
      <c r="G166" s="467">
        <v>43709</v>
      </c>
      <c r="H166" s="467">
        <v>43739</v>
      </c>
      <c r="I166" s="467">
        <v>43770</v>
      </c>
      <c r="J166" s="467">
        <v>43800</v>
      </c>
      <c r="K166" s="467">
        <v>43831</v>
      </c>
      <c r="L166" s="467">
        <v>43862</v>
      </c>
      <c r="M166" s="467">
        <v>43891</v>
      </c>
    </row>
    <row r="167" spans="1:13">
      <c r="A167" s="384" t="s">
        <v>1363</v>
      </c>
      <c r="B167" s="484">
        <f>+'PUR-WORKING'!D25</f>
        <v>0</v>
      </c>
      <c r="C167" s="484">
        <f>+'PUR-WORKING'!E25</f>
        <v>0</v>
      </c>
      <c r="D167" s="484">
        <f>+'PUR-WORKING'!F25</f>
        <v>0</v>
      </c>
      <c r="E167" s="484">
        <f>+'PUR-WORKING'!G25</f>
        <v>0</v>
      </c>
      <c r="F167" s="484">
        <f>+'PUR-WORKING'!H25</f>
        <v>0</v>
      </c>
      <c r="G167" s="484">
        <f>+'PUR-WORKING'!I25</f>
        <v>0</v>
      </c>
      <c r="H167" s="484">
        <f>+'PUR-WORKING'!J25</f>
        <v>0</v>
      </c>
      <c r="I167" s="484">
        <f>+'PUR-WORKING'!K25</f>
        <v>0</v>
      </c>
      <c r="J167" s="484">
        <f>+'PUR-WORKING'!L25</f>
        <v>0</v>
      </c>
      <c r="K167" s="484">
        <f>+'PUR-WORKING'!M25</f>
        <v>0</v>
      </c>
      <c r="L167" s="484">
        <f>+'PUR-WORKING'!N25</f>
        <v>0</v>
      </c>
      <c r="M167" s="484">
        <f>+'PUR-WORKING'!O25</f>
        <v>0</v>
      </c>
    </row>
    <row r="168" spans="1:13">
      <c r="A168" s="384" t="s">
        <v>1364</v>
      </c>
      <c r="B168" s="484">
        <f>+'PUR-WORKING'!D26</f>
        <v>0</v>
      </c>
      <c r="C168" s="484">
        <f>+'PUR-WORKING'!E26</f>
        <v>0</v>
      </c>
      <c r="D168" s="484">
        <f>+'PUR-WORKING'!F26</f>
        <v>0</v>
      </c>
      <c r="E168" s="484">
        <f>+'PUR-WORKING'!G26</f>
        <v>0</v>
      </c>
      <c r="F168" s="484">
        <f>+'PUR-WORKING'!H26</f>
        <v>0</v>
      </c>
      <c r="G168" s="484">
        <f>+'PUR-WORKING'!I26</f>
        <v>0</v>
      </c>
      <c r="H168" s="484">
        <f>+'PUR-WORKING'!J26</f>
        <v>0</v>
      </c>
      <c r="I168" s="484">
        <f>+'PUR-WORKING'!K26</f>
        <v>0</v>
      </c>
      <c r="J168" s="484">
        <f>+'PUR-WORKING'!L26</f>
        <v>0</v>
      </c>
      <c r="K168" s="484">
        <f>+'PUR-WORKING'!M26</f>
        <v>0</v>
      </c>
      <c r="L168" s="484">
        <f>+'PUR-WORKING'!N26</f>
        <v>0</v>
      </c>
      <c r="M168" s="484">
        <f>+'PUR-WORKING'!O26</f>
        <v>0</v>
      </c>
    </row>
    <row r="169" spans="1:13">
      <c r="A169" s="384" t="s">
        <v>1365</v>
      </c>
      <c r="B169" s="484">
        <f>+'PUR-WORKING'!D27</f>
        <v>0</v>
      </c>
      <c r="C169" s="484">
        <f>+'PUR-WORKING'!E27</f>
        <v>0</v>
      </c>
      <c r="D169" s="484">
        <f>+'PUR-WORKING'!F27</f>
        <v>0</v>
      </c>
      <c r="E169" s="484">
        <f>+'PUR-WORKING'!G27</f>
        <v>0</v>
      </c>
      <c r="F169" s="484">
        <f>+'PUR-WORKING'!H27</f>
        <v>0</v>
      </c>
      <c r="G169" s="484">
        <f>+'PUR-WORKING'!I27</f>
        <v>0</v>
      </c>
      <c r="H169" s="484">
        <f>+'PUR-WORKING'!J27</f>
        <v>0</v>
      </c>
      <c r="I169" s="484">
        <f>+'PUR-WORKING'!K27</f>
        <v>0</v>
      </c>
      <c r="J169" s="484">
        <f>+'PUR-WORKING'!L27</f>
        <v>0</v>
      </c>
      <c r="K169" s="484">
        <f>+'PUR-WORKING'!M27</f>
        <v>0</v>
      </c>
      <c r="L169" s="484">
        <f>+'PUR-WORKING'!N27</f>
        <v>0</v>
      </c>
      <c r="M169" s="484">
        <f>+'PUR-WORKING'!O27</f>
        <v>0</v>
      </c>
    </row>
    <row r="170" spans="1:13">
      <c r="A170" s="384" t="s">
        <v>1366</v>
      </c>
      <c r="B170" s="485">
        <f>+'PUR-WORKING'!D28</f>
        <v>0</v>
      </c>
      <c r="C170" s="485">
        <f>+'PUR-WORKING'!E28</f>
        <v>0</v>
      </c>
      <c r="D170" s="485">
        <f>+'PUR-WORKING'!F28</f>
        <v>0</v>
      </c>
      <c r="E170" s="485">
        <f>+'PUR-WORKING'!G28</f>
        <v>0</v>
      </c>
      <c r="F170" s="485">
        <f>+'PUR-WORKING'!H28</f>
        <v>0</v>
      </c>
      <c r="G170" s="485">
        <f>+'PUR-WORKING'!I28</f>
        <v>0</v>
      </c>
      <c r="H170" s="485">
        <f>+'PUR-WORKING'!J28</f>
        <v>0</v>
      </c>
      <c r="I170" s="485">
        <f>+'PUR-WORKING'!K28</f>
        <v>0</v>
      </c>
      <c r="J170" s="485">
        <f>+'PUR-WORKING'!L28</f>
        <v>0</v>
      </c>
      <c r="K170" s="485">
        <f>+'PUR-WORKING'!M28</f>
        <v>0</v>
      </c>
      <c r="L170" s="485">
        <f>+'PUR-WORKING'!N28</f>
        <v>0</v>
      </c>
      <c r="M170" s="485">
        <f>+'PUR-WORKING'!O28</f>
        <v>0</v>
      </c>
    </row>
    <row r="171" spans="1:13">
      <c r="A171" s="384" t="s">
        <v>1367</v>
      </c>
      <c r="B171" s="485">
        <f>+'PUR-WORKING'!D29</f>
        <v>0</v>
      </c>
      <c r="C171" s="485">
        <f>+'PUR-WORKING'!E29</f>
        <v>0</v>
      </c>
      <c r="D171" s="485">
        <f>+'PUR-WORKING'!F29</f>
        <v>0</v>
      </c>
      <c r="E171" s="485">
        <f>+'PUR-WORKING'!G29</f>
        <v>0</v>
      </c>
      <c r="F171" s="485">
        <f>+'PUR-WORKING'!H29</f>
        <v>0</v>
      </c>
      <c r="G171" s="485">
        <f>+'PUR-WORKING'!I29</f>
        <v>0</v>
      </c>
      <c r="H171" s="485">
        <f>+'PUR-WORKING'!J29</f>
        <v>0</v>
      </c>
      <c r="I171" s="485">
        <f>+'PUR-WORKING'!K29</f>
        <v>0</v>
      </c>
      <c r="J171" s="485">
        <f>+'PUR-WORKING'!L29</f>
        <v>0</v>
      </c>
      <c r="K171" s="485">
        <f>+'PUR-WORKING'!M29</f>
        <v>0</v>
      </c>
      <c r="L171" s="485">
        <f>+'PUR-WORKING'!N29</f>
        <v>0</v>
      </c>
      <c r="M171" s="485">
        <f>+'PUR-WORKING'!O29</f>
        <v>0</v>
      </c>
    </row>
    <row r="172" spans="1:13" ht="14.25" thickBot="1">
      <c r="A172" s="384" t="s">
        <v>1368</v>
      </c>
      <c r="B172" s="484">
        <f>+'PUR-WORKING'!D30</f>
        <v>0</v>
      </c>
      <c r="C172" s="484">
        <f>+'PUR-WORKING'!E30</f>
        <v>0</v>
      </c>
      <c r="D172" s="484">
        <f>+'PUR-WORKING'!F30</f>
        <v>0</v>
      </c>
      <c r="E172" s="484">
        <f>+'PUR-WORKING'!G30</f>
        <v>0</v>
      </c>
      <c r="F172" s="484">
        <f>+'PUR-WORKING'!H30</f>
        <v>0</v>
      </c>
      <c r="G172" s="484">
        <f>+'PUR-WORKING'!I30</f>
        <v>0</v>
      </c>
      <c r="H172" s="484">
        <f>+'PUR-WORKING'!J30</f>
        <v>0</v>
      </c>
      <c r="I172" s="484">
        <f>+'PUR-WORKING'!K30</f>
        <v>0</v>
      </c>
      <c r="J172" s="484">
        <f>+'PUR-WORKING'!L30</f>
        <v>0</v>
      </c>
      <c r="K172" s="484">
        <f>+'PUR-WORKING'!M30</f>
        <v>0</v>
      </c>
      <c r="L172" s="484">
        <f>+'PUR-WORKING'!N30</f>
        <v>0</v>
      </c>
      <c r="M172" s="484">
        <f>+'PUR-WORKING'!O30</f>
        <v>0</v>
      </c>
    </row>
    <row r="173" spans="1:13" ht="16.5">
      <c r="A173" s="665" t="s">
        <v>1380</v>
      </c>
      <c r="B173" s="666"/>
      <c r="C173" s="666"/>
      <c r="D173" s="666"/>
      <c r="E173" s="666"/>
      <c r="F173" s="666"/>
      <c r="G173" s="666"/>
      <c r="H173" s="666"/>
      <c r="I173" s="666"/>
      <c r="J173" s="666"/>
      <c r="K173" s="666"/>
      <c r="L173" s="666"/>
      <c r="M173" s="667"/>
    </row>
    <row r="174" spans="1:13">
      <c r="A174" s="401" t="s">
        <v>1362</v>
      </c>
      <c r="B174" s="467">
        <v>43556</v>
      </c>
      <c r="C174" s="467">
        <v>43586</v>
      </c>
      <c r="D174" s="467">
        <v>43617</v>
      </c>
      <c r="E174" s="467">
        <v>43647</v>
      </c>
      <c r="F174" s="467">
        <v>43678</v>
      </c>
      <c r="G174" s="467">
        <v>43709</v>
      </c>
      <c r="H174" s="467">
        <v>43739</v>
      </c>
      <c r="I174" s="467">
        <v>43770</v>
      </c>
      <c r="J174" s="467">
        <v>43800</v>
      </c>
      <c r="K174" s="467">
        <v>43831</v>
      </c>
      <c r="L174" s="467">
        <v>43862</v>
      </c>
      <c r="M174" s="467">
        <v>43891</v>
      </c>
    </row>
    <row r="175" spans="1:13">
      <c r="A175" s="384" t="s">
        <v>1363</v>
      </c>
      <c r="B175" s="484">
        <f>+'PUR-WORKING'!D53</f>
        <v>0</v>
      </c>
      <c r="C175" s="484">
        <f>+'PUR-WORKING'!E53</f>
        <v>0</v>
      </c>
      <c r="D175" s="484">
        <f>+'PUR-WORKING'!F53</f>
        <v>0</v>
      </c>
      <c r="E175" s="484">
        <f>+'PUR-WORKING'!G53</f>
        <v>0</v>
      </c>
      <c r="F175" s="484">
        <f>+'PUR-WORKING'!H53</f>
        <v>0</v>
      </c>
      <c r="G175" s="484">
        <f>+'PUR-WORKING'!I53</f>
        <v>0</v>
      </c>
      <c r="H175" s="484">
        <f>+'PUR-WORKING'!J53</f>
        <v>0</v>
      </c>
      <c r="I175" s="484">
        <f>+'PUR-WORKING'!K53</f>
        <v>0</v>
      </c>
      <c r="J175" s="484">
        <f>+'PUR-WORKING'!L53</f>
        <v>0</v>
      </c>
      <c r="K175" s="484">
        <f>+'PUR-WORKING'!M53</f>
        <v>0</v>
      </c>
      <c r="L175" s="484">
        <f>+'PUR-WORKING'!N53</f>
        <v>0</v>
      </c>
      <c r="M175" s="484">
        <f>+'PUR-WORKING'!O53</f>
        <v>0</v>
      </c>
    </row>
    <row r="176" spans="1:13">
      <c r="A176" s="384" t="s">
        <v>1364</v>
      </c>
      <c r="B176" s="484">
        <f>+'PUR-WORKING'!D54</f>
        <v>0</v>
      </c>
      <c r="C176" s="484">
        <f>+'PUR-WORKING'!E54</f>
        <v>567427.30000000005</v>
      </c>
      <c r="D176" s="484">
        <f>+'PUR-WORKING'!F54</f>
        <v>0</v>
      </c>
      <c r="E176" s="484">
        <f>+'PUR-WORKING'!G54</f>
        <v>252144</v>
      </c>
      <c r="F176" s="484">
        <f>+'PUR-WORKING'!H54</f>
        <v>570047</v>
      </c>
      <c r="G176" s="484">
        <f>+'PUR-WORKING'!I54</f>
        <v>0</v>
      </c>
      <c r="H176" s="484">
        <f>+'PUR-WORKING'!J54</f>
        <v>0</v>
      </c>
      <c r="I176" s="484">
        <f>+'PUR-WORKING'!K54</f>
        <v>0</v>
      </c>
      <c r="J176" s="484">
        <f>+'PUR-WORKING'!L54</f>
        <v>0</v>
      </c>
      <c r="K176" s="484">
        <f>+'PUR-WORKING'!M54</f>
        <v>0</v>
      </c>
      <c r="L176" s="484">
        <f>+'PUR-WORKING'!N54</f>
        <v>0</v>
      </c>
      <c r="M176" s="484">
        <f>+'PUR-WORKING'!O54</f>
        <v>0</v>
      </c>
    </row>
    <row r="177" spans="1:13">
      <c r="A177" s="384" t="s">
        <v>1365</v>
      </c>
      <c r="B177" s="484">
        <f>+'PUR-WORKING'!D55</f>
        <v>0</v>
      </c>
      <c r="C177" s="484">
        <f>+'PUR-WORKING'!E55</f>
        <v>102136.914</v>
      </c>
      <c r="D177" s="484">
        <f>+'PUR-WORKING'!F55</f>
        <v>0</v>
      </c>
      <c r="E177" s="484">
        <f>+'PUR-WORKING'!G55</f>
        <v>45385.919999999998</v>
      </c>
      <c r="F177" s="484">
        <f>+'PUR-WORKING'!H55</f>
        <v>0</v>
      </c>
      <c r="G177" s="484">
        <f>+'PUR-WORKING'!I55</f>
        <v>0</v>
      </c>
      <c r="H177" s="484">
        <f>+'PUR-WORKING'!J55</f>
        <v>0</v>
      </c>
      <c r="I177" s="484">
        <f>+'PUR-WORKING'!K55</f>
        <v>0</v>
      </c>
      <c r="J177" s="484">
        <f>+'PUR-WORKING'!L55</f>
        <v>0</v>
      </c>
      <c r="K177" s="484">
        <f>+'PUR-WORKING'!M55</f>
        <v>0</v>
      </c>
      <c r="L177" s="484">
        <f>+'PUR-WORKING'!N55</f>
        <v>0</v>
      </c>
      <c r="M177" s="484">
        <f>+'PUR-WORKING'!O55</f>
        <v>0</v>
      </c>
    </row>
    <row r="178" spans="1:13">
      <c r="A178" s="384" t="s">
        <v>1366</v>
      </c>
      <c r="B178" s="485">
        <f>+'PUR-WORKING'!D56</f>
        <v>0</v>
      </c>
      <c r="C178" s="485">
        <f>+'PUR-WORKING'!E56</f>
        <v>0</v>
      </c>
      <c r="D178" s="485">
        <f>+'PUR-WORKING'!F56</f>
        <v>0</v>
      </c>
      <c r="E178" s="485">
        <f>+'PUR-WORKING'!G56</f>
        <v>0</v>
      </c>
      <c r="F178" s="485">
        <f>+'PUR-WORKING'!H56</f>
        <v>0</v>
      </c>
      <c r="G178" s="485">
        <f>+'PUR-WORKING'!I56</f>
        <v>0</v>
      </c>
      <c r="H178" s="485">
        <f>+'PUR-WORKING'!J56</f>
        <v>0</v>
      </c>
      <c r="I178" s="485">
        <f>+'PUR-WORKING'!K56</f>
        <v>0</v>
      </c>
      <c r="J178" s="485">
        <f>+'PUR-WORKING'!L56</f>
        <v>0</v>
      </c>
      <c r="K178" s="485">
        <f>+'PUR-WORKING'!M56</f>
        <v>0</v>
      </c>
      <c r="L178" s="485">
        <f>+'PUR-WORKING'!N56</f>
        <v>0</v>
      </c>
      <c r="M178" s="485">
        <f>+'PUR-WORKING'!O56</f>
        <v>0</v>
      </c>
    </row>
    <row r="179" spans="1:13">
      <c r="A179" s="384" t="s">
        <v>1367</v>
      </c>
      <c r="B179" s="485">
        <f>+'PUR-WORKING'!D57</f>
        <v>0</v>
      </c>
      <c r="C179" s="485">
        <f>+'PUR-WORKING'!E57</f>
        <v>0</v>
      </c>
      <c r="D179" s="485">
        <f>+'PUR-WORKING'!F57</f>
        <v>0</v>
      </c>
      <c r="E179" s="485">
        <f>+'PUR-WORKING'!G57</f>
        <v>0</v>
      </c>
      <c r="F179" s="485">
        <f>+'PUR-WORKING'!H57</f>
        <v>0</v>
      </c>
      <c r="G179" s="485">
        <f>+'PUR-WORKING'!I57</f>
        <v>0</v>
      </c>
      <c r="H179" s="485">
        <f>+'PUR-WORKING'!J57</f>
        <v>0</v>
      </c>
      <c r="I179" s="485">
        <f>+'PUR-WORKING'!K57</f>
        <v>0</v>
      </c>
      <c r="J179" s="485">
        <f>+'PUR-WORKING'!L57</f>
        <v>0</v>
      </c>
      <c r="K179" s="485">
        <f>+'PUR-WORKING'!M57</f>
        <v>0</v>
      </c>
      <c r="L179" s="485">
        <f>+'PUR-WORKING'!N57</f>
        <v>0</v>
      </c>
      <c r="M179" s="485">
        <f>+'PUR-WORKING'!O57</f>
        <v>0</v>
      </c>
    </row>
    <row r="180" spans="1:13" ht="14.25" thickBot="1">
      <c r="A180" s="384" t="s">
        <v>1368</v>
      </c>
      <c r="B180" s="484">
        <f>+'PUR-WORKING'!D58</f>
        <v>0</v>
      </c>
      <c r="C180" s="484">
        <f>+'PUR-WORKING'!E58</f>
        <v>0</v>
      </c>
      <c r="D180" s="484">
        <f>+'PUR-WORKING'!F58</f>
        <v>0</v>
      </c>
      <c r="E180" s="484">
        <f>+'PUR-WORKING'!G58</f>
        <v>0</v>
      </c>
      <c r="F180" s="484">
        <f>+'PUR-WORKING'!H58</f>
        <v>0</v>
      </c>
      <c r="G180" s="484">
        <f>+'PUR-WORKING'!I58</f>
        <v>0</v>
      </c>
      <c r="H180" s="484">
        <f>+'PUR-WORKING'!J58</f>
        <v>0</v>
      </c>
      <c r="I180" s="484">
        <f>+'PUR-WORKING'!K58</f>
        <v>0</v>
      </c>
      <c r="J180" s="484">
        <f>+'PUR-WORKING'!L58</f>
        <v>0</v>
      </c>
      <c r="K180" s="484">
        <f>+'PUR-WORKING'!M58</f>
        <v>0</v>
      </c>
      <c r="L180" s="484">
        <f>+'PUR-WORKING'!N58</f>
        <v>0</v>
      </c>
      <c r="M180" s="484">
        <f>+'PUR-WORKING'!O58</f>
        <v>0</v>
      </c>
    </row>
    <row r="181" spans="1:13" ht="15.75" customHeight="1">
      <c r="A181" s="665" t="s">
        <v>1381</v>
      </c>
      <c r="B181" s="666"/>
      <c r="C181" s="666"/>
      <c r="D181" s="666"/>
      <c r="E181" s="666"/>
      <c r="F181" s="666"/>
      <c r="G181" s="666"/>
      <c r="H181" s="666"/>
      <c r="I181" s="666"/>
      <c r="J181" s="666"/>
      <c r="K181" s="666"/>
      <c r="L181" s="666"/>
      <c r="M181" s="667"/>
    </row>
    <row r="182" spans="1:13">
      <c r="A182" s="401" t="s">
        <v>1362</v>
      </c>
      <c r="B182" s="467">
        <v>43556</v>
      </c>
      <c r="C182" s="467">
        <v>43586</v>
      </c>
      <c r="D182" s="467">
        <v>43617</v>
      </c>
      <c r="E182" s="467">
        <v>43647</v>
      </c>
      <c r="F182" s="467">
        <v>43678</v>
      </c>
      <c r="G182" s="467">
        <v>43709</v>
      </c>
      <c r="H182" s="467">
        <v>43739</v>
      </c>
      <c r="I182" s="467">
        <v>43770</v>
      </c>
      <c r="J182" s="467">
        <v>43800</v>
      </c>
      <c r="K182" s="467">
        <v>43831</v>
      </c>
      <c r="L182" s="467">
        <v>43862</v>
      </c>
      <c r="M182" s="467">
        <v>43891</v>
      </c>
    </row>
    <row r="183" spans="1:13">
      <c r="A183" s="384" t="s">
        <v>1363</v>
      </c>
      <c r="B183" s="484">
        <f>+'PUR-WORKING'!D165+'PUR-WORKING'!D193</f>
        <v>0</v>
      </c>
      <c r="C183" s="484">
        <f>+'PUR-WORKING'!E165+'PUR-WORKING'!E193</f>
        <v>0</v>
      </c>
      <c r="D183" s="484">
        <f>+'PUR-WORKING'!F165+'PUR-WORKING'!F193</f>
        <v>0</v>
      </c>
      <c r="E183" s="484">
        <f>+'PUR-WORKING'!G165+'PUR-WORKING'!G193</f>
        <v>0</v>
      </c>
      <c r="F183" s="484">
        <f>+'PUR-WORKING'!H165+'PUR-WORKING'!H193</f>
        <v>0</v>
      </c>
      <c r="G183" s="484">
        <f>+'PUR-WORKING'!I165+'PUR-WORKING'!I193</f>
        <v>0</v>
      </c>
      <c r="H183" s="484">
        <f>+'PUR-WORKING'!J165+'PUR-WORKING'!J193</f>
        <v>0</v>
      </c>
      <c r="I183" s="484">
        <f>+'PUR-WORKING'!K165+'PUR-WORKING'!K193</f>
        <v>0</v>
      </c>
      <c r="J183" s="484">
        <f>+'PUR-WORKING'!L165+'PUR-WORKING'!L193</f>
        <v>0</v>
      </c>
      <c r="K183" s="484">
        <f>+'PUR-WORKING'!M165+'PUR-WORKING'!M193</f>
        <v>0</v>
      </c>
      <c r="L183" s="484">
        <f>+'PUR-WORKING'!N165+'PUR-WORKING'!N193</f>
        <v>0</v>
      </c>
      <c r="M183" s="484">
        <f>+'PUR-WORKING'!O165+'PUR-WORKING'!O193</f>
        <v>0</v>
      </c>
    </row>
    <row r="184" spans="1:13">
      <c r="A184" s="384" t="s">
        <v>1364</v>
      </c>
      <c r="B184" s="484">
        <f>+'PUR-WORKING'!D166+'PUR-WORKING'!D194</f>
        <v>0</v>
      </c>
      <c r="C184" s="484">
        <f>+'PUR-WORKING'!E166+'PUR-WORKING'!E194</f>
        <v>0</v>
      </c>
      <c r="D184" s="484">
        <f>+'PUR-WORKING'!F166+'PUR-WORKING'!F194</f>
        <v>0</v>
      </c>
      <c r="E184" s="484">
        <f>+'PUR-WORKING'!G166+'PUR-WORKING'!G194</f>
        <v>0</v>
      </c>
      <c r="F184" s="484">
        <f>+'PUR-WORKING'!H166+'PUR-WORKING'!H194</f>
        <v>0</v>
      </c>
      <c r="G184" s="484">
        <f>+'PUR-WORKING'!I166+'PUR-WORKING'!I194</f>
        <v>0</v>
      </c>
      <c r="H184" s="484">
        <f>+'PUR-WORKING'!J166+'PUR-WORKING'!J194</f>
        <v>0</v>
      </c>
      <c r="I184" s="484">
        <f>+'PUR-WORKING'!K166+'PUR-WORKING'!K194</f>
        <v>0</v>
      </c>
      <c r="J184" s="484">
        <f>+'PUR-WORKING'!L166+'PUR-WORKING'!L194</f>
        <v>0</v>
      </c>
      <c r="K184" s="484">
        <f>+'PUR-WORKING'!M166+'PUR-WORKING'!M194</f>
        <v>0</v>
      </c>
      <c r="L184" s="484">
        <f>+'PUR-WORKING'!N166+'PUR-WORKING'!N194</f>
        <v>0</v>
      </c>
      <c r="M184" s="484">
        <f>+'PUR-WORKING'!O166+'PUR-WORKING'!O194</f>
        <v>0</v>
      </c>
    </row>
    <row r="185" spans="1:13">
      <c r="A185" s="384" t="s">
        <v>1365</v>
      </c>
      <c r="B185" s="484">
        <f>+'PUR-WORKING'!D167+'PUR-WORKING'!D195</f>
        <v>0</v>
      </c>
      <c r="C185" s="484">
        <f>+'PUR-WORKING'!E167+'PUR-WORKING'!E195</f>
        <v>0</v>
      </c>
      <c r="D185" s="484">
        <f>+'PUR-WORKING'!F167+'PUR-WORKING'!F195</f>
        <v>0</v>
      </c>
      <c r="E185" s="484">
        <f>+'PUR-WORKING'!G167+'PUR-WORKING'!G195</f>
        <v>0</v>
      </c>
      <c r="F185" s="484">
        <f>+'PUR-WORKING'!H167+'PUR-WORKING'!H195</f>
        <v>0</v>
      </c>
      <c r="G185" s="484">
        <f>+'PUR-WORKING'!I167+'PUR-WORKING'!I195</f>
        <v>0</v>
      </c>
      <c r="H185" s="484">
        <f>+'PUR-WORKING'!J167+'PUR-WORKING'!J195</f>
        <v>0</v>
      </c>
      <c r="I185" s="484">
        <f>+'PUR-WORKING'!K167+'PUR-WORKING'!K195</f>
        <v>0</v>
      </c>
      <c r="J185" s="484">
        <f>+'PUR-WORKING'!L167+'PUR-WORKING'!L195</f>
        <v>0</v>
      </c>
      <c r="K185" s="484">
        <f>+'PUR-WORKING'!M167+'PUR-WORKING'!M195</f>
        <v>0</v>
      </c>
      <c r="L185" s="484">
        <f>+'PUR-WORKING'!N167+'PUR-WORKING'!N195</f>
        <v>0</v>
      </c>
      <c r="M185" s="484">
        <f>+'PUR-WORKING'!O167+'PUR-WORKING'!O195</f>
        <v>0</v>
      </c>
    </row>
    <row r="186" spans="1:13">
      <c r="A186" s="384" t="s">
        <v>1366</v>
      </c>
      <c r="B186" s="485">
        <f>+'PUR-WORKING'!D168+'PUR-WORKING'!D196</f>
        <v>0</v>
      </c>
      <c r="C186" s="485">
        <f>+'PUR-WORKING'!E168+'PUR-WORKING'!E196</f>
        <v>0</v>
      </c>
      <c r="D186" s="485">
        <f>+'PUR-WORKING'!F168+'PUR-WORKING'!F196</f>
        <v>0</v>
      </c>
      <c r="E186" s="485">
        <f>+'PUR-WORKING'!G168+'PUR-WORKING'!G196</f>
        <v>0</v>
      </c>
      <c r="F186" s="485">
        <f>+'PUR-WORKING'!H168+'PUR-WORKING'!H196</f>
        <v>0</v>
      </c>
      <c r="G186" s="485">
        <f>+'PUR-WORKING'!I168+'PUR-WORKING'!I196</f>
        <v>0</v>
      </c>
      <c r="H186" s="485">
        <f>+'PUR-WORKING'!J168+'PUR-WORKING'!J196</f>
        <v>0</v>
      </c>
      <c r="I186" s="485">
        <f>+'PUR-WORKING'!K168+'PUR-WORKING'!K196</f>
        <v>0</v>
      </c>
      <c r="J186" s="485">
        <f>+'PUR-WORKING'!L168+'PUR-WORKING'!L196</f>
        <v>0</v>
      </c>
      <c r="K186" s="485">
        <f>+'PUR-WORKING'!M168+'PUR-WORKING'!M196</f>
        <v>0</v>
      </c>
      <c r="L186" s="485">
        <f>+'PUR-WORKING'!N168+'PUR-WORKING'!N196</f>
        <v>0</v>
      </c>
      <c r="M186" s="485">
        <f>+'PUR-WORKING'!O168+'PUR-WORKING'!O196</f>
        <v>0</v>
      </c>
    </row>
    <row r="187" spans="1:13">
      <c r="A187" s="384" t="s">
        <v>1367</v>
      </c>
      <c r="B187" s="485">
        <f>+'PUR-WORKING'!D169+'PUR-WORKING'!D197</f>
        <v>0</v>
      </c>
      <c r="C187" s="485">
        <f>+'PUR-WORKING'!E169+'PUR-WORKING'!E197</f>
        <v>0</v>
      </c>
      <c r="D187" s="485">
        <f>+'PUR-WORKING'!F169+'PUR-WORKING'!F197</f>
        <v>0</v>
      </c>
      <c r="E187" s="485">
        <f>+'PUR-WORKING'!G169+'PUR-WORKING'!G197</f>
        <v>0</v>
      </c>
      <c r="F187" s="485">
        <f>+'PUR-WORKING'!H169+'PUR-WORKING'!H197</f>
        <v>0</v>
      </c>
      <c r="G187" s="485">
        <f>+'PUR-WORKING'!I169+'PUR-WORKING'!I197</f>
        <v>0</v>
      </c>
      <c r="H187" s="485">
        <f>+'PUR-WORKING'!J169+'PUR-WORKING'!J197</f>
        <v>0</v>
      </c>
      <c r="I187" s="485">
        <f>+'PUR-WORKING'!K169+'PUR-WORKING'!K197</f>
        <v>0</v>
      </c>
      <c r="J187" s="485">
        <f>+'PUR-WORKING'!L169+'PUR-WORKING'!L197</f>
        <v>0</v>
      </c>
      <c r="K187" s="485">
        <f>+'PUR-WORKING'!M169+'PUR-WORKING'!M197</f>
        <v>0</v>
      </c>
      <c r="L187" s="485">
        <f>+'PUR-WORKING'!N169+'PUR-WORKING'!N197</f>
        <v>0</v>
      </c>
      <c r="M187" s="485">
        <f>+'PUR-WORKING'!O169+'PUR-WORKING'!O197</f>
        <v>0</v>
      </c>
    </row>
    <row r="188" spans="1:13">
      <c r="A188" s="384" t="s">
        <v>1368</v>
      </c>
      <c r="B188" s="484">
        <f>+'PUR-WORKING'!D170+'PUR-WORKING'!D198</f>
        <v>0</v>
      </c>
      <c r="C188" s="484">
        <f>+'PUR-WORKING'!E170+'PUR-WORKING'!E198</f>
        <v>0</v>
      </c>
      <c r="D188" s="484">
        <f>+'PUR-WORKING'!F170+'PUR-WORKING'!F198</f>
        <v>0</v>
      </c>
      <c r="E188" s="484">
        <f>+'PUR-WORKING'!G170+'PUR-WORKING'!G198</f>
        <v>0</v>
      </c>
      <c r="F188" s="484">
        <f>+'PUR-WORKING'!H170+'PUR-WORKING'!H198</f>
        <v>0</v>
      </c>
      <c r="G188" s="484">
        <f>+'PUR-WORKING'!I170+'PUR-WORKING'!I198</f>
        <v>0</v>
      </c>
      <c r="H188" s="484">
        <f>+'PUR-WORKING'!J170+'PUR-WORKING'!J198</f>
        <v>0</v>
      </c>
      <c r="I188" s="484">
        <f>+'PUR-WORKING'!K170+'PUR-WORKING'!K198</f>
        <v>0</v>
      </c>
      <c r="J188" s="484">
        <f>+'PUR-WORKING'!L170+'PUR-WORKING'!L198</f>
        <v>0</v>
      </c>
      <c r="K188" s="484">
        <f>+'PUR-WORKING'!M170+'PUR-WORKING'!M198</f>
        <v>0</v>
      </c>
      <c r="L188" s="484">
        <f>+'PUR-WORKING'!N170+'PUR-WORKING'!N198</f>
        <v>0</v>
      </c>
      <c r="M188" s="484">
        <f>+'PUR-WORKING'!O170+'PUR-WORKING'!O198</f>
        <v>0</v>
      </c>
    </row>
    <row r="189" spans="1:13" ht="15" customHeight="1">
      <c r="A189" s="483" t="s">
        <v>1370</v>
      </c>
      <c r="B189" s="478"/>
      <c r="C189" s="478"/>
      <c r="D189" s="478"/>
      <c r="E189" s="478"/>
      <c r="F189" s="478"/>
      <c r="G189" s="478"/>
      <c r="H189" s="478"/>
      <c r="I189" s="478"/>
      <c r="J189" s="478"/>
      <c r="K189" s="478"/>
      <c r="L189" s="478"/>
      <c r="M189" s="478"/>
    </row>
    <row r="190" spans="1:13" ht="15" customHeight="1">
      <c r="A190" s="393" t="s">
        <v>1545</v>
      </c>
      <c r="B190" s="477"/>
      <c r="C190" s="477"/>
      <c r="D190" s="477"/>
      <c r="E190" s="477"/>
      <c r="F190" s="477"/>
      <c r="G190" s="477"/>
      <c r="H190" s="477"/>
      <c r="I190" s="477"/>
      <c r="J190" s="477"/>
      <c r="K190" s="477"/>
      <c r="L190" s="477"/>
      <c r="M190" s="477"/>
    </row>
    <row r="191" spans="1:13" ht="15" customHeight="1">
      <c r="A191" s="423" t="s">
        <v>1363</v>
      </c>
      <c r="B191" s="479">
        <f>+'PUR-WORKING'!D144+'PUR-WORKING'!D172</f>
        <v>0</v>
      </c>
      <c r="C191" s="479">
        <f>+'PUR-WORKING'!E144+'PUR-WORKING'!E172</f>
        <v>0</v>
      </c>
      <c r="D191" s="479">
        <f>+'PUR-WORKING'!F144+'PUR-WORKING'!F172</f>
        <v>0</v>
      </c>
      <c r="E191" s="479">
        <f>+'PUR-WORKING'!G144+'PUR-WORKING'!G172</f>
        <v>0</v>
      </c>
      <c r="F191" s="479">
        <f>+'PUR-WORKING'!H144+'PUR-WORKING'!H172</f>
        <v>0</v>
      </c>
      <c r="G191" s="479">
        <f>+'PUR-WORKING'!I144+'PUR-WORKING'!I172</f>
        <v>0</v>
      </c>
      <c r="H191" s="479">
        <f>+'PUR-WORKING'!J144+'PUR-WORKING'!J172</f>
        <v>0</v>
      </c>
      <c r="I191" s="479">
        <f>+'PUR-WORKING'!K144+'PUR-WORKING'!K172</f>
        <v>0</v>
      </c>
      <c r="J191" s="479">
        <f>+'PUR-WORKING'!L144+'PUR-WORKING'!L172</f>
        <v>0</v>
      </c>
      <c r="K191" s="479">
        <f>+'PUR-WORKING'!M144+'PUR-WORKING'!M172</f>
        <v>0</v>
      </c>
      <c r="L191" s="479">
        <f>+'PUR-WORKING'!N144+'PUR-WORKING'!N172</f>
        <v>0</v>
      </c>
      <c r="M191" s="479">
        <f>+'PUR-WORKING'!O144+'PUR-WORKING'!O172</f>
        <v>0</v>
      </c>
    </row>
    <row r="192" spans="1:13" ht="15" customHeight="1">
      <c r="A192" s="392" t="s">
        <v>1364</v>
      </c>
      <c r="B192" s="478">
        <f>+'PUR-WORKING'!D145+'PUR-WORKING'!D173</f>
        <v>0</v>
      </c>
      <c r="C192" s="478">
        <f>+'PUR-WORKING'!E145+'PUR-WORKING'!E173</f>
        <v>0</v>
      </c>
      <c r="D192" s="478">
        <f>+'PUR-WORKING'!F145+'PUR-WORKING'!F173</f>
        <v>0</v>
      </c>
      <c r="E192" s="478">
        <f>+'PUR-WORKING'!G145+'PUR-WORKING'!G173</f>
        <v>0</v>
      </c>
      <c r="F192" s="478">
        <f>+'PUR-WORKING'!H145+'PUR-WORKING'!H173</f>
        <v>0</v>
      </c>
      <c r="G192" s="478">
        <f>+'PUR-WORKING'!I145+'PUR-WORKING'!I173</f>
        <v>0</v>
      </c>
      <c r="H192" s="478">
        <f>+'PUR-WORKING'!J145+'PUR-WORKING'!J173</f>
        <v>0</v>
      </c>
      <c r="I192" s="478">
        <f>+'PUR-WORKING'!K145+'PUR-WORKING'!K173</f>
        <v>0</v>
      </c>
      <c r="J192" s="478">
        <f>+'PUR-WORKING'!L145+'PUR-WORKING'!L173</f>
        <v>0</v>
      </c>
      <c r="K192" s="478">
        <f>+'PUR-WORKING'!M145+'PUR-WORKING'!M173</f>
        <v>0</v>
      </c>
      <c r="L192" s="478">
        <f>+'PUR-WORKING'!N145+'PUR-WORKING'!N173</f>
        <v>0</v>
      </c>
      <c r="M192" s="478">
        <f>+'PUR-WORKING'!O145+'PUR-WORKING'!O173</f>
        <v>0</v>
      </c>
    </row>
    <row r="193" spans="1:13" ht="15" customHeight="1">
      <c r="A193" s="392" t="s">
        <v>1365</v>
      </c>
      <c r="B193" s="478">
        <f>+'PUR-WORKING'!D146+'PUR-WORKING'!D174</f>
        <v>0</v>
      </c>
      <c r="C193" s="478">
        <f>+'PUR-WORKING'!E146+'PUR-WORKING'!E174</f>
        <v>0</v>
      </c>
      <c r="D193" s="478">
        <f>+'PUR-WORKING'!F146+'PUR-WORKING'!F174</f>
        <v>0</v>
      </c>
      <c r="E193" s="478">
        <f>+'PUR-WORKING'!G146+'PUR-WORKING'!G174</f>
        <v>0</v>
      </c>
      <c r="F193" s="478">
        <f>+'PUR-WORKING'!H146+'PUR-WORKING'!H174</f>
        <v>0</v>
      </c>
      <c r="G193" s="478">
        <f>+'PUR-WORKING'!I146+'PUR-WORKING'!I174</f>
        <v>0</v>
      </c>
      <c r="H193" s="478">
        <f>+'PUR-WORKING'!J146+'PUR-WORKING'!J174</f>
        <v>0</v>
      </c>
      <c r="I193" s="478">
        <f>+'PUR-WORKING'!K146+'PUR-WORKING'!K174</f>
        <v>0</v>
      </c>
      <c r="J193" s="478">
        <f>+'PUR-WORKING'!L146+'PUR-WORKING'!L174</f>
        <v>0</v>
      </c>
      <c r="K193" s="478">
        <f>+'PUR-WORKING'!M146+'PUR-WORKING'!M174</f>
        <v>0</v>
      </c>
      <c r="L193" s="478">
        <f>+'PUR-WORKING'!N146+'PUR-WORKING'!N174</f>
        <v>0</v>
      </c>
      <c r="M193" s="478">
        <f>+'PUR-WORKING'!O146+'PUR-WORKING'!O174</f>
        <v>0</v>
      </c>
    </row>
    <row r="194" spans="1:13" ht="15" customHeight="1">
      <c r="A194" s="392" t="s">
        <v>1366</v>
      </c>
      <c r="B194" s="478">
        <f>+'PUR-WORKING'!D147+'PUR-WORKING'!D175</f>
        <v>0</v>
      </c>
      <c r="C194" s="478">
        <f>+'PUR-WORKING'!E147+'PUR-WORKING'!E175</f>
        <v>0</v>
      </c>
      <c r="D194" s="478">
        <f>+'PUR-WORKING'!F147+'PUR-WORKING'!F175</f>
        <v>0</v>
      </c>
      <c r="E194" s="478">
        <f>+'PUR-WORKING'!G147+'PUR-WORKING'!G175</f>
        <v>0</v>
      </c>
      <c r="F194" s="478">
        <f>+'PUR-WORKING'!H147+'PUR-WORKING'!H175</f>
        <v>0</v>
      </c>
      <c r="G194" s="478">
        <f>+'PUR-WORKING'!I147+'PUR-WORKING'!I175</f>
        <v>0</v>
      </c>
      <c r="H194" s="478">
        <f>+'PUR-WORKING'!J147+'PUR-WORKING'!J175</f>
        <v>0</v>
      </c>
      <c r="I194" s="478">
        <f>+'PUR-WORKING'!K147+'PUR-WORKING'!K175</f>
        <v>0</v>
      </c>
      <c r="J194" s="478">
        <f>+'PUR-WORKING'!L147+'PUR-WORKING'!L175</f>
        <v>0</v>
      </c>
      <c r="K194" s="478">
        <f>+'PUR-WORKING'!M147+'PUR-WORKING'!M175</f>
        <v>0</v>
      </c>
      <c r="L194" s="478">
        <f>+'PUR-WORKING'!N147+'PUR-WORKING'!N175</f>
        <v>0</v>
      </c>
      <c r="M194" s="478">
        <f>+'PUR-WORKING'!O147+'PUR-WORKING'!O175</f>
        <v>0</v>
      </c>
    </row>
    <row r="195" spans="1:13" ht="15" customHeight="1">
      <c r="A195" s="392" t="s">
        <v>1367</v>
      </c>
      <c r="B195" s="478">
        <f>+'PUR-WORKING'!D148+'PUR-WORKING'!D176</f>
        <v>0</v>
      </c>
      <c r="C195" s="478">
        <f>+'PUR-WORKING'!E148+'PUR-WORKING'!E176</f>
        <v>0</v>
      </c>
      <c r="D195" s="478">
        <f>+'PUR-WORKING'!F148+'PUR-WORKING'!F176</f>
        <v>0</v>
      </c>
      <c r="E195" s="478">
        <f>+'PUR-WORKING'!G148+'PUR-WORKING'!G176</f>
        <v>0</v>
      </c>
      <c r="F195" s="478">
        <f>+'PUR-WORKING'!H148+'PUR-WORKING'!H176</f>
        <v>0</v>
      </c>
      <c r="G195" s="478">
        <f>+'PUR-WORKING'!I148+'PUR-WORKING'!I176</f>
        <v>0</v>
      </c>
      <c r="H195" s="478">
        <f>+'PUR-WORKING'!J148+'PUR-WORKING'!J176</f>
        <v>0</v>
      </c>
      <c r="I195" s="478">
        <f>+'PUR-WORKING'!K148+'PUR-WORKING'!K176</f>
        <v>0</v>
      </c>
      <c r="J195" s="478">
        <f>+'PUR-WORKING'!L148+'PUR-WORKING'!L176</f>
        <v>0</v>
      </c>
      <c r="K195" s="478">
        <f>+'PUR-WORKING'!M148+'PUR-WORKING'!M176</f>
        <v>0</v>
      </c>
      <c r="L195" s="478">
        <f>+'PUR-WORKING'!N148+'PUR-WORKING'!N176</f>
        <v>0</v>
      </c>
      <c r="M195" s="478">
        <f>+'PUR-WORKING'!O148+'PUR-WORKING'!O176</f>
        <v>0</v>
      </c>
    </row>
    <row r="196" spans="1:13" ht="15" customHeight="1">
      <c r="A196" s="392" t="s">
        <v>1368</v>
      </c>
      <c r="B196" s="478">
        <f>+'PUR-WORKING'!D149+'PUR-WORKING'!D177</f>
        <v>0</v>
      </c>
      <c r="C196" s="478">
        <f>+'PUR-WORKING'!E149+'PUR-WORKING'!E177</f>
        <v>0</v>
      </c>
      <c r="D196" s="478">
        <f>+'PUR-WORKING'!F149+'PUR-WORKING'!F177</f>
        <v>0</v>
      </c>
      <c r="E196" s="478">
        <f>+'PUR-WORKING'!G149+'PUR-WORKING'!G177</f>
        <v>0</v>
      </c>
      <c r="F196" s="478">
        <f>+'PUR-WORKING'!H149+'PUR-WORKING'!H177</f>
        <v>0</v>
      </c>
      <c r="G196" s="478">
        <f>+'PUR-WORKING'!I149+'PUR-WORKING'!I177</f>
        <v>0</v>
      </c>
      <c r="H196" s="478">
        <f>+'PUR-WORKING'!J149+'PUR-WORKING'!J177</f>
        <v>0</v>
      </c>
      <c r="I196" s="478">
        <f>+'PUR-WORKING'!K149+'PUR-WORKING'!K177</f>
        <v>0</v>
      </c>
      <c r="J196" s="478">
        <f>+'PUR-WORKING'!L149+'PUR-WORKING'!L177</f>
        <v>0</v>
      </c>
      <c r="K196" s="478">
        <f>+'PUR-WORKING'!M149+'PUR-WORKING'!M177</f>
        <v>0</v>
      </c>
      <c r="L196" s="478">
        <f>+'PUR-WORKING'!N149+'PUR-WORKING'!N177</f>
        <v>0</v>
      </c>
      <c r="M196" s="478">
        <f>+'PUR-WORKING'!O149+'PUR-WORKING'!O177</f>
        <v>0</v>
      </c>
    </row>
    <row r="197" spans="1:13" ht="15" customHeight="1">
      <c r="A197" s="393" t="s">
        <v>1543</v>
      </c>
      <c r="B197" s="477">
        <f>+'SALE WORKING'!D328</f>
        <v>0</v>
      </c>
      <c r="C197" s="477">
        <f>+'SALE WORKING'!E328</f>
        <v>0</v>
      </c>
      <c r="D197" s="477">
        <f>+'SALE WORKING'!F328</f>
        <v>0</v>
      </c>
      <c r="E197" s="477">
        <f>+'SALE WORKING'!G328</f>
        <v>0</v>
      </c>
      <c r="F197" s="477">
        <f>+'SALE WORKING'!H328</f>
        <v>0</v>
      </c>
      <c r="G197" s="477">
        <f>+'SALE WORKING'!I328</f>
        <v>0</v>
      </c>
      <c r="H197" s="477">
        <f>+'SALE WORKING'!J328</f>
        <v>0</v>
      </c>
      <c r="I197" s="477">
        <f>+'SALE WORKING'!K328</f>
        <v>0</v>
      </c>
      <c r="J197" s="477">
        <f>+'SALE WORKING'!L328</f>
        <v>0</v>
      </c>
      <c r="K197" s="477">
        <f>+'SALE WORKING'!M328</f>
        <v>0</v>
      </c>
      <c r="L197" s="477">
        <f>+'SALE WORKING'!N328</f>
        <v>0</v>
      </c>
      <c r="M197" s="477">
        <f>+'SALE WORKING'!O328</f>
        <v>0</v>
      </c>
    </row>
    <row r="198" spans="1:13" ht="15" customHeight="1">
      <c r="A198" s="392" t="s">
        <v>1363</v>
      </c>
      <c r="B198" s="478">
        <f>+'PUR-WORKING'!D151+'PUR-WORKING'!D179</f>
        <v>0</v>
      </c>
      <c r="C198" s="478">
        <f>+'PUR-WORKING'!E151+'PUR-WORKING'!E179</f>
        <v>0</v>
      </c>
      <c r="D198" s="478">
        <f>+'PUR-WORKING'!F151+'PUR-WORKING'!F179</f>
        <v>0</v>
      </c>
      <c r="E198" s="478">
        <f>+'PUR-WORKING'!G151+'PUR-WORKING'!G179</f>
        <v>0</v>
      </c>
      <c r="F198" s="478">
        <f>+'PUR-WORKING'!H151+'PUR-WORKING'!H179</f>
        <v>0</v>
      </c>
      <c r="G198" s="478">
        <f>+'PUR-WORKING'!I151+'PUR-WORKING'!I179</f>
        <v>0</v>
      </c>
      <c r="H198" s="478">
        <f>+'PUR-WORKING'!J151+'PUR-WORKING'!J179</f>
        <v>0</v>
      </c>
      <c r="I198" s="478">
        <f>+'PUR-WORKING'!K151+'PUR-WORKING'!K179</f>
        <v>0</v>
      </c>
      <c r="J198" s="478">
        <f>+'PUR-WORKING'!L151+'PUR-WORKING'!L179</f>
        <v>0</v>
      </c>
      <c r="K198" s="478">
        <f>+'PUR-WORKING'!M151+'PUR-WORKING'!M179</f>
        <v>0</v>
      </c>
      <c r="L198" s="478">
        <f>+'PUR-WORKING'!N151+'PUR-WORKING'!N179</f>
        <v>0</v>
      </c>
      <c r="M198" s="478">
        <f>+'PUR-WORKING'!O151+'PUR-WORKING'!O179</f>
        <v>0</v>
      </c>
    </row>
    <row r="199" spans="1:13" ht="15" customHeight="1">
      <c r="A199" s="392" t="s">
        <v>1364</v>
      </c>
      <c r="B199" s="478">
        <f>+'PUR-WORKING'!D152+'PUR-WORKING'!D180</f>
        <v>0</v>
      </c>
      <c r="C199" s="478">
        <f>+'PUR-WORKING'!E152+'PUR-WORKING'!E180</f>
        <v>0</v>
      </c>
      <c r="D199" s="478">
        <f>+'PUR-WORKING'!F152+'PUR-WORKING'!F180</f>
        <v>0</v>
      </c>
      <c r="E199" s="478">
        <f>+'PUR-WORKING'!G152+'PUR-WORKING'!G180</f>
        <v>0</v>
      </c>
      <c r="F199" s="478">
        <f>+'PUR-WORKING'!H152+'PUR-WORKING'!H180</f>
        <v>0</v>
      </c>
      <c r="G199" s="478">
        <f>+'PUR-WORKING'!I152+'PUR-WORKING'!I180</f>
        <v>0</v>
      </c>
      <c r="H199" s="478">
        <f>+'PUR-WORKING'!J152+'PUR-WORKING'!J180</f>
        <v>0</v>
      </c>
      <c r="I199" s="478">
        <f>+'PUR-WORKING'!K152+'PUR-WORKING'!K180</f>
        <v>0</v>
      </c>
      <c r="J199" s="478">
        <f>+'PUR-WORKING'!L152+'PUR-WORKING'!L180</f>
        <v>0</v>
      </c>
      <c r="K199" s="478">
        <f>+'PUR-WORKING'!M152+'PUR-WORKING'!M180</f>
        <v>0</v>
      </c>
      <c r="L199" s="478">
        <f>+'PUR-WORKING'!N152+'PUR-WORKING'!N180</f>
        <v>0</v>
      </c>
      <c r="M199" s="478">
        <f>+'PUR-WORKING'!O152+'PUR-WORKING'!O180</f>
        <v>0</v>
      </c>
    </row>
    <row r="200" spans="1:13" ht="15" customHeight="1">
      <c r="A200" s="392" t="s">
        <v>1365</v>
      </c>
      <c r="B200" s="478">
        <f>+'PUR-WORKING'!D153+'PUR-WORKING'!D181</f>
        <v>0</v>
      </c>
      <c r="C200" s="478">
        <f>+'PUR-WORKING'!E153+'PUR-WORKING'!E181</f>
        <v>0</v>
      </c>
      <c r="D200" s="478">
        <f>+'PUR-WORKING'!F153+'PUR-WORKING'!F181</f>
        <v>0</v>
      </c>
      <c r="E200" s="478">
        <f>+'PUR-WORKING'!G153+'PUR-WORKING'!G181</f>
        <v>0</v>
      </c>
      <c r="F200" s="478">
        <f>+'PUR-WORKING'!H153+'PUR-WORKING'!H181</f>
        <v>0</v>
      </c>
      <c r="G200" s="478">
        <f>+'PUR-WORKING'!I153+'PUR-WORKING'!I181</f>
        <v>0</v>
      </c>
      <c r="H200" s="478">
        <f>+'PUR-WORKING'!J153+'PUR-WORKING'!J181</f>
        <v>0</v>
      </c>
      <c r="I200" s="478">
        <f>+'PUR-WORKING'!K153+'PUR-WORKING'!K181</f>
        <v>0</v>
      </c>
      <c r="J200" s="478">
        <f>+'PUR-WORKING'!L153+'PUR-WORKING'!L181</f>
        <v>0</v>
      </c>
      <c r="K200" s="478">
        <f>+'PUR-WORKING'!M153+'PUR-WORKING'!M181</f>
        <v>0</v>
      </c>
      <c r="L200" s="478">
        <f>+'PUR-WORKING'!N153+'PUR-WORKING'!N181</f>
        <v>0</v>
      </c>
      <c r="M200" s="478">
        <f>+'PUR-WORKING'!O153+'PUR-WORKING'!O181</f>
        <v>0</v>
      </c>
    </row>
    <row r="201" spans="1:13" ht="15" customHeight="1">
      <c r="A201" s="392" t="s">
        <v>1366</v>
      </c>
      <c r="B201" s="478">
        <f>+'PUR-WORKING'!D154+'PUR-WORKING'!D182</f>
        <v>0</v>
      </c>
      <c r="C201" s="478">
        <f>+'PUR-WORKING'!E154+'PUR-WORKING'!E182</f>
        <v>0</v>
      </c>
      <c r="D201" s="478">
        <f>+'PUR-WORKING'!F154+'PUR-WORKING'!F182</f>
        <v>0</v>
      </c>
      <c r="E201" s="478">
        <f>+'PUR-WORKING'!G154+'PUR-WORKING'!G182</f>
        <v>0</v>
      </c>
      <c r="F201" s="478">
        <f>+'PUR-WORKING'!H154+'PUR-WORKING'!H182</f>
        <v>0</v>
      </c>
      <c r="G201" s="478">
        <f>+'PUR-WORKING'!I154+'PUR-WORKING'!I182</f>
        <v>0</v>
      </c>
      <c r="H201" s="478">
        <f>+'PUR-WORKING'!J154+'PUR-WORKING'!J182</f>
        <v>0</v>
      </c>
      <c r="I201" s="478">
        <f>+'PUR-WORKING'!K154+'PUR-WORKING'!K182</f>
        <v>0</v>
      </c>
      <c r="J201" s="478">
        <f>+'PUR-WORKING'!L154+'PUR-WORKING'!L182</f>
        <v>0</v>
      </c>
      <c r="K201" s="478">
        <f>+'PUR-WORKING'!M154+'PUR-WORKING'!M182</f>
        <v>0</v>
      </c>
      <c r="L201" s="478">
        <f>+'PUR-WORKING'!N154+'PUR-WORKING'!N182</f>
        <v>0</v>
      </c>
      <c r="M201" s="478">
        <f>+'PUR-WORKING'!O154+'PUR-WORKING'!O182</f>
        <v>0</v>
      </c>
    </row>
    <row r="202" spans="1:13" ht="15" customHeight="1">
      <c r="A202" s="392" t="s">
        <v>1367</v>
      </c>
      <c r="B202" s="478">
        <f>+'PUR-WORKING'!D155+'PUR-WORKING'!D183</f>
        <v>0</v>
      </c>
      <c r="C202" s="478">
        <f>+'PUR-WORKING'!E155+'PUR-WORKING'!E183</f>
        <v>0</v>
      </c>
      <c r="D202" s="478">
        <f>+'PUR-WORKING'!F155+'PUR-WORKING'!F183</f>
        <v>0</v>
      </c>
      <c r="E202" s="478">
        <f>+'PUR-WORKING'!G155+'PUR-WORKING'!G183</f>
        <v>0</v>
      </c>
      <c r="F202" s="478">
        <f>+'PUR-WORKING'!H155+'PUR-WORKING'!H183</f>
        <v>0</v>
      </c>
      <c r="G202" s="478">
        <f>+'PUR-WORKING'!I155+'PUR-WORKING'!I183</f>
        <v>0</v>
      </c>
      <c r="H202" s="478">
        <f>+'PUR-WORKING'!J155+'PUR-WORKING'!J183</f>
        <v>0</v>
      </c>
      <c r="I202" s="478">
        <f>+'PUR-WORKING'!K155+'PUR-WORKING'!K183</f>
        <v>0</v>
      </c>
      <c r="J202" s="478">
        <f>+'PUR-WORKING'!L155+'PUR-WORKING'!L183</f>
        <v>0</v>
      </c>
      <c r="K202" s="478">
        <f>+'PUR-WORKING'!M155+'PUR-WORKING'!M183</f>
        <v>0</v>
      </c>
      <c r="L202" s="478">
        <f>+'PUR-WORKING'!N155+'PUR-WORKING'!N183</f>
        <v>0</v>
      </c>
      <c r="M202" s="478">
        <f>+'PUR-WORKING'!O155+'PUR-WORKING'!O183</f>
        <v>0</v>
      </c>
    </row>
    <row r="203" spans="1:13" ht="15" customHeight="1">
      <c r="A203" s="392" t="s">
        <v>1368</v>
      </c>
      <c r="B203" s="478">
        <f>+'PUR-WORKING'!D156+'PUR-WORKING'!D184</f>
        <v>0</v>
      </c>
      <c r="C203" s="478">
        <f>+'PUR-WORKING'!E156+'PUR-WORKING'!E184</f>
        <v>0</v>
      </c>
      <c r="D203" s="478">
        <f>+'PUR-WORKING'!F156+'PUR-WORKING'!F184</f>
        <v>0</v>
      </c>
      <c r="E203" s="478">
        <f>+'PUR-WORKING'!G156+'PUR-WORKING'!G184</f>
        <v>0</v>
      </c>
      <c r="F203" s="478">
        <f>+'PUR-WORKING'!H156+'PUR-WORKING'!H184</f>
        <v>0</v>
      </c>
      <c r="G203" s="478">
        <f>+'PUR-WORKING'!I156+'PUR-WORKING'!I184</f>
        <v>0</v>
      </c>
      <c r="H203" s="478">
        <f>+'PUR-WORKING'!J156+'PUR-WORKING'!J184</f>
        <v>0</v>
      </c>
      <c r="I203" s="478">
        <f>+'PUR-WORKING'!K156+'PUR-WORKING'!K184</f>
        <v>0</v>
      </c>
      <c r="J203" s="478">
        <f>+'PUR-WORKING'!L156+'PUR-WORKING'!L184</f>
        <v>0</v>
      </c>
      <c r="K203" s="478">
        <f>+'PUR-WORKING'!M156+'PUR-WORKING'!M184</f>
        <v>0</v>
      </c>
      <c r="L203" s="478">
        <f>+'PUR-WORKING'!N156+'PUR-WORKING'!N184</f>
        <v>0</v>
      </c>
      <c r="M203" s="478">
        <f>+'PUR-WORKING'!O156+'PUR-WORKING'!O184</f>
        <v>0</v>
      </c>
    </row>
    <row r="204" spans="1:13" ht="15" customHeight="1">
      <c r="A204" s="393" t="s">
        <v>1544</v>
      </c>
      <c r="B204" s="477">
        <f>+'SALE WORKING'!D335</f>
        <v>0</v>
      </c>
      <c r="C204" s="477">
        <f>+'SALE WORKING'!E335</f>
        <v>0</v>
      </c>
      <c r="D204" s="477">
        <f>+'SALE WORKING'!F335</f>
        <v>0</v>
      </c>
      <c r="E204" s="477">
        <f>+'SALE WORKING'!G335</f>
        <v>0</v>
      </c>
      <c r="F204" s="477">
        <f>+'SALE WORKING'!H335</f>
        <v>0</v>
      </c>
      <c r="G204" s="477">
        <f>+'SALE WORKING'!I335</f>
        <v>0</v>
      </c>
      <c r="H204" s="477">
        <f>+'SALE WORKING'!J335</f>
        <v>0</v>
      </c>
      <c r="I204" s="477">
        <f>+'SALE WORKING'!K335</f>
        <v>0</v>
      </c>
      <c r="J204" s="477">
        <f>+'SALE WORKING'!L335</f>
        <v>0</v>
      </c>
      <c r="K204" s="477">
        <f>+'SALE WORKING'!M335</f>
        <v>0</v>
      </c>
      <c r="L204" s="477">
        <f>+'SALE WORKING'!N335</f>
        <v>0</v>
      </c>
      <c r="M204" s="477">
        <f>+'SALE WORKING'!O335</f>
        <v>0</v>
      </c>
    </row>
    <row r="205" spans="1:13" ht="15" customHeight="1">
      <c r="A205" s="392" t="s">
        <v>1363</v>
      </c>
      <c r="B205" s="478">
        <f>+'PUR-WORKING'!D158+'PUR-WORKING'!D186</f>
        <v>0</v>
      </c>
      <c r="C205" s="478">
        <f>+'PUR-WORKING'!E158+'PUR-WORKING'!E186</f>
        <v>0</v>
      </c>
      <c r="D205" s="478">
        <f>+'PUR-WORKING'!F158+'PUR-WORKING'!F186</f>
        <v>0</v>
      </c>
      <c r="E205" s="478">
        <f>+'PUR-WORKING'!G158+'PUR-WORKING'!G186</f>
        <v>0</v>
      </c>
      <c r="F205" s="478">
        <f>+'PUR-WORKING'!H158+'PUR-WORKING'!H186</f>
        <v>0</v>
      </c>
      <c r="G205" s="478">
        <f>+'PUR-WORKING'!I158+'PUR-WORKING'!I186</f>
        <v>0</v>
      </c>
      <c r="H205" s="478">
        <f>+'PUR-WORKING'!J158+'PUR-WORKING'!J186</f>
        <v>0</v>
      </c>
      <c r="I205" s="478">
        <f>+'PUR-WORKING'!K158+'PUR-WORKING'!K186</f>
        <v>0</v>
      </c>
      <c r="J205" s="478">
        <f>+'PUR-WORKING'!L158+'PUR-WORKING'!L186</f>
        <v>0</v>
      </c>
      <c r="K205" s="478">
        <f>+'PUR-WORKING'!M158+'PUR-WORKING'!M186</f>
        <v>0</v>
      </c>
      <c r="L205" s="478">
        <f>+'PUR-WORKING'!N158+'PUR-WORKING'!N186</f>
        <v>0</v>
      </c>
      <c r="M205" s="478">
        <f>+'PUR-WORKING'!O158+'PUR-WORKING'!O186</f>
        <v>0</v>
      </c>
    </row>
    <row r="206" spans="1:13" ht="15" customHeight="1">
      <c r="A206" s="392" t="s">
        <v>1364</v>
      </c>
      <c r="B206" s="478">
        <f>+'PUR-WORKING'!D159+'PUR-WORKING'!D187</f>
        <v>0</v>
      </c>
      <c r="C206" s="478">
        <f>+'PUR-WORKING'!E159+'PUR-WORKING'!E187</f>
        <v>0</v>
      </c>
      <c r="D206" s="478">
        <f>+'PUR-WORKING'!F159+'PUR-WORKING'!F187</f>
        <v>0</v>
      </c>
      <c r="E206" s="478">
        <f>+'PUR-WORKING'!G159+'PUR-WORKING'!G187</f>
        <v>0</v>
      </c>
      <c r="F206" s="478">
        <f>+'PUR-WORKING'!H159+'PUR-WORKING'!H187</f>
        <v>0</v>
      </c>
      <c r="G206" s="478">
        <f>+'PUR-WORKING'!I159+'PUR-WORKING'!I187</f>
        <v>0</v>
      </c>
      <c r="H206" s="478">
        <f>+'PUR-WORKING'!J159+'PUR-WORKING'!J187</f>
        <v>0</v>
      </c>
      <c r="I206" s="478">
        <f>+'PUR-WORKING'!K159+'PUR-WORKING'!K187</f>
        <v>0</v>
      </c>
      <c r="J206" s="478">
        <f>+'PUR-WORKING'!L159+'PUR-WORKING'!L187</f>
        <v>0</v>
      </c>
      <c r="K206" s="478">
        <f>+'PUR-WORKING'!M159+'PUR-WORKING'!M187</f>
        <v>0</v>
      </c>
      <c r="L206" s="478">
        <f>+'PUR-WORKING'!N159+'PUR-WORKING'!N187</f>
        <v>0</v>
      </c>
      <c r="M206" s="478">
        <f>+'PUR-WORKING'!O159+'PUR-WORKING'!O187</f>
        <v>0</v>
      </c>
    </row>
    <row r="207" spans="1:13" ht="15" customHeight="1">
      <c r="A207" s="392" t="s">
        <v>1365</v>
      </c>
      <c r="B207" s="478">
        <f>+'PUR-WORKING'!D160+'PUR-WORKING'!D188</f>
        <v>0</v>
      </c>
      <c r="C207" s="478">
        <f>+'PUR-WORKING'!E160+'PUR-WORKING'!E188</f>
        <v>0</v>
      </c>
      <c r="D207" s="478">
        <f>+'PUR-WORKING'!F160+'PUR-WORKING'!F188</f>
        <v>0</v>
      </c>
      <c r="E207" s="478">
        <f>+'PUR-WORKING'!G160+'PUR-WORKING'!G188</f>
        <v>0</v>
      </c>
      <c r="F207" s="478">
        <f>+'PUR-WORKING'!H160+'PUR-WORKING'!H188</f>
        <v>0</v>
      </c>
      <c r="G207" s="478">
        <f>+'PUR-WORKING'!I160+'PUR-WORKING'!I188</f>
        <v>0</v>
      </c>
      <c r="H207" s="478">
        <f>+'PUR-WORKING'!J160+'PUR-WORKING'!J188</f>
        <v>0</v>
      </c>
      <c r="I207" s="478">
        <f>+'PUR-WORKING'!K160+'PUR-WORKING'!K188</f>
        <v>0</v>
      </c>
      <c r="J207" s="478">
        <f>+'PUR-WORKING'!L160+'PUR-WORKING'!L188</f>
        <v>0</v>
      </c>
      <c r="K207" s="478">
        <f>+'PUR-WORKING'!M160+'PUR-WORKING'!M188</f>
        <v>0</v>
      </c>
      <c r="L207" s="478">
        <f>+'PUR-WORKING'!N160+'PUR-WORKING'!N188</f>
        <v>0</v>
      </c>
      <c r="M207" s="478">
        <f>+'PUR-WORKING'!O160+'PUR-WORKING'!O188</f>
        <v>0</v>
      </c>
    </row>
    <row r="208" spans="1:13" ht="15" customHeight="1">
      <c r="A208" s="392" t="s">
        <v>1366</v>
      </c>
      <c r="B208" s="478">
        <f>+'PUR-WORKING'!D161+'PUR-WORKING'!D189</f>
        <v>0</v>
      </c>
      <c r="C208" s="478">
        <f>+'PUR-WORKING'!E161+'PUR-WORKING'!E189</f>
        <v>0</v>
      </c>
      <c r="D208" s="478">
        <f>+'PUR-WORKING'!F161+'PUR-WORKING'!F189</f>
        <v>0</v>
      </c>
      <c r="E208" s="478">
        <f>+'PUR-WORKING'!G161+'PUR-WORKING'!G189</f>
        <v>0</v>
      </c>
      <c r="F208" s="478">
        <f>+'PUR-WORKING'!H161+'PUR-WORKING'!H189</f>
        <v>0</v>
      </c>
      <c r="G208" s="478">
        <f>+'PUR-WORKING'!I161+'PUR-WORKING'!I189</f>
        <v>0</v>
      </c>
      <c r="H208" s="478">
        <f>+'PUR-WORKING'!J161+'PUR-WORKING'!J189</f>
        <v>0</v>
      </c>
      <c r="I208" s="478">
        <f>+'PUR-WORKING'!K161+'PUR-WORKING'!K189</f>
        <v>0</v>
      </c>
      <c r="J208" s="478">
        <f>+'PUR-WORKING'!L161+'PUR-WORKING'!L189</f>
        <v>0</v>
      </c>
      <c r="K208" s="478">
        <f>+'PUR-WORKING'!M161+'PUR-WORKING'!M189</f>
        <v>0</v>
      </c>
      <c r="L208" s="478">
        <f>+'PUR-WORKING'!N161+'PUR-WORKING'!N189</f>
        <v>0</v>
      </c>
      <c r="M208" s="478">
        <f>+'PUR-WORKING'!O161+'PUR-WORKING'!O189</f>
        <v>0</v>
      </c>
    </row>
    <row r="209" spans="1:13" ht="15" customHeight="1">
      <c r="A209" s="392" t="s">
        <v>1367</v>
      </c>
      <c r="B209" s="478">
        <f>+'PUR-WORKING'!D162+'PUR-WORKING'!D190</f>
        <v>0</v>
      </c>
      <c r="C209" s="478">
        <f>+'PUR-WORKING'!E162+'PUR-WORKING'!E190</f>
        <v>0</v>
      </c>
      <c r="D209" s="478">
        <f>+'PUR-WORKING'!F162+'PUR-WORKING'!F190</f>
        <v>0</v>
      </c>
      <c r="E209" s="478">
        <f>+'PUR-WORKING'!G162+'PUR-WORKING'!G190</f>
        <v>0</v>
      </c>
      <c r="F209" s="478">
        <f>+'PUR-WORKING'!H162+'PUR-WORKING'!H190</f>
        <v>0</v>
      </c>
      <c r="G209" s="478">
        <f>+'PUR-WORKING'!I162+'PUR-WORKING'!I190</f>
        <v>0</v>
      </c>
      <c r="H209" s="478">
        <f>+'PUR-WORKING'!J162+'PUR-WORKING'!J190</f>
        <v>0</v>
      </c>
      <c r="I209" s="478">
        <f>+'PUR-WORKING'!K162+'PUR-WORKING'!K190</f>
        <v>0</v>
      </c>
      <c r="J209" s="478">
        <f>+'PUR-WORKING'!L162+'PUR-WORKING'!L190</f>
        <v>0</v>
      </c>
      <c r="K209" s="478">
        <f>+'PUR-WORKING'!M162+'PUR-WORKING'!M190</f>
        <v>0</v>
      </c>
      <c r="L209" s="478">
        <f>+'PUR-WORKING'!N162+'PUR-WORKING'!N190</f>
        <v>0</v>
      </c>
      <c r="M209" s="478">
        <f>+'PUR-WORKING'!O162+'PUR-WORKING'!O190</f>
        <v>0</v>
      </c>
    </row>
    <row r="210" spans="1:13" ht="15" customHeight="1" thickBot="1">
      <c r="A210" s="392" t="s">
        <v>1368</v>
      </c>
      <c r="B210" s="478">
        <f>+'PUR-WORKING'!D163+'PUR-WORKING'!D191</f>
        <v>0</v>
      </c>
      <c r="C210" s="478">
        <f>+'PUR-WORKING'!E163+'PUR-WORKING'!E191</f>
        <v>0</v>
      </c>
      <c r="D210" s="478">
        <f>+'PUR-WORKING'!F163+'PUR-WORKING'!F191</f>
        <v>0</v>
      </c>
      <c r="E210" s="478">
        <f>+'PUR-WORKING'!G163+'PUR-WORKING'!G191</f>
        <v>0</v>
      </c>
      <c r="F210" s="478">
        <f>+'PUR-WORKING'!H163+'PUR-WORKING'!H191</f>
        <v>0</v>
      </c>
      <c r="G210" s="478">
        <f>+'PUR-WORKING'!I163+'PUR-WORKING'!I191</f>
        <v>0</v>
      </c>
      <c r="H210" s="478">
        <f>+'PUR-WORKING'!J163+'PUR-WORKING'!J191</f>
        <v>0</v>
      </c>
      <c r="I210" s="478">
        <f>+'PUR-WORKING'!K163+'PUR-WORKING'!K191</f>
        <v>0</v>
      </c>
      <c r="J210" s="478">
        <f>+'PUR-WORKING'!L163+'PUR-WORKING'!L191</f>
        <v>0</v>
      </c>
      <c r="K210" s="478">
        <f>+'PUR-WORKING'!M163+'PUR-WORKING'!M191</f>
        <v>0</v>
      </c>
      <c r="L210" s="478">
        <f>+'PUR-WORKING'!N163+'PUR-WORKING'!N191</f>
        <v>0</v>
      </c>
      <c r="M210" s="478">
        <f>+'PUR-WORKING'!O163+'PUR-WORKING'!O191</f>
        <v>0</v>
      </c>
    </row>
    <row r="211" spans="1:13" ht="16.5">
      <c r="A211" s="668" t="s">
        <v>1382</v>
      </c>
      <c r="B211" s="668"/>
      <c r="C211" s="668"/>
      <c r="D211" s="668"/>
      <c r="E211" s="668"/>
      <c r="F211" s="668"/>
      <c r="G211" s="668"/>
      <c r="H211" s="668"/>
      <c r="I211" s="668"/>
      <c r="J211" s="668"/>
      <c r="K211" s="668"/>
      <c r="L211" s="668"/>
      <c r="M211" s="668"/>
    </row>
    <row r="212" spans="1:13">
      <c r="A212" s="401" t="s">
        <v>1362</v>
      </c>
      <c r="B212" s="467">
        <v>43556</v>
      </c>
      <c r="C212" s="467">
        <v>43586</v>
      </c>
      <c r="D212" s="467">
        <v>43617</v>
      </c>
      <c r="E212" s="467">
        <v>43647</v>
      </c>
      <c r="F212" s="467">
        <v>43678</v>
      </c>
      <c r="G212" s="467">
        <v>43709</v>
      </c>
      <c r="H212" s="467">
        <v>43739</v>
      </c>
      <c r="I212" s="467">
        <v>43770</v>
      </c>
      <c r="J212" s="467">
        <v>43800</v>
      </c>
      <c r="K212" s="467">
        <v>43831</v>
      </c>
      <c r="L212" s="467">
        <v>43862</v>
      </c>
      <c r="M212" s="467">
        <v>43891</v>
      </c>
    </row>
    <row r="213" spans="1:13">
      <c r="A213" s="384" t="s">
        <v>1363</v>
      </c>
      <c r="B213" s="416">
        <f>+'SALE WORKING'!D397</f>
        <v>0</v>
      </c>
      <c r="C213" s="416">
        <f>+'SALE WORKING'!E397</f>
        <v>0</v>
      </c>
      <c r="D213" s="416">
        <f>+'SALE WORKING'!F397</f>
        <v>0</v>
      </c>
      <c r="E213" s="416">
        <f>+'SALE WORKING'!G397</f>
        <v>0</v>
      </c>
      <c r="F213" s="416">
        <f>+'SALE WORKING'!H397</f>
        <v>0</v>
      </c>
      <c r="G213" s="416">
        <f>+'SALE WORKING'!I397</f>
        <v>0</v>
      </c>
      <c r="H213" s="416">
        <f>+'SALE WORKING'!J397</f>
        <v>0</v>
      </c>
      <c r="I213" s="416">
        <f>+'SALE WORKING'!K397</f>
        <v>0</v>
      </c>
      <c r="J213" s="416">
        <f>+'SALE WORKING'!L397</f>
        <v>0</v>
      </c>
      <c r="K213" s="416">
        <f>+'SALE WORKING'!M397</f>
        <v>0</v>
      </c>
      <c r="L213" s="416">
        <f>+'SALE WORKING'!N397</f>
        <v>0</v>
      </c>
      <c r="M213" s="416">
        <f>+'SALE WORKING'!O397</f>
        <v>0</v>
      </c>
    </row>
    <row r="214" spans="1:13">
      <c r="A214" s="384" t="s">
        <v>1364</v>
      </c>
      <c r="B214" s="416">
        <f>+'SALE WORKING'!D398</f>
        <v>0</v>
      </c>
      <c r="C214" s="416">
        <f>+'SALE WORKING'!E398</f>
        <v>0</v>
      </c>
      <c r="D214" s="416">
        <f>+'SALE WORKING'!F398</f>
        <v>0</v>
      </c>
      <c r="E214" s="416">
        <f>+'SALE WORKING'!G398</f>
        <v>0</v>
      </c>
      <c r="F214" s="416">
        <f>+'SALE WORKING'!H398</f>
        <v>0</v>
      </c>
      <c r="G214" s="416">
        <f>+'SALE WORKING'!I398</f>
        <v>0</v>
      </c>
      <c r="H214" s="416">
        <f>+'SALE WORKING'!J398</f>
        <v>0</v>
      </c>
      <c r="I214" s="416">
        <f>+'SALE WORKING'!K398</f>
        <v>0</v>
      </c>
      <c r="J214" s="416">
        <f>+'SALE WORKING'!L398</f>
        <v>0</v>
      </c>
      <c r="K214" s="416">
        <f>+'SALE WORKING'!M398</f>
        <v>0</v>
      </c>
      <c r="L214" s="416">
        <f>+'SALE WORKING'!N398</f>
        <v>0</v>
      </c>
      <c r="M214" s="416">
        <f>+'SALE WORKING'!O398</f>
        <v>0</v>
      </c>
    </row>
    <row r="215" spans="1:13">
      <c r="A215" s="384" t="s">
        <v>1365</v>
      </c>
      <c r="B215" s="416">
        <f>+'SALE WORKING'!D399</f>
        <v>0</v>
      </c>
      <c r="C215" s="416">
        <f>+'SALE WORKING'!E399</f>
        <v>0</v>
      </c>
      <c r="D215" s="416">
        <f>+'SALE WORKING'!F399</f>
        <v>0</v>
      </c>
      <c r="E215" s="416">
        <f>+'SALE WORKING'!G399</f>
        <v>0</v>
      </c>
      <c r="F215" s="416">
        <f>+'SALE WORKING'!H399</f>
        <v>0</v>
      </c>
      <c r="G215" s="416">
        <f>+'SALE WORKING'!I399</f>
        <v>0</v>
      </c>
      <c r="H215" s="416">
        <f>+'SALE WORKING'!J399</f>
        <v>0</v>
      </c>
      <c r="I215" s="416">
        <f>+'SALE WORKING'!K399</f>
        <v>0</v>
      </c>
      <c r="J215" s="416">
        <f>+'SALE WORKING'!L399</f>
        <v>0</v>
      </c>
      <c r="K215" s="416">
        <f>+'SALE WORKING'!M399</f>
        <v>0</v>
      </c>
      <c r="L215" s="416">
        <f>+'SALE WORKING'!N399</f>
        <v>0</v>
      </c>
      <c r="M215" s="416">
        <f>+'SALE WORKING'!O399</f>
        <v>0</v>
      </c>
    </row>
    <row r="216" spans="1:13">
      <c r="A216" s="384" t="s">
        <v>1366</v>
      </c>
      <c r="B216" s="416">
        <f>+'SALE WORKING'!D400</f>
        <v>0</v>
      </c>
      <c r="C216" s="416">
        <f>+'SALE WORKING'!E400</f>
        <v>0</v>
      </c>
      <c r="D216" s="416">
        <f>+'SALE WORKING'!F400</f>
        <v>0</v>
      </c>
      <c r="E216" s="416">
        <f>+'SALE WORKING'!G400</f>
        <v>0</v>
      </c>
      <c r="F216" s="416">
        <f>+'SALE WORKING'!H400</f>
        <v>0</v>
      </c>
      <c r="G216" s="416">
        <f>+'SALE WORKING'!I400</f>
        <v>0</v>
      </c>
      <c r="H216" s="416">
        <f>+'SALE WORKING'!J400</f>
        <v>0</v>
      </c>
      <c r="I216" s="416">
        <f>+'SALE WORKING'!K400</f>
        <v>0</v>
      </c>
      <c r="J216" s="416">
        <f>+'SALE WORKING'!L400</f>
        <v>0</v>
      </c>
      <c r="K216" s="416">
        <f>+'SALE WORKING'!M400</f>
        <v>0</v>
      </c>
      <c r="L216" s="416">
        <f>+'SALE WORKING'!N400</f>
        <v>0</v>
      </c>
      <c r="M216" s="416">
        <f>+'SALE WORKING'!O400</f>
        <v>0</v>
      </c>
    </row>
    <row r="217" spans="1:13">
      <c r="A217" s="384" t="s">
        <v>1367</v>
      </c>
      <c r="B217" s="416">
        <f>+'SALE WORKING'!D401</f>
        <v>0</v>
      </c>
      <c r="C217" s="416">
        <f>+'SALE WORKING'!E401</f>
        <v>0</v>
      </c>
      <c r="D217" s="416">
        <f>+'SALE WORKING'!F401</f>
        <v>0</v>
      </c>
      <c r="E217" s="416">
        <f>+'SALE WORKING'!G401</f>
        <v>0</v>
      </c>
      <c r="F217" s="416">
        <f>+'SALE WORKING'!H401</f>
        <v>0</v>
      </c>
      <c r="G217" s="416">
        <f>+'SALE WORKING'!I401</f>
        <v>0</v>
      </c>
      <c r="H217" s="416">
        <f>+'SALE WORKING'!J401</f>
        <v>0</v>
      </c>
      <c r="I217" s="416">
        <f>+'SALE WORKING'!K401</f>
        <v>0</v>
      </c>
      <c r="J217" s="416">
        <f>+'SALE WORKING'!L401</f>
        <v>0</v>
      </c>
      <c r="K217" s="416">
        <f>+'SALE WORKING'!M401</f>
        <v>0</v>
      </c>
      <c r="L217" s="416">
        <f>+'SALE WORKING'!N401</f>
        <v>0</v>
      </c>
      <c r="M217" s="416">
        <f>+'SALE WORKING'!O401</f>
        <v>0</v>
      </c>
    </row>
    <row r="218" spans="1:13">
      <c r="A218" s="384" t="s">
        <v>1368</v>
      </c>
      <c r="B218" s="416">
        <f>+'SALE WORKING'!D402</f>
        <v>0</v>
      </c>
      <c r="C218" s="416">
        <f>+'SALE WORKING'!E402</f>
        <v>0</v>
      </c>
      <c r="D218" s="416">
        <f>+'SALE WORKING'!F402</f>
        <v>0</v>
      </c>
      <c r="E218" s="416">
        <f>+'SALE WORKING'!G402</f>
        <v>0</v>
      </c>
      <c r="F218" s="416">
        <f>+'SALE WORKING'!H402</f>
        <v>0</v>
      </c>
      <c r="G218" s="416">
        <f>+'SALE WORKING'!I402</f>
        <v>0</v>
      </c>
      <c r="H218" s="416">
        <f>+'SALE WORKING'!J402</f>
        <v>0</v>
      </c>
      <c r="I218" s="416">
        <f>+'SALE WORKING'!K402</f>
        <v>0</v>
      </c>
      <c r="J218" s="416">
        <f>+'SALE WORKING'!L402</f>
        <v>0</v>
      </c>
      <c r="K218" s="416">
        <f>+'SALE WORKING'!M402</f>
        <v>0</v>
      </c>
      <c r="L218" s="416">
        <f>+'SALE WORKING'!N402</f>
        <v>0</v>
      </c>
      <c r="M218" s="416">
        <f>+'SALE WORKING'!O402</f>
        <v>0</v>
      </c>
    </row>
    <row r="219" spans="1:13" ht="15" customHeight="1">
      <c r="A219" s="483" t="s">
        <v>1370</v>
      </c>
      <c r="B219" s="478"/>
      <c r="C219" s="478"/>
      <c r="D219" s="478"/>
      <c r="E219" s="478"/>
      <c r="F219" s="478"/>
      <c r="G219" s="478"/>
      <c r="H219" s="478"/>
      <c r="I219" s="478"/>
      <c r="J219" s="478"/>
      <c r="K219" s="478"/>
      <c r="L219" s="478"/>
      <c r="M219" s="478"/>
    </row>
    <row r="220" spans="1:13" ht="15" customHeight="1">
      <c r="A220" s="393" t="s">
        <v>1545</v>
      </c>
      <c r="B220" s="477"/>
      <c r="C220" s="477"/>
      <c r="D220" s="477"/>
      <c r="E220" s="477"/>
      <c r="F220" s="477"/>
      <c r="G220" s="477"/>
      <c r="H220" s="477"/>
      <c r="I220" s="477"/>
      <c r="J220" s="477"/>
      <c r="K220" s="477"/>
      <c r="L220" s="477"/>
      <c r="M220" s="477"/>
    </row>
    <row r="221" spans="1:13" ht="15" customHeight="1">
      <c r="A221" s="392" t="s">
        <v>1363</v>
      </c>
      <c r="B221" s="478">
        <f>+'SALE WORKING'!D376</f>
        <v>0</v>
      </c>
      <c r="C221" s="478">
        <f>+'SALE WORKING'!E376</f>
        <v>0</v>
      </c>
      <c r="D221" s="478">
        <f>+'SALE WORKING'!F376</f>
        <v>0</v>
      </c>
      <c r="E221" s="478">
        <f>+'SALE WORKING'!G376</f>
        <v>0</v>
      </c>
      <c r="F221" s="478">
        <f>+'SALE WORKING'!H376</f>
        <v>0</v>
      </c>
      <c r="G221" s="478">
        <f>+'SALE WORKING'!I376</f>
        <v>0</v>
      </c>
      <c r="H221" s="478">
        <f>+'SALE WORKING'!J376</f>
        <v>0</v>
      </c>
      <c r="I221" s="478">
        <f>+'SALE WORKING'!K376</f>
        <v>0</v>
      </c>
      <c r="J221" s="478">
        <f>+'SALE WORKING'!L376</f>
        <v>0</v>
      </c>
      <c r="K221" s="478">
        <f>+'SALE WORKING'!M376</f>
        <v>0</v>
      </c>
      <c r="L221" s="478">
        <f>+'SALE WORKING'!N376</f>
        <v>0</v>
      </c>
      <c r="M221" s="478">
        <f>+'SALE WORKING'!O376</f>
        <v>0</v>
      </c>
    </row>
    <row r="222" spans="1:13" ht="15" customHeight="1">
      <c r="A222" s="392" t="s">
        <v>1364</v>
      </c>
      <c r="B222" s="478">
        <f>+'SALE WORKING'!D377</f>
        <v>0</v>
      </c>
      <c r="C222" s="478">
        <f>+'SALE WORKING'!E377</f>
        <v>0</v>
      </c>
      <c r="D222" s="478">
        <f>+'SALE WORKING'!F377</f>
        <v>0</v>
      </c>
      <c r="E222" s="478">
        <f>+'SALE WORKING'!G377</f>
        <v>0</v>
      </c>
      <c r="F222" s="478">
        <f>+'SALE WORKING'!H377</f>
        <v>0</v>
      </c>
      <c r="G222" s="478">
        <f>+'SALE WORKING'!I377</f>
        <v>0</v>
      </c>
      <c r="H222" s="478">
        <f>+'SALE WORKING'!J377</f>
        <v>0</v>
      </c>
      <c r="I222" s="478">
        <f>+'SALE WORKING'!K377</f>
        <v>0</v>
      </c>
      <c r="J222" s="478">
        <f>+'SALE WORKING'!L377</f>
        <v>0</v>
      </c>
      <c r="K222" s="478">
        <f>+'SALE WORKING'!M377</f>
        <v>0</v>
      </c>
      <c r="L222" s="478">
        <f>+'SALE WORKING'!N377</f>
        <v>0</v>
      </c>
      <c r="M222" s="478">
        <f>+'SALE WORKING'!O377</f>
        <v>0</v>
      </c>
    </row>
    <row r="223" spans="1:13" ht="15" customHeight="1">
      <c r="A223" s="392" t="s">
        <v>1365</v>
      </c>
      <c r="B223" s="478">
        <f>+'SALE WORKING'!D378</f>
        <v>0</v>
      </c>
      <c r="C223" s="478">
        <f>+'SALE WORKING'!E378</f>
        <v>0</v>
      </c>
      <c r="D223" s="478">
        <f>+'SALE WORKING'!F378</f>
        <v>0</v>
      </c>
      <c r="E223" s="478">
        <f>+'SALE WORKING'!G378</f>
        <v>0</v>
      </c>
      <c r="F223" s="478">
        <f>+'SALE WORKING'!H378</f>
        <v>0</v>
      </c>
      <c r="G223" s="478">
        <f>+'SALE WORKING'!I378</f>
        <v>0</v>
      </c>
      <c r="H223" s="478">
        <f>+'SALE WORKING'!J378</f>
        <v>0</v>
      </c>
      <c r="I223" s="478">
        <f>+'SALE WORKING'!K378</f>
        <v>0</v>
      </c>
      <c r="J223" s="478">
        <f>+'SALE WORKING'!L378</f>
        <v>0</v>
      </c>
      <c r="K223" s="478">
        <f>+'SALE WORKING'!M378</f>
        <v>0</v>
      </c>
      <c r="L223" s="478">
        <f>+'SALE WORKING'!N378</f>
        <v>0</v>
      </c>
      <c r="M223" s="478">
        <f>+'SALE WORKING'!O378</f>
        <v>0</v>
      </c>
    </row>
    <row r="224" spans="1:13" ht="15" customHeight="1">
      <c r="A224" s="392" t="s">
        <v>1366</v>
      </c>
      <c r="B224" s="478">
        <f>+'SALE WORKING'!D379</f>
        <v>0</v>
      </c>
      <c r="C224" s="478">
        <f>+'SALE WORKING'!E379</f>
        <v>0</v>
      </c>
      <c r="D224" s="478">
        <f>+'SALE WORKING'!F379</f>
        <v>0</v>
      </c>
      <c r="E224" s="478">
        <f>+'SALE WORKING'!G379</f>
        <v>0</v>
      </c>
      <c r="F224" s="478">
        <f>+'SALE WORKING'!H379</f>
        <v>0</v>
      </c>
      <c r="G224" s="478">
        <f>+'SALE WORKING'!I379</f>
        <v>0</v>
      </c>
      <c r="H224" s="478">
        <f>+'SALE WORKING'!J379</f>
        <v>0</v>
      </c>
      <c r="I224" s="478">
        <f>+'SALE WORKING'!K379</f>
        <v>0</v>
      </c>
      <c r="J224" s="478">
        <f>+'SALE WORKING'!L379</f>
        <v>0</v>
      </c>
      <c r="K224" s="478">
        <f>+'SALE WORKING'!M379</f>
        <v>0</v>
      </c>
      <c r="L224" s="478">
        <f>+'SALE WORKING'!N379</f>
        <v>0</v>
      </c>
      <c r="M224" s="478">
        <f>+'SALE WORKING'!O379</f>
        <v>0</v>
      </c>
    </row>
    <row r="225" spans="1:13" ht="15" customHeight="1">
      <c r="A225" s="392" t="s">
        <v>1367</v>
      </c>
      <c r="B225" s="478">
        <f>+'SALE WORKING'!D380</f>
        <v>0</v>
      </c>
      <c r="C225" s="478">
        <f>+'SALE WORKING'!E380</f>
        <v>0</v>
      </c>
      <c r="D225" s="478">
        <f>+'SALE WORKING'!F380</f>
        <v>0</v>
      </c>
      <c r="E225" s="478">
        <f>+'SALE WORKING'!G380</f>
        <v>0</v>
      </c>
      <c r="F225" s="478">
        <f>+'SALE WORKING'!H380</f>
        <v>0</v>
      </c>
      <c r="G225" s="478">
        <f>+'SALE WORKING'!I380</f>
        <v>0</v>
      </c>
      <c r="H225" s="478">
        <f>+'SALE WORKING'!J380</f>
        <v>0</v>
      </c>
      <c r="I225" s="478">
        <f>+'SALE WORKING'!K380</f>
        <v>0</v>
      </c>
      <c r="J225" s="478">
        <f>+'SALE WORKING'!L380</f>
        <v>0</v>
      </c>
      <c r="K225" s="478">
        <f>+'SALE WORKING'!M380</f>
        <v>0</v>
      </c>
      <c r="L225" s="478">
        <f>+'SALE WORKING'!N380</f>
        <v>0</v>
      </c>
      <c r="M225" s="478">
        <f>+'SALE WORKING'!O380</f>
        <v>0</v>
      </c>
    </row>
    <row r="226" spans="1:13" ht="15" customHeight="1">
      <c r="A226" s="392" t="s">
        <v>1368</v>
      </c>
      <c r="B226" s="478">
        <f>+'SALE WORKING'!D381</f>
        <v>0</v>
      </c>
      <c r="C226" s="478">
        <f>+'SALE WORKING'!E381</f>
        <v>0</v>
      </c>
      <c r="D226" s="478">
        <f>+'SALE WORKING'!F381</f>
        <v>0</v>
      </c>
      <c r="E226" s="478">
        <f>+'SALE WORKING'!G381</f>
        <v>0</v>
      </c>
      <c r="F226" s="478">
        <f>+'SALE WORKING'!H381</f>
        <v>0</v>
      </c>
      <c r="G226" s="478">
        <f>+'SALE WORKING'!I381</f>
        <v>0</v>
      </c>
      <c r="H226" s="478">
        <f>+'SALE WORKING'!J381</f>
        <v>0</v>
      </c>
      <c r="I226" s="478">
        <f>+'SALE WORKING'!K381</f>
        <v>0</v>
      </c>
      <c r="J226" s="478">
        <f>+'SALE WORKING'!L381</f>
        <v>0</v>
      </c>
      <c r="K226" s="478">
        <f>+'SALE WORKING'!M381</f>
        <v>0</v>
      </c>
      <c r="L226" s="478">
        <f>+'SALE WORKING'!N381</f>
        <v>0</v>
      </c>
      <c r="M226" s="478">
        <f>+'SALE WORKING'!O381</f>
        <v>0</v>
      </c>
    </row>
    <row r="227" spans="1:13" ht="15" customHeight="1">
      <c r="A227" s="393" t="s">
        <v>1543</v>
      </c>
      <c r="B227" s="477"/>
      <c r="C227" s="477"/>
      <c r="D227" s="477"/>
      <c r="E227" s="477"/>
      <c r="F227" s="477"/>
      <c r="G227" s="477"/>
      <c r="H227" s="477"/>
      <c r="I227" s="477"/>
      <c r="J227" s="477"/>
      <c r="K227" s="477"/>
      <c r="L227" s="477"/>
      <c r="M227" s="477"/>
    </row>
    <row r="228" spans="1:13" ht="15" customHeight="1">
      <c r="A228" s="392" t="s">
        <v>1363</v>
      </c>
      <c r="B228" s="478">
        <f>+'SALE WORKING'!D383</f>
        <v>0</v>
      </c>
      <c r="C228" s="478">
        <f>+'SALE WORKING'!E383</f>
        <v>0</v>
      </c>
      <c r="D228" s="478">
        <f>+'SALE WORKING'!F383</f>
        <v>0</v>
      </c>
      <c r="E228" s="478">
        <f>+'SALE WORKING'!G383</f>
        <v>0</v>
      </c>
      <c r="F228" s="478">
        <f>+'SALE WORKING'!H383</f>
        <v>0</v>
      </c>
      <c r="G228" s="478">
        <f>+'SALE WORKING'!I383</f>
        <v>0</v>
      </c>
      <c r="H228" s="478">
        <f>+'SALE WORKING'!J383</f>
        <v>0</v>
      </c>
      <c r="I228" s="478">
        <f>+'SALE WORKING'!K383</f>
        <v>0</v>
      </c>
      <c r="J228" s="478">
        <f>+'SALE WORKING'!L383</f>
        <v>0</v>
      </c>
      <c r="K228" s="478">
        <f>+'SALE WORKING'!M383</f>
        <v>0</v>
      </c>
      <c r="L228" s="478">
        <f>+'SALE WORKING'!N383</f>
        <v>0</v>
      </c>
      <c r="M228" s="478">
        <f>+'SALE WORKING'!O383</f>
        <v>0</v>
      </c>
    </row>
    <row r="229" spans="1:13" ht="15" customHeight="1">
      <c r="A229" s="392" t="s">
        <v>1364</v>
      </c>
      <c r="B229" s="478">
        <f>+'SALE WORKING'!D384</f>
        <v>0</v>
      </c>
      <c r="C229" s="478">
        <f>+'SALE WORKING'!E384</f>
        <v>0</v>
      </c>
      <c r="D229" s="478">
        <f>+'SALE WORKING'!F384</f>
        <v>0</v>
      </c>
      <c r="E229" s="478">
        <f>+'SALE WORKING'!G384</f>
        <v>0</v>
      </c>
      <c r="F229" s="478">
        <f>+'SALE WORKING'!H384</f>
        <v>0</v>
      </c>
      <c r="G229" s="478">
        <f>+'SALE WORKING'!I384</f>
        <v>0</v>
      </c>
      <c r="H229" s="478">
        <f>+'SALE WORKING'!J384</f>
        <v>0</v>
      </c>
      <c r="I229" s="478">
        <f>+'SALE WORKING'!K384</f>
        <v>0</v>
      </c>
      <c r="J229" s="478">
        <f>+'SALE WORKING'!L384</f>
        <v>0</v>
      </c>
      <c r="K229" s="478">
        <f>+'SALE WORKING'!M384</f>
        <v>0</v>
      </c>
      <c r="L229" s="478">
        <f>+'SALE WORKING'!N384</f>
        <v>0</v>
      </c>
      <c r="M229" s="478">
        <f>+'SALE WORKING'!O384</f>
        <v>0</v>
      </c>
    </row>
    <row r="230" spans="1:13" ht="15" customHeight="1">
      <c r="A230" s="392" t="s">
        <v>1365</v>
      </c>
      <c r="B230" s="478">
        <f>+'SALE WORKING'!D385</f>
        <v>0</v>
      </c>
      <c r="C230" s="478">
        <f>+'SALE WORKING'!E385</f>
        <v>0</v>
      </c>
      <c r="D230" s="478">
        <f>+'SALE WORKING'!F385</f>
        <v>0</v>
      </c>
      <c r="E230" s="478">
        <f>+'SALE WORKING'!G385</f>
        <v>0</v>
      </c>
      <c r="F230" s="478">
        <f>+'SALE WORKING'!H385</f>
        <v>0</v>
      </c>
      <c r="G230" s="478">
        <f>+'SALE WORKING'!I385</f>
        <v>0</v>
      </c>
      <c r="H230" s="478">
        <f>+'SALE WORKING'!J385</f>
        <v>0</v>
      </c>
      <c r="I230" s="478">
        <f>+'SALE WORKING'!K385</f>
        <v>0</v>
      </c>
      <c r="J230" s="478">
        <f>+'SALE WORKING'!L385</f>
        <v>0</v>
      </c>
      <c r="K230" s="478">
        <f>+'SALE WORKING'!M385</f>
        <v>0</v>
      </c>
      <c r="L230" s="478">
        <f>+'SALE WORKING'!N385</f>
        <v>0</v>
      </c>
      <c r="M230" s="478">
        <f>+'SALE WORKING'!O385</f>
        <v>0</v>
      </c>
    </row>
    <row r="231" spans="1:13" ht="15" customHeight="1">
      <c r="A231" s="392" t="s">
        <v>1366</v>
      </c>
      <c r="B231" s="478">
        <f>+'SALE WORKING'!D386</f>
        <v>0</v>
      </c>
      <c r="C231" s="478">
        <f>+'SALE WORKING'!E386</f>
        <v>0</v>
      </c>
      <c r="D231" s="478">
        <f>+'SALE WORKING'!F386</f>
        <v>0</v>
      </c>
      <c r="E231" s="478">
        <f>+'SALE WORKING'!G386</f>
        <v>0</v>
      </c>
      <c r="F231" s="478">
        <f>+'SALE WORKING'!H386</f>
        <v>0</v>
      </c>
      <c r="G231" s="478">
        <f>+'SALE WORKING'!I386</f>
        <v>0</v>
      </c>
      <c r="H231" s="478">
        <f>+'SALE WORKING'!J386</f>
        <v>0</v>
      </c>
      <c r="I231" s="478">
        <f>+'SALE WORKING'!K386</f>
        <v>0</v>
      </c>
      <c r="J231" s="478">
        <f>+'SALE WORKING'!L386</f>
        <v>0</v>
      </c>
      <c r="K231" s="478">
        <f>+'SALE WORKING'!M386</f>
        <v>0</v>
      </c>
      <c r="L231" s="478">
        <f>+'SALE WORKING'!N386</f>
        <v>0</v>
      </c>
      <c r="M231" s="478">
        <f>+'SALE WORKING'!O386</f>
        <v>0</v>
      </c>
    </row>
    <row r="232" spans="1:13" ht="15" customHeight="1">
      <c r="A232" s="392" t="s">
        <v>1367</v>
      </c>
      <c r="B232" s="478">
        <f>+'SALE WORKING'!D387</f>
        <v>0</v>
      </c>
      <c r="C232" s="478">
        <f>+'SALE WORKING'!E387</f>
        <v>0</v>
      </c>
      <c r="D232" s="478">
        <f>+'SALE WORKING'!F387</f>
        <v>0</v>
      </c>
      <c r="E232" s="478">
        <f>+'SALE WORKING'!G387</f>
        <v>0</v>
      </c>
      <c r="F232" s="478">
        <f>+'SALE WORKING'!H387</f>
        <v>0</v>
      </c>
      <c r="G232" s="478">
        <f>+'SALE WORKING'!I387</f>
        <v>0</v>
      </c>
      <c r="H232" s="478">
        <f>+'SALE WORKING'!J387</f>
        <v>0</v>
      </c>
      <c r="I232" s="478">
        <f>+'SALE WORKING'!K387</f>
        <v>0</v>
      </c>
      <c r="J232" s="478">
        <f>+'SALE WORKING'!L387</f>
        <v>0</v>
      </c>
      <c r="K232" s="478">
        <f>+'SALE WORKING'!M387</f>
        <v>0</v>
      </c>
      <c r="L232" s="478">
        <f>+'SALE WORKING'!N387</f>
        <v>0</v>
      </c>
      <c r="M232" s="478">
        <f>+'SALE WORKING'!O387</f>
        <v>0</v>
      </c>
    </row>
    <row r="233" spans="1:13" ht="15" customHeight="1">
      <c r="A233" s="392" t="s">
        <v>1368</v>
      </c>
      <c r="B233" s="478">
        <f>+'SALE WORKING'!D388</f>
        <v>0</v>
      </c>
      <c r="C233" s="478">
        <f>+'SALE WORKING'!E388</f>
        <v>0</v>
      </c>
      <c r="D233" s="478">
        <f>+'SALE WORKING'!F388</f>
        <v>0</v>
      </c>
      <c r="E233" s="478">
        <f>+'SALE WORKING'!G388</f>
        <v>0</v>
      </c>
      <c r="F233" s="478">
        <f>+'SALE WORKING'!H388</f>
        <v>0</v>
      </c>
      <c r="G233" s="478">
        <f>+'SALE WORKING'!I388</f>
        <v>0</v>
      </c>
      <c r="H233" s="478">
        <f>+'SALE WORKING'!J388</f>
        <v>0</v>
      </c>
      <c r="I233" s="478">
        <f>+'SALE WORKING'!K388</f>
        <v>0</v>
      </c>
      <c r="J233" s="478">
        <f>+'SALE WORKING'!L388</f>
        <v>0</v>
      </c>
      <c r="K233" s="478">
        <f>+'SALE WORKING'!M388</f>
        <v>0</v>
      </c>
      <c r="L233" s="478">
        <f>+'SALE WORKING'!N388</f>
        <v>0</v>
      </c>
      <c r="M233" s="478">
        <f>+'SALE WORKING'!O388</f>
        <v>0</v>
      </c>
    </row>
    <row r="234" spans="1:13" ht="15" customHeight="1">
      <c r="A234" s="393" t="s">
        <v>1544</v>
      </c>
      <c r="B234" s="477"/>
      <c r="C234" s="477"/>
      <c r="D234" s="477"/>
      <c r="E234" s="477"/>
      <c r="F234" s="477"/>
      <c r="G234" s="477"/>
      <c r="H234" s="477"/>
      <c r="I234" s="477"/>
      <c r="J234" s="477"/>
      <c r="K234" s="477"/>
      <c r="L234" s="477"/>
      <c r="M234" s="477"/>
    </row>
    <row r="235" spans="1:13" ht="15" customHeight="1">
      <c r="A235" s="392" t="s">
        <v>1363</v>
      </c>
      <c r="B235" s="478">
        <f>+'SALE WORKING'!D390</f>
        <v>0</v>
      </c>
      <c r="C235" s="478">
        <f>+'SALE WORKING'!E390</f>
        <v>0</v>
      </c>
      <c r="D235" s="478">
        <f>+'SALE WORKING'!F390</f>
        <v>0</v>
      </c>
      <c r="E235" s="478">
        <f>+'SALE WORKING'!G390</f>
        <v>0</v>
      </c>
      <c r="F235" s="478">
        <f>+'SALE WORKING'!H390</f>
        <v>0</v>
      </c>
      <c r="G235" s="478">
        <f>+'SALE WORKING'!I390</f>
        <v>0</v>
      </c>
      <c r="H235" s="478">
        <f>+'SALE WORKING'!J390</f>
        <v>0</v>
      </c>
      <c r="I235" s="478">
        <f>+'SALE WORKING'!K390</f>
        <v>0</v>
      </c>
      <c r="J235" s="478">
        <f>+'SALE WORKING'!L390</f>
        <v>0</v>
      </c>
      <c r="K235" s="478">
        <f>+'SALE WORKING'!M390</f>
        <v>0</v>
      </c>
      <c r="L235" s="478">
        <f>+'SALE WORKING'!N390</f>
        <v>0</v>
      </c>
      <c r="M235" s="478">
        <f>+'SALE WORKING'!O390</f>
        <v>0</v>
      </c>
    </row>
    <row r="236" spans="1:13" ht="15" customHeight="1">
      <c r="A236" s="392" t="s">
        <v>1364</v>
      </c>
      <c r="B236" s="478">
        <f>+'SALE WORKING'!D391</f>
        <v>0</v>
      </c>
      <c r="C236" s="478">
        <f>+'SALE WORKING'!E391</f>
        <v>0</v>
      </c>
      <c r="D236" s="478">
        <f>+'SALE WORKING'!F391</f>
        <v>0</v>
      </c>
      <c r="E236" s="478">
        <f>+'SALE WORKING'!G391</f>
        <v>0</v>
      </c>
      <c r="F236" s="478">
        <f>+'SALE WORKING'!H391</f>
        <v>0</v>
      </c>
      <c r="G236" s="478">
        <f>+'SALE WORKING'!I391</f>
        <v>0</v>
      </c>
      <c r="H236" s="478">
        <f>+'SALE WORKING'!J391</f>
        <v>0</v>
      </c>
      <c r="I236" s="478">
        <f>+'SALE WORKING'!K391</f>
        <v>0</v>
      </c>
      <c r="J236" s="478">
        <f>+'SALE WORKING'!L391</f>
        <v>0</v>
      </c>
      <c r="K236" s="478">
        <f>+'SALE WORKING'!M391</f>
        <v>0</v>
      </c>
      <c r="L236" s="478">
        <f>+'SALE WORKING'!N391</f>
        <v>0</v>
      </c>
      <c r="M236" s="478">
        <f>+'SALE WORKING'!O391</f>
        <v>0</v>
      </c>
    </row>
    <row r="237" spans="1:13" ht="15" customHeight="1">
      <c r="A237" s="392" t="s">
        <v>1365</v>
      </c>
      <c r="B237" s="478">
        <f>+'SALE WORKING'!D392</f>
        <v>0</v>
      </c>
      <c r="C237" s="478">
        <f>+'SALE WORKING'!E392</f>
        <v>0</v>
      </c>
      <c r="D237" s="478">
        <f>+'SALE WORKING'!F392</f>
        <v>0</v>
      </c>
      <c r="E237" s="478">
        <f>+'SALE WORKING'!G392</f>
        <v>0</v>
      </c>
      <c r="F237" s="478">
        <f>+'SALE WORKING'!H392</f>
        <v>0</v>
      </c>
      <c r="G237" s="478">
        <f>+'SALE WORKING'!I392</f>
        <v>0</v>
      </c>
      <c r="H237" s="478">
        <f>+'SALE WORKING'!J392</f>
        <v>0</v>
      </c>
      <c r="I237" s="478">
        <f>+'SALE WORKING'!K392</f>
        <v>0</v>
      </c>
      <c r="J237" s="478">
        <f>+'SALE WORKING'!L392</f>
        <v>0</v>
      </c>
      <c r="K237" s="478">
        <f>+'SALE WORKING'!M392</f>
        <v>0</v>
      </c>
      <c r="L237" s="478">
        <f>+'SALE WORKING'!N392</f>
        <v>0</v>
      </c>
      <c r="M237" s="478">
        <f>+'SALE WORKING'!O392</f>
        <v>0</v>
      </c>
    </row>
    <row r="238" spans="1:13" ht="15" customHeight="1">
      <c r="A238" s="392" t="s">
        <v>1366</v>
      </c>
      <c r="B238" s="478">
        <f>+'SALE WORKING'!D393</f>
        <v>0</v>
      </c>
      <c r="C238" s="478">
        <f>+'SALE WORKING'!E393</f>
        <v>0</v>
      </c>
      <c r="D238" s="478">
        <f>+'SALE WORKING'!F393</f>
        <v>0</v>
      </c>
      <c r="E238" s="478">
        <f>+'SALE WORKING'!G393</f>
        <v>0</v>
      </c>
      <c r="F238" s="478">
        <f>+'SALE WORKING'!H393</f>
        <v>0</v>
      </c>
      <c r="G238" s="478">
        <f>+'SALE WORKING'!I393</f>
        <v>0</v>
      </c>
      <c r="H238" s="478">
        <f>+'SALE WORKING'!J393</f>
        <v>0</v>
      </c>
      <c r="I238" s="478">
        <f>+'SALE WORKING'!K393</f>
        <v>0</v>
      </c>
      <c r="J238" s="478">
        <f>+'SALE WORKING'!L393</f>
        <v>0</v>
      </c>
      <c r="K238" s="478">
        <f>+'SALE WORKING'!M393</f>
        <v>0</v>
      </c>
      <c r="L238" s="478">
        <f>+'SALE WORKING'!N393</f>
        <v>0</v>
      </c>
      <c r="M238" s="478">
        <f>+'SALE WORKING'!O393</f>
        <v>0</v>
      </c>
    </row>
    <row r="239" spans="1:13" ht="15" customHeight="1">
      <c r="A239" s="392" t="s">
        <v>1367</v>
      </c>
      <c r="B239" s="478">
        <f>+'SALE WORKING'!D394</f>
        <v>0</v>
      </c>
      <c r="C239" s="478">
        <f>+'SALE WORKING'!E394</f>
        <v>0</v>
      </c>
      <c r="D239" s="478">
        <f>+'SALE WORKING'!F394</f>
        <v>0</v>
      </c>
      <c r="E239" s="478">
        <f>+'SALE WORKING'!G394</f>
        <v>0</v>
      </c>
      <c r="F239" s="478">
        <f>+'SALE WORKING'!H394</f>
        <v>0</v>
      </c>
      <c r="G239" s="478">
        <f>+'SALE WORKING'!I394</f>
        <v>0</v>
      </c>
      <c r="H239" s="478">
        <f>+'SALE WORKING'!J394</f>
        <v>0</v>
      </c>
      <c r="I239" s="478">
        <f>+'SALE WORKING'!K394</f>
        <v>0</v>
      </c>
      <c r="J239" s="478">
        <f>+'SALE WORKING'!L394</f>
        <v>0</v>
      </c>
      <c r="K239" s="478">
        <f>+'SALE WORKING'!M394</f>
        <v>0</v>
      </c>
      <c r="L239" s="478">
        <f>+'SALE WORKING'!N394</f>
        <v>0</v>
      </c>
      <c r="M239" s="478">
        <f>+'SALE WORKING'!O394</f>
        <v>0</v>
      </c>
    </row>
    <row r="240" spans="1:13" ht="15" customHeight="1" thickBot="1">
      <c r="A240" s="487" t="s">
        <v>1368</v>
      </c>
      <c r="B240" s="478">
        <f>+'SALE WORKING'!D395</f>
        <v>0</v>
      </c>
      <c r="C240" s="478">
        <f>+'SALE WORKING'!E395</f>
        <v>0</v>
      </c>
      <c r="D240" s="478">
        <f>+'SALE WORKING'!F395</f>
        <v>0</v>
      </c>
      <c r="E240" s="478">
        <f>+'SALE WORKING'!G395</f>
        <v>0</v>
      </c>
      <c r="F240" s="478">
        <f>+'SALE WORKING'!H395</f>
        <v>0</v>
      </c>
      <c r="G240" s="478">
        <f>+'SALE WORKING'!I395</f>
        <v>0</v>
      </c>
      <c r="H240" s="478">
        <f>+'SALE WORKING'!J395</f>
        <v>0</v>
      </c>
      <c r="I240" s="478">
        <f>+'SALE WORKING'!K395</f>
        <v>0</v>
      </c>
      <c r="J240" s="478">
        <f>+'SALE WORKING'!L395</f>
        <v>0</v>
      </c>
      <c r="K240" s="478">
        <f>+'SALE WORKING'!M395</f>
        <v>0</v>
      </c>
      <c r="L240" s="478">
        <f>+'SALE WORKING'!N395</f>
        <v>0</v>
      </c>
      <c r="M240" s="478">
        <f>+'SALE WORKING'!O395</f>
        <v>0</v>
      </c>
    </row>
    <row r="241" spans="1:13" ht="16.5">
      <c r="A241" s="665" t="s">
        <v>1383</v>
      </c>
      <c r="B241" s="666"/>
      <c r="C241" s="666"/>
      <c r="D241" s="666"/>
      <c r="E241" s="666"/>
      <c r="F241" s="666"/>
      <c r="G241" s="666"/>
      <c r="H241" s="666"/>
      <c r="I241" s="666"/>
      <c r="J241" s="666"/>
      <c r="K241" s="666"/>
      <c r="L241" s="666"/>
      <c r="M241" s="667"/>
    </row>
    <row r="242" spans="1:13">
      <c r="A242" s="401" t="s">
        <v>1362</v>
      </c>
      <c r="B242" s="467">
        <v>43556</v>
      </c>
      <c r="C242" s="467">
        <v>43586</v>
      </c>
      <c r="D242" s="467">
        <v>43617</v>
      </c>
      <c r="E242" s="467">
        <v>43647</v>
      </c>
      <c r="F242" s="467">
        <v>43678</v>
      </c>
      <c r="G242" s="467">
        <v>43709</v>
      </c>
      <c r="H242" s="467">
        <v>43739</v>
      </c>
      <c r="I242" s="467">
        <v>43770</v>
      </c>
      <c r="J242" s="467">
        <v>43800</v>
      </c>
      <c r="K242" s="467">
        <v>43831</v>
      </c>
      <c r="L242" s="467">
        <v>43862</v>
      </c>
      <c r="M242" s="467">
        <v>43891</v>
      </c>
    </row>
    <row r="243" spans="1:13">
      <c r="A243" s="384" t="s">
        <v>1363</v>
      </c>
      <c r="B243" s="416">
        <f>+'SALE WORKING'!D333</f>
        <v>0</v>
      </c>
      <c r="C243" s="416">
        <f>+'SALE WORKING'!E333</f>
        <v>0</v>
      </c>
      <c r="D243" s="416">
        <f>+'SALE WORKING'!F333</f>
        <v>0</v>
      </c>
      <c r="E243" s="416">
        <f>+'SALE WORKING'!G333</f>
        <v>0</v>
      </c>
      <c r="F243" s="416">
        <f>+'SALE WORKING'!H333</f>
        <v>0</v>
      </c>
      <c r="G243" s="416">
        <f>+'SALE WORKING'!I333</f>
        <v>0</v>
      </c>
      <c r="H243" s="416">
        <f>+'SALE WORKING'!J333</f>
        <v>0</v>
      </c>
      <c r="I243" s="416">
        <f>+'SALE WORKING'!K333</f>
        <v>0</v>
      </c>
      <c r="J243" s="416">
        <f>+'SALE WORKING'!L333</f>
        <v>0</v>
      </c>
      <c r="K243" s="416">
        <f>+'SALE WORKING'!M333</f>
        <v>0</v>
      </c>
      <c r="L243" s="416">
        <f>+'SALE WORKING'!N333</f>
        <v>0</v>
      </c>
      <c r="M243" s="416">
        <f>+'SALE WORKING'!O333</f>
        <v>0</v>
      </c>
    </row>
    <row r="244" spans="1:13">
      <c r="A244" s="384" t="s">
        <v>1364</v>
      </c>
      <c r="B244" s="420">
        <f>+'SALE WORKING'!D334</f>
        <v>0</v>
      </c>
      <c r="C244" s="420">
        <f>+'SALE WORKING'!E334</f>
        <v>0</v>
      </c>
      <c r="D244" s="420">
        <f>+'SALE WORKING'!F334</f>
        <v>0</v>
      </c>
      <c r="E244" s="420">
        <f>+'SALE WORKING'!G334</f>
        <v>0</v>
      </c>
      <c r="F244" s="420">
        <f>+'SALE WORKING'!H334</f>
        <v>0</v>
      </c>
      <c r="G244" s="420">
        <f>+'SALE WORKING'!I334</f>
        <v>0</v>
      </c>
      <c r="H244" s="420">
        <f>+'SALE WORKING'!J334</f>
        <v>0</v>
      </c>
      <c r="I244" s="420">
        <f>+'SALE WORKING'!K334</f>
        <v>0</v>
      </c>
      <c r="J244" s="420">
        <f>+'SALE WORKING'!L334</f>
        <v>0</v>
      </c>
      <c r="K244" s="420">
        <f>+'SALE WORKING'!M334</f>
        <v>0</v>
      </c>
      <c r="L244" s="420">
        <f>+'SALE WORKING'!N334</f>
        <v>0</v>
      </c>
      <c r="M244" s="420">
        <f>+'SALE WORKING'!O334</f>
        <v>0</v>
      </c>
    </row>
    <row r="245" spans="1:13">
      <c r="A245" s="384" t="s">
        <v>1365</v>
      </c>
      <c r="B245" s="416">
        <f>+'SALE WORKING'!D335</f>
        <v>0</v>
      </c>
      <c r="C245" s="416">
        <f>+'SALE WORKING'!E335</f>
        <v>0</v>
      </c>
      <c r="D245" s="416">
        <f>+'SALE WORKING'!F335</f>
        <v>0</v>
      </c>
      <c r="E245" s="416">
        <f>+'SALE WORKING'!G335</f>
        <v>0</v>
      </c>
      <c r="F245" s="416">
        <f>+'SALE WORKING'!H335</f>
        <v>0</v>
      </c>
      <c r="G245" s="416">
        <f>+'SALE WORKING'!I335</f>
        <v>0</v>
      </c>
      <c r="H245" s="416">
        <f>+'SALE WORKING'!J335</f>
        <v>0</v>
      </c>
      <c r="I245" s="416">
        <f>+'SALE WORKING'!K335</f>
        <v>0</v>
      </c>
      <c r="J245" s="416">
        <f>+'SALE WORKING'!L335</f>
        <v>0</v>
      </c>
      <c r="K245" s="416">
        <f>+'SALE WORKING'!M335</f>
        <v>0</v>
      </c>
      <c r="L245" s="416">
        <f>+'SALE WORKING'!N335</f>
        <v>0</v>
      </c>
      <c r="M245" s="416">
        <f>+'SALE WORKING'!O335</f>
        <v>0</v>
      </c>
    </row>
    <row r="246" spans="1:13">
      <c r="A246" s="384" t="s">
        <v>1366</v>
      </c>
      <c r="B246" s="416">
        <f>+'SALE WORKING'!D336</f>
        <v>0</v>
      </c>
      <c r="C246" s="416">
        <f>+'SALE WORKING'!E336</f>
        <v>0</v>
      </c>
      <c r="D246" s="416">
        <f>+'SALE WORKING'!F336</f>
        <v>0</v>
      </c>
      <c r="E246" s="416">
        <f>+'SALE WORKING'!G336</f>
        <v>0</v>
      </c>
      <c r="F246" s="416">
        <f>+'SALE WORKING'!H336</f>
        <v>0</v>
      </c>
      <c r="G246" s="416">
        <f>+'SALE WORKING'!I336</f>
        <v>0</v>
      </c>
      <c r="H246" s="416">
        <f>+'SALE WORKING'!J336</f>
        <v>0</v>
      </c>
      <c r="I246" s="416">
        <f>+'SALE WORKING'!K336</f>
        <v>0</v>
      </c>
      <c r="J246" s="416">
        <f>+'SALE WORKING'!L336</f>
        <v>0</v>
      </c>
      <c r="K246" s="416">
        <f>+'SALE WORKING'!M336</f>
        <v>0</v>
      </c>
      <c r="L246" s="416">
        <f>+'SALE WORKING'!N336</f>
        <v>0</v>
      </c>
      <c r="M246" s="416">
        <f>+'SALE WORKING'!O336</f>
        <v>0</v>
      </c>
    </row>
    <row r="247" spans="1:13">
      <c r="A247" s="384" t="s">
        <v>1367</v>
      </c>
      <c r="B247" s="416">
        <f>+'SALE WORKING'!D337</f>
        <v>0</v>
      </c>
      <c r="C247" s="416">
        <f>+'SALE WORKING'!E337</f>
        <v>0</v>
      </c>
      <c r="D247" s="416">
        <f>+'SALE WORKING'!F337</f>
        <v>0</v>
      </c>
      <c r="E247" s="416">
        <f>+'SALE WORKING'!G337</f>
        <v>0</v>
      </c>
      <c r="F247" s="416">
        <f>+'SALE WORKING'!H337</f>
        <v>0</v>
      </c>
      <c r="G247" s="416">
        <f>+'SALE WORKING'!I337</f>
        <v>0</v>
      </c>
      <c r="H247" s="416">
        <f>+'SALE WORKING'!J337</f>
        <v>0</v>
      </c>
      <c r="I247" s="416">
        <f>+'SALE WORKING'!K337</f>
        <v>0</v>
      </c>
      <c r="J247" s="416">
        <f>+'SALE WORKING'!L337</f>
        <v>0</v>
      </c>
      <c r="K247" s="416">
        <f>+'SALE WORKING'!M337</f>
        <v>0</v>
      </c>
      <c r="L247" s="416">
        <f>+'SALE WORKING'!N337</f>
        <v>0</v>
      </c>
      <c r="M247" s="416">
        <f>+'SALE WORKING'!O337</f>
        <v>0</v>
      </c>
    </row>
    <row r="248" spans="1:13" ht="14.25" thickBot="1">
      <c r="A248" s="384" t="s">
        <v>1368</v>
      </c>
      <c r="B248" s="416">
        <f>+'SALE WORKING'!D338</f>
        <v>0</v>
      </c>
      <c r="C248" s="416">
        <f>+'SALE WORKING'!E338</f>
        <v>0</v>
      </c>
      <c r="D248" s="416">
        <f>+'SALE WORKING'!F338</f>
        <v>0</v>
      </c>
      <c r="E248" s="416">
        <f>+'SALE WORKING'!G338</f>
        <v>0</v>
      </c>
      <c r="F248" s="416">
        <f>+'SALE WORKING'!H338</f>
        <v>0</v>
      </c>
      <c r="G248" s="416">
        <f>+'SALE WORKING'!I338</f>
        <v>0</v>
      </c>
      <c r="H248" s="416">
        <f>+'SALE WORKING'!J338</f>
        <v>0</v>
      </c>
      <c r="I248" s="416">
        <f>+'SALE WORKING'!K338</f>
        <v>0</v>
      </c>
      <c r="J248" s="416">
        <f>+'SALE WORKING'!L338</f>
        <v>0</v>
      </c>
      <c r="K248" s="416">
        <f>+'SALE WORKING'!M338</f>
        <v>0</v>
      </c>
      <c r="L248" s="416">
        <f>+'SALE WORKING'!N338</f>
        <v>0</v>
      </c>
      <c r="M248" s="416">
        <f>+'SALE WORKING'!O338</f>
        <v>0</v>
      </c>
    </row>
    <row r="249" spans="1:13" ht="16.5">
      <c r="A249" s="665" t="s">
        <v>1384</v>
      </c>
      <c r="B249" s="666"/>
      <c r="C249" s="666"/>
      <c r="D249" s="666"/>
      <c r="E249" s="666"/>
      <c r="F249" s="666"/>
      <c r="G249" s="666"/>
      <c r="H249" s="666"/>
      <c r="I249" s="666"/>
      <c r="J249" s="666"/>
      <c r="K249" s="666"/>
      <c r="L249" s="666"/>
      <c r="M249" s="667"/>
    </row>
    <row r="250" spans="1:13">
      <c r="A250" s="401" t="s">
        <v>1362</v>
      </c>
      <c r="B250" s="467">
        <v>43556</v>
      </c>
      <c r="C250" s="467">
        <v>43586</v>
      </c>
      <c r="D250" s="467">
        <v>43617</v>
      </c>
      <c r="E250" s="467">
        <v>43647</v>
      </c>
      <c r="F250" s="467">
        <v>43678</v>
      </c>
      <c r="G250" s="467">
        <v>43709</v>
      </c>
      <c r="H250" s="467">
        <v>43739</v>
      </c>
      <c r="I250" s="467">
        <v>43770</v>
      </c>
      <c r="J250" s="467">
        <v>43800</v>
      </c>
      <c r="K250" s="467">
        <v>43831</v>
      </c>
      <c r="L250" s="467">
        <v>43862</v>
      </c>
      <c r="M250" s="467">
        <v>43891</v>
      </c>
    </row>
    <row r="251" spans="1:13">
      <c r="A251" s="384" t="s">
        <v>1363</v>
      </c>
      <c r="B251" s="422">
        <f>+B151+B159+B167</f>
        <v>0</v>
      </c>
      <c r="C251" s="422">
        <f t="shared" ref="C251:M251" si="7">+C151+C159+C167</f>
        <v>0</v>
      </c>
      <c r="D251" s="422">
        <f t="shared" si="7"/>
        <v>0</v>
      </c>
      <c r="E251" s="422">
        <f t="shared" si="7"/>
        <v>0</v>
      </c>
      <c r="F251" s="422">
        <f t="shared" si="7"/>
        <v>0</v>
      </c>
      <c r="G251" s="422">
        <f t="shared" si="7"/>
        <v>0</v>
      </c>
      <c r="H251" s="422">
        <f t="shared" si="7"/>
        <v>0</v>
      </c>
      <c r="I251" s="422">
        <f t="shared" si="7"/>
        <v>0</v>
      </c>
      <c r="J251" s="422">
        <f t="shared" si="7"/>
        <v>0</v>
      </c>
      <c r="K251" s="422">
        <f t="shared" si="7"/>
        <v>0</v>
      </c>
      <c r="L251" s="422">
        <f t="shared" si="7"/>
        <v>0</v>
      </c>
      <c r="M251" s="422">
        <f t="shared" si="7"/>
        <v>0</v>
      </c>
    </row>
    <row r="252" spans="1:13">
      <c r="A252" s="384" t="s">
        <v>1364</v>
      </c>
      <c r="B252" s="416">
        <f t="shared" ref="B252:M256" si="8">+B152+B160+B168</f>
        <v>3367180.7699999963</v>
      </c>
      <c r="C252" s="416">
        <f t="shared" si="8"/>
        <v>4103118.6999999983</v>
      </c>
      <c r="D252" s="416">
        <f t="shared" si="8"/>
        <v>5797583.1739999959</v>
      </c>
      <c r="E252" s="416">
        <f t="shared" si="8"/>
        <v>6648568.9499999927</v>
      </c>
      <c r="F252" s="416">
        <f t="shared" si="8"/>
        <v>5434117.6199999955</v>
      </c>
      <c r="G252" s="416">
        <f t="shared" si="8"/>
        <v>0</v>
      </c>
      <c r="H252" s="416">
        <f t="shared" si="8"/>
        <v>0</v>
      </c>
      <c r="I252" s="416">
        <f t="shared" si="8"/>
        <v>0</v>
      </c>
      <c r="J252" s="416">
        <f t="shared" si="8"/>
        <v>0</v>
      </c>
      <c r="K252" s="416">
        <f t="shared" si="8"/>
        <v>0</v>
      </c>
      <c r="L252" s="416">
        <f t="shared" si="8"/>
        <v>0</v>
      </c>
      <c r="M252" s="416">
        <f t="shared" si="8"/>
        <v>0</v>
      </c>
    </row>
    <row r="253" spans="1:13">
      <c r="A253" s="384" t="s">
        <v>1365</v>
      </c>
      <c r="B253" s="416">
        <f t="shared" si="8"/>
        <v>34940.687599999997</v>
      </c>
      <c r="C253" s="416">
        <f t="shared" si="8"/>
        <v>55549.74040000001</v>
      </c>
      <c r="D253" s="416">
        <f t="shared" si="8"/>
        <v>141109.85840000003</v>
      </c>
      <c r="E253" s="416">
        <f t="shared" si="8"/>
        <v>64427.327999999994</v>
      </c>
      <c r="F253" s="416">
        <f t="shared" si="8"/>
        <v>30473.3688</v>
      </c>
      <c r="G253" s="416">
        <f t="shared" si="8"/>
        <v>0</v>
      </c>
      <c r="H253" s="416">
        <f t="shared" si="8"/>
        <v>0</v>
      </c>
      <c r="I253" s="416">
        <f t="shared" si="8"/>
        <v>0</v>
      </c>
      <c r="J253" s="416">
        <f t="shared" si="8"/>
        <v>0</v>
      </c>
      <c r="K253" s="416">
        <f t="shared" si="8"/>
        <v>0</v>
      </c>
      <c r="L253" s="416">
        <f t="shared" si="8"/>
        <v>0</v>
      </c>
      <c r="M253" s="416">
        <f t="shared" si="8"/>
        <v>0</v>
      </c>
    </row>
    <row r="254" spans="1:13">
      <c r="A254" s="384" t="s">
        <v>1366</v>
      </c>
      <c r="B254" s="416">
        <f t="shared" si="8"/>
        <v>417716.22849999991</v>
      </c>
      <c r="C254" s="416">
        <f t="shared" si="8"/>
        <v>463392.39580000017</v>
      </c>
      <c r="D254" s="416">
        <f t="shared" si="8"/>
        <v>631751.11866000027</v>
      </c>
      <c r="E254" s="416">
        <f t="shared" si="8"/>
        <v>754381.66600000055</v>
      </c>
      <c r="F254" s="416">
        <f t="shared" si="8"/>
        <v>599768.32440000016</v>
      </c>
      <c r="G254" s="416">
        <f t="shared" si="8"/>
        <v>0</v>
      </c>
      <c r="H254" s="416">
        <f t="shared" si="8"/>
        <v>0</v>
      </c>
      <c r="I254" s="416">
        <f t="shared" si="8"/>
        <v>0</v>
      </c>
      <c r="J254" s="416">
        <f t="shared" si="8"/>
        <v>0</v>
      </c>
      <c r="K254" s="416">
        <f t="shared" si="8"/>
        <v>0</v>
      </c>
      <c r="L254" s="416">
        <f t="shared" si="8"/>
        <v>0</v>
      </c>
      <c r="M254" s="416">
        <f t="shared" si="8"/>
        <v>0</v>
      </c>
    </row>
    <row r="255" spans="1:13">
      <c r="A255" s="384" t="s">
        <v>1367</v>
      </c>
      <c r="B255" s="416">
        <f t="shared" si="8"/>
        <v>417716.22849999991</v>
      </c>
      <c r="C255" s="416">
        <f t="shared" si="8"/>
        <v>463392.39580000017</v>
      </c>
      <c r="D255" s="416">
        <f t="shared" si="8"/>
        <v>631751.11866000027</v>
      </c>
      <c r="E255" s="416">
        <f t="shared" si="8"/>
        <v>754381.66600000055</v>
      </c>
      <c r="F255" s="416">
        <f t="shared" si="8"/>
        <v>599768.32440000016</v>
      </c>
      <c r="G255" s="416">
        <f t="shared" si="8"/>
        <v>0</v>
      </c>
      <c r="H255" s="416">
        <f t="shared" si="8"/>
        <v>0</v>
      </c>
      <c r="I255" s="416">
        <f t="shared" si="8"/>
        <v>0</v>
      </c>
      <c r="J255" s="416">
        <f t="shared" si="8"/>
        <v>0</v>
      </c>
      <c r="K255" s="416">
        <f t="shared" si="8"/>
        <v>0</v>
      </c>
      <c r="L255" s="416">
        <f t="shared" si="8"/>
        <v>0</v>
      </c>
      <c r="M255" s="416">
        <f t="shared" si="8"/>
        <v>0</v>
      </c>
    </row>
    <row r="256" spans="1:13" ht="14.25" thickBot="1">
      <c r="A256" s="384" t="s">
        <v>1368</v>
      </c>
      <c r="B256" s="416">
        <f t="shared" si="8"/>
        <v>0</v>
      </c>
      <c r="C256" s="416">
        <f t="shared" si="8"/>
        <v>0</v>
      </c>
      <c r="D256" s="416">
        <f t="shared" si="8"/>
        <v>0</v>
      </c>
      <c r="E256" s="416">
        <f t="shared" si="8"/>
        <v>0</v>
      </c>
      <c r="F256" s="416">
        <f t="shared" si="8"/>
        <v>0</v>
      </c>
      <c r="G256" s="416">
        <f t="shared" si="8"/>
        <v>0</v>
      </c>
      <c r="H256" s="416">
        <f t="shared" si="8"/>
        <v>0</v>
      </c>
      <c r="I256" s="416">
        <f t="shared" si="8"/>
        <v>0</v>
      </c>
      <c r="J256" s="416">
        <f t="shared" si="8"/>
        <v>0</v>
      </c>
      <c r="K256" s="416">
        <f t="shared" si="8"/>
        <v>0</v>
      </c>
      <c r="L256" s="416">
        <f t="shared" si="8"/>
        <v>0</v>
      </c>
      <c r="M256" s="416">
        <f t="shared" si="8"/>
        <v>0</v>
      </c>
    </row>
    <row r="257" spans="1:13" ht="16.5">
      <c r="A257" s="665"/>
      <c r="B257" s="666"/>
      <c r="C257" s="666"/>
      <c r="D257" s="666"/>
      <c r="E257" s="666"/>
      <c r="F257" s="666"/>
      <c r="G257" s="666"/>
      <c r="H257" s="666"/>
      <c r="I257" s="666"/>
      <c r="J257" s="666"/>
      <c r="K257" s="666"/>
      <c r="L257" s="666"/>
      <c r="M257" s="667"/>
    </row>
  </sheetData>
  <mergeCells count="18">
    <mergeCell ref="A51:M51"/>
    <mergeCell ref="B1:E1"/>
    <mergeCell ref="H1:K1"/>
    <mergeCell ref="A3:M3"/>
    <mergeCell ref="A11:M11"/>
    <mergeCell ref="A43:M43"/>
    <mergeCell ref="A257:M257"/>
    <mergeCell ref="A59:M59"/>
    <mergeCell ref="A89:M89"/>
    <mergeCell ref="A119:M119"/>
    <mergeCell ref="A149:M149"/>
    <mergeCell ref="A157:M157"/>
    <mergeCell ref="A165:M165"/>
    <mergeCell ref="A173:M173"/>
    <mergeCell ref="A181:M181"/>
    <mergeCell ref="A211:M211"/>
    <mergeCell ref="A241:M241"/>
    <mergeCell ref="A249:M24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1"/>
  <sheetViews>
    <sheetView topLeftCell="A828" workbookViewId="0">
      <selection activeCell="A863" sqref="A863"/>
    </sheetView>
  </sheetViews>
  <sheetFormatPr defaultRowHeight="11.25"/>
  <cols>
    <col min="1" max="1" width="6" style="5" bestFit="1" customWidth="1"/>
    <col min="2" max="2" width="3.85546875" style="5" customWidth="1"/>
    <col min="3" max="3" width="27" style="5" customWidth="1"/>
    <col min="4" max="4" width="15.85546875" style="5" bestFit="1" customWidth="1"/>
    <col min="5" max="5" width="9.140625" style="5"/>
    <col min="6" max="6" width="10" style="5" customWidth="1"/>
    <col min="7" max="7" width="10.85546875" style="5" customWidth="1"/>
    <col min="8" max="8" width="11.42578125" style="5" customWidth="1"/>
    <col min="9" max="9" width="7.140625" style="5" customWidth="1"/>
    <col min="10" max="10" width="6.7109375" style="5" customWidth="1"/>
    <col min="11" max="11" width="8.140625" style="5" customWidth="1"/>
    <col min="12" max="12" width="6.42578125" style="5" customWidth="1"/>
    <col min="13" max="13" width="4.85546875" style="5" customWidth="1"/>
    <col min="14" max="14" width="6.42578125" style="5" customWidth="1"/>
    <col min="15" max="15" width="13.7109375" style="5" customWidth="1"/>
    <col min="16" max="16" width="5.28515625" style="5" customWidth="1"/>
    <col min="17" max="17" width="9" style="5" customWidth="1"/>
    <col min="18" max="18" width="8.42578125" style="5" customWidth="1"/>
    <col min="19" max="19" width="10" style="5" customWidth="1"/>
    <col min="20" max="20" width="8.28515625" style="5" bestFit="1" customWidth="1"/>
    <col min="21" max="22" width="9.140625" style="5" bestFit="1" customWidth="1"/>
    <col min="23" max="23" width="5" style="5" bestFit="1" customWidth="1"/>
    <col min="24" max="24" width="9.7109375" style="5" customWidth="1"/>
    <col min="25" max="25" width="10.5703125" style="5" customWidth="1"/>
    <col min="26" max="26" width="7" style="5" customWidth="1"/>
    <col min="27" max="27" width="6.42578125" style="5" customWidth="1"/>
    <col min="28" max="28" width="4.85546875" style="5" customWidth="1"/>
    <col min="29" max="16384" width="9.140625" style="5"/>
  </cols>
  <sheetData>
    <row r="1" spans="1:28" ht="19.5" customHeight="1">
      <c r="B1" s="1"/>
      <c r="C1" s="2"/>
      <c r="D1" s="2"/>
      <c r="F1" s="2"/>
      <c r="G1" s="2"/>
      <c r="K1" s="3" t="s">
        <v>0</v>
      </c>
      <c r="L1" s="7"/>
      <c r="M1" s="4"/>
      <c r="O1" s="3"/>
      <c r="P1" s="6"/>
      <c r="Q1" s="6"/>
      <c r="R1" s="6"/>
      <c r="S1" s="7">
        <v>19307453.953999996</v>
      </c>
      <c r="T1" s="7">
        <v>307957.54920000007</v>
      </c>
      <c r="U1" s="7">
        <v>2200357.6619599937</v>
      </c>
      <c r="V1" s="7">
        <v>2200357.6619599937</v>
      </c>
      <c r="W1" s="7">
        <v>0</v>
      </c>
      <c r="X1" s="7">
        <v>24016127.767120034</v>
      </c>
      <c r="Y1" s="83"/>
      <c r="AB1" s="4"/>
    </row>
    <row r="2" spans="1:28" ht="12" customHeight="1">
      <c r="B2" s="565" t="s">
        <v>1</v>
      </c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84"/>
      <c r="Y2" s="84"/>
    </row>
    <row r="3" spans="1:28">
      <c r="B3" s="566" t="s">
        <v>2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321"/>
      <c r="Y3" s="321"/>
    </row>
    <row r="4" spans="1:28" ht="16.5" customHeight="1">
      <c r="A4" s="560" t="s">
        <v>11</v>
      </c>
      <c r="B4" s="559" t="s">
        <v>3</v>
      </c>
      <c r="C4" s="559" t="s">
        <v>4</v>
      </c>
      <c r="D4" s="558" t="s">
        <v>5</v>
      </c>
      <c r="E4" s="276" t="s">
        <v>19</v>
      </c>
      <c r="F4" s="558" t="s">
        <v>773</v>
      </c>
      <c r="G4" s="558" t="s">
        <v>774</v>
      </c>
      <c r="H4" s="558" t="s">
        <v>10</v>
      </c>
      <c r="I4" s="560" t="s">
        <v>12</v>
      </c>
      <c r="J4" s="567" t="s">
        <v>13</v>
      </c>
      <c r="K4" s="558" t="s">
        <v>8</v>
      </c>
      <c r="L4" s="559" t="s">
        <v>17</v>
      </c>
      <c r="M4" s="560" t="s">
        <v>21</v>
      </c>
      <c r="N4" s="560" t="s">
        <v>22</v>
      </c>
      <c r="O4" s="567" t="s">
        <v>23</v>
      </c>
      <c r="P4" s="567" t="s">
        <v>24</v>
      </c>
      <c r="Q4" s="560" t="s">
        <v>25</v>
      </c>
      <c r="R4" s="319" t="s">
        <v>26</v>
      </c>
      <c r="S4" s="558" t="s">
        <v>16</v>
      </c>
      <c r="T4" s="559" t="s">
        <v>18</v>
      </c>
      <c r="U4" s="559"/>
      <c r="V4" s="559"/>
      <c r="W4" s="559"/>
      <c r="X4" s="558" t="s">
        <v>15</v>
      </c>
      <c r="Y4" s="560" t="s">
        <v>14</v>
      </c>
      <c r="Z4" s="558" t="s">
        <v>10</v>
      </c>
      <c r="AA4" s="558" t="s">
        <v>10</v>
      </c>
      <c r="AB4" s="558" t="s">
        <v>9</v>
      </c>
    </row>
    <row r="5" spans="1:28" ht="14.25" customHeight="1">
      <c r="A5" s="561"/>
      <c r="B5" s="559"/>
      <c r="C5" s="559"/>
      <c r="D5" s="559"/>
      <c r="E5" s="9" t="s">
        <v>31</v>
      </c>
      <c r="F5" s="559"/>
      <c r="G5" s="559"/>
      <c r="H5" s="559"/>
      <c r="I5" s="569"/>
      <c r="J5" s="568"/>
      <c r="K5" s="559"/>
      <c r="L5" s="559"/>
      <c r="M5" s="561"/>
      <c r="N5" s="569"/>
      <c r="O5" s="568"/>
      <c r="P5" s="568"/>
      <c r="Q5" s="569"/>
      <c r="R5" s="320" t="s">
        <v>32</v>
      </c>
      <c r="S5" s="559"/>
      <c r="T5" s="8" t="s">
        <v>27</v>
      </c>
      <c r="U5" s="8" t="s">
        <v>28</v>
      </c>
      <c r="V5" s="8" t="s">
        <v>29</v>
      </c>
      <c r="W5" s="8" t="s">
        <v>30</v>
      </c>
      <c r="X5" s="559"/>
      <c r="Y5" s="561"/>
      <c r="Z5" s="559"/>
      <c r="AA5" s="559"/>
      <c r="AB5" s="559"/>
    </row>
    <row r="6" spans="1:28">
      <c r="A6" s="16">
        <v>43556</v>
      </c>
      <c r="B6" s="10">
        <v>1</v>
      </c>
      <c r="C6" s="11" t="s">
        <v>33</v>
      </c>
      <c r="D6" s="12" t="str">
        <f>VLOOKUP(C6,'MASTER SALE PARTY'!$B$4:$E$1000,2,FALSE)</f>
        <v>27AABCM2508F1ZU</v>
      </c>
      <c r="E6" s="12" t="s">
        <v>1545</v>
      </c>
      <c r="F6" s="13" t="s">
        <v>35</v>
      </c>
      <c r="G6" s="14">
        <v>43557</v>
      </c>
      <c r="H6" s="12" t="str">
        <f>VLOOKUP(C6,'MASTER SALE PARTY'!$B$4:$E$1000,3,FALSE)</f>
        <v>27-Maharashatra</v>
      </c>
      <c r="I6" s="17">
        <v>0</v>
      </c>
      <c r="J6" s="17" t="s">
        <v>37</v>
      </c>
      <c r="K6" s="15">
        <v>87081090</v>
      </c>
      <c r="L6" s="20">
        <f>VLOOKUP(K6,'MASTER SALE HSN'!$A$4:$E$200,5,FALSE)</f>
        <v>28</v>
      </c>
      <c r="M6" s="15"/>
      <c r="N6" s="12"/>
      <c r="O6" s="12"/>
      <c r="P6" s="12"/>
      <c r="Q6" s="22" t="s">
        <v>40</v>
      </c>
      <c r="R6" s="12" t="s">
        <v>41</v>
      </c>
      <c r="S6" s="19">
        <v>35711.279999999999</v>
      </c>
      <c r="T6" s="21">
        <f>+IF(AA6="oms",S6/100*L6,0)</f>
        <v>0</v>
      </c>
      <c r="U6" s="21">
        <f>+IF(AA6="local",S6/100*L6/2,0)</f>
        <v>4999.5792000000001</v>
      </c>
      <c r="V6" s="21">
        <f>+IF(AA6="local",S6/100*L6/2,0)</f>
        <v>4999.5792000000001</v>
      </c>
      <c r="W6" s="21">
        <v>0</v>
      </c>
      <c r="X6" s="18">
        <v>45710.438399999999</v>
      </c>
      <c r="Y6" s="12" t="s">
        <v>38</v>
      </c>
      <c r="Z6" s="12" t="s">
        <v>1482</v>
      </c>
      <c r="AA6" s="12" t="str">
        <f>VLOOKUP(C6,'MASTER SALE PARTY'!$B$4:$E$1000,4,FALSE)</f>
        <v>Local</v>
      </c>
      <c r="AB6" s="15">
        <v>0</v>
      </c>
    </row>
    <row r="7" spans="1:28">
      <c r="A7" s="16">
        <v>43556</v>
      </c>
      <c r="B7" s="12">
        <v>2</v>
      </c>
      <c r="C7" s="23" t="s">
        <v>33</v>
      </c>
      <c r="D7" s="12" t="str">
        <f>VLOOKUP(C7,'MASTER SALE PARTY'!$B$4:$E$1000,2,FALSE)</f>
        <v>27AABCM2508F1ZU</v>
      </c>
      <c r="E7" s="12" t="s">
        <v>1545</v>
      </c>
      <c r="F7" s="24" t="s">
        <v>42</v>
      </c>
      <c r="G7" s="25">
        <v>43557</v>
      </c>
      <c r="H7" s="12" t="str">
        <f>VLOOKUP(C7,'MASTER SALE PARTY'!$B$4:$E$1000,3,FALSE)</f>
        <v>27-Maharashatra</v>
      </c>
      <c r="I7" s="17">
        <v>0</v>
      </c>
      <c r="J7" s="17" t="s">
        <v>37</v>
      </c>
      <c r="K7" s="26">
        <v>87141090</v>
      </c>
      <c r="L7" s="20">
        <f>VLOOKUP(K7,'MASTER SALE HSN'!$A$4:$E$200,5,FALSE)</f>
        <v>28</v>
      </c>
      <c r="M7" s="26"/>
      <c r="N7" s="12"/>
      <c r="O7" s="12"/>
      <c r="P7" s="12"/>
      <c r="Q7" s="22" t="s">
        <v>43</v>
      </c>
      <c r="R7" s="12" t="s">
        <v>44</v>
      </c>
      <c r="S7" s="28">
        <v>43507.5</v>
      </c>
      <c r="T7" s="21">
        <f t="shared" ref="T7:T70" si="0">+IF(AA7="oms",S7/100*L7,0)</f>
        <v>0</v>
      </c>
      <c r="U7" s="21">
        <f t="shared" ref="U7:U70" si="1">+IF(AA7="local",S7/100*L7/2,0)</f>
        <v>6091.05</v>
      </c>
      <c r="V7" s="21">
        <f t="shared" ref="V7:V70" si="2">+IF(AA7="local",S7/100*L7/2,0)</f>
        <v>6091.05</v>
      </c>
      <c r="W7" s="21">
        <v>0</v>
      </c>
      <c r="X7" s="27">
        <v>55689.600000000006</v>
      </c>
      <c r="Y7" s="12" t="s">
        <v>38</v>
      </c>
      <c r="Z7" s="12" t="s">
        <v>1482</v>
      </c>
      <c r="AA7" s="12" t="str">
        <f>VLOOKUP(C7,'MASTER SALE PARTY'!$B$4:$E$1000,4,FALSE)</f>
        <v>Local</v>
      </c>
      <c r="AB7" s="26">
        <v>1030</v>
      </c>
    </row>
    <row r="8" spans="1:28">
      <c r="A8" s="16">
        <v>43556</v>
      </c>
      <c r="B8" s="12">
        <v>3</v>
      </c>
      <c r="C8" s="23" t="s">
        <v>45</v>
      </c>
      <c r="D8" s="12" t="str">
        <f>VLOOKUP(C8,'MASTER SALE PARTY'!$B$4:$E$1000,2,FALSE)</f>
        <v>27AAECM8871A1ZF</v>
      </c>
      <c r="E8" s="12" t="s">
        <v>1545</v>
      </c>
      <c r="F8" s="24" t="s">
        <v>47</v>
      </c>
      <c r="G8" s="25">
        <v>43557</v>
      </c>
      <c r="H8" s="12" t="str">
        <f>VLOOKUP(C8,'MASTER SALE PARTY'!$B$4:$E$1000,3,FALSE)</f>
        <v>27-Maharashatra</v>
      </c>
      <c r="I8" s="17">
        <v>0</v>
      </c>
      <c r="J8" s="17" t="s">
        <v>37</v>
      </c>
      <c r="K8" s="26">
        <v>87089900</v>
      </c>
      <c r="L8" s="20">
        <f>VLOOKUP(K8,'MASTER SALE HSN'!$A$4:$E$200,5,FALSE)</f>
        <v>28</v>
      </c>
      <c r="M8" s="26"/>
      <c r="N8" s="12"/>
      <c r="O8" s="12"/>
      <c r="P8" s="12"/>
      <c r="Q8" s="22" t="s">
        <v>40</v>
      </c>
      <c r="R8" s="12" t="s">
        <v>41</v>
      </c>
      <c r="S8" s="28">
        <v>23255.759999999998</v>
      </c>
      <c r="T8" s="21">
        <f t="shared" si="0"/>
        <v>0</v>
      </c>
      <c r="U8" s="21">
        <f t="shared" si="1"/>
        <v>3255.8063999999995</v>
      </c>
      <c r="V8" s="21">
        <f t="shared" si="2"/>
        <v>3255.8063999999995</v>
      </c>
      <c r="W8" s="21">
        <v>0</v>
      </c>
      <c r="X8" s="27">
        <v>29767.382799999996</v>
      </c>
      <c r="Y8" s="12" t="s">
        <v>38</v>
      </c>
      <c r="Z8" s="12" t="s">
        <v>1482</v>
      </c>
      <c r="AA8" s="12" t="str">
        <f>VLOOKUP(C8,'MASTER SALE PARTY'!$B$4:$E$1000,4,FALSE)</f>
        <v>Local</v>
      </c>
      <c r="AB8" s="26">
        <v>12</v>
      </c>
    </row>
    <row r="9" spans="1:28">
      <c r="A9" s="16">
        <v>43556</v>
      </c>
      <c r="B9" s="12">
        <v>4</v>
      </c>
      <c r="C9" s="23" t="s">
        <v>45</v>
      </c>
      <c r="D9" s="12" t="str">
        <f>VLOOKUP(C9,'MASTER SALE PARTY'!$B$4:$E$1000,2,FALSE)</f>
        <v>27AAECM8871A1ZF</v>
      </c>
      <c r="E9" s="12" t="s">
        <v>1545</v>
      </c>
      <c r="F9" s="24" t="s">
        <v>50</v>
      </c>
      <c r="G9" s="25">
        <v>43557</v>
      </c>
      <c r="H9" s="12" t="str">
        <f>VLOOKUP(C9,'MASTER SALE PARTY'!$B$4:$E$1000,3,FALSE)</f>
        <v>27-Maharashatra</v>
      </c>
      <c r="I9" s="17">
        <v>0</v>
      </c>
      <c r="J9" s="17" t="s">
        <v>37</v>
      </c>
      <c r="K9" s="26">
        <v>87089900</v>
      </c>
      <c r="L9" s="20">
        <f>VLOOKUP(K9,'MASTER SALE HSN'!$A$4:$E$200,5,FALSE)</f>
        <v>28</v>
      </c>
      <c r="M9" s="26"/>
      <c r="N9" s="12"/>
      <c r="O9" s="12"/>
      <c r="P9" s="12"/>
      <c r="Q9" s="22" t="s">
        <v>43</v>
      </c>
      <c r="R9" s="12" t="s">
        <v>44</v>
      </c>
      <c r="S9" s="28">
        <v>23255.759999999998</v>
      </c>
      <c r="T9" s="21">
        <f t="shared" si="0"/>
        <v>0</v>
      </c>
      <c r="U9" s="21">
        <f t="shared" si="1"/>
        <v>3255.8063999999995</v>
      </c>
      <c r="V9" s="21">
        <f t="shared" si="2"/>
        <v>3255.8063999999995</v>
      </c>
      <c r="W9" s="21">
        <v>0</v>
      </c>
      <c r="X9" s="27">
        <v>29767.382799999996</v>
      </c>
      <c r="Y9" s="12" t="s">
        <v>38</v>
      </c>
      <c r="Z9" s="12" t="s">
        <v>1482</v>
      </c>
      <c r="AA9" s="12" t="str">
        <f>VLOOKUP(C9,'MASTER SALE PARTY'!$B$4:$E$1000,4,FALSE)</f>
        <v>Local</v>
      </c>
      <c r="AB9" s="26">
        <v>12</v>
      </c>
    </row>
    <row r="10" spans="1:28">
      <c r="A10" s="16">
        <v>43556</v>
      </c>
      <c r="B10" s="12">
        <v>5</v>
      </c>
      <c r="C10" s="23" t="s">
        <v>33</v>
      </c>
      <c r="D10" s="12" t="str">
        <f>VLOOKUP(C10,'MASTER SALE PARTY'!$B$4:$E$1000,2,FALSE)</f>
        <v>27AABCM2508F1ZU</v>
      </c>
      <c r="E10" s="12" t="s">
        <v>1545</v>
      </c>
      <c r="F10" s="24" t="s">
        <v>51</v>
      </c>
      <c r="G10" s="25">
        <v>43557</v>
      </c>
      <c r="H10" s="12" t="str">
        <f>VLOOKUP(C10,'MASTER SALE PARTY'!$B$4:$E$1000,3,FALSE)</f>
        <v>27-Maharashatra</v>
      </c>
      <c r="I10" s="17">
        <v>0</v>
      </c>
      <c r="J10" s="17" t="s">
        <v>37</v>
      </c>
      <c r="K10" s="26">
        <v>87081090</v>
      </c>
      <c r="L10" s="20">
        <f>VLOOKUP(K10,'MASTER SALE HSN'!$A$4:$E$200,5,FALSE)</f>
        <v>28</v>
      </c>
      <c r="M10" s="26"/>
      <c r="N10" s="12"/>
      <c r="O10" s="12"/>
      <c r="P10" s="12"/>
      <c r="Q10" s="22" t="s">
        <v>40</v>
      </c>
      <c r="R10" s="12" t="s">
        <v>41</v>
      </c>
      <c r="S10" s="28">
        <v>49599</v>
      </c>
      <c r="T10" s="21">
        <f t="shared" si="0"/>
        <v>0</v>
      </c>
      <c r="U10" s="21">
        <f t="shared" si="1"/>
        <v>6943.8600000000006</v>
      </c>
      <c r="V10" s="21">
        <f t="shared" si="2"/>
        <v>6943.8600000000006</v>
      </c>
      <c r="W10" s="21">
        <v>0</v>
      </c>
      <c r="X10" s="27">
        <v>63486.720000000001</v>
      </c>
      <c r="Y10" s="12" t="s">
        <v>38</v>
      </c>
      <c r="Z10" s="12" t="s">
        <v>1482</v>
      </c>
      <c r="AA10" s="12" t="str">
        <f>VLOOKUP(C10,'MASTER SALE PARTY'!$B$4:$E$1000,4,FALSE)</f>
        <v>Local</v>
      </c>
      <c r="AB10" s="26">
        <v>600</v>
      </c>
    </row>
    <row r="11" spans="1:28">
      <c r="A11" s="16">
        <v>43556</v>
      </c>
      <c r="B11" s="12">
        <v>6</v>
      </c>
      <c r="C11" s="23" t="s">
        <v>33</v>
      </c>
      <c r="D11" s="12" t="str">
        <f>VLOOKUP(C11,'MASTER SALE PARTY'!$B$4:$E$1000,2,FALSE)</f>
        <v>27AABCM2508F1ZU</v>
      </c>
      <c r="E11" s="12" t="s">
        <v>1545</v>
      </c>
      <c r="F11" s="24" t="s">
        <v>52</v>
      </c>
      <c r="G11" s="25">
        <v>43557</v>
      </c>
      <c r="H11" s="12" t="str">
        <f>VLOOKUP(C11,'MASTER SALE PARTY'!$B$4:$E$1000,3,FALSE)</f>
        <v>27-Maharashatra</v>
      </c>
      <c r="I11" s="17">
        <v>0</v>
      </c>
      <c r="J11" s="17" t="s">
        <v>37</v>
      </c>
      <c r="K11" s="26">
        <v>87141090</v>
      </c>
      <c r="L11" s="20">
        <f>VLOOKUP(K11,'MASTER SALE HSN'!$A$4:$E$200,5,FALSE)</f>
        <v>28</v>
      </c>
      <c r="M11" s="26"/>
      <c r="N11" s="12"/>
      <c r="O11" s="12"/>
      <c r="P11" s="12"/>
      <c r="Q11" s="22" t="s">
        <v>43</v>
      </c>
      <c r="R11" s="12" t="s">
        <v>44</v>
      </c>
      <c r="S11" s="28">
        <v>5287.5</v>
      </c>
      <c r="T11" s="21">
        <f t="shared" si="0"/>
        <v>0</v>
      </c>
      <c r="U11" s="21">
        <f t="shared" si="1"/>
        <v>740.25</v>
      </c>
      <c r="V11" s="21">
        <f t="shared" si="2"/>
        <v>740.25</v>
      </c>
      <c r="W11" s="21">
        <v>0</v>
      </c>
      <c r="X11" s="27">
        <v>6768</v>
      </c>
      <c r="Y11" s="12" t="s">
        <v>38</v>
      </c>
      <c r="Z11" s="12" t="s">
        <v>1482</v>
      </c>
      <c r="AA11" s="12" t="str">
        <f>VLOOKUP(C11,'MASTER SALE PARTY'!$B$4:$E$1000,4,FALSE)</f>
        <v>Local</v>
      </c>
      <c r="AB11" s="26">
        <v>150</v>
      </c>
    </row>
    <row r="12" spans="1:28">
      <c r="A12" s="16">
        <v>43556</v>
      </c>
      <c r="B12" s="12">
        <v>7</v>
      </c>
      <c r="C12" s="23" t="s">
        <v>45</v>
      </c>
      <c r="D12" s="12" t="str">
        <f>VLOOKUP(C12,'MASTER SALE PARTY'!$B$4:$E$1000,2,FALSE)</f>
        <v>27AAECM8871A1ZF</v>
      </c>
      <c r="E12" s="12" t="s">
        <v>1545</v>
      </c>
      <c r="F12" s="24" t="s">
        <v>53</v>
      </c>
      <c r="G12" s="25">
        <v>43557</v>
      </c>
      <c r="H12" s="12" t="str">
        <f>VLOOKUP(C12,'MASTER SALE PARTY'!$B$4:$E$1000,3,FALSE)</f>
        <v>27-Maharashatra</v>
      </c>
      <c r="I12" s="17">
        <v>0</v>
      </c>
      <c r="J12" s="17" t="s">
        <v>37</v>
      </c>
      <c r="K12" s="26">
        <v>87089900</v>
      </c>
      <c r="L12" s="20">
        <f>VLOOKUP(K12,'MASTER SALE HSN'!$A$4:$E$200,5,FALSE)</f>
        <v>28</v>
      </c>
      <c r="M12" s="26"/>
      <c r="N12" s="12"/>
      <c r="O12" s="12"/>
      <c r="P12" s="12"/>
      <c r="Q12" s="22" t="s">
        <v>40</v>
      </c>
      <c r="R12" s="12" t="s">
        <v>41</v>
      </c>
      <c r="S12" s="28">
        <v>23255.759999999998</v>
      </c>
      <c r="T12" s="21">
        <f t="shared" si="0"/>
        <v>0</v>
      </c>
      <c r="U12" s="21">
        <f t="shared" si="1"/>
        <v>3255.8063999999995</v>
      </c>
      <c r="V12" s="21">
        <f t="shared" si="2"/>
        <v>3255.8063999999995</v>
      </c>
      <c r="W12" s="21">
        <v>0</v>
      </c>
      <c r="X12" s="27">
        <v>29767.382799999996</v>
      </c>
      <c r="Y12" s="12" t="s">
        <v>38</v>
      </c>
      <c r="Z12" s="12" t="s">
        <v>1482</v>
      </c>
      <c r="AA12" s="12" t="str">
        <f>VLOOKUP(C12,'MASTER SALE PARTY'!$B$4:$E$1000,4,FALSE)</f>
        <v>Local</v>
      </c>
      <c r="AB12" s="26">
        <v>12</v>
      </c>
    </row>
    <row r="13" spans="1:28">
      <c r="A13" s="16">
        <v>43556</v>
      </c>
      <c r="B13" s="12">
        <v>8</v>
      </c>
      <c r="C13" s="23" t="s">
        <v>33</v>
      </c>
      <c r="D13" s="12" t="str">
        <f>VLOOKUP(C13,'MASTER SALE PARTY'!$B$4:$E$1000,2,FALSE)</f>
        <v>27AABCM2508F1ZU</v>
      </c>
      <c r="E13" s="12" t="s">
        <v>1545</v>
      </c>
      <c r="F13" s="24" t="s">
        <v>54</v>
      </c>
      <c r="G13" s="25">
        <v>43558</v>
      </c>
      <c r="H13" s="12" t="str">
        <f>VLOOKUP(C13,'MASTER SALE PARTY'!$B$4:$E$1000,3,FALSE)</f>
        <v>27-Maharashatra</v>
      </c>
      <c r="I13" s="17">
        <v>0</v>
      </c>
      <c r="J13" s="17" t="s">
        <v>37</v>
      </c>
      <c r="K13" s="26">
        <v>87081090</v>
      </c>
      <c r="L13" s="20">
        <f>VLOOKUP(K13,'MASTER SALE HSN'!$A$4:$E$200,5,FALSE)</f>
        <v>28</v>
      </c>
      <c r="M13" s="26"/>
      <c r="N13" s="12"/>
      <c r="O13" s="12"/>
      <c r="P13" s="12"/>
      <c r="Q13" s="22" t="s">
        <v>43</v>
      </c>
      <c r="R13" s="12" t="s">
        <v>44</v>
      </c>
      <c r="S13" s="28">
        <v>39679.199999999997</v>
      </c>
      <c r="T13" s="21">
        <f t="shared" si="0"/>
        <v>0</v>
      </c>
      <c r="U13" s="21">
        <f t="shared" si="1"/>
        <v>5555.0879999999997</v>
      </c>
      <c r="V13" s="21">
        <f t="shared" si="2"/>
        <v>5555.0879999999997</v>
      </c>
      <c r="W13" s="21">
        <v>0</v>
      </c>
      <c r="X13" s="27">
        <v>50789.376000000004</v>
      </c>
      <c r="Y13" s="12" t="s">
        <v>38</v>
      </c>
      <c r="Z13" s="12" t="s">
        <v>1482</v>
      </c>
      <c r="AA13" s="12" t="str">
        <f>VLOOKUP(C13,'MASTER SALE PARTY'!$B$4:$E$1000,4,FALSE)</f>
        <v>Local</v>
      </c>
      <c r="AB13" s="26">
        <v>480</v>
      </c>
    </row>
    <row r="14" spans="1:28">
      <c r="A14" s="16">
        <v>43556</v>
      </c>
      <c r="B14" s="12">
        <v>9</v>
      </c>
      <c r="C14" s="23" t="s">
        <v>33</v>
      </c>
      <c r="D14" s="12" t="str">
        <f>VLOOKUP(C14,'MASTER SALE PARTY'!$B$4:$E$1000,2,FALSE)</f>
        <v>27AABCM2508F1ZU</v>
      </c>
      <c r="E14" s="12" t="s">
        <v>1545</v>
      </c>
      <c r="F14" s="24" t="s">
        <v>55</v>
      </c>
      <c r="G14" s="25">
        <v>43558</v>
      </c>
      <c r="H14" s="12" t="str">
        <f>VLOOKUP(C14,'MASTER SALE PARTY'!$B$4:$E$1000,3,FALSE)</f>
        <v>27-Maharashatra</v>
      </c>
      <c r="I14" s="17">
        <v>0</v>
      </c>
      <c r="J14" s="17" t="s">
        <v>37</v>
      </c>
      <c r="K14" s="26">
        <v>87141090</v>
      </c>
      <c r="L14" s="20">
        <f>VLOOKUP(K14,'MASTER SALE HSN'!$A$4:$E$200,5,FALSE)</f>
        <v>28</v>
      </c>
      <c r="M14" s="26"/>
      <c r="N14" s="12"/>
      <c r="O14" s="12"/>
      <c r="P14" s="12"/>
      <c r="Q14" s="22" t="s">
        <v>40</v>
      </c>
      <c r="R14" s="12" t="s">
        <v>41</v>
      </c>
      <c r="S14" s="28">
        <v>6020</v>
      </c>
      <c r="T14" s="21">
        <f t="shared" si="0"/>
        <v>0</v>
      </c>
      <c r="U14" s="21">
        <f t="shared" si="1"/>
        <v>842.80000000000007</v>
      </c>
      <c r="V14" s="21">
        <f t="shared" si="2"/>
        <v>842.80000000000007</v>
      </c>
      <c r="W14" s="21">
        <v>0</v>
      </c>
      <c r="X14" s="27">
        <v>7705.6</v>
      </c>
      <c r="Y14" s="12" t="s">
        <v>38</v>
      </c>
      <c r="Z14" s="12" t="s">
        <v>1482</v>
      </c>
      <c r="AA14" s="12" t="str">
        <f>VLOOKUP(C14,'MASTER SALE PARTY'!$B$4:$E$1000,4,FALSE)</f>
        <v>Local</v>
      </c>
      <c r="AB14" s="26">
        <v>80</v>
      </c>
    </row>
    <row r="15" spans="1:28">
      <c r="A15" s="16">
        <v>43556</v>
      </c>
      <c r="B15" s="12">
        <v>10</v>
      </c>
      <c r="C15" s="23" t="s">
        <v>56</v>
      </c>
      <c r="D15" s="12" t="str">
        <f>VLOOKUP(C15,'MASTER SALE PARTY'!$B$4:$E$1000,2,FALSE)</f>
        <v>27AAGCM1258H1ZG</v>
      </c>
      <c r="E15" s="12" t="s">
        <v>1545</v>
      </c>
      <c r="F15" s="24" t="s">
        <v>58</v>
      </c>
      <c r="G15" s="25">
        <v>43558</v>
      </c>
      <c r="H15" s="12" t="str">
        <f>VLOOKUP(C15,'MASTER SALE PARTY'!$B$4:$E$1000,3,FALSE)</f>
        <v>27-Maharashatra</v>
      </c>
      <c r="I15" s="17">
        <v>0</v>
      </c>
      <c r="J15" s="17" t="s">
        <v>37</v>
      </c>
      <c r="K15" s="26">
        <v>998898</v>
      </c>
      <c r="L15" s="20">
        <f>VLOOKUP(K15,'MASTER SALE HSN'!$A$4:$E$200,5,FALSE)</f>
        <v>18</v>
      </c>
      <c r="M15" s="26"/>
      <c r="N15" s="12"/>
      <c r="O15" s="12"/>
      <c r="P15" s="12"/>
      <c r="Q15" s="22" t="s">
        <v>43</v>
      </c>
      <c r="R15" s="12" t="s">
        <v>44</v>
      </c>
      <c r="S15" s="28">
        <v>15200</v>
      </c>
      <c r="T15" s="21">
        <f t="shared" si="0"/>
        <v>0</v>
      </c>
      <c r="U15" s="21">
        <f t="shared" si="1"/>
        <v>1368</v>
      </c>
      <c r="V15" s="21">
        <f t="shared" si="2"/>
        <v>1368</v>
      </c>
      <c r="W15" s="21">
        <v>0</v>
      </c>
      <c r="X15" s="27">
        <v>17936</v>
      </c>
      <c r="Y15" s="12" t="s">
        <v>38</v>
      </c>
      <c r="Z15" s="12" t="s">
        <v>1482</v>
      </c>
      <c r="AA15" s="12" t="str">
        <f>VLOOKUP(C15,'MASTER SALE PARTY'!$B$4:$E$1000,4,FALSE)</f>
        <v>Local</v>
      </c>
      <c r="AB15" s="26">
        <v>80</v>
      </c>
    </row>
    <row r="16" spans="1:28">
      <c r="A16" s="16">
        <v>43556</v>
      </c>
      <c r="B16" s="12">
        <v>11</v>
      </c>
      <c r="C16" s="23" t="s">
        <v>59</v>
      </c>
      <c r="D16" s="12" t="str">
        <f>VLOOKUP(C16,'MASTER SALE PARTY'!$B$4:$E$1000,2,FALSE)</f>
        <v>27AAACT1848E1ZH</v>
      </c>
      <c r="E16" s="12" t="s">
        <v>1545</v>
      </c>
      <c r="F16" s="24" t="s">
        <v>61</v>
      </c>
      <c r="G16" s="25">
        <v>43559</v>
      </c>
      <c r="H16" s="12" t="str">
        <f>VLOOKUP(C16,'MASTER SALE PARTY'!$B$4:$E$1000,3,FALSE)</f>
        <v>27-Maharashatra</v>
      </c>
      <c r="I16" s="17">
        <v>0</v>
      </c>
      <c r="J16" s="17" t="s">
        <v>37</v>
      </c>
      <c r="K16" s="26">
        <v>87089900</v>
      </c>
      <c r="L16" s="20">
        <f>VLOOKUP(K16,'MASTER SALE HSN'!$A$4:$E$200,5,FALSE)</f>
        <v>28</v>
      </c>
      <c r="M16" s="26"/>
      <c r="N16" s="12"/>
      <c r="O16" s="12"/>
      <c r="P16" s="12"/>
      <c r="Q16" s="22" t="s">
        <v>40</v>
      </c>
      <c r="R16" s="12" t="s">
        <v>41</v>
      </c>
      <c r="S16" s="28">
        <v>25622.16</v>
      </c>
      <c r="T16" s="21">
        <f t="shared" si="0"/>
        <v>0</v>
      </c>
      <c r="U16" s="21">
        <f t="shared" si="1"/>
        <v>3587.1024000000002</v>
      </c>
      <c r="V16" s="21">
        <f t="shared" si="2"/>
        <v>3587.1024000000002</v>
      </c>
      <c r="W16" s="21">
        <v>0</v>
      </c>
      <c r="X16" s="27">
        <v>32796.364800000003</v>
      </c>
      <c r="Y16" s="12" t="s">
        <v>38</v>
      </c>
      <c r="Z16" s="12" t="s">
        <v>1482</v>
      </c>
      <c r="AA16" s="12" t="str">
        <f>VLOOKUP(C16,'MASTER SALE PARTY'!$B$4:$E$1000,4,FALSE)</f>
        <v>Local</v>
      </c>
      <c r="AB16" s="26">
        <v>48</v>
      </c>
    </row>
    <row r="17" spans="1:28">
      <c r="A17" s="16">
        <v>43556</v>
      </c>
      <c r="B17" s="12">
        <v>12</v>
      </c>
      <c r="C17" s="23" t="s">
        <v>33</v>
      </c>
      <c r="D17" s="12" t="str">
        <f>VLOOKUP(C17,'MASTER SALE PARTY'!$B$4:$E$1000,2,FALSE)</f>
        <v>27AABCM2508F1ZU</v>
      </c>
      <c r="E17" s="12" t="s">
        <v>1545</v>
      </c>
      <c r="F17" s="24" t="s">
        <v>62</v>
      </c>
      <c r="G17" s="25">
        <v>43559</v>
      </c>
      <c r="H17" s="12" t="str">
        <f>VLOOKUP(C17,'MASTER SALE PARTY'!$B$4:$E$1000,3,FALSE)</f>
        <v>27-Maharashatra</v>
      </c>
      <c r="I17" s="17">
        <v>0</v>
      </c>
      <c r="J17" s="17" t="s">
        <v>37</v>
      </c>
      <c r="K17" s="26">
        <v>87081090</v>
      </c>
      <c r="L17" s="20">
        <f>VLOOKUP(K17,'MASTER SALE HSN'!$A$4:$E$200,5,FALSE)</f>
        <v>28</v>
      </c>
      <c r="M17" s="26"/>
      <c r="N17" s="12"/>
      <c r="O17" s="12"/>
      <c r="P17" s="12"/>
      <c r="Q17" s="22" t="s">
        <v>43</v>
      </c>
      <c r="R17" s="12" t="s">
        <v>44</v>
      </c>
      <c r="S17" s="28">
        <v>21492.9</v>
      </c>
      <c r="T17" s="21">
        <f t="shared" si="0"/>
        <v>0</v>
      </c>
      <c r="U17" s="21">
        <f t="shared" si="1"/>
        <v>3009.0059999999999</v>
      </c>
      <c r="V17" s="21">
        <f t="shared" si="2"/>
        <v>3009.0059999999999</v>
      </c>
      <c r="W17" s="21">
        <v>0</v>
      </c>
      <c r="X17" s="27">
        <v>27510.902000000006</v>
      </c>
      <c r="Y17" s="12" t="s">
        <v>38</v>
      </c>
      <c r="Z17" s="12" t="s">
        <v>1482</v>
      </c>
      <c r="AA17" s="12" t="str">
        <f>VLOOKUP(C17,'MASTER SALE PARTY'!$B$4:$E$1000,4,FALSE)</f>
        <v>Local</v>
      </c>
      <c r="AB17" s="26">
        <v>260</v>
      </c>
    </row>
    <row r="18" spans="1:28">
      <c r="A18" s="16">
        <v>43556</v>
      </c>
      <c r="B18" s="12">
        <v>13</v>
      </c>
      <c r="C18" s="23" t="s">
        <v>33</v>
      </c>
      <c r="D18" s="12" t="str">
        <f>VLOOKUP(C18,'MASTER SALE PARTY'!$B$4:$E$1000,2,FALSE)</f>
        <v>27AABCM2508F1ZU</v>
      </c>
      <c r="E18" s="12" t="s">
        <v>1545</v>
      </c>
      <c r="F18" s="24" t="s">
        <v>63</v>
      </c>
      <c r="G18" s="25">
        <v>43559</v>
      </c>
      <c r="H18" s="12" t="str">
        <f>VLOOKUP(C18,'MASTER SALE PARTY'!$B$4:$E$1000,3,FALSE)</f>
        <v>27-Maharashatra</v>
      </c>
      <c r="I18" s="17">
        <v>0</v>
      </c>
      <c r="J18" s="17" t="s">
        <v>37</v>
      </c>
      <c r="K18" s="26">
        <v>87141090</v>
      </c>
      <c r="L18" s="20">
        <f>VLOOKUP(K18,'MASTER SALE HSN'!$A$4:$E$200,5,FALSE)</f>
        <v>28</v>
      </c>
      <c r="M18" s="26"/>
      <c r="N18" s="12"/>
      <c r="O18" s="12"/>
      <c r="P18" s="12"/>
      <c r="Q18" s="22" t="s">
        <v>40</v>
      </c>
      <c r="R18" s="12" t="s">
        <v>41</v>
      </c>
      <c r="S18" s="28">
        <v>9030</v>
      </c>
      <c r="T18" s="21">
        <f t="shared" si="0"/>
        <v>0</v>
      </c>
      <c r="U18" s="21">
        <f t="shared" si="1"/>
        <v>1264.2</v>
      </c>
      <c r="V18" s="21">
        <f t="shared" si="2"/>
        <v>1264.2</v>
      </c>
      <c r="W18" s="21">
        <v>0</v>
      </c>
      <c r="X18" s="27">
        <v>11558.400000000001</v>
      </c>
      <c r="Y18" s="12" t="s">
        <v>38</v>
      </c>
      <c r="Z18" s="12" t="s">
        <v>1482</v>
      </c>
      <c r="AA18" s="12" t="str">
        <f>VLOOKUP(C18,'MASTER SALE PARTY'!$B$4:$E$1000,4,FALSE)</f>
        <v>Local</v>
      </c>
      <c r="AB18" s="26">
        <v>120</v>
      </c>
    </row>
    <row r="19" spans="1:28">
      <c r="A19" s="16">
        <v>43556</v>
      </c>
      <c r="B19" s="12">
        <v>14</v>
      </c>
      <c r="C19" s="23" t="s">
        <v>64</v>
      </c>
      <c r="D19" s="12" t="str">
        <f>VLOOKUP(C19,'MASTER SALE PARTY'!$B$4:$E$1000,2,FALSE)</f>
        <v>27AAACD4090Q1Z8</v>
      </c>
      <c r="E19" s="12" t="s">
        <v>1545</v>
      </c>
      <c r="F19" s="24" t="s">
        <v>66</v>
      </c>
      <c r="G19" s="25">
        <v>43559</v>
      </c>
      <c r="H19" s="12" t="str">
        <f>VLOOKUP(C19,'MASTER SALE PARTY'!$B$4:$E$1000,3,FALSE)</f>
        <v>27-Maharashatra</v>
      </c>
      <c r="I19" s="17">
        <v>0</v>
      </c>
      <c r="J19" s="17" t="s">
        <v>37</v>
      </c>
      <c r="K19" s="26">
        <v>85129000</v>
      </c>
      <c r="L19" s="20">
        <f>VLOOKUP(K19,'MASTER SALE HSN'!$A$4:$E$200,5,FALSE)</f>
        <v>18</v>
      </c>
      <c r="M19" s="26"/>
      <c r="N19" s="12"/>
      <c r="O19" s="12"/>
      <c r="P19" s="12"/>
      <c r="Q19" s="22" t="s">
        <v>43</v>
      </c>
      <c r="R19" s="12" t="s">
        <v>44</v>
      </c>
      <c r="S19" s="28">
        <v>47705.91</v>
      </c>
      <c r="T19" s="21">
        <f t="shared" si="0"/>
        <v>0</v>
      </c>
      <c r="U19" s="21">
        <f t="shared" si="1"/>
        <v>4293.5319000000009</v>
      </c>
      <c r="V19" s="21">
        <f t="shared" si="2"/>
        <v>4293.5319000000009</v>
      </c>
      <c r="W19" s="21">
        <v>0</v>
      </c>
      <c r="X19" s="27">
        <v>56292.973800000007</v>
      </c>
      <c r="Y19" s="12" t="s">
        <v>38</v>
      </c>
      <c r="Z19" s="12" t="s">
        <v>1482</v>
      </c>
      <c r="AA19" s="12" t="str">
        <f>VLOOKUP(C19,'MASTER SALE PARTY'!$B$4:$E$1000,4,FALSE)</f>
        <v>Local</v>
      </c>
      <c r="AB19" s="26">
        <v>391</v>
      </c>
    </row>
    <row r="20" spans="1:28">
      <c r="A20" s="16">
        <v>43556</v>
      </c>
      <c r="B20" s="12">
        <v>15</v>
      </c>
      <c r="C20" s="23" t="s">
        <v>33</v>
      </c>
      <c r="D20" s="12" t="str">
        <f>VLOOKUP(C20,'MASTER SALE PARTY'!$B$4:$E$1000,2,FALSE)</f>
        <v>27AABCM2508F1ZU</v>
      </c>
      <c r="E20" s="12" t="s">
        <v>1545</v>
      </c>
      <c r="F20" s="24" t="s">
        <v>67</v>
      </c>
      <c r="G20" s="25">
        <v>43559</v>
      </c>
      <c r="H20" s="12" t="str">
        <f>VLOOKUP(C20,'MASTER SALE PARTY'!$B$4:$E$1000,3,FALSE)</f>
        <v>27-Maharashatra</v>
      </c>
      <c r="I20" s="17">
        <v>0</v>
      </c>
      <c r="J20" s="17" t="s">
        <v>37</v>
      </c>
      <c r="K20" s="26">
        <v>87081090</v>
      </c>
      <c r="L20" s="20">
        <f>VLOOKUP(K20,'MASTER SALE HSN'!$A$4:$E$200,5,FALSE)</f>
        <v>28</v>
      </c>
      <c r="M20" s="26"/>
      <c r="N20" s="12"/>
      <c r="O20" s="12"/>
      <c r="P20" s="12"/>
      <c r="Q20" s="12"/>
      <c r="R20" s="12"/>
      <c r="S20" s="28">
        <v>26376</v>
      </c>
      <c r="T20" s="21">
        <f t="shared" si="0"/>
        <v>0</v>
      </c>
      <c r="U20" s="21">
        <f t="shared" si="1"/>
        <v>3692.64</v>
      </c>
      <c r="V20" s="21">
        <f t="shared" si="2"/>
        <v>3692.64</v>
      </c>
      <c r="W20" s="21">
        <v>0</v>
      </c>
      <c r="X20" s="27">
        <v>33761.279999999999</v>
      </c>
      <c r="Y20" s="12" t="s">
        <v>38</v>
      </c>
      <c r="Z20" s="12" t="s">
        <v>1482</v>
      </c>
      <c r="AA20" s="12" t="str">
        <f>VLOOKUP(C20,'MASTER SALE PARTY'!$B$4:$E$1000,4,FALSE)</f>
        <v>Local</v>
      </c>
      <c r="AB20" s="26">
        <v>320</v>
      </c>
    </row>
    <row r="21" spans="1:28">
      <c r="A21" s="16">
        <v>43556</v>
      </c>
      <c r="B21" s="12">
        <v>16</v>
      </c>
      <c r="C21" s="23" t="s">
        <v>68</v>
      </c>
      <c r="D21" s="12" t="str">
        <f>VLOOKUP(C21,'MASTER SALE PARTY'!$B$4:$E$1000,2,FALSE)</f>
        <v>27AABFJ4217F1ZP</v>
      </c>
      <c r="E21" s="12" t="s">
        <v>1545</v>
      </c>
      <c r="F21" s="24" t="s">
        <v>70</v>
      </c>
      <c r="G21" s="25">
        <v>43560</v>
      </c>
      <c r="H21" s="12" t="str">
        <f>VLOOKUP(C21,'MASTER SALE PARTY'!$B$4:$E$1000,3,FALSE)</f>
        <v>27-Maharashatra</v>
      </c>
      <c r="I21" s="17">
        <v>0</v>
      </c>
      <c r="J21" s="17" t="s">
        <v>37</v>
      </c>
      <c r="K21" s="26">
        <v>998898</v>
      </c>
      <c r="L21" s="20">
        <f>VLOOKUP(K21,'MASTER SALE HSN'!$A$4:$E$200,5,FALSE)</f>
        <v>18</v>
      </c>
      <c r="M21" s="26"/>
      <c r="N21" s="12"/>
      <c r="O21" s="12"/>
      <c r="P21" s="12"/>
      <c r="Q21" s="12"/>
      <c r="R21" s="12"/>
      <c r="S21" s="28">
        <v>8524.2000000000007</v>
      </c>
      <c r="T21" s="21">
        <f t="shared" si="0"/>
        <v>0</v>
      </c>
      <c r="U21" s="21">
        <f t="shared" si="1"/>
        <v>767.178</v>
      </c>
      <c r="V21" s="21">
        <f t="shared" si="2"/>
        <v>767.178</v>
      </c>
      <c r="W21" s="21">
        <v>0</v>
      </c>
      <c r="X21" s="27">
        <v>10058.556</v>
      </c>
      <c r="Y21" s="12" t="s">
        <v>38</v>
      </c>
      <c r="Z21" s="12" t="s">
        <v>1482</v>
      </c>
      <c r="AA21" s="12" t="str">
        <f>VLOOKUP(C21,'MASTER SALE PARTY'!$B$4:$E$1000,4,FALSE)</f>
        <v>Local</v>
      </c>
      <c r="AB21" s="26">
        <v>30</v>
      </c>
    </row>
    <row r="22" spans="1:28">
      <c r="A22" s="16">
        <v>43556</v>
      </c>
      <c r="B22" s="12">
        <v>17</v>
      </c>
      <c r="C22" s="23" t="s">
        <v>33</v>
      </c>
      <c r="D22" s="12" t="str">
        <f>VLOOKUP(C22,'MASTER SALE PARTY'!$B$4:$E$1000,2,FALSE)</f>
        <v>27AABCM2508F1ZU</v>
      </c>
      <c r="E22" s="12" t="s">
        <v>1545</v>
      </c>
      <c r="F22" s="24" t="s">
        <v>71</v>
      </c>
      <c r="G22" s="25">
        <v>43560</v>
      </c>
      <c r="H22" s="12" t="str">
        <f>VLOOKUP(C22,'MASTER SALE PARTY'!$B$4:$E$1000,3,FALSE)</f>
        <v>27-Maharashatra</v>
      </c>
      <c r="I22" s="17">
        <v>0</v>
      </c>
      <c r="J22" s="17" t="s">
        <v>37</v>
      </c>
      <c r="K22" s="26">
        <v>87081090</v>
      </c>
      <c r="L22" s="20">
        <f>VLOOKUP(K22,'MASTER SALE HSN'!$A$4:$E$200,5,FALSE)</f>
        <v>28</v>
      </c>
      <c r="M22" s="26"/>
      <c r="N22" s="12"/>
      <c r="O22" s="12"/>
      <c r="P22" s="12"/>
      <c r="Q22" s="12"/>
      <c r="R22" s="12"/>
      <c r="S22" s="28">
        <v>47207.58</v>
      </c>
      <c r="T22" s="21">
        <f t="shared" si="0"/>
        <v>0</v>
      </c>
      <c r="U22" s="21">
        <f t="shared" si="1"/>
        <v>6609.0612000000001</v>
      </c>
      <c r="V22" s="21">
        <f t="shared" si="2"/>
        <v>6609.0612000000001</v>
      </c>
      <c r="W22" s="21">
        <v>0</v>
      </c>
      <c r="X22" s="27">
        <v>60425.702399999995</v>
      </c>
      <c r="Y22" s="12" t="s">
        <v>38</v>
      </c>
      <c r="Z22" s="12" t="s">
        <v>1482</v>
      </c>
      <c r="AA22" s="12" t="str">
        <f>VLOOKUP(C22,'MASTER SALE PARTY'!$B$4:$E$1000,4,FALSE)</f>
        <v>Local</v>
      </c>
      <c r="AB22" s="26">
        <v>572</v>
      </c>
    </row>
    <row r="23" spans="1:28">
      <c r="A23" s="16">
        <v>43556</v>
      </c>
      <c r="B23" s="12">
        <v>18</v>
      </c>
      <c r="C23" s="23" t="s">
        <v>33</v>
      </c>
      <c r="D23" s="12" t="str">
        <f>VLOOKUP(C23,'MASTER SALE PARTY'!$B$4:$E$1000,2,FALSE)</f>
        <v>27AABCM2508F1ZU</v>
      </c>
      <c r="E23" s="12" t="s">
        <v>1545</v>
      </c>
      <c r="F23" s="24" t="s">
        <v>72</v>
      </c>
      <c r="G23" s="25">
        <v>43560</v>
      </c>
      <c r="H23" s="12" t="str">
        <f>VLOOKUP(C23,'MASTER SALE PARTY'!$B$4:$E$1000,3,FALSE)</f>
        <v>27-Maharashatra</v>
      </c>
      <c r="I23" s="17">
        <v>0</v>
      </c>
      <c r="J23" s="17" t="s">
        <v>37</v>
      </c>
      <c r="K23" s="26">
        <v>87141090</v>
      </c>
      <c r="L23" s="20">
        <f>VLOOKUP(K23,'MASTER SALE HSN'!$A$4:$E$200,5,FALSE)</f>
        <v>28</v>
      </c>
      <c r="M23" s="26"/>
      <c r="N23" s="12"/>
      <c r="O23" s="12"/>
      <c r="P23" s="12"/>
      <c r="Q23" s="12"/>
      <c r="R23" s="12"/>
      <c r="S23" s="28">
        <v>12642</v>
      </c>
      <c r="T23" s="21">
        <f t="shared" si="0"/>
        <v>0</v>
      </c>
      <c r="U23" s="21">
        <f t="shared" si="1"/>
        <v>1769.88</v>
      </c>
      <c r="V23" s="21">
        <f t="shared" si="2"/>
        <v>1769.88</v>
      </c>
      <c r="W23" s="21">
        <v>0</v>
      </c>
      <c r="X23" s="27">
        <v>16181.760000000002</v>
      </c>
      <c r="Y23" s="12" t="s">
        <v>38</v>
      </c>
      <c r="Z23" s="12" t="s">
        <v>1482</v>
      </c>
      <c r="AA23" s="12" t="str">
        <f>VLOOKUP(C23,'MASTER SALE PARTY'!$B$4:$E$1000,4,FALSE)</f>
        <v>Local</v>
      </c>
      <c r="AB23" s="26">
        <v>168</v>
      </c>
    </row>
    <row r="24" spans="1:28">
      <c r="A24" s="16">
        <v>43556</v>
      </c>
      <c r="B24" s="12">
        <v>19</v>
      </c>
      <c r="C24" s="23" t="s">
        <v>73</v>
      </c>
      <c r="D24" s="12" t="str">
        <f>VLOOKUP(C24,'MASTER SALE PARTY'!$B$4:$E$1000,2,FALSE)</f>
        <v>27AAACD2571J1ZO</v>
      </c>
      <c r="E24" s="12" t="s">
        <v>1545</v>
      </c>
      <c r="F24" s="24" t="s">
        <v>75</v>
      </c>
      <c r="G24" s="25">
        <v>43560</v>
      </c>
      <c r="H24" s="12" t="str">
        <f>VLOOKUP(C24,'MASTER SALE PARTY'!$B$4:$E$1000,3,FALSE)</f>
        <v>27-Maharashatra</v>
      </c>
      <c r="I24" s="17">
        <v>0</v>
      </c>
      <c r="J24" s="17" t="s">
        <v>37</v>
      </c>
      <c r="K24" s="26">
        <v>87141090</v>
      </c>
      <c r="L24" s="20">
        <f>VLOOKUP(K24,'MASTER SALE HSN'!$A$4:$E$200,5,FALSE)</f>
        <v>28</v>
      </c>
      <c r="M24" s="26"/>
      <c r="N24" s="12"/>
      <c r="O24" s="12"/>
      <c r="P24" s="12"/>
      <c r="Q24" s="12"/>
      <c r="R24" s="12"/>
      <c r="S24" s="28">
        <v>0</v>
      </c>
      <c r="T24" s="21">
        <f t="shared" si="0"/>
        <v>0</v>
      </c>
      <c r="U24" s="21">
        <f t="shared" si="1"/>
        <v>0</v>
      </c>
      <c r="V24" s="21">
        <f t="shared" si="2"/>
        <v>0</v>
      </c>
      <c r="W24" s="21">
        <v>0</v>
      </c>
      <c r="X24" s="27">
        <v>0</v>
      </c>
      <c r="Y24" s="12" t="s">
        <v>38</v>
      </c>
      <c r="Z24" s="12" t="s">
        <v>1482</v>
      </c>
      <c r="AA24" s="12" t="str">
        <f>VLOOKUP(C24,'MASTER SALE PARTY'!$B$4:$E$1000,4,FALSE)</f>
        <v>Local</v>
      </c>
      <c r="AB24" s="26">
        <v>0</v>
      </c>
    </row>
    <row r="25" spans="1:28">
      <c r="A25" s="16">
        <v>43556</v>
      </c>
      <c r="B25" s="12">
        <v>20</v>
      </c>
      <c r="C25" s="23" t="s">
        <v>33</v>
      </c>
      <c r="D25" s="12" t="str">
        <f>VLOOKUP(C25,'MASTER SALE PARTY'!$B$4:$E$1000,2,FALSE)</f>
        <v>27AABCM2508F1ZU</v>
      </c>
      <c r="E25" s="12" t="s">
        <v>1545</v>
      </c>
      <c r="F25" s="24" t="s">
        <v>76</v>
      </c>
      <c r="G25" s="25">
        <v>43560</v>
      </c>
      <c r="H25" s="12" t="str">
        <f>VLOOKUP(C25,'MASTER SALE PARTY'!$B$4:$E$1000,3,FALSE)</f>
        <v>27-Maharashatra</v>
      </c>
      <c r="I25" s="17">
        <v>0</v>
      </c>
      <c r="J25" s="17" t="s">
        <v>37</v>
      </c>
      <c r="K25" s="26">
        <v>87081090</v>
      </c>
      <c r="L25" s="20">
        <f>VLOOKUP(K25,'MASTER SALE HSN'!$A$4:$E$200,5,FALSE)</f>
        <v>28</v>
      </c>
      <c r="M25" s="26"/>
      <c r="N25" s="12"/>
      <c r="O25" s="12"/>
      <c r="P25" s="12"/>
      <c r="Q25" s="12"/>
      <c r="R25" s="12"/>
      <c r="S25" s="28">
        <v>31743.360000000001</v>
      </c>
      <c r="T25" s="21">
        <f t="shared" si="0"/>
        <v>0</v>
      </c>
      <c r="U25" s="21">
        <f t="shared" si="1"/>
        <v>4444.0704000000005</v>
      </c>
      <c r="V25" s="21">
        <f t="shared" si="2"/>
        <v>4444.0704000000005</v>
      </c>
      <c r="W25" s="21">
        <v>0</v>
      </c>
      <c r="X25" s="27">
        <v>40631.500799999994</v>
      </c>
      <c r="Y25" s="12" t="s">
        <v>38</v>
      </c>
      <c r="Z25" s="12" t="s">
        <v>1482</v>
      </c>
      <c r="AA25" s="12" t="str">
        <f>VLOOKUP(C25,'MASTER SALE PARTY'!$B$4:$E$1000,4,FALSE)</f>
        <v>Local</v>
      </c>
      <c r="AB25" s="26">
        <v>384</v>
      </c>
    </row>
    <row r="26" spans="1:28">
      <c r="A26" s="16">
        <v>43556</v>
      </c>
      <c r="B26" s="12">
        <v>21</v>
      </c>
      <c r="C26" s="23" t="s">
        <v>59</v>
      </c>
      <c r="D26" s="12" t="str">
        <f>VLOOKUP(C26,'MASTER SALE PARTY'!$B$4:$E$1000,2,FALSE)</f>
        <v>27AAACT1848E1ZH</v>
      </c>
      <c r="E26" s="12" t="s">
        <v>1545</v>
      </c>
      <c r="F26" s="24" t="s">
        <v>77</v>
      </c>
      <c r="G26" s="25">
        <v>43562</v>
      </c>
      <c r="H26" s="12" t="str">
        <f>VLOOKUP(C26,'MASTER SALE PARTY'!$B$4:$E$1000,3,FALSE)</f>
        <v>27-Maharashatra</v>
      </c>
      <c r="I26" s="17">
        <v>0</v>
      </c>
      <c r="J26" s="17" t="s">
        <v>37</v>
      </c>
      <c r="K26" s="26">
        <v>87089900</v>
      </c>
      <c r="L26" s="20">
        <f>VLOOKUP(K26,'MASTER SALE HSN'!$A$4:$E$200,5,FALSE)</f>
        <v>28</v>
      </c>
      <c r="M26" s="26"/>
      <c r="N26" s="12"/>
      <c r="O26" s="12"/>
      <c r="P26" s="12"/>
      <c r="Q26" s="12"/>
      <c r="R26" s="12"/>
      <c r="S26" s="28">
        <v>35454.879999999997</v>
      </c>
      <c r="T26" s="21">
        <f t="shared" si="0"/>
        <v>0</v>
      </c>
      <c r="U26" s="21">
        <f t="shared" si="1"/>
        <v>4963.6831999999995</v>
      </c>
      <c r="V26" s="21">
        <f t="shared" si="2"/>
        <v>4963.6831999999995</v>
      </c>
      <c r="W26" s="21">
        <v>0</v>
      </c>
      <c r="X26" s="27">
        <v>45382.236399999994</v>
      </c>
      <c r="Y26" s="12" t="s">
        <v>38</v>
      </c>
      <c r="Z26" s="12" t="s">
        <v>1482</v>
      </c>
      <c r="AA26" s="12" t="str">
        <f>VLOOKUP(C26,'MASTER SALE PARTY'!$B$4:$E$1000,4,FALSE)</f>
        <v>Local</v>
      </c>
      <c r="AB26" s="26">
        <v>64</v>
      </c>
    </row>
    <row r="27" spans="1:28">
      <c r="A27" s="16">
        <v>43556</v>
      </c>
      <c r="B27" s="12">
        <v>22</v>
      </c>
      <c r="C27" s="23" t="s">
        <v>33</v>
      </c>
      <c r="D27" s="12" t="str">
        <f>VLOOKUP(C27,'MASTER SALE PARTY'!$B$4:$E$1000,2,FALSE)</f>
        <v>27AABCM2508F1ZU</v>
      </c>
      <c r="E27" s="12" t="s">
        <v>1545</v>
      </c>
      <c r="F27" s="24" t="s">
        <v>78</v>
      </c>
      <c r="G27" s="25">
        <v>43562</v>
      </c>
      <c r="H27" s="12" t="str">
        <f>VLOOKUP(C27,'MASTER SALE PARTY'!$B$4:$E$1000,3,FALSE)</f>
        <v>27-Maharashatra</v>
      </c>
      <c r="I27" s="17">
        <v>0</v>
      </c>
      <c r="J27" s="17" t="s">
        <v>37</v>
      </c>
      <c r="K27" s="26">
        <v>87081090</v>
      </c>
      <c r="L27" s="20">
        <f>VLOOKUP(K27,'MASTER SALE HSN'!$A$4:$E$200,5,FALSE)</f>
        <v>28</v>
      </c>
      <c r="M27" s="26"/>
      <c r="N27" s="12"/>
      <c r="O27" s="12"/>
      <c r="P27" s="12"/>
      <c r="Q27" s="12"/>
      <c r="R27" s="12"/>
      <c r="S27" s="28">
        <v>18792.900000000001</v>
      </c>
      <c r="T27" s="21">
        <f t="shared" si="0"/>
        <v>0</v>
      </c>
      <c r="U27" s="21">
        <f t="shared" si="1"/>
        <v>2631.0059999999999</v>
      </c>
      <c r="V27" s="21">
        <f t="shared" si="2"/>
        <v>2631.0059999999999</v>
      </c>
      <c r="W27" s="21">
        <v>0</v>
      </c>
      <c r="X27" s="27">
        <v>24054.922000000002</v>
      </c>
      <c r="Y27" s="12" t="s">
        <v>38</v>
      </c>
      <c r="Z27" s="12" t="s">
        <v>1482</v>
      </c>
      <c r="AA27" s="12" t="str">
        <f>VLOOKUP(C27,'MASTER SALE PARTY'!$B$4:$E$1000,4,FALSE)</f>
        <v>Local</v>
      </c>
      <c r="AB27" s="26">
        <v>228</v>
      </c>
    </row>
    <row r="28" spans="1:28">
      <c r="A28" s="16">
        <v>43556</v>
      </c>
      <c r="B28" s="12">
        <v>23</v>
      </c>
      <c r="C28" s="23" t="s">
        <v>33</v>
      </c>
      <c r="D28" s="12" t="str">
        <f>VLOOKUP(C28,'MASTER SALE PARTY'!$B$4:$E$1000,2,FALSE)</f>
        <v>27AABCM2508F1ZU</v>
      </c>
      <c r="E28" s="12" t="s">
        <v>1545</v>
      </c>
      <c r="F28" s="24" t="s">
        <v>79</v>
      </c>
      <c r="G28" s="25">
        <v>43562</v>
      </c>
      <c r="H28" s="12" t="str">
        <f>VLOOKUP(C28,'MASTER SALE PARTY'!$B$4:$E$1000,3,FALSE)</f>
        <v>27-Maharashatra</v>
      </c>
      <c r="I28" s="17">
        <v>0</v>
      </c>
      <c r="J28" s="17" t="s">
        <v>37</v>
      </c>
      <c r="K28" s="26">
        <v>87141090</v>
      </c>
      <c r="L28" s="20">
        <f>VLOOKUP(K28,'MASTER SALE HSN'!$A$4:$E$200,5,FALSE)</f>
        <v>28</v>
      </c>
      <c r="M28" s="26"/>
      <c r="N28" s="12"/>
      <c r="O28" s="12"/>
      <c r="P28" s="12"/>
      <c r="Q28" s="12"/>
      <c r="R28" s="12"/>
      <c r="S28" s="28">
        <v>10998</v>
      </c>
      <c r="T28" s="21">
        <f t="shared" si="0"/>
        <v>0</v>
      </c>
      <c r="U28" s="21">
        <f t="shared" si="1"/>
        <v>1539.72</v>
      </c>
      <c r="V28" s="21">
        <f t="shared" si="2"/>
        <v>1539.72</v>
      </c>
      <c r="W28" s="21">
        <v>0</v>
      </c>
      <c r="X28" s="27">
        <v>14077.439999999999</v>
      </c>
      <c r="Y28" s="12" t="s">
        <v>38</v>
      </c>
      <c r="Z28" s="12" t="s">
        <v>1482</v>
      </c>
      <c r="AA28" s="12" t="str">
        <f>VLOOKUP(C28,'MASTER SALE PARTY'!$B$4:$E$1000,4,FALSE)</f>
        <v>Local</v>
      </c>
      <c r="AB28" s="26">
        <v>312</v>
      </c>
    </row>
    <row r="29" spans="1:28">
      <c r="A29" s="16">
        <v>43556</v>
      </c>
      <c r="B29" s="12">
        <v>24</v>
      </c>
      <c r="C29" s="23" t="s">
        <v>45</v>
      </c>
      <c r="D29" s="12" t="str">
        <f>VLOOKUP(C29,'MASTER SALE PARTY'!$B$4:$E$1000,2,FALSE)</f>
        <v>27AAECM8871A1ZF</v>
      </c>
      <c r="E29" s="12" t="s">
        <v>1545</v>
      </c>
      <c r="F29" s="24" t="s">
        <v>80</v>
      </c>
      <c r="G29" s="25">
        <v>43562</v>
      </c>
      <c r="H29" s="12" t="str">
        <f>VLOOKUP(C29,'MASTER SALE PARTY'!$B$4:$E$1000,3,FALSE)</f>
        <v>27-Maharashatra</v>
      </c>
      <c r="I29" s="17">
        <v>0</v>
      </c>
      <c r="J29" s="17" t="s">
        <v>37</v>
      </c>
      <c r="K29" s="26">
        <v>87089900</v>
      </c>
      <c r="L29" s="20">
        <f>VLOOKUP(K29,'MASTER SALE HSN'!$A$4:$E$200,5,FALSE)</f>
        <v>28</v>
      </c>
      <c r="M29" s="26"/>
      <c r="N29" s="12"/>
      <c r="O29" s="12"/>
      <c r="P29" s="12"/>
      <c r="Q29" s="12"/>
      <c r="R29" s="12"/>
      <c r="S29" s="28">
        <v>23255.759999999998</v>
      </c>
      <c r="T29" s="21">
        <f t="shared" si="0"/>
        <v>0</v>
      </c>
      <c r="U29" s="21">
        <f t="shared" si="1"/>
        <v>3255.8063999999995</v>
      </c>
      <c r="V29" s="21">
        <f t="shared" si="2"/>
        <v>3255.8063999999995</v>
      </c>
      <c r="W29" s="21">
        <v>0</v>
      </c>
      <c r="X29" s="27">
        <v>29767.382799999996</v>
      </c>
      <c r="Y29" s="12" t="s">
        <v>38</v>
      </c>
      <c r="Z29" s="12" t="s">
        <v>1482</v>
      </c>
      <c r="AA29" s="12" t="str">
        <f>VLOOKUP(C29,'MASTER SALE PARTY'!$B$4:$E$1000,4,FALSE)</f>
        <v>Local</v>
      </c>
      <c r="AB29" s="26">
        <v>12</v>
      </c>
    </row>
    <row r="30" spans="1:28">
      <c r="A30" s="16">
        <v>43556</v>
      </c>
      <c r="B30" s="12">
        <v>25</v>
      </c>
      <c r="C30" s="23" t="s">
        <v>33</v>
      </c>
      <c r="D30" s="12" t="str">
        <f>VLOOKUP(C30,'MASTER SALE PARTY'!$B$4:$E$1000,2,FALSE)</f>
        <v>27AABCM2508F1ZU</v>
      </c>
      <c r="E30" s="12" t="s">
        <v>1545</v>
      </c>
      <c r="F30" s="24" t="s">
        <v>81</v>
      </c>
      <c r="G30" s="25">
        <v>43562</v>
      </c>
      <c r="H30" s="12" t="str">
        <f>VLOOKUP(C30,'MASTER SALE PARTY'!$B$4:$E$1000,3,FALSE)</f>
        <v>27-Maharashatra</v>
      </c>
      <c r="I30" s="17">
        <v>0</v>
      </c>
      <c r="J30" s="17" t="s">
        <v>37</v>
      </c>
      <c r="K30" s="26">
        <v>87081090</v>
      </c>
      <c r="L30" s="20">
        <f>VLOOKUP(K30,'MASTER SALE HSN'!$A$4:$E$200,5,FALSE)</f>
        <v>28</v>
      </c>
      <c r="M30" s="26"/>
      <c r="N30" s="12"/>
      <c r="O30" s="12"/>
      <c r="P30" s="12"/>
      <c r="Q30" s="12"/>
      <c r="R30" s="12"/>
      <c r="S30" s="28">
        <v>47615.040000000001</v>
      </c>
      <c r="T30" s="21">
        <f t="shared" si="0"/>
        <v>0</v>
      </c>
      <c r="U30" s="21">
        <f t="shared" si="1"/>
        <v>6666.1055999999999</v>
      </c>
      <c r="V30" s="21">
        <f t="shared" si="2"/>
        <v>6666.1055999999999</v>
      </c>
      <c r="W30" s="21">
        <v>0</v>
      </c>
      <c r="X30" s="27">
        <v>60947.241200000004</v>
      </c>
      <c r="Y30" s="12" t="s">
        <v>38</v>
      </c>
      <c r="Z30" s="12" t="s">
        <v>1482</v>
      </c>
      <c r="AA30" s="12" t="str">
        <f>VLOOKUP(C30,'MASTER SALE PARTY'!$B$4:$E$1000,4,FALSE)</f>
        <v>Local</v>
      </c>
      <c r="AB30" s="26">
        <v>576</v>
      </c>
    </row>
    <row r="31" spans="1:28">
      <c r="A31" s="16">
        <v>43556</v>
      </c>
      <c r="B31" s="12">
        <v>26</v>
      </c>
      <c r="C31" s="23" t="s">
        <v>68</v>
      </c>
      <c r="D31" s="12" t="str">
        <f>VLOOKUP(C31,'MASTER SALE PARTY'!$B$4:$E$1000,2,FALSE)</f>
        <v>27AABFJ4217F1ZP</v>
      </c>
      <c r="E31" s="12" t="s">
        <v>1545</v>
      </c>
      <c r="F31" s="24" t="s">
        <v>82</v>
      </c>
      <c r="G31" s="25">
        <v>43563</v>
      </c>
      <c r="H31" s="12" t="str">
        <f>VLOOKUP(C31,'MASTER SALE PARTY'!$B$4:$E$1000,3,FALSE)</f>
        <v>27-Maharashatra</v>
      </c>
      <c r="I31" s="17">
        <v>0</v>
      </c>
      <c r="J31" s="17" t="s">
        <v>37</v>
      </c>
      <c r="K31" s="26">
        <v>998898</v>
      </c>
      <c r="L31" s="20">
        <f>VLOOKUP(K31,'MASTER SALE HSN'!$A$4:$E$200,5,FALSE)</f>
        <v>18</v>
      </c>
      <c r="M31" s="26"/>
      <c r="N31" s="12"/>
      <c r="O31" s="12"/>
      <c r="P31" s="12"/>
      <c r="Q31" s="12"/>
      <c r="R31" s="12"/>
      <c r="S31" s="28">
        <v>8524.2000000000007</v>
      </c>
      <c r="T31" s="21">
        <f t="shared" si="0"/>
        <v>0</v>
      </c>
      <c r="U31" s="21">
        <f t="shared" si="1"/>
        <v>767.178</v>
      </c>
      <c r="V31" s="21">
        <f t="shared" si="2"/>
        <v>767.178</v>
      </c>
      <c r="W31" s="21">
        <v>0</v>
      </c>
      <c r="X31" s="27">
        <v>10058.556</v>
      </c>
      <c r="Y31" s="12" t="s">
        <v>38</v>
      </c>
      <c r="Z31" s="12" t="s">
        <v>1482</v>
      </c>
      <c r="AA31" s="12" t="str">
        <f>VLOOKUP(C31,'MASTER SALE PARTY'!$B$4:$E$1000,4,FALSE)</f>
        <v>Local</v>
      </c>
      <c r="AB31" s="26">
        <v>30</v>
      </c>
    </row>
    <row r="32" spans="1:28">
      <c r="A32" s="16">
        <v>43556</v>
      </c>
      <c r="B32" s="12">
        <v>27</v>
      </c>
      <c r="C32" s="23" t="s">
        <v>33</v>
      </c>
      <c r="D32" s="12" t="str">
        <f>VLOOKUP(C32,'MASTER SALE PARTY'!$B$4:$E$1000,2,FALSE)</f>
        <v>27AABCM2508F1ZU</v>
      </c>
      <c r="E32" s="12" t="s">
        <v>1545</v>
      </c>
      <c r="F32" s="24" t="s">
        <v>83</v>
      </c>
      <c r="G32" s="25">
        <v>43563</v>
      </c>
      <c r="H32" s="12" t="str">
        <f>VLOOKUP(C32,'MASTER SALE PARTY'!$B$4:$E$1000,3,FALSE)</f>
        <v>27-Maharashatra</v>
      </c>
      <c r="I32" s="17">
        <v>0</v>
      </c>
      <c r="J32" s="17" t="s">
        <v>37</v>
      </c>
      <c r="K32" s="26">
        <v>87081090</v>
      </c>
      <c r="L32" s="20">
        <f>VLOOKUP(K32,'MASTER SALE HSN'!$A$4:$E$200,5,FALSE)</f>
        <v>28</v>
      </c>
      <c r="M32" s="26"/>
      <c r="N32" s="12"/>
      <c r="O32" s="12"/>
      <c r="P32" s="12"/>
      <c r="Q32" s="12"/>
      <c r="R32" s="12"/>
      <c r="S32" s="28">
        <v>18847.62</v>
      </c>
      <c r="T32" s="21">
        <f t="shared" si="0"/>
        <v>0</v>
      </c>
      <c r="U32" s="21">
        <f t="shared" si="1"/>
        <v>2638.6667999999995</v>
      </c>
      <c r="V32" s="21">
        <f t="shared" si="2"/>
        <v>2638.6667999999995</v>
      </c>
      <c r="W32" s="21">
        <v>0</v>
      </c>
      <c r="X32" s="27">
        <v>24124.963599999995</v>
      </c>
      <c r="Y32" s="12" t="s">
        <v>38</v>
      </c>
      <c r="Z32" s="12" t="s">
        <v>1482</v>
      </c>
      <c r="AA32" s="12" t="str">
        <f>VLOOKUP(C32,'MASTER SALE PARTY'!$B$4:$E$1000,4,FALSE)</f>
        <v>Local</v>
      </c>
      <c r="AB32" s="26">
        <v>228</v>
      </c>
    </row>
    <row r="33" spans="1:28">
      <c r="A33" s="16">
        <v>43556</v>
      </c>
      <c r="B33" s="12">
        <v>28</v>
      </c>
      <c r="C33" s="23" t="s">
        <v>84</v>
      </c>
      <c r="D33" s="12" t="str">
        <f>VLOOKUP(C33,'MASTER SALE PARTY'!$B$4:$E$1000,2,FALSE)</f>
        <v>27BBVP5833N1ZP</v>
      </c>
      <c r="E33" s="12" t="s">
        <v>1545</v>
      </c>
      <c r="F33" s="24" t="s">
        <v>86</v>
      </c>
      <c r="G33" s="25">
        <v>43563</v>
      </c>
      <c r="H33" s="12" t="str">
        <f>VLOOKUP(C33,'MASTER SALE PARTY'!$B$4:$E$1000,3,FALSE)</f>
        <v>27-Maharashatra</v>
      </c>
      <c r="I33" s="17">
        <v>0</v>
      </c>
      <c r="J33" s="17" t="s">
        <v>37</v>
      </c>
      <c r="K33" s="26">
        <v>998898</v>
      </c>
      <c r="L33" s="20">
        <f>VLOOKUP(K33,'MASTER SALE HSN'!$A$4:$E$200,5,FALSE)</f>
        <v>18</v>
      </c>
      <c r="M33" s="26"/>
      <c r="N33" s="12"/>
      <c r="O33" s="12"/>
      <c r="P33" s="12"/>
      <c r="Q33" s="12"/>
      <c r="R33" s="12"/>
      <c r="S33" s="28">
        <v>10018.64</v>
      </c>
      <c r="T33" s="21">
        <f t="shared" si="0"/>
        <v>0</v>
      </c>
      <c r="U33" s="21">
        <f t="shared" si="1"/>
        <v>901.67759999999998</v>
      </c>
      <c r="V33" s="21">
        <f t="shared" si="2"/>
        <v>901.67759999999998</v>
      </c>
      <c r="W33" s="21">
        <v>0</v>
      </c>
      <c r="X33" s="27">
        <v>11821.995199999998</v>
      </c>
      <c r="Y33" s="12" t="s">
        <v>38</v>
      </c>
      <c r="Z33" s="12" t="s">
        <v>1482</v>
      </c>
      <c r="AA33" s="12" t="str">
        <f>VLOOKUP(C33,'MASTER SALE PARTY'!$B$4:$E$1000,4,FALSE)</f>
        <v>Local</v>
      </c>
      <c r="AB33" s="26">
        <v>15</v>
      </c>
    </row>
    <row r="34" spans="1:28">
      <c r="A34" s="16">
        <v>43556</v>
      </c>
      <c r="B34" s="12">
        <v>29</v>
      </c>
      <c r="C34" s="23" t="s">
        <v>33</v>
      </c>
      <c r="D34" s="12" t="str">
        <f>VLOOKUP(C34,'MASTER SALE PARTY'!$B$4:$E$1000,2,FALSE)</f>
        <v>27AABCM2508F1ZU</v>
      </c>
      <c r="E34" s="12" t="s">
        <v>1545</v>
      </c>
      <c r="F34" s="24" t="s">
        <v>87</v>
      </c>
      <c r="G34" s="25">
        <v>43563</v>
      </c>
      <c r="H34" s="12" t="str">
        <f>VLOOKUP(C34,'MASTER SALE PARTY'!$B$4:$E$1000,3,FALSE)</f>
        <v>27-Maharashatra</v>
      </c>
      <c r="I34" s="17">
        <v>0</v>
      </c>
      <c r="J34" s="17" t="s">
        <v>37</v>
      </c>
      <c r="K34" s="26">
        <v>87081090</v>
      </c>
      <c r="L34" s="20">
        <f>VLOOKUP(K34,'MASTER SALE HSN'!$A$4:$E$200,5,FALSE)</f>
        <v>28</v>
      </c>
      <c r="M34" s="26"/>
      <c r="N34" s="12"/>
      <c r="O34" s="12"/>
      <c r="P34" s="12"/>
      <c r="Q34" s="12"/>
      <c r="R34" s="12"/>
      <c r="S34" s="28">
        <v>52244.28</v>
      </c>
      <c r="T34" s="21">
        <f t="shared" si="0"/>
        <v>0</v>
      </c>
      <c r="U34" s="21">
        <f t="shared" si="1"/>
        <v>7314.1992000000009</v>
      </c>
      <c r="V34" s="21">
        <f t="shared" si="2"/>
        <v>7314.1992000000009</v>
      </c>
      <c r="W34" s="21">
        <v>0</v>
      </c>
      <c r="X34" s="27">
        <v>66872.678400000004</v>
      </c>
      <c r="Y34" s="12" t="s">
        <v>38</v>
      </c>
      <c r="Z34" s="12" t="s">
        <v>1482</v>
      </c>
      <c r="AA34" s="12" t="str">
        <f>VLOOKUP(C34,'MASTER SALE PARTY'!$B$4:$E$1000,4,FALSE)</f>
        <v>Local</v>
      </c>
      <c r="AB34" s="26">
        <v>632</v>
      </c>
    </row>
    <row r="35" spans="1:28">
      <c r="A35" s="16">
        <v>43556</v>
      </c>
      <c r="B35" s="12">
        <v>30</v>
      </c>
      <c r="C35" s="23" t="s">
        <v>59</v>
      </c>
      <c r="D35" s="12" t="str">
        <f>VLOOKUP(C35,'MASTER SALE PARTY'!$B$4:$E$1000,2,FALSE)</f>
        <v>27AAACT1848E1ZH</v>
      </c>
      <c r="E35" s="12" t="s">
        <v>1545</v>
      </c>
      <c r="F35" s="24" t="s">
        <v>88</v>
      </c>
      <c r="G35" s="25">
        <v>43564</v>
      </c>
      <c r="H35" s="12" t="str">
        <f>VLOOKUP(C35,'MASTER SALE PARTY'!$B$4:$E$1000,3,FALSE)</f>
        <v>27-Maharashatra</v>
      </c>
      <c r="I35" s="17">
        <v>0</v>
      </c>
      <c r="J35" s="17" t="s">
        <v>37</v>
      </c>
      <c r="K35" s="26">
        <v>87089900</v>
      </c>
      <c r="L35" s="20">
        <f>VLOOKUP(K35,'MASTER SALE HSN'!$A$4:$E$200,5,FALSE)</f>
        <v>28</v>
      </c>
      <c r="M35" s="26"/>
      <c r="N35" s="12"/>
      <c r="O35" s="12"/>
      <c r="P35" s="12"/>
      <c r="Q35" s="12"/>
      <c r="R35" s="12"/>
      <c r="S35" s="28">
        <v>39323.56</v>
      </c>
      <c r="T35" s="21">
        <f t="shared" si="0"/>
        <v>0</v>
      </c>
      <c r="U35" s="21">
        <f t="shared" si="1"/>
        <v>5505.2983999999997</v>
      </c>
      <c r="V35" s="21">
        <f t="shared" si="2"/>
        <v>5505.2983999999997</v>
      </c>
      <c r="W35" s="21">
        <v>0</v>
      </c>
      <c r="X35" s="27">
        <v>50334.156799999997</v>
      </c>
      <c r="Y35" s="12" t="s">
        <v>38</v>
      </c>
      <c r="Z35" s="12" t="s">
        <v>1482</v>
      </c>
      <c r="AA35" s="12" t="str">
        <f>VLOOKUP(C35,'MASTER SALE PARTY'!$B$4:$E$1000,4,FALSE)</f>
        <v>Local</v>
      </c>
      <c r="AB35" s="26">
        <v>256</v>
      </c>
    </row>
    <row r="36" spans="1:28">
      <c r="A36" s="16">
        <v>43556</v>
      </c>
      <c r="B36" s="12">
        <v>31</v>
      </c>
      <c r="C36" s="23" t="s">
        <v>89</v>
      </c>
      <c r="D36" s="12" t="str">
        <f>VLOOKUP(C36,'MASTER SALE PARTY'!$B$4:$E$1000,2,FALSE)</f>
        <v>27AACCA4196J1ZG</v>
      </c>
      <c r="E36" s="12" t="s">
        <v>1545</v>
      </c>
      <c r="F36" s="24" t="s">
        <v>91</v>
      </c>
      <c r="G36" s="25">
        <v>43564</v>
      </c>
      <c r="H36" s="12" t="str">
        <f>VLOOKUP(C36,'MASTER SALE PARTY'!$B$4:$E$1000,3,FALSE)</f>
        <v>27-Maharashatra</v>
      </c>
      <c r="I36" s="17">
        <v>0</v>
      </c>
      <c r="J36" s="17" t="s">
        <v>37</v>
      </c>
      <c r="K36" s="26">
        <v>998898</v>
      </c>
      <c r="L36" s="20">
        <f>VLOOKUP(K36,'MASTER SALE HSN'!$A$4:$E$200,5,FALSE)</f>
        <v>18</v>
      </c>
      <c r="M36" s="26"/>
      <c r="N36" s="12"/>
      <c r="O36" s="12"/>
      <c r="P36" s="12"/>
      <c r="Q36" s="12"/>
      <c r="R36" s="12"/>
      <c r="S36" s="28">
        <v>7891.2</v>
      </c>
      <c r="T36" s="21">
        <f t="shared" si="0"/>
        <v>0</v>
      </c>
      <c r="U36" s="21">
        <f t="shared" si="1"/>
        <v>710.20799999999997</v>
      </c>
      <c r="V36" s="21">
        <f t="shared" si="2"/>
        <v>710.20799999999997</v>
      </c>
      <c r="W36" s="21">
        <v>0</v>
      </c>
      <c r="X36" s="27">
        <v>9311.616</v>
      </c>
      <c r="Y36" s="12" t="s">
        <v>38</v>
      </c>
      <c r="Z36" s="12" t="s">
        <v>1482</v>
      </c>
      <c r="AA36" s="12" t="str">
        <f>VLOOKUP(C36,'MASTER SALE PARTY'!$B$4:$E$1000,4,FALSE)</f>
        <v>Local</v>
      </c>
      <c r="AB36" s="26">
        <v>960</v>
      </c>
    </row>
    <row r="37" spans="1:28">
      <c r="A37" s="16">
        <v>43556</v>
      </c>
      <c r="B37" s="12">
        <v>32</v>
      </c>
      <c r="C37" s="29" t="s">
        <v>92</v>
      </c>
      <c r="D37" s="12" t="str">
        <f>VLOOKUP(C37,'MASTER SALE PARTY'!$B$4:$E$1000,2,FALSE)</f>
        <v>27AAACH4211R1ZF</v>
      </c>
      <c r="E37" s="12" t="s">
        <v>1545</v>
      </c>
      <c r="F37" s="24" t="s">
        <v>94</v>
      </c>
      <c r="G37" s="25">
        <v>43564</v>
      </c>
      <c r="H37" s="12" t="str">
        <f>VLOOKUP(C37,'MASTER SALE PARTY'!$B$4:$E$1000,3,FALSE)</f>
        <v>27-Maharashatra</v>
      </c>
      <c r="I37" s="17">
        <v>0</v>
      </c>
      <c r="J37" s="17" t="s">
        <v>37</v>
      </c>
      <c r="K37" s="26">
        <v>85129000</v>
      </c>
      <c r="L37" s="20">
        <f>VLOOKUP(K37,'MASTER SALE HSN'!$A$4:$E$200,5,FALSE)</f>
        <v>18</v>
      </c>
      <c r="M37" s="26"/>
      <c r="N37" s="12"/>
      <c r="O37" s="12"/>
      <c r="P37" s="12"/>
      <c r="Q37" s="12"/>
      <c r="R37" s="12"/>
      <c r="S37" s="28">
        <v>30000</v>
      </c>
      <c r="T37" s="21">
        <f t="shared" si="0"/>
        <v>0</v>
      </c>
      <c r="U37" s="21">
        <f t="shared" si="1"/>
        <v>2700</v>
      </c>
      <c r="V37" s="21">
        <f t="shared" si="2"/>
        <v>2700</v>
      </c>
      <c r="W37" s="21">
        <v>0</v>
      </c>
      <c r="X37" s="27">
        <v>35400</v>
      </c>
      <c r="Y37" s="12" t="s">
        <v>38</v>
      </c>
      <c r="Z37" s="12" t="s">
        <v>1482</v>
      </c>
      <c r="AA37" s="12" t="str">
        <f>VLOOKUP(C37,'MASTER SALE PARTY'!$B$4:$E$1000,4,FALSE)</f>
        <v>Local</v>
      </c>
      <c r="AB37" s="26">
        <v>1200</v>
      </c>
    </row>
    <row r="38" spans="1:28">
      <c r="A38" s="16">
        <v>43556</v>
      </c>
      <c r="B38" s="12">
        <v>33</v>
      </c>
      <c r="C38" s="29" t="s">
        <v>92</v>
      </c>
      <c r="D38" s="12" t="str">
        <f>VLOOKUP(C38,'MASTER SALE PARTY'!$B$4:$E$1000,2,FALSE)</f>
        <v>27AAACH4211R1ZF</v>
      </c>
      <c r="E38" s="12" t="s">
        <v>1545</v>
      </c>
      <c r="F38" s="24" t="s">
        <v>95</v>
      </c>
      <c r="G38" s="25">
        <v>43564</v>
      </c>
      <c r="H38" s="12" t="str">
        <f>VLOOKUP(C38,'MASTER SALE PARTY'!$B$4:$E$1000,3,FALSE)</f>
        <v>27-Maharashatra</v>
      </c>
      <c r="I38" s="17">
        <v>0</v>
      </c>
      <c r="J38" s="17" t="s">
        <v>37</v>
      </c>
      <c r="K38" s="26">
        <v>85129000</v>
      </c>
      <c r="L38" s="20">
        <f>VLOOKUP(K38,'MASTER SALE HSN'!$A$4:$E$200,5,FALSE)</f>
        <v>18</v>
      </c>
      <c r="M38" s="26"/>
      <c r="N38" s="12"/>
      <c r="O38" s="12"/>
      <c r="P38" s="12"/>
      <c r="Q38" s="12"/>
      <c r="R38" s="12"/>
      <c r="S38" s="28">
        <v>30000</v>
      </c>
      <c r="T38" s="21">
        <f t="shared" si="0"/>
        <v>0</v>
      </c>
      <c r="U38" s="21">
        <f t="shared" si="1"/>
        <v>2700</v>
      </c>
      <c r="V38" s="21">
        <f t="shared" si="2"/>
        <v>2700</v>
      </c>
      <c r="W38" s="21">
        <v>0</v>
      </c>
      <c r="X38" s="27">
        <v>35400</v>
      </c>
      <c r="Y38" s="12" t="s">
        <v>38</v>
      </c>
      <c r="Z38" s="12" t="s">
        <v>1482</v>
      </c>
      <c r="AA38" s="12" t="str">
        <f>VLOOKUP(C38,'MASTER SALE PARTY'!$B$4:$E$1000,4,FALSE)</f>
        <v>Local</v>
      </c>
      <c r="AB38" s="26">
        <v>1200</v>
      </c>
    </row>
    <row r="39" spans="1:28">
      <c r="A39" s="16">
        <v>43556</v>
      </c>
      <c r="B39" s="12">
        <v>34</v>
      </c>
      <c r="C39" s="23" t="s">
        <v>45</v>
      </c>
      <c r="D39" s="12" t="str">
        <f>VLOOKUP(C39,'MASTER SALE PARTY'!$B$4:$E$1000,2,FALSE)</f>
        <v>27AAECM8871A1ZF</v>
      </c>
      <c r="E39" s="12" t="s">
        <v>1545</v>
      </c>
      <c r="F39" s="24" t="s">
        <v>96</v>
      </c>
      <c r="G39" s="25">
        <v>43564</v>
      </c>
      <c r="H39" s="12" t="str">
        <f>VLOOKUP(C39,'MASTER SALE PARTY'!$B$4:$E$1000,3,FALSE)</f>
        <v>27-Maharashatra</v>
      </c>
      <c r="I39" s="17">
        <v>0</v>
      </c>
      <c r="J39" s="17" t="s">
        <v>37</v>
      </c>
      <c r="K39" s="26">
        <v>87089900</v>
      </c>
      <c r="L39" s="20">
        <f>VLOOKUP(K39,'MASTER SALE HSN'!$A$4:$E$200,5,FALSE)</f>
        <v>28</v>
      </c>
      <c r="M39" s="26"/>
      <c r="N39" s="12"/>
      <c r="O39" s="12"/>
      <c r="P39" s="12"/>
      <c r="Q39" s="12"/>
      <c r="R39" s="12"/>
      <c r="S39" s="28">
        <v>23255.759999999998</v>
      </c>
      <c r="T39" s="21">
        <f t="shared" si="0"/>
        <v>0</v>
      </c>
      <c r="U39" s="21">
        <f t="shared" si="1"/>
        <v>3255.8063999999995</v>
      </c>
      <c r="V39" s="21">
        <f t="shared" si="2"/>
        <v>3255.8063999999995</v>
      </c>
      <c r="W39" s="21">
        <v>0</v>
      </c>
      <c r="X39" s="27">
        <v>29767.382799999996</v>
      </c>
      <c r="Y39" s="12" t="s">
        <v>38</v>
      </c>
      <c r="Z39" s="12" t="s">
        <v>1482</v>
      </c>
      <c r="AA39" s="12" t="str">
        <f>VLOOKUP(C39,'MASTER SALE PARTY'!$B$4:$E$1000,4,FALSE)</f>
        <v>Local</v>
      </c>
      <c r="AB39" s="26">
        <v>12</v>
      </c>
    </row>
    <row r="40" spans="1:28">
      <c r="A40" s="16">
        <v>43556</v>
      </c>
      <c r="B40" s="12">
        <v>35</v>
      </c>
      <c r="C40" s="23" t="s">
        <v>33</v>
      </c>
      <c r="D40" s="12" t="str">
        <f>VLOOKUP(C40,'MASTER SALE PARTY'!$B$4:$E$1000,2,FALSE)</f>
        <v>27AABCM2508F1ZU</v>
      </c>
      <c r="E40" s="12" t="s">
        <v>1545</v>
      </c>
      <c r="F40" s="24" t="s">
        <v>97</v>
      </c>
      <c r="G40" s="25">
        <v>43564</v>
      </c>
      <c r="H40" s="12" t="str">
        <f>VLOOKUP(C40,'MASTER SALE PARTY'!$B$4:$E$1000,3,FALSE)</f>
        <v>27-Maharashatra</v>
      </c>
      <c r="I40" s="17">
        <v>0</v>
      </c>
      <c r="J40" s="17" t="s">
        <v>37</v>
      </c>
      <c r="K40" s="26">
        <v>87081090</v>
      </c>
      <c r="L40" s="20">
        <f>VLOOKUP(K40,'MASTER SALE HSN'!$A$4:$E$200,5,FALSE)</f>
        <v>28</v>
      </c>
      <c r="M40" s="26"/>
      <c r="N40" s="12"/>
      <c r="O40" s="12"/>
      <c r="P40" s="12"/>
      <c r="Q40" s="12"/>
      <c r="R40" s="12"/>
      <c r="S40" s="28">
        <v>19839.599999999999</v>
      </c>
      <c r="T40" s="21">
        <f t="shared" si="0"/>
        <v>0</v>
      </c>
      <c r="U40" s="21">
        <f t="shared" si="1"/>
        <v>2777.5439999999999</v>
      </c>
      <c r="V40" s="21">
        <f t="shared" si="2"/>
        <v>2777.5439999999999</v>
      </c>
      <c r="W40" s="21">
        <v>0</v>
      </c>
      <c r="X40" s="27">
        <v>25394.678000000004</v>
      </c>
      <c r="Y40" s="12" t="s">
        <v>38</v>
      </c>
      <c r="Z40" s="12" t="s">
        <v>1482</v>
      </c>
      <c r="AA40" s="12" t="str">
        <f>VLOOKUP(C40,'MASTER SALE PARTY'!$B$4:$E$1000,4,FALSE)</f>
        <v>Local</v>
      </c>
      <c r="AB40" s="26">
        <v>240</v>
      </c>
    </row>
    <row r="41" spans="1:28">
      <c r="A41" s="16">
        <v>43556</v>
      </c>
      <c r="B41" s="12">
        <v>36</v>
      </c>
      <c r="C41" s="23" t="s">
        <v>45</v>
      </c>
      <c r="D41" s="12" t="str">
        <f>VLOOKUP(C41,'MASTER SALE PARTY'!$B$4:$E$1000,2,FALSE)</f>
        <v>27AAECM8871A1ZF</v>
      </c>
      <c r="E41" s="12" t="s">
        <v>1545</v>
      </c>
      <c r="F41" s="24" t="s">
        <v>98</v>
      </c>
      <c r="G41" s="25">
        <v>43564</v>
      </c>
      <c r="H41" s="12" t="str">
        <f>VLOOKUP(C41,'MASTER SALE PARTY'!$B$4:$E$1000,3,FALSE)</f>
        <v>27-Maharashatra</v>
      </c>
      <c r="I41" s="17">
        <v>0</v>
      </c>
      <c r="J41" s="17" t="s">
        <v>37</v>
      </c>
      <c r="K41" s="26">
        <v>87089900</v>
      </c>
      <c r="L41" s="20">
        <f>VLOOKUP(K41,'MASTER SALE HSN'!$A$4:$E$200,5,FALSE)</f>
        <v>28</v>
      </c>
      <c r="M41" s="26"/>
      <c r="N41" s="12"/>
      <c r="O41" s="12"/>
      <c r="P41" s="12"/>
      <c r="Q41" s="12"/>
      <c r="R41" s="12"/>
      <c r="S41" s="28">
        <v>19379.8</v>
      </c>
      <c r="T41" s="21">
        <f t="shared" si="0"/>
        <v>0</v>
      </c>
      <c r="U41" s="21">
        <f t="shared" si="1"/>
        <v>2713.172</v>
      </c>
      <c r="V41" s="21">
        <f t="shared" si="2"/>
        <v>2713.172</v>
      </c>
      <c r="W41" s="21">
        <v>0</v>
      </c>
      <c r="X41" s="27">
        <v>24806.143999999997</v>
      </c>
      <c r="Y41" s="12" t="s">
        <v>38</v>
      </c>
      <c r="Z41" s="12" t="s">
        <v>1482</v>
      </c>
      <c r="AA41" s="12" t="str">
        <f>VLOOKUP(C41,'MASTER SALE PARTY'!$B$4:$E$1000,4,FALSE)</f>
        <v>Local</v>
      </c>
      <c r="AB41" s="26">
        <v>10</v>
      </c>
    </row>
    <row r="42" spans="1:28">
      <c r="A42" s="16">
        <v>43556</v>
      </c>
      <c r="B42" s="12">
        <v>37</v>
      </c>
      <c r="C42" s="23" t="s">
        <v>33</v>
      </c>
      <c r="D42" s="12" t="str">
        <f>VLOOKUP(C42,'MASTER SALE PARTY'!$B$4:$E$1000,2,FALSE)</f>
        <v>27AABCM2508F1ZU</v>
      </c>
      <c r="E42" s="12" t="s">
        <v>1545</v>
      </c>
      <c r="F42" s="24" t="s">
        <v>99</v>
      </c>
      <c r="G42" s="25">
        <v>43564</v>
      </c>
      <c r="H42" s="12" t="str">
        <f>VLOOKUP(C42,'MASTER SALE PARTY'!$B$4:$E$1000,3,FALSE)</f>
        <v>27-Maharashatra</v>
      </c>
      <c r="I42" s="17">
        <v>0</v>
      </c>
      <c r="J42" s="17" t="s">
        <v>37</v>
      </c>
      <c r="K42" s="26">
        <v>87081090</v>
      </c>
      <c r="L42" s="20">
        <f>VLOOKUP(K42,'MASTER SALE HSN'!$A$4:$E$200,5,FALSE)</f>
        <v>28</v>
      </c>
      <c r="M42" s="26"/>
      <c r="N42" s="12"/>
      <c r="O42" s="12"/>
      <c r="P42" s="12"/>
      <c r="Q42" s="12"/>
      <c r="R42" s="12"/>
      <c r="S42" s="28">
        <v>14879.7</v>
      </c>
      <c r="T42" s="21">
        <f t="shared" si="0"/>
        <v>0</v>
      </c>
      <c r="U42" s="21">
        <f t="shared" si="1"/>
        <v>2083.1579999999999</v>
      </c>
      <c r="V42" s="21">
        <f t="shared" si="2"/>
        <v>2083.1579999999999</v>
      </c>
      <c r="W42" s="21">
        <v>0</v>
      </c>
      <c r="X42" s="27">
        <v>19046.016</v>
      </c>
      <c r="Y42" s="12" t="s">
        <v>38</v>
      </c>
      <c r="Z42" s="12" t="s">
        <v>1482</v>
      </c>
      <c r="AA42" s="12" t="str">
        <f>VLOOKUP(C42,'MASTER SALE PARTY'!$B$4:$E$1000,4,FALSE)</f>
        <v>Local</v>
      </c>
      <c r="AB42" s="26">
        <v>180</v>
      </c>
    </row>
    <row r="43" spans="1:28">
      <c r="A43" s="16">
        <v>43556</v>
      </c>
      <c r="B43" s="12">
        <v>38</v>
      </c>
      <c r="C43" s="23" t="s">
        <v>45</v>
      </c>
      <c r="D43" s="12" t="str">
        <f>VLOOKUP(C43,'MASTER SALE PARTY'!$B$4:$E$1000,2,FALSE)</f>
        <v>27AAECM8871A1ZF</v>
      </c>
      <c r="E43" s="12" t="s">
        <v>1545</v>
      </c>
      <c r="F43" s="24" t="s">
        <v>100</v>
      </c>
      <c r="G43" s="25">
        <v>43565</v>
      </c>
      <c r="H43" s="12" t="str">
        <f>VLOOKUP(C43,'MASTER SALE PARTY'!$B$4:$E$1000,3,FALSE)</f>
        <v>27-Maharashatra</v>
      </c>
      <c r="I43" s="17">
        <v>0</v>
      </c>
      <c r="J43" s="17" t="s">
        <v>37</v>
      </c>
      <c r="K43" s="26">
        <v>87089900</v>
      </c>
      <c r="L43" s="20">
        <f>VLOOKUP(K43,'MASTER SALE HSN'!$A$4:$E$200,5,FALSE)</f>
        <v>28</v>
      </c>
      <c r="M43" s="26"/>
      <c r="N43" s="12"/>
      <c r="O43" s="12"/>
      <c r="P43" s="12"/>
      <c r="Q43" s="12"/>
      <c r="R43" s="12"/>
      <c r="S43" s="28">
        <v>23255.759999999998</v>
      </c>
      <c r="T43" s="21">
        <f t="shared" si="0"/>
        <v>0</v>
      </c>
      <c r="U43" s="21">
        <f t="shared" si="1"/>
        <v>3255.8063999999995</v>
      </c>
      <c r="V43" s="21">
        <f t="shared" si="2"/>
        <v>3255.8063999999995</v>
      </c>
      <c r="W43" s="21">
        <v>0</v>
      </c>
      <c r="X43" s="27">
        <v>29767.382799999996</v>
      </c>
      <c r="Y43" s="12" t="s">
        <v>38</v>
      </c>
      <c r="Z43" s="12" t="s">
        <v>1482</v>
      </c>
      <c r="AA43" s="12" t="str">
        <f>VLOOKUP(C43,'MASTER SALE PARTY'!$B$4:$E$1000,4,FALSE)</f>
        <v>Local</v>
      </c>
      <c r="AB43" s="26">
        <v>12</v>
      </c>
    </row>
    <row r="44" spans="1:28">
      <c r="A44" s="16">
        <v>43556</v>
      </c>
      <c r="B44" s="12">
        <v>39</v>
      </c>
      <c r="C44" s="23" t="s">
        <v>33</v>
      </c>
      <c r="D44" s="12" t="str">
        <f>VLOOKUP(C44,'MASTER SALE PARTY'!$B$4:$E$1000,2,FALSE)</f>
        <v>27AABCM2508F1ZU</v>
      </c>
      <c r="E44" s="12" t="s">
        <v>1545</v>
      </c>
      <c r="F44" s="24" t="s">
        <v>101</v>
      </c>
      <c r="G44" s="25">
        <v>43565</v>
      </c>
      <c r="H44" s="12" t="str">
        <f>VLOOKUP(C44,'MASTER SALE PARTY'!$B$4:$E$1000,3,FALSE)</f>
        <v>27-Maharashatra</v>
      </c>
      <c r="I44" s="17">
        <v>0</v>
      </c>
      <c r="J44" s="17" t="s">
        <v>37</v>
      </c>
      <c r="K44" s="26">
        <v>87081090</v>
      </c>
      <c r="L44" s="20">
        <f>VLOOKUP(K44,'MASTER SALE HSN'!$A$4:$E$200,5,FALSE)</f>
        <v>28</v>
      </c>
      <c r="M44" s="26"/>
      <c r="N44" s="12"/>
      <c r="O44" s="12"/>
      <c r="P44" s="12"/>
      <c r="Q44" s="12"/>
      <c r="R44" s="12"/>
      <c r="S44" s="28">
        <v>1653.3</v>
      </c>
      <c r="T44" s="21">
        <f t="shared" si="0"/>
        <v>0</v>
      </c>
      <c r="U44" s="21">
        <f t="shared" si="1"/>
        <v>231.46200000000002</v>
      </c>
      <c r="V44" s="21">
        <f t="shared" si="2"/>
        <v>231.46200000000002</v>
      </c>
      <c r="W44" s="21">
        <v>0</v>
      </c>
      <c r="X44" s="27">
        <v>2116.2240000000002</v>
      </c>
      <c r="Y44" s="12" t="s">
        <v>38</v>
      </c>
      <c r="Z44" s="12" t="s">
        <v>1482</v>
      </c>
      <c r="AA44" s="12" t="str">
        <f>VLOOKUP(C44,'MASTER SALE PARTY'!$B$4:$E$1000,4,FALSE)</f>
        <v>Local</v>
      </c>
      <c r="AB44" s="26">
        <v>20</v>
      </c>
    </row>
    <row r="45" spans="1:28">
      <c r="A45" s="16">
        <v>43556</v>
      </c>
      <c r="B45" s="12">
        <v>40</v>
      </c>
      <c r="C45" s="23" t="s">
        <v>33</v>
      </c>
      <c r="D45" s="12" t="str">
        <f>VLOOKUP(C45,'MASTER SALE PARTY'!$B$4:$E$1000,2,FALSE)</f>
        <v>27AABCM2508F1ZU</v>
      </c>
      <c r="E45" s="12" t="s">
        <v>1545</v>
      </c>
      <c r="F45" s="24" t="s">
        <v>102</v>
      </c>
      <c r="G45" s="25">
        <v>43565</v>
      </c>
      <c r="H45" s="12" t="str">
        <f>VLOOKUP(C45,'MASTER SALE PARTY'!$B$4:$E$1000,3,FALSE)</f>
        <v>27-Maharashatra</v>
      </c>
      <c r="I45" s="17">
        <v>0</v>
      </c>
      <c r="J45" s="17" t="s">
        <v>37</v>
      </c>
      <c r="K45" s="26">
        <v>87081090</v>
      </c>
      <c r="L45" s="20">
        <f>VLOOKUP(K45,'MASTER SALE HSN'!$A$4:$E$200,5,FALSE)</f>
        <v>28</v>
      </c>
      <c r="M45" s="26"/>
      <c r="N45" s="12"/>
      <c r="O45" s="12"/>
      <c r="P45" s="12"/>
      <c r="Q45" s="12"/>
      <c r="R45" s="12"/>
      <c r="S45" s="28">
        <v>28767.42</v>
      </c>
      <c r="T45" s="21">
        <f t="shared" si="0"/>
        <v>0</v>
      </c>
      <c r="U45" s="21">
        <f t="shared" si="1"/>
        <v>4027.4387999999999</v>
      </c>
      <c r="V45" s="21">
        <f t="shared" si="2"/>
        <v>4027.4387999999999</v>
      </c>
      <c r="W45" s="21">
        <v>0</v>
      </c>
      <c r="X45" s="27">
        <v>36822.297600000005</v>
      </c>
      <c r="Y45" s="12" t="s">
        <v>38</v>
      </c>
      <c r="Z45" s="12" t="s">
        <v>1482</v>
      </c>
      <c r="AA45" s="12" t="str">
        <f>VLOOKUP(C45,'MASTER SALE PARTY'!$B$4:$E$1000,4,FALSE)</f>
        <v>Local</v>
      </c>
      <c r="AB45" s="26">
        <v>348</v>
      </c>
    </row>
    <row r="46" spans="1:28">
      <c r="A46" s="16">
        <v>43556</v>
      </c>
      <c r="B46" s="12">
        <v>41</v>
      </c>
      <c r="C46" s="23" t="s">
        <v>33</v>
      </c>
      <c r="D46" s="12" t="str">
        <f>VLOOKUP(C46,'MASTER SALE PARTY'!$B$4:$E$1000,2,FALSE)</f>
        <v>27AABCM2508F1ZU</v>
      </c>
      <c r="E46" s="12" t="s">
        <v>1545</v>
      </c>
      <c r="F46" s="24" t="s">
        <v>103</v>
      </c>
      <c r="G46" s="25">
        <v>43565</v>
      </c>
      <c r="H46" s="12" t="str">
        <f>VLOOKUP(C46,'MASTER SALE PARTY'!$B$4:$E$1000,3,FALSE)</f>
        <v>27-Maharashatra</v>
      </c>
      <c r="I46" s="17">
        <v>0</v>
      </c>
      <c r="J46" s="17" t="s">
        <v>37</v>
      </c>
      <c r="K46" s="26">
        <v>87081090</v>
      </c>
      <c r="L46" s="20">
        <f>VLOOKUP(K46,'MASTER SALE HSN'!$A$4:$E$200,5,FALSE)</f>
        <v>28</v>
      </c>
      <c r="M46" s="26"/>
      <c r="N46" s="12"/>
      <c r="O46" s="12"/>
      <c r="P46" s="12"/>
      <c r="Q46" s="12"/>
      <c r="R46" s="12"/>
      <c r="S46" s="28">
        <v>30751.38</v>
      </c>
      <c r="T46" s="21">
        <f t="shared" si="0"/>
        <v>0</v>
      </c>
      <c r="U46" s="21">
        <f t="shared" si="1"/>
        <v>4305.1931999999997</v>
      </c>
      <c r="V46" s="21">
        <f t="shared" si="2"/>
        <v>4305.1931999999997</v>
      </c>
      <c r="W46" s="21">
        <v>0</v>
      </c>
      <c r="X46" s="27">
        <v>39361.756399999998</v>
      </c>
      <c r="Y46" s="12" t="s">
        <v>38</v>
      </c>
      <c r="Z46" s="12" t="s">
        <v>1482</v>
      </c>
      <c r="AA46" s="12" t="str">
        <f>VLOOKUP(C46,'MASTER SALE PARTY'!$B$4:$E$1000,4,FALSE)</f>
        <v>Local</v>
      </c>
      <c r="AB46" s="26">
        <v>372</v>
      </c>
    </row>
    <row r="47" spans="1:28">
      <c r="A47" s="16">
        <v>43556</v>
      </c>
      <c r="B47" s="12">
        <v>42</v>
      </c>
      <c r="C47" s="23" t="s">
        <v>45</v>
      </c>
      <c r="D47" s="12" t="str">
        <f>VLOOKUP(C47,'MASTER SALE PARTY'!$B$4:$E$1000,2,FALSE)</f>
        <v>27AAECM8871A1ZF</v>
      </c>
      <c r="E47" s="12" t="s">
        <v>1545</v>
      </c>
      <c r="F47" s="24" t="s">
        <v>104</v>
      </c>
      <c r="G47" s="25">
        <v>43565</v>
      </c>
      <c r="H47" s="12" t="str">
        <f>VLOOKUP(C47,'MASTER SALE PARTY'!$B$4:$E$1000,3,FALSE)</f>
        <v>27-Maharashatra</v>
      </c>
      <c r="I47" s="17">
        <v>0</v>
      </c>
      <c r="J47" s="17" t="s">
        <v>37</v>
      </c>
      <c r="K47" s="26">
        <v>87089900</v>
      </c>
      <c r="L47" s="20">
        <f>VLOOKUP(K47,'MASTER SALE HSN'!$A$4:$E$200,5,FALSE)</f>
        <v>28</v>
      </c>
      <c r="M47" s="26"/>
      <c r="N47" s="12"/>
      <c r="O47" s="12"/>
      <c r="P47" s="12"/>
      <c r="Q47" s="12"/>
      <c r="R47" s="12"/>
      <c r="S47" s="28">
        <v>23255.759999999998</v>
      </c>
      <c r="T47" s="21">
        <f t="shared" si="0"/>
        <v>0</v>
      </c>
      <c r="U47" s="21">
        <f t="shared" si="1"/>
        <v>3255.8063999999995</v>
      </c>
      <c r="V47" s="21">
        <f t="shared" si="2"/>
        <v>3255.8063999999995</v>
      </c>
      <c r="W47" s="21">
        <v>0</v>
      </c>
      <c r="X47" s="27">
        <v>29767.382799999996</v>
      </c>
      <c r="Y47" s="12" t="s">
        <v>38</v>
      </c>
      <c r="Z47" s="12" t="s">
        <v>1482</v>
      </c>
      <c r="AA47" s="12" t="str">
        <f>VLOOKUP(C47,'MASTER SALE PARTY'!$B$4:$E$1000,4,FALSE)</f>
        <v>Local</v>
      </c>
      <c r="AB47" s="26">
        <v>12</v>
      </c>
    </row>
    <row r="48" spans="1:28">
      <c r="A48" s="16">
        <v>43556</v>
      </c>
      <c r="B48" s="12">
        <v>43</v>
      </c>
      <c r="C48" s="23" t="s">
        <v>45</v>
      </c>
      <c r="D48" s="12" t="str">
        <f>VLOOKUP(C48,'MASTER SALE PARTY'!$B$4:$E$1000,2,FALSE)</f>
        <v>27AAECM8871A1ZF</v>
      </c>
      <c r="E48" s="12" t="s">
        <v>1545</v>
      </c>
      <c r="F48" s="24" t="s">
        <v>105</v>
      </c>
      <c r="G48" s="25">
        <v>43565</v>
      </c>
      <c r="H48" s="12" t="str">
        <f>VLOOKUP(C48,'MASTER SALE PARTY'!$B$4:$E$1000,3,FALSE)</f>
        <v>27-Maharashatra</v>
      </c>
      <c r="I48" s="17">
        <v>0</v>
      </c>
      <c r="J48" s="17" t="s">
        <v>37</v>
      </c>
      <c r="K48" s="26">
        <v>87089900</v>
      </c>
      <c r="L48" s="20">
        <f>VLOOKUP(K48,'MASTER SALE HSN'!$A$4:$E$200,5,FALSE)</f>
        <v>28</v>
      </c>
      <c r="M48" s="26"/>
      <c r="N48" s="12"/>
      <c r="O48" s="12"/>
      <c r="P48" s="12"/>
      <c r="Q48" s="12"/>
      <c r="R48" s="12"/>
      <c r="S48" s="28">
        <v>23255.759999999998</v>
      </c>
      <c r="T48" s="21">
        <f t="shared" si="0"/>
        <v>0</v>
      </c>
      <c r="U48" s="21">
        <f t="shared" si="1"/>
        <v>3255.8063999999995</v>
      </c>
      <c r="V48" s="21">
        <f t="shared" si="2"/>
        <v>3255.8063999999995</v>
      </c>
      <c r="W48" s="21">
        <v>0</v>
      </c>
      <c r="X48" s="27">
        <v>29767.382799999996</v>
      </c>
      <c r="Y48" s="12" t="s">
        <v>38</v>
      </c>
      <c r="Z48" s="12" t="s">
        <v>1482</v>
      </c>
      <c r="AA48" s="12" t="str">
        <f>VLOOKUP(C48,'MASTER SALE PARTY'!$B$4:$E$1000,4,FALSE)</f>
        <v>Local</v>
      </c>
      <c r="AB48" s="26">
        <v>12</v>
      </c>
    </row>
    <row r="49" spans="1:28">
      <c r="A49" s="16">
        <v>43556</v>
      </c>
      <c r="B49" s="12">
        <v>44</v>
      </c>
      <c r="C49" s="23" t="s">
        <v>33</v>
      </c>
      <c r="D49" s="12" t="str">
        <f>VLOOKUP(C49,'MASTER SALE PARTY'!$B$4:$E$1000,2,FALSE)</f>
        <v>27AABCM2508F1ZU</v>
      </c>
      <c r="E49" s="12" t="s">
        <v>1545</v>
      </c>
      <c r="F49" s="24" t="s">
        <v>106</v>
      </c>
      <c r="G49" s="25">
        <v>43565</v>
      </c>
      <c r="H49" s="12" t="str">
        <f>VLOOKUP(C49,'MASTER SALE PARTY'!$B$4:$E$1000,3,FALSE)</f>
        <v>27-Maharashatra</v>
      </c>
      <c r="I49" s="17">
        <v>0</v>
      </c>
      <c r="J49" s="17" t="s">
        <v>37</v>
      </c>
      <c r="K49" s="26">
        <v>87081090</v>
      </c>
      <c r="L49" s="20">
        <f>VLOOKUP(K49,'MASTER SALE HSN'!$A$4:$E$200,5,FALSE)</f>
        <v>28</v>
      </c>
      <c r="M49" s="26"/>
      <c r="N49" s="12"/>
      <c r="O49" s="12"/>
      <c r="P49" s="12"/>
      <c r="Q49" s="12"/>
      <c r="R49" s="12"/>
      <c r="S49" s="28">
        <v>30751.38</v>
      </c>
      <c r="T49" s="21">
        <f t="shared" si="0"/>
        <v>0</v>
      </c>
      <c r="U49" s="21">
        <f t="shared" si="1"/>
        <v>4305.1931999999997</v>
      </c>
      <c r="V49" s="21">
        <f t="shared" si="2"/>
        <v>4305.1931999999997</v>
      </c>
      <c r="W49" s="21">
        <v>0</v>
      </c>
      <c r="X49" s="27">
        <v>39361.756399999998</v>
      </c>
      <c r="Y49" s="12" t="s">
        <v>38</v>
      </c>
      <c r="Z49" s="12" t="s">
        <v>1482</v>
      </c>
      <c r="AA49" s="12" t="str">
        <f>VLOOKUP(C49,'MASTER SALE PARTY'!$B$4:$E$1000,4,FALSE)</f>
        <v>Local</v>
      </c>
      <c r="AB49" s="26">
        <v>372</v>
      </c>
    </row>
    <row r="50" spans="1:28">
      <c r="A50" s="16">
        <v>43556</v>
      </c>
      <c r="B50" s="12">
        <v>45</v>
      </c>
      <c r="C50" s="23" t="s">
        <v>33</v>
      </c>
      <c r="D50" s="12" t="str">
        <f>VLOOKUP(C50,'MASTER SALE PARTY'!$B$4:$E$1000,2,FALSE)</f>
        <v>27AABCM2508F1ZU</v>
      </c>
      <c r="E50" s="12" t="s">
        <v>1545</v>
      </c>
      <c r="F50" s="24" t="s">
        <v>107</v>
      </c>
      <c r="G50" s="25">
        <v>43565</v>
      </c>
      <c r="H50" s="12" t="str">
        <f>VLOOKUP(C50,'MASTER SALE PARTY'!$B$4:$E$1000,3,FALSE)</f>
        <v>27-Maharashatra</v>
      </c>
      <c r="I50" s="17">
        <v>0</v>
      </c>
      <c r="J50" s="17" t="s">
        <v>37</v>
      </c>
      <c r="K50" s="26">
        <v>87141090</v>
      </c>
      <c r="L50" s="20">
        <f>VLOOKUP(K50,'MASTER SALE HSN'!$A$4:$E$200,5,FALSE)</f>
        <v>28</v>
      </c>
      <c r="M50" s="26"/>
      <c r="N50" s="12"/>
      <c r="O50" s="12"/>
      <c r="P50" s="12"/>
      <c r="Q50" s="12"/>
      <c r="R50" s="12"/>
      <c r="S50" s="28">
        <v>10836</v>
      </c>
      <c r="T50" s="21">
        <f t="shared" si="0"/>
        <v>0</v>
      </c>
      <c r="U50" s="21">
        <f t="shared" si="1"/>
        <v>1517.04</v>
      </c>
      <c r="V50" s="21">
        <f t="shared" si="2"/>
        <v>1517.04</v>
      </c>
      <c r="W50" s="21">
        <v>0</v>
      </c>
      <c r="X50" s="27">
        <v>13870.080000000002</v>
      </c>
      <c r="Y50" s="12" t="s">
        <v>38</v>
      </c>
      <c r="Z50" s="12" t="s">
        <v>1482</v>
      </c>
      <c r="AA50" s="12" t="str">
        <f>VLOOKUP(C50,'MASTER SALE PARTY'!$B$4:$E$1000,4,FALSE)</f>
        <v>Local</v>
      </c>
      <c r="AB50" s="26">
        <v>144</v>
      </c>
    </row>
    <row r="51" spans="1:28">
      <c r="A51" s="16">
        <v>43556</v>
      </c>
      <c r="B51" s="12">
        <v>46</v>
      </c>
      <c r="C51" s="23" t="s">
        <v>33</v>
      </c>
      <c r="D51" s="12" t="str">
        <f>VLOOKUP(C51,'MASTER SALE PARTY'!$B$4:$E$1000,2,FALSE)</f>
        <v>27AABCM2508F1ZU</v>
      </c>
      <c r="E51" s="12" t="s">
        <v>1545</v>
      </c>
      <c r="F51" s="24" t="s">
        <v>108</v>
      </c>
      <c r="G51" s="25">
        <v>43566</v>
      </c>
      <c r="H51" s="12" t="str">
        <f>VLOOKUP(C51,'MASTER SALE PARTY'!$B$4:$E$1000,3,FALSE)</f>
        <v>27-Maharashatra</v>
      </c>
      <c r="I51" s="17">
        <v>0</v>
      </c>
      <c r="J51" s="17" t="s">
        <v>37</v>
      </c>
      <c r="K51" s="26">
        <v>87081090</v>
      </c>
      <c r="L51" s="20">
        <f>VLOOKUP(K51,'MASTER SALE HSN'!$A$4:$E$200,5,FALSE)</f>
        <v>28</v>
      </c>
      <c r="M51" s="26"/>
      <c r="N51" s="12"/>
      <c r="O51" s="12"/>
      <c r="P51" s="12"/>
      <c r="Q51" s="12"/>
      <c r="R51" s="12"/>
      <c r="S51" s="28">
        <v>15871.68</v>
      </c>
      <c r="T51" s="21">
        <f t="shared" si="0"/>
        <v>0</v>
      </c>
      <c r="U51" s="21">
        <f t="shared" si="1"/>
        <v>2222.0352000000003</v>
      </c>
      <c r="V51" s="21">
        <f t="shared" si="2"/>
        <v>2222.0352000000003</v>
      </c>
      <c r="W51" s="21">
        <v>0</v>
      </c>
      <c r="X51" s="27">
        <v>20315.760399999996</v>
      </c>
      <c r="Y51" s="12" t="s">
        <v>38</v>
      </c>
      <c r="Z51" s="12" t="s">
        <v>1482</v>
      </c>
      <c r="AA51" s="12" t="str">
        <f>VLOOKUP(C51,'MASTER SALE PARTY'!$B$4:$E$1000,4,FALSE)</f>
        <v>Local</v>
      </c>
      <c r="AB51" s="26">
        <v>192</v>
      </c>
    </row>
    <row r="52" spans="1:28">
      <c r="A52" s="16">
        <v>43556</v>
      </c>
      <c r="B52" s="12">
        <v>47</v>
      </c>
      <c r="C52" s="23" t="s">
        <v>45</v>
      </c>
      <c r="D52" s="12" t="str">
        <f>VLOOKUP(C52,'MASTER SALE PARTY'!$B$4:$E$1000,2,FALSE)</f>
        <v>27AAECM8871A1ZF</v>
      </c>
      <c r="E52" s="12" t="s">
        <v>1545</v>
      </c>
      <c r="F52" s="24" t="s">
        <v>109</v>
      </c>
      <c r="G52" s="25">
        <v>43566</v>
      </c>
      <c r="H52" s="12" t="str">
        <f>VLOOKUP(C52,'MASTER SALE PARTY'!$B$4:$E$1000,3,FALSE)</f>
        <v>27-Maharashatra</v>
      </c>
      <c r="I52" s="17">
        <v>0</v>
      </c>
      <c r="J52" s="17" t="s">
        <v>37</v>
      </c>
      <c r="K52" s="26">
        <v>87089900</v>
      </c>
      <c r="L52" s="20">
        <f>VLOOKUP(K52,'MASTER SALE HSN'!$A$4:$E$200,5,FALSE)</f>
        <v>28</v>
      </c>
      <c r="M52" s="26"/>
      <c r="N52" s="12"/>
      <c r="O52" s="12"/>
      <c r="P52" s="12"/>
      <c r="Q52" s="12"/>
      <c r="R52" s="12"/>
      <c r="S52" s="28">
        <v>23255.759999999998</v>
      </c>
      <c r="T52" s="21">
        <f t="shared" si="0"/>
        <v>0</v>
      </c>
      <c r="U52" s="21">
        <f t="shared" si="1"/>
        <v>3255.8063999999995</v>
      </c>
      <c r="V52" s="21">
        <f t="shared" si="2"/>
        <v>3255.8063999999995</v>
      </c>
      <c r="W52" s="21">
        <v>0</v>
      </c>
      <c r="X52" s="27">
        <v>29767.382799999996</v>
      </c>
      <c r="Y52" s="12" t="s">
        <v>38</v>
      </c>
      <c r="Z52" s="12" t="s">
        <v>1482</v>
      </c>
      <c r="AA52" s="12" t="str">
        <f>VLOOKUP(C52,'MASTER SALE PARTY'!$B$4:$E$1000,4,FALSE)</f>
        <v>Local</v>
      </c>
      <c r="AB52" s="26">
        <v>12</v>
      </c>
    </row>
    <row r="53" spans="1:28">
      <c r="A53" s="16">
        <v>43556</v>
      </c>
      <c r="B53" s="12">
        <v>48</v>
      </c>
      <c r="C53" s="23" t="s">
        <v>110</v>
      </c>
      <c r="D53" s="12" t="str">
        <f>VLOOKUP(C53,'MASTER SALE PARTY'!$B$4:$E$1000,2,FALSE)</f>
        <v>27BBVPS2447C1ZA</v>
      </c>
      <c r="E53" s="12" t="s">
        <v>1545</v>
      </c>
      <c r="F53" s="24" t="s">
        <v>112</v>
      </c>
      <c r="G53" s="25">
        <v>43566</v>
      </c>
      <c r="H53" s="12" t="str">
        <f>VLOOKUP(C53,'MASTER SALE PARTY'!$B$4:$E$1000,3,FALSE)</f>
        <v>27-Maharashatra</v>
      </c>
      <c r="I53" s="17">
        <v>0</v>
      </c>
      <c r="J53" s="17" t="s">
        <v>37</v>
      </c>
      <c r="K53" s="26">
        <v>998898</v>
      </c>
      <c r="L53" s="20">
        <f>VLOOKUP(K53,'MASTER SALE HSN'!$A$4:$E$200,5,FALSE)</f>
        <v>18</v>
      </c>
      <c r="M53" s="26"/>
      <c r="N53" s="12"/>
      <c r="O53" s="12"/>
      <c r="P53" s="12"/>
      <c r="Q53" s="12"/>
      <c r="R53" s="12"/>
      <c r="S53" s="28">
        <v>4500</v>
      </c>
      <c r="T53" s="21">
        <f t="shared" si="0"/>
        <v>0</v>
      </c>
      <c r="U53" s="21">
        <f t="shared" si="1"/>
        <v>405</v>
      </c>
      <c r="V53" s="21">
        <f t="shared" si="2"/>
        <v>405</v>
      </c>
      <c r="W53" s="21">
        <v>0</v>
      </c>
      <c r="X53" s="27">
        <v>5310</v>
      </c>
      <c r="Y53" s="12" t="s">
        <v>38</v>
      </c>
      <c r="Z53" s="12" t="s">
        <v>1482</v>
      </c>
      <c r="AA53" s="12" t="str">
        <f>VLOOKUP(C53,'MASTER SALE PARTY'!$B$4:$E$1000,4,FALSE)</f>
        <v>Local</v>
      </c>
      <c r="AB53" s="26">
        <v>300</v>
      </c>
    </row>
    <row r="54" spans="1:28">
      <c r="A54" s="16">
        <v>43556</v>
      </c>
      <c r="B54" s="12">
        <v>49</v>
      </c>
      <c r="C54" s="23" t="s">
        <v>33</v>
      </c>
      <c r="D54" s="12" t="str">
        <f>VLOOKUP(C54,'MASTER SALE PARTY'!$B$4:$E$1000,2,FALSE)</f>
        <v>27AABCM2508F1ZU</v>
      </c>
      <c r="E54" s="12" t="s">
        <v>1545</v>
      </c>
      <c r="F54" s="24" t="s">
        <v>113</v>
      </c>
      <c r="G54" s="25">
        <v>43566</v>
      </c>
      <c r="H54" s="12" t="str">
        <f>VLOOKUP(C54,'MASTER SALE PARTY'!$B$4:$E$1000,3,FALSE)</f>
        <v>27-Maharashatra</v>
      </c>
      <c r="I54" s="17">
        <v>0</v>
      </c>
      <c r="J54" s="17" t="s">
        <v>37</v>
      </c>
      <c r="K54" s="26">
        <v>87081090</v>
      </c>
      <c r="L54" s="20">
        <f>VLOOKUP(K54,'MASTER SALE HSN'!$A$4:$E$200,5,FALSE)</f>
        <v>28</v>
      </c>
      <c r="M54" s="26"/>
      <c r="N54" s="12"/>
      <c r="O54" s="12"/>
      <c r="P54" s="12"/>
      <c r="Q54" s="12"/>
      <c r="R54" s="12"/>
      <c r="S54" s="28">
        <v>23749.919999999998</v>
      </c>
      <c r="T54" s="21">
        <f t="shared" si="0"/>
        <v>0</v>
      </c>
      <c r="U54" s="21">
        <f t="shared" si="1"/>
        <v>3324.9887999999996</v>
      </c>
      <c r="V54" s="21">
        <f t="shared" si="2"/>
        <v>3324.9887999999996</v>
      </c>
      <c r="W54" s="21">
        <v>0</v>
      </c>
      <c r="X54" s="27">
        <v>30399.897599999997</v>
      </c>
      <c r="Y54" s="12" t="s">
        <v>38</v>
      </c>
      <c r="Z54" s="12" t="s">
        <v>1482</v>
      </c>
      <c r="AA54" s="12" t="str">
        <f>VLOOKUP(C54,'MASTER SALE PARTY'!$B$4:$E$1000,4,FALSE)</f>
        <v>Local</v>
      </c>
      <c r="AB54" s="26">
        <v>288</v>
      </c>
    </row>
    <row r="55" spans="1:28">
      <c r="A55" s="16">
        <v>43556</v>
      </c>
      <c r="B55" s="12">
        <v>50</v>
      </c>
      <c r="C55" s="23" t="s">
        <v>59</v>
      </c>
      <c r="D55" s="12" t="str">
        <f>VLOOKUP(C55,'MASTER SALE PARTY'!$B$4:$E$1000,2,FALSE)</f>
        <v>27AAACT1848E1ZH</v>
      </c>
      <c r="E55" s="12" t="s">
        <v>1545</v>
      </c>
      <c r="F55" s="24" t="s">
        <v>114</v>
      </c>
      <c r="G55" s="25">
        <v>43567</v>
      </c>
      <c r="H55" s="12" t="str">
        <f>VLOOKUP(C55,'MASTER SALE PARTY'!$B$4:$E$1000,3,FALSE)</f>
        <v>27-Maharashatra</v>
      </c>
      <c r="I55" s="17">
        <v>0</v>
      </c>
      <c r="J55" s="17" t="s">
        <v>37</v>
      </c>
      <c r="K55" s="26">
        <v>87089900</v>
      </c>
      <c r="L55" s="20">
        <f>VLOOKUP(K55,'MASTER SALE HSN'!$A$4:$E$200,5,FALSE)</f>
        <v>28</v>
      </c>
      <c r="M55" s="26"/>
      <c r="N55" s="12"/>
      <c r="O55" s="12"/>
      <c r="P55" s="12"/>
      <c r="Q55" s="12"/>
      <c r="R55" s="12"/>
      <c r="S55" s="28">
        <v>33329.040000000001</v>
      </c>
      <c r="T55" s="21">
        <f t="shared" si="0"/>
        <v>0</v>
      </c>
      <c r="U55" s="21">
        <f t="shared" si="1"/>
        <v>4666.0656000000008</v>
      </c>
      <c r="V55" s="21">
        <f t="shared" si="2"/>
        <v>4666.0656000000008</v>
      </c>
      <c r="W55" s="21">
        <v>0</v>
      </c>
      <c r="X55" s="27">
        <v>42661.181200000006</v>
      </c>
      <c r="Y55" s="12" t="s">
        <v>38</v>
      </c>
      <c r="Z55" s="12" t="s">
        <v>1482</v>
      </c>
      <c r="AA55" s="12" t="str">
        <f>VLOOKUP(C55,'MASTER SALE PARTY'!$B$4:$E$1000,4,FALSE)</f>
        <v>Local</v>
      </c>
      <c r="AB55" s="26">
        <v>64</v>
      </c>
    </row>
    <row r="56" spans="1:28">
      <c r="A56" s="16">
        <v>43556</v>
      </c>
      <c r="B56" s="12">
        <v>51</v>
      </c>
      <c r="C56" s="23" t="s">
        <v>45</v>
      </c>
      <c r="D56" s="12" t="str">
        <f>VLOOKUP(C56,'MASTER SALE PARTY'!$B$4:$E$1000,2,FALSE)</f>
        <v>27AAECM8871A1ZF</v>
      </c>
      <c r="E56" s="12" t="s">
        <v>1545</v>
      </c>
      <c r="F56" s="24" t="s">
        <v>115</v>
      </c>
      <c r="G56" s="25">
        <v>43567</v>
      </c>
      <c r="H56" s="12" t="str">
        <f>VLOOKUP(C56,'MASTER SALE PARTY'!$B$4:$E$1000,3,FALSE)</f>
        <v>27-Maharashatra</v>
      </c>
      <c r="I56" s="17">
        <v>0</v>
      </c>
      <c r="J56" s="17" t="s">
        <v>37</v>
      </c>
      <c r="K56" s="26">
        <v>87089900</v>
      </c>
      <c r="L56" s="20">
        <f>VLOOKUP(K56,'MASTER SALE HSN'!$A$4:$E$200,5,FALSE)</f>
        <v>28</v>
      </c>
      <c r="M56" s="26"/>
      <c r="N56" s="12"/>
      <c r="O56" s="12"/>
      <c r="P56" s="12"/>
      <c r="Q56" s="12"/>
      <c r="R56" s="12"/>
      <c r="S56" s="28">
        <v>23255.759999999998</v>
      </c>
      <c r="T56" s="21">
        <f t="shared" si="0"/>
        <v>0</v>
      </c>
      <c r="U56" s="21">
        <f t="shared" si="1"/>
        <v>3255.8063999999995</v>
      </c>
      <c r="V56" s="21">
        <f t="shared" si="2"/>
        <v>3255.8063999999995</v>
      </c>
      <c r="W56" s="21">
        <v>0</v>
      </c>
      <c r="X56" s="27">
        <v>29767.382799999996</v>
      </c>
      <c r="Y56" s="12" t="s">
        <v>38</v>
      </c>
      <c r="Z56" s="12" t="s">
        <v>1482</v>
      </c>
      <c r="AA56" s="12" t="str">
        <f>VLOOKUP(C56,'MASTER SALE PARTY'!$B$4:$E$1000,4,FALSE)</f>
        <v>Local</v>
      </c>
      <c r="AB56" s="26">
        <v>12</v>
      </c>
    </row>
    <row r="57" spans="1:28">
      <c r="A57" s="16">
        <v>43556</v>
      </c>
      <c r="B57" s="12">
        <v>52</v>
      </c>
      <c r="C57" s="23" t="s">
        <v>45</v>
      </c>
      <c r="D57" s="12" t="str">
        <f>VLOOKUP(C57,'MASTER SALE PARTY'!$B$4:$E$1000,2,FALSE)</f>
        <v>27AAECM8871A1ZF</v>
      </c>
      <c r="E57" s="12" t="s">
        <v>1545</v>
      </c>
      <c r="F57" s="24" t="s">
        <v>116</v>
      </c>
      <c r="G57" s="25">
        <v>43567</v>
      </c>
      <c r="H57" s="12" t="str">
        <f>VLOOKUP(C57,'MASTER SALE PARTY'!$B$4:$E$1000,3,FALSE)</f>
        <v>27-Maharashatra</v>
      </c>
      <c r="I57" s="17">
        <v>0</v>
      </c>
      <c r="J57" s="17" t="s">
        <v>37</v>
      </c>
      <c r="K57" s="26">
        <v>87089900</v>
      </c>
      <c r="L57" s="20">
        <f>VLOOKUP(K57,'MASTER SALE HSN'!$A$4:$E$200,5,FALSE)</f>
        <v>28</v>
      </c>
      <c r="M57" s="26"/>
      <c r="N57" s="12"/>
      <c r="O57" s="12"/>
      <c r="P57" s="12"/>
      <c r="Q57" s="12"/>
      <c r="R57" s="12"/>
      <c r="S57" s="28">
        <v>23255.759999999998</v>
      </c>
      <c r="T57" s="21">
        <f t="shared" si="0"/>
        <v>0</v>
      </c>
      <c r="U57" s="21">
        <f t="shared" si="1"/>
        <v>3255.8063999999995</v>
      </c>
      <c r="V57" s="21">
        <f t="shared" si="2"/>
        <v>3255.8063999999995</v>
      </c>
      <c r="W57" s="21">
        <v>0</v>
      </c>
      <c r="X57" s="27">
        <v>29767.382799999996</v>
      </c>
      <c r="Y57" s="12" t="s">
        <v>38</v>
      </c>
      <c r="Z57" s="12" t="s">
        <v>1482</v>
      </c>
      <c r="AA57" s="12" t="str">
        <f>VLOOKUP(C57,'MASTER SALE PARTY'!$B$4:$E$1000,4,FALSE)</f>
        <v>Local</v>
      </c>
      <c r="AB57" s="26">
        <v>12</v>
      </c>
    </row>
    <row r="58" spans="1:28">
      <c r="A58" s="16">
        <v>43556</v>
      </c>
      <c r="B58" s="12">
        <v>53</v>
      </c>
      <c r="C58" s="23" t="s">
        <v>33</v>
      </c>
      <c r="D58" s="12" t="str">
        <f>VLOOKUP(C58,'MASTER SALE PARTY'!$B$4:$E$1000,2,FALSE)</f>
        <v>27AABCM2508F1ZU</v>
      </c>
      <c r="E58" s="12" t="s">
        <v>1545</v>
      </c>
      <c r="F58" s="24" t="s">
        <v>117</v>
      </c>
      <c r="G58" s="25">
        <v>43567</v>
      </c>
      <c r="H58" s="12" t="str">
        <f>VLOOKUP(C58,'MASTER SALE PARTY'!$B$4:$E$1000,3,FALSE)</f>
        <v>27-Maharashatra</v>
      </c>
      <c r="I58" s="17">
        <v>0</v>
      </c>
      <c r="J58" s="17" t="s">
        <v>37</v>
      </c>
      <c r="K58" s="26">
        <v>87081090</v>
      </c>
      <c r="L58" s="20">
        <f>VLOOKUP(K58,'MASTER SALE HSN'!$A$4:$E$200,5,FALSE)</f>
        <v>28</v>
      </c>
      <c r="M58" s="26"/>
      <c r="N58" s="12"/>
      <c r="O58" s="12"/>
      <c r="P58" s="12"/>
      <c r="Q58" s="12"/>
      <c r="R58" s="12"/>
      <c r="S58" s="28">
        <v>33727.32</v>
      </c>
      <c r="T58" s="21">
        <f t="shared" si="0"/>
        <v>0</v>
      </c>
      <c r="U58" s="21">
        <f t="shared" si="1"/>
        <v>4721.8247999999994</v>
      </c>
      <c r="V58" s="21">
        <f t="shared" si="2"/>
        <v>4721.8247999999994</v>
      </c>
      <c r="W58" s="21">
        <v>0</v>
      </c>
      <c r="X58" s="27">
        <v>43170.959600000002</v>
      </c>
      <c r="Y58" s="12" t="s">
        <v>38</v>
      </c>
      <c r="Z58" s="12" t="s">
        <v>1482</v>
      </c>
      <c r="AA58" s="12" t="str">
        <f>VLOOKUP(C58,'MASTER SALE PARTY'!$B$4:$E$1000,4,FALSE)</f>
        <v>Local</v>
      </c>
      <c r="AB58" s="26">
        <v>408</v>
      </c>
    </row>
    <row r="59" spans="1:28">
      <c r="A59" s="16">
        <v>43556</v>
      </c>
      <c r="B59" s="12">
        <v>54</v>
      </c>
      <c r="C59" s="23" t="s">
        <v>33</v>
      </c>
      <c r="D59" s="12" t="str">
        <f>VLOOKUP(C59,'MASTER SALE PARTY'!$B$4:$E$1000,2,FALSE)</f>
        <v>27AABCM2508F1ZU</v>
      </c>
      <c r="E59" s="12" t="s">
        <v>1545</v>
      </c>
      <c r="F59" s="24" t="s">
        <v>118</v>
      </c>
      <c r="G59" s="25">
        <v>43567</v>
      </c>
      <c r="H59" s="12" t="str">
        <f>VLOOKUP(C59,'MASTER SALE PARTY'!$B$4:$E$1000,3,FALSE)</f>
        <v>27-Maharashatra</v>
      </c>
      <c r="I59" s="17">
        <v>0</v>
      </c>
      <c r="J59" s="17" t="s">
        <v>37</v>
      </c>
      <c r="K59" s="26">
        <v>87081090</v>
      </c>
      <c r="L59" s="20">
        <f>VLOOKUP(K59,'MASTER SALE HSN'!$A$4:$E$200,5,FALSE)</f>
        <v>28</v>
      </c>
      <c r="M59" s="26"/>
      <c r="N59" s="12"/>
      <c r="O59" s="12"/>
      <c r="P59" s="12"/>
      <c r="Q59" s="12"/>
      <c r="R59" s="12"/>
      <c r="S59" s="28">
        <v>9891</v>
      </c>
      <c r="T59" s="21">
        <f t="shared" si="0"/>
        <v>0</v>
      </c>
      <c r="U59" s="21">
        <f t="shared" si="1"/>
        <v>1384.74</v>
      </c>
      <c r="V59" s="21">
        <f t="shared" si="2"/>
        <v>1384.74</v>
      </c>
      <c r="W59" s="21">
        <v>0</v>
      </c>
      <c r="X59" s="27">
        <v>12660.48</v>
      </c>
      <c r="Y59" s="12" t="s">
        <v>38</v>
      </c>
      <c r="Z59" s="12" t="s">
        <v>1482</v>
      </c>
      <c r="AA59" s="12" t="str">
        <f>VLOOKUP(C59,'MASTER SALE PARTY'!$B$4:$E$1000,4,FALSE)</f>
        <v>Local</v>
      </c>
      <c r="AB59" s="26">
        <v>120</v>
      </c>
    </row>
    <row r="60" spans="1:28">
      <c r="A60" s="16">
        <v>43556</v>
      </c>
      <c r="B60" s="12">
        <v>55</v>
      </c>
      <c r="C60" s="23" t="s">
        <v>33</v>
      </c>
      <c r="D60" s="12" t="str">
        <f>VLOOKUP(C60,'MASTER SALE PARTY'!$B$4:$E$1000,2,FALSE)</f>
        <v>27AABCM2508F1ZU</v>
      </c>
      <c r="E60" s="12" t="s">
        <v>1545</v>
      </c>
      <c r="F60" s="24" t="s">
        <v>119</v>
      </c>
      <c r="G60" s="25">
        <v>43567</v>
      </c>
      <c r="H60" s="12" t="str">
        <f>VLOOKUP(C60,'MASTER SALE PARTY'!$B$4:$E$1000,3,FALSE)</f>
        <v>27-Maharashatra</v>
      </c>
      <c r="I60" s="17">
        <v>0</v>
      </c>
      <c r="J60" s="17" t="s">
        <v>37</v>
      </c>
      <c r="K60" s="26">
        <v>87081090</v>
      </c>
      <c r="L60" s="20">
        <f>VLOOKUP(K60,'MASTER SALE HSN'!$A$4:$E$200,5,FALSE)</f>
        <v>28</v>
      </c>
      <c r="M60" s="26"/>
      <c r="N60" s="12"/>
      <c r="O60" s="12"/>
      <c r="P60" s="12"/>
      <c r="Q60" s="12"/>
      <c r="R60" s="12"/>
      <c r="S60" s="28">
        <v>9919.7999999999993</v>
      </c>
      <c r="T60" s="21">
        <f t="shared" si="0"/>
        <v>0</v>
      </c>
      <c r="U60" s="21">
        <f t="shared" si="1"/>
        <v>1388.7719999999999</v>
      </c>
      <c r="V60" s="21">
        <f t="shared" si="2"/>
        <v>1388.7719999999999</v>
      </c>
      <c r="W60" s="21">
        <v>0</v>
      </c>
      <c r="X60" s="27">
        <v>12697.344000000001</v>
      </c>
      <c r="Y60" s="12" t="s">
        <v>38</v>
      </c>
      <c r="Z60" s="12" t="s">
        <v>1482</v>
      </c>
      <c r="AA60" s="12" t="str">
        <f>VLOOKUP(C60,'MASTER SALE PARTY'!$B$4:$E$1000,4,FALSE)</f>
        <v>Local</v>
      </c>
      <c r="AB60" s="26">
        <v>120</v>
      </c>
    </row>
    <row r="61" spans="1:28">
      <c r="A61" s="16">
        <v>43556</v>
      </c>
      <c r="B61" s="12">
        <v>56</v>
      </c>
      <c r="C61" s="23" t="s">
        <v>45</v>
      </c>
      <c r="D61" s="12" t="str">
        <f>VLOOKUP(C61,'MASTER SALE PARTY'!$B$4:$E$1000,2,FALSE)</f>
        <v>27AAECM8871A1ZF</v>
      </c>
      <c r="E61" s="12" t="s">
        <v>1545</v>
      </c>
      <c r="F61" s="24" t="s">
        <v>120</v>
      </c>
      <c r="G61" s="25">
        <v>43567</v>
      </c>
      <c r="H61" s="12" t="str">
        <f>VLOOKUP(C61,'MASTER SALE PARTY'!$B$4:$E$1000,3,FALSE)</f>
        <v>27-Maharashatra</v>
      </c>
      <c r="I61" s="17">
        <v>0</v>
      </c>
      <c r="J61" s="17" t="s">
        <v>37</v>
      </c>
      <c r="K61" s="26">
        <v>87089900</v>
      </c>
      <c r="L61" s="20">
        <f>VLOOKUP(K61,'MASTER SALE HSN'!$A$4:$E$200,5,FALSE)</f>
        <v>28</v>
      </c>
      <c r="M61" s="26"/>
      <c r="N61" s="12"/>
      <c r="O61" s="12"/>
      <c r="P61" s="12"/>
      <c r="Q61" s="12"/>
      <c r="R61" s="12"/>
      <c r="S61" s="28">
        <v>23255.759999999998</v>
      </c>
      <c r="T61" s="21">
        <f t="shared" si="0"/>
        <v>0</v>
      </c>
      <c r="U61" s="21">
        <f t="shared" si="1"/>
        <v>3255.8063999999995</v>
      </c>
      <c r="V61" s="21">
        <f t="shared" si="2"/>
        <v>3255.8063999999995</v>
      </c>
      <c r="W61" s="21">
        <v>0</v>
      </c>
      <c r="X61" s="27">
        <v>29767.382799999996</v>
      </c>
      <c r="Y61" s="12" t="s">
        <v>38</v>
      </c>
      <c r="Z61" s="12" t="s">
        <v>1482</v>
      </c>
      <c r="AA61" s="12" t="str">
        <f>VLOOKUP(C61,'MASTER SALE PARTY'!$B$4:$E$1000,4,FALSE)</f>
        <v>Local</v>
      </c>
      <c r="AB61" s="26">
        <v>12</v>
      </c>
    </row>
    <row r="62" spans="1:28">
      <c r="A62" s="16">
        <v>43556</v>
      </c>
      <c r="B62" s="12">
        <v>57</v>
      </c>
      <c r="C62" s="23" t="s">
        <v>121</v>
      </c>
      <c r="D62" s="12" t="str">
        <f>VLOOKUP(C62,'MASTER SALE PARTY'!$B$4:$E$1000,2,FALSE)</f>
        <v>23AABCE9378F1ZK</v>
      </c>
      <c r="E62" s="12" t="s">
        <v>1545</v>
      </c>
      <c r="F62" s="24" t="s">
        <v>123</v>
      </c>
      <c r="G62" s="25">
        <v>43567</v>
      </c>
      <c r="H62" s="12" t="str">
        <f>VLOOKUP(C62,'MASTER SALE PARTY'!$B$4:$E$1000,3,FALSE)</f>
        <v>23-Madhya Pradesh</v>
      </c>
      <c r="I62" s="17">
        <v>0</v>
      </c>
      <c r="J62" s="17" t="s">
        <v>37</v>
      </c>
      <c r="K62" s="26">
        <v>87081090</v>
      </c>
      <c r="L62" s="20">
        <f>VLOOKUP(K62,'MASTER SALE HSN'!$A$4:$E$200,5,FALSE)</f>
        <v>28</v>
      </c>
      <c r="M62" s="26"/>
      <c r="N62" s="12"/>
      <c r="O62" s="12"/>
      <c r="P62" s="12"/>
      <c r="Q62" s="12"/>
      <c r="R62" s="12"/>
      <c r="S62" s="28">
        <v>35675.160000000003</v>
      </c>
      <c r="T62" s="21">
        <f t="shared" si="0"/>
        <v>9989.0448000000015</v>
      </c>
      <c r="U62" s="21">
        <f t="shared" si="1"/>
        <v>0</v>
      </c>
      <c r="V62" s="21">
        <f t="shared" si="2"/>
        <v>0</v>
      </c>
      <c r="W62" s="21">
        <v>0</v>
      </c>
      <c r="X62" s="27">
        <v>45664.214800000009</v>
      </c>
      <c r="Y62" s="12" t="s">
        <v>38</v>
      </c>
      <c r="Z62" s="12" t="s">
        <v>1482</v>
      </c>
      <c r="AA62" s="12" t="str">
        <f>VLOOKUP(C62,'MASTER SALE PARTY'!$B$4:$E$1000,4,FALSE)</f>
        <v>Oms</v>
      </c>
      <c r="AB62" s="26">
        <v>38</v>
      </c>
    </row>
    <row r="63" spans="1:28">
      <c r="A63" s="16">
        <v>43556</v>
      </c>
      <c r="B63" s="12">
        <v>58</v>
      </c>
      <c r="C63" s="23" t="s">
        <v>121</v>
      </c>
      <c r="D63" s="12" t="str">
        <f>VLOOKUP(C63,'MASTER SALE PARTY'!$B$4:$E$1000,2,FALSE)</f>
        <v>23AABCE9378F1ZK</v>
      </c>
      <c r="E63" s="12" t="s">
        <v>1545</v>
      </c>
      <c r="F63" s="24" t="s">
        <v>125</v>
      </c>
      <c r="G63" s="25">
        <v>43567</v>
      </c>
      <c r="H63" s="12" t="str">
        <f>VLOOKUP(C63,'MASTER SALE PARTY'!$B$4:$E$1000,3,FALSE)</f>
        <v>23-Madhya Pradesh</v>
      </c>
      <c r="I63" s="17">
        <v>0</v>
      </c>
      <c r="J63" s="17" t="s">
        <v>37</v>
      </c>
      <c r="K63" s="26">
        <v>87081090</v>
      </c>
      <c r="L63" s="20">
        <f>VLOOKUP(K63,'MASTER SALE HSN'!$A$4:$E$200,5,FALSE)</f>
        <v>28</v>
      </c>
      <c r="M63" s="26"/>
      <c r="N63" s="12"/>
      <c r="O63" s="12"/>
      <c r="P63" s="12"/>
      <c r="Q63" s="12"/>
      <c r="R63" s="12"/>
      <c r="S63" s="28">
        <v>8368.3799999999992</v>
      </c>
      <c r="T63" s="21">
        <f t="shared" si="0"/>
        <v>2343.1463999999996</v>
      </c>
      <c r="U63" s="21">
        <f t="shared" si="1"/>
        <v>0</v>
      </c>
      <c r="V63" s="21">
        <f t="shared" si="2"/>
        <v>0</v>
      </c>
      <c r="W63" s="21">
        <v>0</v>
      </c>
      <c r="X63" s="27">
        <v>10711.536399999999</v>
      </c>
      <c r="Y63" s="12" t="s">
        <v>38</v>
      </c>
      <c r="Z63" s="12" t="s">
        <v>1482</v>
      </c>
      <c r="AA63" s="12" t="str">
        <f>VLOOKUP(C63,'MASTER SALE PARTY'!$B$4:$E$1000,4,FALSE)</f>
        <v>Oms</v>
      </c>
      <c r="AB63" s="26">
        <v>6</v>
      </c>
    </row>
    <row r="64" spans="1:28">
      <c r="A64" s="16">
        <v>43556</v>
      </c>
      <c r="B64" s="12">
        <v>59</v>
      </c>
      <c r="C64" s="23" t="s">
        <v>121</v>
      </c>
      <c r="D64" s="12" t="str">
        <f>VLOOKUP(C64,'MASTER SALE PARTY'!$B$4:$E$1000,2,FALSE)</f>
        <v>23AABCE9378F1ZK</v>
      </c>
      <c r="E64" s="12" t="s">
        <v>1545</v>
      </c>
      <c r="F64" s="24" t="s">
        <v>126</v>
      </c>
      <c r="G64" s="25">
        <v>43567</v>
      </c>
      <c r="H64" s="12" t="str">
        <f>VLOOKUP(C64,'MASTER SALE PARTY'!$B$4:$E$1000,3,FALSE)</f>
        <v>23-Madhya Pradesh</v>
      </c>
      <c r="I64" s="17">
        <v>0</v>
      </c>
      <c r="J64" s="17" t="s">
        <v>37</v>
      </c>
      <c r="K64" s="26">
        <v>87081090</v>
      </c>
      <c r="L64" s="20">
        <f>VLOOKUP(K64,'MASTER SALE HSN'!$A$4:$E$200,5,FALSE)</f>
        <v>28</v>
      </c>
      <c r="M64" s="26"/>
      <c r="N64" s="12"/>
      <c r="O64" s="12"/>
      <c r="P64" s="12"/>
      <c r="Q64" s="12"/>
      <c r="R64" s="12"/>
      <c r="S64" s="28">
        <v>2524.41</v>
      </c>
      <c r="T64" s="21">
        <f t="shared" si="0"/>
        <v>706.83479999999997</v>
      </c>
      <c r="U64" s="21">
        <f t="shared" si="1"/>
        <v>0</v>
      </c>
      <c r="V64" s="21">
        <f t="shared" si="2"/>
        <v>0</v>
      </c>
      <c r="W64" s="21">
        <v>0</v>
      </c>
      <c r="X64" s="27">
        <v>3231.2548000000002</v>
      </c>
      <c r="Y64" s="12" t="s">
        <v>38</v>
      </c>
      <c r="Z64" s="12" t="s">
        <v>1482</v>
      </c>
      <c r="AA64" s="12" t="str">
        <f>VLOOKUP(C64,'MASTER SALE PARTY'!$B$4:$E$1000,4,FALSE)</f>
        <v>Oms</v>
      </c>
      <c r="AB64" s="26">
        <v>3</v>
      </c>
    </row>
    <row r="65" spans="1:28">
      <c r="A65" s="16">
        <v>43556</v>
      </c>
      <c r="B65" s="12">
        <v>60</v>
      </c>
      <c r="C65" s="23" t="s">
        <v>33</v>
      </c>
      <c r="D65" s="12" t="str">
        <f>VLOOKUP(C65,'MASTER SALE PARTY'!$B$4:$E$1000,2,FALSE)</f>
        <v>27AABCM2508F1ZU</v>
      </c>
      <c r="E65" s="12" t="s">
        <v>1545</v>
      </c>
      <c r="F65" s="24" t="s">
        <v>127</v>
      </c>
      <c r="G65" s="25">
        <v>43567</v>
      </c>
      <c r="H65" s="12" t="str">
        <f>VLOOKUP(C65,'MASTER SALE PARTY'!$B$4:$E$1000,3,FALSE)</f>
        <v>27-Maharashatra</v>
      </c>
      <c r="I65" s="17">
        <v>0</v>
      </c>
      <c r="J65" s="17" t="s">
        <v>37</v>
      </c>
      <c r="K65" s="26">
        <v>87081090</v>
      </c>
      <c r="L65" s="20">
        <f>VLOOKUP(K65,'MASTER SALE HSN'!$A$4:$E$200,5,FALSE)</f>
        <v>28</v>
      </c>
      <c r="M65" s="26"/>
      <c r="N65" s="12"/>
      <c r="O65" s="12"/>
      <c r="P65" s="12"/>
      <c r="Q65" s="12"/>
      <c r="R65" s="12"/>
      <c r="S65" s="28">
        <v>7935.84</v>
      </c>
      <c r="T65" s="21">
        <f t="shared" si="0"/>
        <v>0</v>
      </c>
      <c r="U65" s="21">
        <f t="shared" si="1"/>
        <v>1111.0176000000001</v>
      </c>
      <c r="V65" s="21">
        <f t="shared" si="2"/>
        <v>1111.0176000000001</v>
      </c>
      <c r="W65" s="21">
        <v>0</v>
      </c>
      <c r="X65" s="27">
        <v>10157.875199999999</v>
      </c>
      <c r="Y65" s="12" t="s">
        <v>38</v>
      </c>
      <c r="Z65" s="12" t="s">
        <v>1482</v>
      </c>
      <c r="AA65" s="12" t="str">
        <f>VLOOKUP(C65,'MASTER SALE PARTY'!$B$4:$E$1000,4,FALSE)</f>
        <v>Local</v>
      </c>
      <c r="AB65" s="26">
        <v>96</v>
      </c>
    </row>
    <row r="66" spans="1:28">
      <c r="A66" s="16">
        <v>43556</v>
      </c>
      <c r="B66" s="12">
        <v>61</v>
      </c>
      <c r="C66" s="23" t="s">
        <v>33</v>
      </c>
      <c r="D66" s="12" t="str">
        <f>VLOOKUP(C66,'MASTER SALE PARTY'!$B$4:$E$1000,2,FALSE)</f>
        <v>27AABCM2508F1ZU</v>
      </c>
      <c r="E66" s="12" t="s">
        <v>1545</v>
      </c>
      <c r="F66" s="24" t="s">
        <v>128</v>
      </c>
      <c r="G66" s="25">
        <v>43567</v>
      </c>
      <c r="H66" s="12" t="str">
        <f>VLOOKUP(C66,'MASTER SALE PARTY'!$B$4:$E$1000,3,FALSE)</f>
        <v>27-Maharashatra</v>
      </c>
      <c r="I66" s="17">
        <v>0</v>
      </c>
      <c r="J66" s="17" t="s">
        <v>37</v>
      </c>
      <c r="K66" s="26">
        <v>87081090</v>
      </c>
      <c r="L66" s="20">
        <f>VLOOKUP(K66,'MASTER SALE HSN'!$A$4:$E$200,5,FALSE)</f>
        <v>28</v>
      </c>
      <c r="M66" s="26"/>
      <c r="N66" s="12"/>
      <c r="O66" s="12"/>
      <c r="P66" s="12"/>
      <c r="Q66" s="12"/>
      <c r="R66" s="12"/>
      <c r="S66" s="28">
        <v>16814.7</v>
      </c>
      <c r="T66" s="21">
        <f t="shared" si="0"/>
        <v>0</v>
      </c>
      <c r="U66" s="21">
        <f t="shared" si="1"/>
        <v>2354.0580000000004</v>
      </c>
      <c r="V66" s="21">
        <f t="shared" si="2"/>
        <v>2354.0580000000004</v>
      </c>
      <c r="W66" s="21">
        <v>0</v>
      </c>
      <c r="X66" s="27">
        <v>21522.816000000003</v>
      </c>
      <c r="Y66" s="12" t="s">
        <v>38</v>
      </c>
      <c r="Z66" s="12" t="s">
        <v>1482</v>
      </c>
      <c r="AA66" s="12" t="str">
        <f>VLOOKUP(C66,'MASTER SALE PARTY'!$B$4:$E$1000,4,FALSE)</f>
        <v>Local</v>
      </c>
      <c r="AB66" s="26">
        <v>204</v>
      </c>
    </row>
    <row r="67" spans="1:28">
      <c r="A67" s="16">
        <v>43556</v>
      </c>
      <c r="B67" s="12">
        <v>62</v>
      </c>
      <c r="C67" s="23" t="s">
        <v>45</v>
      </c>
      <c r="D67" s="12" t="str">
        <f>VLOOKUP(C67,'MASTER SALE PARTY'!$B$4:$E$1000,2,FALSE)</f>
        <v>27AAECM8871A1ZF</v>
      </c>
      <c r="E67" s="12" t="s">
        <v>1545</v>
      </c>
      <c r="F67" s="24" t="s">
        <v>129</v>
      </c>
      <c r="G67" s="25">
        <v>43568</v>
      </c>
      <c r="H67" s="12" t="str">
        <f>VLOOKUP(C67,'MASTER SALE PARTY'!$B$4:$E$1000,3,FALSE)</f>
        <v>27-Maharashatra</v>
      </c>
      <c r="I67" s="17">
        <v>0</v>
      </c>
      <c r="J67" s="17" t="s">
        <v>37</v>
      </c>
      <c r="K67" s="26">
        <v>87089900</v>
      </c>
      <c r="L67" s="20">
        <f>VLOOKUP(K67,'MASTER SALE HSN'!$A$4:$E$200,5,FALSE)</f>
        <v>28</v>
      </c>
      <c r="M67" s="26"/>
      <c r="N67" s="12"/>
      <c r="O67" s="12"/>
      <c r="P67" s="12"/>
      <c r="Q67" s="12"/>
      <c r="R67" s="12"/>
      <c r="S67" s="28">
        <v>23255.759999999998</v>
      </c>
      <c r="T67" s="21">
        <f t="shared" si="0"/>
        <v>0</v>
      </c>
      <c r="U67" s="21">
        <f t="shared" si="1"/>
        <v>3255.8063999999995</v>
      </c>
      <c r="V67" s="21">
        <f t="shared" si="2"/>
        <v>3255.8063999999995</v>
      </c>
      <c r="W67" s="21">
        <v>0</v>
      </c>
      <c r="X67" s="27">
        <v>29767.382799999996</v>
      </c>
      <c r="Y67" s="12" t="s">
        <v>38</v>
      </c>
      <c r="Z67" s="12" t="s">
        <v>1482</v>
      </c>
      <c r="AA67" s="12" t="str">
        <f>VLOOKUP(C67,'MASTER SALE PARTY'!$B$4:$E$1000,4,FALSE)</f>
        <v>Local</v>
      </c>
      <c r="AB67" s="26">
        <v>12</v>
      </c>
    </row>
    <row r="68" spans="1:28">
      <c r="A68" s="16">
        <v>43556</v>
      </c>
      <c r="B68" s="12">
        <v>63</v>
      </c>
      <c r="C68" s="29" t="s">
        <v>92</v>
      </c>
      <c r="D68" s="12" t="str">
        <f>VLOOKUP(C68,'MASTER SALE PARTY'!$B$4:$E$1000,2,FALSE)</f>
        <v>27AAACH4211R1ZF</v>
      </c>
      <c r="E68" s="12" t="s">
        <v>1545</v>
      </c>
      <c r="F68" s="24" t="s">
        <v>130</v>
      </c>
      <c r="G68" s="25">
        <v>43568</v>
      </c>
      <c r="H68" s="12" t="str">
        <f>VLOOKUP(C68,'MASTER SALE PARTY'!$B$4:$E$1000,3,FALSE)</f>
        <v>27-Maharashatra</v>
      </c>
      <c r="I68" s="17">
        <v>0</v>
      </c>
      <c r="J68" s="17" t="s">
        <v>37</v>
      </c>
      <c r="K68" s="26">
        <v>85129000</v>
      </c>
      <c r="L68" s="20">
        <f>VLOOKUP(K68,'MASTER SALE HSN'!$A$4:$E$200,5,FALSE)</f>
        <v>18</v>
      </c>
      <c r="M68" s="26"/>
      <c r="N68" s="12"/>
      <c r="O68" s="12"/>
      <c r="P68" s="12"/>
      <c r="Q68" s="12"/>
      <c r="R68" s="12"/>
      <c r="S68" s="28">
        <v>84000</v>
      </c>
      <c r="T68" s="21">
        <f t="shared" si="0"/>
        <v>0</v>
      </c>
      <c r="U68" s="21">
        <f t="shared" si="1"/>
        <v>7560</v>
      </c>
      <c r="V68" s="21">
        <f t="shared" si="2"/>
        <v>7560</v>
      </c>
      <c r="W68" s="21">
        <v>0</v>
      </c>
      <c r="X68" s="27">
        <v>99120.01</v>
      </c>
      <c r="Y68" s="12" t="s">
        <v>38</v>
      </c>
      <c r="Z68" s="12" t="s">
        <v>1482</v>
      </c>
      <c r="AA68" s="12" t="str">
        <f>VLOOKUP(C68,'MASTER SALE PARTY'!$B$4:$E$1000,4,FALSE)</f>
        <v>Local</v>
      </c>
      <c r="AB68" s="26">
        <v>3360</v>
      </c>
    </row>
    <row r="69" spans="1:28">
      <c r="A69" s="16">
        <v>43556</v>
      </c>
      <c r="B69" s="12">
        <v>64</v>
      </c>
      <c r="C69" s="23" t="s">
        <v>33</v>
      </c>
      <c r="D69" s="12" t="str">
        <f>VLOOKUP(C69,'MASTER SALE PARTY'!$B$4:$E$1000,2,FALSE)</f>
        <v>27AABCM2508F1ZU</v>
      </c>
      <c r="E69" s="12" t="s">
        <v>1545</v>
      </c>
      <c r="F69" s="24" t="s">
        <v>131</v>
      </c>
      <c r="G69" s="25">
        <v>43568</v>
      </c>
      <c r="H69" s="12" t="str">
        <f>VLOOKUP(C69,'MASTER SALE PARTY'!$B$4:$E$1000,3,FALSE)</f>
        <v>27-Maharashatra</v>
      </c>
      <c r="I69" s="17">
        <v>0</v>
      </c>
      <c r="J69" s="17" t="s">
        <v>37</v>
      </c>
      <c r="K69" s="26">
        <v>87081090</v>
      </c>
      <c r="L69" s="20">
        <f>VLOOKUP(K69,'MASTER SALE HSN'!$A$4:$E$200,5,FALSE)</f>
        <v>28</v>
      </c>
      <c r="M69" s="26"/>
      <c r="N69" s="12"/>
      <c r="O69" s="12"/>
      <c r="P69" s="12"/>
      <c r="Q69" s="12"/>
      <c r="R69" s="12"/>
      <c r="S69" s="28">
        <v>24727.5</v>
      </c>
      <c r="T69" s="21">
        <f t="shared" si="0"/>
        <v>0</v>
      </c>
      <c r="U69" s="21">
        <f t="shared" si="1"/>
        <v>3461.85</v>
      </c>
      <c r="V69" s="21">
        <f t="shared" si="2"/>
        <v>3461.85</v>
      </c>
      <c r="W69" s="21">
        <v>0</v>
      </c>
      <c r="X69" s="27">
        <v>31651.199999999997</v>
      </c>
      <c r="Y69" s="12" t="s">
        <v>38</v>
      </c>
      <c r="Z69" s="12" t="s">
        <v>1482</v>
      </c>
      <c r="AA69" s="12" t="str">
        <f>VLOOKUP(C69,'MASTER SALE PARTY'!$B$4:$E$1000,4,FALSE)</f>
        <v>Local</v>
      </c>
      <c r="AB69" s="26">
        <v>300</v>
      </c>
    </row>
    <row r="70" spans="1:28">
      <c r="A70" s="16">
        <v>43556</v>
      </c>
      <c r="B70" s="12">
        <v>65</v>
      </c>
      <c r="C70" s="23" t="s">
        <v>59</v>
      </c>
      <c r="D70" s="12" t="str">
        <f>VLOOKUP(C70,'MASTER SALE PARTY'!$B$4:$E$1000,2,FALSE)</f>
        <v>27AAACT1848E1ZH</v>
      </c>
      <c r="E70" s="12" t="s">
        <v>1545</v>
      </c>
      <c r="F70" s="24" t="s">
        <v>132</v>
      </c>
      <c r="G70" s="25">
        <v>43570</v>
      </c>
      <c r="H70" s="12" t="str">
        <f>VLOOKUP(C70,'MASTER SALE PARTY'!$B$4:$E$1000,3,FALSE)</f>
        <v>27-Maharashatra</v>
      </c>
      <c r="I70" s="17">
        <v>0</v>
      </c>
      <c r="J70" s="17" t="s">
        <v>37</v>
      </c>
      <c r="K70" s="26">
        <v>87089900</v>
      </c>
      <c r="L70" s="20">
        <f>VLOOKUP(K70,'MASTER SALE HSN'!$A$4:$E$200,5,FALSE)</f>
        <v>28</v>
      </c>
      <c r="M70" s="26"/>
      <c r="N70" s="12"/>
      <c r="O70" s="12"/>
      <c r="P70" s="12"/>
      <c r="Q70" s="12"/>
      <c r="R70" s="12"/>
      <c r="S70" s="28">
        <v>26835.84</v>
      </c>
      <c r="T70" s="21">
        <f t="shared" si="0"/>
        <v>0</v>
      </c>
      <c r="U70" s="21">
        <f t="shared" si="1"/>
        <v>3757.0176000000001</v>
      </c>
      <c r="V70" s="21">
        <f t="shared" si="2"/>
        <v>3757.0176000000001</v>
      </c>
      <c r="W70" s="21">
        <v>0</v>
      </c>
      <c r="X70" s="27">
        <v>34349.885200000004</v>
      </c>
      <c r="Y70" s="12" t="s">
        <v>38</v>
      </c>
      <c r="Z70" s="12" t="s">
        <v>1482</v>
      </c>
      <c r="AA70" s="12" t="str">
        <f>VLOOKUP(C70,'MASTER SALE PARTY'!$B$4:$E$1000,4,FALSE)</f>
        <v>Local</v>
      </c>
      <c r="AB70" s="26">
        <v>56</v>
      </c>
    </row>
    <row r="71" spans="1:28">
      <c r="A71" s="16">
        <v>43556</v>
      </c>
      <c r="B71" s="12">
        <v>66</v>
      </c>
      <c r="C71" s="23" t="s">
        <v>45</v>
      </c>
      <c r="D71" s="12" t="str">
        <f>VLOOKUP(C71,'MASTER SALE PARTY'!$B$4:$E$1000,2,FALSE)</f>
        <v>27AAECM8871A1ZF</v>
      </c>
      <c r="E71" s="12" t="s">
        <v>1545</v>
      </c>
      <c r="F71" s="24" t="s">
        <v>133</v>
      </c>
      <c r="G71" s="25">
        <v>43570</v>
      </c>
      <c r="H71" s="12" t="str">
        <f>VLOOKUP(C71,'MASTER SALE PARTY'!$B$4:$E$1000,3,FALSE)</f>
        <v>27-Maharashatra</v>
      </c>
      <c r="I71" s="17">
        <v>0</v>
      </c>
      <c r="J71" s="17" t="s">
        <v>37</v>
      </c>
      <c r="K71" s="26">
        <v>87089900</v>
      </c>
      <c r="L71" s="20">
        <f>VLOOKUP(K71,'MASTER SALE HSN'!$A$4:$E$200,5,FALSE)</f>
        <v>28</v>
      </c>
      <c r="M71" s="26"/>
      <c r="N71" s="12"/>
      <c r="O71" s="12"/>
      <c r="P71" s="12"/>
      <c r="Q71" s="12"/>
      <c r="R71" s="12"/>
      <c r="S71" s="28">
        <v>23255.759999999998</v>
      </c>
      <c r="T71" s="21">
        <f t="shared" ref="T71:T134" si="3">+IF(AA71="oms",S71/100*L71,0)</f>
        <v>0</v>
      </c>
      <c r="U71" s="21">
        <f t="shared" ref="U71:U134" si="4">+IF(AA71="local",S71/100*L71/2,0)</f>
        <v>3255.8063999999995</v>
      </c>
      <c r="V71" s="21">
        <f t="shared" ref="V71:V134" si="5">+IF(AA71="local",S71/100*L71/2,0)</f>
        <v>3255.8063999999995</v>
      </c>
      <c r="W71" s="21">
        <v>0</v>
      </c>
      <c r="X71" s="27">
        <v>29767.382799999996</v>
      </c>
      <c r="Y71" s="12" t="s">
        <v>38</v>
      </c>
      <c r="Z71" s="12" t="s">
        <v>1482</v>
      </c>
      <c r="AA71" s="12" t="str">
        <f>VLOOKUP(C71,'MASTER SALE PARTY'!$B$4:$E$1000,4,FALSE)</f>
        <v>Local</v>
      </c>
      <c r="AB71" s="26">
        <v>12</v>
      </c>
    </row>
    <row r="72" spans="1:28">
      <c r="A72" s="16">
        <v>43556</v>
      </c>
      <c r="B72" s="12">
        <v>67</v>
      </c>
      <c r="C72" s="23" t="s">
        <v>45</v>
      </c>
      <c r="D72" s="12" t="str">
        <f>VLOOKUP(C72,'MASTER SALE PARTY'!$B$4:$E$1000,2,FALSE)</f>
        <v>27AAECM8871A1ZF</v>
      </c>
      <c r="E72" s="12" t="s">
        <v>1545</v>
      </c>
      <c r="F72" s="24" t="s">
        <v>134</v>
      </c>
      <c r="G72" s="25">
        <v>43570</v>
      </c>
      <c r="H72" s="12" t="str">
        <f>VLOOKUP(C72,'MASTER SALE PARTY'!$B$4:$E$1000,3,FALSE)</f>
        <v>27-Maharashatra</v>
      </c>
      <c r="I72" s="17">
        <v>0</v>
      </c>
      <c r="J72" s="17" t="s">
        <v>37</v>
      </c>
      <c r="K72" s="26">
        <v>87089900</v>
      </c>
      <c r="L72" s="20">
        <f>VLOOKUP(K72,'MASTER SALE HSN'!$A$4:$E$200,5,FALSE)</f>
        <v>28</v>
      </c>
      <c r="M72" s="26"/>
      <c r="N72" s="12"/>
      <c r="O72" s="12"/>
      <c r="P72" s="12"/>
      <c r="Q72" s="12"/>
      <c r="R72" s="12"/>
      <c r="S72" s="28">
        <v>23255.759999999998</v>
      </c>
      <c r="T72" s="21">
        <f t="shared" si="3"/>
        <v>0</v>
      </c>
      <c r="U72" s="21">
        <f t="shared" si="4"/>
        <v>3255.8063999999995</v>
      </c>
      <c r="V72" s="21">
        <f t="shared" si="5"/>
        <v>3255.8063999999995</v>
      </c>
      <c r="W72" s="21">
        <v>0</v>
      </c>
      <c r="X72" s="27">
        <v>29767.382799999996</v>
      </c>
      <c r="Y72" s="12" t="s">
        <v>38</v>
      </c>
      <c r="Z72" s="12" t="s">
        <v>1482</v>
      </c>
      <c r="AA72" s="12" t="str">
        <f>VLOOKUP(C72,'MASTER SALE PARTY'!$B$4:$E$1000,4,FALSE)</f>
        <v>Local</v>
      </c>
      <c r="AB72" s="26">
        <v>12</v>
      </c>
    </row>
    <row r="73" spans="1:28">
      <c r="A73" s="16">
        <v>43556</v>
      </c>
      <c r="B73" s="12">
        <v>68</v>
      </c>
      <c r="C73" s="23" t="s">
        <v>33</v>
      </c>
      <c r="D73" s="12" t="str">
        <f>VLOOKUP(C73,'MASTER SALE PARTY'!$B$4:$E$1000,2,FALSE)</f>
        <v>27AABCM2508F1ZU</v>
      </c>
      <c r="E73" s="12" t="s">
        <v>1545</v>
      </c>
      <c r="F73" s="24" t="s">
        <v>135</v>
      </c>
      <c r="G73" s="25">
        <v>43570</v>
      </c>
      <c r="H73" s="12" t="str">
        <f>VLOOKUP(C73,'MASTER SALE PARTY'!$B$4:$E$1000,3,FALSE)</f>
        <v>27-Maharashatra</v>
      </c>
      <c r="I73" s="17">
        <v>0</v>
      </c>
      <c r="J73" s="17" t="s">
        <v>37</v>
      </c>
      <c r="K73" s="26">
        <v>87081090</v>
      </c>
      <c r="L73" s="20">
        <f>VLOOKUP(K73,'MASTER SALE HSN'!$A$4:$E$200,5,FALSE)</f>
        <v>28</v>
      </c>
      <c r="M73" s="26"/>
      <c r="N73" s="12"/>
      <c r="O73" s="12"/>
      <c r="P73" s="12"/>
      <c r="Q73" s="12"/>
      <c r="R73" s="12"/>
      <c r="S73" s="28">
        <v>7747.95</v>
      </c>
      <c r="T73" s="21">
        <f t="shared" si="3"/>
        <v>0</v>
      </c>
      <c r="U73" s="21">
        <f t="shared" si="4"/>
        <v>1084.713</v>
      </c>
      <c r="V73" s="21">
        <f t="shared" si="5"/>
        <v>1084.713</v>
      </c>
      <c r="W73" s="21">
        <v>0</v>
      </c>
      <c r="X73" s="27">
        <v>9917.3760000000002</v>
      </c>
      <c r="Y73" s="12" t="s">
        <v>38</v>
      </c>
      <c r="Z73" s="12" t="s">
        <v>1482</v>
      </c>
      <c r="AA73" s="12" t="str">
        <f>VLOOKUP(C73,'MASTER SALE PARTY'!$B$4:$E$1000,4,FALSE)</f>
        <v>Local</v>
      </c>
      <c r="AB73" s="26">
        <v>94</v>
      </c>
    </row>
    <row r="74" spans="1:28">
      <c r="A74" s="16">
        <v>43556</v>
      </c>
      <c r="B74" s="12">
        <v>69</v>
      </c>
      <c r="C74" s="23" t="s">
        <v>33</v>
      </c>
      <c r="D74" s="12" t="str">
        <f>VLOOKUP(C74,'MASTER SALE PARTY'!$B$4:$E$1000,2,FALSE)</f>
        <v>27AABCM2508F1ZU</v>
      </c>
      <c r="E74" s="12" t="s">
        <v>1545</v>
      </c>
      <c r="F74" s="24" t="s">
        <v>136</v>
      </c>
      <c r="G74" s="25">
        <v>43570</v>
      </c>
      <c r="H74" s="12" t="str">
        <f>VLOOKUP(C74,'MASTER SALE PARTY'!$B$4:$E$1000,3,FALSE)</f>
        <v>27-Maharashatra</v>
      </c>
      <c r="I74" s="17">
        <v>0</v>
      </c>
      <c r="J74" s="17" t="s">
        <v>37</v>
      </c>
      <c r="K74" s="26">
        <v>87141090</v>
      </c>
      <c r="L74" s="20">
        <f>VLOOKUP(K74,'MASTER SALE HSN'!$A$4:$E$200,5,FALSE)</f>
        <v>28</v>
      </c>
      <c r="M74" s="26"/>
      <c r="N74" s="12"/>
      <c r="O74" s="12"/>
      <c r="P74" s="12"/>
      <c r="Q74" s="12"/>
      <c r="R74" s="12"/>
      <c r="S74" s="28">
        <v>13846</v>
      </c>
      <c r="T74" s="21">
        <f t="shared" si="3"/>
        <v>0</v>
      </c>
      <c r="U74" s="21">
        <f t="shared" si="4"/>
        <v>1938.44</v>
      </c>
      <c r="V74" s="21">
        <f t="shared" si="5"/>
        <v>1938.44</v>
      </c>
      <c r="W74" s="21">
        <v>0</v>
      </c>
      <c r="X74" s="27">
        <v>17722.88</v>
      </c>
      <c r="Y74" s="12" t="s">
        <v>38</v>
      </c>
      <c r="Z74" s="12" t="s">
        <v>1482</v>
      </c>
      <c r="AA74" s="12" t="str">
        <f>VLOOKUP(C74,'MASTER SALE PARTY'!$B$4:$E$1000,4,FALSE)</f>
        <v>Local</v>
      </c>
      <c r="AB74" s="26">
        <v>184</v>
      </c>
    </row>
    <row r="75" spans="1:28">
      <c r="A75" s="16">
        <v>43556</v>
      </c>
      <c r="B75" s="12">
        <v>70</v>
      </c>
      <c r="C75" s="23" t="s">
        <v>45</v>
      </c>
      <c r="D75" s="12" t="str">
        <f>VLOOKUP(C75,'MASTER SALE PARTY'!$B$4:$E$1000,2,FALSE)</f>
        <v>27AAECM8871A1ZF</v>
      </c>
      <c r="E75" s="12" t="s">
        <v>1545</v>
      </c>
      <c r="F75" s="24" t="s">
        <v>137</v>
      </c>
      <c r="G75" s="25">
        <v>43571</v>
      </c>
      <c r="H75" s="12" t="str">
        <f>VLOOKUP(C75,'MASTER SALE PARTY'!$B$4:$E$1000,3,FALSE)</f>
        <v>27-Maharashatra</v>
      </c>
      <c r="I75" s="17">
        <v>0</v>
      </c>
      <c r="J75" s="17" t="s">
        <v>37</v>
      </c>
      <c r="K75" s="26">
        <v>87089900</v>
      </c>
      <c r="L75" s="20">
        <f>VLOOKUP(K75,'MASTER SALE HSN'!$A$4:$E$200,5,FALSE)</f>
        <v>28</v>
      </c>
      <c r="M75" s="26"/>
      <c r="N75" s="12"/>
      <c r="O75" s="12"/>
      <c r="P75" s="12"/>
      <c r="Q75" s="12"/>
      <c r="R75" s="12"/>
      <c r="S75" s="28">
        <v>27131.72</v>
      </c>
      <c r="T75" s="21">
        <f t="shared" si="3"/>
        <v>0</v>
      </c>
      <c r="U75" s="21">
        <f t="shared" si="4"/>
        <v>3798.4408000000003</v>
      </c>
      <c r="V75" s="21">
        <f t="shared" si="5"/>
        <v>3798.4408000000003</v>
      </c>
      <c r="W75" s="21">
        <v>0</v>
      </c>
      <c r="X75" s="27">
        <v>34728.601600000002</v>
      </c>
      <c r="Y75" s="12" t="s">
        <v>38</v>
      </c>
      <c r="Z75" s="12" t="s">
        <v>1482</v>
      </c>
      <c r="AA75" s="12" t="str">
        <f>VLOOKUP(C75,'MASTER SALE PARTY'!$B$4:$E$1000,4,FALSE)</f>
        <v>Local</v>
      </c>
      <c r="AB75" s="26">
        <v>12</v>
      </c>
    </row>
    <row r="76" spans="1:28">
      <c r="A76" s="16">
        <v>43556</v>
      </c>
      <c r="B76" s="12">
        <v>71</v>
      </c>
      <c r="C76" s="23" t="s">
        <v>33</v>
      </c>
      <c r="D76" s="12" t="str">
        <f>VLOOKUP(C76,'MASTER SALE PARTY'!$B$4:$E$1000,2,FALSE)</f>
        <v>27AABCM2508F1ZU</v>
      </c>
      <c r="E76" s="12" t="s">
        <v>1545</v>
      </c>
      <c r="F76" s="24" t="s">
        <v>138</v>
      </c>
      <c r="G76" s="25">
        <v>43571</v>
      </c>
      <c r="H76" s="12" t="str">
        <f>VLOOKUP(C76,'MASTER SALE PARTY'!$B$4:$E$1000,3,FALSE)</f>
        <v>27-Maharashatra</v>
      </c>
      <c r="I76" s="17">
        <v>0</v>
      </c>
      <c r="J76" s="17" t="s">
        <v>37</v>
      </c>
      <c r="K76" s="26">
        <v>87081090</v>
      </c>
      <c r="L76" s="20">
        <f>VLOOKUP(K76,'MASTER SALE HSN'!$A$4:$E$200,5,FALSE)</f>
        <v>28</v>
      </c>
      <c r="M76" s="26"/>
      <c r="N76" s="12"/>
      <c r="O76" s="12"/>
      <c r="P76" s="12"/>
      <c r="Q76" s="12"/>
      <c r="R76" s="12"/>
      <c r="S76" s="28">
        <v>31708.799999999999</v>
      </c>
      <c r="T76" s="21">
        <f t="shared" si="3"/>
        <v>0</v>
      </c>
      <c r="U76" s="21">
        <f t="shared" si="4"/>
        <v>4439.232</v>
      </c>
      <c r="V76" s="21">
        <f t="shared" si="5"/>
        <v>4439.232</v>
      </c>
      <c r="W76" s="21">
        <v>0</v>
      </c>
      <c r="X76" s="27">
        <v>40587.263999999996</v>
      </c>
      <c r="Y76" s="12" t="s">
        <v>38</v>
      </c>
      <c r="Z76" s="12" t="s">
        <v>1482</v>
      </c>
      <c r="AA76" s="12" t="str">
        <f>VLOOKUP(C76,'MASTER SALE PARTY'!$B$4:$E$1000,4,FALSE)</f>
        <v>Local</v>
      </c>
      <c r="AB76" s="26">
        <v>384</v>
      </c>
    </row>
    <row r="77" spans="1:28">
      <c r="A77" s="16">
        <v>43556</v>
      </c>
      <c r="B77" s="12">
        <v>72</v>
      </c>
      <c r="C77" s="23" t="s">
        <v>45</v>
      </c>
      <c r="D77" s="12" t="str">
        <f>VLOOKUP(C77,'MASTER SALE PARTY'!$B$4:$E$1000,2,FALSE)</f>
        <v>27AAECM8871A1ZF</v>
      </c>
      <c r="E77" s="12" t="s">
        <v>1545</v>
      </c>
      <c r="F77" s="24" t="s">
        <v>139</v>
      </c>
      <c r="G77" s="25">
        <v>43571</v>
      </c>
      <c r="H77" s="12" t="str">
        <f>VLOOKUP(C77,'MASTER SALE PARTY'!$B$4:$E$1000,3,FALSE)</f>
        <v>27-Maharashatra</v>
      </c>
      <c r="I77" s="17">
        <v>0</v>
      </c>
      <c r="J77" s="17" t="s">
        <v>37</v>
      </c>
      <c r="K77" s="26">
        <v>87089900</v>
      </c>
      <c r="L77" s="20">
        <f>VLOOKUP(K77,'MASTER SALE HSN'!$A$4:$E$200,5,FALSE)</f>
        <v>28</v>
      </c>
      <c r="M77" s="26"/>
      <c r="N77" s="12"/>
      <c r="O77" s="12"/>
      <c r="P77" s="12"/>
      <c r="Q77" s="12"/>
      <c r="R77" s="12"/>
      <c r="S77" s="28">
        <v>23255.759999999998</v>
      </c>
      <c r="T77" s="21">
        <f t="shared" si="3"/>
        <v>0</v>
      </c>
      <c r="U77" s="21">
        <f t="shared" si="4"/>
        <v>3255.8063999999995</v>
      </c>
      <c r="V77" s="21">
        <f t="shared" si="5"/>
        <v>3255.8063999999995</v>
      </c>
      <c r="W77" s="21">
        <v>0</v>
      </c>
      <c r="X77" s="27">
        <v>29767.382799999996</v>
      </c>
      <c r="Y77" s="12" t="s">
        <v>38</v>
      </c>
      <c r="Z77" s="12" t="s">
        <v>1482</v>
      </c>
      <c r="AA77" s="12" t="str">
        <f>VLOOKUP(C77,'MASTER SALE PARTY'!$B$4:$E$1000,4,FALSE)</f>
        <v>Local</v>
      </c>
      <c r="AB77" s="26">
        <v>12</v>
      </c>
    </row>
    <row r="78" spans="1:28">
      <c r="A78" s="16">
        <v>43556</v>
      </c>
      <c r="B78" s="12">
        <v>73</v>
      </c>
      <c r="C78" s="23" t="s">
        <v>33</v>
      </c>
      <c r="D78" s="12" t="str">
        <f>VLOOKUP(C78,'MASTER SALE PARTY'!$B$4:$E$1000,2,FALSE)</f>
        <v>27AABCM2508F1ZU</v>
      </c>
      <c r="E78" s="12" t="s">
        <v>1545</v>
      </c>
      <c r="F78" s="24" t="s">
        <v>140</v>
      </c>
      <c r="G78" s="25">
        <v>43571</v>
      </c>
      <c r="H78" s="12" t="str">
        <f>VLOOKUP(C78,'MASTER SALE PARTY'!$B$4:$E$1000,3,FALSE)</f>
        <v>27-Maharashatra</v>
      </c>
      <c r="I78" s="17">
        <v>0</v>
      </c>
      <c r="J78" s="17" t="s">
        <v>37</v>
      </c>
      <c r="K78" s="26">
        <v>87081090</v>
      </c>
      <c r="L78" s="20">
        <f>VLOOKUP(K78,'MASTER SALE HSN'!$A$4:$E$200,5,FALSE)</f>
        <v>28</v>
      </c>
      <c r="M78" s="26"/>
      <c r="N78" s="12"/>
      <c r="O78" s="12"/>
      <c r="P78" s="12"/>
      <c r="Q78" s="12"/>
      <c r="R78" s="12"/>
      <c r="S78" s="28">
        <v>12858.3</v>
      </c>
      <c r="T78" s="21">
        <f t="shared" si="3"/>
        <v>0</v>
      </c>
      <c r="U78" s="21">
        <f t="shared" si="4"/>
        <v>1800.162</v>
      </c>
      <c r="V78" s="21">
        <f t="shared" si="5"/>
        <v>1800.162</v>
      </c>
      <c r="W78" s="21">
        <v>0</v>
      </c>
      <c r="X78" s="27">
        <v>16458.624</v>
      </c>
      <c r="Y78" s="12" t="s">
        <v>38</v>
      </c>
      <c r="Z78" s="12" t="s">
        <v>1482</v>
      </c>
      <c r="AA78" s="12" t="str">
        <f>VLOOKUP(C78,'MASTER SALE PARTY'!$B$4:$E$1000,4,FALSE)</f>
        <v>Local</v>
      </c>
      <c r="AB78" s="26">
        <v>156</v>
      </c>
    </row>
    <row r="79" spans="1:28">
      <c r="A79" s="16">
        <v>43556</v>
      </c>
      <c r="B79" s="12">
        <v>74</v>
      </c>
      <c r="C79" s="23" t="s">
        <v>33</v>
      </c>
      <c r="D79" s="12" t="str">
        <f>VLOOKUP(C79,'MASTER SALE PARTY'!$B$4:$E$1000,2,FALSE)</f>
        <v>27AABCM2508F1ZU</v>
      </c>
      <c r="E79" s="12" t="s">
        <v>1545</v>
      </c>
      <c r="F79" s="24" t="s">
        <v>141</v>
      </c>
      <c r="G79" s="25">
        <v>43571</v>
      </c>
      <c r="H79" s="12" t="str">
        <f>VLOOKUP(C79,'MASTER SALE PARTY'!$B$4:$E$1000,3,FALSE)</f>
        <v>27-Maharashatra</v>
      </c>
      <c r="I79" s="17">
        <v>0</v>
      </c>
      <c r="J79" s="17" t="s">
        <v>37</v>
      </c>
      <c r="K79" s="26">
        <v>87141090</v>
      </c>
      <c r="L79" s="20">
        <f>VLOOKUP(K79,'MASTER SALE HSN'!$A$4:$E$200,5,FALSE)</f>
        <v>28</v>
      </c>
      <c r="M79" s="26"/>
      <c r="N79" s="12"/>
      <c r="O79" s="12"/>
      <c r="P79" s="12"/>
      <c r="Q79" s="12"/>
      <c r="R79" s="12"/>
      <c r="S79" s="28">
        <v>8127</v>
      </c>
      <c r="T79" s="21">
        <f t="shared" si="3"/>
        <v>0</v>
      </c>
      <c r="U79" s="21">
        <f t="shared" si="4"/>
        <v>1137.78</v>
      </c>
      <c r="V79" s="21">
        <f t="shared" si="5"/>
        <v>1137.78</v>
      </c>
      <c r="W79" s="21">
        <v>0</v>
      </c>
      <c r="X79" s="27">
        <v>10402.560000000001</v>
      </c>
      <c r="Y79" s="12" t="s">
        <v>38</v>
      </c>
      <c r="Z79" s="12" t="s">
        <v>1482</v>
      </c>
      <c r="AA79" s="12" t="str">
        <f>VLOOKUP(C79,'MASTER SALE PARTY'!$B$4:$E$1000,4,FALSE)</f>
        <v>Local</v>
      </c>
      <c r="AB79" s="26">
        <v>108</v>
      </c>
    </row>
    <row r="80" spans="1:28">
      <c r="A80" s="16">
        <v>43556</v>
      </c>
      <c r="B80" s="12">
        <v>75</v>
      </c>
      <c r="C80" s="23" t="s">
        <v>142</v>
      </c>
      <c r="D80" s="12" t="str">
        <f>VLOOKUP(C80,'MASTER SALE PARTY'!$B$4:$E$1000,2,FALSE)</f>
        <v>27AAACB2484Q1Z8</v>
      </c>
      <c r="E80" s="12" t="s">
        <v>1545</v>
      </c>
      <c r="F80" s="24" t="s">
        <v>144</v>
      </c>
      <c r="G80" s="25">
        <v>43571</v>
      </c>
      <c r="H80" s="12" t="str">
        <f>VLOOKUP(C80,'MASTER SALE PARTY'!$B$4:$E$1000,3,FALSE)</f>
        <v>27-Maharashatra</v>
      </c>
      <c r="I80" s="17">
        <v>0</v>
      </c>
      <c r="J80" s="17" t="s">
        <v>37</v>
      </c>
      <c r="K80" s="26">
        <v>998898</v>
      </c>
      <c r="L80" s="20">
        <f>VLOOKUP(K80,'MASTER SALE HSN'!$A$4:$E$200,5,FALSE)</f>
        <v>18</v>
      </c>
      <c r="M80" s="26"/>
      <c r="N80" s="12"/>
      <c r="O80" s="12"/>
      <c r="P80" s="12"/>
      <c r="Q80" s="12"/>
      <c r="R80" s="12"/>
      <c r="S80" s="28">
        <v>12635</v>
      </c>
      <c r="T80" s="21">
        <f t="shared" si="3"/>
        <v>0</v>
      </c>
      <c r="U80" s="21">
        <f t="shared" si="4"/>
        <v>1137.1499999999999</v>
      </c>
      <c r="V80" s="21">
        <f t="shared" si="5"/>
        <v>1137.1499999999999</v>
      </c>
      <c r="W80" s="21">
        <v>0</v>
      </c>
      <c r="X80" s="27">
        <v>14909.3</v>
      </c>
      <c r="Y80" s="12" t="s">
        <v>38</v>
      </c>
      <c r="Z80" s="12" t="s">
        <v>1482</v>
      </c>
      <c r="AA80" s="12" t="str">
        <f>VLOOKUP(C80,'MASTER SALE PARTY'!$B$4:$E$1000,4,FALSE)</f>
        <v>Local</v>
      </c>
      <c r="AB80" s="26">
        <v>2758</v>
      </c>
    </row>
    <row r="81" spans="1:28">
      <c r="A81" s="16">
        <v>43556</v>
      </c>
      <c r="B81" s="12">
        <v>76</v>
      </c>
      <c r="C81" s="23" t="s">
        <v>68</v>
      </c>
      <c r="D81" s="12" t="str">
        <f>VLOOKUP(C81,'MASTER SALE PARTY'!$B$4:$E$1000,2,FALSE)</f>
        <v>27AABFJ4217F1ZP</v>
      </c>
      <c r="E81" s="12" t="s">
        <v>1545</v>
      </c>
      <c r="F81" s="24" t="s">
        <v>145</v>
      </c>
      <c r="G81" s="25">
        <v>43572</v>
      </c>
      <c r="H81" s="12" t="str">
        <f>VLOOKUP(C81,'MASTER SALE PARTY'!$B$4:$E$1000,3,FALSE)</f>
        <v>27-Maharashatra</v>
      </c>
      <c r="I81" s="17">
        <v>0</v>
      </c>
      <c r="J81" s="17" t="s">
        <v>37</v>
      </c>
      <c r="K81" s="26">
        <v>998898</v>
      </c>
      <c r="L81" s="20">
        <f>VLOOKUP(K81,'MASTER SALE HSN'!$A$4:$E$200,5,FALSE)</f>
        <v>18</v>
      </c>
      <c r="M81" s="26"/>
      <c r="N81" s="12"/>
      <c r="O81" s="12"/>
      <c r="P81" s="12"/>
      <c r="Q81" s="12"/>
      <c r="R81" s="12"/>
      <c r="S81" s="28">
        <v>9944.9</v>
      </c>
      <c r="T81" s="21">
        <f t="shared" si="3"/>
        <v>0</v>
      </c>
      <c r="U81" s="21">
        <f t="shared" si="4"/>
        <v>895.04099999999994</v>
      </c>
      <c r="V81" s="21">
        <f t="shared" si="5"/>
        <v>895.04099999999994</v>
      </c>
      <c r="W81" s="21">
        <v>0</v>
      </c>
      <c r="X81" s="27">
        <v>11734.981999999998</v>
      </c>
      <c r="Y81" s="12" t="s">
        <v>38</v>
      </c>
      <c r="Z81" s="12" t="s">
        <v>1482</v>
      </c>
      <c r="AA81" s="12" t="str">
        <f>VLOOKUP(C81,'MASTER SALE PARTY'!$B$4:$E$1000,4,FALSE)</f>
        <v>Local</v>
      </c>
      <c r="AB81" s="26">
        <v>35</v>
      </c>
    </row>
    <row r="82" spans="1:28">
      <c r="A82" s="16">
        <v>43556</v>
      </c>
      <c r="B82" s="12">
        <v>77</v>
      </c>
      <c r="C82" s="23" t="s">
        <v>33</v>
      </c>
      <c r="D82" s="12" t="str">
        <f>VLOOKUP(C82,'MASTER SALE PARTY'!$B$4:$E$1000,2,FALSE)</f>
        <v>27AABCM2508F1ZU</v>
      </c>
      <c r="E82" s="12" t="s">
        <v>1545</v>
      </c>
      <c r="F82" s="24" t="s">
        <v>146</v>
      </c>
      <c r="G82" s="25">
        <v>43572</v>
      </c>
      <c r="H82" s="12" t="str">
        <f>VLOOKUP(C82,'MASTER SALE PARTY'!$B$4:$E$1000,3,FALSE)</f>
        <v>27-Maharashatra</v>
      </c>
      <c r="I82" s="17">
        <v>0</v>
      </c>
      <c r="J82" s="17" t="s">
        <v>37</v>
      </c>
      <c r="K82" s="26">
        <v>87081090</v>
      </c>
      <c r="L82" s="20">
        <f>VLOOKUP(K82,'MASTER SALE HSN'!$A$4:$E$200,5,FALSE)</f>
        <v>28</v>
      </c>
      <c r="M82" s="26"/>
      <c r="N82" s="12"/>
      <c r="O82" s="12"/>
      <c r="P82" s="12"/>
      <c r="Q82" s="12"/>
      <c r="R82" s="12"/>
      <c r="S82" s="28">
        <v>31743.360000000001</v>
      </c>
      <c r="T82" s="21">
        <f t="shared" si="3"/>
        <v>0</v>
      </c>
      <c r="U82" s="21">
        <f t="shared" si="4"/>
        <v>4444.0704000000005</v>
      </c>
      <c r="V82" s="21">
        <f t="shared" si="5"/>
        <v>4444.0704000000005</v>
      </c>
      <c r="W82" s="21">
        <v>0</v>
      </c>
      <c r="X82" s="27">
        <v>40631.500799999994</v>
      </c>
      <c r="Y82" s="12" t="s">
        <v>38</v>
      </c>
      <c r="Z82" s="12" t="s">
        <v>1482</v>
      </c>
      <c r="AA82" s="12" t="str">
        <f>VLOOKUP(C82,'MASTER SALE PARTY'!$B$4:$E$1000,4,FALSE)</f>
        <v>Local</v>
      </c>
      <c r="AB82" s="26">
        <v>384</v>
      </c>
    </row>
    <row r="83" spans="1:28">
      <c r="A83" s="16">
        <v>43556</v>
      </c>
      <c r="B83" s="12">
        <v>78</v>
      </c>
      <c r="C83" s="23" t="s">
        <v>45</v>
      </c>
      <c r="D83" s="12" t="str">
        <f>VLOOKUP(C83,'MASTER SALE PARTY'!$B$4:$E$1000,2,FALSE)</f>
        <v>27AAECM8871A1ZF</v>
      </c>
      <c r="E83" s="12" t="s">
        <v>1545</v>
      </c>
      <c r="F83" s="24" t="s">
        <v>147</v>
      </c>
      <c r="G83" s="25">
        <v>43572</v>
      </c>
      <c r="H83" s="12" t="str">
        <f>VLOOKUP(C83,'MASTER SALE PARTY'!$B$4:$E$1000,3,FALSE)</f>
        <v>27-Maharashatra</v>
      </c>
      <c r="I83" s="17">
        <v>0</v>
      </c>
      <c r="J83" s="17" t="s">
        <v>37</v>
      </c>
      <c r="K83" s="26">
        <v>87089900</v>
      </c>
      <c r="L83" s="20">
        <f>VLOOKUP(K83,'MASTER SALE HSN'!$A$4:$E$200,5,FALSE)</f>
        <v>28</v>
      </c>
      <c r="M83" s="26"/>
      <c r="N83" s="12"/>
      <c r="O83" s="12"/>
      <c r="P83" s="12"/>
      <c r="Q83" s="12"/>
      <c r="R83" s="12"/>
      <c r="S83" s="28">
        <v>23255.759999999998</v>
      </c>
      <c r="T83" s="21">
        <f t="shared" si="3"/>
        <v>0</v>
      </c>
      <c r="U83" s="21">
        <f t="shared" si="4"/>
        <v>3255.8063999999995</v>
      </c>
      <c r="V83" s="21">
        <f t="shared" si="5"/>
        <v>3255.8063999999995</v>
      </c>
      <c r="W83" s="21">
        <v>0</v>
      </c>
      <c r="X83" s="27">
        <v>29767.382799999996</v>
      </c>
      <c r="Y83" s="12" t="s">
        <v>38</v>
      </c>
      <c r="Z83" s="12" t="s">
        <v>1482</v>
      </c>
      <c r="AA83" s="12" t="str">
        <f>VLOOKUP(C83,'MASTER SALE PARTY'!$B$4:$E$1000,4,FALSE)</f>
        <v>Local</v>
      </c>
      <c r="AB83" s="26">
        <v>12</v>
      </c>
    </row>
    <row r="84" spans="1:28">
      <c r="A84" s="16">
        <v>43556</v>
      </c>
      <c r="B84" s="12">
        <v>79</v>
      </c>
      <c r="C84" s="23" t="s">
        <v>45</v>
      </c>
      <c r="D84" s="12" t="str">
        <f>VLOOKUP(C84,'MASTER SALE PARTY'!$B$4:$E$1000,2,FALSE)</f>
        <v>27AAECM8871A1ZF</v>
      </c>
      <c r="E84" s="12" t="s">
        <v>1545</v>
      </c>
      <c r="F84" s="24" t="s">
        <v>148</v>
      </c>
      <c r="G84" s="25">
        <v>43572</v>
      </c>
      <c r="H84" s="12" t="str">
        <f>VLOOKUP(C84,'MASTER SALE PARTY'!$B$4:$E$1000,3,FALSE)</f>
        <v>27-Maharashatra</v>
      </c>
      <c r="I84" s="17">
        <v>0</v>
      </c>
      <c r="J84" s="17" t="s">
        <v>37</v>
      </c>
      <c r="K84" s="26">
        <v>87089900</v>
      </c>
      <c r="L84" s="20">
        <f>VLOOKUP(K84,'MASTER SALE HSN'!$A$4:$E$200,5,FALSE)</f>
        <v>28</v>
      </c>
      <c r="M84" s="26"/>
      <c r="N84" s="12"/>
      <c r="O84" s="12"/>
      <c r="P84" s="12"/>
      <c r="Q84" s="12"/>
      <c r="R84" s="12"/>
      <c r="S84" s="28">
        <v>23255.759999999998</v>
      </c>
      <c r="T84" s="21">
        <f t="shared" si="3"/>
        <v>0</v>
      </c>
      <c r="U84" s="21">
        <f t="shared" si="4"/>
        <v>3255.8063999999995</v>
      </c>
      <c r="V84" s="21">
        <f t="shared" si="5"/>
        <v>3255.8063999999995</v>
      </c>
      <c r="W84" s="21">
        <v>0</v>
      </c>
      <c r="X84" s="27">
        <v>29767.382799999996</v>
      </c>
      <c r="Y84" s="12" t="s">
        <v>38</v>
      </c>
      <c r="Z84" s="12" t="s">
        <v>1482</v>
      </c>
      <c r="AA84" s="12" t="str">
        <f>VLOOKUP(C84,'MASTER SALE PARTY'!$B$4:$E$1000,4,FALSE)</f>
        <v>Local</v>
      </c>
      <c r="AB84" s="26">
        <v>12</v>
      </c>
    </row>
    <row r="85" spans="1:28">
      <c r="A85" s="16">
        <v>43556</v>
      </c>
      <c r="B85" s="12">
        <v>80</v>
      </c>
      <c r="C85" s="23" t="s">
        <v>121</v>
      </c>
      <c r="D85" s="12" t="str">
        <f>VLOOKUP(C85,'MASTER SALE PARTY'!$B$4:$E$1000,2,FALSE)</f>
        <v>23AABCE9378F1ZK</v>
      </c>
      <c r="E85" s="12" t="s">
        <v>1545</v>
      </c>
      <c r="F85" s="24" t="s">
        <v>149</v>
      </c>
      <c r="G85" s="25">
        <v>43572</v>
      </c>
      <c r="H85" s="12" t="str">
        <f>VLOOKUP(C85,'MASTER SALE PARTY'!$B$4:$E$1000,3,FALSE)</f>
        <v>23-Madhya Pradesh</v>
      </c>
      <c r="I85" s="17">
        <v>0</v>
      </c>
      <c r="J85" s="17" t="s">
        <v>37</v>
      </c>
      <c r="K85" s="26">
        <v>87081090</v>
      </c>
      <c r="L85" s="20">
        <f>VLOOKUP(K85,'MASTER SALE HSN'!$A$4:$E$200,5,FALSE)</f>
        <v>28</v>
      </c>
      <c r="M85" s="26"/>
      <c r="N85" s="12"/>
      <c r="O85" s="12"/>
      <c r="P85" s="12"/>
      <c r="Q85" s="12"/>
      <c r="R85" s="12"/>
      <c r="S85" s="28">
        <v>32571</v>
      </c>
      <c r="T85" s="21">
        <f t="shared" si="3"/>
        <v>9119.8799999999992</v>
      </c>
      <c r="U85" s="21">
        <f t="shared" si="4"/>
        <v>0</v>
      </c>
      <c r="V85" s="21">
        <f t="shared" si="5"/>
        <v>0</v>
      </c>
      <c r="W85" s="21">
        <v>0</v>
      </c>
      <c r="X85" s="27">
        <v>41690.89</v>
      </c>
      <c r="Y85" s="12" t="s">
        <v>38</v>
      </c>
      <c r="Z85" s="12" t="s">
        <v>1482</v>
      </c>
      <c r="AA85" s="12" t="str">
        <f>VLOOKUP(C85,'MASTER SALE PARTY'!$B$4:$E$1000,4,FALSE)</f>
        <v>Oms</v>
      </c>
      <c r="AB85" s="26">
        <v>100</v>
      </c>
    </row>
    <row r="86" spans="1:28">
      <c r="A86" s="16">
        <v>43556</v>
      </c>
      <c r="B86" s="12">
        <v>81</v>
      </c>
      <c r="C86" s="23" t="s">
        <v>121</v>
      </c>
      <c r="D86" s="12" t="str">
        <f>VLOOKUP(C86,'MASTER SALE PARTY'!$B$4:$E$1000,2,FALSE)</f>
        <v>23AABCE9378F1ZK</v>
      </c>
      <c r="E86" s="12" t="s">
        <v>1545</v>
      </c>
      <c r="F86" s="24" t="s">
        <v>150</v>
      </c>
      <c r="G86" s="25">
        <v>43572</v>
      </c>
      <c r="H86" s="12" t="str">
        <f>VLOOKUP(C86,'MASTER SALE PARTY'!$B$4:$E$1000,3,FALSE)</f>
        <v>23-Madhya Pradesh</v>
      </c>
      <c r="I86" s="17">
        <v>0</v>
      </c>
      <c r="J86" s="17" t="s">
        <v>37</v>
      </c>
      <c r="K86" s="26">
        <v>87081090</v>
      </c>
      <c r="L86" s="20">
        <f>VLOOKUP(K86,'MASTER SALE HSN'!$A$4:$E$200,5,FALSE)</f>
        <v>28</v>
      </c>
      <c r="M86" s="26"/>
      <c r="N86" s="12"/>
      <c r="O86" s="12"/>
      <c r="P86" s="12"/>
      <c r="Q86" s="12"/>
      <c r="R86" s="12"/>
      <c r="S86" s="28">
        <v>28164.6</v>
      </c>
      <c r="T86" s="21">
        <f t="shared" si="3"/>
        <v>7886.0879999999988</v>
      </c>
      <c r="U86" s="21">
        <f t="shared" si="4"/>
        <v>0</v>
      </c>
      <c r="V86" s="21">
        <f t="shared" si="5"/>
        <v>0</v>
      </c>
      <c r="W86" s="21">
        <v>0</v>
      </c>
      <c r="X86" s="27">
        <v>36050.697999999997</v>
      </c>
      <c r="Y86" s="12" t="s">
        <v>38</v>
      </c>
      <c r="Z86" s="12" t="s">
        <v>1482</v>
      </c>
      <c r="AA86" s="12" t="str">
        <f>VLOOKUP(C86,'MASTER SALE PARTY'!$B$4:$E$1000,4,FALSE)</f>
        <v>Oms</v>
      </c>
      <c r="AB86" s="26">
        <v>30</v>
      </c>
    </row>
    <row r="87" spans="1:28">
      <c r="A87" s="16">
        <v>43556</v>
      </c>
      <c r="B87" s="12">
        <v>82</v>
      </c>
      <c r="C87" s="23" t="s">
        <v>121</v>
      </c>
      <c r="D87" s="12" t="str">
        <f>VLOOKUP(C87,'MASTER SALE PARTY'!$B$4:$E$1000,2,FALSE)</f>
        <v>23AABCE9378F1ZK</v>
      </c>
      <c r="E87" s="12" t="s">
        <v>1545</v>
      </c>
      <c r="F87" s="24" t="s">
        <v>151</v>
      </c>
      <c r="G87" s="25">
        <v>43572</v>
      </c>
      <c r="H87" s="12" t="str">
        <f>VLOOKUP(C87,'MASTER SALE PARTY'!$B$4:$E$1000,3,FALSE)</f>
        <v>23-Madhya Pradesh</v>
      </c>
      <c r="I87" s="17">
        <v>0</v>
      </c>
      <c r="J87" s="17" t="s">
        <v>37</v>
      </c>
      <c r="K87" s="26">
        <v>87081090</v>
      </c>
      <c r="L87" s="20">
        <f>VLOOKUP(K87,'MASTER SALE HSN'!$A$4:$E$200,5,FALSE)</f>
        <v>28</v>
      </c>
      <c r="M87" s="26"/>
      <c r="N87" s="12"/>
      <c r="O87" s="12"/>
      <c r="P87" s="12"/>
      <c r="Q87" s="12"/>
      <c r="R87" s="12"/>
      <c r="S87" s="28">
        <v>5578.92</v>
      </c>
      <c r="T87" s="21">
        <f t="shared" si="3"/>
        <v>1562.0976000000001</v>
      </c>
      <c r="U87" s="21">
        <f t="shared" si="4"/>
        <v>0</v>
      </c>
      <c r="V87" s="21">
        <f t="shared" si="5"/>
        <v>0</v>
      </c>
      <c r="W87" s="21">
        <v>0</v>
      </c>
      <c r="X87" s="27">
        <v>7141.0276000000003</v>
      </c>
      <c r="Y87" s="12" t="s">
        <v>38</v>
      </c>
      <c r="Z87" s="12" t="s">
        <v>1482</v>
      </c>
      <c r="AA87" s="12" t="str">
        <f>VLOOKUP(C87,'MASTER SALE PARTY'!$B$4:$E$1000,4,FALSE)</f>
        <v>Oms</v>
      </c>
      <c r="AB87" s="26">
        <v>4</v>
      </c>
    </row>
    <row r="88" spans="1:28">
      <c r="A88" s="16">
        <v>43556</v>
      </c>
      <c r="B88" s="12">
        <v>83</v>
      </c>
      <c r="C88" s="23" t="s">
        <v>121</v>
      </c>
      <c r="D88" s="12" t="str">
        <f>VLOOKUP(C88,'MASTER SALE PARTY'!$B$4:$E$1000,2,FALSE)</f>
        <v>23AABCE9378F1ZK</v>
      </c>
      <c r="E88" s="12" t="s">
        <v>1545</v>
      </c>
      <c r="F88" s="24" t="s">
        <v>152</v>
      </c>
      <c r="G88" s="25">
        <v>43572</v>
      </c>
      <c r="H88" s="12" t="str">
        <f>VLOOKUP(C88,'MASTER SALE PARTY'!$B$4:$E$1000,3,FALSE)</f>
        <v>23-Madhya Pradesh</v>
      </c>
      <c r="I88" s="17">
        <v>0</v>
      </c>
      <c r="J88" s="17" t="s">
        <v>37</v>
      </c>
      <c r="K88" s="26">
        <v>87081090</v>
      </c>
      <c r="L88" s="20">
        <f>VLOOKUP(K88,'MASTER SALE HSN'!$A$4:$E$200,5,FALSE)</f>
        <v>28</v>
      </c>
      <c r="M88" s="26"/>
      <c r="N88" s="12"/>
      <c r="O88" s="12"/>
      <c r="P88" s="12"/>
      <c r="Q88" s="12"/>
      <c r="R88" s="12"/>
      <c r="S88" s="28">
        <v>7573.23</v>
      </c>
      <c r="T88" s="21">
        <f t="shared" si="3"/>
        <v>2120.5043999999998</v>
      </c>
      <c r="U88" s="21">
        <f t="shared" si="4"/>
        <v>0</v>
      </c>
      <c r="V88" s="21">
        <f t="shared" si="5"/>
        <v>0</v>
      </c>
      <c r="W88" s="21">
        <v>0</v>
      </c>
      <c r="X88" s="27">
        <v>9693.7443999999996</v>
      </c>
      <c r="Y88" s="12" t="s">
        <v>38</v>
      </c>
      <c r="Z88" s="12" t="s">
        <v>1482</v>
      </c>
      <c r="AA88" s="12" t="str">
        <f>VLOOKUP(C88,'MASTER SALE PARTY'!$B$4:$E$1000,4,FALSE)</f>
        <v>Oms</v>
      </c>
      <c r="AB88" s="26">
        <v>9</v>
      </c>
    </row>
    <row r="89" spans="1:28">
      <c r="A89" s="16">
        <v>43556</v>
      </c>
      <c r="B89" s="12">
        <v>84</v>
      </c>
      <c r="C89" s="23" t="s">
        <v>121</v>
      </c>
      <c r="D89" s="12" t="str">
        <f>VLOOKUP(C89,'MASTER SALE PARTY'!$B$4:$E$1000,2,FALSE)</f>
        <v>23AABCE9378F1ZK</v>
      </c>
      <c r="E89" s="12" t="s">
        <v>1545</v>
      </c>
      <c r="F89" s="24" t="s">
        <v>153</v>
      </c>
      <c r="G89" s="25">
        <v>43572</v>
      </c>
      <c r="H89" s="12" t="str">
        <f>VLOOKUP(C89,'MASTER SALE PARTY'!$B$4:$E$1000,3,FALSE)</f>
        <v>23-Madhya Pradesh</v>
      </c>
      <c r="I89" s="17">
        <v>0</v>
      </c>
      <c r="J89" s="17" t="s">
        <v>37</v>
      </c>
      <c r="K89" s="26">
        <v>87081090</v>
      </c>
      <c r="L89" s="20">
        <f>VLOOKUP(K89,'MASTER SALE HSN'!$A$4:$E$200,5,FALSE)</f>
        <v>28</v>
      </c>
      <c r="M89" s="26"/>
      <c r="N89" s="12"/>
      <c r="O89" s="12"/>
      <c r="P89" s="12"/>
      <c r="Q89" s="12"/>
      <c r="R89" s="12"/>
      <c r="S89" s="28">
        <v>2301.6</v>
      </c>
      <c r="T89" s="21">
        <f t="shared" si="3"/>
        <v>644.44799999999998</v>
      </c>
      <c r="U89" s="21">
        <f t="shared" si="4"/>
        <v>0</v>
      </c>
      <c r="V89" s="21">
        <f t="shared" si="5"/>
        <v>0</v>
      </c>
      <c r="W89" s="21">
        <v>0</v>
      </c>
      <c r="X89" s="27">
        <v>2946.058</v>
      </c>
      <c r="Y89" s="12" t="s">
        <v>38</v>
      </c>
      <c r="Z89" s="12" t="s">
        <v>1482</v>
      </c>
      <c r="AA89" s="12" t="str">
        <f>VLOOKUP(C89,'MASTER SALE PARTY'!$B$4:$E$1000,4,FALSE)</f>
        <v>Oms</v>
      </c>
      <c r="AB89" s="26">
        <v>7</v>
      </c>
    </row>
    <row r="90" spans="1:28">
      <c r="A90" s="16">
        <v>43556</v>
      </c>
      <c r="B90" s="12">
        <v>85</v>
      </c>
      <c r="C90" s="23" t="s">
        <v>121</v>
      </c>
      <c r="D90" s="12" t="str">
        <f>VLOOKUP(C90,'MASTER SALE PARTY'!$B$4:$E$1000,2,FALSE)</f>
        <v>23AABCE9378F1ZK</v>
      </c>
      <c r="E90" s="12" t="s">
        <v>1545</v>
      </c>
      <c r="F90" s="24" t="s">
        <v>154</v>
      </c>
      <c r="G90" s="25">
        <v>43572</v>
      </c>
      <c r="H90" s="12" t="str">
        <f>VLOOKUP(C90,'MASTER SALE PARTY'!$B$4:$E$1000,3,FALSE)</f>
        <v>23-Madhya Pradesh</v>
      </c>
      <c r="I90" s="17">
        <v>0</v>
      </c>
      <c r="J90" s="17" t="s">
        <v>37</v>
      </c>
      <c r="K90" s="26">
        <v>87081090</v>
      </c>
      <c r="L90" s="20">
        <f>VLOOKUP(K90,'MASTER SALE HSN'!$A$4:$E$200,5,FALSE)</f>
        <v>28</v>
      </c>
      <c r="M90" s="26"/>
      <c r="N90" s="12"/>
      <c r="O90" s="12"/>
      <c r="P90" s="12"/>
      <c r="Q90" s="12"/>
      <c r="R90" s="12"/>
      <c r="S90" s="28">
        <v>8123.48</v>
      </c>
      <c r="T90" s="21">
        <f t="shared" si="3"/>
        <v>2274.5744</v>
      </c>
      <c r="U90" s="21">
        <f t="shared" si="4"/>
        <v>0</v>
      </c>
      <c r="V90" s="21">
        <f t="shared" si="5"/>
        <v>0</v>
      </c>
      <c r="W90" s="21">
        <v>0</v>
      </c>
      <c r="X90" s="27">
        <v>10398.064399999999</v>
      </c>
      <c r="Y90" s="12" t="s">
        <v>38</v>
      </c>
      <c r="Z90" s="12" t="s">
        <v>1482</v>
      </c>
      <c r="AA90" s="12" t="str">
        <f>VLOOKUP(C90,'MASTER SALE PARTY'!$B$4:$E$1000,4,FALSE)</f>
        <v>Oms</v>
      </c>
      <c r="AB90" s="26">
        <v>4</v>
      </c>
    </row>
    <row r="91" spans="1:28">
      <c r="A91" s="16">
        <v>43556</v>
      </c>
      <c r="B91" s="12">
        <v>86</v>
      </c>
      <c r="C91" s="23" t="s">
        <v>33</v>
      </c>
      <c r="D91" s="12" t="str">
        <f>VLOOKUP(C91,'MASTER SALE PARTY'!$B$4:$E$1000,2,FALSE)</f>
        <v>27AABCM2508F1ZU</v>
      </c>
      <c r="E91" s="12" t="s">
        <v>1545</v>
      </c>
      <c r="F91" s="24" t="s">
        <v>155</v>
      </c>
      <c r="G91" s="25">
        <v>43572</v>
      </c>
      <c r="H91" s="12" t="str">
        <f>VLOOKUP(C91,'MASTER SALE PARTY'!$B$4:$E$1000,3,FALSE)</f>
        <v>27-Maharashatra</v>
      </c>
      <c r="I91" s="17">
        <v>0</v>
      </c>
      <c r="J91" s="17" t="s">
        <v>37</v>
      </c>
      <c r="K91" s="26">
        <v>87141090</v>
      </c>
      <c r="L91" s="20">
        <f>VLOOKUP(K91,'MASTER SALE HSN'!$A$4:$E$200,5,FALSE)</f>
        <v>28</v>
      </c>
      <c r="M91" s="26"/>
      <c r="N91" s="12"/>
      <c r="O91" s="12"/>
      <c r="P91" s="12"/>
      <c r="Q91" s="12"/>
      <c r="R91" s="12"/>
      <c r="S91" s="28">
        <v>15351</v>
      </c>
      <c r="T91" s="21">
        <f t="shared" si="3"/>
        <v>0</v>
      </c>
      <c r="U91" s="21">
        <f t="shared" si="4"/>
        <v>2149.14</v>
      </c>
      <c r="V91" s="21">
        <f t="shared" si="5"/>
        <v>2149.14</v>
      </c>
      <c r="W91" s="21">
        <v>0</v>
      </c>
      <c r="X91" s="27">
        <v>19649.28</v>
      </c>
      <c r="Y91" s="12" t="s">
        <v>38</v>
      </c>
      <c r="Z91" s="12" t="s">
        <v>1482</v>
      </c>
      <c r="AA91" s="12" t="str">
        <f>VLOOKUP(C91,'MASTER SALE PARTY'!$B$4:$E$1000,4,FALSE)</f>
        <v>Local</v>
      </c>
      <c r="AB91" s="26">
        <v>204</v>
      </c>
    </row>
    <row r="92" spans="1:28">
      <c r="A92" s="16">
        <v>43556</v>
      </c>
      <c r="B92" s="12">
        <v>87</v>
      </c>
      <c r="C92" s="23" t="s">
        <v>142</v>
      </c>
      <c r="D92" s="12" t="str">
        <f>VLOOKUP(C92,'MASTER SALE PARTY'!$B$4:$E$1000,2,FALSE)</f>
        <v>27AAACB2484Q1Z8</v>
      </c>
      <c r="E92" s="12" t="s">
        <v>1545</v>
      </c>
      <c r="F92" s="24" t="s">
        <v>156</v>
      </c>
      <c r="G92" s="25">
        <v>43572</v>
      </c>
      <c r="H92" s="12" t="str">
        <f>VLOOKUP(C92,'MASTER SALE PARTY'!$B$4:$E$1000,3,FALSE)</f>
        <v>27-Maharashatra</v>
      </c>
      <c r="I92" s="17">
        <v>0</v>
      </c>
      <c r="J92" s="17" t="s">
        <v>37</v>
      </c>
      <c r="K92" s="26">
        <v>998898</v>
      </c>
      <c r="L92" s="20">
        <f>VLOOKUP(K92,'MASTER SALE HSN'!$A$4:$E$200,5,FALSE)</f>
        <v>18</v>
      </c>
      <c r="M92" s="26"/>
      <c r="N92" s="12"/>
      <c r="O92" s="12"/>
      <c r="P92" s="12"/>
      <c r="Q92" s="12"/>
      <c r="R92" s="12"/>
      <c r="S92" s="28">
        <v>11340</v>
      </c>
      <c r="T92" s="21">
        <f t="shared" si="3"/>
        <v>0</v>
      </c>
      <c r="U92" s="21">
        <f t="shared" si="4"/>
        <v>1020.6</v>
      </c>
      <c r="V92" s="21">
        <f t="shared" si="5"/>
        <v>1020.6</v>
      </c>
      <c r="W92" s="21">
        <v>0</v>
      </c>
      <c r="X92" s="27">
        <v>13381.2</v>
      </c>
      <c r="Y92" s="12" t="s">
        <v>38</v>
      </c>
      <c r="Z92" s="12" t="s">
        <v>1482</v>
      </c>
      <c r="AA92" s="12" t="str">
        <f>VLOOKUP(C92,'MASTER SALE PARTY'!$B$4:$E$1000,4,FALSE)</f>
        <v>Local</v>
      </c>
      <c r="AB92" s="26">
        <v>2670</v>
      </c>
    </row>
    <row r="93" spans="1:28">
      <c r="A93" s="16">
        <v>43556</v>
      </c>
      <c r="B93" s="12">
        <v>88</v>
      </c>
      <c r="C93" s="23" t="s">
        <v>45</v>
      </c>
      <c r="D93" s="12" t="str">
        <f>VLOOKUP(C93,'MASTER SALE PARTY'!$B$4:$E$1000,2,FALSE)</f>
        <v>27AAECM8871A1ZF</v>
      </c>
      <c r="E93" s="12" t="s">
        <v>1545</v>
      </c>
      <c r="F93" s="24" t="s">
        <v>157</v>
      </c>
      <c r="G93" s="25">
        <v>43573</v>
      </c>
      <c r="H93" s="12" t="str">
        <f>VLOOKUP(C93,'MASTER SALE PARTY'!$B$4:$E$1000,3,FALSE)</f>
        <v>27-Maharashatra</v>
      </c>
      <c r="I93" s="17">
        <v>0</v>
      </c>
      <c r="J93" s="17" t="s">
        <v>37</v>
      </c>
      <c r="K93" s="26">
        <v>87089900</v>
      </c>
      <c r="L93" s="20">
        <f>VLOOKUP(K93,'MASTER SALE HSN'!$A$4:$E$200,5,FALSE)</f>
        <v>28</v>
      </c>
      <c r="M93" s="26"/>
      <c r="N93" s="12"/>
      <c r="O93" s="12"/>
      <c r="P93" s="12"/>
      <c r="Q93" s="12"/>
      <c r="R93" s="12"/>
      <c r="S93" s="28">
        <v>19379.8</v>
      </c>
      <c r="T93" s="21">
        <f t="shared" si="3"/>
        <v>0</v>
      </c>
      <c r="U93" s="21">
        <f t="shared" si="4"/>
        <v>2713.172</v>
      </c>
      <c r="V93" s="21">
        <f t="shared" si="5"/>
        <v>2713.172</v>
      </c>
      <c r="W93" s="21">
        <v>0</v>
      </c>
      <c r="X93" s="27">
        <v>24806.143999999997</v>
      </c>
      <c r="Y93" s="12" t="s">
        <v>38</v>
      </c>
      <c r="Z93" s="12" t="s">
        <v>1482</v>
      </c>
      <c r="AA93" s="12" t="str">
        <f>VLOOKUP(C93,'MASTER SALE PARTY'!$B$4:$E$1000,4,FALSE)</f>
        <v>Local</v>
      </c>
      <c r="AB93" s="26">
        <v>10</v>
      </c>
    </row>
    <row r="94" spans="1:28">
      <c r="A94" s="16">
        <v>43556</v>
      </c>
      <c r="B94" s="12">
        <v>89</v>
      </c>
      <c r="C94" s="23" t="s">
        <v>142</v>
      </c>
      <c r="D94" s="12" t="str">
        <f>VLOOKUP(C94,'MASTER SALE PARTY'!$B$4:$E$1000,2,FALSE)</f>
        <v>27AAACB2484Q1Z8</v>
      </c>
      <c r="E94" s="12" t="s">
        <v>1545</v>
      </c>
      <c r="F94" s="24" t="s">
        <v>158</v>
      </c>
      <c r="G94" s="25">
        <v>43573</v>
      </c>
      <c r="H94" s="12" t="str">
        <f>VLOOKUP(C94,'MASTER SALE PARTY'!$B$4:$E$1000,3,FALSE)</f>
        <v>27-Maharashatra</v>
      </c>
      <c r="I94" s="17">
        <v>0</v>
      </c>
      <c r="J94" s="17" t="s">
        <v>37</v>
      </c>
      <c r="K94" s="26">
        <v>998898</v>
      </c>
      <c r="L94" s="20">
        <f>VLOOKUP(K94,'MASTER SALE HSN'!$A$4:$E$200,5,FALSE)</f>
        <v>18</v>
      </c>
      <c r="M94" s="26"/>
      <c r="N94" s="12"/>
      <c r="O94" s="12"/>
      <c r="P94" s="12"/>
      <c r="Q94" s="12"/>
      <c r="R94" s="12"/>
      <c r="S94" s="28">
        <v>3105</v>
      </c>
      <c r="T94" s="21">
        <f t="shared" si="3"/>
        <v>0</v>
      </c>
      <c r="U94" s="21">
        <f t="shared" si="4"/>
        <v>279.45</v>
      </c>
      <c r="V94" s="21">
        <f t="shared" si="5"/>
        <v>279.45</v>
      </c>
      <c r="W94" s="21">
        <v>0</v>
      </c>
      <c r="X94" s="27">
        <v>3663.8999999999996</v>
      </c>
      <c r="Y94" s="12" t="s">
        <v>38</v>
      </c>
      <c r="Z94" s="12" t="s">
        <v>1482</v>
      </c>
      <c r="AA94" s="12" t="str">
        <f>VLOOKUP(C94,'MASTER SALE PARTY'!$B$4:$E$1000,4,FALSE)</f>
        <v>Local</v>
      </c>
      <c r="AB94" s="26">
        <v>450</v>
      </c>
    </row>
    <row r="95" spans="1:28">
      <c r="A95" s="16">
        <v>43556</v>
      </c>
      <c r="B95" s="12">
        <v>90</v>
      </c>
      <c r="C95" s="23" t="s">
        <v>142</v>
      </c>
      <c r="D95" s="12" t="str">
        <f>VLOOKUP(C95,'MASTER SALE PARTY'!$B$4:$E$1000,2,FALSE)</f>
        <v>27AAACB2484Q1Z8</v>
      </c>
      <c r="E95" s="12" t="s">
        <v>1545</v>
      </c>
      <c r="F95" s="24" t="s">
        <v>159</v>
      </c>
      <c r="G95" s="25">
        <v>43573</v>
      </c>
      <c r="H95" s="12" t="str">
        <f>VLOOKUP(C95,'MASTER SALE PARTY'!$B$4:$E$1000,3,FALSE)</f>
        <v>27-Maharashatra</v>
      </c>
      <c r="I95" s="17">
        <v>0</v>
      </c>
      <c r="J95" s="17" t="s">
        <v>37</v>
      </c>
      <c r="K95" s="26">
        <v>998898</v>
      </c>
      <c r="L95" s="20">
        <f>VLOOKUP(K95,'MASTER SALE HSN'!$A$4:$E$200,5,FALSE)</f>
        <v>18</v>
      </c>
      <c r="M95" s="26"/>
      <c r="N95" s="12"/>
      <c r="O95" s="12"/>
      <c r="P95" s="12"/>
      <c r="Q95" s="12"/>
      <c r="R95" s="12"/>
      <c r="S95" s="28">
        <v>5525</v>
      </c>
      <c r="T95" s="21">
        <f t="shared" si="3"/>
        <v>0</v>
      </c>
      <c r="U95" s="21">
        <f t="shared" si="4"/>
        <v>497.25</v>
      </c>
      <c r="V95" s="21">
        <f t="shared" si="5"/>
        <v>497.25</v>
      </c>
      <c r="W95" s="21">
        <v>0</v>
      </c>
      <c r="X95" s="27">
        <v>6519.5</v>
      </c>
      <c r="Y95" s="12" t="s">
        <v>38</v>
      </c>
      <c r="Z95" s="12" t="s">
        <v>1482</v>
      </c>
      <c r="AA95" s="12" t="str">
        <f>VLOOKUP(C95,'MASTER SALE PARTY'!$B$4:$E$1000,4,FALSE)</f>
        <v>Local</v>
      </c>
      <c r="AB95" s="26">
        <v>1003</v>
      </c>
    </row>
    <row r="96" spans="1:28">
      <c r="A96" s="16">
        <v>43556</v>
      </c>
      <c r="B96" s="12">
        <v>91</v>
      </c>
      <c r="C96" s="23" t="s">
        <v>73</v>
      </c>
      <c r="D96" s="12" t="str">
        <f>VLOOKUP(C96,'MASTER SALE PARTY'!$B$4:$E$1000,2,FALSE)</f>
        <v>27AAACD2571J1ZO</v>
      </c>
      <c r="E96" s="12" t="s">
        <v>1545</v>
      </c>
      <c r="F96" s="24" t="s">
        <v>160</v>
      </c>
      <c r="G96" s="25">
        <v>43574</v>
      </c>
      <c r="H96" s="12" t="str">
        <f>VLOOKUP(C96,'MASTER SALE PARTY'!$B$4:$E$1000,3,FALSE)</f>
        <v>27-Maharashatra</v>
      </c>
      <c r="I96" s="17">
        <v>0</v>
      </c>
      <c r="J96" s="17" t="s">
        <v>37</v>
      </c>
      <c r="K96" s="26">
        <v>85441920</v>
      </c>
      <c r="L96" s="20">
        <f>VLOOKUP(K96,'MASTER SALE HSN'!$A$4:$E$200,5,FALSE)</f>
        <v>18</v>
      </c>
      <c r="M96" s="26"/>
      <c r="N96" s="12"/>
      <c r="O96" s="12"/>
      <c r="P96" s="12"/>
      <c r="Q96" s="12"/>
      <c r="R96" s="12"/>
      <c r="S96" s="28">
        <v>19782</v>
      </c>
      <c r="T96" s="21">
        <f t="shared" si="3"/>
        <v>0</v>
      </c>
      <c r="U96" s="21">
        <f t="shared" si="4"/>
        <v>1780.3799999999999</v>
      </c>
      <c r="V96" s="21">
        <f t="shared" si="5"/>
        <v>1780.3799999999999</v>
      </c>
      <c r="W96" s="21">
        <v>0</v>
      </c>
      <c r="X96" s="27">
        <v>23342.760000000002</v>
      </c>
      <c r="Y96" s="12" t="s">
        <v>38</v>
      </c>
      <c r="Z96" s="12" t="s">
        <v>1482</v>
      </c>
      <c r="AA96" s="12" t="str">
        <f>VLOOKUP(C96,'MASTER SALE PARTY'!$B$4:$E$1000,4,FALSE)</f>
        <v>Local</v>
      </c>
      <c r="AB96" s="26">
        <v>840</v>
      </c>
    </row>
    <row r="97" spans="1:28">
      <c r="A97" s="16">
        <v>43556</v>
      </c>
      <c r="B97" s="12">
        <v>92</v>
      </c>
      <c r="C97" s="23" t="s">
        <v>33</v>
      </c>
      <c r="D97" s="12" t="str">
        <f>VLOOKUP(C97,'MASTER SALE PARTY'!$B$4:$E$1000,2,FALSE)</f>
        <v>27AABCM2508F1ZU</v>
      </c>
      <c r="E97" s="12" t="s">
        <v>1545</v>
      </c>
      <c r="F97" s="24" t="s">
        <v>161</v>
      </c>
      <c r="G97" s="25">
        <v>43574</v>
      </c>
      <c r="H97" s="12" t="str">
        <f>VLOOKUP(C97,'MASTER SALE PARTY'!$B$4:$E$1000,3,FALSE)</f>
        <v>27-Maharashatra</v>
      </c>
      <c r="I97" s="17">
        <v>0</v>
      </c>
      <c r="J97" s="17" t="s">
        <v>37</v>
      </c>
      <c r="K97" s="26">
        <v>87141090</v>
      </c>
      <c r="L97" s="20">
        <f>VLOOKUP(K97,'MASTER SALE HSN'!$A$4:$E$200,5,FALSE)</f>
        <v>28</v>
      </c>
      <c r="M97" s="26"/>
      <c r="N97" s="12"/>
      <c r="O97" s="12"/>
      <c r="P97" s="12"/>
      <c r="Q97" s="12"/>
      <c r="R97" s="12"/>
      <c r="S97" s="28">
        <v>22314</v>
      </c>
      <c r="T97" s="21">
        <f t="shared" si="3"/>
        <v>0</v>
      </c>
      <c r="U97" s="21">
        <f t="shared" si="4"/>
        <v>3123.96</v>
      </c>
      <c r="V97" s="21">
        <f t="shared" si="5"/>
        <v>3123.96</v>
      </c>
      <c r="W97" s="21">
        <v>0</v>
      </c>
      <c r="X97" s="27">
        <v>28561.919999999998</v>
      </c>
      <c r="Y97" s="12" t="s">
        <v>38</v>
      </c>
      <c r="Z97" s="12" t="s">
        <v>1482</v>
      </c>
      <c r="AA97" s="12" t="str">
        <f>VLOOKUP(C97,'MASTER SALE PARTY'!$B$4:$E$1000,4,FALSE)</f>
        <v>Local</v>
      </c>
      <c r="AB97" s="26">
        <v>456</v>
      </c>
    </row>
    <row r="98" spans="1:28">
      <c r="A98" s="16">
        <v>43556</v>
      </c>
      <c r="B98" s="12">
        <v>93</v>
      </c>
      <c r="C98" s="23" t="s">
        <v>33</v>
      </c>
      <c r="D98" s="12" t="str">
        <f>VLOOKUP(C98,'MASTER SALE PARTY'!$B$4:$E$1000,2,FALSE)</f>
        <v>27AABCM2508F1ZU</v>
      </c>
      <c r="E98" s="12" t="s">
        <v>1545</v>
      </c>
      <c r="F98" s="24" t="s">
        <v>162</v>
      </c>
      <c r="G98" s="25">
        <v>43574</v>
      </c>
      <c r="H98" s="12" t="str">
        <f>VLOOKUP(C98,'MASTER SALE PARTY'!$B$4:$E$1000,3,FALSE)</f>
        <v>27-Maharashatra</v>
      </c>
      <c r="I98" s="17">
        <v>0</v>
      </c>
      <c r="J98" s="17" t="s">
        <v>37</v>
      </c>
      <c r="K98" s="26">
        <v>87081090</v>
      </c>
      <c r="L98" s="20">
        <f>VLOOKUP(K98,'MASTER SALE HSN'!$A$4:$E$200,5,FALSE)</f>
        <v>28</v>
      </c>
      <c r="M98" s="26"/>
      <c r="N98" s="12"/>
      <c r="O98" s="12"/>
      <c r="P98" s="12"/>
      <c r="Q98" s="12"/>
      <c r="R98" s="12"/>
      <c r="S98" s="28">
        <v>33727.32</v>
      </c>
      <c r="T98" s="21">
        <f t="shared" si="3"/>
        <v>0</v>
      </c>
      <c r="U98" s="21">
        <f t="shared" si="4"/>
        <v>4721.8247999999994</v>
      </c>
      <c r="V98" s="21">
        <f t="shared" si="5"/>
        <v>4721.8247999999994</v>
      </c>
      <c r="W98" s="21">
        <v>0</v>
      </c>
      <c r="X98" s="27">
        <v>43170.969600000004</v>
      </c>
      <c r="Y98" s="12" t="s">
        <v>38</v>
      </c>
      <c r="Z98" s="12" t="s">
        <v>1482</v>
      </c>
      <c r="AA98" s="12" t="str">
        <f>VLOOKUP(C98,'MASTER SALE PARTY'!$B$4:$E$1000,4,FALSE)</f>
        <v>Local</v>
      </c>
      <c r="AB98" s="26">
        <v>408</v>
      </c>
    </row>
    <row r="99" spans="1:28">
      <c r="A99" s="16">
        <v>43556</v>
      </c>
      <c r="B99" s="12">
        <v>94</v>
      </c>
      <c r="C99" s="23" t="s">
        <v>142</v>
      </c>
      <c r="D99" s="12" t="str">
        <f>VLOOKUP(C99,'MASTER SALE PARTY'!$B$4:$E$1000,2,FALSE)</f>
        <v>27AAACB2484Q1Z8</v>
      </c>
      <c r="E99" s="12" t="s">
        <v>1545</v>
      </c>
      <c r="F99" s="24" t="s">
        <v>163</v>
      </c>
      <c r="G99" s="25">
        <v>43574</v>
      </c>
      <c r="H99" s="12" t="str">
        <f>VLOOKUP(C99,'MASTER SALE PARTY'!$B$4:$E$1000,3,FALSE)</f>
        <v>27-Maharashatra</v>
      </c>
      <c r="I99" s="17">
        <v>0</v>
      </c>
      <c r="J99" s="17" t="s">
        <v>37</v>
      </c>
      <c r="K99" s="26">
        <v>998898</v>
      </c>
      <c r="L99" s="20">
        <f>VLOOKUP(K99,'MASTER SALE HSN'!$A$4:$E$200,5,FALSE)</f>
        <v>18</v>
      </c>
      <c r="M99" s="26"/>
      <c r="N99" s="12"/>
      <c r="O99" s="12"/>
      <c r="P99" s="12"/>
      <c r="Q99" s="12"/>
      <c r="R99" s="12"/>
      <c r="S99" s="28">
        <v>9065</v>
      </c>
      <c r="T99" s="21">
        <f t="shared" si="3"/>
        <v>0</v>
      </c>
      <c r="U99" s="21">
        <f t="shared" si="4"/>
        <v>815.85</v>
      </c>
      <c r="V99" s="21">
        <f t="shared" si="5"/>
        <v>815.85</v>
      </c>
      <c r="W99" s="21">
        <v>0</v>
      </c>
      <c r="X99" s="27">
        <v>10696.7</v>
      </c>
      <c r="Y99" s="12" t="s">
        <v>38</v>
      </c>
      <c r="Z99" s="12" t="s">
        <v>1482</v>
      </c>
      <c r="AA99" s="12" t="str">
        <f>VLOOKUP(C99,'MASTER SALE PARTY'!$B$4:$E$1000,4,FALSE)</f>
        <v>Local</v>
      </c>
      <c r="AB99" s="26">
        <v>1960</v>
      </c>
    </row>
    <row r="100" spans="1:28">
      <c r="A100" s="16">
        <v>43556</v>
      </c>
      <c r="B100" s="12">
        <v>95</v>
      </c>
      <c r="C100" s="23" t="s">
        <v>45</v>
      </c>
      <c r="D100" s="12" t="str">
        <f>VLOOKUP(C100,'MASTER SALE PARTY'!$B$4:$E$1000,2,FALSE)</f>
        <v>27AAECM8871A1ZF</v>
      </c>
      <c r="E100" s="12" t="s">
        <v>1545</v>
      </c>
      <c r="F100" s="24" t="s">
        <v>164</v>
      </c>
      <c r="G100" s="25">
        <v>43575</v>
      </c>
      <c r="H100" s="12" t="str">
        <f>VLOOKUP(C100,'MASTER SALE PARTY'!$B$4:$E$1000,3,FALSE)</f>
        <v>27-Maharashatra</v>
      </c>
      <c r="I100" s="17">
        <v>0</v>
      </c>
      <c r="J100" s="17" t="s">
        <v>37</v>
      </c>
      <c r="K100" s="26">
        <v>87089900</v>
      </c>
      <c r="L100" s="20">
        <f>VLOOKUP(K100,'MASTER SALE HSN'!$A$4:$E$200,5,FALSE)</f>
        <v>28</v>
      </c>
      <c r="M100" s="26"/>
      <c r="N100" s="12"/>
      <c r="O100" s="12"/>
      <c r="P100" s="12"/>
      <c r="Q100" s="12"/>
      <c r="R100" s="12"/>
      <c r="S100" s="28">
        <v>23255.759999999998</v>
      </c>
      <c r="T100" s="21">
        <f t="shared" si="3"/>
        <v>0</v>
      </c>
      <c r="U100" s="21">
        <f t="shared" si="4"/>
        <v>3255.8063999999995</v>
      </c>
      <c r="V100" s="21">
        <f t="shared" si="5"/>
        <v>3255.8063999999995</v>
      </c>
      <c r="W100" s="21">
        <v>0</v>
      </c>
      <c r="X100" s="27">
        <v>29767.382799999996</v>
      </c>
      <c r="Y100" s="12" t="s">
        <v>38</v>
      </c>
      <c r="Z100" s="12" t="s">
        <v>1482</v>
      </c>
      <c r="AA100" s="12" t="str">
        <f>VLOOKUP(C100,'MASTER SALE PARTY'!$B$4:$E$1000,4,FALSE)</f>
        <v>Local</v>
      </c>
      <c r="AB100" s="26">
        <v>12</v>
      </c>
    </row>
    <row r="101" spans="1:28">
      <c r="A101" s="16">
        <v>43556</v>
      </c>
      <c r="B101" s="12">
        <v>96</v>
      </c>
      <c r="C101" s="23" t="s">
        <v>45</v>
      </c>
      <c r="D101" s="12" t="str">
        <f>VLOOKUP(C101,'MASTER SALE PARTY'!$B$4:$E$1000,2,FALSE)</f>
        <v>27AAECM8871A1ZF</v>
      </c>
      <c r="E101" s="12" t="s">
        <v>1545</v>
      </c>
      <c r="F101" s="24" t="s">
        <v>165</v>
      </c>
      <c r="G101" s="25">
        <v>43575</v>
      </c>
      <c r="H101" s="12" t="str">
        <f>VLOOKUP(C101,'MASTER SALE PARTY'!$B$4:$E$1000,3,FALSE)</f>
        <v>27-Maharashatra</v>
      </c>
      <c r="I101" s="17">
        <v>0</v>
      </c>
      <c r="J101" s="17" t="s">
        <v>37</v>
      </c>
      <c r="K101" s="26">
        <v>87089900</v>
      </c>
      <c r="L101" s="20">
        <f>VLOOKUP(K101,'MASTER SALE HSN'!$A$4:$E$200,5,FALSE)</f>
        <v>28</v>
      </c>
      <c r="M101" s="26"/>
      <c r="N101" s="12"/>
      <c r="O101" s="12"/>
      <c r="P101" s="12"/>
      <c r="Q101" s="12"/>
      <c r="R101" s="12"/>
      <c r="S101" s="28">
        <v>23255.759999999998</v>
      </c>
      <c r="T101" s="21">
        <f t="shared" si="3"/>
        <v>0</v>
      </c>
      <c r="U101" s="21">
        <f t="shared" si="4"/>
        <v>3255.8063999999995</v>
      </c>
      <c r="V101" s="21">
        <f t="shared" si="5"/>
        <v>3255.8063999999995</v>
      </c>
      <c r="W101" s="21">
        <v>0</v>
      </c>
      <c r="X101" s="27">
        <v>29767.382799999996</v>
      </c>
      <c r="Y101" s="12" t="s">
        <v>38</v>
      </c>
      <c r="Z101" s="12" t="s">
        <v>1482</v>
      </c>
      <c r="AA101" s="12" t="str">
        <f>VLOOKUP(C101,'MASTER SALE PARTY'!$B$4:$E$1000,4,FALSE)</f>
        <v>Local</v>
      </c>
      <c r="AB101" s="26">
        <v>12</v>
      </c>
    </row>
    <row r="102" spans="1:28">
      <c r="A102" s="16">
        <v>43556</v>
      </c>
      <c r="B102" s="12">
        <v>97</v>
      </c>
      <c r="C102" s="23" t="s">
        <v>33</v>
      </c>
      <c r="D102" s="12" t="str">
        <f>VLOOKUP(C102,'MASTER SALE PARTY'!$B$4:$E$1000,2,FALSE)</f>
        <v>27AABCM2508F1ZU</v>
      </c>
      <c r="E102" s="12" t="s">
        <v>1545</v>
      </c>
      <c r="F102" s="24" t="s">
        <v>166</v>
      </c>
      <c r="G102" s="25">
        <v>43575</v>
      </c>
      <c r="H102" s="12" t="str">
        <f>VLOOKUP(C102,'MASTER SALE PARTY'!$B$4:$E$1000,3,FALSE)</f>
        <v>27-Maharashatra</v>
      </c>
      <c r="I102" s="17">
        <v>0</v>
      </c>
      <c r="J102" s="17" t="s">
        <v>37</v>
      </c>
      <c r="K102" s="26">
        <v>87081090</v>
      </c>
      <c r="L102" s="20">
        <f>VLOOKUP(K102,'MASTER SALE HSN'!$A$4:$E$200,5,FALSE)</f>
        <v>28</v>
      </c>
      <c r="M102" s="26"/>
      <c r="N102" s="12"/>
      <c r="O102" s="12"/>
      <c r="P102" s="12"/>
      <c r="Q102" s="12"/>
      <c r="R102" s="12"/>
      <c r="S102" s="28">
        <v>54558.9</v>
      </c>
      <c r="T102" s="21">
        <f t="shared" si="3"/>
        <v>0</v>
      </c>
      <c r="U102" s="21">
        <f t="shared" si="4"/>
        <v>7638.246000000001</v>
      </c>
      <c r="V102" s="21">
        <f t="shared" si="5"/>
        <v>7638.246000000001</v>
      </c>
      <c r="W102" s="21">
        <v>0</v>
      </c>
      <c r="X102" s="27">
        <v>69835.402000000002</v>
      </c>
      <c r="Y102" s="12" t="s">
        <v>38</v>
      </c>
      <c r="Z102" s="12" t="s">
        <v>1482</v>
      </c>
      <c r="AA102" s="12" t="str">
        <f>VLOOKUP(C102,'MASTER SALE PARTY'!$B$4:$E$1000,4,FALSE)</f>
        <v>Local</v>
      </c>
      <c r="AB102" s="26">
        <v>660</v>
      </c>
    </row>
    <row r="103" spans="1:28">
      <c r="A103" s="16">
        <v>43556</v>
      </c>
      <c r="B103" s="12">
        <v>98</v>
      </c>
      <c r="C103" s="23" t="s">
        <v>142</v>
      </c>
      <c r="D103" s="12" t="str">
        <f>VLOOKUP(C103,'MASTER SALE PARTY'!$B$4:$E$1000,2,FALSE)</f>
        <v>27AAACB2484Q1Z8</v>
      </c>
      <c r="E103" s="12" t="s">
        <v>1545</v>
      </c>
      <c r="F103" s="24" t="s">
        <v>167</v>
      </c>
      <c r="G103" s="25">
        <v>43575</v>
      </c>
      <c r="H103" s="12" t="str">
        <f>VLOOKUP(C103,'MASTER SALE PARTY'!$B$4:$E$1000,3,FALSE)</f>
        <v>27-Maharashatra</v>
      </c>
      <c r="I103" s="17">
        <v>0</v>
      </c>
      <c r="J103" s="17" t="s">
        <v>37</v>
      </c>
      <c r="K103" s="26">
        <v>998898</v>
      </c>
      <c r="L103" s="20">
        <f>VLOOKUP(K103,'MASTER SALE HSN'!$A$4:$E$200,5,FALSE)</f>
        <v>18</v>
      </c>
      <c r="M103" s="26"/>
      <c r="N103" s="12"/>
      <c r="O103" s="12"/>
      <c r="P103" s="12"/>
      <c r="Q103" s="12"/>
      <c r="R103" s="12"/>
      <c r="S103" s="28">
        <v>10450</v>
      </c>
      <c r="T103" s="21">
        <f t="shared" si="3"/>
        <v>0</v>
      </c>
      <c r="U103" s="21">
        <f t="shared" si="4"/>
        <v>940.5</v>
      </c>
      <c r="V103" s="21">
        <f t="shared" si="5"/>
        <v>940.5</v>
      </c>
      <c r="W103" s="21">
        <v>0</v>
      </c>
      <c r="X103" s="27">
        <v>12331</v>
      </c>
      <c r="Y103" s="12" t="s">
        <v>38</v>
      </c>
      <c r="Z103" s="12" t="s">
        <v>1482</v>
      </c>
      <c r="AA103" s="12" t="str">
        <f>VLOOKUP(C103,'MASTER SALE PARTY'!$B$4:$E$1000,4,FALSE)</f>
        <v>Local</v>
      </c>
      <c r="AB103" s="26">
        <v>2252</v>
      </c>
    </row>
    <row r="104" spans="1:28">
      <c r="A104" s="16">
        <v>43556</v>
      </c>
      <c r="B104" s="12">
        <v>99</v>
      </c>
      <c r="C104" s="23" t="s">
        <v>59</v>
      </c>
      <c r="D104" s="12" t="str">
        <f>VLOOKUP(C104,'MASTER SALE PARTY'!$B$4:$E$1000,2,FALSE)</f>
        <v>27AAACT1848E1ZH</v>
      </c>
      <c r="E104" s="12" t="s">
        <v>1545</v>
      </c>
      <c r="F104" s="24" t="s">
        <v>168</v>
      </c>
      <c r="G104" s="25">
        <v>43576</v>
      </c>
      <c r="H104" s="12" t="str">
        <f>VLOOKUP(C104,'MASTER SALE PARTY'!$B$4:$E$1000,3,FALSE)</f>
        <v>27-Maharashatra</v>
      </c>
      <c r="I104" s="17">
        <v>0</v>
      </c>
      <c r="J104" s="17" t="s">
        <v>37</v>
      </c>
      <c r="K104" s="26">
        <v>87089900</v>
      </c>
      <c r="L104" s="20">
        <f>VLOOKUP(K104,'MASTER SALE HSN'!$A$4:$E$200,5,FALSE)</f>
        <v>28</v>
      </c>
      <c r="M104" s="26"/>
      <c r="N104" s="12"/>
      <c r="O104" s="12"/>
      <c r="P104" s="12"/>
      <c r="Q104" s="12"/>
      <c r="R104" s="12"/>
      <c r="S104" s="28">
        <v>40770.879999999997</v>
      </c>
      <c r="T104" s="21">
        <f t="shared" si="3"/>
        <v>0</v>
      </c>
      <c r="U104" s="21">
        <f t="shared" si="4"/>
        <v>5707.9232000000002</v>
      </c>
      <c r="V104" s="21">
        <f t="shared" si="5"/>
        <v>5707.9232000000002</v>
      </c>
      <c r="W104" s="21">
        <v>0</v>
      </c>
      <c r="X104" s="27">
        <v>52186.71639999999</v>
      </c>
      <c r="Y104" s="12" t="s">
        <v>38</v>
      </c>
      <c r="Z104" s="12" t="s">
        <v>1482</v>
      </c>
      <c r="AA104" s="12" t="str">
        <f>VLOOKUP(C104,'MASTER SALE PARTY'!$B$4:$E$1000,4,FALSE)</f>
        <v>Local</v>
      </c>
      <c r="AB104" s="26">
        <v>544</v>
      </c>
    </row>
    <row r="105" spans="1:28">
      <c r="A105" s="16">
        <v>43556</v>
      </c>
      <c r="B105" s="12">
        <v>100</v>
      </c>
      <c r="C105" s="23" t="s">
        <v>45</v>
      </c>
      <c r="D105" s="12" t="str">
        <f>VLOOKUP(C105,'MASTER SALE PARTY'!$B$4:$E$1000,2,FALSE)</f>
        <v>27AAECM8871A1ZF</v>
      </c>
      <c r="E105" s="12" t="s">
        <v>1545</v>
      </c>
      <c r="F105" s="24" t="s">
        <v>169</v>
      </c>
      <c r="G105" s="25">
        <v>43576</v>
      </c>
      <c r="H105" s="12" t="str">
        <f>VLOOKUP(C105,'MASTER SALE PARTY'!$B$4:$E$1000,3,FALSE)</f>
        <v>27-Maharashatra</v>
      </c>
      <c r="I105" s="17">
        <v>0</v>
      </c>
      <c r="J105" s="17" t="s">
        <v>37</v>
      </c>
      <c r="K105" s="26">
        <v>87089900</v>
      </c>
      <c r="L105" s="20">
        <f>VLOOKUP(K105,'MASTER SALE HSN'!$A$4:$E$200,5,FALSE)</f>
        <v>28</v>
      </c>
      <c r="M105" s="26"/>
      <c r="N105" s="12"/>
      <c r="O105" s="12"/>
      <c r="P105" s="12"/>
      <c r="Q105" s="12"/>
      <c r="R105" s="12"/>
      <c r="S105" s="28">
        <v>23255.759999999998</v>
      </c>
      <c r="T105" s="21">
        <f t="shared" si="3"/>
        <v>0</v>
      </c>
      <c r="U105" s="21">
        <f t="shared" si="4"/>
        <v>3255.8063999999995</v>
      </c>
      <c r="V105" s="21">
        <f t="shared" si="5"/>
        <v>3255.8063999999995</v>
      </c>
      <c r="W105" s="21">
        <v>0</v>
      </c>
      <c r="X105" s="27">
        <v>29767.382799999996</v>
      </c>
      <c r="Y105" s="12" t="s">
        <v>38</v>
      </c>
      <c r="Z105" s="12" t="s">
        <v>1482</v>
      </c>
      <c r="AA105" s="12" t="str">
        <f>VLOOKUP(C105,'MASTER SALE PARTY'!$B$4:$E$1000,4,FALSE)</f>
        <v>Local</v>
      </c>
      <c r="AB105" s="26">
        <v>12</v>
      </c>
    </row>
    <row r="106" spans="1:28">
      <c r="A106" s="16">
        <v>43556</v>
      </c>
      <c r="B106" s="12">
        <v>101</v>
      </c>
      <c r="C106" s="23" t="s">
        <v>68</v>
      </c>
      <c r="D106" s="12" t="str">
        <f>VLOOKUP(C106,'MASTER SALE PARTY'!$B$4:$E$1000,2,FALSE)</f>
        <v>27AABFJ4217F1ZP</v>
      </c>
      <c r="E106" s="12" t="s">
        <v>1545</v>
      </c>
      <c r="F106" s="24" t="s">
        <v>170</v>
      </c>
      <c r="G106" s="25">
        <v>43577</v>
      </c>
      <c r="H106" s="12" t="str">
        <f>VLOOKUP(C106,'MASTER SALE PARTY'!$B$4:$E$1000,3,FALSE)</f>
        <v>27-Maharashatra</v>
      </c>
      <c r="I106" s="17">
        <v>0</v>
      </c>
      <c r="J106" s="17" t="s">
        <v>37</v>
      </c>
      <c r="K106" s="26">
        <v>998898</v>
      </c>
      <c r="L106" s="20">
        <f>VLOOKUP(K106,'MASTER SALE HSN'!$A$4:$E$200,5,FALSE)</f>
        <v>18</v>
      </c>
      <c r="M106" s="26"/>
      <c r="N106" s="12"/>
      <c r="O106" s="12"/>
      <c r="P106" s="12"/>
      <c r="Q106" s="12"/>
      <c r="R106" s="12"/>
      <c r="S106" s="28">
        <v>9944.9</v>
      </c>
      <c r="T106" s="21">
        <f t="shared" si="3"/>
        <v>0</v>
      </c>
      <c r="U106" s="21">
        <f t="shared" si="4"/>
        <v>895.04099999999994</v>
      </c>
      <c r="V106" s="21">
        <f t="shared" si="5"/>
        <v>895.04099999999994</v>
      </c>
      <c r="W106" s="21">
        <v>0</v>
      </c>
      <c r="X106" s="27">
        <v>11734.981999999998</v>
      </c>
      <c r="Y106" s="12" t="s">
        <v>38</v>
      </c>
      <c r="Z106" s="12" t="s">
        <v>1482</v>
      </c>
      <c r="AA106" s="12" t="str">
        <f>VLOOKUP(C106,'MASTER SALE PARTY'!$B$4:$E$1000,4,FALSE)</f>
        <v>Local</v>
      </c>
      <c r="AB106" s="26">
        <v>35</v>
      </c>
    </row>
    <row r="107" spans="1:28">
      <c r="A107" s="16">
        <v>43556</v>
      </c>
      <c r="B107" s="12">
        <v>102</v>
      </c>
      <c r="C107" s="23" t="s">
        <v>110</v>
      </c>
      <c r="D107" s="12" t="str">
        <f>VLOOKUP(C107,'MASTER SALE PARTY'!$B$4:$E$1000,2,FALSE)</f>
        <v>27BBVPS2447C1ZA</v>
      </c>
      <c r="E107" s="12" t="s">
        <v>1545</v>
      </c>
      <c r="F107" s="24" t="s">
        <v>171</v>
      </c>
      <c r="G107" s="25">
        <v>43577</v>
      </c>
      <c r="H107" s="12" t="str">
        <f>VLOOKUP(C107,'MASTER SALE PARTY'!$B$4:$E$1000,3,FALSE)</f>
        <v>27-Maharashatra</v>
      </c>
      <c r="I107" s="17">
        <v>0</v>
      </c>
      <c r="J107" s="17" t="s">
        <v>37</v>
      </c>
      <c r="K107" s="26">
        <v>998898</v>
      </c>
      <c r="L107" s="20">
        <f>VLOOKUP(K107,'MASTER SALE HSN'!$A$4:$E$200,5,FALSE)</f>
        <v>18</v>
      </c>
      <c r="M107" s="26"/>
      <c r="N107" s="12"/>
      <c r="O107" s="12"/>
      <c r="P107" s="12"/>
      <c r="Q107" s="12"/>
      <c r="R107" s="12"/>
      <c r="S107" s="28">
        <v>7500</v>
      </c>
      <c r="T107" s="21">
        <f t="shared" si="3"/>
        <v>0</v>
      </c>
      <c r="U107" s="21">
        <f t="shared" si="4"/>
        <v>675</v>
      </c>
      <c r="V107" s="21">
        <f t="shared" si="5"/>
        <v>675</v>
      </c>
      <c r="W107" s="21">
        <v>0</v>
      </c>
      <c r="X107" s="27">
        <v>8850</v>
      </c>
      <c r="Y107" s="12" t="s">
        <v>38</v>
      </c>
      <c r="Z107" s="12" t="s">
        <v>1482</v>
      </c>
      <c r="AA107" s="12" t="str">
        <f>VLOOKUP(C107,'MASTER SALE PARTY'!$B$4:$E$1000,4,FALSE)</f>
        <v>Local</v>
      </c>
      <c r="AB107" s="26">
        <v>500</v>
      </c>
    </row>
    <row r="108" spans="1:28">
      <c r="A108" s="16">
        <v>43556</v>
      </c>
      <c r="B108" s="12">
        <v>103</v>
      </c>
      <c r="C108" s="23" t="s">
        <v>45</v>
      </c>
      <c r="D108" s="12" t="str">
        <f>VLOOKUP(C108,'MASTER SALE PARTY'!$B$4:$E$1000,2,FALSE)</f>
        <v>27AAECM8871A1ZF</v>
      </c>
      <c r="E108" s="12" t="s">
        <v>1545</v>
      </c>
      <c r="F108" s="24" t="s">
        <v>172</v>
      </c>
      <c r="G108" s="25">
        <v>43577</v>
      </c>
      <c r="H108" s="12" t="str">
        <f>VLOOKUP(C108,'MASTER SALE PARTY'!$B$4:$E$1000,3,FALSE)</f>
        <v>27-Maharashatra</v>
      </c>
      <c r="I108" s="17">
        <v>0</v>
      </c>
      <c r="J108" s="17" t="s">
        <v>37</v>
      </c>
      <c r="K108" s="26">
        <v>87089900</v>
      </c>
      <c r="L108" s="20">
        <f>VLOOKUP(K108,'MASTER SALE HSN'!$A$4:$E$200,5,FALSE)</f>
        <v>28</v>
      </c>
      <c r="M108" s="26"/>
      <c r="N108" s="12"/>
      <c r="O108" s="12"/>
      <c r="P108" s="12"/>
      <c r="Q108" s="12"/>
      <c r="R108" s="12"/>
      <c r="S108" s="28">
        <v>23255.759999999998</v>
      </c>
      <c r="T108" s="21">
        <f t="shared" si="3"/>
        <v>0</v>
      </c>
      <c r="U108" s="21">
        <f t="shared" si="4"/>
        <v>3255.8063999999995</v>
      </c>
      <c r="V108" s="21">
        <f t="shared" si="5"/>
        <v>3255.8063999999995</v>
      </c>
      <c r="W108" s="21">
        <v>0</v>
      </c>
      <c r="X108" s="27">
        <v>29767.382799999996</v>
      </c>
      <c r="Y108" s="12" t="s">
        <v>38</v>
      </c>
      <c r="Z108" s="12" t="s">
        <v>1482</v>
      </c>
      <c r="AA108" s="12" t="str">
        <f>VLOOKUP(C108,'MASTER SALE PARTY'!$B$4:$E$1000,4,FALSE)</f>
        <v>Local</v>
      </c>
      <c r="AB108" s="26">
        <v>12</v>
      </c>
    </row>
    <row r="109" spans="1:28">
      <c r="A109" s="16">
        <v>43556</v>
      </c>
      <c r="B109" s="12">
        <v>104</v>
      </c>
      <c r="C109" s="23" t="s">
        <v>173</v>
      </c>
      <c r="D109" s="12" t="str">
        <f>VLOOKUP(C109,'MASTER SALE PARTY'!$B$4:$E$1000,2,FALSE)</f>
        <v>27AAGCP0139E1ZP</v>
      </c>
      <c r="E109" s="12" t="s">
        <v>1545</v>
      </c>
      <c r="F109" s="24" t="s">
        <v>175</v>
      </c>
      <c r="G109" s="25">
        <v>43577</v>
      </c>
      <c r="H109" s="12" t="str">
        <f>VLOOKUP(C109,'MASTER SALE PARTY'!$B$4:$E$1000,3,FALSE)</f>
        <v>27-Maharashatra</v>
      </c>
      <c r="I109" s="17">
        <v>0</v>
      </c>
      <c r="J109" s="17" t="s">
        <v>37</v>
      </c>
      <c r="K109" s="26">
        <v>87141090</v>
      </c>
      <c r="L109" s="20">
        <f>VLOOKUP(K109,'MASTER SALE HSN'!$A$4:$E$200,5,FALSE)</f>
        <v>28</v>
      </c>
      <c r="M109" s="26"/>
      <c r="N109" s="12"/>
      <c r="O109" s="12"/>
      <c r="P109" s="12"/>
      <c r="Q109" s="12"/>
      <c r="R109" s="12"/>
      <c r="S109" s="28">
        <v>50792.4</v>
      </c>
      <c r="T109" s="21">
        <f t="shared" si="3"/>
        <v>0</v>
      </c>
      <c r="U109" s="21">
        <f t="shared" si="4"/>
        <v>7110.9360000000006</v>
      </c>
      <c r="V109" s="21">
        <f t="shared" si="5"/>
        <v>7110.9360000000006</v>
      </c>
      <c r="W109" s="21">
        <v>0</v>
      </c>
      <c r="X109" s="27">
        <v>65014.282000000007</v>
      </c>
      <c r="Y109" s="12" t="s">
        <v>38</v>
      </c>
      <c r="Z109" s="12" t="s">
        <v>1482</v>
      </c>
      <c r="AA109" s="12" t="str">
        <f>VLOOKUP(C109,'MASTER SALE PARTY'!$B$4:$E$1000,4,FALSE)</f>
        <v>Local</v>
      </c>
      <c r="AB109" s="26">
        <v>1080</v>
      </c>
    </row>
    <row r="110" spans="1:28">
      <c r="A110" s="16">
        <v>43556</v>
      </c>
      <c r="B110" s="12">
        <v>105</v>
      </c>
      <c r="C110" s="23" t="s">
        <v>142</v>
      </c>
      <c r="D110" s="12" t="str">
        <f>VLOOKUP(C110,'MASTER SALE PARTY'!$B$4:$E$1000,2,FALSE)</f>
        <v>27AAACB2484Q1Z8</v>
      </c>
      <c r="E110" s="12" t="s">
        <v>1545</v>
      </c>
      <c r="F110" s="24" t="s">
        <v>176</v>
      </c>
      <c r="G110" s="25">
        <v>43577</v>
      </c>
      <c r="H110" s="12" t="str">
        <f>VLOOKUP(C110,'MASTER SALE PARTY'!$B$4:$E$1000,3,FALSE)</f>
        <v>27-Maharashatra</v>
      </c>
      <c r="I110" s="17">
        <v>0</v>
      </c>
      <c r="J110" s="17" t="s">
        <v>37</v>
      </c>
      <c r="K110" s="26">
        <v>998898</v>
      </c>
      <c r="L110" s="20">
        <f>VLOOKUP(K110,'MASTER SALE HSN'!$A$4:$E$200,5,FALSE)</f>
        <v>18</v>
      </c>
      <c r="M110" s="26"/>
      <c r="N110" s="12"/>
      <c r="O110" s="12"/>
      <c r="P110" s="12"/>
      <c r="Q110" s="12"/>
      <c r="R110" s="12"/>
      <c r="S110" s="28">
        <v>13455</v>
      </c>
      <c r="T110" s="21">
        <f t="shared" si="3"/>
        <v>0</v>
      </c>
      <c r="U110" s="21">
        <f t="shared" si="4"/>
        <v>1210.95</v>
      </c>
      <c r="V110" s="21">
        <f t="shared" si="5"/>
        <v>1210.95</v>
      </c>
      <c r="W110" s="21">
        <v>0</v>
      </c>
      <c r="X110" s="27">
        <v>15876.900000000001</v>
      </c>
      <c r="Y110" s="12" t="s">
        <v>38</v>
      </c>
      <c r="Z110" s="12" t="s">
        <v>1482</v>
      </c>
      <c r="AA110" s="12" t="str">
        <f>VLOOKUP(C110,'MASTER SALE PARTY'!$B$4:$E$1000,4,FALSE)</f>
        <v>Local</v>
      </c>
      <c r="AB110" s="26">
        <v>2664</v>
      </c>
    </row>
    <row r="111" spans="1:28">
      <c r="A111" s="16">
        <v>43556</v>
      </c>
      <c r="B111" s="12">
        <v>106</v>
      </c>
      <c r="C111" s="23" t="s">
        <v>89</v>
      </c>
      <c r="D111" s="12" t="str">
        <f>VLOOKUP(C111,'MASTER SALE PARTY'!$B$4:$E$1000,2,FALSE)</f>
        <v>27AACCA4196J1ZG</v>
      </c>
      <c r="E111" s="12" t="s">
        <v>1545</v>
      </c>
      <c r="F111" s="24" t="s">
        <v>177</v>
      </c>
      <c r="G111" s="25">
        <v>43577</v>
      </c>
      <c r="H111" s="12" t="str">
        <f>VLOOKUP(C111,'MASTER SALE PARTY'!$B$4:$E$1000,3,FALSE)</f>
        <v>27-Maharashatra</v>
      </c>
      <c r="I111" s="17">
        <v>0</v>
      </c>
      <c r="J111" s="17" t="s">
        <v>37</v>
      </c>
      <c r="K111" s="26">
        <v>998898</v>
      </c>
      <c r="L111" s="20">
        <f>VLOOKUP(K111,'MASTER SALE HSN'!$A$4:$E$200,5,FALSE)</f>
        <v>18</v>
      </c>
      <c r="M111" s="26"/>
      <c r="N111" s="12"/>
      <c r="O111" s="12"/>
      <c r="P111" s="12"/>
      <c r="Q111" s="12"/>
      <c r="R111" s="12"/>
      <c r="S111" s="28">
        <v>3623</v>
      </c>
      <c r="T111" s="21">
        <f t="shared" si="3"/>
        <v>0</v>
      </c>
      <c r="U111" s="21">
        <f t="shared" si="4"/>
        <v>326.07</v>
      </c>
      <c r="V111" s="21">
        <f t="shared" si="5"/>
        <v>326.07</v>
      </c>
      <c r="W111" s="21">
        <v>0</v>
      </c>
      <c r="X111" s="27">
        <v>4275.1400000000003</v>
      </c>
      <c r="Y111" s="12" t="s">
        <v>38</v>
      </c>
      <c r="Z111" s="12" t="s">
        <v>1482</v>
      </c>
      <c r="AA111" s="12" t="str">
        <f>VLOOKUP(C111,'MASTER SALE PARTY'!$B$4:$E$1000,4,FALSE)</f>
        <v>Local</v>
      </c>
      <c r="AB111" s="26">
        <v>150</v>
      </c>
    </row>
    <row r="112" spans="1:28">
      <c r="A112" s="16">
        <v>43556</v>
      </c>
      <c r="B112" s="12">
        <v>107</v>
      </c>
      <c r="C112" s="23" t="s">
        <v>33</v>
      </c>
      <c r="D112" s="12" t="str">
        <f>VLOOKUP(C112,'MASTER SALE PARTY'!$B$4:$E$1000,2,FALSE)</f>
        <v>27AABCM2508F1ZU</v>
      </c>
      <c r="E112" s="12" t="s">
        <v>1545</v>
      </c>
      <c r="F112" s="24" t="s">
        <v>178</v>
      </c>
      <c r="G112" s="25">
        <v>43577</v>
      </c>
      <c r="H112" s="12" t="str">
        <f>VLOOKUP(C112,'MASTER SALE PARTY'!$B$4:$E$1000,3,FALSE)</f>
        <v>27-Maharashatra</v>
      </c>
      <c r="I112" s="17">
        <v>0</v>
      </c>
      <c r="J112" s="17" t="s">
        <v>37</v>
      </c>
      <c r="K112" s="26">
        <v>87081090</v>
      </c>
      <c r="L112" s="20">
        <f>VLOOKUP(K112,'MASTER SALE HSN'!$A$4:$E$200,5,FALSE)</f>
        <v>28</v>
      </c>
      <c r="M112" s="26"/>
      <c r="N112" s="12"/>
      <c r="O112" s="12"/>
      <c r="P112" s="12"/>
      <c r="Q112" s="12"/>
      <c r="R112" s="12"/>
      <c r="S112" s="28">
        <v>48607.02</v>
      </c>
      <c r="T112" s="21">
        <f t="shared" si="3"/>
        <v>0</v>
      </c>
      <c r="U112" s="21">
        <f t="shared" si="4"/>
        <v>6804.9827999999989</v>
      </c>
      <c r="V112" s="21">
        <f t="shared" si="5"/>
        <v>6804.9827999999989</v>
      </c>
      <c r="W112" s="21">
        <v>0</v>
      </c>
      <c r="X112" s="27">
        <v>62216.975599999991</v>
      </c>
      <c r="Y112" s="12" t="s">
        <v>38</v>
      </c>
      <c r="Z112" s="12" t="s">
        <v>1482</v>
      </c>
      <c r="AA112" s="12" t="str">
        <f>VLOOKUP(C112,'MASTER SALE PARTY'!$B$4:$E$1000,4,FALSE)</f>
        <v>Local</v>
      </c>
      <c r="AB112" s="26">
        <v>588</v>
      </c>
    </row>
    <row r="113" spans="1:28">
      <c r="A113" s="16">
        <v>43556</v>
      </c>
      <c r="B113" s="12">
        <v>108</v>
      </c>
      <c r="C113" s="23" t="s">
        <v>45</v>
      </c>
      <c r="D113" s="12" t="str">
        <f>VLOOKUP(C113,'MASTER SALE PARTY'!$B$4:$E$1000,2,FALSE)</f>
        <v>27AAECM8871A1ZF</v>
      </c>
      <c r="E113" s="12" t="s">
        <v>1545</v>
      </c>
      <c r="F113" s="24" t="s">
        <v>179</v>
      </c>
      <c r="G113" s="25">
        <v>43578</v>
      </c>
      <c r="H113" s="12" t="str">
        <f>VLOOKUP(C113,'MASTER SALE PARTY'!$B$4:$E$1000,3,FALSE)</f>
        <v>27-Maharashatra</v>
      </c>
      <c r="I113" s="17">
        <v>0</v>
      </c>
      <c r="J113" s="17" t="s">
        <v>37</v>
      </c>
      <c r="K113" s="26">
        <v>87089900</v>
      </c>
      <c r="L113" s="20">
        <f>VLOOKUP(K113,'MASTER SALE HSN'!$A$4:$E$200,5,FALSE)</f>
        <v>28</v>
      </c>
      <c r="M113" s="26"/>
      <c r="N113" s="12"/>
      <c r="O113" s="12"/>
      <c r="P113" s="12"/>
      <c r="Q113" s="12"/>
      <c r="R113" s="12"/>
      <c r="S113" s="28">
        <v>23255.759999999998</v>
      </c>
      <c r="T113" s="21">
        <f t="shared" si="3"/>
        <v>0</v>
      </c>
      <c r="U113" s="21">
        <f t="shared" si="4"/>
        <v>3255.8063999999995</v>
      </c>
      <c r="V113" s="21">
        <f t="shared" si="5"/>
        <v>3255.8063999999995</v>
      </c>
      <c r="W113" s="21">
        <v>0</v>
      </c>
      <c r="X113" s="27">
        <v>29767.382799999996</v>
      </c>
      <c r="Y113" s="12" t="s">
        <v>38</v>
      </c>
      <c r="Z113" s="12" t="s">
        <v>1482</v>
      </c>
      <c r="AA113" s="12" t="str">
        <f>VLOOKUP(C113,'MASTER SALE PARTY'!$B$4:$E$1000,4,FALSE)</f>
        <v>Local</v>
      </c>
      <c r="AB113" s="26">
        <v>12</v>
      </c>
    </row>
    <row r="114" spans="1:28">
      <c r="A114" s="16">
        <v>43556</v>
      </c>
      <c r="B114" s="12">
        <v>109</v>
      </c>
      <c r="C114" s="23" t="s">
        <v>33</v>
      </c>
      <c r="D114" s="12" t="str">
        <f>VLOOKUP(C114,'MASTER SALE PARTY'!$B$4:$E$1000,2,FALSE)</f>
        <v>27AABCM2508F1ZU</v>
      </c>
      <c r="E114" s="12" t="s">
        <v>1545</v>
      </c>
      <c r="F114" s="24" t="s">
        <v>180</v>
      </c>
      <c r="G114" s="25">
        <v>43578</v>
      </c>
      <c r="H114" s="12" t="str">
        <f>VLOOKUP(C114,'MASTER SALE PARTY'!$B$4:$E$1000,3,FALSE)</f>
        <v>27-Maharashatra</v>
      </c>
      <c r="I114" s="17">
        <v>0</v>
      </c>
      <c r="J114" s="17" t="s">
        <v>37</v>
      </c>
      <c r="K114" s="26">
        <v>87081090</v>
      </c>
      <c r="L114" s="20">
        <f>VLOOKUP(K114,'MASTER SALE HSN'!$A$4:$E$200,5,FALSE)</f>
        <v>28</v>
      </c>
      <c r="M114" s="26"/>
      <c r="N114" s="12"/>
      <c r="O114" s="12"/>
      <c r="P114" s="12"/>
      <c r="Q114" s="12"/>
      <c r="R114" s="12"/>
      <c r="S114" s="28">
        <v>16863.66</v>
      </c>
      <c r="T114" s="21">
        <f t="shared" si="3"/>
        <v>0</v>
      </c>
      <c r="U114" s="21">
        <f t="shared" si="4"/>
        <v>2360.9123999999997</v>
      </c>
      <c r="V114" s="21">
        <f t="shared" si="5"/>
        <v>2360.9123999999997</v>
      </c>
      <c r="W114" s="21">
        <v>0</v>
      </c>
      <c r="X114" s="27">
        <v>21585.484800000002</v>
      </c>
      <c r="Y114" s="12" t="s">
        <v>38</v>
      </c>
      <c r="Z114" s="12" t="s">
        <v>1482</v>
      </c>
      <c r="AA114" s="12" t="str">
        <f>VLOOKUP(C114,'MASTER SALE PARTY'!$B$4:$E$1000,4,FALSE)</f>
        <v>Local</v>
      </c>
      <c r="AB114" s="26">
        <v>204</v>
      </c>
    </row>
    <row r="115" spans="1:28">
      <c r="A115" s="16">
        <v>43556</v>
      </c>
      <c r="B115" s="12">
        <v>110</v>
      </c>
      <c r="C115" s="23" t="s">
        <v>33</v>
      </c>
      <c r="D115" s="12" t="str">
        <f>VLOOKUP(C115,'MASTER SALE PARTY'!$B$4:$E$1000,2,FALSE)</f>
        <v>27AABCM2508F1ZU</v>
      </c>
      <c r="E115" s="12" t="s">
        <v>1545</v>
      </c>
      <c r="F115" s="24" t="s">
        <v>181</v>
      </c>
      <c r="G115" s="25">
        <v>43578</v>
      </c>
      <c r="H115" s="12" t="str">
        <f>VLOOKUP(C115,'MASTER SALE PARTY'!$B$4:$E$1000,3,FALSE)</f>
        <v>27-Maharashatra</v>
      </c>
      <c r="I115" s="17">
        <v>0</v>
      </c>
      <c r="J115" s="17" t="s">
        <v>37</v>
      </c>
      <c r="K115" s="26">
        <v>87141090</v>
      </c>
      <c r="L115" s="20">
        <f>VLOOKUP(K115,'MASTER SALE HSN'!$A$4:$E$200,5,FALSE)</f>
        <v>28</v>
      </c>
      <c r="M115" s="26"/>
      <c r="N115" s="12"/>
      <c r="O115" s="12"/>
      <c r="P115" s="12"/>
      <c r="Q115" s="12"/>
      <c r="R115" s="12"/>
      <c r="S115" s="28">
        <v>13276</v>
      </c>
      <c r="T115" s="21">
        <f t="shared" si="3"/>
        <v>0</v>
      </c>
      <c r="U115" s="21">
        <f t="shared" si="4"/>
        <v>1858.6399999999999</v>
      </c>
      <c r="V115" s="21">
        <f t="shared" si="5"/>
        <v>1858.6399999999999</v>
      </c>
      <c r="W115" s="21">
        <v>0</v>
      </c>
      <c r="X115" s="27">
        <v>16993.28</v>
      </c>
      <c r="Y115" s="12" t="s">
        <v>38</v>
      </c>
      <c r="Z115" s="12" t="s">
        <v>1482</v>
      </c>
      <c r="AA115" s="12" t="str">
        <f>VLOOKUP(C115,'MASTER SALE PARTY'!$B$4:$E$1000,4,FALSE)</f>
        <v>Local</v>
      </c>
      <c r="AB115" s="26">
        <v>304</v>
      </c>
    </row>
    <row r="116" spans="1:28">
      <c r="A116" s="16">
        <v>43556</v>
      </c>
      <c r="B116" s="12">
        <v>111</v>
      </c>
      <c r="C116" s="23" t="s">
        <v>182</v>
      </c>
      <c r="D116" s="12" t="str">
        <f>VLOOKUP(C116,'MASTER SALE PARTY'!$B$4:$E$1000,2,FALSE)</f>
        <v>27AAECK4013G1ZV</v>
      </c>
      <c r="E116" s="12" t="s">
        <v>1545</v>
      </c>
      <c r="F116" s="24" t="s">
        <v>184</v>
      </c>
      <c r="G116" s="25">
        <v>43578</v>
      </c>
      <c r="H116" s="12" t="str">
        <f>VLOOKUP(C116,'MASTER SALE PARTY'!$B$4:$E$1000,3,FALSE)</f>
        <v>27-Maharashatra</v>
      </c>
      <c r="I116" s="17">
        <v>0</v>
      </c>
      <c r="J116" s="17" t="s">
        <v>37</v>
      </c>
      <c r="K116" s="26">
        <v>998898</v>
      </c>
      <c r="L116" s="20">
        <f>VLOOKUP(K116,'MASTER SALE HSN'!$A$4:$E$200,5,FALSE)</f>
        <v>18</v>
      </c>
      <c r="M116" s="26"/>
      <c r="N116" s="12"/>
      <c r="O116" s="12"/>
      <c r="P116" s="12"/>
      <c r="Q116" s="12"/>
      <c r="R116" s="12"/>
      <c r="S116" s="28">
        <v>3500</v>
      </c>
      <c r="T116" s="21">
        <f t="shared" si="3"/>
        <v>0</v>
      </c>
      <c r="U116" s="21">
        <f t="shared" si="4"/>
        <v>315</v>
      </c>
      <c r="V116" s="21">
        <f t="shared" si="5"/>
        <v>315</v>
      </c>
      <c r="W116" s="21">
        <v>0</v>
      </c>
      <c r="X116" s="27">
        <v>4130</v>
      </c>
      <c r="Y116" s="12" t="s">
        <v>38</v>
      </c>
      <c r="Z116" s="12" t="s">
        <v>1482</v>
      </c>
      <c r="AA116" s="12" t="str">
        <f>VLOOKUP(C116,'MASTER SALE PARTY'!$B$4:$E$1000,4,FALSE)</f>
        <v>Local</v>
      </c>
      <c r="AB116" s="26">
        <v>6</v>
      </c>
    </row>
    <row r="117" spans="1:28">
      <c r="A117" s="16">
        <v>43556</v>
      </c>
      <c r="B117" s="12">
        <v>112</v>
      </c>
      <c r="C117" s="23" t="s">
        <v>185</v>
      </c>
      <c r="D117" s="12" t="str">
        <f>VLOOKUP(C117,'MASTER SALE PARTY'!$B$4:$E$1000,2,FALSE)</f>
        <v>27AABFP3834C1ZK</v>
      </c>
      <c r="E117" s="12" t="s">
        <v>1545</v>
      </c>
      <c r="F117" s="24" t="s">
        <v>187</v>
      </c>
      <c r="G117" s="25">
        <v>43578</v>
      </c>
      <c r="H117" s="12" t="str">
        <f>VLOOKUP(C117,'MASTER SALE PARTY'!$B$4:$E$1000,3,FALSE)</f>
        <v>27-Maharashatra</v>
      </c>
      <c r="I117" s="17">
        <v>0</v>
      </c>
      <c r="J117" s="17" t="s">
        <v>37</v>
      </c>
      <c r="K117" s="26">
        <v>87141900</v>
      </c>
      <c r="L117" s="20">
        <f>VLOOKUP(K117,'MASTER SALE HSN'!$A$4:$E$200,5,FALSE)</f>
        <v>28</v>
      </c>
      <c r="M117" s="26"/>
      <c r="N117" s="12"/>
      <c r="O117" s="12"/>
      <c r="P117" s="12"/>
      <c r="Q117" s="12"/>
      <c r="R117" s="12"/>
      <c r="S117" s="28">
        <v>5087.76</v>
      </c>
      <c r="T117" s="21">
        <f t="shared" si="3"/>
        <v>0</v>
      </c>
      <c r="U117" s="21">
        <f t="shared" si="4"/>
        <v>712.28639999999996</v>
      </c>
      <c r="V117" s="21">
        <f t="shared" si="5"/>
        <v>712.28639999999996</v>
      </c>
      <c r="W117" s="21">
        <v>0</v>
      </c>
      <c r="X117" s="27">
        <v>6512.3428000000004</v>
      </c>
      <c r="Y117" s="12" t="s">
        <v>38</v>
      </c>
      <c r="Z117" s="12" t="s">
        <v>1482</v>
      </c>
      <c r="AA117" s="12" t="str">
        <f>VLOOKUP(C117,'MASTER SALE PARTY'!$B$4:$E$1000,4,FALSE)</f>
        <v>Local</v>
      </c>
      <c r="AB117" s="26">
        <v>408</v>
      </c>
    </row>
    <row r="118" spans="1:28">
      <c r="A118" s="16">
        <v>43556</v>
      </c>
      <c r="B118" s="12">
        <v>113</v>
      </c>
      <c r="C118" s="23" t="s">
        <v>64</v>
      </c>
      <c r="D118" s="12" t="str">
        <f>VLOOKUP(C118,'MASTER SALE PARTY'!$B$4:$E$1000,2,FALSE)</f>
        <v>27AAACD4090Q1Z8</v>
      </c>
      <c r="E118" s="12" t="s">
        <v>1545</v>
      </c>
      <c r="F118" s="24" t="s">
        <v>188</v>
      </c>
      <c r="G118" s="25">
        <v>43578</v>
      </c>
      <c r="H118" s="12" t="str">
        <f>VLOOKUP(C118,'MASTER SALE PARTY'!$B$4:$E$1000,3,FALSE)</f>
        <v>27-Maharashatra</v>
      </c>
      <c r="I118" s="17">
        <v>0</v>
      </c>
      <c r="J118" s="17" t="s">
        <v>37</v>
      </c>
      <c r="K118" s="26">
        <v>85129000</v>
      </c>
      <c r="L118" s="20">
        <f>VLOOKUP(K118,'MASTER SALE HSN'!$A$4:$E$200,5,FALSE)</f>
        <v>18</v>
      </c>
      <c r="M118" s="26"/>
      <c r="N118" s="12"/>
      <c r="O118" s="12"/>
      <c r="P118" s="12"/>
      <c r="Q118" s="12"/>
      <c r="R118" s="12"/>
      <c r="S118" s="28">
        <v>69724.800000000003</v>
      </c>
      <c r="T118" s="21">
        <f t="shared" si="3"/>
        <v>0</v>
      </c>
      <c r="U118" s="21">
        <f t="shared" si="4"/>
        <v>6275.232</v>
      </c>
      <c r="V118" s="21">
        <f t="shared" si="5"/>
        <v>6275.232</v>
      </c>
      <c r="W118" s="21">
        <v>0</v>
      </c>
      <c r="X118" s="27">
        <v>82275.26400000001</v>
      </c>
      <c r="Y118" s="12" t="s">
        <v>38</v>
      </c>
      <c r="Z118" s="12" t="s">
        <v>1482</v>
      </c>
      <c r="AA118" s="12" t="str">
        <f>VLOOKUP(C118,'MASTER SALE PARTY'!$B$4:$E$1000,4,FALSE)</f>
        <v>Local</v>
      </c>
      <c r="AB118" s="26">
        <v>1080</v>
      </c>
    </row>
    <row r="119" spans="1:28">
      <c r="A119" s="16">
        <v>43556</v>
      </c>
      <c r="B119" s="12">
        <v>114</v>
      </c>
      <c r="C119" s="23" t="s">
        <v>142</v>
      </c>
      <c r="D119" s="12" t="str">
        <f>VLOOKUP(C119,'MASTER SALE PARTY'!$B$4:$E$1000,2,FALSE)</f>
        <v>27AAACB2484Q1Z8</v>
      </c>
      <c r="E119" s="12" t="s">
        <v>1545</v>
      </c>
      <c r="F119" s="24" t="s">
        <v>189</v>
      </c>
      <c r="G119" s="25">
        <v>43578</v>
      </c>
      <c r="H119" s="12" t="str">
        <f>VLOOKUP(C119,'MASTER SALE PARTY'!$B$4:$E$1000,3,FALSE)</f>
        <v>27-Maharashatra</v>
      </c>
      <c r="I119" s="17">
        <v>0</v>
      </c>
      <c r="J119" s="17" t="s">
        <v>37</v>
      </c>
      <c r="K119" s="26">
        <v>998898</v>
      </c>
      <c r="L119" s="20">
        <f>VLOOKUP(K119,'MASTER SALE HSN'!$A$4:$E$200,5,FALSE)</f>
        <v>18</v>
      </c>
      <c r="M119" s="26"/>
      <c r="N119" s="12"/>
      <c r="O119" s="12"/>
      <c r="P119" s="12"/>
      <c r="Q119" s="12"/>
      <c r="R119" s="12"/>
      <c r="S119" s="28">
        <v>4765</v>
      </c>
      <c r="T119" s="21">
        <f t="shared" si="3"/>
        <v>0</v>
      </c>
      <c r="U119" s="21">
        <f t="shared" si="4"/>
        <v>428.84999999999997</v>
      </c>
      <c r="V119" s="21">
        <f t="shared" si="5"/>
        <v>428.84999999999997</v>
      </c>
      <c r="W119" s="21">
        <v>0</v>
      </c>
      <c r="X119" s="27">
        <v>5622.7000000000007</v>
      </c>
      <c r="Y119" s="12" t="s">
        <v>38</v>
      </c>
      <c r="Z119" s="12" t="s">
        <v>1482</v>
      </c>
      <c r="AA119" s="12" t="str">
        <f>VLOOKUP(C119,'MASTER SALE PARTY'!$B$4:$E$1000,4,FALSE)</f>
        <v>Local</v>
      </c>
      <c r="AB119" s="26">
        <v>953</v>
      </c>
    </row>
    <row r="120" spans="1:28">
      <c r="A120" s="16">
        <v>43556</v>
      </c>
      <c r="B120" s="12">
        <v>115</v>
      </c>
      <c r="C120" s="23" t="s">
        <v>33</v>
      </c>
      <c r="D120" s="12" t="str">
        <f>VLOOKUP(C120,'MASTER SALE PARTY'!$B$4:$E$1000,2,FALSE)</f>
        <v>27AABCM2508F1ZU</v>
      </c>
      <c r="E120" s="12" t="s">
        <v>1545</v>
      </c>
      <c r="F120" s="24" t="s">
        <v>190</v>
      </c>
      <c r="G120" s="25">
        <v>43578</v>
      </c>
      <c r="H120" s="12" t="str">
        <f>VLOOKUP(C120,'MASTER SALE PARTY'!$B$4:$E$1000,3,FALSE)</f>
        <v>27-Maharashatra</v>
      </c>
      <c r="I120" s="17">
        <v>0</v>
      </c>
      <c r="J120" s="17" t="s">
        <v>37</v>
      </c>
      <c r="K120" s="26">
        <v>87081090</v>
      </c>
      <c r="L120" s="20">
        <f>VLOOKUP(K120,'MASTER SALE HSN'!$A$4:$E$200,5,FALSE)</f>
        <v>28</v>
      </c>
      <c r="M120" s="26"/>
      <c r="N120" s="12"/>
      <c r="O120" s="12"/>
      <c r="P120" s="12"/>
      <c r="Q120" s="12"/>
      <c r="R120" s="12"/>
      <c r="S120" s="28">
        <v>24799.5</v>
      </c>
      <c r="T120" s="21">
        <f t="shared" si="3"/>
        <v>0</v>
      </c>
      <c r="U120" s="21">
        <f t="shared" si="4"/>
        <v>3471.9300000000003</v>
      </c>
      <c r="V120" s="21">
        <f t="shared" si="5"/>
        <v>3471.9300000000003</v>
      </c>
      <c r="W120" s="21">
        <v>0</v>
      </c>
      <c r="X120" s="27">
        <v>31743.360000000001</v>
      </c>
      <c r="Y120" s="12" t="s">
        <v>38</v>
      </c>
      <c r="Z120" s="12" t="s">
        <v>1482</v>
      </c>
      <c r="AA120" s="12" t="str">
        <f>VLOOKUP(C120,'MASTER SALE PARTY'!$B$4:$E$1000,4,FALSE)</f>
        <v>Local</v>
      </c>
      <c r="AB120" s="26">
        <v>300</v>
      </c>
    </row>
    <row r="121" spans="1:28">
      <c r="A121" s="16">
        <v>43556</v>
      </c>
      <c r="B121" s="12">
        <v>116</v>
      </c>
      <c r="C121" s="23" t="s">
        <v>33</v>
      </c>
      <c r="D121" s="12" t="str">
        <f>VLOOKUP(C121,'MASTER SALE PARTY'!$B$4:$E$1000,2,FALSE)</f>
        <v>27AABCM2508F1ZU</v>
      </c>
      <c r="E121" s="12" t="s">
        <v>1545</v>
      </c>
      <c r="F121" s="24" t="s">
        <v>191</v>
      </c>
      <c r="G121" s="25">
        <v>43578</v>
      </c>
      <c r="H121" s="12" t="str">
        <f>VLOOKUP(C121,'MASTER SALE PARTY'!$B$4:$E$1000,3,FALSE)</f>
        <v>27-Maharashatra</v>
      </c>
      <c r="I121" s="17">
        <v>0</v>
      </c>
      <c r="J121" s="17" t="s">
        <v>37</v>
      </c>
      <c r="K121" s="26">
        <v>87141090</v>
      </c>
      <c r="L121" s="20">
        <f>VLOOKUP(K121,'MASTER SALE HSN'!$A$4:$E$200,5,FALSE)</f>
        <v>28</v>
      </c>
      <c r="M121" s="26"/>
      <c r="N121" s="12"/>
      <c r="O121" s="12"/>
      <c r="P121" s="12"/>
      <c r="Q121" s="12"/>
      <c r="R121" s="12"/>
      <c r="S121" s="28">
        <v>27390</v>
      </c>
      <c r="T121" s="21">
        <f t="shared" si="3"/>
        <v>0</v>
      </c>
      <c r="U121" s="21">
        <f t="shared" si="4"/>
        <v>3834.5999999999995</v>
      </c>
      <c r="V121" s="21">
        <f t="shared" si="5"/>
        <v>3834.5999999999995</v>
      </c>
      <c r="W121" s="21">
        <v>0</v>
      </c>
      <c r="X121" s="27">
        <v>35059.199999999997</v>
      </c>
      <c r="Y121" s="12" t="s">
        <v>38</v>
      </c>
      <c r="Z121" s="12" t="s">
        <v>1482</v>
      </c>
      <c r="AA121" s="12" t="str">
        <f>VLOOKUP(C121,'MASTER SALE PARTY'!$B$4:$E$1000,4,FALSE)</f>
        <v>Local</v>
      </c>
      <c r="AB121" s="26">
        <v>600</v>
      </c>
    </row>
    <row r="122" spans="1:28">
      <c r="A122" s="16">
        <v>43556</v>
      </c>
      <c r="B122" s="12">
        <v>117</v>
      </c>
      <c r="C122" s="23" t="s">
        <v>45</v>
      </c>
      <c r="D122" s="12" t="str">
        <f>VLOOKUP(C122,'MASTER SALE PARTY'!$B$4:$E$1000,2,FALSE)</f>
        <v>27AAECM8871A1ZF</v>
      </c>
      <c r="E122" s="12" t="s">
        <v>1545</v>
      </c>
      <c r="F122" s="24" t="s">
        <v>192</v>
      </c>
      <c r="G122" s="25">
        <v>43578</v>
      </c>
      <c r="H122" s="12" t="str">
        <f>VLOOKUP(C122,'MASTER SALE PARTY'!$B$4:$E$1000,3,FALSE)</f>
        <v>27-Maharashatra</v>
      </c>
      <c r="I122" s="17">
        <v>0</v>
      </c>
      <c r="J122" s="17" t="s">
        <v>37</v>
      </c>
      <c r="K122" s="26">
        <v>87089900</v>
      </c>
      <c r="L122" s="20">
        <f>VLOOKUP(K122,'MASTER SALE HSN'!$A$4:$E$200,5,FALSE)</f>
        <v>28</v>
      </c>
      <c r="M122" s="26"/>
      <c r="N122" s="12"/>
      <c r="O122" s="12"/>
      <c r="P122" s="12"/>
      <c r="Q122" s="12"/>
      <c r="R122" s="12"/>
      <c r="S122" s="28">
        <v>23255.759999999998</v>
      </c>
      <c r="T122" s="21">
        <f t="shared" si="3"/>
        <v>0</v>
      </c>
      <c r="U122" s="21">
        <f t="shared" si="4"/>
        <v>3255.8063999999995</v>
      </c>
      <c r="V122" s="21">
        <f t="shared" si="5"/>
        <v>3255.8063999999995</v>
      </c>
      <c r="W122" s="21">
        <v>0</v>
      </c>
      <c r="X122" s="27">
        <v>29767.382799999996</v>
      </c>
      <c r="Y122" s="12" t="s">
        <v>38</v>
      </c>
      <c r="Z122" s="12" t="s">
        <v>1482</v>
      </c>
      <c r="AA122" s="12" t="str">
        <f>VLOOKUP(C122,'MASTER SALE PARTY'!$B$4:$E$1000,4,FALSE)</f>
        <v>Local</v>
      </c>
      <c r="AB122" s="26">
        <v>12</v>
      </c>
    </row>
    <row r="123" spans="1:28">
      <c r="A123" s="16">
        <v>43556</v>
      </c>
      <c r="B123" s="12">
        <v>118</v>
      </c>
      <c r="C123" s="23" t="s">
        <v>45</v>
      </c>
      <c r="D123" s="12" t="str">
        <f>VLOOKUP(C123,'MASTER SALE PARTY'!$B$4:$E$1000,2,FALSE)</f>
        <v>27AAECM8871A1ZF</v>
      </c>
      <c r="E123" s="12" t="s">
        <v>1545</v>
      </c>
      <c r="F123" s="24" t="s">
        <v>193</v>
      </c>
      <c r="G123" s="25">
        <v>43578</v>
      </c>
      <c r="H123" s="12" t="str">
        <f>VLOOKUP(C123,'MASTER SALE PARTY'!$B$4:$E$1000,3,FALSE)</f>
        <v>27-Maharashatra</v>
      </c>
      <c r="I123" s="17">
        <v>0</v>
      </c>
      <c r="J123" s="17" t="s">
        <v>37</v>
      </c>
      <c r="K123" s="26">
        <v>87089900</v>
      </c>
      <c r="L123" s="20">
        <f>VLOOKUP(K123,'MASTER SALE HSN'!$A$4:$E$200,5,FALSE)</f>
        <v>28</v>
      </c>
      <c r="M123" s="26"/>
      <c r="N123" s="12"/>
      <c r="O123" s="12"/>
      <c r="P123" s="12"/>
      <c r="Q123" s="12"/>
      <c r="R123" s="12"/>
      <c r="S123" s="28">
        <v>23255.759999999998</v>
      </c>
      <c r="T123" s="21">
        <f t="shared" si="3"/>
        <v>0</v>
      </c>
      <c r="U123" s="21">
        <f t="shared" si="4"/>
        <v>3255.8063999999995</v>
      </c>
      <c r="V123" s="21">
        <f t="shared" si="5"/>
        <v>3255.8063999999995</v>
      </c>
      <c r="W123" s="21">
        <v>0</v>
      </c>
      <c r="X123" s="27">
        <v>29767.382799999996</v>
      </c>
      <c r="Y123" s="12" t="s">
        <v>38</v>
      </c>
      <c r="Z123" s="12" t="s">
        <v>1482</v>
      </c>
      <c r="AA123" s="12" t="str">
        <f>VLOOKUP(C123,'MASTER SALE PARTY'!$B$4:$E$1000,4,FALSE)</f>
        <v>Local</v>
      </c>
      <c r="AB123" s="26">
        <v>12</v>
      </c>
    </row>
    <row r="124" spans="1:28">
      <c r="A124" s="16">
        <v>43556</v>
      </c>
      <c r="B124" s="12">
        <v>119</v>
      </c>
      <c r="C124" s="23" t="s">
        <v>59</v>
      </c>
      <c r="D124" s="12" t="str">
        <f>VLOOKUP(C124,'MASTER SALE PARTY'!$B$4:$E$1000,2,FALSE)</f>
        <v>27AAACT1848E1ZH</v>
      </c>
      <c r="E124" s="12" t="s">
        <v>1545</v>
      </c>
      <c r="F124" s="24" t="s">
        <v>194</v>
      </c>
      <c r="G124" s="25">
        <v>43579</v>
      </c>
      <c r="H124" s="12" t="str">
        <f>VLOOKUP(C124,'MASTER SALE PARTY'!$B$4:$E$1000,3,FALSE)</f>
        <v>27-Maharashatra</v>
      </c>
      <c r="I124" s="17">
        <v>0</v>
      </c>
      <c r="J124" s="17" t="s">
        <v>37</v>
      </c>
      <c r="K124" s="26">
        <v>87089900</v>
      </c>
      <c r="L124" s="20">
        <f>VLOOKUP(K124,'MASTER SALE HSN'!$A$4:$E$200,5,FALSE)</f>
        <v>28</v>
      </c>
      <c r="M124" s="26"/>
      <c r="N124" s="12"/>
      <c r="O124" s="12"/>
      <c r="P124" s="12"/>
      <c r="Q124" s="12"/>
      <c r="R124" s="12"/>
      <c r="S124" s="28">
        <v>26835.84</v>
      </c>
      <c r="T124" s="21">
        <f t="shared" si="3"/>
        <v>0</v>
      </c>
      <c r="U124" s="21">
        <f t="shared" si="4"/>
        <v>3757.0176000000001</v>
      </c>
      <c r="V124" s="21">
        <f t="shared" si="5"/>
        <v>3757.0176000000001</v>
      </c>
      <c r="W124" s="21">
        <v>0</v>
      </c>
      <c r="X124" s="27">
        <v>34349.875200000002</v>
      </c>
      <c r="Y124" s="12" t="s">
        <v>38</v>
      </c>
      <c r="Z124" s="12" t="s">
        <v>1482</v>
      </c>
      <c r="AA124" s="12" t="str">
        <f>VLOOKUP(C124,'MASTER SALE PARTY'!$B$4:$E$1000,4,FALSE)</f>
        <v>Local</v>
      </c>
      <c r="AB124" s="26">
        <v>56</v>
      </c>
    </row>
    <row r="125" spans="1:28">
      <c r="A125" s="16">
        <v>43556</v>
      </c>
      <c r="B125" s="12">
        <v>120</v>
      </c>
      <c r="C125" s="23" t="s">
        <v>142</v>
      </c>
      <c r="D125" s="12" t="str">
        <f>VLOOKUP(C125,'MASTER SALE PARTY'!$B$4:$E$1000,2,FALSE)</f>
        <v>27AAACB2484Q1Z8</v>
      </c>
      <c r="E125" s="12" t="s">
        <v>1545</v>
      </c>
      <c r="F125" s="24" t="s">
        <v>195</v>
      </c>
      <c r="G125" s="25">
        <v>43579</v>
      </c>
      <c r="H125" s="12" t="str">
        <f>VLOOKUP(C125,'MASTER SALE PARTY'!$B$4:$E$1000,3,FALSE)</f>
        <v>27-Maharashatra</v>
      </c>
      <c r="I125" s="17">
        <v>0</v>
      </c>
      <c r="J125" s="17" t="s">
        <v>37</v>
      </c>
      <c r="K125" s="26">
        <v>998898</v>
      </c>
      <c r="L125" s="20">
        <f>VLOOKUP(K125,'MASTER SALE HSN'!$A$4:$E$200,5,FALSE)</f>
        <v>18</v>
      </c>
      <c r="M125" s="26"/>
      <c r="N125" s="12"/>
      <c r="O125" s="12"/>
      <c r="P125" s="12"/>
      <c r="Q125" s="12"/>
      <c r="R125" s="12"/>
      <c r="S125" s="28">
        <v>1480</v>
      </c>
      <c r="T125" s="21">
        <f t="shared" si="3"/>
        <v>0</v>
      </c>
      <c r="U125" s="21">
        <f t="shared" si="4"/>
        <v>133.20000000000002</v>
      </c>
      <c r="V125" s="21">
        <f t="shared" si="5"/>
        <v>133.20000000000002</v>
      </c>
      <c r="W125" s="21">
        <v>0</v>
      </c>
      <c r="X125" s="27">
        <v>1746.4</v>
      </c>
      <c r="Y125" s="12" t="s">
        <v>38</v>
      </c>
      <c r="Z125" s="12" t="s">
        <v>1482</v>
      </c>
      <c r="AA125" s="12" t="str">
        <f>VLOOKUP(C125,'MASTER SALE PARTY'!$B$4:$E$1000,4,FALSE)</f>
        <v>Local</v>
      </c>
      <c r="AB125" s="26">
        <v>296</v>
      </c>
    </row>
    <row r="126" spans="1:28">
      <c r="A126" s="16">
        <v>43556</v>
      </c>
      <c r="B126" s="12">
        <v>121</v>
      </c>
      <c r="C126" s="23" t="s">
        <v>142</v>
      </c>
      <c r="D126" s="12" t="str">
        <f>VLOOKUP(C126,'MASTER SALE PARTY'!$B$4:$E$1000,2,FALSE)</f>
        <v>27AAACB2484Q1Z8</v>
      </c>
      <c r="E126" s="12" t="s">
        <v>1545</v>
      </c>
      <c r="F126" s="24" t="s">
        <v>196</v>
      </c>
      <c r="G126" s="25">
        <v>43579</v>
      </c>
      <c r="H126" s="12" t="str">
        <f>VLOOKUP(C126,'MASTER SALE PARTY'!$B$4:$E$1000,3,FALSE)</f>
        <v>27-Maharashatra</v>
      </c>
      <c r="I126" s="17">
        <v>0</v>
      </c>
      <c r="J126" s="17" t="s">
        <v>37</v>
      </c>
      <c r="K126" s="26">
        <v>998898</v>
      </c>
      <c r="L126" s="20">
        <f>VLOOKUP(K126,'MASTER SALE HSN'!$A$4:$E$200,5,FALSE)</f>
        <v>18</v>
      </c>
      <c r="M126" s="26"/>
      <c r="N126" s="12"/>
      <c r="O126" s="12"/>
      <c r="P126" s="12"/>
      <c r="Q126" s="12"/>
      <c r="R126" s="12"/>
      <c r="S126" s="28">
        <v>2407.5</v>
      </c>
      <c r="T126" s="21">
        <f t="shared" si="3"/>
        <v>0</v>
      </c>
      <c r="U126" s="21">
        <f t="shared" si="4"/>
        <v>216.67499999999998</v>
      </c>
      <c r="V126" s="21">
        <f t="shared" si="5"/>
        <v>216.67499999999998</v>
      </c>
      <c r="W126" s="21">
        <v>0</v>
      </c>
      <c r="X126" s="27">
        <v>2840.8600000000006</v>
      </c>
      <c r="Y126" s="12" t="s">
        <v>38</v>
      </c>
      <c r="Z126" s="12" t="s">
        <v>1482</v>
      </c>
      <c r="AA126" s="12" t="str">
        <f>VLOOKUP(C126,'MASTER SALE PARTY'!$B$4:$E$1000,4,FALSE)</f>
        <v>Local</v>
      </c>
      <c r="AB126" s="26">
        <v>450</v>
      </c>
    </row>
    <row r="127" spans="1:28">
      <c r="A127" s="16">
        <v>43556</v>
      </c>
      <c r="B127" s="12">
        <v>122</v>
      </c>
      <c r="C127" s="23" t="s">
        <v>185</v>
      </c>
      <c r="D127" s="12" t="str">
        <f>VLOOKUP(C127,'MASTER SALE PARTY'!$B$4:$E$1000,2,FALSE)</f>
        <v>27AABFP3834C1ZK</v>
      </c>
      <c r="E127" s="12" t="s">
        <v>1545</v>
      </c>
      <c r="F127" s="24" t="s">
        <v>197</v>
      </c>
      <c r="G127" s="25">
        <v>43579</v>
      </c>
      <c r="H127" s="12" t="str">
        <f>VLOOKUP(C127,'MASTER SALE PARTY'!$B$4:$E$1000,3,FALSE)</f>
        <v>27-Maharashatra</v>
      </c>
      <c r="I127" s="17">
        <v>0</v>
      </c>
      <c r="J127" s="17" t="s">
        <v>37</v>
      </c>
      <c r="K127" s="26">
        <v>87141900</v>
      </c>
      <c r="L127" s="20">
        <f>VLOOKUP(K127,'MASTER SALE HSN'!$A$4:$E$200,5,FALSE)</f>
        <v>28</v>
      </c>
      <c r="M127" s="26"/>
      <c r="N127" s="12"/>
      <c r="O127" s="12"/>
      <c r="P127" s="12"/>
      <c r="Q127" s="12"/>
      <c r="R127" s="12"/>
      <c r="S127" s="28">
        <v>2992.8</v>
      </c>
      <c r="T127" s="21">
        <f t="shared" si="3"/>
        <v>0</v>
      </c>
      <c r="U127" s="21">
        <f t="shared" si="4"/>
        <v>418.99200000000002</v>
      </c>
      <c r="V127" s="21">
        <f t="shared" si="5"/>
        <v>418.99200000000002</v>
      </c>
      <c r="W127" s="21">
        <v>0</v>
      </c>
      <c r="X127" s="27">
        <v>3830.7840000000006</v>
      </c>
      <c r="Y127" s="12" t="s">
        <v>38</v>
      </c>
      <c r="Z127" s="12" t="s">
        <v>1482</v>
      </c>
      <c r="AA127" s="12" t="str">
        <f>VLOOKUP(C127,'MASTER SALE PARTY'!$B$4:$E$1000,4,FALSE)</f>
        <v>Local</v>
      </c>
      <c r="AB127" s="26">
        <v>240</v>
      </c>
    </row>
    <row r="128" spans="1:28">
      <c r="A128" s="16">
        <v>43556</v>
      </c>
      <c r="B128" s="12">
        <v>123</v>
      </c>
      <c r="C128" s="23" t="s">
        <v>45</v>
      </c>
      <c r="D128" s="12" t="str">
        <f>VLOOKUP(C128,'MASTER SALE PARTY'!$B$4:$E$1000,2,FALSE)</f>
        <v>27AAECM8871A1ZF</v>
      </c>
      <c r="E128" s="12" t="s">
        <v>1545</v>
      </c>
      <c r="F128" s="24" t="s">
        <v>198</v>
      </c>
      <c r="G128" s="25">
        <v>43579</v>
      </c>
      <c r="H128" s="12" t="str">
        <f>VLOOKUP(C128,'MASTER SALE PARTY'!$B$4:$E$1000,3,FALSE)</f>
        <v>27-Maharashatra</v>
      </c>
      <c r="I128" s="17">
        <v>0</v>
      </c>
      <c r="J128" s="17" t="s">
        <v>37</v>
      </c>
      <c r="K128" s="26">
        <v>87089900</v>
      </c>
      <c r="L128" s="20">
        <f>VLOOKUP(K128,'MASTER SALE HSN'!$A$4:$E$200,5,FALSE)</f>
        <v>28</v>
      </c>
      <c r="M128" s="26"/>
      <c r="N128" s="12"/>
      <c r="O128" s="12"/>
      <c r="P128" s="12"/>
      <c r="Q128" s="12"/>
      <c r="R128" s="12"/>
      <c r="S128" s="28">
        <v>23255.759999999998</v>
      </c>
      <c r="T128" s="21">
        <f t="shared" si="3"/>
        <v>0</v>
      </c>
      <c r="U128" s="21">
        <f t="shared" si="4"/>
        <v>3255.8063999999995</v>
      </c>
      <c r="V128" s="21">
        <f t="shared" si="5"/>
        <v>3255.8063999999995</v>
      </c>
      <c r="W128" s="21">
        <v>0</v>
      </c>
      <c r="X128" s="27">
        <v>29767.382799999996</v>
      </c>
      <c r="Y128" s="12" t="s">
        <v>38</v>
      </c>
      <c r="Z128" s="12" t="s">
        <v>1482</v>
      </c>
      <c r="AA128" s="12" t="str">
        <f>VLOOKUP(C128,'MASTER SALE PARTY'!$B$4:$E$1000,4,FALSE)</f>
        <v>Local</v>
      </c>
      <c r="AB128" s="26">
        <v>12</v>
      </c>
    </row>
    <row r="129" spans="1:28">
      <c r="A129" s="16">
        <v>43556</v>
      </c>
      <c r="B129" s="12">
        <v>124</v>
      </c>
      <c r="C129" s="23" t="s">
        <v>142</v>
      </c>
      <c r="D129" s="12" t="str">
        <f>VLOOKUP(C129,'MASTER SALE PARTY'!$B$4:$E$1000,2,FALSE)</f>
        <v>27AAACB2484Q1Z8</v>
      </c>
      <c r="E129" s="12" t="s">
        <v>1545</v>
      </c>
      <c r="F129" s="24" t="s">
        <v>199</v>
      </c>
      <c r="G129" s="25">
        <v>43579</v>
      </c>
      <c r="H129" s="12" t="str">
        <f>VLOOKUP(C129,'MASTER SALE PARTY'!$B$4:$E$1000,3,FALSE)</f>
        <v>27-Maharashatra</v>
      </c>
      <c r="I129" s="17">
        <v>0</v>
      </c>
      <c r="J129" s="17" t="s">
        <v>37</v>
      </c>
      <c r="K129" s="26">
        <v>998898</v>
      </c>
      <c r="L129" s="20">
        <f>VLOOKUP(K129,'MASTER SALE HSN'!$A$4:$E$200,5,FALSE)</f>
        <v>18</v>
      </c>
      <c r="M129" s="26"/>
      <c r="N129" s="12"/>
      <c r="O129" s="12"/>
      <c r="P129" s="12"/>
      <c r="Q129" s="12"/>
      <c r="R129" s="12"/>
      <c r="S129" s="28">
        <v>2728.5</v>
      </c>
      <c r="T129" s="21">
        <f t="shared" si="3"/>
        <v>0</v>
      </c>
      <c r="U129" s="21">
        <f t="shared" si="4"/>
        <v>245.565</v>
      </c>
      <c r="V129" s="21">
        <f t="shared" si="5"/>
        <v>245.565</v>
      </c>
      <c r="W129" s="21">
        <v>0</v>
      </c>
      <c r="X129" s="27">
        <v>3219.6400000000003</v>
      </c>
      <c r="Y129" s="12" t="s">
        <v>38</v>
      </c>
      <c r="Z129" s="12" t="s">
        <v>1482</v>
      </c>
      <c r="AA129" s="12" t="str">
        <f>VLOOKUP(C129,'MASTER SALE PARTY'!$B$4:$E$1000,4,FALSE)</f>
        <v>Local</v>
      </c>
      <c r="AB129" s="26">
        <v>510</v>
      </c>
    </row>
    <row r="130" spans="1:28">
      <c r="A130" s="16">
        <v>43556</v>
      </c>
      <c r="B130" s="12">
        <v>125</v>
      </c>
      <c r="C130" s="23" t="s">
        <v>33</v>
      </c>
      <c r="D130" s="12" t="str">
        <f>VLOOKUP(C130,'MASTER SALE PARTY'!$B$4:$E$1000,2,FALSE)</f>
        <v>27AABCM2508F1ZU</v>
      </c>
      <c r="E130" s="12" t="s">
        <v>1545</v>
      </c>
      <c r="F130" s="24" t="s">
        <v>200</v>
      </c>
      <c r="G130" s="25">
        <v>43579</v>
      </c>
      <c r="H130" s="12" t="str">
        <f>VLOOKUP(C130,'MASTER SALE PARTY'!$B$4:$E$1000,3,FALSE)</f>
        <v>27-Maharashatra</v>
      </c>
      <c r="I130" s="17">
        <v>0</v>
      </c>
      <c r="J130" s="17" t="s">
        <v>37</v>
      </c>
      <c r="K130" s="26">
        <v>87081090</v>
      </c>
      <c r="L130" s="20">
        <f>VLOOKUP(K130,'MASTER SALE HSN'!$A$4:$E$200,5,FALSE)</f>
        <v>28</v>
      </c>
      <c r="M130" s="26"/>
      <c r="N130" s="12"/>
      <c r="O130" s="12"/>
      <c r="P130" s="12"/>
      <c r="Q130" s="12"/>
      <c r="R130" s="12"/>
      <c r="S130" s="28">
        <v>10911.78</v>
      </c>
      <c r="T130" s="21">
        <f t="shared" si="3"/>
        <v>0</v>
      </c>
      <c r="U130" s="21">
        <f t="shared" si="4"/>
        <v>1527.6492000000001</v>
      </c>
      <c r="V130" s="21">
        <f t="shared" si="5"/>
        <v>1527.6492000000001</v>
      </c>
      <c r="W130" s="21">
        <v>0</v>
      </c>
      <c r="X130" s="27">
        <v>13967.0784</v>
      </c>
      <c r="Y130" s="12" t="s">
        <v>38</v>
      </c>
      <c r="Z130" s="12" t="s">
        <v>1482</v>
      </c>
      <c r="AA130" s="12" t="str">
        <f>VLOOKUP(C130,'MASTER SALE PARTY'!$B$4:$E$1000,4,FALSE)</f>
        <v>Local</v>
      </c>
      <c r="AB130" s="26">
        <v>132</v>
      </c>
    </row>
    <row r="131" spans="1:28">
      <c r="A131" s="16">
        <v>43556</v>
      </c>
      <c r="B131" s="12">
        <v>126</v>
      </c>
      <c r="C131" s="23" t="s">
        <v>33</v>
      </c>
      <c r="D131" s="12" t="str">
        <f>VLOOKUP(C131,'MASTER SALE PARTY'!$B$4:$E$1000,2,FALSE)</f>
        <v>27AABCM2508F1ZU</v>
      </c>
      <c r="E131" s="12" t="s">
        <v>1545</v>
      </c>
      <c r="F131" s="24" t="s">
        <v>201</v>
      </c>
      <c r="G131" s="25">
        <v>43579</v>
      </c>
      <c r="H131" s="12" t="str">
        <f>VLOOKUP(C131,'MASTER SALE PARTY'!$B$4:$E$1000,3,FALSE)</f>
        <v>27-Maharashatra</v>
      </c>
      <c r="I131" s="17">
        <v>0</v>
      </c>
      <c r="J131" s="17" t="s">
        <v>37</v>
      </c>
      <c r="K131" s="26">
        <v>87141090</v>
      </c>
      <c r="L131" s="20">
        <f>VLOOKUP(K131,'MASTER SALE HSN'!$A$4:$E$200,5,FALSE)</f>
        <v>28</v>
      </c>
      <c r="M131" s="26"/>
      <c r="N131" s="12"/>
      <c r="O131" s="12"/>
      <c r="P131" s="12"/>
      <c r="Q131" s="12"/>
      <c r="R131" s="12"/>
      <c r="S131" s="28">
        <v>29169</v>
      </c>
      <c r="T131" s="21">
        <f t="shared" si="3"/>
        <v>0</v>
      </c>
      <c r="U131" s="21">
        <f t="shared" si="4"/>
        <v>4083.66</v>
      </c>
      <c r="V131" s="21">
        <f t="shared" si="5"/>
        <v>4083.66</v>
      </c>
      <c r="W131" s="21">
        <v>0</v>
      </c>
      <c r="X131" s="27">
        <v>37336.320000000007</v>
      </c>
      <c r="Y131" s="12" t="s">
        <v>38</v>
      </c>
      <c r="Z131" s="12" t="s">
        <v>1482</v>
      </c>
      <c r="AA131" s="12" t="str">
        <f>VLOOKUP(C131,'MASTER SALE PARTY'!$B$4:$E$1000,4,FALSE)</f>
        <v>Local</v>
      </c>
      <c r="AB131" s="26">
        <v>596</v>
      </c>
    </row>
    <row r="132" spans="1:28">
      <c r="A132" s="16">
        <v>43556</v>
      </c>
      <c r="B132" s="12">
        <v>127</v>
      </c>
      <c r="C132" s="23" t="s">
        <v>33</v>
      </c>
      <c r="D132" s="12" t="str">
        <f>VLOOKUP(C132,'MASTER SALE PARTY'!$B$4:$E$1000,2,FALSE)</f>
        <v>27AABCM2508F1ZU</v>
      </c>
      <c r="E132" s="12" t="s">
        <v>1545</v>
      </c>
      <c r="F132" s="24" t="s">
        <v>202</v>
      </c>
      <c r="G132" s="25">
        <v>43579</v>
      </c>
      <c r="H132" s="12" t="str">
        <f>VLOOKUP(C132,'MASTER SALE PARTY'!$B$4:$E$1000,3,FALSE)</f>
        <v>27-Maharashatra</v>
      </c>
      <c r="I132" s="17">
        <v>0</v>
      </c>
      <c r="J132" s="17" t="s">
        <v>37</v>
      </c>
      <c r="K132" s="26">
        <v>87141090</v>
      </c>
      <c r="L132" s="20">
        <f>VLOOKUP(K132,'MASTER SALE HSN'!$A$4:$E$200,5,FALSE)</f>
        <v>28</v>
      </c>
      <c r="M132" s="26"/>
      <c r="N132" s="12"/>
      <c r="O132" s="12"/>
      <c r="P132" s="12"/>
      <c r="Q132" s="12"/>
      <c r="R132" s="12"/>
      <c r="S132" s="28">
        <v>5322.88</v>
      </c>
      <c r="T132" s="21">
        <f t="shared" si="3"/>
        <v>0</v>
      </c>
      <c r="U132" s="21">
        <f t="shared" si="4"/>
        <v>745.20320000000004</v>
      </c>
      <c r="V132" s="21">
        <f t="shared" si="5"/>
        <v>745.20320000000004</v>
      </c>
      <c r="W132" s="21">
        <v>0</v>
      </c>
      <c r="X132" s="27">
        <v>6813.2864</v>
      </c>
      <c r="Y132" s="12" t="s">
        <v>38</v>
      </c>
      <c r="Z132" s="12" t="s">
        <v>1482</v>
      </c>
      <c r="AA132" s="12" t="str">
        <f>VLOOKUP(C132,'MASTER SALE PARTY'!$B$4:$E$1000,4,FALSE)</f>
        <v>Local</v>
      </c>
      <c r="AB132" s="26">
        <v>64</v>
      </c>
    </row>
    <row r="133" spans="1:28">
      <c r="A133" s="16">
        <v>43556</v>
      </c>
      <c r="B133" s="12">
        <v>128</v>
      </c>
      <c r="C133" s="23" t="s">
        <v>142</v>
      </c>
      <c r="D133" s="12" t="str">
        <f>VLOOKUP(C133,'MASTER SALE PARTY'!$B$4:$E$1000,2,FALSE)</f>
        <v>27AAACB2484Q1Z8</v>
      </c>
      <c r="E133" s="12" t="s">
        <v>1545</v>
      </c>
      <c r="F133" s="24" t="s">
        <v>203</v>
      </c>
      <c r="G133" s="25">
        <v>43580</v>
      </c>
      <c r="H133" s="12" t="str">
        <f>VLOOKUP(C133,'MASTER SALE PARTY'!$B$4:$E$1000,3,FALSE)</f>
        <v>27-Maharashatra</v>
      </c>
      <c r="I133" s="17">
        <v>0</v>
      </c>
      <c r="J133" s="17" t="s">
        <v>37</v>
      </c>
      <c r="K133" s="26">
        <v>998898</v>
      </c>
      <c r="L133" s="20">
        <f>VLOOKUP(K133,'MASTER SALE HSN'!$A$4:$E$200,5,FALSE)</f>
        <v>18</v>
      </c>
      <c r="M133" s="26"/>
      <c r="N133" s="12"/>
      <c r="O133" s="12"/>
      <c r="P133" s="12"/>
      <c r="Q133" s="12"/>
      <c r="R133" s="12"/>
      <c r="S133" s="28">
        <v>2407.5</v>
      </c>
      <c r="T133" s="21">
        <f t="shared" si="3"/>
        <v>0</v>
      </c>
      <c r="U133" s="21">
        <f t="shared" si="4"/>
        <v>216.67499999999998</v>
      </c>
      <c r="V133" s="21">
        <f t="shared" si="5"/>
        <v>216.67499999999998</v>
      </c>
      <c r="W133" s="21">
        <v>0</v>
      </c>
      <c r="X133" s="27">
        <v>2840.8600000000006</v>
      </c>
      <c r="Y133" s="12" t="s">
        <v>38</v>
      </c>
      <c r="Z133" s="12" t="s">
        <v>1482</v>
      </c>
      <c r="AA133" s="12" t="str">
        <f>VLOOKUP(C133,'MASTER SALE PARTY'!$B$4:$E$1000,4,FALSE)</f>
        <v>Local</v>
      </c>
      <c r="AB133" s="26">
        <v>450</v>
      </c>
    </row>
    <row r="134" spans="1:28">
      <c r="A134" s="16">
        <v>43556</v>
      </c>
      <c r="B134" s="12">
        <v>129</v>
      </c>
      <c r="C134" s="23" t="s">
        <v>142</v>
      </c>
      <c r="D134" s="12" t="str">
        <f>VLOOKUP(C134,'MASTER SALE PARTY'!$B$4:$E$1000,2,FALSE)</f>
        <v>27AAACB2484Q1Z8</v>
      </c>
      <c r="E134" s="12" t="s">
        <v>1545</v>
      </c>
      <c r="F134" s="24" t="s">
        <v>204</v>
      </c>
      <c r="G134" s="25">
        <v>43580</v>
      </c>
      <c r="H134" s="12" t="str">
        <f>VLOOKUP(C134,'MASTER SALE PARTY'!$B$4:$E$1000,3,FALSE)</f>
        <v>27-Maharashatra</v>
      </c>
      <c r="I134" s="17">
        <v>0</v>
      </c>
      <c r="J134" s="17" t="s">
        <v>37</v>
      </c>
      <c r="K134" s="26">
        <v>998898</v>
      </c>
      <c r="L134" s="20">
        <f>VLOOKUP(K134,'MASTER SALE HSN'!$A$4:$E$200,5,FALSE)</f>
        <v>18</v>
      </c>
      <c r="M134" s="26"/>
      <c r="N134" s="12"/>
      <c r="O134" s="12"/>
      <c r="P134" s="12"/>
      <c r="Q134" s="12"/>
      <c r="R134" s="12"/>
      <c r="S134" s="28">
        <v>802.5</v>
      </c>
      <c r="T134" s="21">
        <f t="shared" si="3"/>
        <v>0</v>
      </c>
      <c r="U134" s="21">
        <f t="shared" si="4"/>
        <v>72.225000000000009</v>
      </c>
      <c r="V134" s="21">
        <f t="shared" si="5"/>
        <v>72.225000000000009</v>
      </c>
      <c r="W134" s="21">
        <v>0</v>
      </c>
      <c r="X134" s="27">
        <v>946.96</v>
      </c>
      <c r="Y134" s="12" t="s">
        <v>38</v>
      </c>
      <c r="Z134" s="12" t="s">
        <v>1482</v>
      </c>
      <c r="AA134" s="12" t="str">
        <f>VLOOKUP(C134,'MASTER SALE PARTY'!$B$4:$E$1000,4,FALSE)</f>
        <v>Local</v>
      </c>
      <c r="AB134" s="26">
        <v>150</v>
      </c>
    </row>
    <row r="135" spans="1:28">
      <c r="A135" s="16">
        <v>43556</v>
      </c>
      <c r="B135" s="12">
        <v>130</v>
      </c>
      <c r="C135" s="23" t="s">
        <v>142</v>
      </c>
      <c r="D135" s="12" t="str">
        <f>VLOOKUP(C135,'MASTER SALE PARTY'!$B$4:$E$1000,2,FALSE)</f>
        <v>27AAACB2484Q1Z8</v>
      </c>
      <c r="E135" s="12" t="s">
        <v>1545</v>
      </c>
      <c r="F135" s="24" t="s">
        <v>205</v>
      </c>
      <c r="G135" s="25">
        <v>43580</v>
      </c>
      <c r="H135" s="12" t="str">
        <f>VLOOKUP(C135,'MASTER SALE PARTY'!$B$4:$E$1000,3,FALSE)</f>
        <v>27-Maharashatra</v>
      </c>
      <c r="I135" s="17">
        <v>0</v>
      </c>
      <c r="J135" s="17" t="s">
        <v>37</v>
      </c>
      <c r="K135" s="26">
        <v>998898</v>
      </c>
      <c r="L135" s="20">
        <f>VLOOKUP(K135,'MASTER SALE HSN'!$A$4:$E$200,5,FALSE)</f>
        <v>18</v>
      </c>
      <c r="M135" s="26"/>
      <c r="N135" s="12"/>
      <c r="O135" s="12"/>
      <c r="P135" s="12"/>
      <c r="Q135" s="12"/>
      <c r="R135" s="12"/>
      <c r="S135" s="28">
        <v>4140.1000000000004</v>
      </c>
      <c r="T135" s="21">
        <f t="shared" ref="T135:T203" si="6">+IF(AA135="oms",S135/100*L135,0)</f>
        <v>0</v>
      </c>
      <c r="U135" s="21">
        <f t="shared" ref="U135:U203" si="7">+IF(AA135="local",S135/100*L135/2,0)</f>
        <v>372.60900000000004</v>
      </c>
      <c r="V135" s="21">
        <f t="shared" ref="V135:V203" si="8">+IF(AA135="local",S135/100*L135/2,0)</f>
        <v>372.60900000000004</v>
      </c>
      <c r="W135" s="21">
        <v>0</v>
      </c>
      <c r="X135" s="27">
        <v>4885.3180000000011</v>
      </c>
      <c r="Y135" s="12" t="s">
        <v>38</v>
      </c>
      <c r="Z135" s="12" t="s">
        <v>1482</v>
      </c>
      <c r="AA135" s="12" t="str">
        <f>VLOOKUP(C135,'MASTER SALE PARTY'!$B$4:$E$1000,4,FALSE)</f>
        <v>Local</v>
      </c>
      <c r="AB135" s="26">
        <v>801</v>
      </c>
    </row>
    <row r="136" spans="1:28">
      <c r="A136" s="16">
        <v>43556</v>
      </c>
      <c r="B136" s="12">
        <v>131</v>
      </c>
      <c r="C136" s="23" t="s">
        <v>142</v>
      </c>
      <c r="D136" s="12" t="str">
        <f>VLOOKUP(C136,'MASTER SALE PARTY'!$B$4:$E$1000,2,FALSE)</f>
        <v>27AAACB2484Q1Z8</v>
      </c>
      <c r="E136" s="12" t="s">
        <v>1545</v>
      </c>
      <c r="F136" s="24" t="s">
        <v>206</v>
      </c>
      <c r="G136" s="25">
        <v>43580</v>
      </c>
      <c r="H136" s="12" t="str">
        <f>VLOOKUP(C136,'MASTER SALE PARTY'!$B$4:$E$1000,3,FALSE)</f>
        <v>27-Maharashatra</v>
      </c>
      <c r="I136" s="17">
        <v>0</v>
      </c>
      <c r="J136" s="17" t="s">
        <v>37</v>
      </c>
      <c r="K136" s="26">
        <v>998898</v>
      </c>
      <c r="L136" s="20">
        <f>VLOOKUP(K136,'MASTER SALE HSN'!$A$4:$E$200,5,FALSE)</f>
        <v>18</v>
      </c>
      <c r="M136" s="26"/>
      <c r="N136" s="12"/>
      <c r="O136" s="12"/>
      <c r="P136" s="12"/>
      <c r="Q136" s="12"/>
      <c r="R136" s="12"/>
      <c r="S136" s="28">
        <v>0</v>
      </c>
      <c r="T136" s="21">
        <f t="shared" si="6"/>
        <v>0</v>
      </c>
      <c r="U136" s="21">
        <f t="shared" si="7"/>
        <v>0</v>
      </c>
      <c r="V136" s="21">
        <f t="shared" si="8"/>
        <v>0</v>
      </c>
      <c r="W136" s="21">
        <v>0</v>
      </c>
      <c r="X136" s="27">
        <v>0.01</v>
      </c>
      <c r="Y136" s="12" t="s">
        <v>38</v>
      </c>
      <c r="Z136" s="12" t="s">
        <v>1482</v>
      </c>
      <c r="AA136" s="12" t="str">
        <f>VLOOKUP(C136,'MASTER SALE PARTY'!$B$4:$E$1000,4,FALSE)</f>
        <v>Local</v>
      </c>
      <c r="AB136" s="26">
        <v>0</v>
      </c>
    </row>
    <row r="137" spans="1:28">
      <c r="A137" s="16">
        <v>43556</v>
      </c>
      <c r="B137" s="12">
        <v>132</v>
      </c>
      <c r="C137" s="23" t="s">
        <v>59</v>
      </c>
      <c r="D137" s="12" t="str">
        <f>VLOOKUP(C137,'MASTER SALE PARTY'!$B$4:$E$1000,2,FALSE)</f>
        <v>27AAACT1848E1ZH</v>
      </c>
      <c r="E137" s="12" t="s">
        <v>1545</v>
      </c>
      <c r="F137" s="24" t="s">
        <v>207</v>
      </c>
      <c r="G137" s="25">
        <v>43581</v>
      </c>
      <c r="H137" s="12" t="str">
        <f>VLOOKUP(C137,'MASTER SALE PARTY'!$B$4:$E$1000,3,FALSE)</f>
        <v>27-Maharashatra</v>
      </c>
      <c r="I137" s="17">
        <v>0</v>
      </c>
      <c r="J137" s="17" t="s">
        <v>37</v>
      </c>
      <c r="K137" s="26">
        <v>87089900</v>
      </c>
      <c r="L137" s="20">
        <f>VLOOKUP(K137,'MASTER SALE HSN'!$A$4:$E$200,5,FALSE)</f>
        <v>28</v>
      </c>
      <c r="M137" s="26"/>
      <c r="N137" s="12"/>
      <c r="O137" s="12"/>
      <c r="P137" s="12"/>
      <c r="Q137" s="12"/>
      <c r="R137" s="12"/>
      <c r="S137" s="28">
        <v>86304</v>
      </c>
      <c r="T137" s="21">
        <f t="shared" si="6"/>
        <v>0</v>
      </c>
      <c r="U137" s="21">
        <f t="shared" si="7"/>
        <v>12082.56</v>
      </c>
      <c r="V137" s="21">
        <f t="shared" si="8"/>
        <v>12082.56</v>
      </c>
      <c r="W137" s="21">
        <v>0</v>
      </c>
      <c r="X137" s="27">
        <v>110469.12</v>
      </c>
      <c r="Y137" s="12" t="s">
        <v>38</v>
      </c>
      <c r="Z137" s="12" t="s">
        <v>1482</v>
      </c>
      <c r="AA137" s="12" t="str">
        <f>VLOOKUP(C137,'MASTER SALE PARTY'!$B$4:$E$1000,4,FALSE)</f>
        <v>Local</v>
      </c>
      <c r="AB137" s="26">
        <v>120</v>
      </c>
    </row>
    <row r="138" spans="1:28">
      <c r="A138" s="16">
        <v>43556</v>
      </c>
      <c r="B138" s="12">
        <v>133</v>
      </c>
      <c r="C138" s="23" t="s">
        <v>45</v>
      </c>
      <c r="D138" s="12" t="str">
        <f>VLOOKUP(C138,'MASTER SALE PARTY'!$B$4:$E$1000,2,FALSE)</f>
        <v>27AAECM8871A1ZF</v>
      </c>
      <c r="E138" s="12" t="s">
        <v>1545</v>
      </c>
      <c r="F138" s="24" t="s">
        <v>208</v>
      </c>
      <c r="G138" s="25">
        <v>43581</v>
      </c>
      <c r="H138" s="12" t="str">
        <f>VLOOKUP(C138,'MASTER SALE PARTY'!$B$4:$E$1000,3,FALSE)</f>
        <v>27-Maharashatra</v>
      </c>
      <c r="I138" s="17">
        <v>0</v>
      </c>
      <c r="J138" s="17" t="s">
        <v>37</v>
      </c>
      <c r="K138" s="26">
        <v>87089900</v>
      </c>
      <c r="L138" s="20">
        <f>VLOOKUP(K138,'MASTER SALE HSN'!$A$4:$E$200,5,FALSE)</f>
        <v>28</v>
      </c>
      <c r="M138" s="26"/>
      <c r="N138" s="12"/>
      <c r="O138" s="12"/>
      <c r="P138" s="12"/>
      <c r="Q138" s="12"/>
      <c r="R138" s="12"/>
      <c r="S138" s="28">
        <v>23255.759999999998</v>
      </c>
      <c r="T138" s="21">
        <f t="shared" si="6"/>
        <v>0</v>
      </c>
      <c r="U138" s="21">
        <f t="shared" si="7"/>
        <v>3255.8063999999995</v>
      </c>
      <c r="V138" s="21">
        <f t="shared" si="8"/>
        <v>3255.8063999999995</v>
      </c>
      <c r="W138" s="21">
        <v>0</v>
      </c>
      <c r="X138" s="27">
        <v>29767.382799999996</v>
      </c>
      <c r="Y138" s="12" t="s">
        <v>38</v>
      </c>
      <c r="Z138" s="12" t="s">
        <v>1482</v>
      </c>
      <c r="AA138" s="12" t="str">
        <f>VLOOKUP(C138,'MASTER SALE PARTY'!$B$4:$E$1000,4,FALSE)</f>
        <v>Local</v>
      </c>
      <c r="AB138" s="26">
        <v>12</v>
      </c>
    </row>
    <row r="139" spans="1:28">
      <c r="A139" s="16">
        <v>43556</v>
      </c>
      <c r="B139" s="12">
        <v>134</v>
      </c>
      <c r="C139" s="23" t="s">
        <v>45</v>
      </c>
      <c r="D139" s="12" t="str">
        <f>VLOOKUP(C139,'MASTER SALE PARTY'!$B$4:$E$1000,2,FALSE)</f>
        <v>27AAECM8871A1ZF</v>
      </c>
      <c r="E139" s="12" t="s">
        <v>1545</v>
      </c>
      <c r="F139" s="24" t="s">
        <v>209</v>
      </c>
      <c r="G139" s="25">
        <v>43581</v>
      </c>
      <c r="H139" s="12" t="str">
        <f>VLOOKUP(C139,'MASTER SALE PARTY'!$B$4:$E$1000,3,FALSE)</f>
        <v>27-Maharashatra</v>
      </c>
      <c r="I139" s="17">
        <v>0</v>
      </c>
      <c r="J139" s="17" t="s">
        <v>37</v>
      </c>
      <c r="K139" s="26">
        <v>87089900</v>
      </c>
      <c r="L139" s="20">
        <f>VLOOKUP(K139,'MASTER SALE HSN'!$A$4:$E$200,5,FALSE)</f>
        <v>28</v>
      </c>
      <c r="M139" s="26"/>
      <c r="N139" s="12"/>
      <c r="O139" s="12"/>
      <c r="P139" s="12"/>
      <c r="Q139" s="12"/>
      <c r="R139" s="12"/>
      <c r="S139" s="28">
        <v>23255.759999999998</v>
      </c>
      <c r="T139" s="21">
        <f t="shared" si="6"/>
        <v>0</v>
      </c>
      <c r="U139" s="21">
        <f t="shared" si="7"/>
        <v>3255.8063999999995</v>
      </c>
      <c r="V139" s="21">
        <f t="shared" si="8"/>
        <v>3255.8063999999995</v>
      </c>
      <c r="W139" s="21">
        <v>0</v>
      </c>
      <c r="X139" s="27">
        <v>29767.382799999996</v>
      </c>
      <c r="Y139" s="12" t="s">
        <v>38</v>
      </c>
      <c r="Z139" s="12" t="s">
        <v>1482</v>
      </c>
      <c r="AA139" s="12" t="str">
        <f>VLOOKUP(C139,'MASTER SALE PARTY'!$B$4:$E$1000,4,FALSE)</f>
        <v>Local</v>
      </c>
      <c r="AB139" s="26">
        <v>12</v>
      </c>
    </row>
    <row r="140" spans="1:28">
      <c r="A140" s="16">
        <v>43556</v>
      </c>
      <c r="B140" s="12">
        <v>135</v>
      </c>
      <c r="C140" s="23" t="s">
        <v>142</v>
      </c>
      <c r="D140" s="12" t="str">
        <f>VLOOKUP(C140,'MASTER SALE PARTY'!$B$4:$E$1000,2,FALSE)</f>
        <v>27AAACB2484Q1Z8</v>
      </c>
      <c r="E140" s="12" t="s">
        <v>1545</v>
      </c>
      <c r="F140" s="24" t="s">
        <v>210</v>
      </c>
      <c r="G140" s="25">
        <v>43581</v>
      </c>
      <c r="H140" s="12" t="str">
        <f>VLOOKUP(C140,'MASTER SALE PARTY'!$B$4:$E$1000,3,FALSE)</f>
        <v>27-Maharashatra</v>
      </c>
      <c r="I140" s="17">
        <v>0</v>
      </c>
      <c r="J140" s="17" t="s">
        <v>37</v>
      </c>
      <c r="K140" s="26">
        <v>998898</v>
      </c>
      <c r="L140" s="20">
        <f>VLOOKUP(K140,'MASTER SALE HSN'!$A$4:$E$200,5,FALSE)</f>
        <v>18</v>
      </c>
      <c r="M140" s="26"/>
      <c r="N140" s="12"/>
      <c r="O140" s="12"/>
      <c r="P140" s="12"/>
      <c r="Q140" s="12"/>
      <c r="R140" s="12"/>
      <c r="S140" s="28">
        <v>2407.5</v>
      </c>
      <c r="T140" s="21">
        <f t="shared" si="6"/>
        <v>0</v>
      </c>
      <c r="U140" s="21">
        <f t="shared" si="7"/>
        <v>216.67499999999998</v>
      </c>
      <c r="V140" s="21">
        <f t="shared" si="8"/>
        <v>216.67499999999998</v>
      </c>
      <c r="W140" s="21">
        <v>0</v>
      </c>
      <c r="X140" s="27">
        <v>2840.8500000000004</v>
      </c>
      <c r="Y140" s="12" t="s">
        <v>38</v>
      </c>
      <c r="Z140" s="12" t="s">
        <v>1482</v>
      </c>
      <c r="AA140" s="12" t="str">
        <f>VLOOKUP(C140,'MASTER SALE PARTY'!$B$4:$E$1000,4,FALSE)</f>
        <v>Local</v>
      </c>
      <c r="AB140" s="26">
        <v>450</v>
      </c>
    </row>
    <row r="141" spans="1:28">
      <c r="A141" s="16">
        <v>43556</v>
      </c>
      <c r="B141" s="12">
        <v>136</v>
      </c>
      <c r="C141" s="23" t="s">
        <v>142</v>
      </c>
      <c r="D141" s="12" t="str">
        <f>VLOOKUP(C141,'MASTER SALE PARTY'!$B$4:$E$1000,2,FALSE)</f>
        <v>27AAACB2484Q1Z8</v>
      </c>
      <c r="E141" s="12" t="s">
        <v>1545</v>
      </c>
      <c r="F141" s="24" t="s">
        <v>211</v>
      </c>
      <c r="G141" s="25">
        <v>43581</v>
      </c>
      <c r="H141" s="12" t="str">
        <f>VLOOKUP(C141,'MASTER SALE PARTY'!$B$4:$E$1000,3,FALSE)</f>
        <v>27-Maharashatra</v>
      </c>
      <c r="I141" s="17">
        <v>0</v>
      </c>
      <c r="J141" s="17" t="s">
        <v>37</v>
      </c>
      <c r="K141" s="26">
        <v>998898</v>
      </c>
      <c r="L141" s="20">
        <f>VLOOKUP(K141,'MASTER SALE HSN'!$A$4:$E$200,5,FALSE)</f>
        <v>18</v>
      </c>
      <c r="M141" s="26"/>
      <c r="N141" s="12"/>
      <c r="O141" s="12"/>
      <c r="P141" s="12"/>
      <c r="Q141" s="12"/>
      <c r="R141" s="12"/>
      <c r="S141" s="28">
        <v>4275</v>
      </c>
      <c r="T141" s="21">
        <f t="shared" si="6"/>
        <v>0</v>
      </c>
      <c r="U141" s="21">
        <f t="shared" si="7"/>
        <v>384.75</v>
      </c>
      <c r="V141" s="21">
        <f t="shared" si="8"/>
        <v>384.75</v>
      </c>
      <c r="W141" s="21">
        <v>0</v>
      </c>
      <c r="X141" s="27">
        <v>5044.5</v>
      </c>
      <c r="Y141" s="12" t="s">
        <v>38</v>
      </c>
      <c r="Z141" s="12" t="s">
        <v>1482</v>
      </c>
      <c r="AA141" s="12" t="str">
        <f>VLOOKUP(C141,'MASTER SALE PARTY'!$B$4:$E$1000,4,FALSE)</f>
        <v>Local</v>
      </c>
      <c r="AB141" s="26">
        <v>820</v>
      </c>
    </row>
    <row r="142" spans="1:28">
      <c r="A142" s="16">
        <v>43556</v>
      </c>
      <c r="B142" s="12">
        <v>137</v>
      </c>
      <c r="C142" s="23" t="s">
        <v>33</v>
      </c>
      <c r="D142" s="12" t="str">
        <f>VLOOKUP(C142,'MASTER SALE PARTY'!$B$4:$E$1000,2,FALSE)</f>
        <v>27AABCM2508F1ZU</v>
      </c>
      <c r="E142" s="12" t="s">
        <v>1545</v>
      </c>
      <c r="F142" s="24" t="s">
        <v>212</v>
      </c>
      <c r="G142" s="25">
        <v>43581</v>
      </c>
      <c r="H142" s="12" t="str">
        <f>VLOOKUP(C142,'MASTER SALE PARTY'!$B$4:$E$1000,3,FALSE)</f>
        <v>27-Maharashatra</v>
      </c>
      <c r="I142" s="17">
        <v>0</v>
      </c>
      <c r="J142" s="17" t="s">
        <v>37</v>
      </c>
      <c r="K142" s="26">
        <v>87081090</v>
      </c>
      <c r="L142" s="20">
        <f>VLOOKUP(K142,'MASTER SALE HSN'!$A$4:$E$200,5,FALSE)</f>
        <v>28</v>
      </c>
      <c r="M142" s="26"/>
      <c r="N142" s="12"/>
      <c r="O142" s="12"/>
      <c r="P142" s="12"/>
      <c r="Q142" s="12"/>
      <c r="R142" s="12"/>
      <c r="S142" s="28">
        <v>35607.599999999999</v>
      </c>
      <c r="T142" s="21">
        <f t="shared" si="6"/>
        <v>0</v>
      </c>
      <c r="U142" s="21">
        <f t="shared" si="7"/>
        <v>4985.0639999999994</v>
      </c>
      <c r="V142" s="21">
        <f t="shared" si="8"/>
        <v>4985.0639999999994</v>
      </c>
      <c r="W142" s="21">
        <v>0</v>
      </c>
      <c r="X142" s="27">
        <v>45577.717999999993</v>
      </c>
      <c r="Y142" s="12" t="s">
        <v>38</v>
      </c>
      <c r="Z142" s="12" t="s">
        <v>1482</v>
      </c>
      <c r="AA142" s="12" t="str">
        <f>VLOOKUP(C142,'MASTER SALE PARTY'!$B$4:$E$1000,4,FALSE)</f>
        <v>Local</v>
      </c>
      <c r="AB142" s="26">
        <v>432</v>
      </c>
    </row>
    <row r="143" spans="1:28">
      <c r="A143" s="16">
        <v>43556</v>
      </c>
      <c r="B143" s="12">
        <v>138</v>
      </c>
      <c r="C143" s="23" t="s">
        <v>33</v>
      </c>
      <c r="D143" s="12" t="str">
        <f>VLOOKUP(C143,'MASTER SALE PARTY'!$B$4:$E$1000,2,FALSE)</f>
        <v>27AABCM2508F1ZU</v>
      </c>
      <c r="E143" s="12" t="s">
        <v>1545</v>
      </c>
      <c r="F143" s="24" t="s">
        <v>213</v>
      </c>
      <c r="G143" s="25">
        <v>43581</v>
      </c>
      <c r="H143" s="12" t="str">
        <f>VLOOKUP(C143,'MASTER SALE PARTY'!$B$4:$E$1000,3,FALSE)</f>
        <v>27-Maharashatra</v>
      </c>
      <c r="I143" s="17">
        <v>0</v>
      </c>
      <c r="J143" s="17" t="s">
        <v>37</v>
      </c>
      <c r="K143" s="26">
        <v>87141090</v>
      </c>
      <c r="L143" s="20">
        <f>VLOOKUP(K143,'MASTER SALE HSN'!$A$4:$E$200,5,FALSE)</f>
        <v>28</v>
      </c>
      <c r="M143" s="26"/>
      <c r="N143" s="12"/>
      <c r="O143" s="12"/>
      <c r="P143" s="12"/>
      <c r="Q143" s="12"/>
      <c r="R143" s="12"/>
      <c r="S143" s="28">
        <v>7224</v>
      </c>
      <c r="T143" s="21">
        <f t="shared" si="6"/>
        <v>0</v>
      </c>
      <c r="U143" s="21">
        <f t="shared" si="7"/>
        <v>1011.3599999999999</v>
      </c>
      <c r="V143" s="21">
        <f t="shared" si="8"/>
        <v>1011.3599999999999</v>
      </c>
      <c r="W143" s="21">
        <v>0</v>
      </c>
      <c r="X143" s="27">
        <v>9246.7200000000012</v>
      </c>
      <c r="Y143" s="12" t="s">
        <v>38</v>
      </c>
      <c r="Z143" s="12" t="s">
        <v>1482</v>
      </c>
      <c r="AA143" s="12" t="str">
        <f>VLOOKUP(C143,'MASTER SALE PARTY'!$B$4:$E$1000,4,FALSE)</f>
        <v>Local</v>
      </c>
      <c r="AB143" s="26">
        <v>96</v>
      </c>
    </row>
    <row r="144" spans="1:28">
      <c r="A144" s="16">
        <v>43556</v>
      </c>
      <c r="B144" s="12">
        <v>139</v>
      </c>
      <c r="C144" s="23" t="s">
        <v>142</v>
      </c>
      <c r="D144" s="12" t="str">
        <f>VLOOKUP(C144,'MASTER SALE PARTY'!$B$4:$E$1000,2,FALSE)</f>
        <v>27AAACB2484Q1Z8</v>
      </c>
      <c r="E144" s="12" t="s">
        <v>1545</v>
      </c>
      <c r="F144" s="24" t="s">
        <v>214</v>
      </c>
      <c r="G144" s="25">
        <v>43581</v>
      </c>
      <c r="H144" s="12" t="str">
        <f>VLOOKUP(C144,'MASTER SALE PARTY'!$B$4:$E$1000,3,FALSE)</f>
        <v>27-Maharashatra</v>
      </c>
      <c r="I144" s="17">
        <v>0</v>
      </c>
      <c r="J144" s="17" t="s">
        <v>37</v>
      </c>
      <c r="K144" s="26">
        <v>998898</v>
      </c>
      <c r="L144" s="20">
        <f>VLOOKUP(K144,'MASTER SALE HSN'!$A$4:$E$200,5,FALSE)</f>
        <v>18</v>
      </c>
      <c r="M144" s="26"/>
      <c r="N144" s="12"/>
      <c r="O144" s="12"/>
      <c r="P144" s="12"/>
      <c r="Q144" s="12"/>
      <c r="R144" s="12"/>
      <c r="S144" s="28">
        <v>2675</v>
      </c>
      <c r="T144" s="21">
        <f t="shared" si="6"/>
        <v>0</v>
      </c>
      <c r="U144" s="21">
        <f t="shared" si="7"/>
        <v>240.75</v>
      </c>
      <c r="V144" s="21">
        <f t="shared" si="8"/>
        <v>240.75</v>
      </c>
      <c r="W144" s="21">
        <v>0</v>
      </c>
      <c r="X144" s="27">
        <v>3156.5</v>
      </c>
      <c r="Y144" s="12" t="s">
        <v>38</v>
      </c>
      <c r="Z144" s="12" t="s">
        <v>1482</v>
      </c>
      <c r="AA144" s="12" t="str">
        <f>VLOOKUP(C144,'MASTER SALE PARTY'!$B$4:$E$1000,4,FALSE)</f>
        <v>Local</v>
      </c>
      <c r="AB144" s="26">
        <v>500</v>
      </c>
    </row>
    <row r="145" spans="1:28">
      <c r="A145" s="16">
        <v>43556</v>
      </c>
      <c r="B145" s="12">
        <v>140</v>
      </c>
      <c r="C145" s="23" t="s">
        <v>142</v>
      </c>
      <c r="D145" s="12" t="str">
        <f>VLOOKUP(C145,'MASTER SALE PARTY'!$B$4:$E$1000,2,FALSE)</f>
        <v>27AAACB2484Q1Z8</v>
      </c>
      <c r="E145" s="12" t="s">
        <v>1545</v>
      </c>
      <c r="F145" s="24" t="s">
        <v>215</v>
      </c>
      <c r="G145" s="25">
        <v>43581</v>
      </c>
      <c r="H145" s="12" t="str">
        <f>VLOOKUP(C145,'MASTER SALE PARTY'!$B$4:$E$1000,3,FALSE)</f>
        <v>27-Maharashatra</v>
      </c>
      <c r="I145" s="17">
        <v>0</v>
      </c>
      <c r="J145" s="17" t="s">
        <v>37</v>
      </c>
      <c r="K145" s="26">
        <v>998898</v>
      </c>
      <c r="L145" s="20">
        <f>VLOOKUP(K145,'MASTER SALE HSN'!$A$4:$E$200,5,FALSE)</f>
        <v>18</v>
      </c>
      <c r="M145" s="26"/>
      <c r="N145" s="12"/>
      <c r="O145" s="12"/>
      <c r="P145" s="12"/>
      <c r="Q145" s="12"/>
      <c r="R145" s="12"/>
      <c r="S145" s="28">
        <v>5850</v>
      </c>
      <c r="T145" s="21">
        <f t="shared" si="6"/>
        <v>0</v>
      </c>
      <c r="U145" s="21">
        <f t="shared" si="7"/>
        <v>526.5</v>
      </c>
      <c r="V145" s="21">
        <f t="shared" si="8"/>
        <v>526.5</v>
      </c>
      <c r="W145" s="21">
        <v>0</v>
      </c>
      <c r="X145" s="27">
        <v>6903</v>
      </c>
      <c r="Y145" s="12" t="s">
        <v>38</v>
      </c>
      <c r="Z145" s="12" t="s">
        <v>1482</v>
      </c>
      <c r="AA145" s="12" t="str">
        <f>VLOOKUP(C145,'MASTER SALE PARTY'!$B$4:$E$1000,4,FALSE)</f>
        <v>Local</v>
      </c>
      <c r="AB145" s="26">
        <v>900</v>
      </c>
    </row>
    <row r="146" spans="1:28">
      <c r="A146" s="16">
        <v>43556</v>
      </c>
      <c r="B146" s="12">
        <v>141</v>
      </c>
      <c r="C146" s="23" t="s">
        <v>59</v>
      </c>
      <c r="D146" s="12" t="str">
        <f>VLOOKUP(C146,'MASTER SALE PARTY'!$B$4:$E$1000,2,FALSE)</f>
        <v>27AAACT1848E1ZH</v>
      </c>
      <c r="E146" s="12" t="s">
        <v>1545</v>
      </c>
      <c r="F146" s="24" t="s">
        <v>216</v>
      </c>
      <c r="G146" s="25">
        <v>43582</v>
      </c>
      <c r="H146" s="12" t="str">
        <f>VLOOKUP(C146,'MASTER SALE PARTY'!$B$4:$E$1000,3,FALSE)</f>
        <v>27-Maharashatra</v>
      </c>
      <c r="I146" s="17">
        <v>0</v>
      </c>
      <c r="J146" s="17" t="s">
        <v>37</v>
      </c>
      <c r="K146" s="26">
        <v>87089900</v>
      </c>
      <c r="L146" s="20">
        <f>VLOOKUP(K146,'MASTER SALE HSN'!$A$4:$E$200,5,FALSE)</f>
        <v>28</v>
      </c>
      <c r="M146" s="26"/>
      <c r="N146" s="12"/>
      <c r="O146" s="12"/>
      <c r="P146" s="12"/>
      <c r="Q146" s="12"/>
      <c r="R146" s="12"/>
      <c r="S146" s="28">
        <v>34450.559999999998</v>
      </c>
      <c r="T146" s="21">
        <f t="shared" si="6"/>
        <v>0</v>
      </c>
      <c r="U146" s="21">
        <f t="shared" si="7"/>
        <v>4823.0783999999994</v>
      </c>
      <c r="V146" s="21">
        <f t="shared" si="8"/>
        <v>4823.0783999999994</v>
      </c>
      <c r="W146" s="21">
        <v>0</v>
      </c>
      <c r="X146" s="27">
        <v>44096.716799999995</v>
      </c>
      <c r="Y146" s="12" t="s">
        <v>38</v>
      </c>
      <c r="Z146" s="12" t="s">
        <v>1482</v>
      </c>
      <c r="AA146" s="12" t="str">
        <f>VLOOKUP(C146,'MASTER SALE PARTY'!$B$4:$E$1000,4,FALSE)</f>
        <v>Local</v>
      </c>
      <c r="AB146" s="26">
        <v>72</v>
      </c>
    </row>
    <row r="147" spans="1:28">
      <c r="A147" s="16">
        <v>43556</v>
      </c>
      <c r="B147" s="12">
        <v>142</v>
      </c>
      <c r="C147" s="23" t="s">
        <v>45</v>
      </c>
      <c r="D147" s="12" t="str">
        <f>VLOOKUP(C147,'MASTER SALE PARTY'!$B$4:$E$1000,2,FALSE)</f>
        <v>27AAECM8871A1ZF</v>
      </c>
      <c r="E147" s="12" t="s">
        <v>1545</v>
      </c>
      <c r="F147" s="24" t="s">
        <v>217</v>
      </c>
      <c r="G147" s="25">
        <v>43582</v>
      </c>
      <c r="H147" s="12" t="str">
        <f>VLOOKUP(C147,'MASTER SALE PARTY'!$B$4:$E$1000,3,FALSE)</f>
        <v>27-Maharashatra</v>
      </c>
      <c r="I147" s="17">
        <v>0</v>
      </c>
      <c r="J147" s="17" t="s">
        <v>37</v>
      </c>
      <c r="K147" s="26">
        <v>87089900</v>
      </c>
      <c r="L147" s="20">
        <f>VLOOKUP(K147,'MASTER SALE HSN'!$A$4:$E$200,5,FALSE)</f>
        <v>28</v>
      </c>
      <c r="M147" s="26"/>
      <c r="N147" s="12"/>
      <c r="O147" s="12"/>
      <c r="P147" s="12"/>
      <c r="Q147" s="12"/>
      <c r="R147" s="12"/>
      <c r="S147" s="28">
        <v>23255.759999999998</v>
      </c>
      <c r="T147" s="21">
        <f t="shared" si="6"/>
        <v>0</v>
      </c>
      <c r="U147" s="21">
        <f t="shared" si="7"/>
        <v>3255.8063999999995</v>
      </c>
      <c r="V147" s="21">
        <f t="shared" si="8"/>
        <v>3255.8063999999995</v>
      </c>
      <c r="W147" s="21">
        <v>0</v>
      </c>
      <c r="X147" s="27">
        <v>29767.382799999996</v>
      </c>
      <c r="Y147" s="12" t="s">
        <v>38</v>
      </c>
      <c r="Z147" s="12" t="s">
        <v>1482</v>
      </c>
      <c r="AA147" s="12" t="str">
        <f>VLOOKUP(C147,'MASTER SALE PARTY'!$B$4:$E$1000,4,FALSE)</f>
        <v>Local</v>
      </c>
      <c r="AB147" s="26">
        <v>12</v>
      </c>
    </row>
    <row r="148" spans="1:28">
      <c r="A148" s="16">
        <v>43556</v>
      </c>
      <c r="B148" s="12">
        <v>143</v>
      </c>
      <c r="C148" s="23" t="s">
        <v>185</v>
      </c>
      <c r="D148" s="12" t="str">
        <f>VLOOKUP(C148,'MASTER SALE PARTY'!$B$4:$E$1000,2,FALSE)</f>
        <v>27AABFP3834C1ZK</v>
      </c>
      <c r="E148" s="12" t="s">
        <v>1545</v>
      </c>
      <c r="F148" s="24" t="s">
        <v>218</v>
      </c>
      <c r="G148" s="25">
        <v>43582</v>
      </c>
      <c r="H148" s="12" t="str">
        <f>VLOOKUP(C148,'MASTER SALE PARTY'!$B$4:$E$1000,3,FALSE)</f>
        <v>27-Maharashatra</v>
      </c>
      <c r="I148" s="17">
        <v>0</v>
      </c>
      <c r="J148" s="17" t="s">
        <v>37</v>
      </c>
      <c r="K148" s="26">
        <v>87141900</v>
      </c>
      <c r="L148" s="20">
        <f>VLOOKUP(K148,'MASTER SALE HSN'!$A$4:$E$200,5,FALSE)</f>
        <v>28</v>
      </c>
      <c r="M148" s="26"/>
      <c r="N148" s="12"/>
      <c r="O148" s="12"/>
      <c r="P148" s="12"/>
      <c r="Q148" s="12"/>
      <c r="R148" s="12"/>
      <c r="S148" s="28">
        <v>11472.4</v>
      </c>
      <c r="T148" s="21">
        <f t="shared" si="6"/>
        <v>0</v>
      </c>
      <c r="U148" s="21">
        <f t="shared" si="7"/>
        <v>1606.136</v>
      </c>
      <c r="V148" s="21">
        <f t="shared" si="8"/>
        <v>1606.136</v>
      </c>
      <c r="W148" s="21">
        <v>0</v>
      </c>
      <c r="X148" s="27">
        <v>14684.682000000001</v>
      </c>
      <c r="Y148" s="12" t="s">
        <v>38</v>
      </c>
      <c r="Z148" s="12" t="s">
        <v>1482</v>
      </c>
      <c r="AA148" s="12" t="str">
        <f>VLOOKUP(C148,'MASTER SALE PARTY'!$B$4:$E$1000,4,FALSE)</f>
        <v>Local</v>
      </c>
      <c r="AB148" s="26">
        <v>920</v>
      </c>
    </row>
    <row r="149" spans="1:28">
      <c r="A149" s="16">
        <v>43556</v>
      </c>
      <c r="B149" s="12">
        <v>144</v>
      </c>
      <c r="C149" s="23" t="s">
        <v>142</v>
      </c>
      <c r="D149" s="12" t="str">
        <f>VLOOKUP(C149,'MASTER SALE PARTY'!$B$4:$E$1000,2,FALSE)</f>
        <v>27AAACB2484Q1Z8</v>
      </c>
      <c r="E149" s="12" t="s">
        <v>1545</v>
      </c>
      <c r="F149" s="24" t="s">
        <v>219</v>
      </c>
      <c r="G149" s="25">
        <v>43582</v>
      </c>
      <c r="H149" s="12" t="str">
        <f>VLOOKUP(C149,'MASTER SALE PARTY'!$B$4:$E$1000,3,FALSE)</f>
        <v>27-Maharashatra</v>
      </c>
      <c r="I149" s="17">
        <v>0</v>
      </c>
      <c r="J149" s="17" t="s">
        <v>37</v>
      </c>
      <c r="K149" s="26">
        <v>998898</v>
      </c>
      <c r="L149" s="20">
        <f>VLOOKUP(K149,'MASTER SALE HSN'!$A$4:$E$200,5,FALSE)</f>
        <v>18</v>
      </c>
      <c r="M149" s="26"/>
      <c r="N149" s="12"/>
      <c r="O149" s="12"/>
      <c r="P149" s="12"/>
      <c r="Q149" s="12"/>
      <c r="R149" s="12"/>
      <c r="S149" s="28">
        <v>5065</v>
      </c>
      <c r="T149" s="21">
        <f t="shared" si="6"/>
        <v>0</v>
      </c>
      <c r="U149" s="21">
        <f t="shared" si="7"/>
        <v>455.84999999999997</v>
      </c>
      <c r="V149" s="21">
        <f t="shared" si="8"/>
        <v>455.84999999999997</v>
      </c>
      <c r="W149" s="21">
        <v>0</v>
      </c>
      <c r="X149" s="27">
        <v>5976.7000000000007</v>
      </c>
      <c r="Y149" s="12" t="s">
        <v>38</v>
      </c>
      <c r="Z149" s="12" t="s">
        <v>1482</v>
      </c>
      <c r="AA149" s="12" t="str">
        <f>VLOOKUP(C149,'MASTER SALE PARTY'!$B$4:$E$1000,4,FALSE)</f>
        <v>Local</v>
      </c>
      <c r="AB149" s="26">
        <v>1430</v>
      </c>
    </row>
    <row r="150" spans="1:28">
      <c r="A150" s="16">
        <v>43556</v>
      </c>
      <c r="B150" s="12">
        <v>145</v>
      </c>
      <c r="C150" s="23" t="s">
        <v>64</v>
      </c>
      <c r="D150" s="12" t="str">
        <f>VLOOKUP(C150,'MASTER SALE PARTY'!$B$4:$E$1000,2,FALSE)</f>
        <v>27AAACD4090Q1Z8</v>
      </c>
      <c r="E150" s="12" t="s">
        <v>1545</v>
      </c>
      <c r="F150" s="24" t="s">
        <v>220</v>
      </c>
      <c r="G150" s="25">
        <v>43582</v>
      </c>
      <c r="H150" s="12" t="str">
        <f>VLOOKUP(C150,'MASTER SALE PARTY'!$B$4:$E$1000,3,FALSE)</f>
        <v>27-Maharashatra</v>
      </c>
      <c r="I150" s="17">
        <v>0</v>
      </c>
      <c r="J150" s="17" t="s">
        <v>37</v>
      </c>
      <c r="K150" s="26">
        <v>85129000</v>
      </c>
      <c r="L150" s="20">
        <f>VLOOKUP(K150,'MASTER SALE HSN'!$A$4:$E$200,5,FALSE)</f>
        <v>18</v>
      </c>
      <c r="M150" s="26"/>
      <c r="N150" s="12"/>
      <c r="O150" s="12"/>
      <c r="P150" s="12"/>
      <c r="Q150" s="12"/>
      <c r="R150" s="12"/>
      <c r="S150" s="28">
        <v>26354.16</v>
      </c>
      <c r="T150" s="21">
        <f t="shared" si="6"/>
        <v>0</v>
      </c>
      <c r="U150" s="21">
        <f t="shared" si="7"/>
        <v>2371.8744000000002</v>
      </c>
      <c r="V150" s="21">
        <f t="shared" si="8"/>
        <v>2371.8744000000002</v>
      </c>
      <c r="W150" s="21">
        <v>0</v>
      </c>
      <c r="X150" s="27">
        <v>31097.898800000003</v>
      </c>
      <c r="Y150" s="12" t="s">
        <v>38</v>
      </c>
      <c r="Z150" s="12" t="s">
        <v>1482</v>
      </c>
      <c r="AA150" s="12" t="str">
        <f>VLOOKUP(C150,'MASTER SALE PARTY'!$B$4:$E$1000,4,FALSE)</f>
        <v>Local</v>
      </c>
      <c r="AB150" s="26">
        <v>216</v>
      </c>
    </row>
    <row r="151" spans="1:28">
      <c r="A151" s="16">
        <v>43556</v>
      </c>
      <c r="B151" s="12">
        <v>146</v>
      </c>
      <c r="C151" s="23" t="s">
        <v>45</v>
      </c>
      <c r="D151" s="12" t="str">
        <f>VLOOKUP(C151,'MASTER SALE PARTY'!$B$4:$E$1000,2,FALSE)</f>
        <v>27AAECM8871A1ZF</v>
      </c>
      <c r="E151" s="12" t="s">
        <v>1545</v>
      </c>
      <c r="F151" s="24" t="s">
        <v>221</v>
      </c>
      <c r="G151" s="25">
        <v>43583</v>
      </c>
      <c r="H151" s="12" t="str">
        <f>VLOOKUP(C151,'MASTER SALE PARTY'!$B$4:$E$1000,3,FALSE)</f>
        <v>27-Maharashatra</v>
      </c>
      <c r="I151" s="17">
        <v>0</v>
      </c>
      <c r="J151" s="17" t="s">
        <v>37</v>
      </c>
      <c r="K151" s="26">
        <v>87089900</v>
      </c>
      <c r="L151" s="20">
        <f>VLOOKUP(K151,'MASTER SALE HSN'!$A$4:$E$200,5,FALSE)</f>
        <v>28</v>
      </c>
      <c r="M151" s="26"/>
      <c r="N151" s="12"/>
      <c r="O151" s="12"/>
      <c r="P151" s="12"/>
      <c r="Q151" s="12"/>
      <c r="R151" s="12"/>
      <c r="S151" s="28">
        <v>23255.759999999998</v>
      </c>
      <c r="T151" s="21">
        <f t="shared" si="6"/>
        <v>0</v>
      </c>
      <c r="U151" s="21">
        <f t="shared" si="7"/>
        <v>3255.8063999999995</v>
      </c>
      <c r="V151" s="21">
        <f t="shared" si="8"/>
        <v>3255.8063999999995</v>
      </c>
      <c r="W151" s="21">
        <v>0</v>
      </c>
      <c r="X151" s="27">
        <v>29767.382799999996</v>
      </c>
      <c r="Y151" s="12" t="s">
        <v>38</v>
      </c>
      <c r="Z151" s="12" t="s">
        <v>1482</v>
      </c>
      <c r="AA151" s="12" t="str">
        <f>VLOOKUP(C151,'MASTER SALE PARTY'!$B$4:$E$1000,4,FALSE)</f>
        <v>Local</v>
      </c>
      <c r="AB151" s="26">
        <v>12</v>
      </c>
    </row>
    <row r="152" spans="1:28">
      <c r="A152" s="16">
        <v>43556</v>
      </c>
      <c r="B152" s="12">
        <v>147</v>
      </c>
      <c r="C152" s="23" t="s">
        <v>64</v>
      </c>
      <c r="D152" s="12" t="str">
        <f>VLOOKUP(C152,'MASTER SALE PARTY'!$B$4:$E$1000,2,FALSE)</f>
        <v>27AAACD4090Q1Z8</v>
      </c>
      <c r="E152" s="12" t="s">
        <v>1545</v>
      </c>
      <c r="F152" s="24" t="s">
        <v>222</v>
      </c>
      <c r="G152" s="25">
        <v>43583</v>
      </c>
      <c r="H152" s="12" t="str">
        <f>VLOOKUP(C152,'MASTER SALE PARTY'!$B$4:$E$1000,3,FALSE)</f>
        <v>27-Maharashatra</v>
      </c>
      <c r="I152" s="17">
        <v>0</v>
      </c>
      <c r="J152" s="17" t="s">
        <v>37</v>
      </c>
      <c r="K152" s="26">
        <v>85129000</v>
      </c>
      <c r="L152" s="20">
        <f>VLOOKUP(K152,'MASTER SALE HSN'!$A$4:$E$200,5,FALSE)</f>
        <v>18</v>
      </c>
      <c r="M152" s="26"/>
      <c r="N152" s="12"/>
      <c r="O152" s="12"/>
      <c r="P152" s="12"/>
      <c r="Q152" s="12"/>
      <c r="R152" s="12"/>
      <c r="S152" s="28">
        <v>49414.05</v>
      </c>
      <c r="T152" s="21">
        <f t="shared" si="6"/>
        <v>0</v>
      </c>
      <c r="U152" s="21">
        <f t="shared" si="7"/>
        <v>4447.2645000000002</v>
      </c>
      <c r="V152" s="21">
        <f t="shared" si="8"/>
        <v>4447.2645000000002</v>
      </c>
      <c r="W152" s="21">
        <v>0</v>
      </c>
      <c r="X152" s="27">
        <v>58308.568999999996</v>
      </c>
      <c r="Y152" s="12" t="s">
        <v>38</v>
      </c>
      <c r="Z152" s="12" t="s">
        <v>1482</v>
      </c>
      <c r="AA152" s="12" t="str">
        <f>VLOOKUP(C152,'MASTER SALE PARTY'!$B$4:$E$1000,4,FALSE)</f>
        <v>Local</v>
      </c>
      <c r="AB152" s="26">
        <v>405</v>
      </c>
    </row>
    <row r="153" spans="1:28">
      <c r="A153" s="16">
        <v>43556</v>
      </c>
      <c r="B153" s="12">
        <v>148</v>
      </c>
      <c r="C153" s="23" t="s">
        <v>142</v>
      </c>
      <c r="D153" s="12" t="str">
        <f>VLOOKUP(C153,'MASTER SALE PARTY'!$B$4:$E$1000,2,FALSE)</f>
        <v>27AAACB2484Q1Z8</v>
      </c>
      <c r="E153" s="12" t="s">
        <v>1545</v>
      </c>
      <c r="F153" s="24" t="s">
        <v>223</v>
      </c>
      <c r="G153" s="25">
        <v>43583</v>
      </c>
      <c r="H153" s="12" t="str">
        <f>VLOOKUP(C153,'MASTER SALE PARTY'!$B$4:$E$1000,3,FALSE)</f>
        <v>27-Maharashatra</v>
      </c>
      <c r="I153" s="17">
        <v>0</v>
      </c>
      <c r="J153" s="17" t="s">
        <v>37</v>
      </c>
      <c r="K153" s="26">
        <v>998898</v>
      </c>
      <c r="L153" s="20">
        <f>VLOOKUP(K153,'MASTER SALE HSN'!$A$4:$E$200,5,FALSE)</f>
        <v>18</v>
      </c>
      <c r="M153" s="26"/>
      <c r="N153" s="12"/>
      <c r="O153" s="12"/>
      <c r="P153" s="12"/>
      <c r="Q153" s="12"/>
      <c r="R153" s="12"/>
      <c r="S153" s="28">
        <v>3726</v>
      </c>
      <c r="T153" s="21">
        <f t="shared" si="6"/>
        <v>0</v>
      </c>
      <c r="U153" s="21">
        <f t="shared" si="7"/>
        <v>335.34</v>
      </c>
      <c r="V153" s="21">
        <f t="shared" si="8"/>
        <v>335.34</v>
      </c>
      <c r="W153" s="21">
        <v>0</v>
      </c>
      <c r="X153" s="27">
        <v>4396.68</v>
      </c>
      <c r="Y153" s="12" t="s">
        <v>38</v>
      </c>
      <c r="Z153" s="12" t="s">
        <v>1482</v>
      </c>
      <c r="AA153" s="12" t="str">
        <f>VLOOKUP(C153,'MASTER SALE PARTY'!$B$4:$E$1000,4,FALSE)</f>
        <v>Local</v>
      </c>
      <c r="AB153" s="26">
        <v>540</v>
      </c>
    </row>
    <row r="154" spans="1:28">
      <c r="A154" s="16">
        <v>43556</v>
      </c>
      <c r="B154" s="12">
        <v>149</v>
      </c>
      <c r="C154" s="23" t="s">
        <v>142</v>
      </c>
      <c r="D154" s="12" t="str">
        <f>VLOOKUP(C154,'MASTER SALE PARTY'!$B$4:$E$1000,2,FALSE)</f>
        <v>27AAACB2484Q1Z8</v>
      </c>
      <c r="E154" s="12" t="s">
        <v>1545</v>
      </c>
      <c r="F154" s="24" t="s">
        <v>224</v>
      </c>
      <c r="G154" s="25">
        <v>43583</v>
      </c>
      <c r="H154" s="12" t="str">
        <f>VLOOKUP(C154,'MASTER SALE PARTY'!$B$4:$E$1000,3,FALSE)</f>
        <v>27-Maharashatra</v>
      </c>
      <c r="I154" s="17">
        <v>0</v>
      </c>
      <c r="J154" s="17" t="s">
        <v>37</v>
      </c>
      <c r="K154" s="26">
        <v>998898</v>
      </c>
      <c r="L154" s="20">
        <f>VLOOKUP(K154,'MASTER SALE HSN'!$A$4:$E$200,5,FALSE)</f>
        <v>18</v>
      </c>
      <c r="M154" s="26"/>
      <c r="N154" s="12"/>
      <c r="O154" s="12"/>
      <c r="P154" s="12"/>
      <c r="Q154" s="12"/>
      <c r="R154" s="12"/>
      <c r="S154" s="28">
        <v>3230</v>
      </c>
      <c r="T154" s="21">
        <f t="shared" si="6"/>
        <v>0</v>
      </c>
      <c r="U154" s="21">
        <f t="shared" si="7"/>
        <v>290.7</v>
      </c>
      <c r="V154" s="21">
        <f t="shared" si="8"/>
        <v>290.7</v>
      </c>
      <c r="W154" s="21">
        <v>0</v>
      </c>
      <c r="X154" s="27">
        <v>3811.3999999999996</v>
      </c>
      <c r="Y154" s="12" t="s">
        <v>38</v>
      </c>
      <c r="Z154" s="12" t="s">
        <v>1482</v>
      </c>
      <c r="AA154" s="12" t="str">
        <f>VLOOKUP(C154,'MASTER SALE PARTY'!$B$4:$E$1000,4,FALSE)</f>
        <v>Local</v>
      </c>
      <c r="AB154" s="26">
        <v>632</v>
      </c>
    </row>
    <row r="155" spans="1:28">
      <c r="A155" s="16">
        <v>43556</v>
      </c>
      <c r="B155" s="12">
        <v>150</v>
      </c>
      <c r="C155" s="23" t="s">
        <v>142</v>
      </c>
      <c r="D155" s="12" t="str">
        <f>VLOOKUP(C155,'MASTER SALE PARTY'!$B$4:$E$1000,2,FALSE)</f>
        <v>27AAACB2484Q1Z8</v>
      </c>
      <c r="E155" s="12" t="s">
        <v>1545</v>
      </c>
      <c r="F155" s="24" t="s">
        <v>225</v>
      </c>
      <c r="G155" s="25">
        <v>43583</v>
      </c>
      <c r="H155" s="12" t="str">
        <f>VLOOKUP(C155,'MASTER SALE PARTY'!$B$4:$E$1000,3,FALSE)</f>
        <v>27-Maharashatra</v>
      </c>
      <c r="I155" s="17">
        <v>0</v>
      </c>
      <c r="J155" s="17" t="s">
        <v>37</v>
      </c>
      <c r="K155" s="26">
        <v>998898</v>
      </c>
      <c r="L155" s="20">
        <f>VLOOKUP(K155,'MASTER SALE HSN'!$A$4:$E$200,5,FALSE)</f>
        <v>18</v>
      </c>
      <c r="M155" s="26"/>
      <c r="N155" s="12"/>
      <c r="O155" s="12"/>
      <c r="P155" s="12"/>
      <c r="Q155" s="12"/>
      <c r="R155" s="12"/>
      <c r="S155" s="28">
        <v>1652.05</v>
      </c>
      <c r="T155" s="21">
        <f t="shared" si="6"/>
        <v>0</v>
      </c>
      <c r="U155" s="21">
        <f t="shared" si="7"/>
        <v>148.68449999999999</v>
      </c>
      <c r="V155" s="21">
        <f t="shared" si="8"/>
        <v>148.68449999999999</v>
      </c>
      <c r="W155" s="21">
        <v>0</v>
      </c>
      <c r="X155" s="27">
        <v>1949.4190000000001</v>
      </c>
      <c r="Y155" s="12" t="s">
        <v>38</v>
      </c>
      <c r="Z155" s="12" t="s">
        <v>1482</v>
      </c>
      <c r="AA155" s="12" t="str">
        <f>VLOOKUP(C155,'MASTER SALE PARTY'!$B$4:$E$1000,4,FALSE)</f>
        <v>Local</v>
      </c>
      <c r="AB155" s="26">
        <v>319</v>
      </c>
    </row>
    <row r="156" spans="1:28">
      <c r="A156" s="16">
        <v>43556</v>
      </c>
      <c r="B156" s="12">
        <v>151</v>
      </c>
      <c r="C156" s="23" t="s">
        <v>142</v>
      </c>
      <c r="D156" s="12" t="str">
        <f>VLOOKUP(C156,'MASTER SALE PARTY'!$B$4:$E$1000,2,FALSE)</f>
        <v>27AAACB2484Q1Z8</v>
      </c>
      <c r="E156" s="12" t="s">
        <v>1545</v>
      </c>
      <c r="F156" s="24" t="s">
        <v>226</v>
      </c>
      <c r="G156" s="25">
        <v>43583</v>
      </c>
      <c r="H156" s="12" t="str">
        <f>VLOOKUP(C156,'MASTER SALE PARTY'!$B$4:$E$1000,3,FALSE)</f>
        <v>27-Maharashatra</v>
      </c>
      <c r="I156" s="17">
        <v>0</v>
      </c>
      <c r="J156" s="17" t="s">
        <v>37</v>
      </c>
      <c r="K156" s="26">
        <v>998898</v>
      </c>
      <c r="L156" s="20">
        <f>VLOOKUP(K156,'MASTER SALE HSN'!$A$4:$E$200,5,FALSE)</f>
        <v>18</v>
      </c>
      <c r="M156" s="26"/>
      <c r="N156" s="12"/>
      <c r="O156" s="12"/>
      <c r="P156" s="12"/>
      <c r="Q156" s="12"/>
      <c r="R156" s="12"/>
      <c r="S156" s="28">
        <v>3510</v>
      </c>
      <c r="T156" s="21">
        <f t="shared" si="6"/>
        <v>0</v>
      </c>
      <c r="U156" s="21">
        <f t="shared" si="7"/>
        <v>315.90000000000003</v>
      </c>
      <c r="V156" s="21">
        <f t="shared" si="8"/>
        <v>315.90000000000003</v>
      </c>
      <c r="W156" s="21">
        <v>0</v>
      </c>
      <c r="X156" s="27">
        <v>4141.8</v>
      </c>
      <c r="Y156" s="12" t="s">
        <v>38</v>
      </c>
      <c r="Z156" s="12" t="s">
        <v>1482</v>
      </c>
      <c r="AA156" s="12" t="str">
        <f>VLOOKUP(C156,'MASTER SALE PARTY'!$B$4:$E$1000,4,FALSE)</f>
        <v>Local</v>
      </c>
      <c r="AB156" s="26">
        <v>540</v>
      </c>
    </row>
    <row r="157" spans="1:28">
      <c r="A157" s="16">
        <v>43556</v>
      </c>
      <c r="B157" s="12">
        <v>152</v>
      </c>
      <c r="C157" s="23" t="s">
        <v>142</v>
      </c>
      <c r="D157" s="12" t="str">
        <f>VLOOKUP(C157,'MASTER SALE PARTY'!$B$4:$E$1000,2,FALSE)</f>
        <v>27AAACB2484Q1Z8</v>
      </c>
      <c r="E157" s="12" t="s">
        <v>1545</v>
      </c>
      <c r="F157" s="24" t="s">
        <v>227</v>
      </c>
      <c r="G157" s="25">
        <v>43583</v>
      </c>
      <c r="H157" s="12" t="str">
        <f>VLOOKUP(C157,'MASTER SALE PARTY'!$B$4:$E$1000,3,FALSE)</f>
        <v>27-Maharashatra</v>
      </c>
      <c r="I157" s="17">
        <v>0</v>
      </c>
      <c r="J157" s="17" t="s">
        <v>37</v>
      </c>
      <c r="K157" s="26">
        <v>998898</v>
      </c>
      <c r="L157" s="20">
        <f>VLOOKUP(K157,'MASTER SALE HSN'!$A$4:$E$200,5,FALSE)</f>
        <v>18</v>
      </c>
      <c r="M157" s="26"/>
      <c r="N157" s="12"/>
      <c r="O157" s="12"/>
      <c r="P157" s="12"/>
      <c r="Q157" s="12"/>
      <c r="R157" s="12"/>
      <c r="S157" s="28">
        <v>2070</v>
      </c>
      <c r="T157" s="21">
        <f t="shared" si="6"/>
        <v>0</v>
      </c>
      <c r="U157" s="21">
        <f t="shared" si="7"/>
        <v>186.29999999999998</v>
      </c>
      <c r="V157" s="21">
        <f t="shared" si="8"/>
        <v>186.29999999999998</v>
      </c>
      <c r="W157" s="21">
        <v>0</v>
      </c>
      <c r="X157" s="27">
        <v>2442.6000000000004</v>
      </c>
      <c r="Y157" s="12" t="s">
        <v>38</v>
      </c>
      <c r="Z157" s="12" t="s">
        <v>1482</v>
      </c>
      <c r="AA157" s="12" t="str">
        <f>VLOOKUP(C157,'MASTER SALE PARTY'!$B$4:$E$1000,4,FALSE)</f>
        <v>Local</v>
      </c>
      <c r="AB157" s="26">
        <v>300</v>
      </c>
    </row>
    <row r="158" spans="1:28">
      <c r="A158" s="16">
        <v>43556</v>
      </c>
      <c r="B158" s="12">
        <v>153</v>
      </c>
      <c r="C158" s="23" t="s">
        <v>173</v>
      </c>
      <c r="D158" s="12" t="str">
        <f>VLOOKUP(C158,'MASTER SALE PARTY'!$B$4:$E$1000,2,FALSE)</f>
        <v>27AAGCP0139E1ZP</v>
      </c>
      <c r="E158" s="12" t="s">
        <v>1545</v>
      </c>
      <c r="F158" s="24" t="s">
        <v>228</v>
      </c>
      <c r="G158" s="25">
        <v>43584</v>
      </c>
      <c r="H158" s="12" t="str">
        <f>VLOOKUP(C158,'MASTER SALE PARTY'!$B$4:$E$1000,3,FALSE)</f>
        <v>27-Maharashatra</v>
      </c>
      <c r="I158" s="17">
        <v>0</v>
      </c>
      <c r="J158" s="17" t="s">
        <v>37</v>
      </c>
      <c r="K158" s="26">
        <v>87141090</v>
      </c>
      <c r="L158" s="20">
        <f>VLOOKUP(K158,'MASTER SALE HSN'!$A$4:$E$200,5,FALSE)</f>
        <v>28</v>
      </c>
      <c r="M158" s="26"/>
      <c r="N158" s="12"/>
      <c r="O158" s="12"/>
      <c r="P158" s="12"/>
      <c r="Q158" s="12"/>
      <c r="R158" s="12"/>
      <c r="S158" s="28">
        <v>60296</v>
      </c>
      <c r="T158" s="21">
        <f t="shared" si="6"/>
        <v>0</v>
      </c>
      <c r="U158" s="21">
        <f t="shared" si="7"/>
        <v>8441.44</v>
      </c>
      <c r="V158" s="21">
        <f t="shared" si="8"/>
        <v>8441.44</v>
      </c>
      <c r="W158" s="21">
        <v>0</v>
      </c>
      <c r="X158" s="27">
        <v>77178.880000000005</v>
      </c>
      <c r="Y158" s="12" t="s">
        <v>38</v>
      </c>
      <c r="Z158" s="12" t="s">
        <v>1482</v>
      </c>
      <c r="AA158" s="12" t="str">
        <f>VLOOKUP(C158,'MASTER SALE PARTY'!$B$4:$E$1000,4,FALSE)</f>
        <v>Local</v>
      </c>
      <c r="AB158" s="26">
        <v>800</v>
      </c>
    </row>
    <row r="159" spans="1:28">
      <c r="A159" s="16">
        <v>43556</v>
      </c>
      <c r="B159" s="12">
        <v>154</v>
      </c>
      <c r="C159" s="23" t="s">
        <v>64</v>
      </c>
      <c r="D159" s="12" t="str">
        <f>VLOOKUP(C159,'MASTER SALE PARTY'!$B$4:$E$1000,2,FALSE)</f>
        <v>27AAACD4090Q1Z8</v>
      </c>
      <c r="E159" s="12" t="s">
        <v>1545</v>
      </c>
      <c r="F159" s="24" t="s">
        <v>229</v>
      </c>
      <c r="G159" s="25">
        <v>43584</v>
      </c>
      <c r="H159" s="12" t="str">
        <f>VLOOKUP(C159,'MASTER SALE PARTY'!$B$4:$E$1000,3,FALSE)</f>
        <v>27-Maharashatra</v>
      </c>
      <c r="I159" s="17">
        <v>0</v>
      </c>
      <c r="J159" s="17" t="s">
        <v>37</v>
      </c>
      <c r="K159" s="26">
        <v>85129000</v>
      </c>
      <c r="L159" s="20">
        <f>VLOOKUP(K159,'MASTER SALE HSN'!$A$4:$E$200,5,FALSE)</f>
        <v>18</v>
      </c>
      <c r="M159" s="26"/>
      <c r="N159" s="12"/>
      <c r="O159" s="12"/>
      <c r="P159" s="12"/>
      <c r="Q159" s="12"/>
      <c r="R159" s="12"/>
      <c r="S159" s="28">
        <v>32942.699999999997</v>
      </c>
      <c r="T159" s="21">
        <f t="shared" si="6"/>
        <v>0</v>
      </c>
      <c r="U159" s="21">
        <f t="shared" si="7"/>
        <v>2964.8429999999998</v>
      </c>
      <c r="V159" s="21">
        <f t="shared" si="8"/>
        <v>2964.8429999999998</v>
      </c>
      <c r="W159" s="21">
        <v>0</v>
      </c>
      <c r="X159" s="27">
        <v>38872.375999999997</v>
      </c>
      <c r="Y159" s="12" t="s">
        <v>38</v>
      </c>
      <c r="Z159" s="12" t="s">
        <v>1482</v>
      </c>
      <c r="AA159" s="12" t="str">
        <f>VLOOKUP(C159,'MASTER SALE PARTY'!$B$4:$E$1000,4,FALSE)</f>
        <v>Local</v>
      </c>
      <c r="AB159" s="26">
        <v>270</v>
      </c>
    </row>
    <row r="160" spans="1:28">
      <c r="A160" s="16">
        <v>43556</v>
      </c>
      <c r="B160" s="12">
        <v>155</v>
      </c>
      <c r="C160" s="23" t="s">
        <v>89</v>
      </c>
      <c r="D160" s="12" t="str">
        <f>VLOOKUP(C160,'MASTER SALE PARTY'!$B$4:$E$1000,2,FALSE)</f>
        <v>27AACCA4196J1ZG</v>
      </c>
      <c r="E160" s="12" t="s">
        <v>1545</v>
      </c>
      <c r="F160" s="24" t="s">
        <v>230</v>
      </c>
      <c r="G160" s="25">
        <v>43585</v>
      </c>
      <c r="H160" s="12" t="str">
        <f>VLOOKUP(C160,'MASTER SALE PARTY'!$B$4:$E$1000,3,FALSE)</f>
        <v>27-Maharashatra</v>
      </c>
      <c r="I160" s="17">
        <v>0</v>
      </c>
      <c r="J160" s="17" t="s">
        <v>37</v>
      </c>
      <c r="K160" s="26">
        <v>998898</v>
      </c>
      <c r="L160" s="20">
        <f>VLOOKUP(K160,'MASTER SALE HSN'!$A$4:$E$200,5,FALSE)</f>
        <v>18</v>
      </c>
      <c r="M160" s="26"/>
      <c r="N160" s="12"/>
      <c r="O160" s="12"/>
      <c r="P160" s="12"/>
      <c r="Q160" s="12"/>
      <c r="R160" s="12"/>
      <c r="S160" s="28">
        <v>3288</v>
      </c>
      <c r="T160" s="21">
        <f t="shared" si="6"/>
        <v>0</v>
      </c>
      <c r="U160" s="21">
        <f t="shared" si="7"/>
        <v>295.92</v>
      </c>
      <c r="V160" s="21">
        <f t="shared" si="8"/>
        <v>295.92</v>
      </c>
      <c r="W160" s="21">
        <v>0</v>
      </c>
      <c r="X160" s="27">
        <v>3879.84</v>
      </c>
      <c r="Y160" s="12" t="s">
        <v>38</v>
      </c>
      <c r="Z160" s="12" t="s">
        <v>1482</v>
      </c>
      <c r="AA160" s="12" t="str">
        <f>VLOOKUP(C160,'MASTER SALE PARTY'!$B$4:$E$1000,4,FALSE)</f>
        <v>Local</v>
      </c>
      <c r="AB160" s="26">
        <v>400</v>
      </c>
    </row>
    <row r="161" spans="1:28">
      <c r="A161" s="16">
        <v>43556</v>
      </c>
      <c r="B161" s="12">
        <v>156</v>
      </c>
      <c r="C161" s="23" t="s">
        <v>45</v>
      </c>
      <c r="D161" s="12" t="str">
        <f>VLOOKUP(C161,'MASTER SALE PARTY'!$B$4:$E$1000,2,FALSE)</f>
        <v>27AAECM8871A1ZF</v>
      </c>
      <c r="E161" s="12" t="s">
        <v>1545</v>
      </c>
      <c r="F161" s="24" t="s">
        <v>231</v>
      </c>
      <c r="G161" s="25">
        <v>43585</v>
      </c>
      <c r="H161" s="12" t="str">
        <f>VLOOKUP(C161,'MASTER SALE PARTY'!$B$4:$E$1000,3,FALSE)</f>
        <v>27-Maharashatra</v>
      </c>
      <c r="I161" s="17">
        <v>0</v>
      </c>
      <c r="J161" s="17" t="s">
        <v>37</v>
      </c>
      <c r="K161" s="26">
        <v>87089900</v>
      </c>
      <c r="L161" s="20">
        <f>VLOOKUP(K161,'MASTER SALE HSN'!$A$4:$E$200,5,FALSE)</f>
        <v>28</v>
      </c>
      <c r="M161" s="26"/>
      <c r="N161" s="12"/>
      <c r="O161" s="12"/>
      <c r="P161" s="12"/>
      <c r="Q161" s="12"/>
      <c r="R161" s="12"/>
      <c r="S161" s="28">
        <v>23255.759999999998</v>
      </c>
      <c r="T161" s="21">
        <f t="shared" si="6"/>
        <v>0</v>
      </c>
      <c r="U161" s="21">
        <f t="shared" si="7"/>
        <v>3255.8063999999995</v>
      </c>
      <c r="V161" s="21">
        <f t="shared" si="8"/>
        <v>3255.8063999999995</v>
      </c>
      <c r="W161" s="21">
        <v>0</v>
      </c>
      <c r="X161" s="27">
        <v>29767.382799999996</v>
      </c>
      <c r="Y161" s="12" t="s">
        <v>38</v>
      </c>
      <c r="Z161" s="12" t="s">
        <v>1482</v>
      </c>
      <c r="AA161" s="12" t="str">
        <f>VLOOKUP(C161,'MASTER SALE PARTY'!$B$4:$E$1000,4,FALSE)</f>
        <v>Local</v>
      </c>
      <c r="AB161" s="26">
        <v>12</v>
      </c>
    </row>
    <row r="162" spans="1:28">
      <c r="A162" s="16">
        <v>43556</v>
      </c>
      <c r="B162" s="12">
        <v>157</v>
      </c>
      <c r="C162" s="23" t="s">
        <v>173</v>
      </c>
      <c r="D162" s="12" t="str">
        <f>VLOOKUP(C162,'MASTER SALE PARTY'!$B$4:$E$1000,2,FALSE)</f>
        <v>27AAGCP0139E1ZP</v>
      </c>
      <c r="E162" s="12" t="s">
        <v>1545</v>
      </c>
      <c r="F162" s="24" t="s">
        <v>232</v>
      </c>
      <c r="G162" s="25">
        <v>43585</v>
      </c>
      <c r="H162" s="12" t="str">
        <f>VLOOKUP(C162,'MASTER SALE PARTY'!$B$4:$E$1000,3,FALSE)</f>
        <v>27-Maharashatra</v>
      </c>
      <c r="I162" s="17">
        <v>0</v>
      </c>
      <c r="J162" s="17" t="s">
        <v>37</v>
      </c>
      <c r="K162" s="26">
        <v>87141090</v>
      </c>
      <c r="L162" s="20">
        <f>VLOOKUP(K162,'MASTER SALE HSN'!$A$4:$E$200,5,FALSE)</f>
        <v>28</v>
      </c>
      <c r="M162" s="26"/>
      <c r="N162" s="12"/>
      <c r="O162" s="12"/>
      <c r="P162" s="12"/>
      <c r="Q162" s="12"/>
      <c r="R162" s="12"/>
      <c r="S162" s="28">
        <v>21103.599999999999</v>
      </c>
      <c r="T162" s="21">
        <f t="shared" si="6"/>
        <v>0</v>
      </c>
      <c r="U162" s="21">
        <f t="shared" si="7"/>
        <v>2954.5039999999995</v>
      </c>
      <c r="V162" s="21">
        <f t="shared" si="8"/>
        <v>2954.5039999999995</v>
      </c>
      <c r="W162" s="21">
        <v>0</v>
      </c>
      <c r="X162" s="27">
        <v>27012.598000000002</v>
      </c>
      <c r="Y162" s="12" t="s">
        <v>38</v>
      </c>
      <c r="Z162" s="12" t="s">
        <v>1482</v>
      </c>
      <c r="AA162" s="12" t="str">
        <f>VLOOKUP(C162,'MASTER SALE PARTY'!$B$4:$E$1000,4,FALSE)</f>
        <v>Local</v>
      </c>
      <c r="AB162" s="26">
        <v>280</v>
      </c>
    </row>
    <row r="163" spans="1:28">
      <c r="A163" s="16">
        <v>43556</v>
      </c>
      <c r="B163" s="12">
        <v>158</v>
      </c>
      <c r="C163" s="23" t="s">
        <v>45</v>
      </c>
      <c r="D163" s="12" t="str">
        <f>VLOOKUP(C163,'MASTER SALE PARTY'!$B$4:$E$1000,2,FALSE)</f>
        <v>27AAECM8871A1ZF</v>
      </c>
      <c r="E163" s="12" t="s">
        <v>1545</v>
      </c>
      <c r="F163" s="24" t="s">
        <v>233</v>
      </c>
      <c r="G163" s="25">
        <v>43585</v>
      </c>
      <c r="H163" s="12" t="str">
        <f>VLOOKUP(C163,'MASTER SALE PARTY'!$B$4:$E$1000,3,FALSE)</f>
        <v>27-Maharashatra</v>
      </c>
      <c r="I163" s="17">
        <v>0</v>
      </c>
      <c r="J163" s="17" t="s">
        <v>37</v>
      </c>
      <c r="K163" s="26">
        <v>87089900</v>
      </c>
      <c r="L163" s="20">
        <f>VLOOKUP(K163,'MASTER SALE HSN'!$A$4:$E$200,5,FALSE)</f>
        <v>28</v>
      </c>
      <c r="M163" s="26"/>
      <c r="N163" s="12"/>
      <c r="O163" s="12"/>
      <c r="P163" s="12"/>
      <c r="Q163" s="12"/>
      <c r="R163" s="12"/>
      <c r="S163" s="28">
        <v>23255.759999999998</v>
      </c>
      <c r="T163" s="21">
        <f t="shared" si="6"/>
        <v>0</v>
      </c>
      <c r="U163" s="21">
        <f t="shared" si="7"/>
        <v>3255.8063999999995</v>
      </c>
      <c r="V163" s="21">
        <f t="shared" si="8"/>
        <v>3255.8063999999995</v>
      </c>
      <c r="W163" s="21">
        <v>0</v>
      </c>
      <c r="X163" s="27">
        <v>29767.382799999996</v>
      </c>
      <c r="Y163" s="12" t="s">
        <v>38</v>
      </c>
      <c r="Z163" s="12" t="s">
        <v>1482</v>
      </c>
      <c r="AA163" s="12" t="str">
        <f>VLOOKUP(C163,'MASTER SALE PARTY'!$B$4:$E$1000,4,FALSE)</f>
        <v>Local</v>
      </c>
      <c r="AB163" s="26">
        <v>12</v>
      </c>
    </row>
    <row r="164" spans="1:28">
      <c r="A164" s="16">
        <v>43556</v>
      </c>
      <c r="B164" s="12">
        <v>159</v>
      </c>
      <c r="C164" s="23" t="s">
        <v>45</v>
      </c>
      <c r="D164" s="12" t="str">
        <f>VLOOKUP(C164,'MASTER SALE PARTY'!$B$4:$E$1000,2,FALSE)</f>
        <v>27AAECM8871A1ZF</v>
      </c>
      <c r="E164" s="12" t="s">
        <v>1545</v>
      </c>
      <c r="F164" s="24" t="s">
        <v>234</v>
      </c>
      <c r="G164" s="25">
        <v>43585</v>
      </c>
      <c r="H164" s="12" t="str">
        <f>VLOOKUP(C164,'MASTER SALE PARTY'!$B$4:$E$1000,3,FALSE)</f>
        <v>27-Maharashatra</v>
      </c>
      <c r="I164" s="17">
        <v>0</v>
      </c>
      <c r="J164" s="17" t="s">
        <v>37</v>
      </c>
      <c r="K164" s="26">
        <v>87089900</v>
      </c>
      <c r="L164" s="20">
        <f>VLOOKUP(K164,'MASTER SALE HSN'!$A$4:$E$200,5,FALSE)</f>
        <v>28</v>
      </c>
      <c r="M164" s="26"/>
      <c r="N164" s="12"/>
      <c r="O164" s="12"/>
      <c r="P164" s="12"/>
      <c r="Q164" s="12"/>
      <c r="R164" s="12"/>
      <c r="S164" s="28">
        <v>23255.759999999998</v>
      </c>
      <c r="T164" s="21">
        <f t="shared" si="6"/>
        <v>0</v>
      </c>
      <c r="U164" s="21">
        <f t="shared" si="7"/>
        <v>3255.8063999999995</v>
      </c>
      <c r="V164" s="21">
        <f t="shared" si="8"/>
        <v>3255.8063999999995</v>
      </c>
      <c r="W164" s="21">
        <v>0</v>
      </c>
      <c r="X164" s="27">
        <v>29767.382799999996</v>
      </c>
      <c r="Y164" s="12" t="s">
        <v>38</v>
      </c>
      <c r="Z164" s="12" t="s">
        <v>1482</v>
      </c>
      <c r="AA164" s="12" t="str">
        <f>VLOOKUP(C164,'MASTER SALE PARTY'!$B$4:$E$1000,4,FALSE)</f>
        <v>Local</v>
      </c>
      <c r="AB164" s="26">
        <v>12</v>
      </c>
    </row>
    <row r="165" spans="1:28">
      <c r="A165" s="16">
        <v>43556</v>
      </c>
      <c r="B165" s="12">
        <v>160</v>
      </c>
      <c r="C165" s="23" t="s">
        <v>142</v>
      </c>
      <c r="D165" s="12" t="str">
        <f>VLOOKUP(C165,'MASTER SALE PARTY'!$B$4:$E$1000,2,FALSE)</f>
        <v>27AAACB2484Q1Z8</v>
      </c>
      <c r="E165" s="12" t="s">
        <v>1545</v>
      </c>
      <c r="F165" s="24" t="s">
        <v>235</v>
      </c>
      <c r="G165" s="25">
        <v>43585</v>
      </c>
      <c r="H165" s="12" t="str">
        <f>VLOOKUP(C165,'MASTER SALE PARTY'!$B$4:$E$1000,3,FALSE)</f>
        <v>27-Maharashatra</v>
      </c>
      <c r="I165" s="17">
        <v>0</v>
      </c>
      <c r="J165" s="17" t="s">
        <v>37</v>
      </c>
      <c r="K165" s="26">
        <v>998898</v>
      </c>
      <c r="L165" s="20">
        <f>VLOOKUP(K165,'MASTER SALE HSN'!$A$4:$E$200,5,FALSE)</f>
        <v>18</v>
      </c>
      <c r="M165" s="26"/>
      <c r="N165" s="12"/>
      <c r="O165" s="12"/>
      <c r="P165" s="12"/>
      <c r="Q165" s="12"/>
      <c r="R165" s="12"/>
      <c r="S165" s="28">
        <v>8970</v>
      </c>
      <c r="T165" s="21">
        <f t="shared" si="6"/>
        <v>0</v>
      </c>
      <c r="U165" s="21">
        <f t="shared" si="7"/>
        <v>807.30000000000007</v>
      </c>
      <c r="V165" s="21">
        <f t="shared" si="8"/>
        <v>807.30000000000007</v>
      </c>
      <c r="W165" s="21">
        <v>0</v>
      </c>
      <c r="X165" s="27">
        <v>10584.599999999999</v>
      </c>
      <c r="Y165" s="12" t="s">
        <v>38</v>
      </c>
      <c r="Z165" s="12" t="s">
        <v>1482</v>
      </c>
      <c r="AA165" s="12" t="str">
        <f>VLOOKUP(C165,'MASTER SALE PARTY'!$B$4:$E$1000,4,FALSE)</f>
        <v>Local</v>
      </c>
      <c r="AB165" s="26">
        <v>1380</v>
      </c>
    </row>
    <row r="166" spans="1:28">
      <c r="A166" s="16">
        <v>43556</v>
      </c>
      <c r="B166" s="12">
        <v>161</v>
      </c>
      <c r="C166" s="23" t="s">
        <v>142</v>
      </c>
      <c r="D166" s="12" t="str">
        <f>VLOOKUP(C166,'MASTER SALE PARTY'!$B$4:$E$1000,2,FALSE)</f>
        <v>27AAACB2484Q1Z8</v>
      </c>
      <c r="E166" s="12" t="s">
        <v>1545</v>
      </c>
      <c r="F166" s="24" t="s">
        <v>236</v>
      </c>
      <c r="G166" s="25">
        <v>43585</v>
      </c>
      <c r="H166" s="12" t="str">
        <f>VLOOKUP(C166,'MASTER SALE PARTY'!$B$4:$E$1000,3,FALSE)</f>
        <v>27-Maharashatra</v>
      </c>
      <c r="I166" s="17">
        <v>0</v>
      </c>
      <c r="J166" s="17" t="s">
        <v>37</v>
      </c>
      <c r="K166" s="26">
        <v>998898</v>
      </c>
      <c r="L166" s="20">
        <f>VLOOKUP(K166,'MASTER SALE HSN'!$A$4:$E$200,5,FALSE)</f>
        <v>18</v>
      </c>
      <c r="M166" s="26"/>
      <c r="N166" s="12"/>
      <c r="O166" s="12"/>
      <c r="P166" s="12"/>
      <c r="Q166" s="12"/>
      <c r="R166" s="12"/>
      <c r="S166" s="28">
        <v>5820</v>
      </c>
      <c r="T166" s="21">
        <f t="shared" si="6"/>
        <v>0</v>
      </c>
      <c r="U166" s="21">
        <f t="shared" si="7"/>
        <v>523.80000000000007</v>
      </c>
      <c r="V166" s="21">
        <f t="shared" si="8"/>
        <v>523.80000000000007</v>
      </c>
      <c r="W166" s="21">
        <v>0</v>
      </c>
      <c r="X166" s="27">
        <v>6867.6</v>
      </c>
      <c r="Y166" s="12" t="s">
        <v>38</v>
      </c>
      <c r="Z166" s="12" t="s">
        <v>1482</v>
      </c>
      <c r="AA166" s="12" t="str">
        <f>VLOOKUP(C166,'MASTER SALE PARTY'!$B$4:$E$1000,4,FALSE)</f>
        <v>Local</v>
      </c>
      <c r="AB166" s="26">
        <v>1380</v>
      </c>
    </row>
    <row r="167" spans="1:28">
      <c r="A167" s="16">
        <v>43556</v>
      </c>
      <c r="B167" s="12">
        <v>162</v>
      </c>
      <c r="C167" s="23" t="s">
        <v>64</v>
      </c>
      <c r="D167" s="12" t="str">
        <f>VLOOKUP(C167,'MASTER SALE PARTY'!$B$4:$E$1000,2,FALSE)</f>
        <v>27AAACD4090Q1Z8</v>
      </c>
      <c r="E167" s="12" t="s">
        <v>1545</v>
      </c>
      <c r="F167" s="24" t="s">
        <v>237</v>
      </c>
      <c r="G167" s="25">
        <v>43585</v>
      </c>
      <c r="H167" s="12" t="str">
        <f>VLOOKUP(C167,'MASTER SALE PARTY'!$B$4:$E$1000,3,FALSE)</f>
        <v>27-Maharashatra</v>
      </c>
      <c r="I167" s="17">
        <v>0</v>
      </c>
      <c r="J167" s="17" t="s">
        <v>37</v>
      </c>
      <c r="K167" s="26">
        <v>85129000</v>
      </c>
      <c r="L167" s="20">
        <f>VLOOKUP(K167,'MASTER SALE HSN'!$A$4:$E$200,5,FALSE)</f>
        <v>18</v>
      </c>
      <c r="M167" s="26"/>
      <c r="N167" s="12"/>
      <c r="O167" s="12"/>
      <c r="P167" s="12"/>
      <c r="Q167" s="12"/>
      <c r="R167" s="12"/>
      <c r="S167" s="28">
        <v>65885.399999999994</v>
      </c>
      <c r="T167" s="21">
        <f t="shared" si="6"/>
        <v>0</v>
      </c>
      <c r="U167" s="21">
        <f t="shared" si="7"/>
        <v>5929.6859999999997</v>
      </c>
      <c r="V167" s="21">
        <f t="shared" si="8"/>
        <v>5929.6859999999997</v>
      </c>
      <c r="W167" s="21">
        <v>0</v>
      </c>
      <c r="X167" s="27">
        <v>77744.781999999992</v>
      </c>
      <c r="Y167" s="12" t="s">
        <v>38</v>
      </c>
      <c r="Z167" s="12" t="s">
        <v>1482</v>
      </c>
      <c r="AA167" s="12" t="str">
        <f>VLOOKUP(C167,'MASTER SALE PARTY'!$B$4:$E$1000,4,FALSE)</f>
        <v>Local</v>
      </c>
      <c r="AB167" s="26">
        <v>540</v>
      </c>
    </row>
    <row r="168" spans="1:28" ht="12">
      <c r="A168" s="16">
        <v>43556</v>
      </c>
      <c r="B168" s="12"/>
      <c r="C168" s="50" t="s">
        <v>121</v>
      </c>
      <c r="D168" s="41" t="s">
        <v>122</v>
      </c>
      <c r="E168" s="12" t="s">
        <v>1544</v>
      </c>
      <c r="F168" s="24" t="s">
        <v>1748</v>
      </c>
      <c r="G168" s="25">
        <v>43580</v>
      </c>
      <c r="H168" s="12" t="str">
        <f>VLOOKUP(C168,'MASTER SALE PARTY'!$B$4:$E$1000,3,FALSE)</f>
        <v>23-Madhya Pradesh</v>
      </c>
      <c r="I168" s="17"/>
      <c r="J168" s="17"/>
      <c r="K168" s="26">
        <v>87081090</v>
      </c>
      <c r="L168" s="20">
        <f>VLOOKUP(K168,'MASTER SALE HSN'!$A$4:$E$200,5,FALSE)</f>
        <v>28</v>
      </c>
      <c r="M168" s="26"/>
      <c r="N168" s="12"/>
      <c r="O168" s="12"/>
      <c r="P168" s="12"/>
      <c r="Q168" s="12"/>
      <c r="R168" s="12"/>
      <c r="S168" s="28">
        <v>-2030.87</v>
      </c>
      <c r="T168" s="21">
        <f t="shared" si="6"/>
        <v>-568.64359999999999</v>
      </c>
      <c r="U168" s="21">
        <f t="shared" si="7"/>
        <v>0</v>
      </c>
      <c r="V168" s="21">
        <f t="shared" si="8"/>
        <v>0</v>
      </c>
      <c r="W168" s="21">
        <v>0</v>
      </c>
      <c r="X168" s="271">
        <f>+W168+V168+U168+T168+S168</f>
        <v>-2599.5135999999998</v>
      </c>
      <c r="Y168" s="12" t="s">
        <v>38</v>
      </c>
      <c r="Z168" s="12" t="s">
        <v>1482</v>
      </c>
      <c r="AA168" s="12" t="str">
        <f>VLOOKUP(C168,'MASTER SALE PARTY'!$B$4:$E$1000,4,FALSE)</f>
        <v>Oms</v>
      </c>
      <c r="AB168" s="26"/>
    </row>
    <row r="169" spans="1:28" ht="12">
      <c r="A169" s="16">
        <v>43556</v>
      </c>
      <c r="B169" s="12"/>
      <c r="C169" s="50" t="s">
        <v>121</v>
      </c>
      <c r="D169" s="41" t="s">
        <v>122</v>
      </c>
      <c r="E169" s="12" t="s">
        <v>1544</v>
      </c>
      <c r="F169" s="24" t="s">
        <v>1749</v>
      </c>
      <c r="G169" s="25">
        <v>43566</v>
      </c>
      <c r="H169" s="12" t="str">
        <f>VLOOKUP(C169,'MASTER SALE PARTY'!$B$4:$E$1000,3,FALSE)</f>
        <v>23-Madhya Pradesh</v>
      </c>
      <c r="I169" s="17"/>
      <c r="J169" s="17"/>
      <c r="K169" s="26">
        <v>87081090</v>
      </c>
      <c r="L169" s="20">
        <f>VLOOKUP(K169,'MASTER SALE HSN'!$A$4:$E$200,5,FALSE)</f>
        <v>28</v>
      </c>
      <c r="M169" s="26"/>
      <c r="N169" s="12"/>
      <c r="O169" s="12"/>
      <c r="P169" s="12"/>
      <c r="Q169" s="12"/>
      <c r="R169" s="12"/>
      <c r="S169" s="28">
        <v>-2030.87</v>
      </c>
      <c r="T169" s="21">
        <f t="shared" si="6"/>
        <v>-568.64359999999999</v>
      </c>
      <c r="U169" s="21">
        <f t="shared" si="7"/>
        <v>0</v>
      </c>
      <c r="V169" s="21">
        <f t="shared" si="8"/>
        <v>0</v>
      </c>
      <c r="W169" s="21">
        <v>0</v>
      </c>
      <c r="X169" s="271">
        <f t="shared" ref="X169:X170" si="9">+W169+V169+U169+T169+S169</f>
        <v>-2599.5135999999998</v>
      </c>
      <c r="Y169" s="12" t="s">
        <v>38</v>
      </c>
      <c r="Z169" s="12" t="s">
        <v>1482</v>
      </c>
      <c r="AA169" s="12" t="str">
        <f>VLOOKUP(C169,'MASTER SALE PARTY'!$B$4:$E$1000,4,FALSE)</f>
        <v>Oms</v>
      </c>
      <c r="AB169" s="26"/>
    </row>
    <row r="170" spans="1:28" ht="12">
      <c r="A170" s="16">
        <v>43556</v>
      </c>
      <c r="B170" s="12"/>
      <c r="C170" s="50" t="s">
        <v>121</v>
      </c>
      <c r="D170" s="41" t="s">
        <v>122</v>
      </c>
      <c r="E170" s="12" t="s">
        <v>1544</v>
      </c>
      <c r="F170" s="24" t="s">
        <v>1750</v>
      </c>
      <c r="G170" s="25">
        <v>43579</v>
      </c>
      <c r="H170" s="12" t="str">
        <f>VLOOKUP(C170,'MASTER SALE PARTY'!$B$4:$E$1000,3,FALSE)</f>
        <v>23-Madhya Pradesh</v>
      </c>
      <c r="I170" s="17"/>
      <c r="J170" s="17"/>
      <c r="K170" s="26">
        <v>87081090</v>
      </c>
      <c r="L170" s="20">
        <f>VLOOKUP(K170,'MASTER SALE HSN'!$A$4:$E$200,5,FALSE)</f>
        <v>28</v>
      </c>
      <c r="M170" s="26"/>
      <c r="N170" s="12"/>
      <c r="O170" s="12"/>
      <c r="P170" s="12"/>
      <c r="Q170" s="12"/>
      <c r="R170" s="12"/>
      <c r="S170" s="28">
        <v>-2030.87</v>
      </c>
      <c r="T170" s="21">
        <f t="shared" si="6"/>
        <v>-568.64359999999999</v>
      </c>
      <c r="U170" s="21">
        <f t="shared" si="7"/>
        <v>0</v>
      </c>
      <c r="V170" s="21">
        <f t="shared" si="8"/>
        <v>0</v>
      </c>
      <c r="W170" s="21">
        <v>0</v>
      </c>
      <c r="X170" s="271">
        <f t="shared" si="9"/>
        <v>-2599.5135999999998</v>
      </c>
      <c r="Y170" s="12" t="s">
        <v>38</v>
      </c>
      <c r="Z170" s="12" t="s">
        <v>1482</v>
      </c>
      <c r="AA170" s="12" t="str">
        <f>VLOOKUP(C170,'MASTER SALE PARTY'!$B$4:$E$1000,4,FALSE)</f>
        <v>Oms</v>
      </c>
      <c r="AB170" s="26"/>
    </row>
    <row r="171" spans="1:28">
      <c r="A171" s="16"/>
      <c r="B171" s="12"/>
      <c r="C171" s="23"/>
      <c r="D171" s="12"/>
      <c r="E171" s="12"/>
      <c r="F171" s="24"/>
      <c r="G171" s="25"/>
      <c r="H171" s="12"/>
      <c r="I171" s="17"/>
      <c r="J171" s="17"/>
      <c r="K171" s="26"/>
      <c r="L171" s="20"/>
      <c r="M171" s="26"/>
      <c r="N171" s="12"/>
      <c r="O171" s="12"/>
      <c r="P171" s="12"/>
      <c r="Q171" s="12"/>
      <c r="R171" s="12"/>
      <c r="S171" s="28"/>
      <c r="T171" s="21"/>
      <c r="U171" s="21"/>
      <c r="V171" s="21"/>
      <c r="W171" s="21"/>
      <c r="X171" s="27"/>
      <c r="Y171" s="12" t="s">
        <v>38</v>
      </c>
      <c r="Z171" s="12"/>
      <c r="AA171" s="12"/>
      <c r="AB171" s="26"/>
    </row>
    <row r="172" spans="1:28">
      <c r="A172" s="16"/>
      <c r="B172" s="12"/>
      <c r="C172" s="23"/>
      <c r="D172" s="12"/>
      <c r="E172" s="12"/>
      <c r="F172" s="24"/>
      <c r="G172" s="25"/>
      <c r="H172" s="12"/>
      <c r="I172" s="17"/>
      <c r="J172" s="17"/>
      <c r="K172" s="26"/>
      <c r="L172" s="20"/>
      <c r="M172" s="26"/>
      <c r="N172" s="12"/>
      <c r="O172" s="12"/>
      <c r="P172" s="12"/>
      <c r="Q172" s="12"/>
      <c r="R172" s="12"/>
      <c r="S172" s="28"/>
      <c r="T172" s="21"/>
      <c r="U172" s="21"/>
      <c r="V172" s="21"/>
      <c r="W172" s="21"/>
      <c r="X172" s="27"/>
      <c r="Y172" s="12" t="s">
        <v>38</v>
      </c>
      <c r="Z172" s="12"/>
      <c r="AA172" s="12"/>
      <c r="AB172" s="26"/>
    </row>
    <row r="173" spans="1:28">
      <c r="A173" s="16"/>
      <c r="B173" s="12"/>
      <c r="C173" s="23"/>
      <c r="D173" s="12"/>
      <c r="E173" s="12"/>
      <c r="F173" s="24"/>
      <c r="G173" s="25"/>
      <c r="H173" s="12"/>
      <c r="I173" s="17"/>
      <c r="J173" s="17"/>
      <c r="K173" s="26"/>
      <c r="L173" s="20"/>
      <c r="M173" s="26"/>
      <c r="N173" s="12"/>
      <c r="O173" s="12"/>
      <c r="P173" s="12"/>
      <c r="Q173" s="12"/>
      <c r="R173" s="12"/>
      <c r="S173" s="28"/>
      <c r="T173" s="21"/>
      <c r="U173" s="21"/>
      <c r="V173" s="21"/>
      <c r="W173" s="21"/>
      <c r="X173" s="27"/>
      <c r="Y173" s="12" t="s">
        <v>38</v>
      </c>
      <c r="Z173" s="12"/>
      <c r="AA173" s="12"/>
      <c r="AB173" s="26"/>
    </row>
    <row r="174" spans="1:28">
      <c r="A174" s="16">
        <v>43586</v>
      </c>
      <c r="B174" s="10">
        <v>1</v>
      </c>
      <c r="C174" s="11" t="s">
        <v>59</v>
      </c>
      <c r="D174" s="12" t="str">
        <f>VLOOKUP(C174,'MASTER SALE PARTY'!$B$4:$E$1000,2,FALSE)</f>
        <v>27AAACT1848E1ZH</v>
      </c>
      <c r="E174" s="12" t="s">
        <v>1545</v>
      </c>
      <c r="F174" s="13" t="s">
        <v>238</v>
      </c>
      <c r="G174" s="14">
        <v>43587</v>
      </c>
      <c r="H174" s="12" t="str">
        <f>VLOOKUP(C174,'MASTER SALE PARTY'!$B$4:$E$1000,3,FALSE)</f>
        <v>27-Maharashatra</v>
      </c>
      <c r="I174" s="17">
        <v>0</v>
      </c>
      <c r="J174" s="17" t="s">
        <v>37</v>
      </c>
      <c r="K174" s="15">
        <v>87089900</v>
      </c>
      <c r="L174" s="20">
        <f>VLOOKUP(K174,'MASTER SALE HSN'!$A$4:$E$200,5,FALSE)</f>
        <v>28</v>
      </c>
      <c r="M174" s="15"/>
      <c r="N174" s="12"/>
      <c r="O174" s="12"/>
      <c r="P174" s="12"/>
      <c r="Q174" s="12"/>
      <c r="R174" s="12"/>
      <c r="S174" s="19">
        <v>61132</v>
      </c>
      <c r="T174" s="21">
        <f t="shared" si="6"/>
        <v>0</v>
      </c>
      <c r="U174" s="21">
        <f t="shared" si="7"/>
        <v>8558.4800000000014</v>
      </c>
      <c r="V174" s="21">
        <f t="shared" si="8"/>
        <v>8558.4800000000014</v>
      </c>
      <c r="W174" s="21">
        <v>0</v>
      </c>
      <c r="X174" s="27">
        <v>78248.959999999992</v>
      </c>
      <c r="Y174" s="12" t="s">
        <v>38</v>
      </c>
      <c r="Z174" s="12" t="s">
        <v>1482</v>
      </c>
      <c r="AA174" s="12" t="str">
        <f>VLOOKUP(C174,'MASTER SALE PARTY'!$B$4:$E$1000,4,FALSE)</f>
        <v>Local</v>
      </c>
      <c r="AB174" s="15">
        <v>85</v>
      </c>
    </row>
    <row r="175" spans="1:28">
      <c r="A175" s="16">
        <v>43586</v>
      </c>
      <c r="B175" s="12">
        <v>2</v>
      </c>
      <c r="C175" s="23" t="s">
        <v>121</v>
      </c>
      <c r="D175" s="12" t="str">
        <f>VLOOKUP(C175,'MASTER SALE PARTY'!$B$4:$E$1000,2,FALSE)</f>
        <v>23AABCE9378F1ZK</v>
      </c>
      <c r="E175" s="12" t="s">
        <v>1545</v>
      </c>
      <c r="F175" s="24" t="s">
        <v>239</v>
      </c>
      <c r="G175" s="25">
        <v>43587</v>
      </c>
      <c r="H175" s="12" t="str">
        <f>VLOOKUP(C175,'MASTER SALE PARTY'!$B$4:$E$1000,3,FALSE)</f>
        <v>23-Madhya Pradesh</v>
      </c>
      <c r="I175" s="17">
        <v>0</v>
      </c>
      <c r="J175" s="17" t="s">
        <v>37</v>
      </c>
      <c r="K175" s="26">
        <v>87081090</v>
      </c>
      <c r="L175" s="20">
        <f>VLOOKUP(K175,'MASTER SALE HSN'!$A$4:$E$200,5,FALSE)</f>
        <v>28</v>
      </c>
      <c r="M175" s="26"/>
      <c r="N175" s="12"/>
      <c r="O175" s="12"/>
      <c r="P175" s="12"/>
      <c r="Q175" s="12"/>
      <c r="R175" s="12"/>
      <c r="S175" s="28">
        <v>45599.4</v>
      </c>
      <c r="T175" s="21">
        <f t="shared" si="6"/>
        <v>12767.832</v>
      </c>
      <c r="U175" s="21">
        <f t="shared" si="7"/>
        <v>0</v>
      </c>
      <c r="V175" s="21">
        <f t="shared" si="8"/>
        <v>0</v>
      </c>
      <c r="W175" s="21">
        <v>0</v>
      </c>
      <c r="X175" s="27">
        <v>58367.232000000004</v>
      </c>
      <c r="Y175" s="12" t="s">
        <v>38</v>
      </c>
      <c r="Z175" s="12" t="s">
        <v>1482</v>
      </c>
      <c r="AA175" s="12" t="str">
        <f>VLOOKUP(C175,'MASTER SALE PARTY'!$B$4:$E$1000,4,FALSE)</f>
        <v>Oms</v>
      </c>
      <c r="AB175" s="26">
        <v>140</v>
      </c>
    </row>
    <row r="176" spans="1:28">
      <c r="A176" s="16">
        <v>43586</v>
      </c>
      <c r="B176" s="12">
        <v>3</v>
      </c>
      <c r="C176" s="23" t="s">
        <v>121</v>
      </c>
      <c r="D176" s="12" t="str">
        <f>VLOOKUP(C176,'MASTER SALE PARTY'!$B$4:$E$1000,2,FALSE)</f>
        <v>23AABCE9378F1ZK</v>
      </c>
      <c r="E176" s="12" t="s">
        <v>1545</v>
      </c>
      <c r="F176" s="24" t="s">
        <v>240</v>
      </c>
      <c r="G176" s="25">
        <v>43587</v>
      </c>
      <c r="H176" s="12" t="str">
        <f>VLOOKUP(C176,'MASTER SALE PARTY'!$B$4:$E$1000,3,FALSE)</f>
        <v>23-Madhya Pradesh</v>
      </c>
      <c r="I176" s="17">
        <v>0</v>
      </c>
      <c r="J176" s="17" t="s">
        <v>37</v>
      </c>
      <c r="K176" s="26">
        <v>87081090</v>
      </c>
      <c r="L176" s="20">
        <f>VLOOKUP(K176,'MASTER SALE HSN'!$A$4:$E$200,5,FALSE)</f>
        <v>28</v>
      </c>
      <c r="M176" s="26"/>
      <c r="N176" s="12"/>
      <c r="O176" s="12"/>
      <c r="P176" s="12"/>
      <c r="Q176" s="12"/>
      <c r="R176" s="12"/>
      <c r="S176" s="28">
        <v>21592.86</v>
      </c>
      <c r="T176" s="21">
        <f t="shared" si="6"/>
        <v>6046.0008000000007</v>
      </c>
      <c r="U176" s="21">
        <f t="shared" si="7"/>
        <v>0</v>
      </c>
      <c r="V176" s="21">
        <f t="shared" si="8"/>
        <v>0</v>
      </c>
      <c r="W176" s="21">
        <v>0</v>
      </c>
      <c r="X176" s="27">
        <v>27638.860800000002</v>
      </c>
      <c r="Y176" s="12" t="s">
        <v>38</v>
      </c>
      <c r="Z176" s="12" t="s">
        <v>1482</v>
      </c>
      <c r="AA176" s="12" t="str">
        <f>VLOOKUP(C176,'MASTER SALE PARTY'!$B$4:$E$1000,4,FALSE)</f>
        <v>Oms</v>
      </c>
      <c r="AB176" s="26">
        <v>23</v>
      </c>
    </row>
    <row r="177" spans="1:28">
      <c r="A177" s="16">
        <v>43586</v>
      </c>
      <c r="B177" s="12">
        <v>4</v>
      </c>
      <c r="C177" s="23" t="s">
        <v>64</v>
      </c>
      <c r="D177" s="12" t="str">
        <f>VLOOKUP(C177,'MASTER SALE PARTY'!$B$4:$E$1000,2,FALSE)</f>
        <v>27AAACD4090Q1Z8</v>
      </c>
      <c r="E177" s="12" t="s">
        <v>1545</v>
      </c>
      <c r="F177" s="24" t="s">
        <v>241</v>
      </c>
      <c r="G177" s="25">
        <v>43587</v>
      </c>
      <c r="H177" s="12" t="str">
        <f>VLOOKUP(C177,'MASTER SALE PARTY'!$B$4:$E$1000,3,FALSE)</f>
        <v>27-Maharashatra</v>
      </c>
      <c r="I177" s="17">
        <v>0</v>
      </c>
      <c r="J177" s="17" t="s">
        <v>37</v>
      </c>
      <c r="K177" s="26">
        <v>85129000</v>
      </c>
      <c r="L177" s="20">
        <f>VLOOKUP(K177,'MASTER SALE HSN'!$A$4:$E$200,5,FALSE)</f>
        <v>18</v>
      </c>
      <c r="M177" s="26"/>
      <c r="N177" s="12"/>
      <c r="O177" s="12"/>
      <c r="P177" s="12"/>
      <c r="Q177" s="12"/>
      <c r="R177" s="12"/>
      <c r="S177" s="28">
        <v>61493.04</v>
      </c>
      <c r="T177" s="21">
        <f t="shared" si="6"/>
        <v>0</v>
      </c>
      <c r="U177" s="21">
        <f t="shared" si="7"/>
        <v>5534.3735999999999</v>
      </c>
      <c r="V177" s="21">
        <f t="shared" si="8"/>
        <v>5534.3735999999999</v>
      </c>
      <c r="W177" s="21">
        <v>0</v>
      </c>
      <c r="X177" s="27">
        <v>72561.787200000006</v>
      </c>
      <c r="Y177" s="12" t="s">
        <v>38</v>
      </c>
      <c r="Z177" s="12" t="s">
        <v>1482</v>
      </c>
      <c r="AA177" s="12" t="str">
        <f>VLOOKUP(C177,'MASTER SALE PARTY'!$B$4:$E$1000,4,FALSE)</f>
        <v>Local</v>
      </c>
      <c r="AB177" s="26">
        <v>504</v>
      </c>
    </row>
    <row r="178" spans="1:28">
      <c r="A178" s="16">
        <v>43586</v>
      </c>
      <c r="B178" s="12">
        <v>5</v>
      </c>
      <c r="C178" s="23" t="s">
        <v>185</v>
      </c>
      <c r="D178" s="12" t="str">
        <f>VLOOKUP(C178,'MASTER SALE PARTY'!$B$4:$E$1000,2,FALSE)</f>
        <v>27AABFP3834C1ZK</v>
      </c>
      <c r="E178" s="12" t="s">
        <v>1545</v>
      </c>
      <c r="F178" s="24" t="s">
        <v>242</v>
      </c>
      <c r="G178" s="25">
        <v>43587</v>
      </c>
      <c r="H178" s="12" t="str">
        <f>VLOOKUP(C178,'MASTER SALE PARTY'!$B$4:$E$1000,3,FALSE)</f>
        <v>27-Maharashatra</v>
      </c>
      <c r="I178" s="17">
        <v>0</v>
      </c>
      <c r="J178" s="17" t="s">
        <v>37</v>
      </c>
      <c r="K178" s="26">
        <v>87141900</v>
      </c>
      <c r="L178" s="20">
        <f>VLOOKUP(K178,'MASTER SALE HSN'!$A$4:$E$200,5,FALSE)</f>
        <v>28</v>
      </c>
      <c r="M178" s="26"/>
      <c r="N178" s="12"/>
      <c r="O178" s="12"/>
      <c r="P178" s="12"/>
      <c r="Q178" s="12"/>
      <c r="R178" s="12"/>
      <c r="S178" s="28">
        <v>12968.8</v>
      </c>
      <c r="T178" s="21">
        <f t="shared" si="6"/>
        <v>0</v>
      </c>
      <c r="U178" s="21">
        <f t="shared" si="7"/>
        <v>1815.6319999999998</v>
      </c>
      <c r="V178" s="21">
        <f t="shared" si="8"/>
        <v>1815.6319999999998</v>
      </c>
      <c r="W178" s="21">
        <v>0</v>
      </c>
      <c r="X178" s="27">
        <v>16600.063999999998</v>
      </c>
      <c r="Y178" s="12" t="s">
        <v>38</v>
      </c>
      <c r="Z178" s="12" t="s">
        <v>1482</v>
      </c>
      <c r="AA178" s="12" t="str">
        <f>VLOOKUP(C178,'MASTER SALE PARTY'!$B$4:$E$1000,4,FALSE)</f>
        <v>Local</v>
      </c>
      <c r="AB178" s="26">
        <v>1040</v>
      </c>
    </row>
    <row r="179" spans="1:28">
      <c r="A179" s="16">
        <v>43586</v>
      </c>
      <c r="B179" s="12">
        <v>6</v>
      </c>
      <c r="C179" s="23" t="s">
        <v>142</v>
      </c>
      <c r="D179" s="12" t="str">
        <f>VLOOKUP(C179,'MASTER SALE PARTY'!$B$4:$E$1000,2,FALSE)</f>
        <v>27AAACB2484Q1Z8</v>
      </c>
      <c r="E179" s="12" t="s">
        <v>1545</v>
      </c>
      <c r="F179" s="24" t="s">
        <v>243</v>
      </c>
      <c r="G179" s="25">
        <v>43587</v>
      </c>
      <c r="H179" s="12" t="str">
        <f>VLOOKUP(C179,'MASTER SALE PARTY'!$B$4:$E$1000,3,FALSE)</f>
        <v>27-Maharashatra</v>
      </c>
      <c r="I179" s="17">
        <v>0</v>
      </c>
      <c r="J179" s="17" t="s">
        <v>37</v>
      </c>
      <c r="K179" s="26">
        <v>998898</v>
      </c>
      <c r="L179" s="20">
        <f>VLOOKUP(K179,'MASTER SALE HSN'!$A$4:$E$200,5,FALSE)</f>
        <v>18</v>
      </c>
      <c r="M179" s="26"/>
      <c r="N179" s="12"/>
      <c r="O179" s="12"/>
      <c r="P179" s="12"/>
      <c r="Q179" s="12"/>
      <c r="R179" s="12"/>
      <c r="S179" s="28">
        <v>7800</v>
      </c>
      <c r="T179" s="21">
        <f t="shared" si="6"/>
        <v>0</v>
      </c>
      <c r="U179" s="21">
        <f t="shared" si="7"/>
        <v>702</v>
      </c>
      <c r="V179" s="21">
        <f t="shared" si="8"/>
        <v>702</v>
      </c>
      <c r="W179" s="21">
        <v>0</v>
      </c>
      <c r="X179" s="27">
        <v>9204</v>
      </c>
      <c r="Y179" s="12" t="s">
        <v>38</v>
      </c>
      <c r="Z179" s="12" t="s">
        <v>1482</v>
      </c>
      <c r="AA179" s="12" t="str">
        <f>VLOOKUP(C179,'MASTER SALE PARTY'!$B$4:$E$1000,4,FALSE)</f>
        <v>Local</v>
      </c>
      <c r="AB179" s="26">
        <v>1200</v>
      </c>
    </row>
    <row r="180" spans="1:28">
      <c r="A180" s="16">
        <v>43586</v>
      </c>
      <c r="B180" s="12">
        <v>7</v>
      </c>
      <c r="C180" s="23" t="s">
        <v>59</v>
      </c>
      <c r="D180" s="12" t="str">
        <f>VLOOKUP(C180,'MASTER SALE PARTY'!$B$4:$E$1000,2,FALSE)</f>
        <v>27AAACT1848E1ZH</v>
      </c>
      <c r="E180" s="12" t="s">
        <v>1545</v>
      </c>
      <c r="F180" s="24" t="s">
        <v>244</v>
      </c>
      <c r="G180" s="25">
        <v>43588</v>
      </c>
      <c r="H180" s="12" t="str">
        <f>VLOOKUP(C180,'MASTER SALE PARTY'!$B$4:$E$1000,3,FALSE)</f>
        <v>27-Maharashatra</v>
      </c>
      <c r="I180" s="17">
        <v>0</v>
      </c>
      <c r="J180" s="17" t="s">
        <v>37</v>
      </c>
      <c r="K180" s="26">
        <v>87089900</v>
      </c>
      <c r="L180" s="20">
        <f>VLOOKUP(K180,'MASTER SALE HSN'!$A$4:$E$200,5,FALSE)</f>
        <v>28</v>
      </c>
      <c r="M180" s="26"/>
      <c r="N180" s="12"/>
      <c r="O180" s="12"/>
      <c r="P180" s="12"/>
      <c r="Q180" s="12"/>
      <c r="R180" s="12"/>
      <c r="S180" s="28">
        <v>30689.279999999999</v>
      </c>
      <c r="T180" s="21">
        <f t="shared" si="6"/>
        <v>0</v>
      </c>
      <c r="U180" s="21">
        <f t="shared" si="7"/>
        <v>4296.4991999999993</v>
      </c>
      <c r="V180" s="21">
        <f t="shared" si="8"/>
        <v>4296.4991999999993</v>
      </c>
      <c r="W180" s="21">
        <v>0</v>
      </c>
      <c r="X180" s="27">
        <v>39282.278399999996</v>
      </c>
      <c r="Y180" s="12" t="s">
        <v>38</v>
      </c>
      <c r="Z180" s="12" t="s">
        <v>1482</v>
      </c>
      <c r="AA180" s="12" t="str">
        <f>VLOOKUP(C180,'MASTER SALE PARTY'!$B$4:$E$1000,4,FALSE)</f>
        <v>Local</v>
      </c>
      <c r="AB180" s="26">
        <v>64</v>
      </c>
    </row>
    <row r="181" spans="1:28">
      <c r="A181" s="16">
        <v>43586</v>
      </c>
      <c r="B181" s="12">
        <v>8</v>
      </c>
      <c r="C181" s="23" t="s">
        <v>45</v>
      </c>
      <c r="D181" s="12" t="str">
        <f>VLOOKUP(C181,'MASTER SALE PARTY'!$B$4:$E$1000,2,FALSE)</f>
        <v>27AAECM8871A1ZF</v>
      </c>
      <c r="E181" s="12" t="s">
        <v>1545</v>
      </c>
      <c r="F181" s="24" t="s">
        <v>245</v>
      </c>
      <c r="G181" s="25">
        <v>43588</v>
      </c>
      <c r="H181" s="12" t="str">
        <f>VLOOKUP(C181,'MASTER SALE PARTY'!$B$4:$E$1000,3,FALSE)</f>
        <v>27-Maharashatra</v>
      </c>
      <c r="I181" s="17">
        <v>0</v>
      </c>
      <c r="J181" s="17" t="s">
        <v>37</v>
      </c>
      <c r="K181" s="26">
        <v>87089900</v>
      </c>
      <c r="L181" s="20">
        <f>VLOOKUP(K181,'MASTER SALE HSN'!$A$4:$E$200,5,FALSE)</f>
        <v>28</v>
      </c>
      <c r="M181" s="26"/>
      <c r="N181" s="12"/>
      <c r="O181" s="12"/>
      <c r="P181" s="12"/>
      <c r="Q181" s="12"/>
      <c r="R181" s="12"/>
      <c r="S181" s="28">
        <v>23255.759999999998</v>
      </c>
      <c r="T181" s="21">
        <f t="shared" si="6"/>
        <v>0</v>
      </c>
      <c r="U181" s="21">
        <f t="shared" si="7"/>
        <v>3255.8063999999995</v>
      </c>
      <c r="V181" s="21">
        <f t="shared" si="8"/>
        <v>3255.8063999999995</v>
      </c>
      <c r="W181" s="21">
        <v>0</v>
      </c>
      <c r="X181" s="27">
        <v>29767.372799999997</v>
      </c>
      <c r="Y181" s="12" t="s">
        <v>38</v>
      </c>
      <c r="Z181" s="12" t="s">
        <v>1482</v>
      </c>
      <c r="AA181" s="12" t="str">
        <f>VLOOKUP(C181,'MASTER SALE PARTY'!$B$4:$E$1000,4,FALSE)</f>
        <v>Local</v>
      </c>
      <c r="AB181" s="26">
        <v>12</v>
      </c>
    </row>
    <row r="182" spans="1:28">
      <c r="A182" s="16">
        <v>43586</v>
      </c>
      <c r="B182" s="12">
        <v>9</v>
      </c>
      <c r="C182" s="23" t="s">
        <v>173</v>
      </c>
      <c r="D182" s="12" t="str">
        <f>VLOOKUP(C182,'MASTER SALE PARTY'!$B$4:$E$1000,2,FALSE)</f>
        <v>27AAGCP0139E1ZP</v>
      </c>
      <c r="E182" s="12" t="s">
        <v>1545</v>
      </c>
      <c r="F182" s="24" t="s">
        <v>246</v>
      </c>
      <c r="G182" s="25">
        <v>43588</v>
      </c>
      <c r="H182" s="12" t="str">
        <f>VLOOKUP(C182,'MASTER SALE PARTY'!$B$4:$E$1000,3,FALSE)</f>
        <v>27-Maharashatra</v>
      </c>
      <c r="I182" s="17">
        <v>0</v>
      </c>
      <c r="J182" s="17" t="s">
        <v>37</v>
      </c>
      <c r="K182" s="26">
        <v>87141090</v>
      </c>
      <c r="L182" s="20">
        <f>VLOOKUP(K182,'MASTER SALE HSN'!$A$4:$E$200,5,FALSE)</f>
        <v>28</v>
      </c>
      <c r="M182" s="26"/>
      <c r="N182" s="12"/>
      <c r="O182" s="12"/>
      <c r="P182" s="12"/>
      <c r="Q182" s="12"/>
      <c r="R182" s="12"/>
      <c r="S182" s="28">
        <v>25396.2</v>
      </c>
      <c r="T182" s="21">
        <f t="shared" si="6"/>
        <v>0</v>
      </c>
      <c r="U182" s="21">
        <f t="shared" si="7"/>
        <v>3555.4680000000003</v>
      </c>
      <c r="V182" s="21">
        <f t="shared" si="8"/>
        <v>3555.4680000000003</v>
      </c>
      <c r="W182" s="21">
        <v>0</v>
      </c>
      <c r="X182" s="27">
        <v>32507.136000000002</v>
      </c>
      <c r="Y182" s="12" t="s">
        <v>38</v>
      </c>
      <c r="Z182" s="12" t="s">
        <v>1482</v>
      </c>
      <c r="AA182" s="12" t="str">
        <f>VLOOKUP(C182,'MASTER SALE PARTY'!$B$4:$E$1000,4,FALSE)</f>
        <v>Local</v>
      </c>
      <c r="AB182" s="26">
        <v>540</v>
      </c>
    </row>
    <row r="183" spans="1:28">
      <c r="A183" s="16">
        <v>43586</v>
      </c>
      <c r="B183" s="12">
        <v>10</v>
      </c>
      <c r="C183" s="23" t="s">
        <v>173</v>
      </c>
      <c r="D183" s="12" t="str">
        <f>VLOOKUP(C183,'MASTER SALE PARTY'!$B$4:$E$1000,2,FALSE)</f>
        <v>27AAGCP0139E1ZP</v>
      </c>
      <c r="E183" s="12" t="s">
        <v>1545</v>
      </c>
      <c r="F183" s="24" t="s">
        <v>247</v>
      </c>
      <c r="G183" s="25">
        <v>43588</v>
      </c>
      <c r="H183" s="12" t="str">
        <f>VLOOKUP(C183,'MASTER SALE PARTY'!$B$4:$E$1000,3,FALSE)</f>
        <v>27-Maharashatra</v>
      </c>
      <c r="I183" s="17">
        <v>0</v>
      </c>
      <c r="J183" s="17" t="s">
        <v>37</v>
      </c>
      <c r="K183" s="26">
        <v>87141090</v>
      </c>
      <c r="L183" s="20">
        <f>VLOOKUP(K183,'MASTER SALE HSN'!$A$4:$E$200,5,FALSE)</f>
        <v>28</v>
      </c>
      <c r="M183" s="26"/>
      <c r="N183" s="12"/>
      <c r="O183" s="12"/>
      <c r="P183" s="12"/>
      <c r="Q183" s="12"/>
      <c r="R183" s="12"/>
      <c r="S183" s="28">
        <v>25625.8</v>
      </c>
      <c r="T183" s="21">
        <f t="shared" si="6"/>
        <v>0</v>
      </c>
      <c r="U183" s="21">
        <f t="shared" si="7"/>
        <v>3587.6119999999996</v>
      </c>
      <c r="V183" s="21">
        <f t="shared" si="8"/>
        <v>3587.6119999999996</v>
      </c>
      <c r="W183" s="21">
        <v>0</v>
      </c>
      <c r="X183" s="27">
        <v>32801.023999999998</v>
      </c>
      <c r="Y183" s="12" t="s">
        <v>38</v>
      </c>
      <c r="Z183" s="12" t="s">
        <v>1482</v>
      </c>
      <c r="AA183" s="12" t="str">
        <f>VLOOKUP(C183,'MASTER SALE PARTY'!$B$4:$E$1000,4,FALSE)</f>
        <v>Local</v>
      </c>
      <c r="AB183" s="26">
        <v>340</v>
      </c>
    </row>
    <row r="184" spans="1:28">
      <c r="A184" s="16">
        <v>43586</v>
      </c>
      <c r="B184" s="12">
        <v>11</v>
      </c>
      <c r="C184" s="23" t="s">
        <v>142</v>
      </c>
      <c r="D184" s="12" t="str">
        <f>VLOOKUP(C184,'MASTER SALE PARTY'!$B$4:$E$1000,2,FALSE)</f>
        <v>27AAACB2484Q1Z8</v>
      </c>
      <c r="E184" s="12" t="s">
        <v>1545</v>
      </c>
      <c r="F184" s="24" t="s">
        <v>248</v>
      </c>
      <c r="G184" s="25">
        <v>43588</v>
      </c>
      <c r="H184" s="12" t="str">
        <f>VLOOKUP(C184,'MASTER SALE PARTY'!$B$4:$E$1000,3,FALSE)</f>
        <v>27-Maharashatra</v>
      </c>
      <c r="I184" s="17">
        <v>0</v>
      </c>
      <c r="J184" s="17" t="s">
        <v>37</v>
      </c>
      <c r="K184" s="26">
        <v>998898</v>
      </c>
      <c r="L184" s="20">
        <f>VLOOKUP(K184,'MASTER SALE HSN'!$A$4:$E$200,5,FALSE)</f>
        <v>18</v>
      </c>
      <c r="M184" s="26"/>
      <c r="N184" s="12"/>
      <c r="O184" s="12"/>
      <c r="P184" s="12"/>
      <c r="Q184" s="12"/>
      <c r="R184" s="12"/>
      <c r="S184" s="28">
        <v>6240</v>
      </c>
      <c r="T184" s="21">
        <f t="shared" si="6"/>
        <v>0</v>
      </c>
      <c r="U184" s="21">
        <f t="shared" si="7"/>
        <v>561.6</v>
      </c>
      <c r="V184" s="21">
        <f t="shared" si="8"/>
        <v>561.6</v>
      </c>
      <c r="W184" s="21">
        <v>0</v>
      </c>
      <c r="X184" s="27">
        <v>7363.2000000000007</v>
      </c>
      <c r="Y184" s="12" t="s">
        <v>38</v>
      </c>
      <c r="Z184" s="12" t="s">
        <v>1482</v>
      </c>
      <c r="AA184" s="12" t="str">
        <f>VLOOKUP(C184,'MASTER SALE PARTY'!$B$4:$E$1000,4,FALSE)</f>
        <v>Local</v>
      </c>
      <c r="AB184" s="26">
        <v>960</v>
      </c>
    </row>
    <row r="185" spans="1:28">
      <c r="A185" s="16">
        <v>43586</v>
      </c>
      <c r="B185" s="12">
        <v>12</v>
      </c>
      <c r="C185" s="23" t="s">
        <v>142</v>
      </c>
      <c r="D185" s="12" t="str">
        <f>VLOOKUP(C185,'MASTER SALE PARTY'!$B$4:$E$1000,2,FALSE)</f>
        <v>27AAACB2484Q1Z8</v>
      </c>
      <c r="E185" s="12" t="s">
        <v>1545</v>
      </c>
      <c r="F185" s="24" t="s">
        <v>249</v>
      </c>
      <c r="G185" s="25">
        <v>43588</v>
      </c>
      <c r="H185" s="12" t="str">
        <f>VLOOKUP(C185,'MASTER SALE PARTY'!$B$4:$E$1000,3,FALSE)</f>
        <v>27-Maharashatra</v>
      </c>
      <c r="I185" s="17">
        <v>0</v>
      </c>
      <c r="J185" s="17" t="s">
        <v>37</v>
      </c>
      <c r="K185" s="26">
        <v>998898</v>
      </c>
      <c r="L185" s="20">
        <f>VLOOKUP(K185,'MASTER SALE HSN'!$A$4:$E$200,5,FALSE)</f>
        <v>18</v>
      </c>
      <c r="M185" s="26"/>
      <c r="N185" s="12"/>
      <c r="O185" s="12"/>
      <c r="P185" s="12"/>
      <c r="Q185" s="12"/>
      <c r="R185" s="12"/>
      <c r="S185" s="28">
        <v>3105</v>
      </c>
      <c r="T185" s="21">
        <f t="shared" si="6"/>
        <v>0</v>
      </c>
      <c r="U185" s="21">
        <f t="shared" si="7"/>
        <v>279.45</v>
      </c>
      <c r="V185" s="21">
        <f t="shared" si="8"/>
        <v>279.45</v>
      </c>
      <c r="W185" s="21">
        <v>0</v>
      </c>
      <c r="X185" s="27">
        <v>3663.8999999999996</v>
      </c>
      <c r="Y185" s="12" t="s">
        <v>38</v>
      </c>
      <c r="Z185" s="12" t="s">
        <v>1482</v>
      </c>
      <c r="AA185" s="12" t="str">
        <f>VLOOKUP(C185,'MASTER SALE PARTY'!$B$4:$E$1000,4,FALSE)</f>
        <v>Local</v>
      </c>
      <c r="AB185" s="26">
        <v>450</v>
      </c>
    </row>
    <row r="186" spans="1:28">
      <c r="A186" s="16">
        <v>43586</v>
      </c>
      <c r="B186" s="12">
        <v>13</v>
      </c>
      <c r="C186" s="23" t="s">
        <v>45</v>
      </c>
      <c r="D186" s="12" t="str">
        <f>VLOOKUP(C186,'MASTER SALE PARTY'!$B$4:$E$1000,2,FALSE)</f>
        <v>27AAECM8871A1ZF</v>
      </c>
      <c r="E186" s="12" t="s">
        <v>1545</v>
      </c>
      <c r="F186" s="24" t="s">
        <v>250</v>
      </c>
      <c r="G186" s="25">
        <v>43589</v>
      </c>
      <c r="H186" s="12" t="str">
        <f>VLOOKUP(C186,'MASTER SALE PARTY'!$B$4:$E$1000,3,FALSE)</f>
        <v>27-Maharashatra</v>
      </c>
      <c r="I186" s="17">
        <v>0</v>
      </c>
      <c r="J186" s="17" t="s">
        <v>37</v>
      </c>
      <c r="K186" s="26">
        <v>87089900</v>
      </c>
      <c r="L186" s="20">
        <f>VLOOKUP(K186,'MASTER SALE HSN'!$A$4:$E$200,5,FALSE)</f>
        <v>28</v>
      </c>
      <c r="M186" s="26"/>
      <c r="N186" s="12"/>
      <c r="O186" s="12"/>
      <c r="P186" s="12"/>
      <c r="Q186" s="12"/>
      <c r="R186" s="12"/>
      <c r="S186" s="28">
        <v>17441.82</v>
      </c>
      <c r="T186" s="21">
        <f t="shared" si="6"/>
        <v>0</v>
      </c>
      <c r="U186" s="21">
        <f t="shared" si="7"/>
        <v>2441.8547999999996</v>
      </c>
      <c r="V186" s="21">
        <f t="shared" si="8"/>
        <v>2441.8547999999996</v>
      </c>
      <c r="W186" s="21">
        <v>0</v>
      </c>
      <c r="X186" s="27">
        <v>22325.529600000002</v>
      </c>
      <c r="Y186" s="12" t="s">
        <v>38</v>
      </c>
      <c r="Z186" s="12" t="s">
        <v>1482</v>
      </c>
      <c r="AA186" s="12" t="str">
        <f>VLOOKUP(C186,'MASTER SALE PARTY'!$B$4:$E$1000,4,FALSE)</f>
        <v>Local</v>
      </c>
      <c r="AB186" s="26">
        <v>9</v>
      </c>
    </row>
    <row r="187" spans="1:28">
      <c r="A187" s="16">
        <v>43586</v>
      </c>
      <c r="B187" s="12">
        <v>14</v>
      </c>
      <c r="C187" s="23" t="s">
        <v>33</v>
      </c>
      <c r="D187" s="12" t="str">
        <f>VLOOKUP(C187,'MASTER SALE PARTY'!$B$4:$E$1000,2,FALSE)</f>
        <v>27AABCM2508F1ZU</v>
      </c>
      <c r="E187" s="12" t="s">
        <v>1545</v>
      </c>
      <c r="F187" s="24" t="s">
        <v>251</v>
      </c>
      <c r="G187" s="25">
        <v>43589</v>
      </c>
      <c r="H187" s="12" t="str">
        <f>VLOOKUP(C187,'MASTER SALE PARTY'!$B$4:$E$1000,3,FALSE)</f>
        <v>27-Maharashatra</v>
      </c>
      <c r="I187" s="17">
        <v>0</v>
      </c>
      <c r="J187" s="17" t="s">
        <v>37</v>
      </c>
      <c r="K187" s="26">
        <v>87141090</v>
      </c>
      <c r="L187" s="20">
        <f>VLOOKUP(K187,'MASTER SALE HSN'!$A$4:$E$200,5,FALSE)</f>
        <v>28</v>
      </c>
      <c r="M187" s="26"/>
      <c r="N187" s="12"/>
      <c r="O187" s="12"/>
      <c r="P187" s="12"/>
      <c r="Q187" s="12"/>
      <c r="R187" s="12"/>
      <c r="S187" s="28">
        <v>27228</v>
      </c>
      <c r="T187" s="21">
        <f t="shared" si="6"/>
        <v>0</v>
      </c>
      <c r="U187" s="21">
        <f t="shared" si="7"/>
        <v>3811.9199999999996</v>
      </c>
      <c r="V187" s="21">
        <f t="shared" si="8"/>
        <v>3811.9199999999996</v>
      </c>
      <c r="W187" s="21">
        <v>0</v>
      </c>
      <c r="X187" s="27">
        <v>34851.839999999997</v>
      </c>
      <c r="Y187" s="12" t="s">
        <v>38</v>
      </c>
      <c r="Z187" s="12" t="s">
        <v>1482</v>
      </c>
      <c r="AA187" s="12" t="str">
        <f>VLOOKUP(C187,'MASTER SALE PARTY'!$B$4:$E$1000,4,FALSE)</f>
        <v>Local</v>
      </c>
      <c r="AB187" s="26">
        <v>432</v>
      </c>
    </row>
    <row r="188" spans="1:28">
      <c r="A188" s="16">
        <v>43586</v>
      </c>
      <c r="B188" s="12">
        <v>15</v>
      </c>
      <c r="C188" s="23" t="s">
        <v>173</v>
      </c>
      <c r="D188" s="12" t="str">
        <f>VLOOKUP(C188,'MASTER SALE PARTY'!$B$4:$E$1000,2,FALSE)</f>
        <v>27AAGCP0139E1ZP</v>
      </c>
      <c r="E188" s="12" t="s">
        <v>1545</v>
      </c>
      <c r="F188" s="24" t="s">
        <v>252</v>
      </c>
      <c r="G188" s="25">
        <v>43589</v>
      </c>
      <c r="H188" s="12" t="str">
        <f>VLOOKUP(C188,'MASTER SALE PARTY'!$B$4:$E$1000,3,FALSE)</f>
        <v>27-Maharashatra</v>
      </c>
      <c r="I188" s="17">
        <v>0</v>
      </c>
      <c r="J188" s="17" t="s">
        <v>37</v>
      </c>
      <c r="K188" s="26">
        <v>87141090</v>
      </c>
      <c r="L188" s="20">
        <f>VLOOKUP(K188,'MASTER SALE HSN'!$A$4:$E$200,5,FALSE)</f>
        <v>28</v>
      </c>
      <c r="M188" s="26"/>
      <c r="N188" s="12"/>
      <c r="O188" s="12"/>
      <c r="P188" s="12"/>
      <c r="Q188" s="12"/>
      <c r="R188" s="12"/>
      <c r="S188" s="28">
        <v>22574.400000000001</v>
      </c>
      <c r="T188" s="21">
        <f t="shared" si="6"/>
        <v>0</v>
      </c>
      <c r="U188" s="21">
        <f t="shared" si="7"/>
        <v>3160.4160000000002</v>
      </c>
      <c r="V188" s="21">
        <f t="shared" si="8"/>
        <v>3160.4160000000002</v>
      </c>
      <c r="W188" s="21">
        <v>0</v>
      </c>
      <c r="X188" s="27">
        <v>28895.232000000004</v>
      </c>
      <c r="Y188" s="12" t="s">
        <v>38</v>
      </c>
      <c r="Z188" s="12" t="s">
        <v>1482</v>
      </c>
      <c r="AA188" s="12" t="str">
        <f>VLOOKUP(C188,'MASTER SALE PARTY'!$B$4:$E$1000,4,FALSE)</f>
        <v>Local</v>
      </c>
      <c r="AB188" s="26">
        <v>480</v>
      </c>
    </row>
    <row r="189" spans="1:28">
      <c r="A189" s="16">
        <v>43586</v>
      </c>
      <c r="B189" s="12">
        <v>16</v>
      </c>
      <c r="C189" s="23" t="s">
        <v>173</v>
      </c>
      <c r="D189" s="12" t="str">
        <f>VLOOKUP(C189,'MASTER SALE PARTY'!$B$4:$E$1000,2,FALSE)</f>
        <v>27AAGCP0139E1ZP</v>
      </c>
      <c r="E189" s="12" t="s">
        <v>1545</v>
      </c>
      <c r="F189" s="24" t="s">
        <v>253</v>
      </c>
      <c r="G189" s="25">
        <v>43589</v>
      </c>
      <c r="H189" s="12" t="str">
        <f>VLOOKUP(C189,'MASTER SALE PARTY'!$B$4:$E$1000,3,FALSE)</f>
        <v>27-Maharashatra</v>
      </c>
      <c r="I189" s="17">
        <v>0</v>
      </c>
      <c r="J189" s="17" t="s">
        <v>37</v>
      </c>
      <c r="K189" s="26">
        <v>87141090</v>
      </c>
      <c r="L189" s="20">
        <f>VLOOKUP(K189,'MASTER SALE HSN'!$A$4:$E$200,5,FALSE)</f>
        <v>28</v>
      </c>
      <c r="M189" s="26"/>
      <c r="N189" s="12"/>
      <c r="O189" s="12"/>
      <c r="P189" s="12"/>
      <c r="Q189" s="12"/>
      <c r="R189" s="12"/>
      <c r="S189" s="28">
        <v>30148</v>
      </c>
      <c r="T189" s="21">
        <f t="shared" si="6"/>
        <v>0</v>
      </c>
      <c r="U189" s="21">
        <f t="shared" si="7"/>
        <v>4220.72</v>
      </c>
      <c r="V189" s="21">
        <f t="shared" si="8"/>
        <v>4220.72</v>
      </c>
      <c r="W189" s="21">
        <v>0</v>
      </c>
      <c r="X189" s="27">
        <v>38589.440000000002</v>
      </c>
      <c r="Y189" s="12" t="s">
        <v>38</v>
      </c>
      <c r="Z189" s="12" t="s">
        <v>1482</v>
      </c>
      <c r="AA189" s="12" t="str">
        <f>VLOOKUP(C189,'MASTER SALE PARTY'!$B$4:$E$1000,4,FALSE)</f>
        <v>Local</v>
      </c>
      <c r="AB189" s="26">
        <v>400</v>
      </c>
    </row>
    <row r="190" spans="1:28">
      <c r="A190" s="16">
        <v>43586</v>
      </c>
      <c r="B190" s="12">
        <v>17</v>
      </c>
      <c r="C190" s="23" t="s">
        <v>142</v>
      </c>
      <c r="D190" s="12" t="str">
        <f>VLOOKUP(C190,'MASTER SALE PARTY'!$B$4:$E$1000,2,FALSE)</f>
        <v>27AAACB2484Q1Z8</v>
      </c>
      <c r="E190" s="12" t="s">
        <v>1545</v>
      </c>
      <c r="F190" s="24" t="s">
        <v>254</v>
      </c>
      <c r="G190" s="25">
        <v>43589</v>
      </c>
      <c r="H190" s="12" t="str">
        <f>VLOOKUP(C190,'MASTER SALE PARTY'!$B$4:$E$1000,3,FALSE)</f>
        <v>27-Maharashatra</v>
      </c>
      <c r="I190" s="17">
        <v>0</v>
      </c>
      <c r="J190" s="17" t="s">
        <v>37</v>
      </c>
      <c r="K190" s="26">
        <v>998898</v>
      </c>
      <c r="L190" s="20">
        <f>VLOOKUP(K190,'MASTER SALE HSN'!$A$4:$E$200,5,FALSE)</f>
        <v>18</v>
      </c>
      <c r="M190" s="26"/>
      <c r="N190" s="12"/>
      <c r="O190" s="12"/>
      <c r="P190" s="12"/>
      <c r="Q190" s="12"/>
      <c r="R190" s="12"/>
      <c r="S190" s="28">
        <v>2070</v>
      </c>
      <c r="T190" s="21">
        <f t="shared" si="6"/>
        <v>0</v>
      </c>
      <c r="U190" s="21">
        <f t="shared" si="7"/>
        <v>186.29999999999998</v>
      </c>
      <c r="V190" s="21">
        <f t="shared" si="8"/>
        <v>186.29999999999998</v>
      </c>
      <c r="W190" s="21">
        <v>0</v>
      </c>
      <c r="X190" s="27">
        <v>2442.6000000000004</v>
      </c>
      <c r="Y190" s="12" t="s">
        <v>38</v>
      </c>
      <c r="Z190" s="12" t="s">
        <v>1482</v>
      </c>
      <c r="AA190" s="12" t="str">
        <f>VLOOKUP(C190,'MASTER SALE PARTY'!$B$4:$E$1000,4,FALSE)</f>
        <v>Local</v>
      </c>
      <c r="AB190" s="26">
        <v>300</v>
      </c>
    </row>
    <row r="191" spans="1:28">
      <c r="A191" s="16">
        <v>43586</v>
      </c>
      <c r="B191" s="12">
        <v>18</v>
      </c>
      <c r="C191" s="23" t="s">
        <v>142</v>
      </c>
      <c r="D191" s="12" t="str">
        <f>VLOOKUP(C191,'MASTER SALE PARTY'!$B$4:$E$1000,2,FALSE)</f>
        <v>27AAACB2484Q1Z8</v>
      </c>
      <c r="E191" s="12" t="s">
        <v>1545</v>
      </c>
      <c r="F191" s="24" t="s">
        <v>255</v>
      </c>
      <c r="G191" s="25">
        <v>43589</v>
      </c>
      <c r="H191" s="12" t="str">
        <f>VLOOKUP(C191,'MASTER SALE PARTY'!$B$4:$E$1000,3,FALSE)</f>
        <v>27-Maharashatra</v>
      </c>
      <c r="I191" s="17">
        <v>0</v>
      </c>
      <c r="J191" s="17" t="s">
        <v>37</v>
      </c>
      <c r="K191" s="26">
        <v>998898</v>
      </c>
      <c r="L191" s="20">
        <f>VLOOKUP(K191,'MASTER SALE HSN'!$A$4:$E$200,5,FALSE)</f>
        <v>18</v>
      </c>
      <c r="M191" s="26"/>
      <c r="N191" s="12"/>
      <c r="O191" s="12"/>
      <c r="P191" s="12"/>
      <c r="Q191" s="12"/>
      <c r="R191" s="12"/>
      <c r="S191" s="28">
        <v>5850</v>
      </c>
      <c r="T191" s="21">
        <f t="shared" si="6"/>
        <v>0</v>
      </c>
      <c r="U191" s="21">
        <f t="shared" si="7"/>
        <v>526.5</v>
      </c>
      <c r="V191" s="21">
        <f t="shared" si="8"/>
        <v>526.5</v>
      </c>
      <c r="W191" s="21">
        <v>0</v>
      </c>
      <c r="X191" s="27">
        <v>6903</v>
      </c>
      <c r="Y191" s="12" t="s">
        <v>38</v>
      </c>
      <c r="Z191" s="12" t="s">
        <v>1482</v>
      </c>
      <c r="AA191" s="12" t="str">
        <f>VLOOKUP(C191,'MASTER SALE PARTY'!$B$4:$E$1000,4,FALSE)</f>
        <v>Local</v>
      </c>
      <c r="AB191" s="26">
        <v>900</v>
      </c>
    </row>
    <row r="192" spans="1:28">
      <c r="A192" s="16">
        <v>43586</v>
      </c>
      <c r="B192" s="12">
        <v>19</v>
      </c>
      <c r="C192" s="23" t="s">
        <v>45</v>
      </c>
      <c r="D192" s="12" t="str">
        <f>VLOOKUP(C192,'MASTER SALE PARTY'!$B$4:$E$1000,2,FALSE)</f>
        <v>27AAECM8871A1ZF</v>
      </c>
      <c r="E192" s="12" t="s">
        <v>1545</v>
      </c>
      <c r="F192" s="24" t="s">
        <v>256</v>
      </c>
      <c r="G192" s="25">
        <v>43591</v>
      </c>
      <c r="H192" s="12" t="str">
        <f>VLOOKUP(C192,'MASTER SALE PARTY'!$B$4:$E$1000,3,FALSE)</f>
        <v>27-Maharashatra</v>
      </c>
      <c r="I192" s="17">
        <v>0</v>
      </c>
      <c r="J192" s="17" t="s">
        <v>37</v>
      </c>
      <c r="K192" s="26">
        <v>87089900</v>
      </c>
      <c r="L192" s="20">
        <f>VLOOKUP(K192,'MASTER SALE HSN'!$A$4:$E$200,5,FALSE)</f>
        <v>28</v>
      </c>
      <c r="M192" s="26"/>
      <c r="N192" s="12"/>
      <c r="O192" s="12"/>
      <c r="P192" s="12"/>
      <c r="Q192" s="12"/>
      <c r="R192" s="12"/>
      <c r="S192" s="28">
        <v>23255.759999999998</v>
      </c>
      <c r="T192" s="21">
        <f t="shared" si="6"/>
        <v>0</v>
      </c>
      <c r="U192" s="21">
        <f t="shared" si="7"/>
        <v>3255.8063999999995</v>
      </c>
      <c r="V192" s="21">
        <f t="shared" si="8"/>
        <v>3255.8063999999995</v>
      </c>
      <c r="W192" s="21">
        <v>0</v>
      </c>
      <c r="X192" s="27">
        <v>29767.372799999997</v>
      </c>
      <c r="Y192" s="12" t="s">
        <v>38</v>
      </c>
      <c r="Z192" s="12" t="s">
        <v>1482</v>
      </c>
      <c r="AA192" s="12" t="str">
        <f>VLOOKUP(C192,'MASTER SALE PARTY'!$B$4:$E$1000,4,FALSE)</f>
        <v>Local</v>
      </c>
      <c r="AB192" s="26">
        <v>12</v>
      </c>
    </row>
    <row r="193" spans="1:28">
      <c r="A193" s="16">
        <v>43586</v>
      </c>
      <c r="B193" s="12">
        <v>20</v>
      </c>
      <c r="C193" s="23" t="s">
        <v>45</v>
      </c>
      <c r="D193" s="12" t="str">
        <f>VLOOKUP(C193,'MASTER SALE PARTY'!$B$4:$E$1000,2,FALSE)</f>
        <v>27AAECM8871A1ZF</v>
      </c>
      <c r="E193" s="12" t="s">
        <v>1545</v>
      </c>
      <c r="F193" s="24" t="s">
        <v>257</v>
      </c>
      <c r="G193" s="25">
        <v>43591</v>
      </c>
      <c r="H193" s="12" t="str">
        <f>VLOOKUP(C193,'MASTER SALE PARTY'!$B$4:$E$1000,3,FALSE)</f>
        <v>27-Maharashatra</v>
      </c>
      <c r="I193" s="17">
        <v>0</v>
      </c>
      <c r="J193" s="17" t="s">
        <v>37</v>
      </c>
      <c r="K193" s="26">
        <v>87089900</v>
      </c>
      <c r="L193" s="20">
        <f>VLOOKUP(K193,'MASTER SALE HSN'!$A$4:$E$200,5,FALSE)</f>
        <v>28</v>
      </c>
      <c r="M193" s="26"/>
      <c r="N193" s="12"/>
      <c r="O193" s="12"/>
      <c r="P193" s="12"/>
      <c r="Q193" s="12"/>
      <c r="R193" s="12"/>
      <c r="S193" s="28">
        <v>23255.759999999998</v>
      </c>
      <c r="T193" s="21">
        <f t="shared" si="6"/>
        <v>0</v>
      </c>
      <c r="U193" s="21">
        <f t="shared" si="7"/>
        <v>3255.8063999999995</v>
      </c>
      <c r="V193" s="21">
        <f t="shared" si="8"/>
        <v>3255.8063999999995</v>
      </c>
      <c r="W193" s="21">
        <v>0</v>
      </c>
      <c r="X193" s="27">
        <v>29767.372799999997</v>
      </c>
      <c r="Y193" s="12" t="s">
        <v>38</v>
      </c>
      <c r="Z193" s="12" t="s">
        <v>1482</v>
      </c>
      <c r="AA193" s="12" t="str">
        <f>VLOOKUP(C193,'MASTER SALE PARTY'!$B$4:$E$1000,4,FALSE)</f>
        <v>Local</v>
      </c>
      <c r="AB193" s="26">
        <v>12</v>
      </c>
    </row>
    <row r="194" spans="1:28">
      <c r="A194" s="16">
        <v>43586</v>
      </c>
      <c r="B194" s="12">
        <v>21</v>
      </c>
      <c r="C194" s="23" t="s">
        <v>45</v>
      </c>
      <c r="D194" s="12" t="str">
        <f>VLOOKUP(C194,'MASTER SALE PARTY'!$B$4:$E$1000,2,FALSE)</f>
        <v>27AAECM8871A1ZF</v>
      </c>
      <c r="E194" s="12" t="s">
        <v>1545</v>
      </c>
      <c r="F194" s="24" t="s">
        <v>258</v>
      </c>
      <c r="G194" s="25">
        <v>43591</v>
      </c>
      <c r="H194" s="12" t="str">
        <f>VLOOKUP(C194,'MASTER SALE PARTY'!$B$4:$E$1000,3,FALSE)</f>
        <v>27-Maharashatra</v>
      </c>
      <c r="I194" s="17">
        <v>0</v>
      </c>
      <c r="J194" s="17" t="s">
        <v>37</v>
      </c>
      <c r="K194" s="26">
        <v>87089900</v>
      </c>
      <c r="L194" s="20">
        <f>VLOOKUP(K194,'MASTER SALE HSN'!$A$4:$E$200,5,FALSE)</f>
        <v>28</v>
      </c>
      <c r="M194" s="26"/>
      <c r="N194" s="12"/>
      <c r="O194" s="12"/>
      <c r="P194" s="12"/>
      <c r="Q194" s="12"/>
      <c r="R194" s="12"/>
      <c r="S194" s="28">
        <v>23255.759999999998</v>
      </c>
      <c r="T194" s="21">
        <f t="shared" si="6"/>
        <v>0</v>
      </c>
      <c r="U194" s="21">
        <f t="shared" si="7"/>
        <v>3255.8063999999995</v>
      </c>
      <c r="V194" s="21">
        <f t="shared" si="8"/>
        <v>3255.8063999999995</v>
      </c>
      <c r="W194" s="21">
        <v>0</v>
      </c>
      <c r="X194" s="27">
        <v>29767.372799999997</v>
      </c>
      <c r="Y194" s="12" t="s">
        <v>38</v>
      </c>
      <c r="Z194" s="12" t="s">
        <v>1482</v>
      </c>
      <c r="AA194" s="12" t="str">
        <f>VLOOKUP(C194,'MASTER SALE PARTY'!$B$4:$E$1000,4,FALSE)</f>
        <v>Local</v>
      </c>
      <c r="AB194" s="26">
        <v>12</v>
      </c>
    </row>
    <row r="195" spans="1:28">
      <c r="A195" s="16">
        <v>43586</v>
      </c>
      <c r="B195" s="12">
        <v>22</v>
      </c>
      <c r="C195" s="23" t="s">
        <v>45</v>
      </c>
      <c r="D195" s="12" t="str">
        <f>VLOOKUP(C195,'MASTER SALE PARTY'!$B$4:$E$1000,2,FALSE)</f>
        <v>27AAECM8871A1ZF</v>
      </c>
      <c r="E195" s="12" t="s">
        <v>1545</v>
      </c>
      <c r="F195" s="24" t="s">
        <v>259</v>
      </c>
      <c r="G195" s="25">
        <v>43591</v>
      </c>
      <c r="H195" s="12" t="str">
        <f>VLOOKUP(C195,'MASTER SALE PARTY'!$B$4:$E$1000,3,FALSE)</f>
        <v>27-Maharashatra</v>
      </c>
      <c r="I195" s="17">
        <v>0</v>
      </c>
      <c r="J195" s="17" t="s">
        <v>37</v>
      </c>
      <c r="K195" s="26">
        <v>87089900</v>
      </c>
      <c r="L195" s="20">
        <f>VLOOKUP(K195,'MASTER SALE HSN'!$A$4:$E$200,5,FALSE)</f>
        <v>28</v>
      </c>
      <c r="M195" s="26"/>
      <c r="N195" s="12"/>
      <c r="O195" s="12"/>
      <c r="P195" s="12"/>
      <c r="Q195" s="12"/>
      <c r="R195" s="12"/>
      <c r="S195" s="28">
        <v>23255.759999999998</v>
      </c>
      <c r="T195" s="21">
        <f t="shared" si="6"/>
        <v>0</v>
      </c>
      <c r="U195" s="21">
        <f t="shared" si="7"/>
        <v>3255.8063999999995</v>
      </c>
      <c r="V195" s="21">
        <f t="shared" si="8"/>
        <v>3255.8063999999995</v>
      </c>
      <c r="W195" s="21">
        <v>0</v>
      </c>
      <c r="X195" s="27">
        <v>29767.372799999997</v>
      </c>
      <c r="Y195" s="12" t="s">
        <v>38</v>
      </c>
      <c r="Z195" s="12" t="s">
        <v>1482</v>
      </c>
      <c r="AA195" s="12" t="str">
        <f>VLOOKUP(C195,'MASTER SALE PARTY'!$B$4:$E$1000,4,FALSE)</f>
        <v>Local</v>
      </c>
      <c r="AB195" s="26">
        <v>12</v>
      </c>
    </row>
    <row r="196" spans="1:28">
      <c r="A196" s="16">
        <v>43586</v>
      </c>
      <c r="B196" s="12">
        <v>23</v>
      </c>
      <c r="C196" s="23" t="s">
        <v>142</v>
      </c>
      <c r="D196" s="12" t="str">
        <f>VLOOKUP(C196,'MASTER SALE PARTY'!$B$4:$E$1000,2,FALSE)</f>
        <v>27AAACB2484Q1Z8</v>
      </c>
      <c r="E196" s="12" t="s">
        <v>1545</v>
      </c>
      <c r="F196" s="24" t="s">
        <v>260</v>
      </c>
      <c r="G196" s="25">
        <v>43591</v>
      </c>
      <c r="H196" s="12" t="str">
        <f>VLOOKUP(C196,'MASTER SALE PARTY'!$B$4:$E$1000,3,FALSE)</f>
        <v>27-Maharashatra</v>
      </c>
      <c r="I196" s="17">
        <v>0</v>
      </c>
      <c r="J196" s="17" t="s">
        <v>37</v>
      </c>
      <c r="K196" s="26">
        <v>998898</v>
      </c>
      <c r="L196" s="20">
        <f>VLOOKUP(K196,'MASTER SALE HSN'!$A$4:$E$200,5,FALSE)</f>
        <v>18</v>
      </c>
      <c r="M196" s="26"/>
      <c r="N196" s="12"/>
      <c r="O196" s="12"/>
      <c r="P196" s="12"/>
      <c r="Q196" s="12"/>
      <c r="R196" s="12"/>
      <c r="S196" s="28">
        <v>6954.5</v>
      </c>
      <c r="T196" s="21">
        <f t="shared" si="6"/>
        <v>0</v>
      </c>
      <c r="U196" s="21">
        <f t="shared" si="7"/>
        <v>625.90499999999997</v>
      </c>
      <c r="V196" s="21">
        <f t="shared" si="8"/>
        <v>625.90499999999997</v>
      </c>
      <c r="W196" s="21">
        <v>0</v>
      </c>
      <c r="X196" s="27">
        <v>8206.31</v>
      </c>
      <c r="Y196" s="12" t="s">
        <v>38</v>
      </c>
      <c r="Z196" s="12" t="s">
        <v>1482</v>
      </c>
      <c r="AA196" s="12" t="str">
        <f>VLOOKUP(C196,'MASTER SALE PARTY'!$B$4:$E$1000,4,FALSE)</f>
        <v>Local</v>
      </c>
      <c r="AB196" s="26">
        <v>1591</v>
      </c>
    </row>
    <row r="197" spans="1:28">
      <c r="A197" s="16">
        <v>43586</v>
      </c>
      <c r="B197" s="12">
        <v>24</v>
      </c>
      <c r="C197" s="23" t="s">
        <v>142</v>
      </c>
      <c r="D197" s="12" t="str">
        <f>VLOOKUP(C197,'MASTER SALE PARTY'!$B$4:$E$1000,2,FALSE)</f>
        <v>27AAACB2484Q1Z8</v>
      </c>
      <c r="E197" s="12" t="s">
        <v>1545</v>
      </c>
      <c r="F197" s="24" t="s">
        <v>261</v>
      </c>
      <c r="G197" s="25">
        <v>43591</v>
      </c>
      <c r="H197" s="12" t="str">
        <f>VLOOKUP(C197,'MASTER SALE PARTY'!$B$4:$E$1000,3,FALSE)</f>
        <v>27-Maharashatra</v>
      </c>
      <c r="I197" s="17">
        <v>0</v>
      </c>
      <c r="J197" s="17" t="s">
        <v>37</v>
      </c>
      <c r="K197" s="26">
        <v>998898</v>
      </c>
      <c r="L197" s="20">
        <f>VLOOKUP(K197,'MASTER SALE HSN'!$A$4:$E$200,5,FALSE)</f>
        <v>18</v>
      </c>
      <c r="M197" s="26"/>
      <c r="N197" s="12"/>
      <c r="O197" s="12"/>
      <c r="P197" s="12"/>
      <c r="Q197" s="12"/>
      <c r="R197" s="12"/>
      <c r="S197" s="28">
        <v>4680</v>
      </c>
      <c r="T197" s="21">
        <f t="shared" si="6"/>
        <v>0</v>
      </c>
      <c r="U197" s="21">
        <f t="shared" si="7"/>
        <v>421.2</v>
      </c>
      <c r="V197" s="21">
        <f t="shared" si="8"/>
        <v>421.2</v>
      </c>
      <c r="W197" s="21">
        <v>0</v>
      </c>
      <c r="X197" s="27">
        <v>5522.4</v>
      </c>
      <c r="Y197" s="12" t="s">
        <v>38</v>
      </c>
      <c r="Z197" s="12" t="s">
        <v>1482</v>
      </c>
      <c r="AA197" s="12" t="str">
        <f>VLOOKUP(C197,'MASTER SALE PARTY'!$B$4:$E$1000,4,FALSE)</f>
        <v>Local</v>
      </c>
      <c r="AB197" s="26">
        <v>720</v>
      </c>
    </row>
    <row r="198" spans="1:28">
      <c r="A198" s="16">
        <v>43586</v>
      </c>
      <c r="B198" s="12">
        <v>25</v>
      </c>
      <c r="C198" s="23" t="s">
        <v>92</v>
      </c>
      <c r="D198" s="12" t="str">
        <f>VLOOKUP(C198,'MASTER SALE PARTY'!$B$4:$E$1000,2,FALSE)</f>
        <v>27AAACH4211R1ZF</v>
      </c>
      <c r="E198" s="12" t="s">
        <v>1545</v>
      </c>
      <c r="F198" s="24" t="s">
        <v>262</v>
      </c>
      <c r="G198" s="25">
        <v>43591</v>
      </c>
      <c r="H198" s="12" t="str">
        <f>VLOOKUP(C198,'MASTER SALE PARTY'!$B$4:$E$1000,3,FALSE)</f>
        <v>27-Maharashatra</v>
      </c>
      <c r="I198" s="17">
        <v>0</v>
      </c>
      <c r="J198" s="17" t="s">
        <v>37</v>
      </c>
      <c r="K198" s="26">
        <v>85129000</v>
      </c>
      <c r="L198" s="20">
        <f>VLOOKUP(K198,'MASTER SALE HSN'!$A$4:$E$200,5,FALSE)</f>
        <v>18</v>
      </c>
      <c r="M198" s="26"/>
      <c r="N198" s="12"/>
      <c r="O198" s="12"/>
      <c r="P198" s="12"/>
      <c r="Q198" s="12"/>
      <c r="R198" s="12"/>
      <c r="S198" s="28">
        <v>42000</v>
      </c>
      <c r="T198" s="21">
        <f t="shared" si="6"/>
        <v>0</v>
      </c>
      <c r="U198" s="21">
        <f t="shared" si="7"/>
        <v>3780</v>
      </c>
      <c r="V198" s="21">
        <f t="shared" si="8"/>
        <v>3780</v>
      </c>
      <c r="W198" s="21">
        <v>0</v>
      </c>
      <c r="X198" s="27">
        <v>49560</v>
      </c>
      <c r="Y198" s="12" t="s">
        <v>38</v>
      </c>
      <c r="Z198" s="12" t="s">
        <v>1482</v>
      </c>
      <c r="AA198" s="12" t="str">
        <f>VLOOKUP(C198,'MASTER SALE PARTY'!$B$4:$E$1000,4,FALSE)</f>
        <v>Local</v>
      </c>
      <c r="AB198" s="26">
        <v>1680</v>
      </c>
    </row>
    <row r="199" spans="1:28">
      <c r="A199" s="16">
        <v>43586</v>
      </c>
      <c r="B199" s="12">
        <v>26</v>
      </c>
      <c r="C199" s="23" t="s">
        <v>173</v>
      </c>
      <c r="D199" s="12" t="str">
        <f>VLOOKUP(C199,'MASTER SALE PARTY'!$B$4:$E$1000,2,FALSE)</f>
        <v>27AAGCP0139E1ZP</v>
      </c>
      <c r="E199" s="12" t="s">
        <v>1545</v>
      </c>
      <c r="F199" s="24" t="s">
        <v>263</v>
      </c>
      <c r="G199" s="25">
        <v>43591</v>
      </c>
      <c r="H199" s="12" t="str">
        <f>VLOOKUP(C199,'MASTER SALE PARTY'!$B$4:$E$1000,3,FALSE)</f>
        <v>27-Maharashatra</v>
      </c>
      <c r="I199" s="17">
        <v>0</v>
      </c>
      <c r="J199" s="17" t="s">
        <v>37</v>
      </c>
      <c r="K199" s="26">
        <v>87141090</v>
      </c>
      <c r="L199" s="20">
        <f>VLOOKUP(K199,'MASTER SALE HSN'!$A$4:$E$200,5,FALSE)</f>
        <v>28</v>
      </c>
      <c r="M199" s="26"/>
      <c r="N199" s="12"/>
      <c r="O199" s="12"/>
      <c r="P199" s="12"/>
      <c r="Q199" s="12"/>
      <c r="R199" s="12"/>
      <c r="S199" s="28">
        <v>54266.400000000001</v>
      </c>
      <c r="T199" s="21">
        <f t="shared" si="6"/>
        <v>0</v>
      </c>
      <c r="U199" s="21">
        <f t="shared" si="7"/>
        <v>7597.2960000000003</v>
      </c>
      <c r="V199" s="21">
        <f t="shared" si="8"/>
        <v>7597.2960000000003</v>
      </c>
      <c r="W199" s="21">
        <v>0</v>
      </c>
      <c r="X199" s="27">
        <v>69460.991999999998</v>
      </c>
      <c r="Y199" s="12" t="s">
        <v>38</v>
      </c>
      <c r="Z199" s="12" t="s">
        <v>1482</v>
      </c>
      <c r="AA199" s="12" t="str">
        <f>VLOOKUP(C199,'MASTER SALE PARTY'!$B$4:$E$1000,4,FALSE)</f>
        <v>Local</v>
      </c>
      <c r="AB199" s="26">
        <v>720</v>
      </c>
    </row>
    <row r="200" spans="1:28">
      <c r="A200" s="16">
        <v>43586</v>
      </c>
      <c r="B200" s="12">
        <v>27</v>
      </c>
      <c r="C200" s="23" t="s">
        <v>173</v>
      </c>
      <c r="D200" s="12" t="str">
        <f>VLOOKUP(C200,'MASTER SALE PARTY'!$B$4:$E$1000,2,FALSE)</f>
        <v>27AAGCP0139E1ZP</v>
      </c>
      <c r="E200" s="12" t="s">
        <v>1545</v>
      </c>
      <c r="F200" s="24" t="s">
        <v>264</v>
      </c>
      <c r="G200" s="25">
        <v>43591</v>
      </c>
      <c r="H200" s="12" t="str">
        <f>VLOOKUP(C200,'MASTER SALE PARTY'!$B$4:$E$1000,3,FALSE)</f>
        <v>27-Maharashatra</v>
      </c>
      <c r="I200" s="17">
        <v>0</v>
      </c>
      <c r="J200" s="17" t="s">
        <v>37</v>
      </c>
      <c r="K200" s="26">
        <v>87141090</v>
      </c>
      <c r="L200" s="20">
        <f>VLOOKUP(K200,'MASTER SALE HSN'!$A$4:$E$200,5,FALSE)</f>
        <v>28</v>
      </c>
      <c r="M200" s="26"/>
      <c r="N200" s="12"/>
      <c r="O200" s="12"/>
      <c r="P200" s="12"/>
      <c r="Q200" s="12"/>
      <c r="R200" s="12"/>
      <c r="S200" s="28">
        <v>33861.599999999999</v>
      </c>
      <c r="T200" s="21">
        <f t="shared" si="6"/>
        <v>0</v>
      </c>
      <c r="U200" s="21">
        <f t="shared" si="7"/>
        <v>4740.6239999999998</v>
      </c>
      <c r="V200" s="21">
        <f t="shared" si="8"/>
        <v>4740.6239999999998</v>
      </c>
      <c r="W200" s="21">
        <v>0</v>
      </c>
      <c r="X200" s="27">
        <v>43342.847999999998</v>
      </c>
      <c r="Y200" s="12" t="s">
        <v>38</v>
      </c>
      <c r="Z200" s="12" t="s">
        <v>1482</v>
      </c>
      <c r="AA200" s="12" t="str">
        <f>VLOOKUP(C200,'MASTER SALE PARTY'!$B$4:$E$1000,4,FALSE)</f>
        <v>Local</v>
      </c>
      <c r="AB200" s="26">
        <v>720</v>
      </c>
    </row>
    <row r="201" spans="1:28">
      <c r="A201" s="16">
        <v>43586</v>
      </c>
      <c r="B201" s="12">
        <v>28</v>
      </c>
      <c r="C201" s="23" t="s">
        <v>185</v>
      </c>
      <c r="D201" s="12" t="str">
        <f>VLOOKUP(C201,'MASTER SALE PARTY'!$B$4:$E$1000,2,FALSE)</f>
        <v>27AABFP3834C1ZK</v>
      </c>
      <c r="E201" s="12" t="s">
        <v>1545</v>
      </c>
      <c r="F201" s="24" t="s">
        <v>265</v>
      </c>
      <c r="G201" s="25">
        <v>43591</v>
      </c>
      <c r="H201" s="12" t="str">
        <f>VLOOKUP(C201,'MASTER SALE PARTY'!$B$4:$E$1000,3,FALSE)</f>
        <v>27-Maharashatra</v>
      </c>
      <c r="I201" s="17">
        <v>0</v>
      </c>
      <c r="J201" s="17" t="s">
        <v>37</v>
      </c>
      <c r="K201" s="26">
        <v>87141900</v>
      </c>
      <c r="L201" s="20">
        <f>VLOOKUP(K201,'MASTER SALE HSN'!$A$4:$E$200,5,FALSE)</f>
        <v>28</v>
      </c>
      <c r="M201" s="26"/>
      <c r="N201" s="12"/>
      <c r="O201" s="12"/>
      <c r="P201" s="12"/>
      <c r="Q201" s="12"/>
      <c r="R201" s="12"/>
      <c r="S201" s="28">
        <v>12310.4</v>
      </c>
      <c r="T201" s="21">
        <f t="shared" si="6"/>
        <v>0</v>
      </c>
      <c r="U201" s="21">
        <f t="shared" si="7"/>
        <v>1723.4559999999999</v>
      </c>
      <c r="V201" s="21">
        <f t="shared" si="8"/>
        <v>1723.4559999999999</v>
      </c>
      <c r="W201" s="21">
        <v>0</v>
      </c>
      <c r="X201" s="27">
        <v>15757.312</v>
      </c>
      <c r="Y201" s="12" t="s">
        <v>38</v>
      </c>
      <c r="Z201" s="12" t="s">
        <v>1482</v>
      </c>
      <c r="AA201" s="12" t="str">
        <f>VLOOKUP(C201,'MASTER SALE PARTY'!$B$4:$E$1000,4,FALSE)</f>
        <v>Local</v>
      </c>
      <c r="AB201" s="26">
        <v>1000</v>
      </c>
    </row>
    <row r="202" spans="1:28">
      <c r="A202" s="16">
        <v>43586</v>
      </c>
      <c r="B202" s="12">
        <v>29</v>
      </c>
      <c r="C202" s="23" t="s">
        <v>173</v>
      </c>
      <c r="D202" s="12" t="str">
        <f>VLOOKUP(C202,'MASTER SALE PARTY'!$B$4:$E$1000,2,FALSE)</f>
        <v>27AAGCP0139E1ZP</v>
      </c>
      <c r="E202" s="12" t="s">
        <v>1545</v>
      </c>
      <c r="F202" s="24" t="s">
        <v>266</v>
      </c>
      <c r="G202" s="25">
        <v>43592</v>
      </c>
      <c r="H202" s="12" t="str">
        <f>VLOOKUP(C202,'MASTER SALE PARTY'!$B$4:$E$1000,3,FALSE)</f>
        <v>27-Maharashatra</v>
      </c>
      <c r="I202" s="17">
        <v>0</v>
      </c>
      <c r="J202" s="17" t="s">
        <v>37</v>
      </c>
      <c r="K202" s="26">
        <v>87141090</v>
      </c>
      <c r="L202" s="20">
        <f>VLOOKUP(K202,'MASTER SALE HSN'!$A$4:$E$200,5,FALSE)</f>
        <v>28</v>
      </c>
      <c r="M202" s="26"/>
      <c r="N202" s="12"/>
      <c r="O202" s="12"/>
      <c r="P202" s="12"/>
      <c r="Q202" s="12"/>
      <c r="R202" s="12"/>
      <c r="S202" s="28">
        <v>43714.6</v>
      </c>
      <c r="T202" s="21">
        <f t="shared" si="6"/>
        <v>0</v>
      </c>
      <c r="U202" s="21">
        <f t="shared" si="7"/>
        <v>6120.0439999999999</v>
      </c>
      <c r="V202" s="21">
        <f t="shared" si="8"/>
        <v>6120.0439999999999</v>
      </c>
      <c r="W202" s="21">
        <v>0</v>
      </c>
      <c r="X202" s="27">
        <v>55954.688000000002</v>
      </c>
      <c r="Y202" s="12" t="s">
        <v>38</v>
      </c>
      <c r="Z202" s="12" t="s">
        <v>1482</v>
      </c>
      <c r="AA202" s="12" t="str">
        <f>VLOOKUP(C202,'MASTER SALE PARTY'!$B$4:$E$1000,4,FALSE)</f>
        <v>Local</v>
      </c>
      <c r="AB202" s="26">
        <v>580</v>
      </c>
    </row>
    <row r="203" spans="1:28">
      <c r="A203" s="16">
        <v>43586</v>
      </c>
      <c r="B203" s="12">
        <v>30</v>
      </c>
      <c r="C203" s="23" t="s">
        <v>45</v>
      </c>
      <c r="D203" s="12" t="str">
        <f>VLOOKUP(C203,'MASTER SALE PARTY'!$B$4:$E$1000,2,FALSE)</f>
        <v>27AAECM8871A1ZF</v>
      </c>
      <c r="E203" s="12" t="s">
        <v>1545</v>
      </c>
      <c r="F203" s="24" t="s">
        <v>267</v>
      </c>
      <c r="G203" s="25">
        <v>43592</v>
      </c>
      <c r="H203" s="12" t="str">
        <f>VLOOKUP(C203,'MASTER SALE PARTY'!$B$4:$E$1000,3,FALSE)</f>
        <v>27-Maharashatra</v>
      </c>
      <c r="I203" s="17">
        <v>0</v>
      </c>
      <c r="J203" s="17" t="s">
        <v>37</v>
      </c>
      <c r="K203" s="26">
        <v>87089900</v>
      </c>
      <c r="L203" s="20">
        <f>VLOOKUP(K203,'MASTER SALE HSN'!$A$4:$E$200,5,FALSE)</f>
        <v>28</v>
      </c>
      <c r="M203" s="26"/>
      <c r="N203" s="12"/>
      <c r="O203" s="12"/>
      <c r="P203" s="12"/>
      <c r="Q203" s="12"/>
      <c r="R203" s="12"/>
      <c r="S203" s="28">
        <v>23255.759999999998</v>
      </c>
      <c r="T203" s="21">
        <f t="shared" si="6"/>
        <v>0</v>
      </c>
      <c r="U203" s="21">
        <f t="shared" si="7"/>
        <v>3255.8063999999995</v>
      </c>
      <c r="V203" s="21">
        <f t="shared" si="8"/>
        <v>3255.8063999999995</v>
      </c>
      <c r="W203" s="21">
        <v>0</v>
      </c>
      <c r="X203" s="27">
        <v>29767.372799999997</v>
      </c>
      <c r="Y203" s="12" t="s">
        <v>38</v>
      </c>
      <c r="Z203" s="12" t="s">
        <v>1482</v>
      </c>
      <c r="AA203" s="12" t="str">
        <f>VLOOKUP(C203,'MASTER SALE PARTY'!$B$4:$E$1000,4,FALSE)</f>
        <v>Local</v>
      </c>
      <c r="AB203" s="26">
        <v>12</v>
      </c>
    </row>
    <row r="204" spans="1:28">
      <c r="A204" s="16">
        <v>43586</v>
      </c>
      <c r="B204" s="12">
        <v>31</v>
      </c>
      <c r="C204" s="23" t="s">
        <v>45</v>
      </c>
      <c r="D204" s="12" t="str">
        <f>VLOOKUP(C204,'MASTER SALE PARTY'!$B$4:$E$1000,2,FALSE)</f>
        <v>27AAECM8871A1ZF</v>
      </c>
      <c r="E204" s="12" t="s">
        <v>1545</v>
      </c>
      <c r="F204" s="24" t="s">
        <v>268</v>
      </c>
      <c r="G204" s="25">
        <v>43592</v>
      </c>
      <c r="H204" s="12" t="str">
        <f>VLOOKUP(C204,'MASTER SALE PARTY'!$B$4:$E$1000,3,FALSE)</f>
        <v>27-Maharashatra</v>
      </c>
      <c r="I204" s="17">
        <v>0</v>
      </c>
      <c r="J204" s="17" t="s">
        <v>37</v>
      </c>
      <c r="K204" s="26">
        <v>87089900</v>
      </c>
      <c r="L204" s="20">
        <f>VLOOKUP(K204,'MASTER SALE HSN'!$A$4:$E$200,5,FALSE)</f>
        <v>28</v>
      </c>
      <c r="M204" s="26"/>
      <c r="N204" s="12"/>
      <c r="O204" s="12"/>
      <c r="P204" s="12"/>
      <c r="Q204" s="12"/>
      <c r="R204" s="12"/>
      <c r="S204" s="28">
        <v>23255.759999999998</v>
      </c>
      <c r="T204" s="21">
        <f t="shared" ref="T204:T267" si="10">+IF(AA204="oms",S204/100*L204,0)</f>
        <v>0</v>
      </c>
      <c r="U204" s="21">
        <f t="shared" ref="U204:U267" si="11">+IF(AA204="local",S204/100*L204/2,0)</f>
        <v>3255.8063999999995</v>
      </c>
      <c r="V204" s="21">
        <f t="shared" ref="V204:V267" si="12">+IF(AA204="local",S204/100*L204/2,0)</f>
        <v>3255.8063999999995</v>
      </c>
      <c r="W204" s="21">
        <v>0</v>
      </c>
      <c r="X204" s="27">
        <v>29767.372799999997</v>
      </c>
      <c r="Y204" s="12" t="s">
        <v>38</v>
      </c>
      <c r="Z204" s="12" t="s">
        <v>1482</v>
      </c>
      <c r="AA204" s="12" t="str">
        <f>VLOOKUP(C204,'MASTER SALE PARTY'!$B$4:$E$1000,4,FALSE)</f>
        <v>Local</v>
      </c>
      <c r="AB204" s="26">
        <v>12</v>
      </c>
    </row>
    <row r="205" spans="1:28">
      <c r="A205" s="16">
        <v>43586</v>
      </c>
      <c r="B205" s="12">
        <v>32</v>
      </c>
      <c r="C205" s="23" t="s">
        <v>142</v>
      </c>
      <c r="D205" s="12" t="str">
        <f>VLOOKUP(C205,'MASTER SALE PARTY'!$B$4:$E$1000,2,FALSE)</f>
        <v>27AAACB2484Q1Z8</v>
      </c>
      <c r="E205" s="12" t="s">
        <v>1545</v>
      </c>
      <c r="F205" s="24" t="s">
        <v>269</v>
      </c>
      <c r="G205" s="25">
        <v>43592</v>
      </c>
      <c r="H205" s="12" t="str">
        <f>VLOOKUP(C205,'MASTER SALE PARTY'!$B$4:$E$1000,3,FALSE)</f>
        <v>27-Maharashatra</v>
      </c>
      <c r="I205" s="17">
        <v>0</v>
      </c>
      <c r="J205" s="17" t="s">
        <v>37</v>
      </c>
      <c r="K205" s="26">
        <v>998898</v>
      </c>
      <c r="L205" s="20">
        <f>VLOOKUP(K205,'MASTER SALE HSN'!$A$4:$E$200,5,FALSE)</f>
        <v>18</v>
      </c>
      <c r="M205" s="26"/>
      <c r="N205" s="12"/>
      <c r="O205" s="12"/>
      <c r="P205" s="12"/>
      <c r="Q205" s="12"/>
      <c r="R205" s="12"/>
      <c r="S205" s="28">
        <v>5160</v>
      </c>
      <c r="T205" s="21">
        <f t="shared" si="10"/>
        <v>0</v>
      </c>
      <c r="U205" s="21">
        <f t="shared" si="11"/>
        <v>464.40000000000003</v>
      </c>
      <c r="V205" s="21">
        <f t="shared" si="12"/>
        <v>464.40000000000003</v>
      </c>
      <c r="W205" s="21">
        <v>0</v>
      </c>
      <c r="X205" s="27">
        <v>6088.7999999999993</v>
      </c>
      <c r="Y205" s="12" t="s">
        <v>38</v>
      </c>
      <c r="Z205" s="12" t="s">
        <v>1482</v>
      </c>
      <c r="AA205" s="12" t="str">
        <f>VLOOKUP(C205,'MASTER SALE PARTY'!$B$4:$E$1000,4,FALSE)</f>
        <v>Local</v>
      </c>
      <c r="AB205" s="26">
        <v>1230</v>
      </c>
    </row>
    <row r="206" spans="1:28">
      <c r="A206" s="16">
        <v>43586</v>
      </c>
      <c r="B206" s="12">
        <v>33</v>
      </c>
      <c r="C206" s="23" t="s">
        <v>142</v>
      </c>
      <c r="D206" s="12" t="str">
        <f>VLOOKUP(C206,'MASTER SALE PARTY'!$B$4:$E$1000,2,FALSE)</f>
        <v>27AAACB2484Q1Z8</v>
      </c>
      <c r="E206" s="12" t="s">
        <v>1545</v>
      </c>
      <c r="F206" s="24" t="s">
        <v>270</v>
      </c>
      <c r="G206" s="25">
        <v>43592</v>
      </c>
      <c r="H206" s="12" t="str">
        <f>VLOOKUP(C206,'MASTER SALE PARTY'!$B$4:$E$1000,3,FALSE)</f>
        <v>27-Maharashatra</v>
      </c>
      <c r="I206" s="17">
        <v>0</v>
      </c>
      <c r="J206" s="17" t="s">
        <v>37</v>
      </c>
      <c r="K206" s="26">
        <v>998898</v>
      </c>
      <c r="L206" s="20">
        <f>VLOOKUP(K206,'MASTER SALE HSN'!$A$4:$E$200,5,FALSE)</f>
        <v>18</v>
      </c>
      <c r="M206" s="26"/>
      <c r="N206" s="12"/>
      <c r="O206" s="12"/>
      <c r="P206" s="12"/>
      <c r="Q206" s="12"/>
      <c r="R206" s="12"/>
      <c r="S206" s="28">
        <v>4590</v>
      </c>
      <c r="T206" s="21">
        <f t="shared" si="10"/>
        <v>0</v>
      </c>
      <c r="U206" s="21">
        <f t="shared" si="11"/>
        <v>413.09999999999997</v>
      </c>
      <c r="V206" s="21">
        <f t="shared" si="12"/>
        <v>413.09999999999997</v>
      </c>
      <c r="W206" s="21">
        <v>0</v>
      </c>
      <c r="X206" s="27">
        <v>5416.2000000000007</v>
      </c>
      <c r="Y206" s="12" t="s">
        <v>38</v>
      </c>
      <c r="Z206" s="12" t="s">
        <v>1482</v>
      </c>
      <c r="AA206" s="12" t="str">
        <f>VLOOKUP(C206,'MASTER SALE PARTY'!$B$4:$E$1000,4,FALSE)</f>
        <v>Local</v>
      </c>
      <c r="AB206" s="26">
        <v>1080</v>
      </c>
    </row>
    <row r="207" spans="1:28">
      <c r="A207" s="16">
        <v>43586</v>
      </c>
      <c r="B207" s="12">
        <v>34</v>
      </c>
      <c r="C207" s="23" t="s">
        <v>45</v>
      </c>
      <c r="D207" s="12" t="str">
        <f>VLOOKUP(C207,'MASTER SALE PARTY'!$B$4:$E$1000,2,FALSE)</f>
        <v>27AAECM8871A1ZF</v>
      </c>
      <c r="E207" s="12" t="s">
        <v>1545</v>
      </c>
      <c r="F207" s="24" t="s">
        <v>271</v>
      </c>
      <c r="G207" s="25">
        <v>43593</v>
      </c>
      <c r="H207" s="12" t="str">
        <f>VLOOKUP(C207,'MASTER SALE PARTY'!$B$4:$E$1000,3,FALSE)</f>
        <v>27-Maharashatra</v>
      </c>
      <c r="I207" s="17">
        <v>0</v>
      </c>
      <c r="J207" s="17" t="s">
        <v>37</v>
      </c>
      <c r="K207" s="26">
        <v>87089900</v>
      </c>
      <c r="L207" s="20">
        <f>VLOOKUP(K207,'MASTER SALE HSN'!$A$4:$E$200,5,FALSE)</f>
        <v>28</v>
      </c>
      <c r="M207" s="26"/>
      <c r="N207" s="12"/>
      <c r="O207" s="12"/>
      <c r="P207" s="12"/>
      <c r="Q207" s="12"/>
      <c r="R207" s="12"/>
      <c r="S207" s="28">
        <v>21317.78</v>
      </c>
      <c r="T207" s="21">
        <f t="shared" si="10"/>
        <v>0</v>
      </c>
      <c r="U207" s="21">
        <f t="shared" si="11"/>
        <v>2984.4892</v>
      </c>
      <c r="V207" s="21">
        <f t="shared" si="12"/>
        <v>2984.4892</v>
      </c>
      <c r="W207" s="21">
        <v>0</v>
      </c>
      <c r="X207" s="27">
        <v>27286.758399999999</v>
      </c>
      <c r="Y207" s="12" t="s">
        <v>38</v>
      </c>
      <c r="Z207" s="12" t="s">
        <v>1482</v>
      </c>
      <c r="AA207" s="12" t="str">
        <f>VLOOKUP(C207,'MASTER SALE PARTY'!$B$4:$E$1000,4,FALSE)</f>
        <v>Local</v>
      </c>
      <c r="AB207" s="26">
        <v>11</v>
      </c>
    </row>
    <row r="208" spans="1:28">
      <c r="A208" s="16">
        <v>43586</v>
      </c>
      <c r="B208" s="12">
        <v>35</v>
      </c>
      <c r="C208" s="23" t="s">
        <v>64</v>
      </c>
      <c r="D208" s="12" t="str">
        <f>VLOOKUP(C208,'MASTER SALE PARTY'!$B$4:$E$1000,2,FALSE)</f>
        <v>27AAACD4090Q1Z8</v>
      </c>
      <c r="E208" s="12" t="s">
        <v>1545</v>
      </c>
      <c r="F208" s="24" t="s">
        <v>272</v>
      </c>
      <c r="G208" s="25">
        <v>43593</v>
      </c>
      <c r="H208" s="12" t="str">
        <f>VLOOKUP(C208,'MASTER SALE PARTY'!$B$4:$E$1000,3,FALSE)</f>
        <v>27-Maharashatra</v>
      </c>
      <c r="I208" s="17">
        <v>0</v>
      </c>
      <c r="J208" s="17" t="s">
        <v>37</v>
      </c>
      <c r="K208" s="26">
        <v>85129000</v>
      </c>
      <c r="L208" s="20">
        <f>VLOOKUP(K208,'MASTER SALE HSN'!$A$4:$E$200,5,FALSE)</f>
        <v>18</v>
      </c>
      <c r="M208" s="26"/>
      <c r="N208" s="12"/>
      <c r="O208" s="12"/>
      <c r="P208" s="12"/>
      <c r="Q208" s="12"/>
      <c r="R208" s="12"/>
      <c r="S208" s="28">
        <v>65885.399999999994</v>
      </c>
      <c r="T208" s="21">
        <f t="shared" si="10"/>
        <v>0</v>
      </c>
      <c r="U208" s="21">
        <f t="shared" si="11"/>
        <v>5929.6859999999997</v>
      </c>
      <c r="V208" s="21">
        <f t="shared" si="12"/>
        <v>5929.6859999999997</v>
      </c>
      <c r="W208" s="21">
        <v>0</v>
      </c>
      <c r="X208" s="27">
        <v>77744.771999999997</v>
      </c>
      <c r="Y208" s="12" t="s">
        <v>38</v>
      </c>
      <c r="Z208" s="12" t="s">
        <v>1482</v>
      </c>
      <c r="AA208" s="12" t="str">
        <f>VLOOKUP(C208,'MASTER SALE PARTY'!$B$4:$E$1000,4,FALSE)</f>
        <v>Local</v>
      </c>
      <c r="AB208" s="26">
        <v>540</v>
      </c>
    </row>
    <row r="209" spans="1:28">
      <c r="A209" s="16">
        <v>43586</v>
      </c>
      <c r="B209" s="12">
        <v>36</v>
      </c>
      <c r="C209" s="23" t="s">
        <v>45</v>
      </c>
      <c r="D209" s="12" t="str">
        <f>VLOOKUP(C209,'MASTER SALE PARTY'!$B$4:$E$1000,2,FALSE)</f>
        <v>27AAECM8871A1ZF</v>
      </c>
      <c r="E209" s="12" t="s">
        <v>1545</v>
      </c>
      <c r="F209" s="24" t="s">
        <v>273</v>
      </c>
      <c r="G209" s="25">
        <v>43593</v>
      </c>
      <c r="H209" s="12" t="str">
        <f>VLOOKUP(C209,'MASTER SALE PARTY'!$B$4:$E$1000,3,FALSE)</f>
        <v>27-Maharashatra</v>
      </c>
      <c r="I209" s="17">
        <v>0</v>
      </c>
      <c r="J209" s="17" t="s">
        <v>37</v>
      </c>
      <c r="K209" s="26">
        <v>87089900</v>
      </c>
      <c r="L209" s="20">
        <f>VLOOKUP(K209,'MASTER SALE HSN'!$A$4:$E$200,5,FALSE)</f>
        <v>28</v>
      </c>
      <c r="M209" s="26"/>
      <c r="N209" s="12"/>
      <c r="O209" s="12"/>
      <c r="P209" s="12"/>
      <c r="Q209" s="12"/>
      <c r="R209" s="12"/>
      <c r="S209" s="28">
        <v>23255.759999999998</v>
      </c>
      <c r="T209" s="21">
        <f t="shared" si="10"/>
        <v>0</v>
      </c>
      <c r="U209" s="21">
        <f t="shared" si="11"/>
        <v>3255.8063999999995</v>
      </c>
      <c r="V209" s="21">
        <f t="shared" si="12"/>
        <v>3255.8063999999995</v>
      </c>
      <c r="W209" s="21">
        <v>0</v>
      </c>
      <c r="X209" s="27">
        <v>29767.372799999997</v>
      </c>
      <c r="Y209" s="12" t="s">
        <v>38</v>
      </c>
      <c r="Z209" s="12" t="s">
        <v>1482</v>
      </c>
      <c r="AA209" s="12" t="str">
        <f>VLOOKUP(C209,'MASTER SALE PARTY'!$B$4:$E$1000,4,FALSE)</f>
        <v>Local</v>
      </c>
      <c r="AB209" s="26">
        <v>12</v>
      </c>
    </row>
    <row r="210" spans="1:28">
      <c r="A210" s="16">
        <v>43586</v>
      </c>
      <c r="B210" s="12">
        <v>37</v>
      </c>
      <c r="C210" s="23" t="s">
        <v>173</v>
      </c>
      <c r="D210" s="12" t="str">
        <f>VLOOKUP(C210,'MASTER SALE PARTY'!$B$4:$E$1000,2,FALSE)</f>
        <v>27AAGCP0139E1ZP</v>
      </c>
      <c r="E210" s="12" t="s">
        <v>1545</v>
      </c>
      <c r="F210" s="24" t="s">
        <v>274</v>
      </c>
      <c r="G210" s="25">
        <v>43593</v>
      </c>
      <c r="H210" s="12" t="str">
        <f>VLOOKUP(C210,'MASTER SALE PARTY'!$B$4:$E$1000,3,FALSE)</f>
        <v>27-Maharashatra</v>
      </c>
      <c r="I210" s="17">
        <v>0</v>
      </c>
      <c r="J210" s="17" t="s">
        <v>37</v>
      </c>
      <c r="K210" s="26">
        <v>87141090</v>
      </c>
      <c r="L210" s="20">
        <f>VLOOKUP(K210,'MASTER SALE HSN'!$A$4:$E$200,5,FALSE)</f>
        <v>28</v>
      </c>
      <c r="M210" s="26"/>
      <c r="N210" s="12"/>
      <c r="O210" s="12"/>
      <c r="P210" s="12"/>
      <c r="Q210" s="12"/>
      <c r="R210" s="12"/>
      <c r="S210" s="28">
        <v>39505.199999999997</v>
      </c>
      <c r="T210" s="21">
        <f t="shared" si="10"/>
        <v>0</v>
      </c>
      <c r="U210" s="21">
        <f t="shared" si="11"/>
        <v>5530.7279999999992</v>
      </c>
      <c r="V210" s="21">
        <f t="shared" si="12"/>
        <v>5530.7279999999992</v>
      </c>
      <c r="W210" s="21">
        <v>0</v>
      </c>
      <c r="X210" s="27">
        <v>50566.656000000003</v>
      </c>
      <c r="Y210" s="12" t="s">
        <v>38</v>
      </c>
      <c r="Z210" s="12" t="s">
        <v>1482</v>
      </c>
      <c r="AA210" s="12" t="str">
        <f>VLOOKUP(C210,'MASTER SALE PARTY'!$B$4:$E$1000,4,FALSE)</f>
        <v>Local</v>
      </c>
      <c r="AB210" s="26">
        <v>840</v>
      </c>
    </row>
    <row r="211" spans="1:28">
      <c r="A211" s="16">
        <v>43586</v>
      </c>
      <c r="B211" s="12">
        <v>38</v>
      </c>
      <c r="C211" s="23" t="s">
        <v>173</v>
      </c>
      <c r="D211" s="12" t="str">
        <f>VLOOKUP(C211,'MASTER SALE PARTY'!$B$4:$E$1000,2,FALSE)</f>
        <v>27AAGCP0139E1ZP</v>
      </c>
      <c r="E211" s="12" t="s">
        <v>1545</v>
      </c>
      <c r="F211" s="24" t="s">
        <v>275</v>
      </c>
      <c r="G211" s="25">
        <v>43593</v>
      </c>
      <c r="H211" s="12" t="str">
        <f>VLOOKUP(C211,'MASTER SALE PARTY'!$B$4:$E$1000,3,FALSE)</f>
        <v>27-Maharashatra</v>
      </c>
      <c r="I211" s="17">
        <v>0</v>
      </c>
      <c r="J211" s="17" t="s">
        <v>37</v>
      </c>
      <c r="K211" s="26">
        <v>87141090</v>
      </c>
      <c r="L211" s="20">
        <f>VLOOKUP(K211,'MASTER SALE HSN'!$A$4:$E$200,5,FALSE)</f>
        <v>28</v>
      </c>
      <c r="M211" s="26"/>
      <c r="N211" s="12"/>
      <c r="O211" s="12"/>
      <c r="P211" s="12"/>
      <c r="Q211" s="12"/>
      <c r="R211" s="12"/>
      <c r="S211" s="28">
        <v>40699.800000000003</v>
      </c>
      <c r="T211" s="21">
        <f t="shared" si="10"/>
        <v>0</v>
      </c>
      <c r="U211" s="21">
        <f t="shared" si="11"/>
        <v>5697.9720000000007</v>
      </c>
      <c r="V211" s="21">
        <f t="shared" si="12"/>
        <v>5697.9720000000007</v>
      </c>
      <c r="W211" s="21">
        <v>0</v>
      </c>
      <c r="X211" s="27">
        <v>52095.744000000006</v>
      </c>
      <c r="Y211" s="12" t="s">
        <v>38</v>
      </c>
      <c r="Z211" s="12" t="s">
        <v>1482</v>
      </c>
      <c r="AA211" s="12" t="str">
        <f>VLOOKUP(C211,'MASTER SALE PARTY'!$B$4:$E$1000,4,FALSE)</f>
        <v>Local</v>
      </c>
      <c r="AB211" s="26">
        <v>540</v>
      </c>
    </row>
    <row r="212" spans="1:28">
      <c r="A212" s="16">
        <v>43586</v>
      </c>
      <c r="B212" s="12">
        <v>39</v>
      </c>
      <c r="C212" s="23" t="s">
        <v>142</v>
      </c>
      <c r="D212" s="12" t="str">
        <f>VLOOKUP(C212,'MASTER SALE PARTY'!$B$4:$E$1000,2,FALSE)</f>
        <v>27AAACB2484Q1Z8</v>
      </c>
      <c r="E212" s="12" t="s">
        <v>1545</v>
      </c>
      <c r="F212" s="24" t="s">
        <v>276</v>
      </c>
      <c r="G212" s="25">
        <v>43593</v>
      </c>
      <c r="H212" s="12" t="str">
        <f>VLOOKUP(C212,'MASTER SALE PARTY'!$B$4:$E$1000,3,FALSE)</f>
        <v>27-Maharashatra</v>
      </c>
      <c r="I212" s="17">
        <v>0</v>
      </c>
      <c r="J212" s="17" t="s">
        <v>37</v>
      </c>
      <c r="K212" s="26">
        <v>998898</v>
      </c>
      <c r="L212" s="20">
        <f>VLOOKUP(K212,'MASTER SALE HSN'!$A$4:$E$200,5,FALSE)</f>
        <v>18</v>
      </c>
      <c r="M212" s="26"/>
      <c r="N212" s="12"/>
      <c r="O212" s="12"/>
      <c r="P212" s="12"/>
      <c r="Q212" s="12"/>
      <c r="R212" s="12"/>
      <c r="S212" s="28">
        <v>8970</v>
      </c>
      <c r="T212" s="21">
        <f t="shared" si="10"/>
        <v>0</v>
      </c>
      <c r="U212" s="21">
        <f t="shared" si="11"/>
        <v>807.30000000000007</v>
      </c>
      <c r="V212" s="21">
        <f t="shared" si="12"/>
        <v>807.30000000000007</v>
      </c>
      <c r="W212" s="21">
        <v>0</v>
      </c>
      <c r="X212" s="27">
        <v>10584.599999999999</v>
      </c>
      <c r="Y212" s="12" t="s">
        <v>38</v>
      </c>
      <c r="Z212" s="12" t="s">
        <v>1482</v>
      </c>
      <c r="AA212" s="12" t="str">
        <f>VLOOKUP(C212,'MASTER SALE PARTY'!$B$4:$E$1000,4,FALSE)</f>
        <v>Local</v>
      </c>
      <c r="AB212" s="26">
        <v>1380</v>
      </c>
    </row>
    <row r="213" spans="1:28">
      <c r="A213" s="16">
        <v>43586</v>
      </c>
      <c r="B213" s="12">
        <v>40</v>
      </c>
      <c r="C213" s="23" t="s">
        <v>142</v>
      </c>
      <c r="D213" s="12" t="str">
        <f>VLOOKUP(C213,'MASTER SALE PARTY'!$B$4:$E$1000,2,FALSE)</f>
        <v>27AAACB2484Q1Z8</v>
      </c>
      <c r="E213" s="12" t="s">
        <v>1545</v>
      </c>
      <c r="F213" s="24" t="s">
        <v>277</v>
      </c>
      <c r="G213" s="25">
        <v>43593</v>
      </c>
      <c r="H213" s="12" t="str">
        <f>VLOOKUP(C213,'MASTER SALE PARTY'!$B$4:$E$1000,3,FALSE)</f>
        <v>27-Maharashatra</v>
      </c>
      <c r="I213" s="17">
        <v>0</v>
      </c>
      <c r="J213" s="17" t="s">
        <v>37</v>
      </c>
      <c r="K213" s="26">
        <v>998898</v>
      </c>
      <c r="L213" s="20">
        <f>VLOOKUP(K213,'MASTER SALE HSN'!$A$4:$E$200,5,FALSE)</f>
        <v>18</v>
      </c>
      <c r="M213" s="26"/>
      <c r="N213" s="12"/>
      <c r="O213" s="12"/>
      <c r="P213" s="12"/>
      <c r="Q213" s="12"/>
      <c r="R213" s="12"/>
      <c r="S213" s="28">
        <v>5796</v>
      </c>
      <c r="T213" s="21">
        <f t="shared" si="10"/>
        <v>0</v>
      </c>
      <c r="U213" s="21">
        <f t="shared" si="11"/>
        <v>521.64</v>
      </c>
      <c r="V213" s="21">
        <f t="shared" si="12"/>
        <v>521.64</v>
      </c>
      <c r="W213" s="21">
        <v>0</v>
      </c>
      <c r="X213" s="27">
        <v>6839.2800000000007</v>
      </c>
      <c r="Y213" s="12" t="s">
        <v>38</v>
      </c>
      <c r="Z213" s="12" t="s">
        <v>1482</v>
      </c>
      <c r="AA213" s="12" t="str">
        <f>VLOOKUP(C213,'MASTER SALE PARTY'!$B$4:$E$1000,4,FALSE)</f>
        <v>Local</v>
      </c>
      <c r="AB213" s="26">
        <v>840</v>
      </c>
    </row>
    <row r="214" spans="1:28">
      <c r="A214" s="16">
        <v>43586</v>
      </c>
      <c r="B214" s="12">
        <v>41</v>
      </c>
      <c r="C214" s="23" t="s">
        <v>45</v>
      </c>
      <c r="D214" s="12" t="str">
        <f>VLOOKUP(C214,'MASTER SALE PARTY'!$B$4:$E$1000,2,FALSE)</f>
        <v>27AAECM8871A1ZF</v>
      </c>
      <c r="E214" s="12" t="s">
        <v>1545</v>
      </c>
      <c r="F214" s="24" t="s">
        <v>278</v>
      </c>
      <c r="G214" s="25">
        <v>43594</v>
      </c>
      <c r="H214" s="12" t="str">
        <f>VLOOKUP(C214,'MASTER SALE PARTY'!$B$4:$E$1000,3,FALSE)</f>
        <v>27-Maharashatra</v>
      </c>
      <c r="I214" s="17">
        <v>0</v>
      </c>
      <c r="J214" s="17" t="s">
        <v>37</v>
      </c>
      <c r="K214" s="26">
        <v>87089900</v>
      </c>
      <c r="L214" s="20">
        <f>VLOOKUP(K214,'MASTER SALE HSN'!$A$4:$E$200,5,FALSE)</f>
        <v>28</v>
      </c>
      <c r="M214" s="26"/>
      <c r="N214" s="12"/>
      <c r="O214" s="12"/>
      <c r="P214" s="12"/>
      <c r="Q214" s="12"/>
      <c r="R214" s="12"/>
      <c r="S214" s="28">
        <v>23255.759999999998</v>
      </c>
      <c r="T214" s="21">
        <f t="shared" si="10"/>
        <v>0</v>
      </c>
      <c r="U214" s="21">
        <f t="shared" si="11"/>
        <v>3255.8063999999995</v>
      </c>
      <c r="V214" s="21">
        <f t="shared" si="12"/>
        <v>3255.8063999999995</v>
      </c>
      <c r="W214" s="21">
        <v>0</v>
      </c>
      <c r="X214" s="27">
        <v>29767.372799999997</v>
      </c>
      <c r="Y214" s="12" t="s">
        <v>38</v>
      </c>
      <c r="Z214" s="12" t="s">
        <v>1482</v>
      </c>
      <c r="AA214" s="12" t="str">
        <f>VLOOKUP(C214,'MASTER SALE PARTY'!$B$4:$E$1000,4,FALSE)</f>
        <v>Local</v>
      </c>
      <c r="AB214" s="26">
        <v>12</v>
      </c>
    </row>
    <row r="215" spans="1:28">
      <c r="A215" s="16">
        <v>43586</v>
      </c>
      <c r="B215" s="12">
        <v>42</v>
      </c>
      <c r="C215" s="23" t="s">
        <v>45</v>
      </c>
      <c r="D215" s="12" t="str">
        <f>VLOOKUP(C215,'MASTER SALE PARTY'!$B$4:$E$1000,2,FALSE)</f>
        <v>27AAECM8871A1ZF</v>
      </c>
      <c r="E215" s="12" t="s">
        <v>1545</v>
      </c>
      <c r="F215" s="24" t="s">
        <v>279</v>
      </c>
      <c r="G215" s="25">
        <v>43594</v>
      </c>
      <c r="H215" s="12" t="str">
        <f>VLOOKUP(C215,'MASTER SALE PARTY'!$B$4:$E$1000,3,FALSE)</f>
        <v>27-Maharashatra</v>
      </c>
      <c r="I215" s="17">
        <v>0</v>
      </c>
      <c r="J215" s="17" t="s">
        <v>37</v>
      </c>
      <c r="K215" s="26">
        <v>87089900</v>
      </c>
      <c r="L215" s="20">
        <f>VLOOKUP(K215,'MASTER SALE HSN'!$A$4:$E$200,5,FALSE)</f>
        <v>28</v>
      </c>
      <c r="M215" s="26"/>
      <c r="N215" s="12"/>
      <c r="O215" s="12"/>
      <c r="P215" s="12"/>
      <c r="Q215" s="12"/>
      <c r="R215" s="12"/>
      <c r="S215" s="28">
        <v>1937.98</v>
      </c>
      <c r="T215" s="21">
        <f t="shared" si="10"/>
        <v>0</v>
      </c>
      <c r="U215" s="21">
        <f t="shared" si="11"/>
        <v>271.31720000000001</v>
      </c>
      <c r="V215" s="21">
        <f t="shared" si="12"/>
        <v>271.31720000000001</v>
      </c>
      <c r="W215" s="21">
        <v>0</v>
      </c>
      <c r="X215" s="27">
        <v>2480.6143999999999</v>
      </c>
      <c r="Y215" s="12" t="s">
        <v>38</v>
      </c>
      <c r="Z215" s="12" t="s">
        <v>1482</v>
      </c>
      <c r="AA215" s="12" t="str">
        <f>VLOOKUP(C215,'MASTER SALE PARTY'!$B$4:$E$1000,4,FALSE)</f>
        <v>Local</v>
      </c>
      <c r="AB215" s="26">
        <v>12</v>
      </c>
    </row>
    <row r="216" spans="1:28">
      <c r="A216" s="16">
        <v>43586</v>
      </c>
      <c r="B216" s="12">
        <v>43</v>
      </c>
      <c r="C216" s="23" t="s">
        <v>142</v>
      </c>
      <c r="D216" s="12" t="str">
        <f>VLOOKUP(C216,'MASTER SALE PARTY'!$B$4:$E$1000,2,FALSE)</f>
        <v>27AAACB2484Q1Z8</v>
      </c>
      <c r="E216" s="12" t="s">
        <v>1545</v>
      </c>
      <c r="F216" s="24" t="s">
        <v>280</v>
      </c>
      <c r="G216" s="25">
        <v>43594</v>
      </c>
      <c r="H216" s="12" t="str">
        <f>VLOOKUP(C216,'MASTER SALE PARTY'!$B$4:$E$1000,3,FALSE)</f>
        <v>27-Maharashatra</v>
      </c>
      <c r="I216" s="17">
        <v>0</v>
      </c>
      <c r="J216" s="17" t="s">
        <v>37</v>
      </c>
      <c r="K216" s="26">
        <v>998898</v>
      </c>
      <c r="L216" s="20">
        <f>VLOOKUP(K216,'MASTER SALE HSN'!$A$4:$E$200,5,FALSE)</f>
        <v>18</v>
      </c>
      <c r="M216" s="26"/>
      <c r="N216" s="12"/>
      <c r="O216" s="12"/>
      <c r="P216" s="12"/>
      <c r="Q216" s="12"/>
      <c r="R216" s="12"/>
      <c r="S216" s="28">
        <v>4700</v>
      </c>
      <c r="T216" s="21">
        <f t="shared" si="10"/>
        <v>0</v>
      </c>
      <c r="U216" s="21">
        <f t="shared" si="11"/>
        <v>423</v>
      </c>
      <c r="V216" s="21">
        <f t="shared" si="12"/>
        <v>423</v>
      </c>
      <c r="W216" s="21">
        <v>0</v>
      </c>
      <c r="X216" s="27">
        <v>5546</v>
      </c>
      <c r="Y216" s="12" t="s">
        <v>38</v>
      </c>
      <c r="Z216" s="12" t="s">
        <v>1482</v>
      </c>
      <c r="AA216" s="12" t="str">
        <f>VLOOKUP(C216,'MASTER SALE PARTY'!$B$4:$E$1000,4,FALSE)</f>
        <v>Local</v>
      </c>
      <c r="AB216" s="26">
        <v>1000</v>
      </c>
    </row>
    <row r="217" spans="1:28">
      <c r="A217" s="16">
        <v>43586</v>
      </c>
      <c r="B217" s="12">
        <v>44</v>
      </c>
      <c r="C217" s="23" t="s">
        <v>142</v>
      </c>
      <c r="D217" s="12" t="str">
        <f>VLOOKUP(C217,'MASTER SALE PARTY'!$B$4:$E$1000,2,FALSE)</f>
        <v>27AAACB2484Q1Z8</v>
      </c>
      <c r="E217" s="12" t="s">
        <v>1545</v>
      </c>
      <c r="F217" s="24" t="s">
        <v>281</v>
      </c>
      <c r="G217" s="25">
        <v>43594</v>
      </c>
      <c r="H217" s="12" t="str">
        <f>VLOOKUP(C217,'MASTER SALE PARTY'!$B$4:$E$1000,3,FALSE)</f>
        <v>27-Maharashatra</v>
      </c>
      <c r="I217" s="17">
        <v>0</v>
      </c>
      <c r="J217" s="17" t="s">
        <v>37</v>
      </c>
      <c r="K217" s="26">
        <v>998898</v>
      </c>
      <c r="L217" s="20">
        <f>VLOOKUP(K217,'MASTER SALE HSN'!$A$4:$E$200,5,FALSE)</f>
        <v>18</v>
      </c>
      <c r="M217" s="26"/>
      <c r="N217" s="12"/>
      <c r="O217" s="12"/>
      <c r="P217" s="12"/>
      <c r="Q217" s="12"/>
      <c r="R217" s="12"/>
      <c r="S217" s="28">
        <v>7020</v>
      </c>
      <c r="T217" s="21">
        <f t="shared" si="10"/>
        <v>0</v>
      </c>
      <c r="U217" s="21">
        <f t="shared" si="11"/>
        <v>631.80000000000007</v>
      </c>
      <c r="V217" s="21">
        <f t="shared" si="12"/>
        <v>631.80000000000007</v>
      </c>
      <c r="W217" s="21">
        <v>0</v>
      </c>
      <c r="X217" s="27">
        <v>8283.6</v>
      </c>
      <c r="Y217" s="12" t="s">
        <v>38</v>
      </c>
      <c r="Z217" s="12" t="s">
        <v>1482</v>
      </c>
      <c r="AA217" s="12" t="str">
        <f>VLOOKUP(C217,'MASTER SALE PARTY'!$B$4:$E$1000,4,FALSE)</f>
        <v>Local</v>
      </c>
      <c r="AB217" s="26">
        <v>1080</v>
      </c>
    </row>
    <row r="218" spans="1:28">
      <c r="A218" s="16">
        <v>43586</v>
      </c>
      <c r="B218" s="12">
        <v>45</v>
      </c>
      <c r="C218" s="23" t="s">
        <v>45</v>
      </c>
      <c r="D218" s="12" t="str">
        <f>VLOOKUP(C218,'MASTER SALE PARTY'!$B$4:$E$1000,2,FALSE)</f>
        <v>27AAECM8871A1ZF</v>
      </c>
      <c r="E218" s="12" t="s">
        <v>1545</v>
      </c>
      <c r="F218" s="24" t="s">
        <v>282</v>
      </c>
      <c r="G218" s="25">
        <v>43595</v>
      </c>
      <c r="H218" s="12" t="str">
        <f>VLOOKUP(C218,'MASTER SALE PARTY'!$B$4:$E$1000,3,FALSE)</f>
        <v>27-Maharashatra</v>
      </c>
      <c r="I218" s="17">
        <v>0</v>
      </c>
      <c r="J218" s="17" t="s">
        <v>37</v>
      </c>
      <c r="K218" s="26">
        <v>87089900</v>
      </c>
      <c r="L218" s="20">
        <f>VLOOKUP(K218,'MASTER SALE HSN'!$A$4:$E$200,5,FALSE)</f>
        <v>28</v>
      </c>
      <c r="M218" s="26"/>
      <c r="N218" s="12"/>
      <c r="O218" s="12"/>
      <c r="P218" s="12"/>
      <c r="Q218" s="12"/>
      <c r="R218" s="12"/>
      <c r="S218" s="28">
        <v>21317.78</v>
      </c>
      <c r="T218" s="21">
        <f t="shared" si="10"/>
        <v>0</v>
      </c>
      <c r="U218" s="21">
        <f t="shared" si="11"/>
        <v>2984.4892</v>
      </c>
      <c r="V218" s="21">
        <f t="shared" si="12"/>
        <v>2984.4892</v>
      </c>
      <c r="W218" s="21">
        <v>0</v>
      </c>
      <c r="X218" s="27">
        <v>27286.758399999999</v>
      </c>
      <c r="Y218" s="12" t="s">
        <v>38</v>
      </c>
      <c r="Z218" s="12" t="s">
        <v>1482</v>
      </c>
      <c r="AA218" s="12" t="str">
        <f>VLOOKUP(C218,'MASTER SALE PARTY'!$B$4:$E$1000,4,FALSE)</f>
        <v>Local</v>
      </c>
      <c r="AB218" s="26">
        <v>11</v>
      </c>
    </row>
    <row r="219" spans="1:28">
      <c r="A219" s="16">
        <v>43586</v>
      </c>
      <c r="B219" s="12">
        <v>46</v>
      </c>
      <c r="C219" s="23" t="s">
        <v>45</v>
      </c>
      <c r="D219" s="12" t="str">
        <f>VLOOKUP(C219,'MASTER SALE PARTY'!$B$4:$E$1000,2,FALSE)</f>
        <v>27AAECM8871A1ZF</v>
      </c>
      <c r="E219" s="12" t="s">
        <v>1545</v>
      </c>
      <c r="F219" s="24" t="s">
        <v>283</v>
      </c>
      <c r="G219" s="25">
        <v>43595</v>
      </c>
      <c r="H219" s="12" t="str">
        <f>VLOOKUP(C219,'MASTER SALE PARTY'!$B$4:$E$1000,3,FALSE)</f>
        <v>27-Maharashatra</v>
      </c>
      <c r="I219" s="17">
        <v>0</v>
      </c>
      <c r="J219" s="17" t="s">
        <v>37</v>
      </c>
      <c r="K219" s="26">
        <v>87089900</v>
      </c>
      <c r="L219" s="20">
        <f>VLOOKUP(K219,'MASTER SALE HSN'!$A$4:$E$200,5,FALSE)</f>
        <v>28</v>
      </c>
      <c r="M219" s="26"/>
      <c r="N219" s="12"/>
      <c r="O219" s="12"/>
      <c r="P219" s="12"/>
      <c r="Q219" s="12"/>
      <c r="R219" s="12"/>
      <c r="S219" s="28">
        <v>23255.759999999998</v>
      </c>
      <c r="T219" s="21">
        <f t="shared" si="10"/>
        <v>0</v>
      </c>
      <c r="U219" s="21">
        <f t="shared" si="11"/>
        <v>3255.8063999999995</v>
      </c>
      <c r="V219" s="21">
        <f t="shared" si="12"/>
        <v>3255.8063999999995</v>
      </c>
      <c r="W219" s="21">
        <v>0</v>
      </c>
      <c r="X219" s="27">
        <v>29767.372799999997</v>
      </c>
      <c r="Y219" s="12" t="s">
        <v>38</v>
      </c>
      <c r="Z219" s="12" t="s">
        <v>1482</v>
      </c>
      <c r="AA219" s="12" t="str">
        <f>VLOOKUP(C219,'MASTER SALE PARTY'!$B$4:$E$1000,4,FALSE)</f>
        <v>Local</v>
      </c>
      <c r="AB219" s="26">
        <v>12</v>
      </c>
    </row>
    <row r="220" spans="1:28">
      <c r="A220" s="16">
        <v>43586</v>
      </c>
      <c r="B220" s="12">
        <v>47</v>
      </c>
      <c r="C220" s="23" t="s">
        <v>33</v>
      </c>
      <c r="D220" s="12" t="str">
        <f>VLOOKUP(C220,'MASTER SALE PARTY'!$B$4:$E$1000,2,FALSE)</f>
        <v>27AABCM2508F1ZU</v>
      </c>
      <c r="E220" s="12" t="s">
        <v>1545</v>
      </c>
      <c r="F220" s="24" t="s">
        <v>284</v>
      </c>
      <c r="G220" s="25">
        <v>43595</v>
      </c>
      <c r="H220" s="12" t="str">
        <f>VLOOKUP(C220,'MASTER SALE PARTY'!$B$4:$E$1000,3,FALSE)</f>
        <v>27-Maharashatra</v>
      </c>
      <c r="I220" s="17">
        <v>0</v>
      </c>
      <c r="J220" s="17" t="s">
        <v>37</v>
      </c>
      <c r="K220" s="26">
        <v>87141090</v>
      </c>
      <c r="L220" s="20">
        <f>VLOOKUP(K220,'MASTER SALE HSN'!$A$4:$E$200,5,FALSE)</f>
        <v>28</v>
      </c>
      <c r="M220" s="26"/>
      <c r="N220" s="12"/>
      <c r="O220" s="12"/>
      <c r="P220" s="12"/>
      <c r="Q220" s="12"/>
      <c r="R220" s="12"/>
      <c r="S220" s="28">
        <v>26080.5</v>
      </c>
      <c r="T220" s="21">
        <f t="shared" si="10"/>
        <v>0</v>
      </c>
      <c r="U220" s="21">
        <f t="shared" si="11"/>
        <v>3651.27</v>
      </c>
      <c r="V220" s="21">
        <f t="shared" si="12"/>
        <v>3651.27</v>
      </c>
      <c r="W220" s="21">
        <v>0</v>
      </c>
      <c r="X220" s="27">
        <v>33383.040000000001</v>
      </c>
      <c r="Y220" s="12" t="s">
        <v>38</v>
      </c>
      <c r="Z220" s="12" t="s">
        <v>1482</v>
      </c>
      <c r="AA220" s="12" t="str">
        <f>VLOOKUP(C220,'MASTER SALE PARTY'!$B$4:$E$1000,4,FALSE)</f>
        <v>Local</v>
      </c>
      <c r="AB220" s="26">
        <v>522</v>
      </c>
    </row>
    <row r="221" spans="1:28">
      <c r="A221" s="16">
        <v>43586</v>
      </c>
      <c r="B221" s="12">
        <v>48</v>
      </c>
      <c r="C221" s="23" t="s">
        <v>92</v>
      </c>
      <c r="D221" s="12" t="str">
        <f>VLOOKUP(C221,'MASTER SALE PARTY'!$B$4:$E$1000,2,FALSE)</f>
        <v>27AAACH4211R1ZF</v>
      </c>
      <c r="E221" s="12" t="s">
        <v>1545</v>
      </c>
      <c r="F221" s="24" t="s">
        <v>285</v>
      </c>
      <c r="G221" s="25">
        <v>43595</v>
      </c>
      <c r="H221" s="12" t="str">
        <f>VLOOKUP(C221,'MASTER SALE PARTY'!$B$4:$E$1000,3,FALSE)</f>
        <v>27-Maharashatra</v>
      </c>
      <c r="I221" s="17">
        <v>0</v>
      </c>
      <c r="J221" s="17" t="s">
        <v>37</v>
      </c>
      <c r="K221" s="26">
        <v>85129000</v>
      </c>
      <c r="L221" s="20">
        <f>VLOOKUP(K221,'MASTER SALE HSN'!$A$4:$E$200,5,FALSE)</f>
        <v>18</v>
      </c>
      <c r="M221" s="26"/>
      <c r="N221" s="12"/>
      <c r="O221" s="12"/>
      <c r="P221" s="12"/>
      <c r="Q221" s="12"/>
      <c r="R221" s="12"/>
      <c r="S221" s="28">
        <v>48000</v>
      </c>
      <c r="T221" s="21">
        <f t="shared" si="10"/>
        <v>0</v>
      </c>
      <c r="U221" s="21">
        <f t="shared" si="11"/>
        <v>4320</v>
      </c>
      <c r="V221" s="21">
        <f t="shared" si="12"/>
        <v>4320</v>
      </c>
      <c r="W221" s="21">
        <v>0</v>
      </c>
      <c r="X221" s="27">
        <v>56640</v>
      </c>
      <c r="Y221" s="12" t="s">
        <v>38</v>
      </c>
      <c r="Z221" s="12" t="s">
        <v>1482</v>
      </c>
      <c r="AA221" s="12" t="str">
        <f>VLOOKUP(C221,'MASTER SALE PARTY'!$B$4:$E$1000,4,FALSE)</f>
        <v>Local</v>
      </c>
      <c r="AB221" s="26">
        <v>1920</v>
      </c>
    </row>
    <row r="222" spans="1:28">
      <c r="A222" s="16">
        <v>43586</v>
      </c>
      <c r="B222" s="12">
        <v>49</v>
      </c>
      <c r="C222" s="23" t="s">
        <v>45</v>
      </c>
      <c r="D222" s="12" t="str">
        <f>VLOOKUP(C222,'MASTER SALE PARTY'!$B$4:$E$1000,2,FALSE)</f>
        <v>27AAECM8871A1ZF</v>
      </c>
      <c r="E222" s="12" t="s">
        <v>1545</v>
      </c>
      <c r="F222" s="24" t="s">
        <v>286</v>
      </c>
      <c r="G222" s="25">
        <v>43596</v>
      </c>
      <c r="H222" s="12" t="str">
        <f>VLOOKUP(C222,'MASTER SALE PARTY'!$B$4:$E$1000,3,FALSE)</f>
        <v>27-Maharashatra</v>
      </c>
      <c r="I222" s="17">
        <v>0</v>
      </c>
      <c r="J222" s="17" t="s">
        <v>37</v>
      </c>
      <c r="K222" s="26">
        <v>87089900</v>
      </c>
      <c r="L222" s="20">
        <f>VLOOKUP(K222,'MASTER SALE HSN'!$A$4:$E$200,5,FALSE)</f>
        <v>28</v>
      </c>
      <c r="M222" s="26"/>
      <c r="N222" s="12"/>
      <c r="O222" s="12"/>
      <c r="P222" s="12"/>
      <c r="Q222" s="12"/>
      <c r="R222" s="12"/>
      <c r="S222" s="28">
        <v>23255.759999999998</v>
      </c>
      <c r="T222" s="21">
        <f t="shared" si="10"/>
        <v>0</v>
      </c>
      <c r="U222" s="21">
        <f t="shared" si="11"/>
        <v>3255.8063999999995</v>
      </c>
      <c r="V222" s="21">
        <f t="shared" si="12"/>
        <v>3255.8063999999995</v>
      </c>
      <c r="W222" s="21">
        <v>0</v>
      </c>
      <c r="X222" s="27">
        <v>29767.372799999997</v>
      </c>
      <c r="Y222" s="12" t="s">
        <v>38</v>
      </c>
      <c r="Z222" s="12" t="s">
        <v>1482</v>
      </c>
      <c r="AA222" s="12" t="str">
        <f>VLOOKUP(C222,'MASTER SALE PARTY'!$B$4:$E$1000,4,FALSE)</f>
        <v>Local</v>
      </c>
      <c r="AB222" s="26">
        <v>12</v>
      </c>
    </row>
    <row r="223" spans="1:28">
      <c r="A223" s="16">
        <v>43586</v>
      </c>
      <c r="B223" s="12">
        <v>50</v>
      </c>
      <c r="C223" s="23" t="s">
        <v>45</v>
      </c>
      <c r="D223" s="12" t="str">
        <f>VLOOKUP(C223,'MASTER SALE PARTY'!$B$4:$E$1000,2,FALSE)</f>
        <v>27AAECM8871A1ZF</v>
      </c>
      <c r="E223" s="12" t="s">
        <v>1545</v>
      </c>
      <c r="F223" s="24" t="s">
        <v>287</v>
      </c>
      <c r="G223" s="25">
        <v>43596</v>
      </c>
      <c r="H223" s="12" t="str">
        <f>VLOOKUP(C223,'MASTER SALE PARTY'!$B$4:$E$1000,3,FALSE)</f>
        <v>27-Maharashatra</v>
      </c>
      <c r="I223" s="17">
        <v>0</v>
      </c>
      <c r="J223" s="17" t="s">
        <v>37</v>
      </c>
      <c r="K223" s="26">
        <v>87089900</v>
      </c>
      <c r="L223" s="20">
        <f>VLOOKUP(K223,'MASTER SALE HSN'!$A$4:$E$200,5,FALSE)</f>
        <v>28</v>
      </c>
      <c r="M223" s="26"/>
      <c r="N223" s="12"/>
      <c r="O223" s="12"/>
      <c r="P223" s="12"/>
      <c r="Q223" s="12"/>
      <c r="R223" s="12"/>
      <c r="S223" s="28">
        <v>23255.759999999998</v>
      </c>
      <c r="T223" s="21">
        <f t="shared" si="10"/>
        <v>0</v>
      </c>
      <c r="U223" s="21">
        <f t="shared" si="11"/>
        <v>3255.8063999999995</v>
      </c>
      <c r="V223" s="21">
        <f t="shared" si="12"/>
        <v>3255.8063999999995</v>
      </c>
      <c r="W223" s="21">
        <v>0</v>
      </c>
      <c r="X223" s="27">
        <v>29767.372799999997</v>
      </c>
      <c r="Y223" s="12" t="s">
        <v>38</v>
      </c>
      <c r="Z223" s="12" t="s">
        <v>1482</v>
      </c>
      <c r="AA223" s="12" t="str">
        <f>VLOOKUP(C223,'MASTER SALE PARTY'!$B$4:$E$1000,4,FALSE)</f>
        <v>Local</v>
      </c>
      <c r="AB223" s="26">
        <v>12</v>
      </c>
    </row>
    <row r="224" spans="1:28">
      <c r="A224" s="16">
        <v>43586</v>
      </c>
      <c r="B224" s="12">
        <v>51</v>
      </c>
      <c r="C224" s="23" t="s">
        <v>45</v>
      </c>
      <c r="D224" s="12" t="str">
        <f>VLOOKUP(C224,'MASTER SALE PARTY'!$B$4:$E$1000,2,FALSE)</f>
        <v>27AAECM8871A1ZF</v>
      </c>
      <c r="E224" s="12" t="s">
        <v>1545</v>
      </c>
      <c r="F224" s="24" t="s">
        <v>288</v>
      </c>
      <c r="G224" s="25">
        <v>43596</v>
      </c>
      <c r="H224" s="12" t="str">
        <f>VLOOKUP(C224,'MASTER SALE PARTY'!$B$4:$E$1000,3,FALSE)</f>
        <v>27-Maharashatra</v>
      </c>
      <c r="I224" s="17">
        <v>0</v>
      </c>
      <c r="J224" s="17" t="s">
        <v>37</v>
      </c>
      <c r="K224" s="26">
        <v>87089900</v>
      </c>
      <c r="L224" s="20">
        <f>VLOOKUP(K224,'MASTER SALE HSN'!$A$4:$E$200,5,FALSE)</f>
        <v>28</v>
      </c>
      <c r="M224" s="26"/>
      <c r="N224" s="12"/>
      <c r="O224" s="12"/>
      <c r="P224" s="12"/>
      <c r="Q224" s="12"/>
      <c r="R224" s="12"/>
      <c r="S224" s="28">
        <v>23255.759999999998</v>
      </c>
      <c r="T224" s="21">
        <f t="shared" si="10"/>
        <v>0</v>
      </c>
      <c r="U224" s="21">
        <f t="shared" si="11"/>
        <v>3255.8063999999995</v>
      </c>
      <c r="V224" s="21">
        <f t="shared" si="12"/>
        <v>3255.8063999999995</v>
      </c>
      <c r="W224" s="21">
        <v>0</v>
      </c>
      <c r="X224" s="27">
        <v>29767.372799999997</v>
      </c>
      <c r="Y224" s="12" t="s">
        <v>38</v>
      </c>
      <c r="Z224" s="12" t="s">
        <v>1482</v>
      </c>
      <c r="AA224" s="12" t="str">
        <f>VLOOKUP(C224,'MASTER SALE PARTY'!$B$4:$E$1000,4,FALSE)</f>
        <v>Local</v>
      </c>
      <c r="AB224" s="26">
        <v>12</v>
      </c>
    </row>
    <row r="225" spans="1:28">
      <c r="A225" s="16">
        <v>43586</v>
      </c>
      <c r="B225" s="12">
        <v>52</v>
      </c>
      <c r="C225" s="23" t="s">
        <v>64</v>
      </c>
      <c r="D225" s="12" t="str">
        <f>VLOOKUP(C225,'MASTER SALE PARTY'!$B$4:$E$1000,2,FALSE)</f>
        <v>27AAACD4090Q1Z8</v>
      </c>
      <c r="E225" s="12" t="s">
        <v>1545</v>
      </c>
      <c r="F225" s="24" t="s">
        <v>289</v>
      </c>
      <c r="G225" s="25">
        <v>43596</v>
      </c>
      <c r="H225" s="12" t="str">
        <f>VLOOKUP(C225,'MASTER SALE PARTY'!$B$4:$E$1000,3,FALSE)</f>
        <v>27-Maharashatra</v>
      </c>
      <c r="I225" s="17">
        <v>0</v>
      </c>
      <c r="J225" s="17" t="s">
        <v>37</v>
      </c>
      <c r="K225" s="26">
        <v>85129000</v>
      </c>
      <c r="L225" s="20">
        <f>VLOOKUP(K225,'MASTER SALE HSN'!$A$4:$E$200,5,FALSE)</f>
        <v>18</v>
      </c>
      <c r="M225" s="26"/>
      <c r="N225" s="12"/>
      <c r="O225" s="12"/>
      <c r="P225" s="12"/>
      <c r="Q225" s="12"/>
      <c r="R225" s="12"/>
      <c r="S225" s="28">
        <v>76866.3</v>
      </c>
      <c r="T225" s="21">
        <f t="shared" si="10"/>
        <v>0</v>
      </c>
      <c r="U225" s="21">
        <f t="shared" si="11"/>
        <v>6917.9670000000006</v>
      </c>
      <c r="V225" s="21">
        <f t="shared" si="12"/>
        <v>6917.9670000000006</v>
      </c>
      <c r="W225" s="21">
        <v>0</v>
      </c>
      <c r="X225" s="27">
        <v>90702.234000000011</v>
      </c>
      <c r="Y225" s="12" t="s">
        <v>38</v>
      </c>
      <c r="Z225" s="12" t="s">
        <v>1482</v>
      </c>
      <c r="AA225" s="12" t="str">
        <f>VLOOKUP(C225,'MASTER SALE PARTY'!$B$4:$E$1000,4,FALSE)</f>
        <v>Local</v>
      </c>
      <c r="AB225" s="26">
        <v>630</v>
      </c>
    </row>
    <row r="226" spans="1:28">
      <c r="A226" s="16">
        <v>43586</v>
      </c>
      <c r="B226" s="12">
        <v>53</v>
      </c>
      <c r="C226" s="23" t="s">
        <v>173</v>
      </c>
      <c r="D226" s="12" t="str">
        <f>VLOOKUP(C226,'MASTER SALE PARTY'!$B$4:$E$1000,2,FALSE)</f>
        <v>27AAGCP0139E1ZP</v>
      </c>
      <c r="E226" s="12" t="s">
        <v>1545</v>
      </c>
      <c r="F226" s="24" t="s">
        <v>290</v>
      </c>
      <c r="G226" s="25">
        <v>43596</v>
      </c>
      <c r="H226" s="12" t="str">
        <f>VLOOKUP(C226,'MASTER SALE PARTY'!$B$4:$E$1000,3,FALSE)</f>
        <v>27-Maharashatra</v>
      </c>
      <c r="I226" s="17">
        <v>0</v>
      </c>
      <c r="J226" s="17" t="s">
        <v>37</v>
      </c>
      <c r="K226" s="26">
        <v>87141090</v>
      </c>
      <c r="L226" s="20">
        <f>VLOOKUP(K226,'MASTER SALE HSN'!$A$4:$E$200,5,FALSE)</f>
        <v>28</v>
      </c>
      <c r="M226" s="26"/>
      <c r="N226" s="12"/>
      <c r="O226" s="12"/>
      <c r="P226" s="12"/>
      <c r="Q226" s="12"/>
      <c r="R226" s="12"/>
      <c r="S226" s="28">
        <v>33861.599999999999</v>
      </c>
      <c r="T226" s="21">
        <f t="shared" si="10"/>
        <v>0</v>
      </c>
      <c r="U226" s="21">
        <f t="shared" si="11"/>
        <v>4740.6239999999998</v>
      </c>
      <c r="V226" s="21">
        <f t="shared" si="12"/>
        <v>4740.6239999999998</v>
      </c>
      <c r="W226" s="21">
        <v>0</v>
      </c>
      <c r="X226" s="27">
        <v>43342.847999999998</v>
      </c>
      <c r="Y226" s="12" t="s">
        <v>38</v>
      </c>
      <c r="Z226" s="12" t="s">
        <v>1482</v>
      </c>
      <c r="AA226" s="12" t="str">
        <f>VLOOKUP(C226,'MASTER SALE PARTY'!$B$4:$E$1000,4,FALSE)</f>
        <v>Local</v>
      </c>
      <c r="AB226" s="26">
        <v>720</v>
      </c>
    </row>
    <row r="227" spans="1:28">
      <c r="A227" s="16">
        <v>43586</v>
      </c>
      <c r="B227" s="12">
        <v>54</v>
      </c>
      <c r="C227" s="23" t="s">
        <v>142</v>
      </c>
      <c r="D227" s="12" t="str">
        <f>VLOOKUP(C227,'MASTER SALE PARTY'!$B$4:$E$1000,2,FALSE)</f>
        <v>27AAACB2484Q1Z8</v>
      </c>
      <c r="E227" s="12" t="s">
        <v>1545</v>
      </c>
      <c r="F227" s="24" t="s">
        <v>291</v>
      </c>
      <c r="G227" s="25">
        <v>43596</v>
      </c>
      <c r="H227" s="12" t="str">
        <f>VLOOKUP(C227,'MASTER SALE PARTY'!$B$4:$E$1000,3,FALSE)</f>
        <v>27-Maharashatra</v>
      </c>
      <c r="I227" s="17">
        <v>0</v>
      </c>
      <c r="J227" s="17" t="s">
        <v>37</v>
      </c>
      <c r="K227" s="26">
        <v>998898</v>
      </c>
      <c r="L227" s="20">
        <f>VLOOKUP(K227,'MASTER SALE HSN'!$A$4:$E$200,5,FALSE)</f>
        <v>18</v>
      </c>
      <c r="M227" s="26"/>
      <c r="N227" s="12"/>
      <c r="O227" s="12"/>
      <c r="P227" s="12"/>
      <c r="Q227" s="12"/>
      <c r="R227" s="12"/>
      <c r="S227" s="28">
        <v>3105</v>
      </c>
      <c r="T227" s="21">
        <f t="shared" si="10"/>
        <v>0</v>
      </c>
      <c r="U227" s="21">
        <f t="shared" si="11"/>
        <v>279.45</v>
      </c>
      <c r="V227" s="21">
        <f t="shared" si="12"/>
        <v>279.45</v>
      </c>
      <c r="W227" s="21">
        <v>0</v>
      </c>
      <c r="X227" s="27">
        <v>3663.8999999999996</v>
      </c>
      <c r="Y227" s="12" t="s">
        <v>38</v>
      </c>
      <c r="Z227" s="12" t="s">
        <v>1482</v>
      </c>
      <c r="AA227" s="12" t="str">
        <f>VLOOKUP(C227,'MASTER SALE PARTY'!$B$4:$E$1000,4,FALSE)</f>
        <v>Local</v>
      </c>
      <c r="AB227" s="26">
        <v>450</v>
      </c>
    </row>
    <row r="228" spans="1:28">
      <c r="A228" s="16">
        <v>43586</v>
      </c>
      <c r="B228" s="12">
        <v>55</v>
      </c>
      <c r="C228" s="23" t="s">
        <v>142</v>
      </c>
      <c r="D228" s="12" t="str">
        <f>VLOOKUP(C228,'MASTER SALE PARTY'!$B$4:$E$1000,2,FALSE)</f>
        <v>27AAACB2484Q1Z8</v>
      </c>
      <c r="E228" s="12" t="s">
        <v>1545</v>
      </c>
      <c r="F228" s="24" t="s">
        <v>292</v>
      </c>
      <c r="G228" s="25">
        <v>43596</v>
      </c>
      <c r="H228" s="12" t="str">
        <f>VLOOKUP(C228,'MASTER SALE PARTY'!$B$4:$E$1000,3,FALSE)</f>
        <v>27-Maharashatra</v>
      </c>
      <c r="I228" s="17">
        <v>0</v>
      </c>
      <c r="J228" s="17" t="s">
        <v>37</v>
      </c>
      <c r="K228" s="26">
        <v>998898</v>
      </c>
      <c r="L228" s="20">
        <f>VLOOKUP(K228,'MASTER SALE HSN'!$A$4:$E$200,5,FALSE)</f>
        <v>18</v>
      </c>
      <c r="M228" s="26"/>
      <c r="N228" s="12"/>
      <c r="O228" s="12"/>
      <c r="P228" s="12"/>
      <c r="Q228" s="12"/>
      <c r="R228" s="12"/>
      <c r="S228" s="28">
        <v>4680</v>
      </c>
      <c r="T228" s="21">
        <f t="shared" si="10"/>
        <v>0</v>
      </c>
      <c r="U228" s="21">
        <f t="shared" si="11"/>
        <v>421.2</v>
      </c>
      <c r="V228" s="21">
        <f t="shared" si="12"/>
        <v>421.2</v>
      </c>
      <c r="W228" s="21">
        <v>0</v>
      </c>
      <c r="X228" s="27">
        <v>5522.4</v>
      </c>
      <c r="Y228" s="12" t="s">
        <v>38</v>
      </c>
      <c r="Z228" s="12" t="s">
        <v>1482</v>
      </c>
      <c r="AA228" s="12" t="str">
        <f>VLOOKUP(C228,'MASTER SALE PARTY'!$B$4:$E$1000,4,FALSE)</f>
        <v>Local</v>
      </c>
      <c r="AB228" s="26">
        <v>720</v>
      </c>
    </row>
    <row r="229" spans="1:28">
      <c r="A229" s="16">
        <v>43586</v>
      </c>
      <c r="B229" s="12">
        <v>56</v>
      </c>
      <c r="C229" s="23" t="s">
        <v>142</v>
      </c>
      <c r="D229" s="12" t="str">
        <f>VLOOKUP(C229,'MASTER SALE PARTY'!$B$4:$E$1000,2,FALSE)</f>
        <v>27AAACB2484Q1Z8</v>
      </c>
      <c r="E229" s="12" t="s">
        <v>1545</v>
      </c>
      <c r="F229" s="24" t="s">
        <v>293</v>
      </c>
      <c r="G229" s="25">
        <v>43596</v>
      </c>
      <c r="H229" s="12" t="str">
        <f>VLOOKUP(C229,'MASTER SALE PARTY'!$B$4:$E$1000,3,FALSE)</f>
        <v>27-Maharashatra</v>
      </c>
      <c r="I229" s="17">
        <v>0</v>
      </c>
      <c r="J229" s="17" t="s">
        <v>37</v>
      </c>
      <c r="K229" s="26">
        <v>998898</v>
      </c>
      <c r="L229" s="20">
        <f>VLOOKUP(K229,'MASTER SALE HSN'!$A$4:$E$200,5,FALSE)</f>
        <v>18</v>
      </c>
      <c r="M229" s="26"/>
      <c r="N229" s="12"/>
      <c r="O229" s="12"/>
      <c r="P229" s="12"/>
      <c r="Q229" s="12"/>
      <c r="R229" s="12"/>
      <c r="S229" s="28">
        <v>2780</v>
      </c>
      <c r="T229" s="21">
        <f t="shared" si="10"/>
        <v>0</v>
      </c>
      <c r="U229" s="21">
        <f t="shared" si="11"/>
        <v>250.20000000000002</v>
      </c>
      <c r="V229" s="21">
        <f t="shared" si="12"/>
        <v>250.20000000000002</v>
      </c>
      <c r="W229" s="21">
        <v>0</v>
      </c>
      <c r="X229" s="27">
        <v>3280.3999999999996</v>
      </c>
      <c r="Y229" s="12" t="s">
        <v>38</v>
      </c>
      <c r="Z229" s="12" t="s">
        <v>1482</v>
      </c>
      <c r="AA229" s="12" t="str">
        <f>VLOOKUP(C229,'MASTER SALE PARTY'!$B$4:$E$1000,4,FALSE)</f>
        <v>Local</v>
      </c>
      <c r="AB229" s="26">
        <v>1390</v>
      </c>
    </row>
    <row r="230" spans="1:28">
      <c r="A230" s="16">
        <v>43586</v>
      </c>
      <c r="B230" s="12">
        <v>57</v>
      </c>
      <c r="C230" s="23" t="s">
        <v>45</v>
      </c>
      <c r="D230" s="12" t="str">
        <f>VLOOKUP(C230,'MASTER SALE PARTY'!$B$4:$E$1000,2,FALSE)</f>
        <v>27AAECM8871A1ZF</v>
      </c>
      <c r="E230" s="12" t="s">
        <v>1545</v>
      </c>
      <c r="F230" s="24" t="s">
        <v>294</v>
      </c>
      <c r="G230" s="25">
        <v>43598</v>
      </c>
      <c r="H230" s="12" t="str">
        <f>VLOOKUP(C230,'MASTER SALE PARTY'!$B$4:$E$1000,3,FALSE)</f>
        <v>27-Maharashatra</v>
      </c>
      <c r="I230" s="17">
        <v>0</v>
      </c>
      <c r="J230" s="17" t="s">
        <v>37</v>
      </c>
      <c r="K230" s="26">
        <v>87089900</v>
      </c>
      <c r="L230" s="20">
        <f>VLOOKUP(K230,'MASTER SALE HSN'!$A$4:$E$200,5,FALSE)</f>
        <v>28</v>
      </c>
      <c r="M230" s="26"/>
      <c r="N230" s="12"/>
      <c r="O230" s="12"/>
      <c r="P230" s="12"/>
      <c r="Q230" s="12"/>
      <c r="R230" s="12"/>
      <c r="S230" s="28">
        <v>23255.759999999998</v>
      </c>
      <c r="T230" s="21">
        <f t="shared" si="10"/>
        <v>0</v>
      </c>
      <c r="U230" s="21">
        <f t="shared" si="11"/>
        <v>3255.8063999999995</v>
      </c>
      <c r="V230" s="21">
        <f t="shared" si="12"/>
        <v>3255.8063999999995</v>
      </c>
      <c r="W230" s="21">
        <v>0</v>
      </c>
      <c r="X230" s="27">
        <v>29767.372799999997</v>
      </c>
      <c r="Y230" s="12" t="s">
        <v>38</v>
      </c>
      <c r="Z230" s="12" t="s">
        <v>1482</v>
      </c>
      <c r="AA230" s="12" t="str">
        <f>VLOOKUP(C230,'MASTER SALE PARTY'!$B$4:$E$1000,4,FALSE)</f>
        <v>Local</v>
      </c>
      <c r="AB230" s="26">
        <v>12</v>
      </c>
    </row>
    <row r="231" spans="1:28">
      <c r="A231" s="16">
        <v>43586</v>
      </c>
      <c r="B231" s="12">
        <v>58</v>
      </c>
      <c r="C231" s="23" t="s">
        <v>45</v>
      </c>
      <c r="D231" s="12" t="str">
        <f>VLOOKUP(C231,'MASTER SALE PARTY'!$B$4:$E$1000,2,FALSE)</f>
        <v>27AAECM8871A1ZF</v>
      </c>
      <c r="E231" s="12" t="s">
        <v>1545</v>
      </c>
      <c r="F231" s="24" t="s">
        <v>295</v>
      </c>
      <c r="G231" s="25">
        <v>43598</v>
      </c>
      <c r="H231" s="12" t="str">
        <f>VLOOKUP(C231,'MASTER SALE PARTY'!$B$4:$E$1000,3,FALSE)</f>
        <v>27-Maharashatra</v>
      </c>
      <c r="I231" s="17">
        <v>0</v>
      </c>
      <c r="J231" s="17" t="s">
        <v>37</v>
      </c>
      <c r="K231" s="26">
        <v>87089900</v>
      </c>
      <c r="L231" s="20">
        <f>VLOOKUP(K231,'MASTER SALE HSN'!$A$4:$E$200,5,FALSE)</f>
        <v>28</v>
      </c>
      <c r="M231" s="26"/>
      <c r="N231" s="12"/>
      <c r="O231" s="12"/>
      <c r="P231" s="12"/>
      <c r="Q231" s="12"/>
      <c r="R231" s="12"/>
      <c r="S231" s="28">
        <v>23255.759999999998</v>
      </c>
      <c r="T231" s="21">
        <f t="shared" si="10"/>
        <v>0</v>
      </c>
      <c r="U231" s="21">
        <f t="shared" si="11"/>
        <v>3255.8063999999995</v>
      </c>
      <c r="V231" s="21">
        <f t="shared" si="12"/>
        <v>3255.8063999999995</v>
      </c>
      <c r="W231" s="21">
        <v>0</v>
      </c>
      <c r="X231" s="27">
        <v>29767.372799999997</v>
      </c>
      <c r="Y231" s="12" t="s">
        <v>38</v>
      </c>
      <c r="Z231" s="12" t="s">
        <v>1482</v>
      </c>
      <c r="AA231" s="12" t="str">
        <f>VLOOKUP(C231,'MASTER SALE PARTY'!$B$4:$E$1000,4,FALSE)</f>
        <v>Local</v>
      </c>
      <c r="AB231" s="26">
        <v>12</v>
      </c>
    </row>
    <row r="232" spans="1:28">
      <c r="A232" s="16">
        <v>43586</v>
      </c>
      <c r="B232" s="12">
        <v>59</v>
      </c>
      <c r="C232" s="23" t="s">
        <v>142</v>
      </c>
      <c r="D232" s="12" t="str">
        <f>VLOOKUP(C232,'MASTER SALE PARTY'!$B$4:$E$1000,2,FALSE)</f>
        <v>27AAACB2484Q1Z8</v>
      </c>
      <c r="E232" s="12" t="s">
        <v>1545</v>
      </c>
      <c r="F232" s="24" t="s">
        <v>296</v>
      </c>
      <c r="G232" s="25">
        <v>43598</v>
      </c>
      <c r="H232" s="12" t="str">
        <f>VLOOKUP(C232,'MASTER SALE PARTY'!$B$4:$E$1000,3,FALSE)</f>
        <v>27-Maharashatra</v>
      </c>
      <c r="I232" s="17">
        <v>0</v>
      </c>
      <c r="J232" s="17" t="s">
        <v>37</v>
      </c>
      <c r="K232" s="26">
        <v>998898</v>
      </c>
      <c r="L232" s="20">
        <f>VLOOKUP(K232,'MASTER SALE HSN'!$A$4:$E$200,5,FALSE)</f>
        <v>18</v>
      </c>
      <c r="M232" s="26"/>
      <c r="N232" s="12"/>
      <c r="O232" s="12"/>
      <c r="P232" s="12"/>
      <c r="Q232" s="12"/>
      <c r="R232" s="12"/>
      <c r="S232" s="28">
        <v>11955</v>
      </c>
      <c r="T232" s="21">
        <f t="shared" si="10"/>
        <v>0</v>
      </c>
      <c r="U232" s="21">
        <f t="shared" si="11"/>
        <v>1075.95</v>
      </c>
      <c r="V232" s="21">
        <f t="shared" si="12"/>
        <v>1075.95</v>
      </c>
      <c r="W232" s="21">
        <v>0</v>
      </c>
      <c r="X232" s="27">
        <v>14106.900000000001</v>
      </c>
      <c r="Y232" s="12" t="s">
        <v>38</v>
      </c>
      <c r="Z232" s="12" t="s">
        <v>1482</v>
      </c>
      <c r="AA232" s="12" t="str">
        <f>VLOOKUP(C232,'MASTER SALE PARTY'!$B$4:$E$1000,4,FALSE)</f>
        <v>Local</v>
      </c>
      <c r="AB232" s="26">
        <v>3492</v>
      </c>
    </row>
    <row r="233" spans="1:28">
      <c r="A233" s="16">
        <v>43586</v>
      </c>
      <c r="B233" s="12">
        <v>60</v>
      </c>
      <c r="C233" s="23" t="s">
        <v>45</v>
      </c>
      <c r="D233" s="12" t="str">
        <f>VLOOKUP(C233,'MASTER SALE PARTY'!$B$4:$E$1000,2,FALSE)</f>
        <v>27AAECM8871A1ZF</v>
      </c>
      <c r="E233" s="12" t="s">
        <v>1545</v>
      </c>
      <c r="F233" s="24" t="s">
        <v>297</v>
      </c>
      <c r="G233" s="25">
        <v>43598</v>
      </c>
      <c r="H233" s="12" t="str">
        <f>VLOOKUP(C233,'MASTER SALE PARTY'!$B$4:$E$1000,3,FALSE)</f>
        <v>27-Maharashatra</v>
      </c>
      <c r="I233" s="17">
        <v>0</v>
      </c>
      <c r="J233" s="17" t="s">
        <v>37</v>
      </c>
      <c r="K233" s="26">
        <v>87089900</v>
      </c>
      <c r="L233" s="20">
        <f>VLOOKUP(K233,'MASTER SALE HSN'!$A$4:$E$200,5,FALSE)</f>
        <v>28</v>
      </c>
      <c r="M233" s="26"/>
      <c r="N233" s="12"/>
      <c r="O233" s="12"/>
      <c r="P233" s="12"/>
      <c r="Q233" s="12"/>
      <c r="R233" s="12"/>
      <c r="S233" s="28">
        <v>17441.82</v>
      </c>
      <c r="T233" s="21">
        <f t="shared" si="10"/>
        <v>0</v>
      </c>
      <c r="U233" s="21">
        <f t="shared" si="11"/>
        <v>2441.8547999999996</v>
      </c>
      <c r="V233" s="21">
        <f t="shared" si="12"/>
        <v>2441.8547999999996</v>
      </c>
      <c r="W233" s="21">
        <v>0</v>
      </c>
      <c r="X233" s="27">
        <v>22325.529600000002</v>
      </c>
      <c r="Y233" s="12" t="s">
        <v>38</v>
      </c>
      <c r="Z233" s="12" t="s">
        <v>1482</v>
      </c>
      <c r="AA233" s="12" t="str">
        <f>VLOOKUP(C233,'MASTER SALE PARTY'!$B$4:$E$1000,4,FALSE)</f>
        <v>Local</v>
      </c>
      <c r="AB233" s="26">
        <v>9</v>
      </c>
    </row>
    <row r="234" spans="1:28">
      <c r="A234" s="16">
        <v>43586</v>
      </c>
      <c r="B234" s="12">
        <v>61</v>
      </c>
      <c r="C234" s="23" t="s">
        <v>185</v>
      </c>
      <c r="D234" s="12" t="str">
        <f>VLOOKUP(C234,'MASTER SALE PARTY'!$B$4:$E$1000,2,FALSE)</f>
        <v>27AABFP3834C1ZK</v>
      </c>
      <c r="E234" s="12" t="s">
        <v>1545</v>
      </c>
      <c r="F234" s="24" t="s">
        <v>298</v>
      </c>
      <c r="G234" s="25">
        <v>43599</v>
      </c>
      <c r="H234" s="12" t="str">
        <f>VLOOKUP(C234,'MASTER SALE PARTY'!$B$4:$E$1000,3,FALSE)</f>
        <v>27-Maharashatra</v>
      </c>
      <c r="I234" s="17">
        <v>0</v>
      </c>
      <c r="J234" s="17" t="s">
        <v>37</v>
      </c>
      <c r="K234" s="26">
        <v>87141900</v>
      </c>
      <c r="L234" s="20">
        <f>VLOOKUP(K234,'MASTER SALE HSN'!$A$4:$E$200,5,FALSE)</f>
        <v>28</v>
      </c>
      <c r="M234" s="26"/>
      <c r="N234" s="12"/>
      <c r="O234" s="12"/>
      <c r="P234" s="12"/>
      <c r="Q234" s="12"/>
      <c r="R234" s="12"/>
      <c r="S234" s="28">
        <v>11096.6</v>
      </c>
      <c r="T234" s="21">
        <f t="shared" si="10"/>
        <v>0</v>
      </c>
      <c r="U234" s="21">
        <f t="shared" si="11"/>
        <v>1553.5240000000001</v>
      </c>
      <c r="V234" s="21">
        <f t="shared" si="12"/>
        <v>1553.5240000000001</v>
      </c>
      <c r="W234" s="21">
        <v>0</v>
      </c>
      <c r="X234" s="27">
        <v>14203.647999999999</v>
      </c>
      <c r="Y234" s="12" t="s">
        <v>38</v>
      </c>
      <c r="Z234" s="12" t="s">
        <v>1482</v>
      </c>
      <c r="AA234" s="12" t="str">
        <f>VLOOKUP(C234,'MASTER SALE PARTY'!$B$4:$E$1000,4,FALSE)</f>
        <v>Local</v>
      </c>
      <c r="AB234" s="26">
        <v>860</v>
      </c>
    </row>
    <row r="235" spans="1:28">
      <c r="A235" s="16">
        <v>43586</v>
      </c>
      <c r="B235" s="12">
        <v>62</v>
      </c>
      <c r="C235" s="23" t="s">
        <v>142</v>
      </c>
      <c r="D235" s="12" t="str">
        <f>VLOOKUP(C235,'MASTER SALE PARTY'!$B$4:$E$1000,2,FALSE)</f>
        <v>27AAACB2484Q1Z8</v>
      </c>
      <c r="E235" s="12" t="s">
        <v>1545</v>
      </c>
      <c r="F235" s="24" t="s">
        <v>299</v>
      </c>
      <c r="G235" s="25">
        <v>43599</v>
      </c>
      <c r="H235" s="12" t="str">
        <f>VLOOKUP(C235,'MASTER SALE PARTY'!$B$4:$E$1000,3,FALSE)</f>
        <v>27-Maharashatra</v>
      </c>
      <c r="I235" s="17">
        <v>0</v>
      </c>
      <c r="J235" s="17" t="s">
        <v>37</v>
      </c>
      <c r="K235" s="26">
        <v>998898</v>
      </c>
      <c r="L235" s="20">
        <f>VLOOKUP(K235,'MASTER SALE HSN'!$A$4:$E$200,5,FALSE)</f>
        <v>18</v>
      </c>
      <c r="M235" s="26"/>
      <c r="N235" s="12"/>
      <c r="O235" s="12"/>
      <c r="P235" s="12"/>
      <c r="Q235" s="12"/>
      <c r="R235" s="12"/>
      <c r="S235" s="28">
        <v>5460</v>
      </c>
      <c r="T235" s="21">
        <f t="shared" si="10"/>
        <v>0</v>
      </c>
      <c r="U235" s="21">
        <f t="shared" si="11"/>
        <v>491.40000000000003</v>
      </c>
      <c r="V235" s="21">
        <f t="shared" si="12"/>
        <v>491.40000000000003</v>
      </c>
      <c r="W235" s="21">
        <v>0</v>
      </c>
      <c r="X235" s="27">
        <v>6442.7999999999993</v>
      </c>
      <c r="Y235" s="12" t="s">
        <v>38</v>
      </c>
      <c r="Z235" s="12" t="s">
        <v>1482</v>
      </c>
      <c r="AA235" s="12" t="str">
        <f>VLOOKUP(C235,'MASTER SALE PARTY'!$B$4:$E$1000,4,FALSE)</f>
        <v>Local</v>
      </c>
      <c r="AB235" s="26">
        <v>1230</v>
      </c>
    </row>
    <row r="236" spans="1:28">
      <c r="A236" s="16">
        <v>43586</v>
      </c>
      <c r="B236" s="12">
        <v>63</v>
      </c>
      <c r="C236" s="23" t="s">
        <v>142</v>
      </c>
      <c r="D236" s="12" t="str">
        <f>VLOOKUP(C236,'MASTER SALE PARTY'!$B$4:$E$1000,2,FALSE)</f>
        <v>27AAACB2484Q1Z8</v>
      </c>
      <c r="E236" s="12" t="s">
        <v>1545</v>
      </c>
      <c r="F236" s="24" t="s">
        <v>300</v>
      </c>
      <c r="G236" s="25">
        <v>43599</v>
      </c>
      <c r="H236" s="12" t="str">
        <f>VLOOKUP(C236,'MASTER SALE PARTY'!$B$4:$E$1000,3,FALSE)</f>
        <v>27-Maharashatra</v>
      </c>
      <c r="I236" s="17">
        <v>0</v>
      </c>
      <c r="J236" s="17" t="s">
        <v>37</v>
      </c>
      <c r="K236" s="26">
        <v>998898</v>
      </c>
      <c r="L236" s="20">
        <f>VLOOKUP(K236,'MASTER SALE HSN'!$A$4:$E$200,5,FALSE)</f>
        <v>18</v>
      </c>
      <c r="M236" s="26"/>
      <c r="N236" s="12"/>
      <c r="O236" s="12"/>
      <c r="P236" s="12"/>
      <c r="Q236" s="12"/>
      <c r="R236" s="12"/>
      <c r="S236" s="28">
        <v>5460</v>
      </c>
      <c r="T236" s="21">
        <f t="shared" si="10"/>
        <v>0</v>
      </c>
      <c r="U236" s="21">
        <f t="shared" si="11"/>
        <v>491.40000000000003</v>
      </c>
      <c r="V236" s="21">
        <f t="shared" si="12"/>
        <v>491.40000000000003</v>
      </c>
      <c r="W236" s="21">
        <v>0</v>
      </c>
      <c r="X236" s="27">
        <v>6442.7999999999993</v>
      </c>
      <c r="Y236" s="12" t="s">
        <v>38</v>
      </c>
      <c r="Z236" s="12" t="s">
        <v>1482</v>
      </c>
      <c r="AA236" s="12" t="str">
        <f>VLOOKUP(C236,'MASTER SALE PARTY'!$B$4:$E$1000,4,FALSE)</f>
        <v>Local</v>
      </c>
      <c r="AB236" s="26">
        <v>840</v>
      </c>
    </row>
    <row r="237" spans="1:28">
      <c r="A237" s="16">
        <v>43586</v>
      </c>
      <c r="B237" s="12">
        <v>64</v>
      </c>
      <c r="C237" s="23" t="s">
        <v>142</v>
      </c>
      <c r="D237" s="12" t="str">
        <f>VLOOKUP(C237,'MASTER SALE PARTY'!$B$4:$E$1000,2,FALSE)</f>
        <v>27AAACB2484Q1Z8</v>
      </c>
      <c r="E237" s="12" t="s">
        <v>1545</v>
      </c>
      <c r="F237" s="24" t="s">
        <v>301</v>
      </c>
      <c r="G237" s="25">
        <v>43599</v>
      </c>
      <c r="H237" s="12" t="str">
        <f>VLOOKUP(C237,'MASTER SALE PARTY'!$B$4:$E$1000,3,FALSE)</f>
        <v>27-Maharashatra</v>
      </c>
      <c r="I237" s="17">
        <v>0</v>
      </c>
      <c r="J237" s="17" t="s">
        <v>37</v>
      </c>
      <c r="K237" s="26">
        <v>998898</v>
      </c>
      <c r="L237" s="20">
        <f>VLOOKUP(K237,'MASTER SALE HSN'!$A$4:$E$200,5,FALSE)</f>
        <v>18</v>
      </c>
      <c r="M237" s="26"/>
      <c r="N237" s="12"/>
      <c r="O237" s="12"/>
      <c r="P237" s="12"/>
      <c r="Q237" s="12"/>
      <c r="R237" s="12"/>
      <c r="S237" s="28">
        <v>975</v>
      </c>
      <c r="T237" s="21">
        <f t="shared" si="10"/>
        <v>0</v>
      </c>
      <c r="U237" s="21">
        <f t="shared" si="11"/>
        <v>87.75</v>
      </c>
      <c r="V237" s="21">
        <f t="shared" si="12"/>
        <v>87.75</v>
      </c>
      <c r="W237" s="21">
        <v>0</v>
      </c>
      <c r="X237" s="27">
        <v>1150.5</v>
      </c>
      <c r="Y237" s="12" t="s">
        <v>38</v>
      </c>
      <c r="Z237" s="12" t="s">
        <v>1482</v>
      </c>
      <c r="AA237" s="12" t="str">
        <f>VLOOKUP(C237,'MASTER SALE PARTY'!$B$4:$E$1000,4,FALSE)</f>
        <v>Local</v>
      </c>
      <c r="AB237" s="26">
        <v>150</v>
      </c>
    </row>
    <row r="238" spans="1:28">
      <c r="A238" s="16">
        <v>43586</v>
      </c>
      <c r="B238" s="12">
        <v>65</v>
      </c>
      <c r="C238" s="23" t="s">
        <v>173</v>
      </c>
      <c r="D238" s="12" t="str">
        <f>VLOOKUP(C238,'MASTER SALE PARTY'!$B$4:$E$1000,2,FALSE)</f>
        <v>27AAGCP0139E1ZP</v>
      </c>
      <c r="E238" s="12" t="s">
        <v>1545</v>
      </c>
      <c r="F238" s="24" t="s">
        <v>302</v>
      </c>
      <c r="G238" s="25">
        <v>43599</v>
      </c>
      <c r="H238" s="12" t="str">
        <f>VLOOKUP(C238,'MASTER SALE PARTY'!$B$4:$E$1000,3,FALSE)</f>
        <v>27-Maharashatra</v>
      </c>
      <c r="I238" s="17">
        <v>0</v>
      </c>
      <c r="J238" s="17" t="s">
        <v>37</v>
      </c>
      <c r="K238" s="26">
        <v>87141090</v>
      </c>
      <c r="L238" s="20">
        <f>VLOOKUP(K238,'MASTER SALE HSN'!$A$4:$E$200,5,FALSE)</f>
        <v>28</v>
      </c>
      <c r="M238" s="26"/>
      <c r="N238" s="12"/>
      <c r="O238" s="12"/>
      <c r="P238" s="12"/>
      <c r="Q238" s="12"/>
      <c r="R238" s="12"/>
      <c r="S238" s="28">
        <v>15074</v>
      </c>
      <c r="T238" s="21">
        <f t="shared" si="10"/>
        <v>0</v>
      </c>
      <c r="U238" s="21">
        <f t="shared" si="11"/>
        <v>2110.36</v>
      </c>
      <c r="V238" s="21">
        <f t="shared" si="12"/>
        <v>2110.36</v>
      </c>
      <c r="W238" s="21">
        <v>0</v>
      </c>
      <c r="X238" s="27">
        <v>19294.72</v>
      </c>
      <c r="Y238" s="12" t="s">
        <v>38</v>
      </c>
      <c r="Z238" s="12" t="s">
        <v>1482</v>
      </c>
      <c r="AA238" s="12" t="str">
        <f>VLOOKUP(C238,'MASTER SALE PARTY'!$B$4:$E$1000,4,FALSE)</f>
        <v>Local</v>
      </c>
      <c r="AB238" s="26">
        <v>200</v>
      </c>
    </row>
    <row r="239" spans="1:28">
      <c r="A239" s="16">
        <v>43586</v>
      </c>
      <c r="B239" s="12">
        <v>66</v>
      </c>
      <c r="C239" s="23" t="s">
        <v>173</v>
      </c>
      <c r="D239" s="12" t="str">
        <f>VLOOKUP(C239,'MASTER SALE PARTY'!$B$4:$E$1000,2,FALSE)</f>
        <v>27AAGCP0139E1ZP</v>
      </c>
      <c r="E239" s="12" t="s">
        <v>1545</v>
      </c>
      <c r="F239" s="24" t="s">
        <v>303</v>
      </c>
      <c r="G239" s="25">
        <v>43599</v>
      </c>
      <c r="H239" s="12" t="str">
        <f>VLOOKUP(C239,'MASTER SALE PARTY'!$B$4:$E$1000,3,FALSE)</f>
        <v>27-Maharashatra</v>
      </c>
      <c r="I239" s="17">
        <v>0</v>
      </c>
      <c r="J239" s="17" t="s">
        <v>37</v>
      </c>
      <c r="K239" s="26">
        <v>87141090</v>
      </c>
      <c r="L239" s="20">
        <f>VLOOKUP(K239,'MASTER SALE HSN'!$A$4:$E$200,5,FALSE)</f>
        <v>28</v>
      </c>
      <c r="M239" s="26"/>
      <c r="N239" s="12"/>
      <c r="O239" s="12"/>
      <c r="P239" s="12"/>
      <c r="Q239" s="12"/>
      <c r="R239" s="12"/>
      <c r="S239" s="28">
        <v>28218</v>
      </c>
      <c r="T239" s="21">
        <f t="shared" si="10"/>
        <v>0</v>
      </c>
      <c r="U239" s="21">
        <f t="shared" si="11"/>
        <v>3950.52</v>
      </c>
      <c r="V239" s="21">
        <f t="shared" si="12"/>
        <v>3950.52</v>
      </c>
      <c r="W239" s="21">
        <v>0</v>
      </c>
      <c r="X239" s="27">
        <v>36119.040000000001</v>
      </c>
      <c r="Y239" s="12" t="s">
        <v>38</v>
      </c>
      <c r="Z239" s="12" t="s">
        <v>1482</v>
      </c>
      <c r="AA239" s="12" t="str">
        <f>VLOOKUP(C239,'MASTER SALE PARTY'!$B$4:$E$1000,4,FALSE)</f>
        <v>Local</v>
      </c>
      <c r="AB239" s="26">
        <v>600</v>
      </c>
    </row>
    <row r="240" spans="1:28">
      <c r="A240" s="16">
        <v>43586</v>
      </c>
      <c r="B240" s="12">
        <v>67</v>
      </c>
      <c r="C240" s="23" t="s">
        <v>45</v>
      </c>
      <c r="D240" s="12" t="str">
        <f>VLOOKUP(C240,'MASTER SALE PARTY'!$B$4:$E$1000,2,FALSE)</f>
        <v>27AAECM8871A1ZF</v>
      </c>
      <c r="E240" s="12" t="s">
        <v>1545</v>
      </c>
      <c r="F240" s="24" t="s">
        <v>304</v>
      </c>
      <c r="G240" s="25">
        <v>43599</v>
      </c>
      <c r="H240" s="12" t="str">
        <f>VLOOKUP(C240,'MASTER SALE PARTY'!$B$4:$E$1000,3,FALSE)</f>
        <v>27-Maharashatra</v>
      </c>
      <c r="I240" s="17">
        <v>0</v>
      </c>
      <c r="J240" s="17" t="s">
        <v>37</v>
      </c>
      <c r="K240" s="26">
        <v>87089900</v>
      </c>
      <c r="L240" s="20">
        <f>VLOOKUP(K240,'MASTER SALE HSN'!$A$4:$E$200,5,FALSE)</f>
        <v>28</v>
      </c>
      <c r="M240" s="26"/>
      <c r="N240" s="12"/>
      <c r="O240" s="12"/>
      <c r="P240" s="12"/>
      <c r="Q240" s="12"/>
      <c r="R240" s="12"/>
      <c r="S240" s="28">
        <v>23255.759999999998</v>
      </c>
      <c r="T240" s="21">
        <f t="shared" si="10"/>
        <v>0</v>
      </c>
      <c r="U240" s="21">
        <f t="shared" si="11"/>
        <v>3255.8063999999995</v>
      </c>
      <c r="V240" s="21">
        <f t="shared" si="12"/>
        <v>3255.8063999999995</v>
      </c>
      <c r="W240" s="21">
        <v>0</v>
      </c>
      <c r="X240" s="27">
        <v>29767.372799999997</v>
      </c>
      <c r="Y240" s="12" t="s">
        <v>38</v>
      </c>
      <c r="Z240" s="12" t="s">
        <v>1482</v>
      </c>
      <c r="AA240" s="12" t="str">
        <f>VLOOKUP(C240,'MASTER SALE PARTY'!$B$4:$E$1000,4,FALSE)</f>
        <v>Local</v>
      </c>
      <c r="AB240" s="26">
        <v>12</v>
      </c>
    </row>
    <row r="241" spans="1:28">
      <c r="A241" s="16">
        <v>43586</v>
      </c>
      <c r="B241" s="12">
        <v>68</v>
      </c>
      <c r="C241" s="23" t="s">
        <v>45</v>
      </c>
      <c r="D241" s="12" t="str">
        <f>VLOOKUP(C241,'MASTER SALE PARTY'!$B$4:$E$1000,2,FALSE)</f>
        <v>27AAECM8871A1ZF</v>
      </c>
      <c r="E241" s="12" t="s">
        <v>1545</v>
      </c>
      <c r="F241" s="24" t="s">
        <v>305</v>
      </c>
      <c r="G241" s="25">
        <v>43599</v>
      </c>
      <c r="H241" s="12" t="str">
        <f>VLOOKUP(C241,'MASTER SALE PARTY'!$B$4:$E$1000,3,FALSE)</f>
        <v>27-Maharashatra</v>
      </c>
      <c r="I241" s="17">
        <v>0</v>
      </c>
      <c r="J241" s="17" t="s">
        <v>37</v>
      </c>
      <c r="K241" s="26">
        <v>87089900</v>
      </c>
      <c r="L241" s="20">
        <f>VLOOKUP(K241,'MASTER SALE HSN'!$A$4:$E$200,5,FALSE)</f>
        <v>28</v>
      </c>
      <c r="M241" s="26"/>
      <c r="N241" s="12"/>
      <c r="O241" s="12"/>
      <c r="P241" s="12"/>
      <c r="Q241" s="12"/>
      <c r="R241" s="12"/>
      <c r="S241" s="28">
        <v>23255.759999999998</v>
      </c>
      <c r="T241" s="21">
        <f t="shared" si="10"/>
        <v>0</v>
      </c>
      <c r="U241" s="21">
        <f t="shared" si="11"/>
        <v>3255.8063999999995</v>
      </c>
      <c r="V241" s="21">
        <f t="shared" si="12"/>
        <v>3255.8063999999995</v>
      </c>
      <c r="W241" s="21">
        <v>0</v>
      </c>
      <c r="X241" s="27">
        <v>29767.372799999997</v>
      </c>
      <c r="Y241" s="12" t="s">
        <v>38</v>
      </c>
      <c r="Z241" s="12" t="s">
        <v>1482</v>
      </c>
      <c r="AA241" s="12" t="str">
        <f>VLOOKUP(C241,'MASTER SALE PARTY'!$B$4:$E$1000,4,FALSE)</f>
        <v>Local</v>
      </c>
      <c r="AB241" s="26">
        <v>12</v>
      </c>
    </row>
    <row r="242" spans="1:28">
      <c r="A242" s="16">
        <v>43586</v>
      </c>
      <c r="B242" s="12">
        <v>69</v>
      </c>
      <c r="C242" s="23" t="s">
        <v>142</v>
      </c>
      <c r="D242" s="12" t="str">
        <f>VLOOKUP(C242,'MASTER SALE PARTY'!$B$4:$E$1000,2,FALSE)</f>
        <v>27AAACB2484Q1Z8</v>
      </c>
      <c r="E242" s="12" t="s">
        <v>1545</v>
      </c>
      <c r="F242" s="24" t="s">
        <v>306</v>
      </c>
      <c r="G242" s="25">
        <v>43599</v>
      </c>
      <c r="H242" s="12" t="str">
        <f>VLOOKUP(C242,'MASTER SALE PARTY'!$B$4:$E$1000,3,FALSE)</f>
        <v>27-Maharashatra</v>
      </c>
      <c r="I242" s="17">
        <v>0</v>
      </c>
      <c r="J242" s="17" t="s">
        <v>37</v>
      </c>
      <c r="K242" s="26">
        <v>998898</v>
      </c>
      <c r="L242" s="20">
        <f>VLOOKUP(K242,'MASTER SALE HSN'!$A$4:$E$200,5,FALSE)</f>
        <v>18</v>
      </c>
      <c r="M242" s="26"/>
      <c r="N242" s="12"/>
      <c r="O242" s="12"/>
      <c r="P242" s="12"/>
      <c r="Q242" s="12"/>
      <c r="R242" s="12"/>
      <c r="S242" s="28">
        <v>1945</v>
      </c>
      <c r="T242" s="21">
        <f t="shared" si="10"/>
        <v>0</v>
      </c>
      <c r="U242" s="21">
        <f t="shared" si="11"/>
        <v>175.04999999999998</v>
      </c>
      <c r="V242" s="21">
        <f t="shared" si="12"/>
        <v>175.04999999999998</v>
      </c>
      <c r="W242" s="21">
        <v>0</v>
      </c>
      <c r="X242" s="27">
        <v>2295.1000000000004</v>
      </c>
      <c r="Y242" s="12" t="s">
        <v>38</v>
      </c>
      <c r="Z242" s="12" t="s">
        <v>1482</v>
      </c>
      <c r="AA242" s="12" t="str">
        <f>VLOOKUP(C242,'MASTER SALE PARTY'!$B$4:$E$1000,4,FALSE)</f>
        <v>Local</v>
      </c>
      <c r="AB242" s="26">
        <v>332</v>
      </c>
    </row>
    <row r="243" spans="1:28">
      <c r="A243" s="16">
        <v>43586</v>
      </c>
      <c r="B243" s="12">
        <v>70</v>
      </c>
      <c r="C243" s="23" t="s">
        <v>142</v>
      </c>
      <c r="D243" s="12" t="str">
        <f>VLOOKUP(C243,'MASTER SALE PARTY'!$B$4:$E$1000,2,FALSE)</f>
        <v>27AAACB2484Q1Z8</v>
      </c>
      <c r="E243" s="12" t="s">
        <v>1545</v>
      </c>
      <c r="F243" s="24" t="s">
        <v>307</v>
      </c>
      <c r="G243" s="25">
        <v>43599</v>
      </c>
      <c r="H243" s="12" t="str">
        <f>VLOOKUP(C243,'MASTER SALE PARTY'!$B$4:$E$1000,3,FALSE)</f>
        <v>27-Maharashatra</v>
      </c>
      <c r="I243" s="17">
        <v>0</v>
      </c>
      <c r="J243" s="17" t="s">
        <v>37</v>
      </c>
      <c r="K243" s="26">
        <v>998898</v>
      </c>
      <c r="L243" s="20">
        <f>VLOOKUP(K243,'MASTER SALE HSN'!$A$4:$E$200,5,FALSE)</f>
        <v>18</v>
      </c>
      <c r="M243" s="26"/>
      <c r="N243" s="12"/>
      <c r="O243" s="12"/>
      <c r="P243" s="12"/>
      <c r="Q243" s="12"/>
      <c r="R243" s="12"/>
      <c r="S243" s="28">
        <v>780</v>
      </c>
      <c r="T243" s="21">
        <f t="shared" si="10"/>
        <v>0</v>
      </c>
      <c r="U243" s="21">
        <f t="shared" si="11"/>
        <v>70.2</v>
      </c>
      <c r="V243" s="21">
        <f t="shared" si="12"/>
        <v>70.2</v>
      </c>
      <c r="W243" s="21">
        <v>0</v>
      </c>
      <c r="X243" s="27">
        <v>920.40000000000009</v>
      </c>
      <c r="Y243" s="12" t="s">
        <v>38</v>
      </c>
      <c r="Z243" s="12" t="s">
        <v>1482</v>
      </c>
      <c r="AA243" s="12" t="str">
        <f>VLOOKUP(C243,'MASTER SALE PARTY'!$B$4:$E$1000,4,FALSE)</f>
        <v>Local</v>
      </c>
      <c r="AB243" s="26">
        <v>150</v>
      </c>
    </row>
    <row r="244" spans="1:28">
      <c r="A244" s="16">
        <v>43586</v>
      </c>
      <c r="B244" s="12">
        <v>71</v>
      </c>
      <c r="C244" s="23" t="s">
        <v>45</v>
      </c>
      <c r="D244" s="12" t="str">
        <f>VLOOKUP(C244,'MASTER SALE PARTY'!$B$4:$E$1000,2,FALSE)</f>
        <v>27AAECM8871A1ZF</v>
      </c>
      <c r="E244" s="12" t="s">
        <v>1545</v>
      </c>
      <c r="F244" s="24" t="s">
        <v>308</v>
      </c>
      <c r="G244" s="25">
        <v>43600</v>
      </c>
      <c r="H244" s="12" t="str">
        <f>VLOOKUP(C244,'MASTER SALE PARTY'!$B$4:$E$1000,3,FALSE)</f>
        <v>27-Maharashatra</v>
      </c>
      <c r="I244" s="17">
        <v>0</v>
      </c>
      <c r="J244" s="17" t="s">
        <v>37</v>
      </c>
      <c r="K244" s="26">
        <v>87089900</v>
      </c>
      <c r="L244" s="20">
        <f>VLOOKUP(K244,'MASTER SALE HSN'!$A$4:$E$200,5,FALSE)</f>
        <v>28</v>
      </c>
      <c r="M244" s="26"/>
      <c r="N244" s="12"/>
      <c r="O244" s="12"/>
      <c r="P244" s="12"/>
      <c r="Q244" s="12"/>
      <c r="R244" s="12"/>
      <c r="S244" s="28">
        <v>23255.759999999998</v>
      </c>
      <c r="T244" s="21">
        <f t="shared" si="10"/>
        <v>0</v>
      </c>
      <c r="U244" s="21">
        <f t="shared" si="11"/>
        <v>3255.8063999999995</v>
      </c>
      <c r="V244" s="21">
        <f t="shared" si="12"/>
        <v>3255.8063999999995</v>
      </c>
      <c r="W244" s="21">
        <v>0</v>
      </c>
      <c r="X244" s="27">
        <v>29767.372799999997</v>
      </c>
      <c r="Y244" s="12" t="s">
        <v>38</v>
      </c>
      <c r="Z244" s="12" t="s">
        <v>1482</v>
      </c>
      <c r="AA244" s="12" t="str">
        <f>VLOOKUP(C244,'MASTER SALE PARTY'!$B$4:$E$1000,4,FALSE)</f>
        <v>Local</v>
      </c>
      <c r="AB244" s="26">
        <v>12</v>
      </c>
    </row>
    <row r="245" spans="1:28">
      <c r="A245" s="16">
        <v>43586</v>
      </c>
      <c r="B245" s="12">
        <v>72</v>
      </c>
      <c r="C245" s="23" t="s">
        <v>68</v>
      </c>
      <c r="D245" s="12" t="str">
        <f>VLOOKUP(C245,'MASTER SALE PARTY'!$B$4:$E$1000,2,FALSE)</f>
        <v>27AABFJ4217F1ZP</v>
      </c>
      <c r="E245" s="12" t="s">
        <v>1545</v>
      </c>
      <c r="F245" s="24" t="s">
        <v>309</v>
      </c>
      <c r="G245" s="25">
        <v>43600</v>
      </c>
      <c r="H245" s="12" t="str">
        <f>VLOOKUP(C245,'MASTER SALE PARTY'!$B$4:$E$1000,3,FALSE)</f>
        <v>27-Maharashatra</v>
      </c>
      <c r="I245" s="17">
        <v>0</v>
      </c>
      <c r="J245" s="17" t="s">
        <v>37</v>
      </c>
      <c r="K245" s="26">
        <v>998898</v>
      </c>
      <c r="L245" s="20">
        <f>VLOOKUP(K245,'MASTER SALE HSN'!$A$4:$E$200,5,FALSE)</f>
        <v>18</v>
      </c>
      <c r="M245" s="26"/>
      <c r="N245" s="12"/>
      <c r="O245" s="12"/>
      <c r="P245" s="12"/>
      <c r="Q245" s="12"/>
      <c r="R245" s="12"/>
      <c r="S245" s="28">
        <v>9944.9</v>
      </c>
      <c r="T245" s="21">
        <f t="shared" si="10"/>
        <v>0</v>
      </c>
      <c r="U245" s="21">
        <f t="shared" si="11"/>
        <v>895.04099999999994</v>
      </c>
      <c r="V245" s="21">
        <f t="shared" si="12"/>
        <v>895.04099999999994</v>
      </c>
      <c r="W245" s="21">
        <v>0</v>
      </c>
      <c r="X245" s="27">
        <v>11734.981999999998</v>
      </c>
      <c r="Y245" s="12" t="s">
        <v>38</v>
      </c>
      <c r="Z245" s="12" t="s">
        <v>1482</v>
      </c>
      <c r="AA245" s="12" t="str">
        <f>VLOOKUP(C245,'MASTER SALE PARTY'!$B$4:$E$1000,4,FALSE)</f>
        <v>Local</v>
      </c>
      <c r="AB245" s="26">
        <v>35</v>
      </c>
    </row>
    <row r="246" spans="1:28">
      <c r="A246" s="16">
        <v>43586</v>
      </c>
      <c r="B246" s="12">
        <v>73</v>
      </c>
      <c r="C246" s="23" t="s">
        <v>45</v>
      </c>
      <c r="D246" s="12" t="str">
        <f>VLOOKUP(C246,'MASTER SALE PARTY'!$B$4:$E$1000,2,FALSE)</f>
        <v>27AAECM8871A1ZF</v>
      </c>
      <c r="E246" s="12" t="s">
        <v>1545</v>
      </c>
      <c r="F246" s="24" t="s">
        <v>310</v>
      </c>
      <c r="G246" s="25">
        <v>43600</v>
      </c>
      <c r="H246" s="12" t="str">
        <f>VLOOKUP(C246,'MASTER SALE PARTY'!$B$4:$E$1000,3,FALSE)</f>
        <v>27-Maharashatra</v>
      </c>
      <c r="I246" s="17">
        <v>0</v>
      </c>
      <c r="J246" s="17" t="s">
        <v>37</v>
      </c>
      <c r="K246" s="26">
        <v>87089900</v>
      </c>
      <c r="L246" s="20">
        <f>VLOOKUP(K246,'MASTER SALE HSN'!$A$4:$E$200,5,FALSE)</f>
        <v>28</v>
      </c>
      <c r="M246" s="26"/>
      <c r="N246" s="12"/>
      <c r="O246" s="12"/>
      <c r="P246" s="12"/>
      <c r="Q246" s="12"/>
      <c r="R246" s="12"/>
      <c r="S246" s="28">
        <v>23255.759999999998</v>
      </c>
      <c r="T246" s="21">
        <f t="shared" si="10"/>
        <v>0</v>
      </c>
      <c r="U246" s="21">
        <f t="shared" si="11"/>
        <v>3255.8063999999995</v>
      </c>
      <c r="V246" s="21">
        <f t="shared" si="12"/>
        <v>3255.8063999999995</v>
      </c>
      <c r="W246" s="21">
        <v>0</v>
      </c>
      <c r="X246" s="27">
        <v>29767.372799999997</v>
      </c>
      <c r="Y246" s="12" t="s">
        <v>38</v>
      </c>
      <c r="Z246" s="12" t="s">
        <v>1482</v>
      </c>
      <c r="AA246" s="12" t="str">
        <f>VLOOKUP(C246,'MASTER SALE PARTY'!$B$4:$E$1000,4,FALSE)</f>
        <v>Local</v>
      </c>
      <c r="AB246" s="26">
        <v>12</v>
      </c>
    </row>
    <row r="247" spans="1:28">
      <c r="A247" s="16">
        <v>43586</v>
      </c>
      <c r="B247" s="12">
        <v>74</v>
      </c>
      <c r="C247" s="23" t="s">
        <v>173</v>
      </c>
      <c r="D247" s="12" t="str">
        <f>VLOOKUP(C247,'MASTER SALE PARTY'!$B$4:$E$1000,2,FALSE)</f>
        <v>27AAGCP0139E1ZP</v>
      </c>
      <c r="E247" s="12" t="s">
        <v>1545</v>
      </c>
      <c r="F247" s="24" t="s">
        <v>311</v>
      </c>
      <c r="G247" s="25">
        <v>43600</v>
      </c>
      <c r="H247" s="12" t="str">
        <f>VLOOKUP(C247,'MASTER SALE PARTY'!$B$4:$E$1000,3,FALSE)</f>
        <v>27-Maharashatra</v>
      </c>
      <c r="I247" s="17">
        <v>0</v>
      </c>
      <c r="J247" s="17" t="s">
        <v>37</v>
      </c>
      <c r="K247" s="26">
        <v>87141090</v>
      </c>
      <c r="L247" s="20">
        <f>VLOOKUP(K247,'MASTER SALE HSN'!$A$4:$E$200,5,FALSE)</f>
        <v>28</v>
      </c>
      <c r="M247" s="26"/>
      <c r="N247" s="12"/>
      <c r="O247" s="12"/>
      <c r="P247" s="12"/>
      <c r="Q247" s="12"/>
      <c r="R247" s="12"/>
      <c r="S247" s="28">
        <v>33162.800000000003</v>
      </c>
      <c r="T247" s="21">
        <f t="shared" si="10"/>
        <v>0</v>
      </c>
      <c r="U247" s="21">
        <f t="shared" si="11"/>
        <v>4642.7920000000004</v>
      </c>
      <c r="V247" s="21">
        <f t="shared" si="12"/>
        <v>4642.7920000000004</v>
      </c>
      <c r="W247" s="21">
        <v>0</v>
      </c>
      <c r="X247" s="27">
        <v>42448.384000000005</v>
      </c>
      <c r="Y247" s="12" t="s">
        <v>38</v>
      </c>
      <c r="Z247" s="12" t="s">
        <v>1482</v>
      </c>
      <c r="AA247" s="12" t="str">
        <f>VLOOKUP(C247,'MASTER SALE PARTY'!$B$4:$E$1000,4,FALSE)</f>
        <v>Local</v>
      </c>
      <c r="AB247" s="26">
        <v>440</v>
      </c>
    </row>
    <row r="248" spans="1:28">
      <c r="A248" s="16">
        <v>43586</v>
      </c>
      <c r="B248" s="12">
        <v>75</v>
      </c>
      <c r="C248" s="23" t="s">
        <v>185</v>
      </c>
      <c r="D248" s="12" t="str">
        <f>VLOOKUP(C248,'MASTER SALE PARTY'!$B$4:$E$1000,2,FALSE)</f>
        <v>27AABFP3834C1ZK</v>
      </c>
      <c r="E248" s="12" t="s">
        <v>1545</v>
      </c>
      <c r="F248" s="24" t="s">
        <v>312</v>
      </c>
      <c r="G248" s="25">
        <v>43600</v>
      </c>
      <c r="H248" s="12" t="str">
        <f>VLOOKUP(C248,'MASTER SALE PARTY'!$B$4:$E$1000,3,FALSE)</f>
        <v>27-Maharashatra</v>
      </c>
      <c r="I248" s="17">
        <v>0</v>
      </c>
      <c r="J248" s="17" t="s">
        <v>37</v>
      </c>
      <c r="K248" s="26">
        <v>87141900</v>
      </c>
      <c r="L248" s="20">
        <f>VLOOKUP(K248,'MASTER SALE HSN'!$A$4:$E$200,5,FALSE)</f>
        <v>28</v>
      </c>
      <c r="M248" s="26"/>
      <c r="N248" s="12"/>
      <c r="O248" s="12"/>
      <c r="P248" s="12"/>
      <c r="Q248" s="12"/>
      <c r="R248" s="12"/>
      <c r="S248" s="28">
        <v>8880.2999999999993</v>
      </c>
      <c r="T248" s="21">
        <f t="shared" si="10"/>
        <v>0</v>
      </c>
      <c r="U248" s="21">
        <f t="shared" si="11"/>
        <v>1243.242</v>
      </c>
      <c r="V248" s="21">
        <f t="shared" si="12"/>
        <v>1243.242</v>
      </c>
      <c r="W248" s="21">
        <v>0</v>
      </c>
      <c r="X248" s="27">
        <v>11366.784</v>
      </c>
      <c r="Y248" s="12" t="s">
        <v>38</v>
      </c>
      <c r="Z248" s="12" t="s">
        <v>1482</v>
      </c>
      <c r="AA248" s="12" t="str">
        <f>VLOOKUP(C248,'MASTER SALE PARTY'!$B$4:$E$1000,4,FALSE)</f>
        <v>Local</v>
      </c>
      <c r="AB248" s="26">
        <v>710</v>
      </c>
    </row>
    <row r="249" spans="1:28">
      <c r="A249" s="16">
        <v>43586</v>
      </c>
      <c r="B249" s="12">
        <v>76</v>
      </c>
      <c r="C249" s="23" t="s">
        <v>121</v>
      </c>
      <c r="D249" s="12" t="str">
        <f>VLOOKUP(C249,'MASTER SALE PARTY'!$B$4:$E$1000,2,FALSE)</f>
        <v>23AABCE9378F1ZK</v>
      </c>
      <c r="E249" s="12" t="s">
        <v>1545</v>
      </c>
      <c r="F249" s="24" t="s">
        <v>313</v>
      </c>
      <c r="G249" s="25">
        <v>43600</v>
      </c>
      <c r="H249" s="12" t="str">
        <f>VLOOKUP(C249,'MASTER SALE PARTY'!$B$4:$E$1000,3,FALSE)</f>
        <v>23-Madhya Pradesh</v>
      </c>
      <c r="I249" s="17">
        <v>0</v>
      </c>
      <c r="J249" s="17" t="s">
        <v>37</v>
      </c>
      <c r="K249" s="26">
        <v>87081090</v>
      </c>
      <c r="L249" s="20">
        <f>VLOOKUP(K249,'MASTER SALE HSN'!$A$4:$E$200,5,FALSE)</f>
        <v>28</v>
      </c>
      <c r="M249" s="26"/>
      <c r="N249" s="12"/>
      <c r="O249" s="12"/>
      <c r="P249" s="12"/>
      <c r="Q249" s="12"/>
      <c r="R249" s="12"/>
      <c r="S249" s="28">
        <v>68761.600000000006</v>
      </c>
      <c r="T249" s="21">
        <f t="shared" si="10"/>
        <v>19253.248000000003</v>
      </c>
      <c r="U249" s="21">
        <f t="shared" si="11"/>
        <v>0</v>
      </c>
      <c r="V249" s="21">
        <f t="shared" si="12"/>
        <v>0</v>
      </c>
      <c r="W249" s="21">
        <v>0</v>
      </c>
      <c r="X249" s="27">
        <v>88014.848000000013</v>
      </c>
      <c r="Y249" s="12" t="s">
        <v>38</v>
      </c>
      <c r="Z249" s="12" t="s">
        <v>1482</v>
      </c>
      <c r="AA249" s="12" t="str">
        <f>VLOOKUP(C249,'MASTER SALE PARTY'!$B$4:$E$1000,4,FALSE)</f>
        <v>Oms</v>
      </c>
      <c r="AB249" s="26">
        <v>32</v>
      </c>
    </row>
    <row r="250" spans="1:28">
      <c r="A250" s="16">
        <v>43586</v>
      </c>
      <c r="B250" s="12">
        <v>77</v>
      </c>
      <c r="C250" s="23" t="s">
        <v>142</v>
      </c>
      <c r="D250" s="12" t="str">
        <f>VLOOKUP(C250,'MASTER SALE PARTY'!$B$4:$E$1000,2,FALSE)</f>
        <v>27AAACB2484Q1Z8</v>
      </c>
      <c r="E250" s="12" t="s">
        <v>1545</v>
      </c>
      <c r="F250" s="24" t="s">
        <v>314</v>
      </c>
      <c r="G250" s="25">
        <v>43600</v>
      </c>
      <c r="H250" s="12" t="str">
        <f>VLOOKUP(C250,'MASTER SALE PARTY'!$B$4:$E$1000,3,FALSE)</f>
        <v>27-Maharashatra</v>
      </c>
      <c r="I250" s="17">
        <v>0</v>
      </c>
      <c r="J250" s="17" t="s">
        <v>37</v>
      </c>
      <c r="K250" s="26">
        <v>998898</v>
      </c>
      <c r="L250" s="20">
        <f>VLOOKUP(K250,'MASTER SALE HSN'!$A$4:$E$200,5,FALSE)</f>
        <v>18</v>
      </c>
      <c r="M250" s="26"/>
      <c r="N250" s="12"/>
      <c r="O250" s="12"/>
      <c r="P250" s="12"/>
      <c r="Q250" s="12"/>
      <c r="R250" s="12"/>
      <c r="S250" s="28">
        <v>3150</v>
      </c>
      <c r="T250" s="21">
        <f t="shared" si="10"/>
        <v>0</v>
      </c>
      <c r="U250" s="21">
        <f t="shared" si="11"/>
        <v>283.5</v>
      </c>
      <c r="V250" s="21">
        <f t="shared" si="12"/>
        <v>283.5</v>
      </c>
      <c r="W250" s="21">
        <v>0</v>
      </c>
      <c r="X250" s="27">
        <v>3717</v>
      </c>
      <c r="Y250" s="12" t="s">
        <v>38</v>
      </c>
      <c r="Z250" s="12" t="s">
        <v>1482</v>
      </c>
      <c r="AA250" s="12" t="str">
        <f>VLOOKUP(C250,'MASTER SALE PARTY'!$B$4:$E$1000,4,FALSE)</f>
        <v>Local</v>
      </c>
      <c r="AB250" s="26">
        <v>516</v>
      </c>
    </row>
    <row r="251" spans="1:28">
      <c r="A251" s="16">
        <v>43586</v>
      </c>
      <c r="B251" s="12">
        <v>78</v>
      </c>
      <c r="C251" s="23" t="s">
        <v>142</v>
      </c>
      <c r="D251" s="12" t="str">
        <f>VLOOKUP(C251,'MASTER SALE PARTY'!$B$4:$E$1000,2,FALSE)</f>
        <v>27AAACB2484Q1Z8</v>
      </c>
      <c r="E251" s="12" t="s">
        <v>1545</v>
      </c>
      <c r="F251" s="24" t="s">
        <v>315</v>
      </c>
      <c r="G251" s="25">
        <v>43600</v>
      </c>
      <c r="H251" s="12" t="str">
        <f>VLOOKUP(C251,'MASTER SALE PARTY'!$B$4:$E$1000,3,FALSE)</f>
        <v>27-Maharashatra</v>
      </c>
      <c r="I251" s="17">
        <v>0</v>
      </c>
      <c r="J251" s="17" t="s">
        <v>37</v>
      </c>
      <c r="K251" s="26">
        <v>998898</v>
      </c>
      <c r="L251" s="20">
        <f>VLOOKUP(K251,'MASTER SALE HSN'!$A$4:$E$200,5,FALSE)</f>
        <v>18</v>
      </c>
      <c r="M251" s="26"/>
      <c r="N251" s="12"/>
      <c r="O251" s="12"/>
      <c r="P251" s="12"/>
      <c r="Q251" s="12"/>
      <c r="R251" s="12"/>
      <c r="S251" s="28">
        <v>2340</v>
      </c>
      <c r="T251" s="21">
        <f t="shared" si="10"/>
        <v>0</v>
      </c>
      <c r="U251" s="21">
        <f t="shared" si="11"/>
        <v>210.6</v>
      </c>
      <c r="V251" s="21">
        <f t="shared" si="12"/>
        <v>210.6</v>
      </c>
      <c r="W251" s="21">
        <v>0</v>
      </c>
      <c r="X251" s="27">
        <v>2761.2</v>
      </c>
      <c r="Y251" s="12" t="s">
        <v>38</v>
      </c>
      <c r="Z251" s="12" t="s">
        <v>1482</v>
      </c>
      <c r="AA251" s="12" t="str">
        <f>VLOOKUP(C251,'MASTER SALE PARTY'!$B$4:$E$1000,4,FALSE)</f>
        <v>Local</v>
      </c>
      <c r="AB251" s="26">
        <v>360</v>
      </c>
    </row>
    <row r="252" spans="1:28">
      <c r="A252" s="16">
        <v>43586</v>
      </c>
      <c r="B252" s="12">
        <v>79</v>
      </c>
      <c r="C252" s="23" t="s">
        <v>64</v>
      </c>
      <c r="D252" s="12" t="str">
        <f>VLOOKUP(C252,'MASTER SALE PARTY'!$B$4:$E$1000,2,FALSE)</f>
        <v>27AAACD4090Q1Z8</v>
      </c>
      <c r="E252" s="12" t="s">
        <v>1545</v>
      </c>
      <c r="F252" s="24" t="s">
        <v>316</v>
      </c>
      <c r="G252" s="25">
        <v>43600</v>
      </c>
      <c r="H252" s="12" t="str">
        <f>VLOOKUP(C252,'MASTER SALE PARTY'!$B$4:$E$1000,3,FALSE)</f>
        <v>27-Maharashatra</v>
      </c>
      <c r="I252" s="17">
        <v>0</v>
      </c>
      <c r="J252" s="17" t="s">
        <v>37</v>
      </c>
      <c r="K252" s="26">
        <v>85129000</v>
      </c>
      <c r="L252" s="20">
        <f>VLOOKUP(K252,'MASTER SALE HSN'!$A$4:$E$200,5,FALSE)</f>
        <v>18</v>
      </c>
      <c r="M252" s="26"/>
      <c r="N252" s="12"/>
      <c r="O252" s="12"/>
      <c r="P252" s="12"/>
      <c r="Q252" s="12"/>
      <c r="R252" s="12"/>
      <c r="S252" s="28">
        <v>94435.74</v>
      </c>
      <c r="T252" s="21">
        <f t="shared" si="10"/>
        <v>0</v>
      </c>
      <c r="U252" s="21">
        <f t="shared" si="11"/>
        <v>8499.2166000000016</v>
      </c>
      <c r="V252" s="21">
        <f t="shared" si="12"/>
        <v>8499.2166000000016</v>
      </c>
      <c r="W252" s="21">
        <v>0</v>
      </c>
      <c r="X252" s="27">
        <v>111434.1732</v>
      </c>
      <c r="Y252" s="12" t="s">
        <v>38</v>
      </c>
      <c r="Z252" s="12" t="s">
        <v>1482</v>
      </c>
      <c r="AA252" s="12" t="str">
        <f>VLOOKUP(C252,'MASTER SALE PARTY'!$B$4:$E$1000,4,FALSE)</f>
        <v>Local</v>
      </c>
      <c r="AB252" s="26">
        <v>774</v>
      </c>
    </row>
    <row r="253" spans="1:28">
      <c r="A253" s="16">
        <v>43586</v>
      </c>
      <c r="B253" s="12">
        <v>80</v>
      </c>
      <c r="C253" s="23" t="s">
        <v>64</v>
      </c>
      <c r="D253" s="12" t="str">
        <f>VLOOKUP(C253,'MASTER SALE PARTY'!$B$4:$E$1000,2,FALSE)</f>
        <v>27AAACD4090Q1Z8</v>
      </c>
      <c r="E253" s="12" t="s">
        <v>1545</v>
      </c>
      <c r="F253" s="24" t="s">
        <v>317</v>
      </c>
      <c r="G253" s="25">
        <v>43600</v>
      </c>
      <c r="H253" s="12" t="str">
        <f>VLOOKUP(C253,'MASTER SALE PARTY'!$B$4:$E$1000,3,FALSE)</f>
        <v>27-Maharashatra</v>
      </c>
      <c r="I253" s="17">
        <v>0</v>
      </c>
      <c r="J253" s="17" t="s">
        <v>37</v>
      </c>
      <c r="K253" s="26">
        <v>85129000</v>
      </c>
      <c r="L253" s="20">
        <f>VLOOKUP(K253,'MASTER SALE HSN'!$A$4:$E$200,5,FALSE)</f>
        <v>18</v>
      </c>
      <c r="M253" s="26"/>
      <c r="N253" s="12"/>
      <c r="O253" s="12"/>
      <c r="P253" s="12"/>
      <c r="Q253" s="12"/>
      <c r="R253" s="12"/>
      <c r="S253" s="28">
        <v>8715.6</v>
      </c>
      <c r="T253" s="21">
        <f t="shared" si="10"/>
        <v>0</v>
      </c>
      <c r="U253" s="21">
        <f t="shared" si="11"/>
        <v>784.404</v>
      </c>
      <c r="V253" s="21">
        <f t="shared" si="12"/>
        <v>784.404</v>
      </c>
      <c r="W253" s="21">
        <v>0</v>
      </c>
      <c r="X253" s="27">
        <v>10284.408000000001</v>
      </c>
      <c r="Y253" s="12" t="s">
        <v>38</v>
      </c>
      <c r="Z253" s="12" t="s">
        <v>1482</v>
      </c>
      <c r="AA253" s="12" t="str">
        <f>VLOOKUP(C253,'MASTER SALE PARTY'!$B$4:$E$1000,4,FALSE)</f>
        <v>Local</v>
      </c>
      <c r="AB253" s="26">
        <v>135</v>
      </c>
    </row>
    <row r="254" spans="1:28">
      <c r="A254" s="16">
        <v>43586</v>
      </c>
      <c r="B254" s="12">
        <v>81</v>
      </c>
      <c r="C254" s="23" t="s">
        <v>45</v>
      </c>
      <c r="D254" s="12" t="str">
        <f>VLOOKUP(C254,'MASTER SALE PARTY'!$B$4:$E$1000,2,FALSE)</f>
        <v>27AAECM8871A1ZF</v>
      </c>
      <c r="E254" s="12" t="s">
        <v>1545</v>
      </c>
      <c r="F254" s="24" t="s">
        <v>318</v>
      </c>
      <c r="G254" s="25">
        <v>43601</v>
      </c>
      <c r="H254" s="12" t="str">
        <f>VLOOKUP(C254,'MASTER SALE PARTY'!$B$4:$E$1000,3,FALSE)</f>
        <v>27-Maharashatra</v>
      </c>
      <c r="I254" s="17">
        <v>0</v>
      </c>
      <c r="J254" s="17" t="s">
        <v>37</v>
      </c>
      <c r="K254" s="26">
        <v>87089900</v>
      </c>
      <c r="L254" s="20">
        <f>VLOOKUP(K254,'MASTER SALE HSN'!$A$4:$E$200,5,FALSE)</f>
        <v>28</v>
      </c>
      <c r="M254" s="26"/>
      <c r="N254" s="12"/>
      <c r="O254" s="12"/>
      <c r="P254" s="12"/>
      <c r="Q254" s="12"/>
      <c r="R254" s="12"/>
      <c r="S254" s="28">
        <v>23255.759999999998</v>
      </c>
      <c r="T254" s="21">
        <f t="shared" si="10"/>
        <v>0</v>
      </c>
      <c r="U254" s="21">
        <f t="shared" si="11"/>
        <v>3255.8063999999995</v>
      </c>
      <c r="V254" s="21">
        <f t="shared" si="12"/>
        <v>3255.8063999999995</v>
      </c>
      <c r="W254" s="21">
        <v>0</v>
      </c>
      <c r="X254" s="27">
        <v>29767.372799999997</v>
      </c>
      <c r="Y254" s="12" t="s">
        <v>38</v>
      </c>
      <c r="Z254" s="12" t="s">
        <v>1482</v>
      </c>
      <c r="AA254" s="12" t="str">
        <f>VLOOKUP(C254,'MASTER SALE PARTY'!$B$4:$E$1000,4,FALSE)</f>
        <v>Local</v>
      </c>
      <c r="AB254" s="26">
        <v>12</v>
      </c>
    </row>
    <row r="255" spans="1:28">
      <c r="A255" s="16">
        <v>43586</v>
      </c>
      <c r="B255" s="12">
        <v>82</v>
      </c>
      <c r="C255" s="23" t="s">
        <v>45</v>
      </c>
      <c r="D255" s="12" t="str">
        <f>VLOOKUP(C255,'MASTER SALE PARTY'!$B$4:$E$1000,2,FALSE)</f>
        <v>27AAECM8871A1ZF</v>
      </c>
      <c r="E255" s="12" t="s">
        <v>1545</v>
      </c>
      <c r="F255" s="24" t="s">
        <v>319</v>
      </c>
      <c r="G255" s="25">
        <v>43601</v>
      </c>
      <c r="H255" s="12" t="str">
        <f>VLOOKUP(C255,'MASTER SALE PARTY'!$B$4:$E$1000,3,FALSE)</f>
        <v>27-Maharashatra</v>
      </c>
      <c r="I255" s="17">
        <v>0</v>
      </c>
      <c r="J255" s="17" t="s">
        <v>37</v>
      </c>
      <c r="K255" s="26">
        <v>87089900</v>
      </c>
      <c r="L255" s="20">
        <f>VLOOKUP(K255,'MASTER SALE HSN'!$A$4:$E$200,5,FALSE)</f>
        <v>28</v>
      </c>
      <c r="M255" s="26"/>
      <c r="N255" s="12"/>
      <c r="O255" s="12"/>
      <c r="P255" s="12"/>
      <c r="Q255" s="12"/>
      <c r="R255" s="12"/>
      <c r="S255" s="28">
        <v>23255.759999999998</v>
      </c>
      <c r="T255" s="21">
        <f t="shared" si="10"/>
        <v>0</v>
      </c>
      <c r="U255" s="21">
        <f t="shared" si="11"/>
        <v>3255.8063999999995</v>
      </c>
      <c r="V255" s="21">
        <f t="shared" si="12"/>
        <v>3255.8063999999995</v>
      </c>
      <c r="W255" s="21">
        <v>0</v>
      </c>
      <c r="X255" s="27">
        <v>29767.372799999997</v>
      </c>
      <c r="Y255" s="12" t="s">
        <v>38</v>
      </c>
      <c r="Z255" s="12" t="s">
        <v>1482</v>
      </c>
      <c r="AA255" s="12" t="str">
        <f>VLOOKUP(C255,'MASTER SALE PARTY'!$B$4:$E$1000,4,FALSE)</f>
        <v>Local</v>
      </c>
      <c r="AB255" s="26">
        <v>12</v>
      </c>
    </row>
    <row r="256" spans="1:28">
      <c r="A256" s="16">
        <v>43586</v>
      </c>
      <c r="B256" s="12">
        <v>83</v>
      </c>
      <c r="C256" s="23" t="s">
        <v>173</v>
      </c>
      <c r="D256" s="12" t="str">
        <f>VLOOKUP(C256,'MASTER SALE PARTY'!$B$4:$E$1000,2,FALSE)</f>
        <v>27AAGCP0139E1ZP</v>
      </c>
      <c r="E256" s="12" t="s">
        <v>1545</v>
      </c>
      <c r="F256" s="24" t="s">
        <v>320</v>
      </c>
      <c r="G256" s="25">
        <v>43601</v>
      </c>
      <c r="H256" s="12" t="str">
        <f>VLOOKUP(C256,'MASTER SALE PARTY'!$B$4:$E$1000,3,FALSE)</f>
        <v>27-Maharashatra</v>
      </c>
      <c r="I256" s="17">
        <v>0</v>
      </c>
      <c r="J256" s="17" t="s">
        <v>37</v>
      </c>
      <c r="K256" s="26">
        <v>87141090</v>
      </c>
      <c r="L256" s="20">
        <f>VLOOKUP(K256,'MASTER SALE HSN'!$A$4:$E$200,5,FALSE)</f>
        <v>28</v>
      </c>
      <c r="M256" s="26"/>
      <c r="N256" s="12"/>
      <c r="O256" s="12"/>
      <c r="P256" s="12"/>
      <c r="Q256" s="12"/>
      <c r="R256" s="12"/>
      <c r="S256" s="28">
        <v>42327</v>
      </c>
      <c r="T256" s="21">
        <f t="shared" si="10"/>
        <v>0</v>
      </c>
      <c r="U256" s="21">
        <f t="shared" si="11"/>
        <v>5925.78</v>
      </c>
      <c r="V256" s="21">
        <f t="shared" si="12"/>
        <v>5925.78</v>
      </c>
      <c r="W256" s="21">
        <v>0</v>
      </c>
      <c r="X256" s="27">
        <v>54178.559999999998</v>
      </c>
      <c r="Y256" s="12" t="s">
        <v>38</v>
      </c>
      <c r="Z256" s="12" t="s">
        <v>1482</v>
      </c>
      <c r="AA256" s="12" t="str">
        <f>VLOOKUP(C256,'MASTER SALE PARTY'!$B$4:$E$1000,4,FALSE)</f>
        <v>Local</v>
      </c>
      <c r="AB256" s="26">
        <v>900</v>
      </c>
    </row>
    <row r="257" spans="1:28">
      <c r="A257" s="16">
        <v>43586</v>
      </c>
      <c r="B257" s="12">
        <v>84</v>
      </c>
      <c r="C257" s="23" t="s">
        <v>142</v>
      </c>
      <c r="D257" s="12" t="str">
        <f>VLOOKUP(C257,'MASTER SALE PARTY'!$B$4:$E$1000,2,FALSE)</f>
        <v>27AAACB2484Q1Z8</v>
      </c>
      <c r="E257" s="12" t="s">
        <v>1545</v>
      </c>
      <c r="F257" s="24" t="s">
        <v>321</v>
      </c>
      <c r="G257" s="25">
        <v>43601</v>
      </c>
      <c r="H257" s="12" t="str">
        <f>VLOOKUP(C257,'MASTER SALE PARTY'!$B$4:$E$1000,3,FALSE)</f>
        <v>27-Maharashatra</v>
      </c>
      <c r="I257" s="17">
        <v>0</v>
      </c>
      <c r="J257" s="17" t="s">
        <v>37</v>
      </c>
      <c r="K257" s="26">
        <v>998898</v>
      </c>
      <c r="L257" s="20">
        <f>VLOOKUP(K257,'MASTER SALE HSN'!$A$4:$E$200,5,FALSE)</f>
        <v>18</v>
      </c>
      <c r="M257" s="26"/>
      <c r="N257" s="12"/>
      <c r="O257" s="12"/>
      <c r="P257" s="12"/>
      <c r="Q257" s="12"/>
      <c r="R257" s="12"/>
      <c r="S257" s="28">
        <v>6015</v>
      </c>
      <c r="T257" s="21">
        <f t="shared" si="10"/>
        <v>0</v>
      </c>
      <c r="U257" s="21">
        <f t="shared" si="11"/>
        <v>541.35</v>
      </c>
      <c r="V257" s="21">
        <f t="shared" si="12"/>
        <v>541.35</v>
      </c>
      <c r="W257" s="21">
        <v>0</v>
      </c>
      <c r="X257" s="27">
        <v>7097.7000000000007</v>
      </c>
      <c r="Y257" s="12" t="s">
        <v>38</v>
      </c>
      <c r="Z257" s="12" t="s">
        <v>1482</v>
      </c>
      <c r="AA257" s="12" t="str">
        <f>VLOOKUP(C257,'MASTER SALE PARTY'!$B$4:$E$1000,4,FALSE)</f>
        <v>Local</v>
      </c>
      <c r="AB257" s="26">
        <v>1170</v>
      </c>
    </row>
    <row r="258" spans="1:28">
      <c r="A258" s="16">
        <v>43586</v>
      </c>
      <c r="B258" s="12">
        <v>85</v>
      </c>
      <c r="C258" s="23" t="s">
        <v>142</v>
      </c>
      <c r="D258" s="12" t="str">
        <f>VLOOKUP(C258,'MASTER SALE PARTY'!$B$4:$E$1000,2,FALSE)</f>
        <v>27AAACB2484Q1Z8</v>
      </c>
      <c r="E258" s="12" t="s">
        <v>1545</v>
      </c>
      <c r="F258" s="24" t="s">
        <v>322</v>
      </c>
      <c r="G258" s="25">
        <v>43601</v>
      </c>
      <c r="H258" s="12" t="str">
        <f>VLOOKUP(C258,'MASTER SALE PARTY'!$B$4:$E$1000,3,FALSE)</f>
        <v>27-Maharashatra</v>
      </c>
      <c r="I258" s="17">
        <v>0</v>
      </c>
      <c r="J258" s="17" t="s">
        <v>37</v>
      </c>
      <c r="K258" s="26">
        <v>998898</v>
      </c>
      <c r="L258" s="20">
        <f>VLOOKUP(K258,'MASTER SALE HSN'!$A$4:$E$200,5,FALSE)</f>
        <v>18</v>
      </c>
      <c r="M258" s="26"/>
      <c r="N258" s="12"/>
      <c r="O258" s="12"/>
      <c r="P258" s="12"/>
      <c r="Q258" s="12"/>
      <c r="R258" s="12"/>
      <c r="S258" s="28">
        <v>3510</v>
      </c>
      <c r="T258" s="21">
        <f t="shared" si="10"/>
        <v>0</v>
      </c>
      <c r="U258" s="21">
        <f t="shared" si="11"/>
        <v>315.90000000000003</v>
      </c>
      <c r="V258" s="21">
        <f t="shared" si="12"/>
        <v>315.90000000000003</v>
      </c>
      <c r="W258" s="21">
        <v>0</v>
      </c>
      <c r="X258" s="27">
        <v>4141.8</v>
      </c>
      <c r="Y258" s="12" t="s">
        <v>38</v>
      </c>
      <c r="Z258" s="12" t="s">
        <v>1482</v>
      </c>
      <c r="AA258" s="12" t="str">
        <f>VLOOKUP(C258,'MASTER SALE PARTY'!$B$4:$E$1000,4,FALSE)</f>
        <v>Local</v>
      </c>
      <c r="AB258" s="26">
        <v>540</v>
      </c>
    </row>
    <row r="259" spans="1:28">
      <c r="A259" s="16">
        <v>43586</v>
      </c>
      <c r="B259" s="12">
        <v>86</v>
      </c>
      <c r="C259" s="23" t="s">
        <v>142</v>
      </c>
      <c r="D259" s="12" t="str">
        <f>VLOOKUP(C259,'MASTER SALE PARTY'!$B$4:$E$1000,2,FALSE)</f>
        <v>27AAACB2484Q1Z8</v>
      </c>
      <c r="E259" s="12" t="s">
        <v>1545</v>
      </c>
      <c r="F259" s="24" t="s">
        <v>323</v>
      </c>
      <c r="G259" s="25">
        <v>43601</v>
      </c>
      <c r="H259" s="12" t="str">
        <f>VLOOKUP(C259,'MASTER SALE PARTY'!$B$4:$E$1000,3,FALSE)</f>
        <v>27-Maharashatra</v>
      </c>
      <c r="I259" s="17">
        <v>0</v>
      </c>
      <c r="J259" s="17" t="s">
        <v>37</v>
      </c>
      <c r="K259" s="26">
        <v>998898</v>
      </c>
      <c r="L259" s="20">
        <f>VLOOKUP(K259,'MASTER SALE HSN'!$A$4:$E$200,5,FALSE)</f>
        <v>18</v>
      </c>
      <c r="M259" s="26"/>
      <c r="N259" s="12"/>
      <c r="O259" s="12"/>
      <c r="P259" s="12"/>
      <c r="Q259" s="12"/>
      <c r="R259" s="12"/>
      <c r="S259" s="28">
        <v>460</v>
      </c>
      <c r="T259" s="21">
        <f t="shared" si="10"/>
        <v>0</v>
      </c>
      <c r="U259" s="21">
        <f t="shared" si="11"/>
        <v>41.4</v>
      </c>
      <c r="V259" s="21">
        <f t="shared" si="12"/>
        <v>41.4</v>
      </c>
      <c r="W259" s="21">
        <v>0</v>
      </c>
      <c r="X259" s="27">
        <v>542.79999999999995</v>
      </c>
      <c r="Y259" s="12" t="s">
        <v>38</v>
      </c>
      <c r="Z259" s="12" t="s">
        <v>1482</v>
      </c>
      <c r="AA259" s="12" t="str">
        <f>VLOOKUP(C259,'MASTER SALE PARTY'!$B$4:$E$1000,4,FALSE)</f>
        <v>Local</v>
      </c>
      <c r="AB259" s="26">
        <v>92</v>
      </c>
    </row>
    <row r="260" spans="1:28">
      <c r="A260" s="16">
        <v>43586</v>
      </c>
      <c r="B260" s="12">
        <v>87</v>
      </c>
      <c r="C260" s="23" t="s">
        <v>45</v>
      </c>
      <c r="D260" s="12" t="str">
        <f>VLOOKUP(C260,'MASTER SALE PARTY'!$B$4:$E$1000,2,FALSE)</f>
        <v>27AAECM8871A1ZF</v>
      </c>
      <c r="E260" s="12" t="s">
        <v>1545</v>
      </c>
      <c r="F260" s="24" t="s">
        <v>324</v>
      </c>
      <c r="G260" s="25">
        <v>43602</v>
      </c>
      <c r="H260" s="12" t="str">
        <f>VLOOKUP(C260,'MASTER SALE PARTY'!$B$4:$E$1000,3,FALSE)</f>
        <v>27-Maharashatra</v>
      </c>
      <c r="I260" s="17">
        <v>0</v>
      </c>
      <c r="J260" s="17" t="s">
        <v>37</v>
      </c>
      <c r="K260" s="26">
        <v>87089900</v>
      </c>
      <c r="L260" s="20">
        <f>VLOOKUP(K260,'MASTER SALE HSN'!$A$4:$E$200,5,FALSE)</f>
        <v>28</v>
      </c>
      <c r="M260" s="26"/>
      <c r="N260" s="12"/>
      <c r="O260" s="12"/>
      <c r="P260" s="12"/>
      <c r="Q260" s="12"/>
      <c r="R260" s="12"/>
      <c r="S260" s="28">
        <v>23255.759999999998</v>
      </c>
      <c r="T260" s="21">
        <f t="shared" si="10"/>
        <v>0</v>
      </c>
      <c r="U260" s="21">
        <f t="shared" si="11"/>
        <v>3255.8063999999995</v>
      </c>
      <c r="V260" s="21">
        <f t="shared" si="12"/>
        <v>3255.8063999999995</v>
      </c>
      <c r="W260" s="21">
        <v>0</v>
      </c>
      <c r="X260" s="27">
        <v>29767.372799999997</v>
      </c>
      <c r="Y260" s="12" t="s">
        <v>38</v>
      </c>
      <c r="Z260" s="12" t="s">
        <v>1482</v>
      </c>
      <c r="AA260" s="12" t="str">
        <f>VLOOKUP(C260,'MASTER SALE PARTY'!$B$4:$E$1000,4,FALSE)</f>
        <v>Local</v>
      </c>
      <c r="AB260" s="26">
        <v>12</v>
      </c>
    </row>
    <row r="261" spans="1:28">
      <c r="A261" s="16">
        <v>43586</v>
      </c>
      <c r="B261" s="12">
        <v>88</v>
      </c>
      <c r="C261" s="23" t="s">
        <v>45</v>
      </c>
      <c r="D261" s="12" t="str">
        <f>VLOOKUP(C261,'MASTER SALE PARTY'!$B$4:$E$1000,2,FALSE)</f>
        <v>27AAECM8871A1ZF</v>
      </c>
      <c r="E261" s="12" t="s">
        <v>1545</v>
      </c>
      <c r="F261" s="24" t="s">
        <v>325</v>
      </c>
      <c r="G261" s="25">
        <v>43602</v>
      </c>
      <c r="H261" s="12" t="str">
        <f>VLOOKUP(C261,'MASTER SALE PARTY'!$B$4:$E$1000,3,FALSE)</f>
        <v>27-Maharashatra</v>
      </c>
      <c r="I261" s="17">
        <v>0</v>
      </c>
      <c r="J261" s="17" t="s">
        <v>37</v>
      </c>
      <c r="K261" s="26">
        <v>87089900</v>
      </c>
      <c r="L261" s="20">
        <f>VLOOKUP(K261,'MASTER SALE HSN'!$A$4:$E$200,5,FALSE)</f>
        <v>28</v>
      </c>
      <c r="M261" s="26"/>
      <c r="N261" s="12"/>
      <c r="O261" s="12"/>
      <c r="P261" s="12"/>
      <c r="Q261" s="12"/>
      <c r="R261" s="12"/>
      <c r="S261" s="28">
        <v>23255.759999999998</v>
      </c>
      <c r="T261" s="21">
        <f t="shared" si="10"/>
        <v>0</v>
      </c>
      <c r="U261" s="21">
        <f t="shared" si="11"/>
        <v>3255.8063999999995</v>
      </c>
      <c r="V261" s="21">
        <f t="shared" si="12"/>
        <v>3255.8063999999995</v>
      </c>
      <c r="W261" s="21">
        <v>0</v>
      </c>
      <c r="X261" s="27">
        <v>29767.372799999997</v>
      </c>
      <c r="Y261" s="12" t="s">
        <v>38</v>
      </c>
      <c r="Z261" s="12" t="s">
        <v>1482</v>
      </c>
      <c r="AA261" s="12" t="str">
        <f>VLOOKUP(C261,'MASTER SALE PARTY'!$B$4:$E$1000,4,FALSE)</f>
        <v>Local</v>
      </c>
      <c r="AB261" s="26">
        <v>12</v>
      </c>
    </row>
    <row r="262" spans="1:28">
      <c r="A262" s="16">
        <v>43586</v>
      </c>
      <c r="B262" s="12">
        <v>89</v>
      </c>
      <c r="C262" s="23" t="s">
        <v>142</v>
      </c>
      <c r="D262" s="12" t="str">
        <f>VLOOKUP(C262,'MASTER SALE PARTY'!$B$4:$E$1000,2,FALSE)</f>
        <v>27AAACB2484Q1Z8</v>
      </c>
      <c r="E262" s="12" t="s">
        <v>1545</v>
      </c>
      <c r="F262" s="24" t="s">
        <v>326</v>
      </c>
      <c r="G262" s="25">
        <v>43602</v>
      </c>
      <c r="H262" s="12" t="str">
        <f>VLOOKUP(C262,'MASTER SALE PARTY'!$B$4:$E$1000,3,FALSE)</f>
        <v>27-Maharashatra</v>
      </c>
      <c r="I262" s="17">
        <v>0</v>
      </c>
      <c r="J262" s="17" t="s">
        <v>37</v>
      </c>
      <c r="K262" s="26">
        <v>998898</v>
      </c>
      <c r="L262" s="20">
        <f>VLOOKUP(K262,'MASTER SALE HSN'!$A$4:$E$200,5,FALSE)</f>
        <v>18</v>
      </c>
      <c r="M262" s="26"/>
      <c r="N262" s="12"/>
      <c r="O262" s="12"/>
      <c r="P262" s="12"/>
      <c r="Q262" s="12"/>
      <c r="R262" s="12"/>
      <c r="S262" s="28">
        <v>2650</v>
      </c>
      <c r="T262" s="21">
        <f t="shared" si="10"/>
        <v>0</v>
      </c>
      <c r="U262" s="21">
        <f t="shared" si="11"/>
        <v>238.5</v>
      </c>
      <c r="V262" s="21">
        <f t="shared" si="12"/>
        <v>238.5</v>
      </c>
      <c r="W262" s="21">
        <v>0</v>
      </c>
      <c r="X262" s="27">
        <v>3127</v>
      </c>
      <c r="Y262" s="12" t="s">
        <v>38</v>
      </c>
      <c r="Z262" s="12" t="s">
        <v>1482</v>
      </c>
      <c r="AA262" s="12" t="str">
        <f>VLOOKUP(C262,'MASTER SALE PARTY'!$B$4:$E$1000,4,FALSE)</f>
        <v>Local</v>
      </c>
      <c r="AB262" s="26">
        <v>590</v>
      </c>
    </row>
    <row r="263" spans="1:28">
      <c r="A263" s="16">
        <v>43586</v>
      </c>
      <c r="B263" s="12">
        <v>90</v>
      </c>
      <c r="C263" s="23" t="s">
        <v>142</v>
      </c>
      <c r="D263" s="12" t="str">
        <f>VLOOKUP(C263,'MASTER SALE PARTY'!$B$4:$E$1000,2,FALSE)</f>
        <v>27AAACB2484Q1Z8</v>
      </c>
      <c r="E263" s="12" t="s">
        <v>1545</v>
      </c>
      <c r="F263" s="24" t="s">
        <v>327</v>
      </c>
      <c r="G263" s="25">
        <v>43602</v>
      </c>
      <c r="H263" s="12" t="str">
        <f>VLOOKUP(C263,'MASTER SALE PARTY'!$B$4:$E$1000,3,FALSE)</f>
        <v>27-Maharashatra</v>
      </c>
      <c r="I263" s="17">
        <v>0</v>
      </c>
      <c r="J263" s="17" t="s">
        <v>37</v>
      </c>
      <c r="K263" s="26">
        <v>998898</v>
      </c>
      <c r="L263" s="20">
        <f>VLOOKUP(K263,'MASTER SALE HSN'!$A$4:$E$200,5,FALSE)</f>
        <v>18</v>
      </c>
      <c r="M263" s="26"/>
      <c r="N263" s="12"/>
      <c r="O263" s="12"/>
      <c r="P263" s="12"/>
      <c r="Q263" s="12"/>
      <c r="R263" s="12"/>
      <c r="S263" s="28">
        <v>780</v>
      </c>
      <c r="T263" s="21">
        <f t="shared" si="10"/>
        <v>0</v>
      </c>
      <c r="U263" s="21">
        <f t="shared" si="11"/>
        <v>70.2</v>
      </c>
      <c r="V263" s="21">
        <f t="shared" si="12"/>
        <v>70.2</v>
      </c>
      <c r="W263" s="21">
        <v>0</v>
      </c>
      <c r="X263" s="27">
        <v>920.40000000000009</v>
      </c>
      <c r="Y263" s="12" t="s">
        <v>38</v>
      </c>
      <c r="Z263" s="12" t="s">
        <v>1482</v>
      </c>
      <c r="AA263" s="12" t="str">
        <f>VLOOKUP(C263,'MASTER SALE PARTY'!$B$4:$E$1000,4,FALSE)</f>
        <v>Local</v>
      </c>
      <c r="AB263" s="26">
        <v>120</v>
      </c>
    </row>
    <row r="264" spans="1:28">
      <c r="A264" s="16">
        <v>43586</v>
      </c>
      <c r="B264" s="12">
        <v>91</v>
      </c>
      <c r="C264" s="23" t="s">
        <v>142</v>
      </c>
      <c r="D264" s="12" t="str">
        <f>VLOOKUP(C264,'MASTER SALE PARTY'!$B$4:$E$1000,2,FALSE)</f>
        <v>27AAACB2484Q1Z8</v>
      </c>
      <c r="E264" s="12" t="s">
        <v>1545</v>
      </c>
      <c r="F264" s="24" t="s">
        <v>328</v>
      </c>
      <c r="G264" s="25">
        <v>43602</v>
      </c>
      <c r="H264" s="12" t="str">
        <f>VLOOKUP(C264,'MASTER SALE PARTY'!$B$4:$E$1000,3,FALSE)</f>
        <v>27-Maharashatra</v>
      </c>
      <c r="I264" s="17">
        <v>0</v>
      </c>
      <c r="J264" s="17" t="s">
        <v>37</v>
      </c>
      <c r="K264" s="26">
        <v>998898</v>
      </c>
      <c r="L264" s="20">
        <f>VLOOKUP(K264,'MASTER SALE HSN'!$A$4:$E$200,5,FALSE)</f>
        <v>18</v>
      </c>
      <c r="M264" s="26"/>
      <c r="N264" s="12"/>
      <c r="O264" s="12"/>
      <c r="P264" s="12"/>
      <c r="Q264" s="12"/>
      <c r="R264" s="12"/>
      <c r="S264" s="28">
        <v>565</v>
      </c>
      <c r="T264" s="21">
        <f t="shared" si="10"/>
        <v>0</v>
      </c>
      <c r="U264" s="21">
        <f t="shared" si="11"/>
        <v>50.85</v>
      </c>
      <c r="V264" s="21">
        <f t="shared" si="12"/>
        <v>50.85</v>
      </c>
      <c r="W264" s="21">
        <v>0</v>
      </c>
      <c r="X264" s="27">
        <v>666.7</v>
      </c>
      <c r="Y264" s="12" t="s">
        <v>38</v>
      </c>
      <c r="Z264" s="12" t="s">
        <v>1482</v>
      </c>
      <c r="AA264" s="12" t="str">
        <f>VLOOKUP(C264,'MASTER SALE PARTY'!$B$4:$E$1000,4,FALSE)</f>
        <v>Local</v>
      </c>
      <c r="AB264" s="26">
        <v>113</v>
      </c>
    </row>
    <row r="265" spans="1:28">
      <c r="A265" s="16">
        <v>43586</v>
      </c>
      <c r="B265" s="12">
        <v>92</v>
      </c>
      <c r="C265" s="23" t="s">
        <v>142</v>
      </c>
      <c r="D265" s="12" t="str">
        <f>VLOOKUP(C265,'MASTER SALE PARTY'!$B$4:$E$1000,2,FALSE)</f>
        <v>27AAACB2484Q1Z8</v>
      </c>
      <c r="E265" s="12" t="s">
        <v>1545</v>
      </c>
      <c r="F265" s="24" t="s">
        <v>329</v>
      </c>
      <c r="G265" s="25">
        <v>43602</v>
      </c>
      <c r="H265" s="12" t="str">
        <f>VLOOKUP(C265,'MASTER SALE PARTY'!$B$4:$E$1000,3,FALSE)</f>
        <v>27-Maharashatra</v>
      </c>
      <c r="I265" s="17">
        <v>0</v>
      </c>
      <c r="J265" s="17" t="s">
        <v>37</v>
      </c>
      <c r="K265" s="26">
        <v>998898</v>
      </c>
      <c r="L265" s="20">
        <f>VLOOKUP(K265,'MASTER SALE HSN'!$A$4:$E$200,5,FALSE)</f>
        <v>18</v>
      </c>
      <c r="M265" s="26"/>
      <c r="N265" s="12"/>
      <c r="O265" s="12"/>
      <c r="P265" s="12"/>
      <c r="Q265" s="12"/>
      <c r="R265" s="12"/>
      <c r="S265" s="28">
        <v>1560</v>
      </c>
      <c r="T265" s="21">
        <f t="shared" si="10"/>
        <v>0</v>
      </c>
      <c r="U265" s="21">
        <f t="shared" si="11"/>
        <v>140.4</v>
      </c>
      <c r="V265" s="21">
        <f t="shared" si="12"/>
        <v>140.4</v>
      </c>
      <c r="W265" s="21">
        <v>0</v>
      </c>
      <c r="X265" s="27">
        <v>1840.8000000000002</v>
      </c>
      <c r="Y265" s="12" t="s">
        <v>38</v>
      </c>
      <c r="Z265" s="12" t="s">
        <v>1482</v>
      </c>
      <c r="AA265" s="12" t="str">
        <f>VLOOKUP(C265,'MASTER SALE PARTY'!$B$4:$E$1000,4,FALSE)</f>
        <v>Local</v>
      </c>
      <c r="AB265" s="26">
        <v>240</v>
      </c>
    </row>
    <row r="266" spans="1:28">
      <c r="A266" s="16">
        <v>43586</v>
      </c>
      <c r="B266" s="12">
        <v>93</v>
      </c>
      <c r="C266" s="23" t="s">
        <v>142</v>
      </c>
      <c r="D266" s="12" t="str">
        <f>VLOOKUP(C266,'MASTER SALE PARTY'!$B$4:$E$1000,2,FALSE)</f>
        <v>27AAACB2484Q1Z8</v>
      </c>
      <c r="E266" s="12" t="s">
        <v>1545</v>
      </c>
      <c r="F266" s="24" t="s">
        <v>330</v>
      </c>
      <c r="G266" s="25">
        <v>43602</v>
      </c>
      <c r="H266" s="12" t="str">
        <f>VLOOKUP(C266,'MASTER SALE PARTY'!$B$4:$E$1000,3,FALSE)</f>
        <v>27-Maharashatra</v>
      </c>
      <c r="I266" s="17">
        <v>0</v>
      </c>
      <c r="J266" s="17" t="s">
        <v>37</v>
      </c>
      <c r="K266" s="26">
        <v>998898</v>
      </c>
      <c r="L266" s="20">
        <f>VLOOKUP(K266,'MASTER SALE HSN'!$A$4:$E$200,5,FALSE)</f>
        <v>18</v>
      </c>
      <c r="M266" s="26"/>
      <c r="N266" s="12"/>
      <c r="O266" s="12"/>
      <c r="P266" s="12"/>
      <c r="Q266" s="12"/>
      <c r="R266" s="12"/>
      <c r="S266" s="28">
        <v>3280</v>
      </c>
      <c r="T266" s="21">
        <f t="shared" si="10"/>
        <v>0</v>
      </c>
      <c r="U266" s="21">
        <f t="shared" si="11"/>
        <v>295.2</v>
      </c>
      <c r="V266" s="21">
        <f t="shared" si="12"/>
        <v>295.2</v>
      </c>
      <c r="W266" s="21">
        <v>0</v>
      </c>
      <c r="X266" s="27">
        <v>3870.3999999999996</v>
      </c>
      <c r="Y266" s="12" t="s">
        <v>38</v>
      </c>
      <c r="Z266" s="12" t="s">
        <v>1482</v>
      </c>
      <c r="AA266" s="12" t="str">
        <f>VLOOKUP(C266,'MASTER SALE PARTY'!$B$4:$E$1000,4,FALSE)</f>
        <v>Local</v>
      </c>
      <c r="AB266" s="26">
        <v>776</v>
      </c>
    </row>
    <row r="267" spans="1:28">
      <c r="A267" s="16">
        <v>43586</v>
      </c>
      <c r="B267" s="12">
        <v>94</v>
      </c>
      <c r="C267" s="23" t="s">
        <v>185</v>
      </c>
      <c r="D267" s="12" t="str">
        <f>VLOOKUP(C267,'MASTER SALE PARTY'!$B$4:$E$1000,2,FALSE)</f>
        <v>27AABFP3834C1ZK</v>
      </c>
      <c r="E267" s="12" t="s">
        <v>1545</v>
      </c>
      <c r="F267" s="24" t="s">
        <v>331</v>
      </c>
      <c r="G267" s="25">
        <v>43603</v>
      </c>
      <c r="H267" s="12" t="str">
        <f>VLOOKUP(C267,'MASTER SALE PARTY'!$B$4:$E$1000,3,FALSE)</f>
        <v>27-Maharashatra</v>
      </c>
      <c r="I267" s="17">
        <v>0</v>
      </c>
      <c r="J267" s="17" t="s">
        <v>37</v>
      </c>
      <c r="K267" s="26">
        <v>87141900</v>
      </c>
      <c r="L267" s="20">
        <f>VLOOKUP(K267,'MASTER SALE HSN'!$A$4:$E$200,5,FALSE)</f>
        <v>28</v>
      </c>
      <c r="M267" s="26"/>
      <c r="N267" s="12"/>
      <c r="O267" s="12"/>
      <c r="P267" s="12"/>
      <c r="Q267" s="12"/>
      <c r="R267" s="12"/>
      <c r="S267" s="28">
        <v>7482</v>
      </c>
      <c r="T267" s="21">
        <f t="shared" si="10"/>
        <v>0</v>
      </c>
      <c r="U267" s="21">
        <f t="shared" si="11"/>
        <v>1047.48</v>
      </c>
      <c r="V267" s="21">
        <f t="shared" si="12"/>
        <v>1047.48</v>
      </c>
      <c r="W267" s="21">
        <v>0</v>
      </c>
      <c r="X267" s="27">
        <v>9576.9599999999991</v>
      </c>
      <c r="Y267" s="12" t="s">
        <v>38</v>
      </c>
      <c r="Z267" s="12" t="s">
        <v>1482</v>
      </c>
      <c r="AA267" s="12" t="str">
        <f>VLOOKUP(C267,'MASTER SALE PARTY'!$B$4:$E$1000,4,FALSE)</f>
        <v>Local</v>
      </c>
      <c r="AB267" s="26">
        <v>600</v>
      </c>
    </row>
    <row r="268" spans="1:28">
      <c r="A268" s="16">
        <v>43586</v>
      </c>
      <c r="B268" s="12">
        <v>95</v>
      </c>
      <c r="C268" s="23" t="s">
        <v>64</v>
      </c>
      <c r="D268" s="12" t="str">
        <f>VLOOKUP(C268,'MASTER SALE PARTY'!$B$4:$E$1000,2,FALSE)</f>
        <v>27AAACD4090Q1Z8</v>
      </c>
      <c r="E268" s="12" t="s">
        <v>1545</v>
      </c>
      <c r="F268" s="24" t="s">
        <v>332</v>
      </c>
      <c r="G268" s="25">
        <v>43603</v>
      </c>
      <c r="H268" s="12" t="str">
        <f>VLOOKUP(C268,'MASTER SALE PARTY'!$B$4:$E$1000,3,FALSE)</f>
        <v>27-Maharashatra</v>
      </c>
      <c r="I268" s="17">
        <v>0</v>
      </c>
      <c r="J268" s="17" t="s">
        <v>37</v>
      </c>
      <c r="K268" s="26">
        <v>85129000</v>
      </c>
      <c r="L268" s="20">
        <f>VLOOKUP(K268,'MASTER SALE HSN'!$A$4:$E$200,5,FALSE)</f>
        <v>18</v>
      </c>
      <c r="M268" s="26"/>
      <c r="N268" s="12"/>
      <c r="O268" s="12"/>
      <c r="P268" s="12"/>
      <c r="Q268" s="12"/>
      <c r="R268" s="12"/>
      <c r="S268" s="28">
        <v>80648.61</v>
      </c>
      <c r="T268" s="21">
        <f t="shared" ref="T268:T331" si="13">+IF(AA268="oms",S268/100*L268,0)</f>
        <v>0</v>
      </c>
      <c r="U268" s="21">
        <f t="shared" ref="U268:U331" si="14">+IF(AA268="local",S268/100*L268/2,0)</f>
        <v>7258.3748999999998</v>
      </c>
      <c r="V268" s="21">
        <f t="shared" ref="V268:V331" si="15">+IF(AA268="local",S268/100*L268/2,0)</f>
        <v>7258.3748999999998</v>
      </c>
      <c r="W268" s="21">
        <v>0</v>
      </c>
      <c r="X268" s="27">
        <v>95165.359799999991</v>
      </c>
      <c r="Y268" s="12" t="s">
        <v>38</v>
      </c>
      <c r="Z268" s="12" t="s">
        <v>1482</v>
      </c>
      <c r="AA268" s="12" t="str">
        <f>VLOOKUP(C268,'MASTER SALE PARTY'!$B$4:$E$1000,4,FALSE)</f>
        <v>Local</v>
      </c>
      <c r="AB268" s="26">
        <v>661</v>
      </c>
    </row>
    <row r="269" spans="1:28">
      <c r="A269" s="16">
        <v>43586</v>
      </c>
      <c r="B269" s="12">
        <v>96</v>
      </c>
      <c r="C269" s="23" t="s">
        <v>64</v>
      </c>
      <c r="D269" s="12" t="str">
        <f>VLOOKUP(C269,'MASTER SALE PARTY'!$B$4:$E$1000,2,FALSE)</f>
        <v>27AAACD4090Q1Z8</v>
      </c>
      <c r="E269" s="12" t="s">
        <v>1545</v>
      </c>
      <c r="F269" s="24" t="s">
        <v>333</v>
      </c>
      <c r="G269" s="25">
        <v>43603</v>
      </c>
      <c r="H269" s="12" t="str">
        <f>VLOOKUP(C269,'MASTER SALE PARTY'!$B$4:$E$1000,3,FALSE)</f>
        <v>27-Maharashatra</v>
      </c>
      <c r="I269" s="17">
        <v>0</v>
      </c>
      <c r="J269" s="17" t="s">
        <v>37</v>
      </c>
      <c r="K269" s="26">
        <v>85129000</v>
      </c>
      <c r="L269" s="20">
        <f>VLOOKUP(K269,'MASTER SALE HSN'!$A$4:$E$200,5,FALSE)</f>
        <v>18</v>
      </c>
      <c r="M269" s="26"/>
      <c r="N269" s="12"/>
      <c r="O269" s="12"/>
      <c r="P269" s="12"/>
      <c r="Q269" s="12"/>
      <c r="R269" s="12"/>
      <c r="S269" s="28">
        <v>22014.959999999999</v>
      </c>
      <c r="T269" s="21">
        <f t="shared" si="13"/>
        <v>0</v>
      </c>
      <c r="U269" s="21">
        <f t="shared" si="14"/>
        <v>1981.3463999999999</v>
      </c>
      <c r="V269" s="21">
        <f t="shared" si="15"/>
        <v>1981.3463999999999</v>
      </c>
      <c r="W269" s="21">
        <v>0</v>
      </c>
      <c r="X269" s="27">
        <v>25977.652799999996</v>
      </c>
      <c r="Y269" s="12" t="s">
        <v>38</v>
      </c>
      <c r="Z269" s="12" t="s">
        <v>1482</v>
      </c>
      <c r="AA269" s="12" t="str">
        <f>VLOOKUP(C269,'MASTER SALE PARTY'!$B$4:$E$1000,4,FALSE)</f>
        <v>Local</v>
      </c>
      <c r="AB269" s="26">
        <v>341</v>
      </c>
    </row>
    <row r="270" spans="1:28">
      <c r="A270" s="16">
        <v>43586</v>
      </c>
      <c r="B270" s="12">
        <v>97</v>
      </c>
      <c r="C270" s="23" t="s">
        <v>142</v>
      </c>
      <c r="D270" s="12" t="str">
        <f>VLOOKUP(C270,'MASTER SALE PARTY'!$B$4:$E$1000,2,FALSE)</f>
        <v>27AAACB2484Q1Z8</v>
      </c>
      <c r="E270" s="12" t="s">
        <v>1545</v>
      </c>
      <c r="F270" s="24" t="s">
        <v>334</v>
      </c>
      <c r="G270" s="25">
        <v>43604</v>
      </c>
      <c r="H270" s="12" t="str">
        <f>VLOOKUP(C270,'MASTER SALE PARTY'!$B$4:$E$1000,3,FALSE)</f>
        <v>27-Maharashatra</v>
      </c>
      <c r="I270" s="17">
        <v>0</v>
      </c>
      <c r="J270" s="17" t="s">
        <v>37</v>
      </c>
      <c r="K270" s="26">
        <v>998898</v>
      </c>
      <c r="L270" s="20">
        <f>VLOOKUP(K270,'MASTER SALE HSN'!$A$4:$E$200,5,FALSE)</f>
        <v>18</v>
      </c>
      <c r="M270" s="26"/>
      <c r="N270" s="12"/>
      <c r="O270" s="12"/>
      <c r="P270" s="12"/>
      <c r="Q270" s="12"/>
      <c r="R270" s="12"/>
      <c r="S270" s="28">
        <v>2340</v>
      </c>
      <c r="T270" s="21">
        <f t="shared" si="13"/>
        <v>0</v>
      </c>
      <c r="U270" s="21">
        <f t="shared" si="14"/>
        <v>210.6</v>
      </c>
      <c r="V270" s="21">
        <f t="shared" si="15"/>
        <v>210.6</v>
      </c>
      <c r="W270" s="21">
        <v>0</v>
      </c>
      <c r="X270" s="27">
        <v>2761.2</v>
      </c>
      <c r="Y270" s="12" t="s">
        <v>38</v>
      </c>
      <c r="Z270" s="12" t="s">
        <v>1482</v>
      </c>
      <c r="AA270" s="12" t="str">
        <f>VLOOKUP(C270,'MASTER SALE PARTY'!$B$4:$E$1000,4,FALSE)</f>
        <v>Local</v>
      </c>
      <c r="AB270" s="26">
        <v>360</v>
      </c>
    </row>
    <row r="271" spans="1:28">
      <c r="A271" s="16">
        <v>43586</v>
      </c>
      <c r="B271" s="12">
        <v>98</v>
      </c>
      <c r="C271" s="23" t="s">
        <v>142</v>
      </c>
      <c r="D271" s="12" t="str">
        <f>VLOOKUP(C271,'MASTER SALE PARTY'!$B$4:$E$1000,2,FALSE)</f>
        <v>27AAACB2484Q1Z8</v>
      </c>
      <c r="E271" s="12" t="s">
        <v>1545</v>
      </c>
      <c r="F271" s="24" t="s">
        <v>335</v>
      </c>
      <c r="G271" s="25">
        <v>43604</v>
      </c>
      <c r="H271" s="12" t="str">
        <f>VLOOKUP(C271,'MASTER SALE PARTY'!$B$4:$E$1000,3,FALSE)</f>
        <v>27-Maharashatra</v>
      </c>
      <c r="I271" s="17">
        <v>0</v>
      </c>
      <c r="J271" s="17" t="s">
        <v>37</v>
      </c>
      <c r="K271" s="26">
        <v>998898</v>
      </c>
      <c r="L271" s="20">
        <f>VLOOKUP(K271,'MASTER SALE HSN'!$A$4:$E$200,5,FALSE)</f>
        <v>18</v>
      </c>
      <c r="M271" s="26"/>
      <c r="N271" s="12"/>
      <c r="O271" s="12"/>
      <c r="P271" s="12"/>
      <c r="Q271" s="12"/>
      <c r="R271" s="12"/>
      <c r="S271" s="28">
        <v>4615</v>
      </c>
      <c r="T271" s="21">
        <f t="shared" si="13"/>
        <v>0</v>
      </c>
      <c r="U271" s="21">
        <f t="shared" si="14"/>
        <v>415.34999999999997</v>
      </c>
      <c r="V271" s="21">
        <f t="shared" si="15"/>
        <v>415.34999999999997</v>
      </c>
      <c r="W271" s="21">
        <v>0</v>
      </c>
      <c r="X271" s="27">
        <v>5445.7000000000007</v>
      </c>
      <c r="Y271" s="12" t="s">
        <v>38</v>
      </c>
      <c r="Z271" s="12" t="s">
        <v>1482</v>
      </c>
      <c r="AA271" s="12" t="str">
        <f>VLOOKUP(C271,'MASTER SALE PARTY'!$B$4:$E$1000,4,FALSE)</f>
        <v>Local</v>
      </c>
      <c r="AB271" s="26">
        <v>1106</v>
      </c>
    </row>
    <row r="272" spans="1:28">
      <c r="A272" s="16">
        <v>43586</v>
      </c>
      <c r="B272" s="12">
        <v>99</v>
      </c>
      <c r="C272" s="23" t="s">
        <v>45</v>
      </c>
      <c r="D272" s="12" t="str">
        <f>VLOOKUP(C272,'MASTER SALE PARTY'!$B$4:$E$1000,2,FALSE)</f>
        <v>27AAECM8871A1ZF</v>
      </c>
      <c r="E272" s="12" t="s">
        <v>1545</v>
      </c>
      <c r="F272" s="24" t="s">
        <v>336</v>
      </c>
      <c r="G272" s="25">
        <v>43605</v>
      </c>
      <c r="H272" s="12" t="str">
        <f>VLOOKUP(C272,'MASTER SALE PARTY'!$B$4:$E$1000,3,FALSE)</f>
        <v>27-Maharashatra</v>
      </c>
      <c r="I272" s="17">
        <v>0</v>
      </c>
      <c r="J272" s="17" t="s">
        <v>37</v>
      </c>
      <c r="K272" s="26">
        <v>87089900</v>
      </c>
      <c r="L272" s="20">
        <f>VLOOKUP(K272,'MASTER SALE HSN'!$A$4:$E$200,5,FALSE)</f>
        <v>28</v>
      </c>
      <c r="M272" s="26"/>
      <c r="N272" s="12"/>
      <c r="O272" s="12"/>
      <c r="P272" s="12"/>
      <c r="Q272" s="12"/>
      <c r="R272" s="12"/>
      <c r="S272" s="28">
        <v>23255.759999999998</v>
      </c>
      <c r="T272" s="21">
        <f t="shared" si="13"/>
        <v>0</v>
      </c>
      <c r="U272" s="21">
        <f t="shared" si="14"/>
        <v>3255.8063999999995</v>
      </c>
      <c r="V272" s="21">
        <f t="shared" si="15"/>
        <v>3255.8063999999995</v>
      </c>
      <c r="W272" s="21">
        <v>0</v>
      </c>
      <c r="X272" s="27">
        <v>29767.372799999997</v>
      </c>
      <c r="Y272" s="12" t="s">
        <v>38</v>
      </c>
      <c r="Z272" s="12" t="s">
        <v>1482</v>
      </c>
      <c r="AA272" s="12" t="str">
        <f>VLOOKUP(C272,'MASTER SALE PARTY'!$B$4:$E$1000,4,FALSE)</f>
        <v>Local</v>
      </c>
      <c r="AB272" s="26">
        <v>12</v>
      </c>
    </row>
    <row r="273" spans="1:28">
      <c r="A273" s="16">
        <v>43586</v>
      </c>
      <c r="B273" s="12">
        <v>100</v>
      </c>
      <c r="C273" s="23" t="s">
        <v>45</v>
      </c>
      <c r="D273" s="12" t="str">
        <f>VLOOKUP(C273,'MASTER SALE PARTY'!$B$4:$E$1000,2,FALSE)</f>
        <v>27AAECM8871A1ZF</v>
      </c>
      <c r="E273" s="12" t="s">
        <v>1545</v>
      </c>
      <c r="F273" s="24" t="s">
        <v>337</v>
      </c>
      <c r="G273" s="25">
        <v>43605</v>
      </c>
      <c r="H273" s="12" t="str">
        <f>VLOOKUP(C273,'MASTER SALE PARTY'!$B$4:$E$1000,3,FALSE)</f>
        <v>27-Maharashatra</v>
      </c>
      <c r="I273" s="17">
        <v>0</v>
      </c>
      <c r="J273" s="17" t="s">
        <v>37</v>
      </c>
      <c r="K273" s="26">
        <v>87089900</v>
      </c>
      <c r="L273" s="20">
        <f>VLOOKUP(K273,'MASTER SALE HSN'!$A$4:$E$200,5,FALSE)</f>
        <v>28</v>
      </c>
      <c r="M273" s="26"/>
      <c r="N273" s="12"/>
      <c r="O273" s="12"/>
      <c r="P273" s="12"/>
      <c r="Q273" s="12"/>
      <c r="R273" s="12"/>
      <c r="S273" s="28">
        <v>23255.759999999998</v>
      </c>
      <c r="T273" s="21">
        <f t="shared" si="13"/>
        <v>0</v>
      </c>
      <c r="U273" s="21">
        <f t="shared" si="14"/>
        <v>3255.8063999999995</v>
      </c>
      <c r="V273" s="21">
        <f t="shared" si="15"/>
        <v>3255.8063999999995</v>
      </c>
      <c r="W273" s="21">
        <v>0</v>
      </c>
      <c r="X273" s="27">
        <v>29767.372799999997</v>
      </c>
      <c r="Y273" s="12" t="s">
        <v>38</v>
      </c>
      <c r="Z273" s="12" t="s">
        <v>1482</v>
      </c>
      <c r="AA273" s="12" t="str">
        <f>VLOOKUP(C273,'MASTER SALE PARTY'!$B$4:$E$1000,4,FALSE)</f>
        <v>Local</v>
      </c>
      <c r="AB273" s="26">
        <v>12</v>
      </c>
    </row>
    <row r="274" spans="1:28">
      <c r="A274" s="16">
        <v>43586</v>
      </c>
      <c r="B274" s="12">
        <v>101</v>
      </c>
      <c r="C274" s="23" t="s">
        <v>59</v>
      </c>
      <c r="D274" s="12" t="str">
        <f>VLOOKUP(C274,'MASTER SALE PARTY'!$B$4:$E$1000,2,FALSE)</f>
        <v>27AAACT1848E1ZH</v>
      </c>
      <c r="E274" s="12" t="s">
        <v>1545</v>
      </c>
      <c r="F274" s="24" t="s">
        <v>338</v>
      </c>
      <c r="G274" s="25">
        <v>43605</v>
      </c>
      <c r="H274" s="12" t="str">
        <f>VLOOKUP(C274,'MASTER SALE PARTY'!$B$4:$E$1000,3,FALSE)</f>
        <v>27-Maharashatra</v>
      </c>
      <c r="I274" s="17">
        <v>0</v>
      </c>
      <c r="J274" s="17" t="s">
        <v>37</v>
      </c>
      <c r="K274" s="26">
        <v>87089900</v>
      </c>
      <c r="L274" s="20">
        <f>VLOOKUP(K274,'MASTER SALE HSN'!$A$4:$E$200,5,FALSE)</f>
        <v>28</v>
      </c>
      <c r="M274" s="26"/>
      <c r="N274" s="12"/>
      <c r="O274" s="12"/>
      <c r="P274" s="12"/>
      <c r="Q274" s="12"/>
      <c r="R274" s="12"/>
      <c r="S274" s="28">
        <v>28762.560000000001</v>
      </c>
      <c r="T274" s="21">
        <f t="shared" si="13"/>
        <v>0</v>
      </c>
      <c r="U274" s="21">
        <f t="shared" si="14"/>
        <v>4026.7584000000002</v>
      </c>
      <c r="V274" s="21">
        <f t="shared" si="15"/>
        <v>4026.7584000000002</v>
      </c>
      <c r="W274" s="21">
        <v>0</v>
      </c>
      <c r="X274" s="27">
        <v>36816.076800000003</v>
      </c>
      <c r="Y274" s="12" t="s">
        <v>38</v>
      </c>
      <c r="Z274" s="12" t="s">
        <v>1482</v>
      </c>
      <c r="AA274" s="12" t="str">
        <f>VLOOKUP(C274,'MASTER SALE PARTY'!$B$4:$E$1000,4,FALSE)</f>
        <v>Local</v>
      </c>
      <c r="AB274" s="26">
        <v>60</v>
      </c>
    </row>
    <row r="275" spans="1:28">
      <c r="A275" s="16">
        <v>43586</v>
      </c>
      <c r="B275" s="12">
        <v>102</v>
      </c>
      <c r="C275" s="23" t="s">
        <v>185</v>
      </c>
      <c r="D275" s="12" t="str">
        <f>VLOOKUP(C275,'MASTER SALE PARTY'!$B$4:$E$1000,2,FALSE)</f>
        <v>27AABFP3834C1ZK</v>
      </c>
      <c r="E275" s="12" t="s">
        <v>1545</v>
      </c>
      <c r="F275" s="24" t="s">
        <v>339</v>
      </c>
      <c r="G275" s="25">
        <v>43605</v>
      </c>
      <c r="H275" s="12" t="str">
        <f>VLOOKUP(C275,'MASTER SALE PARTY'!$B$4:$E$1000,3,FALSE)</f>
        <v>27-Maharashatra</v>
      </c>
      <c r="I275" s="17">
        <v>0</v>
      </c>
      <c r="J275" s="17" t="s">
        <v>37</v>
      </c>
      <c r="K275" s="26">
        <v>87141900</v>
      </c>
      <c r="L275" s="20">
        <f>VLOOKUP(K275,'MASTER SALE HSN'!$A$4:$E$200,5,FALSE)</f>
        <v>28</v>
      </c>
      <c r="M275" s="26"/>
      <c r="N275" s="12"/>
      <c r="O275" s="12"/>
      <c r="P275" s="12"/>
      <c r="Q275" s="12"/>
      <c r="R275" s="12"/>
      <c r="S275" s="28">
        <v>7482</v>
      </c>
      <c r="T275" s="21">
        <f t="shared" si="13"/>
        <v>0</v>
      </c>
      <c r="U275" s="21">
        <f t="shared" si="14"/>
        <v>1047.48</v>
      </c>
      <c r="V275" s="21">
        <f t="shared" si="15"/>
        <v>1047.48</v>
      </c>
      <c r="W275" s="21">
        <v>0</v>
      </c>
      <c r="X275" s="27">
        <v>9576.9599999999991</v>
      </c>
      <c r="Y275" s="12" t="s">
        <v>38</v>
      </c>
      <c r="Z275" s="12" t="s">
        <v>1482</v>
      </c>
      <c r="AA275" s="12" t="str">
        <f>VLOOKUP(C275,'MASTER SALE PARTY'!$B$4:$E$1000,4,FALSE)</f>
        <v>Local</v>
      </c>
      <c r="AB275" s="26">
        <v>600</v>
      </c>
    </row>
    <row r="276" spans="1:28">
      <c r="A276" s="16">
        <v>43586</v>
      </c>
      <c r="B276" s="12">
        <v>103</v>
      </c>
      <c r="C276" s="23" t="s">
        <v>142</v>
      </c>
      <c r="D276" s="12" t="str">
        <f>VLOOKUP(C276,'MASTER SALE PARTY'!$B$4:$E$1000,2,FALSE)</f>
        <v>27AAACB2484Q1Z8</v>
      </c>
      <c r="E276" s="12" t="s">
        <v>1545</v>
      </c>
      <c r="F276" s="24" t="s">
        <v>340</v>
      </c>
      <c r="G276" s="25">
        <v>43605</v>
      </c>
      <c r="H276" s="12" t="str">
        <f>VLOOKUP(C276,'MASTER SALE PARTY'!$B$4:$E$1000,3,FALSE)</f>
        <v>27-Maharashatra</v>
      </c>
      <c r="I276" s="17">
        <v>0</v>
      </c>
      <c r="J276" s="17" t="s">
        <v>37</v>
      </c>
      <c r="K276" s="26">
        <v>998898</v>
      </c>
      <c r="L276" s="20">
        <f>VLOOKUP(K276,'MASTER SALE HSN'!$A$4:$E$200,5,FALSE)</f>
        <v>18</v>
      </c>
      <c r="M276" s="26"/>
      <c r="N276" s="12"/>
      <c r="O276" s="12"/>
      <c r="P276" s="12"/>
      <c r="Q276" s="12"/>
      <c r="R276" s="12"/>
      <c r="S276" s="28">
        <v>630</v>
      </c>
      <c r="T276" s="21">
        <f t="shared" si="13"/>
        <v>0</v>
      </c>
      <c r="U276" s="21">
        <f t="shared" si="14"/>
        <v>56.699999999999996</v>
      </c>
      <c r="V276" s="21">
        <f t="shared" si="15"/>
        <v>56.699999999999996</v>
      </c>
      <c r="W276" s="21">
        <v>0</v>
      </c>
      <c r="X276" s="27">
        <v>743.40000000000009</v>
      </c>
      <c r="Y276" s="12" t="s">
        <v>38</v>
      </c>
      <c r="Z276" s="12" t="s">
        <v>1482</v>
      </c>
      <c r="AA276" s="12" t="str">
        <f>VLOOKUP(C276,'MASTER SALE PARTY'!$B$4:$E$1000,4,FALSE)</f>
        <v>Local</v>
      </c>
      <c r="AB276" s="26">
        <v>126</v>
      </c>
    </row>
    <row r="277" spans="1:28">
      <c r="A277" s="16">
        <v>43586</v>
      </c>
      <c r="B277" s="12">
        <v>104</v>
      </c>
      <c r="C277" s="23" t="s">
        <v>142</v>
      </c>
      <c r="D277" s="12" t="str">
        <f>VLOOKUP(C277,'MASTER SALE PARTY'!$B$4:$E$1000,2,FALSE)</f>
        <v>27AAACB2484Q1Z8</v>
      </c>
      <c r="E277" s="12" t="s">
        <v>1545</v>
      </c>
      <c r="F277" s="24" t="s">
        <v>341</v>
      </c>
      <c r="G277" s="25">
        <v>43605</v>
      </c>
      <c r="H277" s="12" t="str">
        <f>VLOOKUP(C277,'MASTER SALE PARTY'!$B$4:$E$1000,3,FALSE)</f>
        <v>27-Maharashatra</v>
      </c>
      <c r="I277" s="17">
        <v>0</v>
      </c>
      <c r="J277" s="17" t="s">
        <v>37</v>
      </c>
      <c r="K277" s="26">
        <v>998898</v>
      </c>
      <c r="L277" s="20">
        <f>VLOOKUP(K277,'MASTER SALE HSN'!$A$4:$E$200,5,FALSE)</f>
        <v>18</v>
      </c>
      <c r="M277" s="26"/>
      <c r="N277" s="12"/>
      <c r="O277" s="12"/>
      <c r="P277" s="12"/>
      <c r="Q277" s="12"/>
      <c r="R277" s="12"/>
      <c r="S277" s="28">
        <v>3157</v>
      </c>
      <c r="T277" s="21">
        <f t="shared" si="13"/>
        <v>0</v>
      </c>
      <c r="U277" s="21">
        <f t="shared" si="14"/>
        <v>284.13</v>
      </c>
      <c r="V277" s="21">
        <f t="shared" si="15"/>
        <v>284.13</v>
      </c>
      <c r="W277" s="21">
        <v>0</v>
      </c>
      <c r="X277" s="27">
        <v>3725.26</v>
      </c>
      <c r="Y277" s="12" t="s">
        <v>38</v>
      </c>
      <c r="Z277" s="12" t="s">
        <v>1482</v>
      </c>
      <c r="AA277" s="12" t="str">
        <f>VLOOKUP(C277,'MASTER SALE PARTY'!$B$4:$E$1000,4,FALSE)</f>
        <v>Local</v>
      </c>
      <c r="AB277" s="26">
        <v>728</v>
      </c>
    </row>
    <row r="278" spans="1:28">
      <c r="A278" s="16">
        <v>43586</v>
      </c>
      <c r="B278" s="12">
        <v>105</v>
      </c>
      <c r="C278" s="23" t="s">
        <v>142</v>
      </c>
      <c r="D278" s="12" t="str">
        <f>VLOOKUP(C278,'MASTER SALE PARTY'!$B$4:$E$1000,2,FALSE)</f>
        <v>27AAACB2484Q1Z8</v>
      </c>
      <c r="E278" s="12" t="s">
        <v>1545</v>
      </c>
      <c r="F278" s="24" t="s">
        <v>342</v>
      </c>
      <c r="G278" s="25">
        <v>43605</v>
      </c>
      <c r="H278" s="12" t="str">
        <f>VLOOKUP(C278,'MASTER SALE PARTY'!$B$4:$E$1000,3,FALSE)</f>
        <v>27-Maharashatra</v>
      </c>
      <c r="I278" s="17">
        <v>0</v>
      </c>
      <c r="J278" s="17" t="s">
        <v>37</v>
      </c>
      <c r="K278" s="26">
        <v>998898</v>
      </c>
      <c r="L278" s="20">
        <f>VLOOKUP(K278,'MASTER SALE HSN'!$A$4:$E$200,5,FALSE)</f>
        <v>18</v>
      </c>
      <c r="M278" s="26"/>
      <c r="N278" s="12"/>
      <c r="O278" s="12"/>
      <c r="P278" s="12"/>
      <c r="Q278" s="12"/>
      <c r="R278" s="12"/>
      <c r="S278" s="28">
        <v>1035</v>
      </c>
      <c r="T278" s="21">
        <f t="shared" si="13"/>
        <v>0</v>
      </c>
      <c r="U278" s="21">
        <f t="shared" si="14"/>
        <v>93.149999999999991</v>
      </c>
      <c r="V278" s="21">
        <f t="shared" si="15"/>
        <v>93.149999999999991</v>
      </c>
      <c r="W278" s="21">
        <v>0</v>
      </c>
      <c r="X278" s="27">
        <v>1221.3000000000002</v>
      </c>
      <c r="Y278" s="12" t="s">
        <v>38</v>
      </c>
      <c r="Z278" s="12" t="s">
        <v>1482</v>
      </c>
      <c r="AA278" s="12" t="str">
        <f>VLOOKUP(C278,'MASTER SALE PARTY'!$B$4:$E$1000,4,FALSE)</f>
        <v>Local</v>
      </c>
      <c r="AB278" s="26">
        <v>150</v>
      </c>
    </row>
    <row r="279" spans="1:28">
      <c r="A279" s="16">
        <v>43586</v>
      </c>
      <c r="B279" s="12">
        <v>106</v>
      </c>
      <c r="C279" s="23" t="s">
        <v>142</v>
      </c>
      <c r="D279" s="12" t="str">
        <f>VLOOKUP(C279,'MASTER SALE PARTY'!$B$4:$E$1000,2,FALSE)</f>
        <v>27AAACB2484Q1Z8</v>
      </c>
      <c r="E279" s="12" t="s">
        <v>1545</v>
      </c>
      <c r="F279" s="24" t="s">
        <v>343</v>
      </c>
      <c r="G279" s="25">
        <v>43605</v>
      </c>
      <c r="H279" s="12" t="str">
        <f>VLOOKUP(C279,'MASTER SALE PARTY'!$B$4:$E$1000,3,FALSE)</f>
        <v>27-Maharashatra</v>
      </c>
      <c r="I279" s="17">
        <v>0</v>
      </c>
      <c r="J279" s="17" t="s">
        <v>37</v>
      </c>
      <c r="K279" s="26">
        <v>998898</v>
      </c>
      <c r="L279" s="20">
        <f>VLOOKUP(K279,'MASTER SALE HSN'!$A$4:$E$200,5,FALSE)</f>
        <v>18</v>
      </c>
      <c r="M279" s="26"/>
      <c r="N279" s="12"/>
      <c r="O279" s="12"/>
      <c r="P279" s="12"/>
      <c r="Q279" s="12"/>
      <c r="R279" s="12"/>
      <c r="S279" s="28">
        <v>1560</v>
      </c>
      <c r="T279" s="21">
        <f t="shared" si="13"/>
        <v>0</v>
      </c>
      <c r="U279" s="21">
        <f t="shared" si="14"/>
        <v>140.4</v>
      </c>
      <c r="V279" s="21">
        <f t="shared" si="15"/>
        <v>140.4</v>
      </c>
      <c r="W279" s="21">
        <v>0</v>
      </c>
      <c r="X279" s="27">
        <v>1840.8000000000002</v>
      </c>
      <c r="Y279" s="12" t="s">
        <v>38</v>
      </c>
      <c r="Z279" s="12" t="s">
        <v>1482</v>
      </c>
      <c r="AA279" s="12" t="str">
        <f>VLOOKUP(C279,'MASTER SALE PARTY'!$B$4:$E$1000,4,FALSE)</f>
        <v>Local</v>
      </c>
      <c r="AB279" s="26">
        <v>240</v>
      </c>
    </row>
    <row r="280" spans="1:28">
      <c r="A280" s="16">
        <v>43586</v>
      </c>
      <c r="B280" s="12">
        <v>107</v>
      </c>
      <c r="C280" s="23" t="s">
        <v>45</v>
      </c>
      <c r="D280" s="12" t="str">
        <f>VLOOKUP(C280,'MASTER SALE PARTY'!$B$4:$E$1000,2,FALSE)</f>
        <v>27AAECM8871A1ZF</v>
      </c>
      <c r="E280" s="12" t="s">
        <v>1545</v>
      </c>
      <c r="F280" s="24" t="s">
        <v>344</v>
      </c>
      <c r="G280" s="25">
        <v>43606</v>
      </c>
      <c r="H280" s="12" t="str">
        <f>VLOOKUP(C280,'MASTER SALE PARTY'!$B$4:$E$1000,3,FALSE)</f>
        <v>27-Maharashatra</v>
      </c>
      <c r="I280" s="17">
        <v>0</v>
      </c>
      <c r="J280" s="17" t="s">
        <v>37</v>
      </c>
      <c r="K280" s="26">
        <v>87089900</v>
      </c>
      <c r="L280" s="20">
        <f>VLOOKUP(K280,'MASTER SALE HSN'!$A$4:$E$200,5,FALSE)</f>
        <v>28</v>
      </c>
      <c r="M280" s="26"/>
      <c r="N280" s="12"/>
      <c r="O280" s="12"/>
      <c r="P280" s="12"/>
      <c r="Q280" s="12"/>
      <c r="R280" s="12"/>
      <c r="S280" s="28">
        <v>23255.759999999998</v>
      </c>
      <c r="T280" s="21">
        <f t="shared" si="13"/>
        <v>0</v>
      </c>
      <c r="U280" s="21">
        <f t="shared" si="14"/>
        <v>3255.8063999999995</v>
      </c>
      <c r="V280" s="21">
        <f t="shared" si="15"/>
        <v>3255.8063999999995</v>
      </c>
      <c r="W280" s="21">
        <v>0</v>
      </c>
      <c r="X280" s="27">
        <v>29767.372799999997</v>
      </c>
      <c r="Y280" s="12" t="s">
        <v>38</v>
      </c>
      <c r="Z280" s="12" t="s">
        <v>1482</v>
      </c>
      <c r="AA280" s="12" t="str">
        <f>VLOOKUP(C280,'MASTER SALE PARTY'!$B$4:$E$1000,4,FALSE)</f>
        <v>Local</v>
      </c>
      <c r="AB280" s="26">
        <v>12</v>
      </c>
    </row>
    <row r="281" spans="1:28">
      <c r="A281" s="16">
        <v>43586</v>
      </c>
      <c r="B281" s="12">
        <v>108</v>
      </c>
      <c r="C281" s="23" t="s">
        <v>45</v>
      </c>
      <c r="D281" s="12" t="str">
        <f>VLOOKUP(C281,'MASTER SALE PARTY'!$B$4:$E$1000,2,FALSE)</f>
        <v>27AAECM8871A1ZF</v>
      </c>
      <c r="E281" s="12" t="s">
        <v>1545</v>
      </c>
      <c r="F281" s="24" t="s">
        <v>345</v>
      </c>
      <c r="G281" s="25">
        <v>43606</v>
      </c>
      <c r="H281" s="12" t="str">
        <f>VLOOKUP(C281,'MASTER SALE PARTY'!$B$4:$E$1000,3,FALSE)</f>
        <v>27-Maharashatra</v>
      </c>
      <c r="I281" s="17">
        <v>0</v>
      </c>
      <c r="J281" s="17" t="s">
        <v>37</v>
      </c>
      <c r="K281" s="26">
        <v>87089900</v>
      </c>
      <c r="L281" s="20">
        <f>VLOOKUP(K281,'MASTER SALE HSN'!$A$4:$E$200,5,FALSE)</f>
        <v>28</v>
      </c>
      <c r="M281" s="26"/>
      <c r="N281" s="12"/>
      <c r="O281" s="12"/>
      <c r="P281" s="12"/>
      <c r="Q281" s="12"/>
      <c r="R281" s="12"/>
      <c r="S281" s="28">
        <v>23255.759999999998</v>
      </c>
      <c r="T281" s="21">
        <f t="shared" si="13"/>
        <v>0</v>
      </c>
      <c r="U281" s="21">
        <f t="shared" si="14"/>
        <v>3255.8063999999995</v>
      </c>
      <c r="V281" s="21">
        <f t="shared" si="15"/>
        <v>3255.8063999999995</v>
      </c>
      <c r="W281" s="21">
        <v>0</v>
      </c>
      <c r="X281" s="27">
        <v>29767.372799999997</v>
      </c>
      <c r="Y281" s="12" t="s">
        <v>38</v>
      </c>
      <c r="Z281" s="12" t="s">
        <v>1482</v>
      </c>
      <c r="AA281" s="12" t="str">
        <f>VLOOKUP(C281,'MASTER SALE PARTY'!$B$4:$E$1000,4,FALSE)</f>
        <v>Local</v>
      </c>
      <c r="AB281" s="26">
        <v>12</v>
      </c>
    </row>
    <row r="282" spans="1:28">
      <c r="A282" s="16">
        <v>43586</v>
      </c>
      <c r="B282" s="12">
        <v>109</v>
      </c>
      <c r="C282" s="23" t="s">
        <v>185</v>
      </c>
      <c r="D282" s="12" t="str">
        <f>VLOOKUP(C282,'MASTER SALE PARTY'!$B$4:$E$1000,2,FALSE)</f>
        <v>27AABFP3834C1ZK</v>
      </c>
      <c r="E282" s="12" t="s">
        <v>1545</v>
      </c>
      <c r="F282" s="24" t="s">
        <v>346</v>
      </c>
      <c r="G282" s="25">
        <v>43606</v>
      </c>
      <c r="H282" s="12" t="str">
        <f>VLOOKUP(C282,'MASTER SALE PARTY'!$B$4:$E$1000,3,FALSE)</f>
        <v>27-Maharashatra</v>
      </c>
      <c r="I282" s="17">
        <v>0</v>
      </c>
      <c r="J282" s="17" t="s">
        <v>37</v>
      </c>
      <c r="K282" s="26">
        <v>87141900</v>
      </c>
      <c r="L282" s="20">
        <f>VLOOKUP(K282,'MASTER SALE HSN'!$A$4:$E$200,5,FALSE)</f>
        <v>28</v>
      </c>
      <c r="M282" s="26"/>
      <c r="N282" s="12"/>
      <c r="O282" s="12"/>
      <c r="P282" s="12"/>
      <c r="Q282" s="12"/>
      <c r="R282" s="12"/>
      <c r="S282" s="28">
        <v>5516.76</v>
      </c>
      <c r="T282" s="21">
        <f t="shared" si="13"/>
        <v>0</v>
      </c>
      <c r="U282" s="21">
        <f t="shared" si="14"/>
        <v>772.34640000000002</v>
      </c>
      <c r="V282" s="21">
        <f t="shared" si="15"/>
        <v>772.34640000000002</v>
      </c>
      <c r="W282" s="21">
        <v>0</v>
      </c>
      <c r="X282" s="27">
        <v>7061.4528000000009</v>
      </c>
      <c r="Y282" s="12" t="s">
        <v>38</v>
      </c>
      <c r="Z282" s="12" t="s">
        <v>1482</v>
      </c>
      <c r="AA282" s="12" t="str">
        <f>VLOOKUP(C282,'MASTER SALE PARTY'!$B$4:$E$1000,4,FALSE)</f>
        <v>Local</v>
      </c>
      <c r="AB282" s="26">
        <v>468</v>
      </c>
    </row>
    <row r="283" spans="1:28">
      <c r="A283" s="16">
        <v>43586</v>
      </c>
      <c r="B283" s="12">
        <v>110</v>
      </c>
      <c r="C283" s="23" t="s">
        <v>173</v>
      </c>
      <c r="D283" s="12" t="str">
        <f>VLOOKUP(C283,'MASTER SALE PARTY'!$B$4:$E$1000,2,FALSE)</f>
        <v>27AAGCP0139E1ZP</v>
      </c>
      <c r="E283" s="12" t="s">
        <v>1545</v>
      </c>
      <c r="F283" s="24" t="s">
        <v>347</v>
      </c>
      <c r="G283" s="25">
        <v>43606</v>
      </c>
      <c r="H283" s="12" t="str">
        <f>VLOOKUP(C283,'MASTER SALE PARTY'!$B$4:$E$1000,3,FALSE)</f>
        <v>27-Maharashatra</v>
      </c>
      <c r="I283" s="17">
        <v>0</v>
      </c>
      <c r="J283" s="17" t="s">
        <v>37</v>
      </c>
      <c r="K283" s="26">
        <v>87141090</v>
      </c>
      <c r="L283" s="20">
        <f>VLOOKUP(K283,'MASTER SALE HSN'!$A$4:$E$200,5,FALSE)</f>
        <v>28</v>
      </c>
      <c r="M283" s="26"/>
      <c r="N283" s="12"/>
      <c r="O283" s="12"/>
      <c r="P283" s="12"/>
      <c r="Q283" s="12"/>
      <c r="R283" s="12"/>
      <c r="S283" s="28">
        <v>30148</v>
      </c>
      <c r="T283" s="21">
        <f t="shared" si="13"/>
        <v>0</v>
      </c>
      <c r="U283" s="21">
        <f t="shared" si="14"/>
        <v>4220.72</v>
      </c>
      <c r="V283" s="21">
        <f t="shared" si="15"/>
        <v>4220.72</v>
      </c>
      <c r="W283" s="21">
        <v>0</v>
      </c>
      <c r="X283" s="27">
        <v>38589.440000000002</v>
      </c>
      <c r="Y283" s="12" t="s">
        <v>38</v>
      </c>
      <c r="Z283" s="12" t="s">
        <v>1482</v>
      </c>
      <c r="AA283" s="12" t="str">
        <f>VLOOKUP(C283,'MASTER SALE PARTY'!$B$4:$E$1000,4,FALSE)</f>
        <v>Local</v>
      </c>
      <c r="AB283" s="26">
        <v>400</v>
      </c>
    </row>
    <row r="284" spans="1:28">
      <c r="A284" s="16">
        <v>43586</v>
      </c>
      <c r="B284" s="12">
        <v>111</v>
      </c>
      <c r="C284" s="23" t="s">
        <v>89</v>
      </c>
      <c r="D284" s="12" t="str">
        <f>VLOOKUP(C284,'MASTER SALE PARTY'!$B$4:$E$1000,2,FALSE)</f>
        <v>27AACCA4196J1ZG</v>
      </c>
      <c r="E284" s="12" t="s">
        <v>1545</v>
      </c>
      <c r="F284" s="24" t="s">
        <v>348</v>
      </c>
      <c r="G284" s="25">
        <v>43606</v>
      </c>
      <c r="H284" s="12" t="str">
        <f>VLOOKUP(C284,'MASTER SALE PARTY'!$B$4:$E$1000,3,FALSE)</f>
        <v>27-Maharashatra</v>
      </c>
      <c r="I284" s="17">
        <v>0</v>
      </c>
      <c r="J284" s="17" t="s">
        <v>37</v>
      </c>
      <c r="K284" s="26">
        <v>998898</v>
      </c>
      <c r="L284" s="20">
        <f>VLOOKUP(K284,'MASTER SALE HSN'!$A$4:$E$200,5,FALSE)</f>
        <v>18</v>
      </c>
      <c r="M284" s="26"/>
      <c r="N284" s="12"/>
      <c r="O284" s="12"/>
      <c r="P284" s="12"/>
      <c r="Q284" s="12"/>
      <c r="R284" s="12"/>
      <c r="S284" s="28">
        <v>3288</v>
      </c>
      <c r="T284" s="21">
        <f t="shared" si="13"/>
        <v>0</v>
      </c>
      <c r="U284" s="21">
        <f t="shared" si="14"/>
        <v>295.92</v>
      </c>
      <c r="V284" s="21">
        <f t="shared" si="15"/>
        <v>295.92</v>
      </c>
      <c r="W284" s="21">
        <v>0</v>
      </c>
      <c r="X284" s="27">
        <v>3879.84</v>
      </c>
      <c r="Y284" s="12" t="s">
        <v>38</v>
      </c>
      <c r="Z284" s="12" t="s">
        <v>1482</v>
      </c>
      <c r="AA284" s="12" t="str">
        <f>VLOOKUP(C284,'MASTER SALE PARTY'!$B$4:$E$1000,4,FALSE)</f>
        <v>Local</v>
      </c>
      <c r="AB284" s="26">
        <v>400</v>
      </c>
    </row>
    <row r="285" spans="1:28">
      <c r="A285" s="16">
        <v>43586</v>
      </c>
      <c r="B285" s="12">
        <v>112</v>
      </c>
      <c r="C285" s="23" t="s">
        <v>173</v>
      </c>
      <c r="D285" s="12" t="str">
        <f>VLOOKUP(C285,'MASTER SALE PARTY'!$B$4:$E$1000,2,FALSE)</f>
        <v>27AAGCP0139E1ZP</v>
      </c>
      <c r="E285" s="12" t="s">
        <v>1545</v>
      </c>
      <c r="F285" s="24" t="s">
        <v>349</v>
      </c>
      <c r="G285" s="25">
        <v>43606</v>
      </c>
      <c r="H285" s="12" t="str">
        <f>VLOOKUP(C285,'MASTER SALE PARTY'!$B$4:$E$1000,3,FALSE)</f>
        <v>27-Maharashatra</v>
      </c>
      <c r="I285" s="17">
        <v>0</v>
      </c>
      <c r="J285" s="17" t="s">
        <v>37</v>
      </c>
      <c r="K285" s="26">
        <v>87141090</v>
      </c>
      <c r="L285" s="20">
        <f>VLOOKUP(K285,'MASTER SALE HSN'!$A$4:$E$200,5,FALSE)</f>
        <v>28</v>
      </c>
      <c r="M285" s="26"/>
      <c r="N285" s="12"/>
      <c r="O285" s="12"/>
      <c r="P285" s="12"/>
      <c r="Q285" s="12"/>
      <c r="R285" s="12"/>
      <c r="S285" s="28">
        <v>16930.8</v>
      </c>
      <c r="T285" s="21">
        <f t="shared" si="13"/>
        <v>0</v>
      </c>
      <c r="U285" s="21">
        <f t="shared" si="14"/>
        <v>2370.3119999999999</v>
      </c>
      <c r="V285" s="21">
        <f t="shared" si="15"/>
        <v>2370.3119999999999</v>
      </c>
      <c r="W285" s="21">
        <v>0</v>
      </c>
      <c r="X285" s="27">
        <v>21671.423999999999</v>
      </c>
      <c r="Y285" s="12" t="s">
        <v>38</v>
      </c>
      <c r="Z285" s="12" t="s">
        <v>1482</v>
      </c>
      <c r="AA285" s="12" t="str">
        <f>VLOOKUP(C285,'MASTER SALE PARTY'!$B$4:$E$1000,4,FALSE)</f>
        <v>Local</v>
      </c>
      <c r="AB285" s="26">
        <v>360</v>
      </c>
    </row>
    <row r="286" spans="1:28">
      <c r="A286" s="16">
        <v>43586</v>
      </c>
      <c r="B286" s="12">
        <v>113</v>
      </c>
      <c r="C286" s="23" t="s">
        <v>45</v>
      </c>
      <c r="D286" s="12" t="str">
        <f>VLOOKUP(C286,'MASTER SALE PARTY'!$B$4:$E$1000,2,FALSE)</f>
        <v>27AAECM8871A1ZF</v>
      </c>
      <c r="E286" s="12" t="s">
        <v>1545</v>
      </c>
      <c r="F286" s="24" t="s">
        <v>350</v>
      </c>
      <c r="G286" s="25">
        <v>43606</v>
      </c>
      <c r="H286" s="12" t="str">
        <f>VLOOKUP(C286,'MASTER SALE PARTY'!$B$4:$E$1000,3,FALSE)</f>
        <v>27-Maharashatra</v>
      </c>
      <c r="I286" s="17">
        <v>0</v>
      </c>
      <c r="J286" s="17" t="s">
        <v>37</v>
      </c>
      <c r="K286" s="26">
        <v>87089900</v>
      </c>
      <c r="L286" s="20">
        <f>VLOOKUP(K286,'MASTER SALE HSN'!$A$4:$E$200,5,FALSE)</f>
        <v>28</v>
      </c>
      <c r="M286" s="26"/>
      <c r="N286" s="12"/>
      <c r="O286" s="12"/>
      <c r="P286" s="12"/>
      <c r="Q286" s="12"/>
      <c r="R286" s="12"/>
      <c r="S286" s="28">
        <v>23255.759999999998</v>
      </c>
      <c r="T286" s="21">
        <f t="shared" si="13"/>
        <v>0</v>
      </c>
      <c r="U286" s="21">
        <f t="shared" si="14"/>
        <v>3255.8063999999995</v>
      </c>
      <c r="V286" s="21">
        <f t="shared" si="15"/>
        <v>3255.8063999999995</v>
      </c>
      <c r="W286" s="21">
        <v>0</v>
      </c>
      <c r="X286" s="27">
        <v>29767.372799999997</v>
      </c>
      <c r="Y286" s="12" t="s">
        <v>38</v>
      </c>
      <c r="Z286" s="12" t="s">
        <v>1482</v>
      </c>
      <c r="AA286" s="12" t="str">
        <f>VLOOKUP(C286,'MASTER SALE PARTY'!$B$4:$E$1000,4,FALSE)</f>
        <v>Local</v>
      </c>
      <c r="AB286" s="26">
        <v>12</v>
      </c>
    </row>
    <row r="287" spans="1:28">
      <c r="A287" s="16">
        <v>43586</v>
      </c>
      <c r="B287" s="12">
        <v>114</v>
      </c>
      <c r="C287" s="23" t="s">
        <v>92</v>
      </c>
      <c r="D287" s="12" t="str">
        <f>VLOOKUP(C287,'MASTER SALE PARTY'!$B$4:$E$1000,2,FALSE)</f>
        <v>27AAACH4211R1ZF</v>
      </c>
      <c r="E287" s="12" t="s">
        <v>1545</v>
      </c>
      <c r="F287" s="24" t="s">
        <v>351</v>
      </c>
      <c r="G287" s="25">
        <v>43606</v>
      </c>
      <c r="H287" s="12" t="str">
        <f>VLOOKUP(C287,'MASTER SALE PARTY'!$B$4:$E$1000,3,FALSE)</f>
        <v>27-Maharashatra</v>
      </c>
      <c r="I287" s="17">
        <v>0</v>
      </c>
      <c r="J287" s="17" t="s">
        <v>37</v>
      </c>
      <c r="K287" s="26">
        <v>85129000</v>
      </c>
      <c r="L287" s="20">
        <f>VLOOKUP(K287,'MASTER SALE HSN'!$A$4:$E$200,5,FALSE)</f>
        <v>18</v>
      </c>
      <c r="M287" s="26"/>
      <c r="N287" s="12"/>
      <c r="O287" s="12"/>
      <c r="P287" s="12"/>
      <c r="Q287" s="12"/>
      <c r="R287" s="12"/>
      <c r="S287" s="28">
        <v>30000</v>
      </c>
      <c r="T287" s="21">
        <f t="shared" si="13"/>
        <v>0</v>
      </c>
      <c r="U287" s="21">
        <f t="shared" si="14"/>
        <v>2700</v>
      </c>
      <c r="V287" s="21">
        <f t="shared" si="15"/>
        <v>2700</v>
      </c>
      <c r="W287" s="21">
        <v>0</v>
      </c>
      <c r="X287" s="27">
        <v>35400</v>
      </c>
      <c r="Y287" s="12" t="s">
        <v>38</v>
      </c>
      <c r="Z287" s="12" t="s">
        <v>1482</v>
      </c>
      <c r="AA287" s="12" t="str">
        <f>VLOOKUP(C287,'MASTER SALE PARTY'!$B$4:$E$1000,4,FALSE)</f>
        <v>Local</v>
      </c>
      <c r="AB287" s="26">
        <v>1200</v>
      </c>
    </row>
    <row r="288" spans="1:28">
      <c r="A288" s="16">
        <v>43586</v>
      </c>
      <c r="B288" s="12">
        <v>115</v>
      </c>
      <c r="C288" s="23" t="s">
        <v>142</v>
      </c>
      <c r="D288" s="12" t="str">
        <f>VLOOKUP(C288,'MASTER SALE PARTY'!$B$4:$E$1000,2,FALSE)</f>
        <v>27AAACB2484Q1Z8</v>
      </c>
      <c r="E288" s="12" t="s">
        <v>1545</v>
      </c>
      <c r="F288" s="24" t="s">
        <v>352</v>
      </c>
      <c r="G288" s="25">
        <v>43606</v>
      </c>
      <c r="H288" s="12" t="str">
        <f>VLOOKUP(C288,'MASTER SALE PARTY'!$B$4:$E$1000,3,FALSE)</f>
        <v>27-Maharashatra</v>
      </c>
      <c r="I288" s="17">
        <v>0</v>
      </c>
      <c r="J288" s="17" t="s">
        <v>37</v>
      </c>
      <c r="K288" s="26">
        <v>998898</v>
      </c>
      <c r="L288" s="20">
        <f>VLOOKUP(K288,'MASTER SALE HSN'!$A$4:$E$200,5,FALSE)</f>
        <v>18</v>
      </c>
      <c r="M288" s="26"/>
      <c r="N288" s="12"/>
      <c r="O288" s="12"/>
      <c r="P288" s="12"/>
      <c r="Q288" s="12"/>
      <c r="R288" s="12"/>
      <c r="S288" s="28">
        <v>2446</v>
      </c>
      <c r="T288" s="21">
        <f t="shared" si="13"/>
        <v>0</v>
      </c>
      <c r="U288" s="21">
        <f t="shared" si="14"/>
        <v>220.14000000000001</v>
      </c>
      <c r="V288" s="21">
        <f t="shared" si="15"/>
        <v>220.14000000000001</v>
      </c>
      <c r="W288" s="21">
        <v>0</v>
      </c>
      <c r="X288" s="27">
        <v>2886.2799999999997</v>
      </c>
      <c r="Y288" s="12" t="s">
        <v>38</v>
      </c>
      <c r="Z288" s="12" t="s">
        <v>1482</v>
      </c>
      <c r="AA288" s="12" t="str">
        <f>VLOOKUP(C288,'MASTER SALE PARTY'!$B$4:$E$1000,4,FALSE)</f>
        <v>Local</v>
      </c>
      <c r="AB288" s="26">
        <v>548</v>
      </c>
    </row>
    <row r="289" spans="1:28">
      <c r="A289" s="16">
        <v>43586</v>
      </c>
      <c r="B289" s="12">
        <v>116</v>
      </c>
      <c r="C289" s="23" t="s">
        <v>45</v>
      </c>
      <c r="D289" s="12" t="str">
        <f>VLOOKUP(C289,'MASTER SALE PARTY'!$B$4:$E$1000,2,FALSE)</f>
        <v>27AAECM8871A1ZF</v>
      </c>
      <c r="E289" s="12" t="s">
        <v>1545</v>
      </c>
      <c r="F289" s="24" t="s">
        <v>353</v>
      </c>
      <c r="G289" s="25">
        <v>43607</v>
      </c>
      <c r="H289" s="12" t="str">
        <f>VLOOKUP(C289,'MASTER SALE PARTY'!$B$4:$E$1000,3,FALSE)</f>
        <v>27-Maharashatra</v>
      </c>
      <c r="I289" s="17">
        <v>0</v>
      </c>
      <c r="J289" s="17" t="s">
        <v>37</v>
      </c>
      <c r="K289" s="26">
        <v>87089900</v>
      </c>
      <c r="L289" s="20">
        <f>VLOOKUP(K289,'MASTER SALE HSN'!$A$4:$E$200,5,FALSE)</f>
        <v>28</v>
      </c>
      <c r="M289" s="26"/>
      <c r="N289" s="12"/>
      <c r="O289" s="12"/>
      <c r="P289" s="12"/>
      <c r="Q289" s="12"/>
      <c r="R289" s="12"/>
      <c r="S289" s="28">
        <v>23255.759999999998</v>
      </c>
      <c r="T289" s="21">
        <f t="shared" si="13"/>
        <v>0</v>
      </c>
      <c r="U289" s="21">
        <f t="shared" si="14"/>
        <v>3255.8063999999995</v>
      </c>
      <c r="V289" s="21">
        <f t="shared" si="15"/>
        <v>3255.8063999999995</v>
      </c>
      <c r="W289" s="21">
        <v>0</v>
      </c>
      <c r="X289" s="27">
        <v>29767.372799999997</v>
      </c>
      <c r="Y289" s="12" t="s">
        <v>38</v>
      </c>
      <c r="Z289" s="12" t="s">
        <v>1482</v>
      </c>
      <c r="AA289" s="12" t="str">
        <f>VLOOKUP(C289,'MASTER SALE PARTY'!$B$4:$E$1000,4,FALSE)</f>
        <v>Local</v>
      </c>
      <c r="AB289" s="26">
        <v>12</v>
      </c>
    </row>
    <row r="290" spans="1:28">
      <c r="A290" s="16">
        <v>43586</v>
      </c>
      <c r="B290" s="12">
        <v>117</v>
      </c>
      <c r="C290" s="23" t="s">
        <v>45</v>
      </c>
      <c r="D290" s="12" t="str">
        <f>VLOOKUP(C290,'MASTER SALE PARTY'!$B$4:$E$1000,2,FALSE)</f>
        <v>27AAECM8871A1ZF</v>
      </c>
      <c r="E290" s="12" t="s">
        <v>1545</v>
      </c>
      <c r="F290" s="24" t="s">
        <v>354</v>
      </c>
      <c r="G290" s="25">
        <v>43607</v>
      </c>
      <c r="H290" s="12" t="str">
        <f>VLOOKUP(C290,'MASTER SALE PARTY'!$B$4:$E$1000,3,FALSE)</f>
        <v>27-Maharashatra</v>
      </c>
      <c r="I290" s="17">
        <v>0</v>
      </c>
      <c r="J290" s="17" t="s">
        <v>37</v>
      </c>
      <c r="K290" s="26">
        <v>87089900</v>
      </c>
      <c r="L290" s="20">
        <f>VLOOKUP(K290,'MASTER SALE HSN'!$A$4:$E$200,5,FALSE)</f>
        <v>28</v>
      </c>
      <c r="M290" s="26"/>
      <c r="N290" s="12"/>
      <c r="O290" s="12"/>
      <c r="P290" s="12"/>
      <c r="Q290" s="12"/>
      <c r="R290" s="12"/>
      <c r="S290" s="28">
        <v>23255.759999999998</v>
      </c>
      <c r="T290" s="21">
        <f t="shared" si="13"/>
        <v>0</v>
      </c>
      <c r="U290" s="21">
        <f t="shared" si="14"/>
        <v>3255.8063999999995</v>
      </c>
      <c r="V290" s="21">
        <f t="shared" si="15"/>
        <v>3255.8063999999995</v>
      </c>
      <c r="W290" s="21">
        <v>0</v>
      </c>
      <c r="X290" s="27">
        <v>29767.372799999997</v>
      </c>
      <c r="Y290" s="12" t="s">
        <v>38</v>
      </c>
      <c r="Z290" s="12" t="s">
        <v>1482</v>
      </c>
      <c r="AA290" s="12" t="str">
        <f>VLOOKUP(C290,'MASTER SALE PARTY'!$B$4:$E$1000,4,FALSE)</f>
        <v>Local</v>
      </c>
      <c r="AB290" s="26">
        <v>12</v>
      </c>
    </row>
    <row r="291" spans="1:28">
      <c r="A291" s="16">
        <v>43586</v>
      </c>
      <c r="B291" s="12">
        <v>118</v>
      </c>
      <c r="C291" s="23" t="s">
        <v>45</v>
      </c>
      <c r="D291" s="12" t="str">
        <f>VLOOKUP(C291,'MASTER SALE PARTY'!$B$4:$E$1000,2,FALSE)</f>
        <v>27AAECM8871A1ZF</v>
      </c>
      <c r="E291" s="12" t="s">
        <v>1545</v>
      </c>
      <c r="F291" s="24" t="s">
        <v>355</v>
      </c>
      <c r="G291" s="25">
        <v>43607</v>
      </c>
      <c r="H291" s="12" t="str">
        <f>VLOOKUP(C291,'MASTER SALE PARTY'!$B$4:$E$1000,3,FALSE)</f>
        <v>27-Maharashatra</v>
      </c>
      <c r="I291" s="17">
        <v>0</v>
      </c>
      <c r="J291" s="17" t="s">
        <v>37</v>
      </c>
      <c r="K291" s="26">
        <v>87089900</v>
      </c>
      <c r="L291" s="20">
        <f>VLOOKUP(K291,'MASTER SALE HSN'!$A$4:$E$200,5,FALSE)</f>
        <v>28</v>
      </c>
      <c r="M291" s="26"/>
      <c r="N291" s="12"/>
      <c r="O291" s="12"/>
      <c r="P291" s="12"/>
      <c r="Q291" s="12"/>
      <c r="R291" s="12"/>
      <c r="S291" s="28">
        <v>23255.759999999998</v>
      </c>
      <c r="T291" s="21">
        <f t="shared" si="13"/>
        <v>0</v>
      </c>
      <c r="U291" s="21">
        <f t="shared" si="14"/>
        <v>3255.8063999999995</v>
      </c>
      <c r="V291" s="21">
        <f t="shared" si="15"/>
        <v>3255.8063999999995</v>
      </c>
      <c r="W291" s="21">
        <v>0</v>
      </c>
      <c r="X291" s="27">
        <v>29767.372799999997</v>
      </c>
      <c r="Y291" s="12" t="s">
        <v>38</v>
      </c>
      <c r="Z291" s="12" t="s">
        <v>1482</v>
      </c>
      <c r="AA291" s="12" t="str">
        <f>VLOOKUP(C291,'MASTER SALE PARTY'!$B$4:$E$1000,4,FALSE)</f>
        <v>Local</v>
      </c>
      <c r="AB291" s="26">
        <v>12</v>
      </c>
    </row>
    <row r="292" spans="1:28">
      <c r="A292" s="16">
        <v>43586</v>
      </c>
      <c r="B292" s="12">
        <v>119</v>
      </c>
      <c r="C292" s="23" t="s">
        <v>64</v>
      </c>
      <c r="D292" s="12" t="str">
        <f>VLOOKUP(C292,'MASTER SALE PARTY'!$B$4:$E$1000,2,FALSE)</f>
        <v>27AAACD4090Q1Z8</v>
      </c>
      <c r="E292" s="12" t="s">
        <v>1545</v>
      </c>
      <c r="F292" s="24" t="s">
        <v>356</v>
      </c>
      <c r="G292" s="25">
        <v>43607</v>
      </c>
      <c r="H292" s="12" t="str">
        <f>VLOOKUP(C292,'MASTER SALE PARTY'!$B$4:$E$1000,3,FALSE)</f>
        <v>27-Maharashatra</v>
      </c>
      <c r="I292" s="17">
        <v>0</v>
      </c>
      <c r="J292" s="17" t="s">
        <v>37</v>
      </c>
      <c r="K292" s="26">
        <v>85129000</v>
      </c>
      <c r="L292" s="20">
        <f>VLOOKUP(K292,'MASTER SALE HSN'!$A$4:$E$200,5,FALSE)</f>
        <v>18</v>
      </c>
      <c r="M292" s="26"/>
      <c r="N292" s="12"/>
      <c r="O292" s="12"/>
      <c r="P292" s="12"/>
      <c r="Q292" s="12"/>
      <c r="R292" s="12"/>
      <c r="S292" s="28">
        <v>57100.68</v>
      </c>
      <c r="T292" s="21">
        <f t="shared" si="13"/>
        <v>0</v>
      </c>
      <c r="U292" s="21">
        <f t="shared" si="14"/>
        <v>5139.0612000000001</v>
      </c>
      <c r="V292" s="21">
        <f t="shared" si="15"/>
        <v>5139.0612000000001</v>
      </c>
      <c r="W292" s="21">
        <v>0</v>
      </c>
      <c r="X292" s="27">
        <v>67378.8024</v>
      </c>
      <c r="Y292" s="12" t="s">
        <v>38</v>
      </c>
      <c r="Z292" s="12" t="s">
        <v>1482</v>
      </c>
      <c r="AA292" s="12" t="str">
        <f>VLOOKUP(C292,'MASTER SALE PARTY'!$B$4:$E$1000,4,FALSE)</f>
        <v>Local</v>
      </c>
      <c r="AB292" s="26">
        <v>468</v>
      </c>
    </row>
    <row r="293" spans="1:28">
      <c r="A293" s="16">
        <v>43586</v>
      </c>
      <c r="B293" s="12">
        <v>120</v>
      </c>
      <c r="C293" s="23" t="s">
        <v>64</v>
      </c>
      <c r="D293" s="12" t="str">
        <f>VLOOKUP(C293,'MASTER SALE PARTY'!$B$4:$E$1000,2,FALSE)</f>
        <v>27AAACD4090Q1Z8</v>
      </c>
      <c r="E293" s="12" t="s">
        <v>1545</v>
      </c>
      <c r="F293" s="24" t="s">
        <v>357</v>
      </c>
      <c r="G293" s="25">
        <v>43607</v>
      </c>
      <c r="H293" s="12" t="str">
        <f>VLOOKUP(C293,'MASTER SALE PARTY'!$B$4:$E$1000,3,FALSE)</f>
        <v>27-Maharashatra</v>
      </c>
      <c r="I293" s="17">
        <v>0</v>
      </c>
      <c r="J293" s="17" t="s">
        <v>37</v>
      </c>
      <c r="K293" s="26">
        <v>85129000</v>
      </c>
      <c r="L293" s="20">
        <f>VLOOKUP(K293,'MASTER SALE HSN'!$A$4:$E$200,5,FALSE)</f>
        <v>18</v>
      </c>
      <c r="M293" s="26"/>
      <c r="N293" s="12"/>
      <c r="O293" s="12"/>
      <c r="P293" s="12"/>
      <c r="Q293" s="12"/>
      <c r="R293" s="12"/>
      <c r="S293" s="28">
        <v>15688.08</v>
      </c>
      <c r="T293" s="21">
        <f t="shared" si="13"/>
        <v>0</v>
      </c>
      <c r="U293" s="21">
        <f t="shared" si="14"/>
        <v>1411.9271999999999</v>
      </c>
      <c r="V293" s="21">
        <f t="shared" si="15"/>
        <v>1411.9271999999999</v>
      </c>
      <c r="W293" s="21">
        <v>0</v>
      </c>
      <c r="X293" s="27">
        <v>18511.934399999998</v>
      </c>
      <c r="Y293" s="12" t="s">
        <v>38</v>
      </c>
      <c r="Z293" s="12" t="s">
        <v>1482</v>
      </c>
      <c r="AA293" s="12" t="str">
        <f>VLOOKUP(C293,'MASTER SALE PARTY'!$B$4:$E$1000,4,FALSE)</f>
        <v>Local</v>
      </c>
      <c r="AB293" s="26">
        <v>243</v>
      </c>
    </row>
    <row r="294" spans="1:28">
      <c r="A294" s="16">
        <v>43586</v>
      </c>
      <c r="B294" s="12">
        <v>121</v>
      </c>
      <c r="C294" s="23" t="s">
        <v>173</v>
      </c>
      <c r="D294" s="12" t="str">
        <f>VLOOKUP(C294,'MASTER SALE PARTY'!$B$4:$E$1000,2,FALSE)</f>
        <v>27AAGCP0139E1ZP</v>
      </c>
      <c r="E294" s="12" t="s">
        <v>1545</v>
      </c>
      <c r="F294" s="24" t="s">
        <v>358</v>
      </c>
      <c r="G294" s="25">
        <v>43607</v>
      </c>
      <c r="H294" s="12" t="str">
        <f>VLOOKUP(C294,'MASTER SALE PARTY'!$B$4:$E$1000,3,FALSE)</f>
        <v>27-Maharashatra</v>
      </c>
      <c r="I294" s="17">
        <v>0</v>
      </c>
      <c r="J294" s="17" t="s">
        <v>37</v>
      </c>
      <c r="K294" s="26">
        <v>87141090</v>
      </c>
      <c r="L294" s="20">
        <f>VLOOKUP(K294,'MASTER SALE HSN'!$A$4:$E$200,5,FALSE)</f>
        <v>28</v>
      </c>
      <c r="M294" s="26"/>
      <c r="N294" s="12"/>
      <c r="O294" s="12"/>
      <c r="P294" s="12"/>
      <c r="Q294" s="12"/>
      <c r="R294" s="12"/>
      <c r="S294" s="28">
        <v>22611</v>
      </c>
      <c r="T294" s="21">
        <f t="shared" si="13"/>
        <v>0</v>
      </c>
      <c r="U294" s="21">
        <f t="shared" si="14"/>
        <v>3165.54</v>
      </c>
      <c r="V294" s="21">
        <f t="shared" si="15"/>
        <v>3165.54</v>
      </c>
      <c r="W294" s="21">
        <v>0</v>
      </c>
      <c r="X294" s="27">
        <v>28942.080000000002</v>
      </c>
      <c r="Y294" s="12" t="s">
        <v>38</v>
      </c>
      <c r="Z294" s="12" t="s">
        <v>1482</v>
      </c>
      <c r="AA294" s="12" t="str">
        <f>VLOOKUP(C294,'MASTER SALE PARTY'!$B$4:$E$1000,4,FALSE)</f>
        <v>Local</v>
      </c>
      <c r="AB294" s="26">
        <v>300</v>
      </c>
    </row>
    <row r="295" spans="1:28">
      <c r="A295" s="16">
        <v>43586</v>
      </c>
      <c r="B295" s="12">
        <v>122</v>
      </c>
      <c r="C295" s="23" t="s">
        <v>92</v>
      </c>
      <c r="D295" s="12" t="str">
        <f>VLOOKUP(C295,'MASTER SALE PARTY'!$B$4:$E$1000,2,FALSE)</f>
        <v>27AAACH4211R1ZF</v>
      </c>
      <c r="E295" s="12" t="s">
        <v>1545</v>
      </c>
      <c r="F295" s="24" t="s">
        <v>359</v>
      </c>
      <c r="G295" s="25">
        <v>43607</v>
      </c>
      <c r="H295" s="12" t="str">
        <f>VLOOKUP(C295,'MASTER SALE PARTY'!$B$4:$E$1000,3,FALSE)</f>
        <v>27-Maharashatra</v>
      </c>
      <c r="I295" s="17">
        <v>0</v>
      </c>
      <c r="J295" s="17" t="s">
        <v>37</v>
      </c>
      <c r="K295" s="26">
        <v>85129000</v>
      </c>
      <c r="L295" s="20">
        <f>VLOOKUP(K295,'MASTER SALE HSN'!$A$4:$E$200,5,FALSE)</f>
        <v>18</v>
      </c>
      <c r="M295" s="26"/>
      <c r="N295" s="12"/>
      <c r="O295" s="12"/>
      <c r="P295" s="12"/>
      <c r="Q295" s="12"/>
      <c r="R295" s="12"/>
      <c r="S295" s="28">
        <v>18000</v>
      </c>
      <c r="T295" s="21">
        <f t="shared" si="13"/>
        <v>0</v>
      </c>
      <c r="U295" s="21">
        <f t="shared" si="14"/>
        <v>1620</v>
      </c>
      <c r="V295" s="21">
        <f t="shared" si="15"/>
        <v>1620</v>
      </c>
      <c r="W295" s="21">
        <v>0</v>
      </c>
      <c r="X295" s="27">
        <v>21240</v>
      </c>
      <c r="Y295" s="12" t="s">
        <v>38</v>
      </c>
      <c r="Z295" s="12" t="s">
        <v>1482</v>
      </c>
      <c r="AA295" s="12" t="str">
        <f>VLOOKUP(C295,'MASTER SALE PARTY'!$B$4:$E$1000,4,FALSE)</f>
        <v>Local</v>
      </c>
      <c r="AB295" s="26">
        <v>720</v>
      </c>
    </row>
    <row r="296" spans="1:28">
      <c r="A296" s="16">
        <v>43586</v>
      </c>
      <c r="B296" s="12">
        <v>123</v>
      </c>
      <c r="C296" s="23" t="s">
        <v>142</v>
      </c>
      <c r="D296" s="12" t="str">
        <f>VLOOKUP(C296,'MASTER SALE PARTY'!$B$4:$E$1000,2,FALSE)</f>
        <v>27AAACB2484Q1Z8</v>
      </c>
      <c r="E296" s="12" t="s">
        <v>1545</v>
      </c>
      <c r="F296" s="24" t="s">
        <v>360</v>
      </c>
      <c r="G296" s="25">
        <v>43607</v>
      </c>
      <c r="H296" s="12" t="str">
        <f>VLOOKUP(C296,'MASTER SALE PARTY'!$B$4:$E$1000,3,FALSE)</f>
        <v>27-Maharashatra</v>
      </c>
      <c r="I296" s="17">
        <v>0</v>
      </c>
      <c r="J296" s="17" t="s">
        <v>37</v>
      </c>
      <c r="K296" s="26">
        <v>998898</v>
      </c>
      <c r="L296" s="20">
        <f>VLOOKUP(K296,'MASTER SALE HSN'!$A$4:$E$200,5,FALSE)</f>
        <v>18</v>
      </c>
      <c r="M296" s="26"/>
      <c r="N296" s="12"/>
      <c r="O296" s="12"/>
      <c r="P296" s="12"/>
      <c r="Q296" s="12"/>
      <c r="R296" s="12"/>
      <c r="S296" s="28">
        <v>2430</v>
      </c>
      <c r="T296" s="21">
        <f t="shared" si="13"/>
        <v>0</v>
      </c>
      <c r="U296" s="21">
        <f t="shared" si="14"/>
        <v>218.70000000000002</v>
      </c>
      <c r="V296" s="21">
        <f t="shared" si="15"/>
        <v>218.70000000000002</v>
      </c>
      <c r="W296" s="21">
        <v>0</v>
      </c>
      <c r="X296" s="27">
        <v>2867.3999999999996</v>
      </c>
      <c r="Y296" s="12" t="s">
        <v>38</v>
      </c>
      <c r="Z296" s="12" t="s">
        <v>1482</v>
      </c>
      <c r="AA296" s="12" t="str">
        <f>VLOOKUP(C296,'MASTER SALE PARTY'!$B$4:$E$1000,4,FALSE)</f>
        <v>Local</v>
      </c>
      <c r="AB296" s="26">
        <v>480</v>
      </c>
    </row>
    <row r="297" spans="1:28">
      <c r="A297" s="16">
        <v>43586</v>
      </c>
      <c r="B297" s="12">
        <v>124</v>
      </c>
      <c r="C297" s="23" t="s">
        <v>142</v>
      </c>
      <c r="D297" s="12" t="str">
        <f>VLOOKUP(C297,'MASTER SALE PARTY'!$B$4:$E$1000,2,FALSE)</f>
        <v>27AAACB2484Q1Z8</v>
      </c>
      <c r="E297" s="12" t="s">
        <v>1545</v>
      </c>
      <c r="F297" s="24" t="s">
        <v>361</v>
      </c>
      <c r="G297" s="25">
        <v>43607</v>
      </c>
      <c r="H297" s="12" t="str">
        <f>VLOOKUP(C297,'MASTER SALE PARTY'!$B$4:$E$1000,3,FALSE)</f>
        <v>27-Maharashatra</v>
      </c>
      <c r="I297" s="17">
        <v>0</v>
      </c>
      <c r="J297" s="17" t="s">
        <v>37</v>
      </c>
      <c r="K297" s="26">
        <v>998898</v>
      </c>
      <c r="L297" s="20">
        <f>VLOOKUP(K297,'MASTER SALE HSN'!$A$4:$E$200,5,FALSE)</f>
        <v>18</v>
      </c>
      <c r="M297" s="26"/>
      <c r="N297" s="12"/>
      <c r="O297" s="12"/>
      <c r="P297" s="12"/>
      <c r="Q297" s="12"/>
      <c r="R297" s="12"/>
      <c r="S297" s="28">
        <v>1560</v>
      </c>
      <c r="T297" s="21">
        <f t="shared" si="13"/>
        <v>0</v>
      </c>
      <c r="U297" s="21">
        <f t="shared" si="14"/>
        <v>140.4</v>
      </c>
      <c r="V297" s="21">
        <f t="shared" si="15"/>
        <v>140.4</v>
      </c>
      <c r="W297" s="21">
        <v>0</v>
      </c>
      <c r="X297" s="27">
        <v>1840.8000000000002</v>
      </c>
      <c r="Y297" s="12" t="s">
        <v>38</v>
      </c>
      <c r="Z297" s="12" t="s">
        <v>1482</v>
      </c>
      <c r="AA297" s="12" t="str">
        <f>VLOOKUP(C297,'MASTER SALE PARTY'!$B$4:$E$1000,4,FALSE)</f>
        <v>Local</v>
      </c>
      <c r="AB297" s="26">
        <v>240</v>
      </c>
    </row>
    <row r="298" spans="1:28">
      <c r="A298" s="16">
        <v>43586</v>
      </c>
      <c r="B298" s="12">
        <v>125</v>
      </c>
      <c r="C298" s="23" t="s">
        <v>142</v>
      </c>
      <c r="D298" s="12" t="str">
        <f>VLOOKUP(C298,'MASTER SALE PARTY'!$B$4:$E$1000,2,FALSE)</f>
        <v>27AAACB2484Q1Z8</v>
      </c>
      <c r="E298" s="12" t="s">
        <v>1545</v>
      </c>
      <c r="F298" s="24" t="s">
        <v>362</v>
      </c>
      <c r="G298" s="25">
        <v>43607</v>
      </c>
      <c r="H298" s="12" t="str">
        <f>VLOOKUP(C298,'MASTER SALE PARTY'!$B$4:$E$1000,3,FALSE)</f>
        <v>27-Maharashatra</v>
      </c>
      <c r="I298" s="17">
        <v>0</v>
      </c>
      <c r="J298" s="17" t="s">
        <v>37</v>
      </c>
      <c r="K298" s="26">
        <v>998898</v>
      </c>
      <c r="L298" s="20">
        <f>VLOOKUP(K298,'MASTER SALE HSN'!$A$4:$E$200,5,FALSE)</f>
        <v>18</v>
      </c>
      <c r="M298" s="26"/>
      <c r="N298" s="12"/>
      <c r="O298" s="12"/>
      <c r="P298" s="12"/>
      <c r="Q298" s="12"/>
      <c r="R298" s="12"/>
      <c r="S298" s="28">
        <v>43000</v>
      </c>
      <c r="T298" s="21">
        <f t="shared" si="13"/>
        <v>0</v>
      </c>
      <c r="U298" s="21">
        <f t="shared" si="14"/>
        <v>3870</v>
      </c>
      <c r="V298" s="21">
        <f t="shared" si="15"/>
        <v>3870</v>
      </c>
      <c r="W298" s="21">
        <v>0</v>
      </c>
      <c r="X298" s="27">
        <v>50740</v>
      </c>
      <c r="Y298" s="12" t="s">
        <v>38</v>
      </c>
      <c r="Z298" s="12" t="s">
        <v>1482</v>
      </c>
      <c r="AA298" s="12" t="str">
        <f>VLOOKUP(C298,'MASTER SALE PARTY'!$B$4:$E$1000,4,FALSE)</f>
        <v>Local</v>
      </c>
      <c r="AB298" s="26">
        <v>500</v>
      </c>
    </row>
    <row r="299" spans="1:28">
      <c r="A299" s="16">
        <v>43586</v>
      </c>
      <c r="B299" s="12">
        <v>126</v>
      </c>
      <c r="C299" s="23" t="s">
        <v>92</v>
      </c>
      <c r="D299" s="12" t="str">
        <f>VLOOKUP(C299,'MASTER SALE PARTY'!$B$4:$E$1000,2,FALSE)</f>
        <v>27AAACH4211R1ZF</v>
      </c>
      <c r="E299" s="12" t="s">
        <v>1545</v>
      </c>
      <c r="F299" s="24" t="s">
        <v>363</v>
      </c>
      <c r="G299" s="25">
        <v>43608</v>
      </c>
      <c r="H299" s="12" t="str">
        <f>VLOOKUP(C299,'MASTER SALE PARTY'!$B$4:$E$1000,3,FALSE)</f>
        <v>27-Maharashatra</v>
      </c>
      <c r="I299" s="17">
        <v>0</v>
      </c>
      <c r="J299" s="17" t="s">
        <v>37</v>
      </c>
      <c r="K299" s="26">
        <v>85129000</v>
      </c>
      <c r="L299" s="20">
        <f>VLOOKUP(K299,'MASTER SALE HSN'!$A$4:$E$200,5,FALSE)</f>
        <v>18</v>
      </c>
      <c r="M299" s="26"/>
      <c r="N299" s="12"/>
      <c r="O299" s="12"/>
      <c r="P299" s="12"/>
      <c r="Q299" s="12"/>
      <c r="R299" s="12"/>
      <c r="S299" s="28">
        <v>30000</v>
      </c>
      <c r="T299" s="21">
        <f t="shared" si="13"/>
        <v>0</v>
      </c>
      <c r="U299" s="21">
        <f t="shared" si="14"/>
        <v>2700</v>
      </c>
      <c r="V299" s="21">
        <f t="shared" si="15"/>
        <v>2700</v>
      </c>
      <c r="W299" s="21">
        <v>0</v>
      </c>
      <c r="X299" s="27">
        <v>35400</v>
      </c>
      <c r="Y299" s="12" t="s">
        <v>38</v>
      </c>
      <c r="Z299" s="12" t="s">
        <v>1482</v>
      </c>
      <c r="AA299" s="12" t="str">
        <f>VLOOKUP(C299,'MASTER SALE PARTY'!$B$4:$E$1000,4,FALSE)</f>
        <v>Local</v>
      </c>
      <c r="AB299" s="26">
        <v>1200</v>
      </c>
    </row>
    <row r="300" spans="1:28">
      <c r="A300" s="16">
        <v>43586</v>
      </c>
      <c r="B300" s="12">
        <v>127</v>
      </c>
      <c r="C300" s="23" t="s">
        <v>173</v>
      </c>
      <c r="D300" s="12" t="str">
        <f>VLOOKUP(C300,'MASTER SALE PARTY'!$B$4:$E$1000,2,FALSE)</f>
        <v>27AAGCP0139E1ZP</v>
      </c>
      <c r="E300" s="12" t="s">
        <v>1545</v>
      </c>
      <c r="F300" s="24" t="s">
        <v>364</v>
      </c>
      <c r="G300" s="25">
        <v>43608</v>
      </c>
      <c r="H300" s="12" t="str">
        <f>VLOOKUP(C300,'MASTER SALE PARTY'!$B$4:$E$1000,3,FALSE)</f>
        <v>27-Maharashatra</v>
      </c>
      <c r="I300" s="17">
        <v>0</v>
      </c>
      <c r="J300" s="17" t="s">
        <v>37</v>
      </c>
      <c r="K300" s="26">
        <v>87141090</v>
      </c>
      <c r="L300" s="20">
        <f>VLOOKUP(K300,'MASTER SALE HSN'!$A$4:$E$200,5,FALSE)</f>
        <v>28</v>
      </c>
      <c r="M300" s="26"/>
      <c r="N300" s="12"/>
      <c r="O300" s="12"/>
      <c r="P300" s="12"/>
      <c r="Q300" s="12"/>
      <c r="R300" s="12"/>
      <c r="S300" s="28">
        <v>22611</v>
      </c>
      <c r="T300" s="21">
        <f t="shared" si="13"/>
        <v>0</v>
      </c>
      <c r="U300" s="21">
        <f t="shared" si="14"/>
        <v>3165.54</v>
      </c>
      <c r="V300" s="21">
        <f t="shared" si="15"/>
        <v>3165.54</v>
      </c>
      <c r="W300" s="21">
        <v>0</v>
      </c>
      <c r="X300" s="27">
        <v>28942.080000000002</v>
      </c>
      <c r="Y300" s="12" t="s">
        <v>38</v>
      </c>
      <c r="Z300" s="12" t="s">
        <v>1482</v>
      </c>
      <c r="AA300" s="12" t="str">
        <f>VLOOKUP(C300,'MASTER SALE PARTY'!$B$4:$E$1000,4,FALSE)</f>
        <v>Local</v>
      </c>
      <c r="AB300" s="26">
        <v>300</v>
      </c>
    </row>
    <row r="301" spans="1:28">
      <c r="A301" s="16">
        <v>43586</v>
      </c>
      <c r="B301" s="12">
        <v>128</v>
      </c>
      <c r="C301" s="23" t="s">
        <v>142</v>
      </c>
      <c r="D301" s="12" t="str">
        <f>VLOOKUP(C301,'MASTER SALE PARTY'!$B$4:$E$1000,2,FALSE)</f>
        <v>27AAACB2484Q1Z8</v>
      </c>
      <c r="E301" s="12" t="s">
        <v>1545</v>
      </c>
      <c r="F301" s="24" t="s">
        <v>365</v>
      </c>
      <c r="G301" s="25">
        <v>43608</v>
      </c>
      <c r="H301" s="12" t="str">
        <f>VLOOKUP(C301,'MASTER SALE PARTY'!$B$4:$E$1000,3,FALSE)</f>
        <v>27-Maharashatra</v>
      </c>
      <c r="I301" s="17">
        <v>0</v>
      </c>
      <c r="J301" s="17" t="s">
        <v>37</v>
      </c>
      <c r="K301" s="26">
        <v>998898</v>
      </c>
      <c r="L301" s="20">
        <f>VLOOKUP(K301,'MASTER SALE HSN'!$A$4:$E$200,5,FALSE)</f>
        <v>18</v>
      </c>
      <c r="M301" s="26"/>
      <c r="N301" s="12"/>
      <c r="O301" s="12"/>
      <c r="P301" s="12"/>
      <c r="Q301" s="12"/>
      <c r="R301" s="12"/>
      <c r="S301" s="28">
        <v>1070</v>
      </c>
      <c r="T301" s="21">
        <f t="shared" si="13"/>
        <v>0</v>
      </c>
      <c r="U301" s="21">
        <f t="shared" si="14"/>
        <v>96.3</v>
      </c>
      <c r="V301" s="21">
        <f t="shared" si="15"/>
        <v>96.3</v>
      </c>
      <c r="W301" s="21">
        <v>0</v>
      </c>
      <c r="X301" s="27">
        <v>1262.5999999999999</v>
      </c>
      <c r="Y301" s="12" t="s">
        <v>38</v>
      </c>
      <c r="Z301" s="12" t="s">
        <v>1482</v>
      </c>
      <c r="AA301" s="12" t="str">
        <f>VLOOKUP(C301,'MASTER SALE PARTY'!$B$4:$E$1000,4,FALSE)</f>
        <v>Local</v>
      </c>
      <c r="AB301" s="26">
        <v>214</v>
      </c>
    </row>
    <row r="302" spans="1:28">
      <c r="A302" s="16">
        <v>43586</v>
      </c>
      <c r="B302" s="12">
        <v>129</v>
      </c>
      <c r="C302" s="23" t="s">
        <v>142</v>
      </c>
      <c r="D302" s="12" t="str">
        <f>VLOOKUP(C302,'MASTER SALE PARTY'!$B$4:$E$1000,2,FALSE)</f>
        <v>27AAACB2484Q1Z8</v>
      </c>
      <c r="E302" s="12" t="s">
        <v>1545</v>
      </c>
      <c r="F302" s="24" t="s">
        <v>366</v>
      </c>
      <c r="G302" s="25">
        <v>43608</v>
      </c>
      <c r="H302" s="12" t="str">
        <f>VLOOKUP(C302,'MASTER SALE PARTY'!$B$4:$E$1000,3,FALSE)</f>
        <v>27-Maharashatra</v>
      </c>
      <c r="I302" s="17">
        <v>0</v>
      </c>
      <c r="J302" s="17" t="s">
        <v>37</v>
      </c>
      <c r="K302" s="26">
        <v>998898</v>
      </c>
      <c r="L302" s="20">
        <f>VLOOKUP(K302,'MASTER SALE HSN'!$A$4:$E$200,5,FALSE)</f>
        <v>18</v>
      </c>
      <c r="M302" s="26"/>
      <c r="N302" s="12"/>
      <c r="O302" s="12"/>
      <c r="P302" s="12"/>
      <c r="Q302" s="12"/>
      <c r="R302" s="12"/>
      <c r="S302" s="28">
        <v>1050</v>
      </c>
      <c r="T302" s="21">
        <f t="shared" si="13"/>
        <v>0</v>
      </c>
      <c r="U302" s="21">
        <f t="shared" si="14"/>
        <v>94.5</v>
      </c>
      <c r="V302" s="21">
        <f t="shared" si="15"/>
        <v>94.5</v>
      </c>
      <c r="W302" s="21">
        <v>0</v>
      </c>
      <c r="X302" s="27">
        <v>1239</v>
      </c>
      <c r="Y302" s="12" t="s">
        <v>38</v>
      </c>
      <c r="Z302" s="12" t="s">
        <v>1482</v>
      </c>
      <c r="AA302" s="12" t="str">
        <f>VLOOKUP(C302,'MASTER SALE PARTY'!$B$4:$E$1000,4,FALSE)</f>
        <v>Local</v>
      </c>
      <c r="AB302" s="26">
        <v>210</v>
      </c>
    </row>
    <row r="303" spans="1:28">
      <c r="A303" s="16">
        <v>43586</v>
      </c>
      <c r="B303" s="12">
        <v>130</v>
      </c>
      <c r="C303" s="23" t="s">
        <v>142</v>
      </c>
      <c r="D303" s="12" t="str">
        <f>VLOOKUP(C303,'MASTER SALE PARTY'!$B$4:$E$1000,2,FALSE)</f>
        <v>27AAACB2484Q1Z8</v>
      </c>
      <c r="E303" s="12" t="s">
        <v>1545</v>
      </c>
      <c r="F303" s="24" t="s">
        <v>367</v>
      </c>
      <c r="G303" s="25">
        <v>43608</v>
      </c>
      <c r="H303" s="12" t="str">
        <f>VLOOKUP(C303,'MASTER SALE PARTY'!$B$4:$E$1000,3,FALSE)</f>
        <v>27-Maharashatra</v>
      </c>
      <c r="I303" s="17">
        <v>0</v>
      </c>
      <c r="J303" s="17" t="s">
        <v>37</v>
      </c>
      <c r="K303" s="26">
        <v>998898</v>
      </c>
      <c r="L303" s="20">
        <f>VLOOKUP(K303,'MASTER SALE HSN'!$A$4:$E$200,5,FALSE)</f>
        <v>18</v>
      </c>
      <c r="M303" s="26"/>
      <c r="N303" s="12"/>
      <c r="O303" s="12"/>
      <c r="P303" s="12"/>
      <c r="Q303" s="12"/>
      <c r="R303" s="12"/>
      <c r="S303" s="28">
        <v>3300</v>
      </c>
      <c r="T303" s="21">
        <f t="shared" si="13"/>
        <v>0</v>
      </c>
      <c r="U303" s="21">
        <f t="shared" si="14"/>
        <v>297</v>
      </c>
      <c r="V303" s="21">
        <f t="shared" si="15"/>
        <v>297</v>
      </c>
      <c r="W303" s="21">
        <v>0</v>
      </c>
      <c r="X303" s="27">
        <v>3894</v>
      </c>
      <c r="Y303" s="12" t="s">
        <v>38</v>
      </c>
      <c r="Z303" s="12" t="s">
        <v>1482</v>
      </c>
      <c r="AA303" s="12" t="str">
        <f>VLOOKUP(C303,'MASTER SALE PARTY'!$B$4:$E$1000,4,FALSE)</f>
        <v>Local</v>
      </c>
      <c r="AB303" s="26">
        <v>660</v>
      </c>
    </row>
    <row r="304" spans="1:28">
      <c r="A304" s="16">
        <v>43586</v>
      </c>
      <c r="B304" s="12">
        <v>131</v>
      </c>
      <c r="C304" s="23" t="s">
        <v>142</v>
      </c>
      <c r="D304" s="12" t="str">
        <f>VLOOKUP(C304,'MASTER SALE PARTY'!$B$4:$E$1000,2,FALSE)</f>
        <v>27AAACB2484Q1Z8</v>
      </c>
      <c r="E304" s="12" t="s">
        <v>1545</v>
      </c>
      <c r="F304" s="24" t="s">
        <v>368</v>
      </c>
      <c r="G304" s="25">
        <v>43608</v>
      </c>
      <c r="H304" s="12" t="str">
        <f>VLOOKUP(C304,'MASTER SALE PARTY'!$B$4:$E$1000,3,FALSE)</f>
        <v>27-Maharashatra</v>
      </c>
      <c r="I304" s="17">
        <v>0</v>
      </c>
      <c r="J304" s="17" t="s">
        <v>37</v>
      </c>
      <c r="K304" s="26">
        <v>998898</v>
      </c>
      <c r="L304" s="20">
        <f>VLOOKUP(K304,'MASTER SALE HSN'!$A$4:$E$200,5,FALSE)</f>
        <v>18</v>
      </c>
      <c r="M304" s="26"/>
      <c r="N304" s="12"/>
      <c r="O304" s="12"/>
      <c r="P304" s="12"/>
      <c r="Q304" s="12"/>
      <c r="R304" s="12"/>
      <c r="S304" s="28">
        <v>2700</v>
      </c>
      <c r="T304" s="21">
        <f t="shared" si="13"/>
        <v>0</v>
      </c>
      <c r="U304" s="21">
        <f t="shared" si="14"/>
        <v>243</v>
      </c>
      <c r="V304" s="21">
        <f t="shared" si="15"/>
        <v>243</v>
      </c>
      <c r="W304" s="21">
        <v>0</v>
      </c>
      <c r="X304" s="27">
        <v>3186</v>
      </c>
      <c r="Y304" s="12" t="s">
        <v>38</v>
      </c>
      <c r="Z304" s="12" t="s">
        <v>1482</v>
      </c>
      <c r="AA304" s="12" t="str">
        <f>VLOOKUP(C304,'MASTER SALE PARTY'!$B$4:$E$1000,4,FALSE)</f>
        <v>Local</v>
      </c>
      <c r="AB304" s="26">
        <v>540</v>
      </c>
    </row>
    <row r="305" spans="1:28">
      <c r="A305" s="16">
        <v>43586</v>
      </c>
      <c r="B305" s="12">
        <v>132</v>
      </c>
      <c r="C305" s="23" t="s">
        <v>142</v>
      </c>
      <c r="D305" s="12" t="str">
        <f>VLOOKUP(C305,'MASTER SALE PARTY'!$B$4:$E$1000,2,FALSE)</f>
        <v>27AAACB2484Q1Z8</v>
      </c>
      <c r="E305" s="12" t="s">
        <v>1545</v>
      </c>
      <c r="F305" s="24" t="s">
        <v>369</v>
      </c>
      <c r="G305" s="25">
        <v>43608</v>
      </c>
      <c r="H305" s="12" t="str">
        <f>VLOOKUP(C305,'MASTER SALE PARTY'!$B$4:$E$1000,3,FALSE)</f>
        <v>27-Maharashatra</v>
      </c>
      <c r="I305" s="17">
        <v>0</v>
      </c>
      <c r="J305" s="17" t="s">
        <v>37</v>
      </c>
      <c r="K305" s="26">
        <v>998898</v>
      </c>
      <c r="L305" s="20">
        <f>VLOOKUP(K305,'MASTER SALE HSN'!$A$4:$E$200,5,FALSE)</f>
        <v>18</v>
      </c>
      <c r="M305" s="26"/>
      <c r="N305" s="12"/>
      <c r="O305" s="12"/>
      <c r="P305" s="12"/>
      <c r="Q305" s="12"/>
      <c r="R305" s="12"/>
      <c r="S305" s="28">
        <v>2640</v>
      </c>
      <c r="T305" s="21">
        <f t="shared" si="13"/>
        <v>0</v>
      </c>
      <c r="U305" s="21">
        <f t="shared" si="14"/>
        <v>237.6</v>
      </c>
      <c r="V305" s="21">
        <f t="shared" si="15"/>
        <v>237.6</v>
      </c>
      <c r="W305" s="21">
        <v>0</v>
      </c>
      <c r="X305" s="27">
        <v>3115.2</v>
      </c>
      <c r="Y305" s="12" t="s">
        <v>38</v>
      </c>
      <c r="Z305" s="12" t="s">
        <v>1482</v>
      </c>
      <c r="AA305" s="12" t="str">
        <f>VLOOKUP(C305,'MASTER SALE PARTY'!$B$4:$E$1000,4,FALSE)</f>
        <v>Local</v>
      </c>
      <c r="AB305" s="26">
        <v>528</v>
      </c>
    </row>
    <row r="306" spans="1:28">
      <c r="A306" s="16">
        <v>43586</v>
      </c>
      <c r="B306" s="12">
        <v>133</v>
      </c>
      <c r="C306" s="23" t="s">
        <v>142</v>
      </c>
      <c r="D306" s="12" t="str">
        <f>VLOOKUP(C306,'MASTER SALE PARTY'!$B$4:$E$1000,2,FALSE)</f>
        <v>27AAACB2484Q1Z8</v>
      </c>
      <c r="E306" s="12" t="s">
        <v>1545</v>
      </c>
      <c r="F306" s="24" t="s">
        <v>370</v>
      </c>
      <c r="G306" s="25">
        <v>43608</v>
      </c>
      <c r="H306" s="12" t="str">
        <f>VLOOKUP(C306,'MASTER SALE PARTY'!$B$4:$E$1000,3,FALSE)</f>
        <v>27-Maharashatra</v>
      </c>
      <c r="I306" s="17">
        <v>0</v>
      </c>
      <c r="J306" s="17" t="s">
        <v>37</v>
      </c>
      <c r="K306" s="26">
        <v>998898</v>
      </c>
      <c r="L306" s="20">
        <f>VLOOKUP(K306,'MASTER SALE HSN'!$A$4:$E$200,5,FALSE)</f>
        <v>18</v>
      </c>
      <c r="M306" s="26"/>
      <c r="N306" s="12"/>
      <c r="O306" s="12"/>
      <c r="P306" s="12"/>
      <c r="Q306" s="12"/>
      <c r="R306" s="12"/>
      <c r="S306" s="28">
        <v>710</v>
      </c>
      <c r="T306" s="21">
        <f t="shared" si="13"/>
        <v>0</v>
      </c>
      <c r="U306" s="21">
        <f t="shared" si="14"/>
        <v>63.9</v>
      </c>
      <c r="V306" s="21">
        <f t="shared" si="15"/>
        <v>63.9</v>
      </c>
      <c r="W306" s="21">
        <v>0</v>
      </c>
      <c r="X306" s="27">
        <v>837.8</v>
      </c>
      <c r="Y306" s="12" t="s">
        <v>38</v>
      </c>
      <c r="Z306" s="12" t="s">
        <v>1482</v>
      </c>
      <c r="AA306" s="12" t="str">
        <f>VLOOKUP(C306,'MASTER SALE PARTY'!$B$4:$E$1000,4,FALSE)</f>
        <v>Local</v>
      </c>
      <c r="AB306" s="26">
        <v>142</v>
      </c>
    </row>
    <row r="307" spans="1:28">
      <c r="A307" s="16">
        <v>43586</v>
      </c>
      <c r="B307" s="12">
        <v>134</v>
      </c>
      <c r="C307" s="23" t="s">
        <v>142</v>
      </c>
      <c r="D307" s="12" t="str">
        <f>VLOOKUP(C307,'MASTER SALE PARTY'!$B$4:$E$1000,2,FALSE)</f>
        <v>27AAACB2484Q1Z8</v>
      </c>
      <c r="E307" s="12" t="s">
        <v>1545</v>
      </c>
      <c r="F307" s="24" t="s">
        <v>371</v>
      </c>
      <c r="G307" s="25">
        <v>43608</v>
      </c>
      <c r="H307" s="12" t="str">
        <f>VLOOKUP(C307,'MASTER SALE PARTY'!$B$4:$E$1000,3,FALSE)</f>
        <v>27-Maharashatra</v>
      </c>
      <c r="I307" s="17">
        <v>0</v>
      </c>
      <c r="J307" s="17" t="s">
        <v>37</v>
      </c>
      <c r="K307" s="26">
        <v>998898</v>
      </c>
      <c r="L307" s="20">
        <f>VLOOKUP(K307,'MASTER SALE HSN'!$A$4:$E$200,5,FALSE)</f>
        <v>18</v>
      </c>
      <c r="M307" s="26"/>
      <c r="N307" s="12"/>
      <c r="O307" s="12"/>
      <c r="P307" s="12"/>
      <c r="Q307" s="12"/>
      <c r="R307" s="12"/>
      <c r="S307" s="28">
        <v>2340</v>
      </c>
      <c r="T307" s="21">
        <f t="shared" si="13"/>
        <v>0</v>
      </c>
      <c r="U307" s="21">
        <f t="shared" si="14"/>
        <v>210.6</v>
      </c>
      <c r="V307" s="21">
        <f t="shared" si="15"/>
        <v>210.6</v>
      </c>
      <c r="W307" s="21">
        <v>0</v>
      </c>
      <c r="X307" s="27">
        <v>2761.2</v>
      </c>
      <c r="Y307" s="12" t="s">
        <v>38</v>
      </c>
      <c r="Z307" s="12" t="s">
        <v>1482</v>
      </c>
      <c r="AA307" s="12" t="str">
        <f>VLOOKUP(C307,'MASTER SALE PARTY'!$B$4:$E$1000,4,FALSE)</f>
        <v>Local</v>
      </c>
      <c r="AB307" s="26">
        <v>360</v>
      </c>
    </row>
    <row r="308" spans="1:28">
      <c r="A308" s="16">
        <v>43586</v>
      </c>
      <c r="B308" s="12">
        <v>135</v>
      </c>
      <c r="C308" s="23" t="s">
        <v>142</v>
      </c>
      <c r="D308" s="12" t="str">
        <f>VLOOKUP(C308,'MASTER SALE PARTY'!$B$4:$E$1000,2,FALSE)</f>
        <v>27AAACB2484Q1Z8</v>
      </c>
      <c r="E308" s="12" t="s">
        <v>1545</v>
      </c>
      <c r="F308" s="24" t="s">
        <v>372</v>
      </c>
      <c r="G308" s="25">
        <v>43608</v>
      </c>
      <c r="H308" s="12" t="str">
        <f>VLOOKUP(C308,'MASTER SALE PARTY'!$B$4:$E$1000,3,FALSE)</f>
        <v>27-Maharashatra</v>
      </c>
      <c r="I308" s="17">
        <v>0</v>
      </c>
      <c r="J308" s="17" t="s">
        <v>37</v>
      </c>
      <c r="K308" s="26">
        <v>998898</v>
      </c>
      <c r="L308" s="20">
        <f>VLOOKUP(K308,'MASTER SALE HSN'!$A$4:$E$200,5,FALSE)</f>
        <v>18</v>
      </c>
      <c r="M308" s="26"/>
      <c r="N308" s="12"/>
      <c r="O308" s="12"/>
      <c r="P308" s="12"/>
      <c r="Q308" s="12"/>
      <c r="R308" s="12"/>
      <c r="S308" s="28">
        <v>3330</v>
      </c>
      <c r="T308" s="21">
        <f t="shared" si="13"/>
        <v>0</v>
      </c>
      <c r="U308" s="21">
        <f t="shared" si="14"/>
        <v>299.7</v>
      </c>
      <c r="V308" s="21">
        <f t="shared" si="15"/>
        <v>299.7</v>
      </c>
      <c r="W308" s="21">
        <v>0</v>
      </c>
      <c r="X308" s="27">
        <v>3929.3999999999996</v>
      </c>
      <c r="Y308" s="12" t="s">
        <v>38</v>
      </c>
      <c r="Z308" s="12" t="s">
        <v>1482</v>
      </c>
      <c r="AA308" s="12" t="str">
        <f>VLOOKUP(C308,'MASTER SALE PARTY'!$B$4:$E$1000,4,FALSE)</f>
        <v>Local</v>
      </c>
      <c r="AB308" s="26">
        <v>930</v>
      </c>
    </row>
    <row r="309" spans="1:28">
      <c r="A309" s="16">
        <v>43586</v>
      </c>
      <c r="B309" s="12">
        <v>136</v>
      </c>
      <c r="C309" s="23" t="s">
        <v>142</v>
      </c>
      <c r="D309" s="12" t="str">
        <f>VLOOKUP(C309,'MASTER SALE PARTY'!$B$4:$E$1000,2,FALSE)</f>
        <v>27AAACB2484Q1Z8</v>
      </c>
      <c r="E309" s="12" t="s">
        <v>1545</v>
      </c>
      <c r="F309" s="24" t="s">
        <v>373</v>
      </c>
      <c r="G309" s="25">
        <v>43608</v>
      </c>
      <c r="H309" s="12" t="str">
        <f>VLOOKUP(C309,'MASTER SALE PARTY'!$B$4:$E$1000,3,FALSE)</f>
        <v>27-Maharashatra</v>
      </c>
      <c r="I309" s="17">
        <v>0</v>
      </c>
      <c r="J309" s="17" t="s">
        <v>37</v>
      </c>
      <c r="K309" s="26">
        <v>998898</v>
      </c>
      <c r="L309" s="20">
        <f>VLOOKUP(K309,'MASTER SALE HSN'!$A$4:$E$200,5,FALSE)</f>
        <v>18</v>
      </c>
      <c r="M309" s="26"/>
      <c r="N309" s="12"/>
      <c r="O309" s="12"/>
      <c r="P309" s="12"/>
      <c r="Q309" s="12"/>
      <c r="R309" s="12"/>
      <c r="S309" s="28">
        <v>1462.5</v>
      </c>
      <c r="T309" s="21">
        <f t="shared" si="13"/>
        <v>0</v>
      </c>
      <c r="U309" s="21">
        <f t="shared" si="14"/>
        <v>131.625</v>
      </c>
      <c r="V309" s="21">
        <f t="shared" si="15"/>
        <v>131.625</v>
      </c>
      <c r="W309" s="21">
        <v>0</v>
      </c>
      <c r="X309" s="27">
        <v>1725.75</v>
      </c>
      <c r="Y309" s="12" t="s">
        <v>38</v>
      </c>
      <c r="Z309" s="12" t="s">
        <v>1482</v>
      </c>
      <c r="AA309" s="12" t="str">
        <f>VLOOKUP(C309,'MASTER SALE PARTY'!$B$4:$E$1000,4,FALSE)</f>
        <v>Local</v>
      </c>
      <c r="AB309" s="26">
        <v>225</v>
      </c>
    </row>
    <row r="310" spans="1:28">
      <c r="A310" s="16">
        <v>43586</v>
      </c>
      <c r="B310" s="12">
        <v>137</v>
      </c>
      <c r="C310" s="23" t="s">
        <v>64</v>
      </c>
      <c r="D310" s="12" t="str">
        <f>VLOOKUP(C310,'MASTER SALE PARTY'!$B$4:$E$1000,2,FALSE)</f>
        <v>27AAACD4090Q1Z8</v>
      </c>
      <c r="E310" s="12" t="s">
        <v>1545</v>
      </c>
      <c r="F310" s="24" t="s">
        <v>374</v>
      </c>
      <c r="G310" s="25">
        <v>43608</v>
      </c>
      <c r="H310" s="12" t="str">
        <f>VLOOKUP(C310,'MASTER SALE PARTY'!$B$4:$E$1000,3,FALSE)</f>
        <v>27-Maharashatra</v>
      </c>
      <c r="I310" s="17">
        <v>0</v>
      </c>
      <c r="J310" s="17" t="s">
        <v>37</v>
      </c>
      <c r="K310" s="26">
        <v>85129000</v>
      </c>
      <c r="L310" s="20">
        <f>VLOOKUP(K310,'MASTER SALE HSN'!$A$4:$E$200,5,FALSE)</f>
        <v>18</v>
      </c>
      <c r="M310" s="26"/>
      <c r="N310" s="12"/>
      <c r="O310" s="12"/>
      <c r="P310" s="12"/>
      <c r="Q310" s="12"/>
      <c r="R310" s="12"/>
      <c r="S310" s="28">
        <v>26354.16</v>
      </c>
      <c r="T310" s="21">
        <f t="shared" si="13"/>
        <v>0</v>
      </c>
      <c r="U310" s="21">
        <f t="shared" si="14"/>
        <v>2371.8744000000002</v>
      </c>
      <c r="V310" s="21">
        <f t="shared" si="15"/>
        <v>2371.8744000000002</v>
      </c>
      <c r="W310" s="21">
        <v>0</v>
      </c>
      <c r="X310" s="27">
        <v>31097.908800000001</v>
      </c>
      <c r="Y310" s="12" t="s">
        <v>38</v>
      </c>
      <c r="Z310" s="12" t="s">
        <v>1482</v>
      </c>
      <c r="AA310" s="12" t="str">
        <f>VLOOKUP(C310,'MASTER SALE PARTY'!$B$4:$E$1000,4,FALSE)</f>
        <v>Local</v>
      </c>
      <c r="AB310" s="26">
        <v>216</v>
      </c>
    </row>
    <row r="311" spans="1:28">
      <c r="A311" s="16">
        <v>43586</v>
      </c>
      <c r="B311" s="12">
        <v>138</v>
      </c>
      <c r="C311" s="23" t="s">
        <v>64</v>
      </c>
      <c r="D311" s="12" t="str">
        <f>VLOOKUP(C311,'MASTER SALE PARTY'!$B$4:$E$1000,2,FALSE)</f>
        <v>27AAACD4090Q1Z8</v>
      </c>
      <c r="E311" s="12" t="s">
        <v>1545</v>
      </c>
      <c r="F311" s="24" t="s">
        <v>375</v>
      </c>
      <c r="G311" s="25">
        <v>43608</v>
      </c>
      <c r="H311" s="12" t="str">
        <f>VLOOKUP(C311,'MASTER SALE PARTY'!$B$4:$E$1000,3,FALSE)</f>
        <v>27-Maharashatra</v>
      </c>
      <c r="I311" s="17">
        <v>0</v>
      </c>
      <c r="J311" s="17" t="s">
        <v>37</v>
      </c>
      <c r="K311" s="26">
        <v>85129000</v>
      </c>
      <c r="L311" s="20">
        <f>VLOOKUP(K311,'MASTER SALE HSN'!$A$4:$E$200,5,FALSE)</f>
        <v>18</v>
      </c>
      <c r="M311" s="26"/>
      <c r="N311" s="12"/>
      <c r="O311" s="12"/>
      <c r="P311" s="12"/>
      <c r="Q311" s="12"/>
      <c r="R311" s="12"/>
      <c r="S311" s="28">
        <v>2905.2</v>
      </c>
      <c r="T311" s="21">
        <f t="shared" si="13"/>
        <v>0</v>
      </c>
      <c r="U311" s="21">
        <f t="shared" si="14"/>
        <v>261.46800000000002</v>
      </c>
      <c r="V311" s="21">
        <f t="shared" si="15"/>
        <v>261.46800000000002</v>
      </c>
      <c r="W311" s="21">
        <v>0</v>
      </c>
      <c r="X311" s="27">
        <v>3428.1359999999995</v>
      </c>
      <c r="Y311" s="12" t="s">
        <v>38</v>
      </c>
      <c r="Z311" s="12" t="s">
        <v>1482</v>
      </c>
      <c r="AA311" s="12" t="str">
        <f>VLOOKUP(C311,'MASTER SALE PARTY'!$B$4:$E$1000,4,FALSE)</f>
        <v>Local</v>
      </c>
      <c r="AB311" s="26">
        <v>45</v>
      </c>
    </row>
    <row r="312" spans="1:28">
      <c r="A312" s="16">
        <v>43586</v>
      </c>
      <c r="B312" s="12">
        <v>139</v>
      </c>
      <c r="C312" s="23" t="s">
        <v>92</v>
      </c>
      <c r="D312" s="12" t="str">
        <f>VLOOKUP(C312,'MASTER SALE PARTY'!$B$4:$E$1000,2,FALSE)</f>
        <v>27AAACH4211R1ZF</v>
      </c>
      <c r="E312" s="12" t="s">
        <v>1545</v>
      </c>
      <c r="F312" s="24" t="s">
        <v>376</v>
      </c>
      <c r="G312" s="25">
        <v>43608</v>
      </c>
      <c r="H312" s="12" t="str">
        <f>VLOOKUP(C312,'MASTER SALE PARTY'!$B$4:$E$1000,3,FALSE)</f>
        <v>27-Maharashatra</v>
      </c>
      <c r="I312" s="17">
        <v>0</v>
      </c>
      <c r="J312" s="17" t="s">
        <v>37</v>
      </c>
      <c r="K312" s="26">
        <v>85129000</v>
      </c>
      <c r="L312" s="20">
        <f>VLOOKUP(K312,'MASTER SALE HSN'!$A$4:$E$200,5,FALSE)</f>
        <v>18</v>
      </c>
      <c r="M312" s="26"/>
      <c r="N312" s="12"/>
      <c r="O312" s="12"/>
      <c r="P312" s="12"/>
      <c r="Q312" s="12"/>
      <c r="R312" s="12"/>
      <c r="S312" s="28">
        <v>30000</v>
      </c>
      <c r="T312" s="21">
        <f t="shared" si="13"/>
        <v>0</v>
      </c>
      <c r="U312" s="21">
        <f t="shared" si="14"/>
        <v>2700</v>
      </c>
      <c r="V312" s="21">
        <f t="shared" si="15"/>
        <v>2700</v>
      </c>
      <c r="W312" s="21">
        <v>0</v>
      </c>
      <c r="X312" s="27">
        <v>35400</v>
      </c>
      <c r="Y312" s="12" t="s">
        <v>38</v>
      </c>
      <c r="Z312" s="12" t="s">
        <v>1482</v>
      </c>
      <c r="AA312" s="12" t="str">
        <f>VLOOKUP(C312,'MASTER SALE PARTY'!$B$4:$E$1000,4,FALSE)</f>
        <v>Local</v>
      </c>
      <c r="AB312" s="26">
        <v>1200</v>
      </c>
    </row>
    <row r="313" spans="1:28">
      <c r="A313" s="16">
        <v>43586</v>
      </c>
      <c r="B313" s="12">
        <v>140</v>
      </c>
      <c r="C313" s="23" t="s">
        <v>110</v>
      </c>
      <c r="D313" s="12" t="str">
        <f>VLOOKUP(C313,'MASTER SALE PARTY'!$B$4:$E$1000,2,FALSE)</f>
        <v>27BBVPS2447C1ZA</v>
      </c>
      <c r="E313" s="12" t="s">
        <v>1545</v>
      </c>
      <c r="F313" s="24" t="s">
        <v>377</v>
      </c>
      <c r="G313" s="25">
        <v>43609</v>
      </c>
      <c r="H313" s="12" t="str">
        <f>VLOOKUP(C313,'MASTER SALE PARTY'!$B$4:$E$1000,3,FALSE)</f>
        <v>27-Maharashatra</v>
      </c>
      <c r="I313" s="17">
        <v>0</v>
      </c>
      <c r="J313" s="17" t="s">
        <v>37</v>
      </c>
      <c r="K313" s="26">
        <v>998898</v>
      </c>
      <c r="L313" s="20">
        <f>VLOOKUP(K313,'MASTER SALE HSN'!$A$4:$E$200,5,FALSE)</f>
        <v>18</v>
      </c>
      <c r="M313" s="26"/>
      <c r="N313" s="12"/>
      <c r="O313" s="12"/>
      <c r="P313" s="12"/>
      <c r="Q313" s="12"/>
      <c r="R313" s="12"/>
      <c r="S313" s="28">
        <v>5475</v>
      </c>
      <c r="T313" s="21">
        <f t="shared" si="13"/>
        <v>0</v>
      </c>
      <c r="U313" s="21">
        <f t="shared" si="14"/>
        <v>492.75</v>
      </c>
      <c r="V313" s="21">
        <f t="shared" si="15"/>
        <v>492.75</v>
      </c>
      <c r="W313" s="21">
        <v>0</v>
      </c>
      <c r="X313" s="27">
        <v>6460.5</v>
      </c>
      <c r="Y313" s="12" t="s">
        <v>38</v>
      </c>
      <c r="Z313" s="12" t="s">
        <v>1482</v>
      </c>
      <c r="AA313" s="12" t="str">
        <f>VLOOKUP(C313,'MASTER SALE PARTY'!$B$4:$E$1000,4,FALSE)</f>
        <v>Local</v>
      </c>
      <c r="AB313" s="26">
        <v>365</v>
      </c>
    </row>
    <row r="314" spans="1:28">
      <c r="A314" s="16">
        <v>43586</v>
      </c>
      <c r="B314" s="12">
        <v>141</v>
      </c>
      <c r="C314" s="23" t="s">
        <v>185</v>
      </c>
      <c r="D314" s="12" t="str">
        <f>VLOOKUP(C314,'MASTER SALE PARTY'!$B$4:$E$1000,2,FALSE)</f>
        <v>27AABFP3834C1ZK</v>
      </c>
      <c r="E314" s="12" t="s">
        <v>1545</v>
      </c>
      <c r="F314" s="24" t="s">
        <v>378</v>
      </c>
      <c r="G314" s="25">
        <v>43609</v>
      </c>
      <c r="H314" s="12" t="str">
        <f>VLOOKUP(C314,'MASTER SALE PARTY'!$B$4:$E$1000,3,FALSE)</f>
        <v>27-Maharashatra</v>
      </c>
      <c r="I314" s="17">
        <v>0</v>
      </c>
      <c r="J314" s="17" t="s">
        <v>37</v>
      </c>
      <c r="K314" s="26">
        <v>87141900</v>
      </c>
      <c r="L314" s="20">
        <f>VLOOKUP(K314,'MASTER SALE HSN'!$A$4:$E$200,5,FALSE)</f>
        <v>28</v>
      </c>
      <c r="M314" s="26"/>
      <c r="N314" s="12"/>
      <c r="O314" s="12"/>
      <c r="P314" s="12"/>
      <c r="Q314" s="12"/>
      <c r="R314" s="12"/>
      <c r="S314" s="28">
        <v>8729</v>
      </c>
      <c r="T314" s="21">
        <f t="shared" si="13"/>
        <v>0</v>
      </c>
      <c r="U314" s="21">
        <f t="shared" si="14"/>
        <v>1222.0600000000002</v>
      </c>
      <c r="V314" s="21">
        <f t="shared" si="15"/>
        <v>1222.0600000000002</v>
      </c>
      <c r="W314" s="21">
        <v>0</v>
      </c>
      <c r="X314" s="27">
        <v>11173.119999999999</v>
      </c>
      <c r="Y314" s="12" t="s">
        <v>38</v>
      </c>
      <c r="Z314" s="12" t="s">
        <v>1482</v>
      </c>
      <c r="AA314" s="12" t="str">
        <f>VLOOKUP(C314,'MASTER SALE PARTY'!$B$4:$E$1000,4,FALSE)</f>
        <v>Local</v>
      </c>
      <c r="AB314" s="26">
        <v>700</v>
      </c>
    </row>
    <row r="315" spans="1:28">
      <c r="A315" s="16">
        <v>43586</v>
      </c>
      <c r="B315" s="12">
        <v>142</v>
      </c>
      <c r="C315" s="23" t="s">
        <v>92</v>
      </c>
      <c r="D315" s="12" t="str">
        <f>VLOOKUP(C315,'MASTER SALE PARTY'!$B$4:$E$1000,2,FALSE)</f>
        <v>27AAACH4211R1ZF</v>
      </c>
      <c r="E315" s="12" t="s">
        <v>1545</v>
      </c>
      <c r="F315" s="24" t="s">
        <v>379</v>
      </c>
      <c r="G315" s="25">
        <v>43609</v>
      </c>
      <c r="H315" s="12" t="str">
        <f>VLOOKUP(C315,'MASTER SALE PARTY'!$B$4:$E$1000,3,FALSE)</f>
        <v>27-Maharashatra</v>
      </c>
      <c r="I315" s="17">
        <v>0</v>
      </c>
      <c r="J315" s="17" t="s">
        <v>37</v>
      </c>
      <c r="K315" s="26">
        <v>85129000</v>
      </c>
      <c r="L315" s="20">
        <f>VLOOKUP(K315,'MASTER SALE HSN'!$A$4:$E$200,5,FALSE)</f>
        <v>18</v>
      </c>
      <c r="M315" s="26"/>
      <c r="N315" s="12"/>
      <c r="O315" s="12"/>
      <c r="P315" s="12"/>
      <c r="Q315" s="12"/>
      <c r="R315" s="12"/>
      <c r="S315" s="28">
        <v>60000</v>
      </c>
      <c r="T315" s="21">
        <f t="shared" si="13"/>
        <v>0</v>
      </c>
      <c r="U315" s="21">
        <f t="shared" si="14"/>
        <v>5400</v>
      </c>
      <c r="V315" s="21">
        <f t="shared" si="15"/>
        <v>5400</v>
      </c>
      <c r="W315" s="21">
        <v>0</v>
      </c>
      <c r="X315" s="27">
        <v>70800</v>
      </c>
      <c r="Y315" s="12" t="s">
        <v>38</v>
      </c>
      <c r="Z315" s="12" t="s">
        <v>1482</v>
      </c>
      <c r="AA315" s="12" t="str">
        <f>VLOOKUP(C315,'MASTER SALE PARTY'!$B$4:$E$1000,4,FALSE)</f>
        <v>Local</v>
      </c>
      <c r="AB315" s="26">
        <v>2400</v>
      </c>
    </row>
    <row r="316" spans="1:28">
      <c r="A316" s="16">
        <v>43586</v>
      </c>
      <c r="B316" s="12">
        <v>143</v>
      </c>
      <c r="C316" s="23" t="s">
        <v>173</v>
      </c>
      <c r="D316" s="12" t="str">
        <f>VLOOKUP(C316,'MASTER SALE PARTY'!$B$4:$E$1000,2,FALSE)</f>
        <v>27AAGCP0139E1ZP</v>
      </c>
      <c r="E316" s="12" t="s">
        <v>1545</v>
      </c>
      <c r="F316" s="24" t="s">
        <v>380</v>
      </c>
      <c r="G316" s="25">
        <v>43609</v>
      </c>
      <c r="H316" s="12" t="str">
        <f>VLOOKUP(C316,'MASTER SALE PARTY'!$B$4:$E$1000,3,FALSE)</f>
        <v>27-Maharashatra</v>
      </c>
      <c r="I316" s="17">
        <v>0</v>
      </c>
      <c r="J316" s="17" t="s">
        <v>37</v>
      </c>
      <c r="K316" s="26">
        <v>87141090</v>
      </c>
      <c r="L316" s="20">
        <f>VLOOKUP(K316,'MASTER SALE HSN'!$A$4:$E$200,5,FALSE)</f>
        <v>28</v>
      </c>
      <c r="M316" s="26"/>
      <c r="N316" s="12"/>
      <c r="O316" s="12"/>
      <c r="P316" s="12"/>
      <c r="Q316" s="12"/>
      <c r="R316" s="12"/>
      <c r="S316" s="28">
        <v>42327</v>
      </c>
      <c r="T316" s="21">
        <f t="shared" si="13"/>
        <v>0</v>
      </c>
      <c r="U316" s="21">
        <f t="shared" si="14"/>
        <v>5925.78</v>
      </c>
      <c r="V316" s="21">
        <f t="shared" si="15"/>
        <v>5925.78</v>
      </c>
      <c r="W316" s="21">
        <v>0</v>
      </c>
      <c r="X316" s="27">
        <v>54178.559999999998</v>
      </c>
      <c r="Y316" s="12" t="s">
        <v>38</v>
      </c>
      <c r="Z316" s="12" t="s">
        <v>1482</v>
      </c>
      <c r="AA316" s="12" t="str">
        <f>VLOOKUP(C316,'MASTER SALE PARTY'!$B$4:$E$1000,4,FALSE)</f>
        <v>Local</v>
      </c>
      <c r="AB316" s="26">
        <v>900</v>
      </c>
    </row>
    <row r="317" spans="1:28">
      <c r="A317" s="16">
        <v>43586</v>
      </c>
      <c r="B317" s="12">
        <v>144</v>
      </c>
      <c r="C317" s="23" t="s">
        <v>173</v>
      </c>
      <c r="D317" s="12" t="str">
        <f>VLOOKUP(C317,'MASTER SALE PARTY'!$B$4:$E$1000,2,FALSE)</f>
        <v>27AAGCP0139E1ZP</v>
      </c>
      <c r="E317" s="12" t="s">
        <v>1545</v>
      </c>
      <c r="F317" s="24" t="s">
        <v>381</v>
      </c>
      <c r="G317" s="25">
        <v>43609</v>
      </c>
      <c r="H317" s="12" t="str">
        <f>VLOOKUP(C317,'MASTER SALE PARTY'!$B$4:$E$1000,3,FALSE)</f>
        <v>27-Maharashatra</v>
      </c>
      <c r="I317" s="17">
        <v>0</v>
      </c>
      <c r="J317" s="17" t="s">
        <v>37</v>
      </c>
      <c r="K317" s="26">
        <v>87141090</v>
      </c>
      <c r="L317" s="20">
        <f>VLOOKUP(K317,'MASTER SALE HSN'!$A$4:$E$200,5,FALSE)</f>
        <v>28</v>
      </c>
      <c r="M317" s="26"/>
      <c r="N317" s="12"/>
      <c r="O317" s="12"/>
      <c r="P317" s="12"/>
      <c r="Q317" s="12"/>
      <c r="R317" s="12"/>
      <c r="S317" s="28">
        <v>13566.6</v>
      </c>
      <c r="T317" s="21">
        <f t="shared" si="13"/>
        <v>0</v>
      </c>
      <c r="U317" s="21">
        <f t="shared" si="14"/>
        <v>1899.3240000000001</v>
      </c>
      <c r="V317" s="21">
        <f t="shared" si="15"/>
        <v>1899.3240000000001</v>
      </c>
      <c r="W317" s="21">
        <v>0</v>
      </c>
      <c r="X317" s="27">
        <v>17365.248</v>
      </c>
      <c r="Y317" s="12" t="s">
        <v>38</v>
      </c>
      <c r="Z317" s="12" t="s">
        <v>1482</v>
      </c>
      <c r="AA317" s="12" t="str">
        <f>VLOOKUP(C317,'MASTER SALE PARTY'!$B$4:$E$1000,4,FALSE)</f>
        <v>Local</v>
      </c>
      <c r="AB317" s="26">
        <v>180</v>
      </c>
    </row>
    <row r="318" spans="1:28">
      <c r="A318" s="16">
        <v>43586</v>
      </c>
      <c r="B318" s="12">
        <v>145</v>
      </c>
      <c r="C318" s="23" t="s">
        <v>45</v>
      </c>
      <c r="D318" s="12" t="str">
        <f>VLOOKUP(C318,'MASTER SALE PARTY'!$B$4:$E$1000,2,FALSE)</f>
        <v>27AAECM8871A1ZF</v>
      </c>
      <c r="E318" s="12" t="s">
        <v>1545</v>
      </c>
      <c r="F318" s="24" t="s">
        <v>382</v>
      </c>
      <c r="G318" s="25">
        <v>43609</v>
      </c>
      <c r="H318" s="12" t="str">
        <f>VLOOKUP(C318,'MASTER SALE PARTY'!$B$4:$E$1000,3,FALSE)</f>
        <v>27-Maharashatra</v>
      </c>
      <c r="I318" s="17">
        <v>0</v>
      </c>
      <c r="J318" s="17" t="s">
        <v>37</v>
      </c>
      <c r="K318" s="26">
        <v>87089900</v>
      </c>
      <c r="L318" s="20">
        <f>VLOOKUP(K318,'MASTER SALE HSN'!$A$4:$E$200,5,FALSE)</f>
        <v>28</v>
      </c>
      <c r="M318" s="26"/>
      <c r="N318" s="12"/>
      <c r="O318" s="12"/>
      <c r="P318" s="12"/>
      <c r="Q318" s="12"/>
      <c r="R318" s="12"/>
      <c r="S318" s="28">
        <v>23255.759999999998</v>
      </c>
      <c r="T318" s="21">
        <f t="shared" si="13"/>
        <v>0</v>
      </c>
      <c r="U318" s="21">
        <f t="shared" si="14"/>
        <v>3255.8063999999995</v>
      </c>
      <c r="V318" s="21">
        <f t="shared" si="15"/>
        <v>3255.8063999999995</v>
      </c>
      <c r="W318" s="21">
        <v>0</v>
      </c>
      <c r="X318" s="27">
        <v>29767.372799999997</v>
      </c>
      <c r="Y318" s="12" t="s">
        <v>38</v>
      </c>
      <c r="Z318" s="12" t="s">
        <v>1482</v>
      </c>
      <c r="AA318" s="12" t="str">
        <f>VLOOKUP(C318,'MASTER SALE PARTY'!$B$4:$E$1000,4,FALSE)</f>
        <v>Local</v>
      </c>
      <c r="AB318" s="26">
        <v>12</v>
      </c>
    </row>
    <row r="319" spans="1:28">
      <c r="A319" s="16">
        <v>43586</v>
      </c>
      <c r="B319" s="12">
        <v>146</v>
      </c>
      <c r="C319" s="23" t="s">
        <v>45</v>
      </c>
      <c r="D319" s="12" t="str">
        <f>VLOOKUP(C319,'MASTER SALE PARTY'!$B$4:$E$1000,2,FALSE)</f>
        <v>27AAECM8871A1ZF</v>
      </c>
      <c r="E319" s="12" t="s">
        <v>1545</v>
      </c>
      <c r="F319" s="24" t="s">
        <v>383</v>
      </c>
      <c r="G319" s="25">
        <v>43610</v>
      </c>
      <c r="H319" s="12" t="str">
        <f>VLOOKUP(C319,'MASTER SALE PARTY'!$B$4:$E$1000,3,FALSE)</f>
        <v>27-Maharashatra</v>
      </c>
      <c r="I319" s="17">
        <v>0</v>
      </c>
      <c r="J319" s="17" t="s">
        <v>37</v>
      </c>
      <c r="K319" s="26">
        <v>87089900</v>
      </c>
      <c r="L319" s="20">
        <f>VLOOKUP(K319,'MASTER SALE HSN'!$A$4:$E$200,5,FALSE)</f>
        <v>28</v>
      </c>
      <c r="M319" s="26"/>
      <c r="N319" s="12"/>
      <c r="O319" s="12"/>
      <c r="P319" s="12"/>
      <c r="Q319" s="12"/>
      <c r="R319" s="12"/>
      <c r="S319" s="28">
        <v>23255.759999999998</v>
      </c>
      <c r="T319" s="21">
        <f t="shared" si="13"/>
        <v>0</v>
      </c>
      <c r="U319" s="21">
        <f t="shared" si="14"/>
        <v>3255.8063999999995</v>
      </c>
      <c r="V319" s="21">
        <f t="shared" si="15"/>
        <v>3255.8063999999995</v>
      </c>
      <c r="W319" s="21">
        <v>0</v>
      </c>
      <c r="X319" s="27">
        <v>29767.372799999997</v>
      </c>
      <c r="Y319" s="12" t="s">
        <v>38</v>
      </c>
      <c r="Z319" s="12" t="s">
        <v>1482</v>
      </c>
      <c r="AA319" s="12" t="str">
        <f>VLOOKUP(C319,'MASTER SALE PARTY'!$B$4:$E$1000,4,FALSE)</f>
        <v>Local</v>
      </c>
      <c r="AB319" s="26">
        <v>12</v>
      </c>
    </row>
    <row r="320" spans="1:28">
      <c r="A320" s="16">
        <v>43586</v>
      </c>
      <c r="B320" s="12">
        <v>147</v>
      </c>
      <c r="C320" s="23" t="s">
        <v>59</v>
      </c>
      <c r="D320" s="12" t="str">
        <f>VLOOKUP(C320,'MASTER SALE PARTY'!$B$4:$E$1000,2,FALSE)</f>
        <v>27AAACT1848E1ZH</v>
      </c>
      <c r="E320" s="12" t="s">
        <v>1545</v>
      </c>
      <c r="F320" s="24" t="s">
        <v>384</v>
      </c>
      <c r="G320" s="25">
        <v>43610</v>
      </c>
      <c r="H320" s="12" t="str">
        <f>VLOOKUP(C320,'MASTER SALE PARTY'!$B$4:$E$1000,3,FALSE)</f>
        <v>27-Maharashatra</v>
      </c>
      <c r="I320" s="17">
        <v>0</v>
      </c>
      <c r="J320" s="17" t="s">
        <v>37</v>
      </c>
      <c r="K320" s="26">
        <v>87089900</v>
      </c>
      <c r="L320" s="20">
        <f>VLOOKUP(K320,'MASTER SALE HSN'!$A$4:$E$200,5,FALSE)</f>
        <v>28</v>
      </c>
      <c r="M320" s="26"/>
      <c r="N320" s="12"/>
      <c r="O320" s="12"/>
      <c r="P320" s="12"/>
      <c r="Q320" s="12"/>
      <c r="R320" s="12"/>
      <c r="S320" s="28">
        <v>38849.65</v>
      </c>
      <c r="T320" s="21">
        <f t="shared" si="13"/>
        <v>0</v>
      </c>
      <c r="U320" s="21">
        <f t="shared" si="14"/>
        <v>5438.951</v>
      </c>
      <c r="V320" s="21">
        <f t="shared" si="15"/>
        <v>5438.951</v>
      </c>
      <c r="W320" s="21">
        <v>0</v>
      </c>
      <c r="X320" s="27">
        <v>49727.552000000003</v>
      </c>
      <c r="Y320" s="12" t="s">
        <v>38</v>
      </c>
      <c r="Z320" s="12" t="s">
        <v>1482</v>
      </c>
      <c r="AA320" s="12" t="str">
        <f>VLOOKUP(C320,'MASTER SALE PARTY'!$B$4:$E$1000,4,FALSE)</f>
        <v>Local</v>
      </c>
      <c r="AB320" s="26">
        <v>315</v>
      </c>
    </row>
    <row r="321" spans="1:28">
      <c r="A321" s="16">
        <v>43586</v>
      </c>
      <c r="B321" s="12">
        <v>148</v>
      </c>
      <c r="C321" s="23" t="s">
        <v>45</v>
      </c>
      <c r="D321" s="12" t="str">
        <f>VLOOKUP(C321,'MASTER SALE PARTY'!$B$4:$E$1000,2,FALSE)</f>
        <v>27AAECM8871A1ZF</v>
      </c>
      <c r="E321" s="12" t="s">
        <v>1545</v>
      </c>
      <c r="F321" s="24" t="s">
        <v>385</v>
      </c>
      <c r="G321" s="25">
        <v>43610</v>
      </c>
      <c r="H321" s="12" t="str">
        <f>VLOOKUP(C321,'MASTER SALE PARTY'!$B$4:$E$1000,3,FALSE)</f>
        <v>27-Maharashatra</v>
      </c>
      <c r="I321" s="17">
        <v>0</v>
      </c>
      <c r="J321" s="17" t="s">
        <v>37</v>
      </c>
      <c r="K321" s="26">
        <v>87089900</v>
      </c>
      <c r="L321" s="20">
        <f>VLOOKUP(K321,'MASTER SALE HSN'!$A$4:$E$200,5,FALSE)</f>
        <v>28</v>
      </c>
      <c r="M321" s="26"/>
      <c r="N321" s="12"/>
      <c r="O321" s="12"/>
      <c r="P321" s="12"/>
      <c r="Q321" s="12"/>
      <c r="R321" s="12"/>
      <c r="S321" s="28">
        <v>23255.759999999998</v>
      </c>
      <c r="T321" s="21">
        <f t="shared" si="13"/>
        <v>0</v>
      </c>
      <c r="U321" s="21">
        <f t="shared" si="14"/>
        <v>3255.8063999999995</v>
      </c>
      <c r="V321" s="21">
        <f t="shared" si="15"/>
        <v>3255.8063999999995</v>
      </c>
      <c r="W321" s="21">
        <v>0</v>
      </c>
      <c r="X321" s="27">
        <v>29767.372799999997</v>
      </c>
      <c r="Y321" s="12" t="s">
        <v>38</v>
      </c>
      <c r="Z321" s="12" t="s">
        <v>1482</v>
      </c>
      <c r="AA321" s="12" t="str">
        <f>VLOOKUP(C321,'MASTER SALE PARTY'!$B$4:$E$1000,4,FALSE)</f>
        <v>Local</v>
      </c>
      <c r="AB321" s="26">
        <v>12</v>
      </c>
    </row>
    <row r="322" spans="1:28">
      <c r="A322" s="16">
        <v>43586</v>
      </c>
      <c r="B322" s="12">
        <v>149</v>
      </c>
      <c r="C322" s="23" t="s">
        <v>185</v>
      </c>
      <c r="D322" s="12" t="str">
        <f>VLOOKUP(C322,'MASTER SALE PARTY'!$B$4:$E$1000,2,FALSE)</f>
        <v>27AABFP3834C1ZK</v>
      </c>
      <c r="E322" s="12" t="s">
        <v>1545</v>
      </c>
      <c r="F322" s="24" t="s">
        <v>386</v>
      </c>
      <c r="G322" s="25">
        <v>43610</v>
      </c>
      <c r="H322" s="12" t="str">
        <f>VLOOKUP(C322,'MASTER SALE PARTY'!$B$4:$E$1000,3,FALSE)</f>
        <v>27-Maharashatra</v>
      </c>
      <c r="I322" s="17">
        <v>0</v>
      </c>
      <c r="J322" s="17" t="s">
        <v>37</v>
      </c>
      <c r="K322" s="26">
        <v>87141900</v>
      </c>
      <c r="L322" s="20">
        <f>VLOOKUP(K322,'MASTER SALE HSN'!$A$4:$E$200,5,FALSE)</f>
        <v>28</v>
      </c>
      <c r="M322" s="26"/>
      <c r="N322" s="12"/>
      <c r="O322" s="12"/>
      <c r="P322" s="12"/>
      <c r="Q322" s="12"/>
      <c r="R322" s="12"/>
      <c r="S322" s="28">
        <v>11071.7</v>
      </c>
      <c r="T322" s="21">
        <f t="shared" si="13"/>
        <v>0</v>
      </c>
      <c r="U322" s="21">
        <f t="shared" si="14"/>
        <v>1550.0380000000002</v>
      </c>
      <c r="V322" s="21">
        <f t="shared" si="15"/>
        <v>1550.0380000000002</v>
      </c>
      <c r="W322" s="21">
        <v>0</v>
      </c>
      <c r="X322" s="27">
        <v>14171.776000000002</v>
      </c>
      <c r="Y322" s="12" t="s">
        <v>38</v>
      </c>
      <c r="Z322" s="12" t="s">
        <v>1482</v>
      </c>
      <c r="AA322" s="12" t="str">
        <f>VLOOKUP(C322,'MASTER SALE PARTY'!$B$4:$E$1000,4,FALSE)</f>
        <v>Local</v>
      </c>
      <c r="AB322" s="26">
        <v>890</v>
      </c>
    </row>
    <row r="323" spans="1:28">
      <c r="A323" s="16">
        <v>43586</v>
      </c>
      <c r="B323" s="12">
        <v>150</v>
      </c>
      <c r="C323" s="23" t="s">
        <v>45</v>
      </c>
      <c r="D323" s="12" t="str">
        <f>VLOOKUP(C323,'MASTER SALE PARTY'!$B$4:$E$1000,2,FALSE)</f>
        <v>27AAECM8871A1ZF</v>
      </c>
      <c r="E323" s="12" t="s">
        <v>1545</v>
      </c>
      <c r="F323" s="24" t="s">
        <v>387</v>
      </c>
      <c r="G323" s="25">
        <v>43610</v>
      </c>
      <c r="H323" s="12" t="str">
        <f>VLOOKUP(C323,'MASTER SALE PARTY'!$B$4:$E$1000,3,FALSE)</f>
        <v>27-Maharashatra</v>
      </c>
      <c r="I323" s="17">
        <v>0</v>
      </c>
      <c r="J323" s="17" t="s">
        <v>37</v>
      </c>
      <c r="K323" s="26">
        <v>87089900</v>
      </c>
      <c r="L323" s="20">
        <f>VLOOKUP(K323,'MASTER SALE HSN'!$A$4:$E$200,5,FALSE)</f>
        <v>28</v>
      </c>
      <c r="M323" s="26"/>
      <c r="N323" s="12"/>
      <c r="O323" s="12"/>
      <c r="P323" s="12"/>
      <c r="Q323" s="12"/>
      <c r="R323" s="12"/>
      <c r="S323" s="28">
        <v>23255.759999999998</v>
      </c>
      <c r="T323" s="21">
        <f t="shared" si="13"/>
        <v>0</v>
      </c>
      <c r="U323" s="21">
        <f t="shared" si="14"/>
        <v>3255.8063999999995</v>
      </c>
      <c r="V323" s="21">
        <f t="shared" si="15"/>
        <v>3255.8063999999995</v>
      </c>
      <c r="W323" s="21">
        <v>0</v>
      </c>
      <c r="X323" s="27">
        <v>29767.372799999997</v>
      </c>
      <c r="Y323" s="12" t="s">
        <v>38</v>
      </c>
      <c r="Z323" s="12" t="s">
        <v>1482</v>
      </c>
      <c r="AA323" s="12" t="str">
        <f>VLOOKUP(C323,'MASTER SALE PARTY'!$B$4:$E$1000,4,FALSE)</f>
        <v>Local</v>
      </c>
      <c r="AB323" s="26">
        <v>12</v>
      </c>
    </row>
    <row r="324" spans="1:28">
      <c r="A324" s="16">
        <v>43586</v>
      </c>
      <c r="B324" s="12">
        <v>151</v>
      </c>
      <c r="C324" s="23" t="s">
        <v>64</v>
      </c>
      <c r="D324" s="12" t="str">
        <f>VLOOKUP(C324,'MASTER SALE PARTY'!$B$4:$E$1000,2,FALSE)</f>
        <v>27AAACD4090Q1Z8</v>
      </c>
      <c r="E324" s="12" t="s">
        <v>1545</v>
      </c>
      <c r="F324" s="24" t="s">
        <v>388</v>
      </c>
      <c r="G324" s="25">
        <v>43610</v>
      </c>
      <c r="H324" s="12" t="str">
        <f>VLOOKUP(C324,'MASTER SALE PARTY'!$B$4:$E$1000,3,FALSE)</f>
        <v>27-Maharashatra</v>
      </c>
      <c r="I324" s="17">
        <v>0</v>
      </c>
      <c r="J324" s="17" t="s">
        <v>37</v>
      </c>
      <c r="K324" s="26">
        <v>85129000</v>
      </c>
      <c r="L324" s="20">
        <f>VLOOKUP(K324,'MASTER SALE HSN'!$A$4:$E$200,5,FALSE)</f>
        <v>18</v>
      </c>
      <c r="M324" s="26"/>
      <c r="N324" s="12"/>
      <c r="O324" s="12"/>
      <c r="P324" s="12"/>
      <c r="Q324" s="12"/>
      <c r="R324" s="12"/>
      <c r="S324" s="28">
        <v>47461.89</v>
      </c>
      <c r="T324" s="21">
        <f t="shared" si="13"/>
        <v>0</v>
      </c>
      <c r="U324" s="21">
        <f t="shared" si="14"/>
        <v>4271.5700999999999</v>
      </c>
      <c r="V324" s="21">
        <f t="shared" si="15"/>
        <v>4271.5700999999999</v>
      </c>
      <c r="W324" s="21">
        <v>0</v>
      </c>
      <c r="X324" s="27">
        <v>56005.030199999994</v>
      </c>
      <c r="Y324" s="12" t="s">
        <v>38</v>
      </c>
      <c r="Z324" s="12" t="s">
        <v>1482</v>
      </c>
      <c r="AA324" s="12" t="str">
        <f>VLOOKUP(C324,'MASTER SALE PARTY'!$B$4:$E$1000,4,FALSE)</f>
        <v>Local</v>
      </c>
      <c r="AB324" s="26">
        <v>389</v>
      </c>
    </row>
    <row r="325" spans="1:28">
      <c r="A325" s="16">
        <v>43586</v>
      </c>
      <c r="B325" s="12">
        <v>152</v>
      </c>
      <c r="C325" s="23" t="s">
        <v>92</v>
      </c>
      <c r="D325" s="12" t="str">
        <f>VLOOKUP(C325,'MASTER SALE PARTY'!$B$4:$E$1000,2,FALSE)</f>
        <v>27AAACH4211R1ZF</v>
      </c>
      <c r="E325" s="12" t="s">
        <v>1545</v>
      </c>
      <c r="F325" s="24" t="s">
        <v>389</v>
      </c>
      <c r="G325" s="25">
        <v>43610</v>
      </c>
      <c r="H325" s="12" t="str">
        <f>VLOOKUP(C325,'MASTER SALE PARTY'!$B$4:$E$1000,3,FALSE)</f>
        <v>27-Maharashatra</v>
      </c>
      <c r="I325" s="17">
        <v>0</v>
      </c>
      <c r="J325" s="17" t="s">
        <v>37</v>
      </c>
      <c r="K325" s="26">
        <v>85129000</v>
      </c>
      <c r="L325" s="20">
        <f>VLOOKUP(K325,'MASTER SALE HSN'!$A$4:$E$200,5,FALSE)</f>
        <v>18</v>
      </c>
      <c r="M325" s="26"/>
      <c r="N325" s="12"/>
      <c r="O325" s="12"/>
      <c r="P325" s="12"/>
      <c r="Q325" s="12"/>
      <c r="R325" s="12"/>
      <c r="S325" s="28">
        <v>60000</v>
      </c>
      <c r="T325" s="21">
        <f t="shared" si="13"/>
        <v>0</v>
      </c>
      <c r="U325" s="21">
        <f t="shared" si="14"/>
        <v>5400</v>
      </c>
      <c r="V325" s="21">
        <f t="shared" si="15"/>
        <v>5400</v>
      </c>
      <c r="W325" s="21">
        <v>0</v>
      </c>
      <c r="X325" s="27">
        <v>70800</v>
      </c>
      <c r="Y325" s="12" t="s">
        <v>38</v>
      </c>
      <c r="Z325" s="12" t="s">
        <v>1482</v>
      </c>
      <c r="AA325" s="12" t="str">
        <f>VLOOKUP(C325,'MASTER SALE PARTY'!$B$4:$E$1000,4,FALSE)</f>
        <v>Local</v>
      </c>
      <c r="AB325" s="26">
        <v>2400</v>
      </c>
    </row>
    <row r="326" spans="1:28">
      <c r="A326" s="16">
        <v>43586</v>
      </c>
      <c r="B326" s="12">
        <v>153</v>
      </c>
      <c r="C326" s="23" t="s">
        <v>92</v>
      </c>
      <c r="D326" s="12" t="str">
        <f>VLOOKUP(C326,'MASTER SALE PARTY'!$B$4:$E$1000,2,FALSE)</f>
        <v>27AAACH4211R1ZF</v>
      </c>
      <c r="E326" s="12" t="s">
        <v>1545</v>
      </c>
      <c r="F326" s="24" t="s">
        <v>390</v>
      </c>
      <c r="G326" s="25">
        <v>43610</v>
      </c>
      <c r="H326" s="12" t="str">
        <f>VLOOKUP(C326,'MASTER SALE PARTY'!$B$4:$E$1000,3,FALSE)</f>
        <v>27-Maharashatra</v>
      </c>
      <c r="I326" s="17">
        <v>0</v>
      </c>
      <c r="J326" s="17" t="s">
        <v>37</v>
      </c>
      <c r="K326" s="26">
        <v>85129000</v>
      </c>
      <c r="L326" s="20">
        <f>VLOOKUP(K326,'MASTER SALE HSN'!$A$4:$E$200,5,FALSE)</f>
        <v>18</v>
      </c>
      <c r="M326" s="26"/>
      <c r="N326" s="12"/>
      <c r="O326" s="12"/>
      <c r="P326" s="12"/>
      <c r="Q326" s="12"/>
      <c r="R326" s="12"/>
      <c r="S326" s="28">
        <v>54000</v>
      </c>
      <c r="T326" s="21">
        <f t="shared" si="13"/>
        <v>0</v>
      </c>
      <c r="U326" s="21">
        <f t="shared" si="14"/>
        <v>4860</v>
      </c>
      <c r="V326" s="21">
        <f t="shared" si="15"/>
        <v>4860</v>
      </c>
      <c r="W326" s="21">
        <v>0</v>
      </c>
      <c r="X326" s="27">
        <v>63720</v>
      </c>
      <c r="Y326" s="12" t="s">
        <v>38</v>
      </c>
      <c r="Z326" s="12" t="s">
        <v>1482</v>
      </c>
      <c r="AA326" s="12" t="str">
        <f>VLOOKUP(C326,'MASTER SALE PARTY'!$B$4:$E$1000,4,FALSE)</f>
        <v>Local</v>
      </c>
      <c r="AB326" s="26">
        <v>2160</v>
      </c>
    </row>
    <row r="327" spans="1:28">
      <c r="A327" s="16">
        <v>43586</v>
      </c>
      <c r="B327" s="12">
        <v>154</v>
      </c>
      <c r="C327" s="23" t="s">
        <v>92</v>
      </c>
      <c r="D327" s="12" t="str">
        <f>VLOOKUP(C327,'MASTER SALE PARTY'!$B$4:$E$1000,2,FALSE)</f>
        <v>27AAACH4211R1ZF</v>
      </c>
      <c r="E327" s="12" t="s">
        <v>1545</v>
      </c>
      <c r="F327" s="24" t="s">
        <v>391</v>
      </c>
      <c r="G327" s="25">
        <v>43610</v>
      </c>
      <c r="H327" s="12" t="str">
        <f>VLOOKUP(C327,'MASTER SALE PARTY'!$B$4:$E$1000,3,FALSE)</f>
        <v>27-Maharashatra</v>
      </c>
      <c r="I327" s="17">
        <v>0</v>
      </c>
      <c r="J327" s="17" t="s">
        <v>37</v>
      </c>
      <c r="K327" s="26">
        <v>85129000</v>
      </c>
      <c r="L327" s="20">
        <f>VLOOKUP(K327,'MASTER SALE HSN'!$A$4:$E$200,5,FALSE)</f>
        <v>18</v>
      </c>
      <c r="M327" s="26"/>
      <c r="N327" s="12"/>
      <c r="O327" s="12"/>
      <c r="P327" s="12"/>
      <c r="Q327" s="12"/>
      <c r="R327" s="12"/>
      <c r="S327" s="28">
        <v>54000</v>
      </c>
      <c r="T327" s="21">
        <f t="shared" si="13"/>
        <v>0</v>
      </c>
      <c r="U327" s="21">
        <f t="shared" si="14"/>
        <v>4860</v>
      </c>
      <c r="V327" s="21">
        <f t="shared" si="15"/>
        <v>4860</v>
      </c>
      <c r="W327" s="21">
        <v>0</v>
      </c>
      <c r="X327" s="27">
        <v>63720</v>
      </c>
      <c r="Y327" s="12" t="s">
        <v>38</v>
      </c>
      <c r="Z327" s="12" t="s">
        <v>1482</v>
      </c>
      <c r="AA327" s="12" t="str">
        <f>VLOOKUP(C327,'MASTER SALE PARTY'!$B$4:$E$1000,4,FALSE)</f>
        <v>Local</v>
      </c>
      <c r="AB327" s="26">
        <v>2160</v>
      </c>
    </row>
    <row r="328" spans="1:28">
      <c r="A328" s="16">
        <v>43586</v>
      </c>
      <c r="B328" s="12">
        <v>155</v>
      </c>
      <c r="C328" s="23" t="s">
        <v>92</v>
      </c>
      <c r="D328" s="12" t="str">
        <f>VLOOKUP(C328,'MASTER SALE PARTY'!$B$4:$E$1000,2,FALSE)</f>
        <v>27AAACH4211R1ZF</v>
      </c>
      <c r="E328" s="12" t="s">
        <v>1545</v>
      </c>
      <c r="F328" s="24" t="s">
        <v>392</v>
      </c>
      <c r="G328" s="25">
        <v>43610</v>
      </c>
      <c r="H328" s="12" t="str">
        <f>VLOOKUP(C328,'MASTER SALE PARTY'!$B$4:$E$1000,3,FALSE)</f>
        <v>27-Maharashatra</v>
      </c>
      <c r="I328" s="17">
        <v>0</v>
      </c>
      <c r="J328" s="17" t="s">
        <v>37</v>
      </c>
      <c r="K328" s="26">
        <v>85129000</v>
      </c>
      <c r="L328" s="20">
        <f>VLOOKUP(K328,'MASTER SALE HSN'!$A$4:$E$200,5,FALSE)</f>
        <v>18</v>
      </c>
      <c r="M328" s="26"/>
      <c r="N328" s="12"/>
      <c r="O328" s="12"/>
      <c r="P328" s="12"/>
      <c r="Q328" s="12"/>
      <c r="R328" s="12"/>
      <c r="S328" s="28">
        <v>54000</v>
      </c>
      <c r="T328" s="21">
        <f t="shared" si="13"/>
        <v>0</v>
      </c>
      <c r="U328" s="21">
        <f t="shared" si="14"/>
        <v>4860</v>
      </c>
      <c r="V328" s="21">
        <f t="shared" si="15"/>
        <v>4860</v>
      </c>
      <c r="W328" s="21">
        <v>0</v>
      </c>
      <c r="X328" s="27">
        <v>63720</v>
      </c>
      <c r="Y328" s="12" t="s">
        <v>38</v>
      </c>
      <c r="Z328" s="12" t="s">
        <v>1482</v>
      </c>
      <c r="AA328" s="12" t="str">
        <f>VLOOKUP(C328,'MASTER SALE PARTY'!$B$4:$E$1000,4,FALSE)</f>
        <v>Local</v>
      </c>
      <c r="AB328" s="26">
        <v>2160</v>
      </c>
    </row>
    <row r="329" spans="1:28">
      <c r="A329" s="16">
        <v>43586</v>
      </c>
      <c r="B329" s="12">
        <v>156</v>
      </c>
      <c r="C329" s="23" t="s">
        <v>64</v>
      </c>
      <c r="D329" s="12" t="str">
        <f>VLOOKUP(C329,'MASTER SALE PARTY'!$B$4:$E$1000,2,FALSE)</f>
        <v>27AAACD4090Q1Z8</v>
      </c>
      <c r="E329" s="12" t="s">
        <v>1545</v>
      </c>
      <c r="F329" s="24" t="s">
        <v>393</v>
      </c>
      <c r="G329" s="25">
        <v>43612</v>
      </c>
      <c r="H329" s="12" t="str">
        <f>VLOOKUP(C329,'MASTER SALE PARTY'!$B$4:$E$1000,3,FALSE)</f>
        <v>27-Maharashatra</v>
      </c>
      <c r="I329" s="17">
        <v>0</v>
      </c>
      <c r="J329" s="17" t="s">
        <v>37</v>
      </c>
      <c r="K329" s="26">
        <v>85129000</v>
      </c>
      <c r="L329" s="20">
        <f>VLOOKUP(K329,'MASTER SALE HSN'!$A$4:$E$200,5,FALSE)</f>
        <v>18</v>
      </c>
      <c r="M329" s="26"/>
      <c r="N329" s="12"/>
      <c r="O329" s="12"/>
      <c r="P329" s="12"/>
      <c r="Q329" s="12"/>
      <c r="R329" s="12"/>
      <c r="S329" s="28">
        <v>87847.2</v>
      </c>
      <c r="T329" s="21">
        <f t="shared" si="13"/>
        <v>0</v>
      </c>
      <c r="U329" s="21">
        <f t="shared" si="14"/>
        <v>7906.2479999999996</v>
      </c>
      <c r="V329" s="21">
        <f t="shared" si="15"/>
        <v>7906.2479999999996</v>
      </c>
      <c r="W329" s="21">
        <v>0</v>
      </c>
      <c r="X329" s="27">
        <v>103659.696</v>
      </c>
      <c r="Y329" s="12" t="s">
        <v>38</v>
      </c>
      <c r="Z329" s="12" t="s">
        <v>1482</v>
      </c>
      <c r="AA329" s="12" t="str">
        <f>VLOOKUP(C329,'MASTER SALE PARTY'!$B$4:$E$1000,4,FALSE)</f>
        <v>Local</v>
      </c>
      <c r="AB329" s="26">
        <v>720</v>
      </c>
    </row>
    <row r="330" spans="1:28">
      <c r="A330" s="16">
        <v>43586</v>
      </c>
      <c r="B330" s="12">
        <v>157</v>
      </c>
      <c r="C330" s="23" t="s">
        <v>45</v>
      </c>
      <c r="D330" s="12" t="str">
        <f>VLOOKUP(C330,'MASTER SALE PARTY'!$B$4:$E$1000,2,FALSE)</f>
        <v>27AAECM8871A1ZF</v>
      </c>
      <c r="E330" s="12" t="s">
        <v>1545</v>
      </c>
      <c r="F330" s="24" t="s">
        <v>394</v>
      </c>
      <c r="G330" s="25">
        <v>43612</v>
      </c>
      <c r="H330" s="12" t="str">
        <f>VLOOKUP(C330,'MASTER SALE PARTY'!$B$4:$E$1000,3,FALSE)</f>
        <v>27-Maharashatra</v>
      </c>
      <c r="I330" s="17">
        <v>0</v>
      </c>
      <c r="J330" s="17" t="s">
        <v>37</v>
      </c>
      <c r="K330" s="26">
        <v>87089900</v>
      </c>
      <c r="L330" s="20">
        <f>VLOOKUP(K330,'MASTER SALE HSN'!$A$4:$E$200,5,FALSE)</f>
        <v>28</v>
      </c>
      <c r="M330" s="26"/>
      <c r="N330" s="12"/>
      <c r="O330" s="12"/>
      <c r="P330" s="12"/>
      <c r="Q330" s="12"/>
      <c r="R330" s="12"/>
      <c r="S330" s="28">
        <v>23255.759999999998</v>
      </c>
      <c r="T330" s="21">
        <f t="shared" si="13"/>
        <v>0</v>
      </c>
      <c r="U330" s="21">
        <f t="shared" si="14"/>
        <v>3255.8063999999995</v>
      </c>
      <c r="V330" s="21">
        <f t="shared" si="15"/>
        <v>3255.8063999999995</v>
      </c>
      <c r="W330" s="21">
        <v>0</v>
      </c>
      <c r="X330" s="27">
        <v>29767.372799999997</v>
      </c>
      <c r="Y330" s="12" t="s">
        <v>38</v>
      </c>
      <c r="Z330" s="12" t="s">
        <v>1482</v>
      </c>
      <c r="AA330" s="12" t="str">
        <f>VLOOKUP(C330,'MASTER SALE PARTY'!$B$4:$E$1000,4,FALSE)</f>
        <v>Local</v>
      </c>
      <c r="AB330" s="26">
        <v>12</v>
      </c>
    </row>
    <row r="331" spans="1:28">
      <c r="A331" s="16">
        <v>43586</v>
      </c>
      <c r="B331" s="12">
        <v>158</v>
      </c>
      <c r="C331" s="23" t="s">
        <v>45</v>
      </c>
      <c r="D331" s="12" t="str">
        <f>VLOOKUP(C331,'MASTER SALE PARTY'!$B$4:$E$1000,2,FALSE)</f>
        <v>27AAECM8871A1ZF</v>
      </c>
      <c r="E331" s="12" t="s">
        <v>1545</v>
      </c>
      <c r="F331" s="24" t="s">
        <v>395</v>
      </c>
      <c r="G331" s="25">
        <v>43612</v>
      </c>
      <c r="H331" s="12" t="str">
        <f>VLOOKUP(C331,'MASTER SALE PARTY'!$B$4:$E$1000,3,FALSE)</f>
        <v>27-Maharashatra</v>
      </c>
      <c r="I331" s="17">
        <v>0</v>
      </c>
      <c r="J331" s="17" t="s">
        <v>37</v>
      </c>
      <c r="K331" s="26">
        <v>87089900</v>
      </c>
      <c r="L331" s="20">
        <f>VLOOKUP(K331,'MASTER SALE HSN'!$A$4:$E$200,5,FALSE)</f>
        <v>28</v>
      </c>
      <c r="M331" s="26"/>
      <c r="N331" s="12"/>
      <c r="O331" s="12"/>
      <c r="P331" s="12"/>
      <c r="Q331" s="12"/>
      <c r="R331" s="12"/>
      <c r="S331" s="28">
        <v>23255.759999999998</v>
      </c>
      <c r="T331" s="21">
        <f t="shared" si="13"/>
        <v>0</v>
      </c>
      <c r="U331" s="21">
        <f t="shared" si="14"/>
        <v>3255.8063999999995</v>
      </c>
      <c r="V331" s="21">
        <f t="shared" si="15"/>
        <v>3255.8063999999995</v>
      </c>
      <c r="W331" s="21">
        <v>0</v>
      </c>
      <c r="X331" s="27">
        <v>29767.372799999997</v>
      </c>
      <c r="Y331" s="12" t="s">
        <v>38</v>
      </c>
      <c r="Z331" s="12" t="s">
        <v>1482</v>
      </c>
      <c r="AA331" s="12" t="str">
        <f>VLOOKUP(C331,'MASTER SALE PARTY'!$B$4:$E$1000,4,FALSE)</f>
        <v>Local</v>
      </c>
      <c r="AB331" s="26">
        <v>12</v>
      </c>
    </row>
    <row r="332" spans="1:28">
      <c r="A332" s="16">
        <v>43586</v>
      </c>
      <c r="B332" s="12">
        <v>159</v>
      </c>
      <c r="C332" s="23" t="s">
        <v>173</v>
      </c>
      <c r="D332" s="12" t="str">
        <f>VLOOKUP(C332,'MASTER SALE PARTY'!$B$4:$E$1000,2,FALSE)</f>
        <v>27AAGCP0139E1ZP</v>
      </c>
      <c r="E332" s="12" t="s">
        <v>1545</v>
      </c>
      <c r="F332" s="24" t="s">
        <v>396</v>
      </c>
      <c r="G332" s="25">
        <v>43612</v>
      </c>
      <c r="H332" s="12" t="str">
        <f>VLOOKUP(C332,'MASTER SALE PARTY'!$B$4:$E$1000,3,FALSE)</f>
        <v>27-Maharashatra</v>
      </c>
      <c r="I332" s="17">
        <v>0</v>
      </c>
      <c r="J332" s="17" t="s">
        <v>37</v>
      </c>
      <c r="K332" s="26">
        <v>87141090</v>
      </c>
      <c r="L332" s="20">
        <f>VLOOKUP(K332,'MASTER SALE HSN'!$A$4:$E$200,5,FALSE)</f>
        <v>28</v>
      </c>
      <c r="M332" s="26"/>
      <c r="N332" s="12"/>
      <c r="O332" s="12"/>
      <c r="P332" s="12"/>
      <c r="Q332" s="12"/>
      <c r="R332" s="12"/>
      <c r="S332" s="28">
        <v>28640.6</v>
      </c>
      <c r="T332" s="21">
        <f t="shared" ref="T332:T398" si="16">+IF(AA332="oms",S332/100*L332,0)</f>
        <v>0</v>
      </c>
      <c r="U332" s="21">
        <f t="shared" ref="U332:U398" si="17">+IF(AA332="local",S332/100*L332/2,0)</f>
        <v>4009.6840000000002</v>
      </c>
      <c r="V332" s="21">
        <f t="shared" ref="V332:V398" si="18">+IF(AA332="local",S332/100*L332/2,0)</f>
        <v>4009.6840000000002</v>
      </c>
      <c r="W332" s="21">
        <v>0</v>
      </c>
      <c r="X332" s="27">
        <v>36659.968000000001</v>
      </c>
      <c r="Y332" s="12" t="s">
        <v>38</v>
      </c>
      <c r="Z332" s="12" t="s">
        <v>1482</v>
      </c>
      <c r="AA332" s="12" t="str">
        <f>VLOOKUP(C332,'MASTER SALE PARTY'!$B$4:$E$1000,4,FALSE)</f>
        <v>Local</v>
      </c>
      <c r="AB332" s="26">
        <v>380</v>
      </c>
    </row>
    <row r="333" spans="1:28">
      <c r="A333" s="16">
        <v>43586</v>
      </c>
      <c r="B333" s="12">
        <v>160</v>
      </c>
      <c r="C333" s="23" t="s">
        <v>173</v>
      </c>
      <c r="D333" s="12" t="str">
        <f>VLOOKUP(C333,'MASTER SALE PARTY'!$B$4:$E$1000,2,FALSE)</f>
        <v>27AAGCP0139E1ZP</v>
      </c>
      <c r="E333" s="12" t="s">
        <v>1545</v>
      </c>
      <c r="F333" s="24" t="s">
        <v>397</v>
      </c>
      <c r="G333" s="25">
        <v>43612</v>
      </c>
      <c r="H333" s="12" t="str">
        <f>VLOOKUP(C333,'MASTER SALE PARTY'!$B$4:$E$1000,3,FALSE)</f>
        <v>27-Maharashatra</v>
      </c>
      <c r="I333" s="17">
        <v>0</v>
      </c>
      <c r="J333" s="17" t="s">
        <v>37</v>
      </c>
      <c r="K333" s="26">
        <v>87141090</v>
      </c>
      <c r="L333" s="20">
        <f>VLOOKUP(K333,'MASTER SALE HSN'!$A$4:$E$200,5,FALSE)</f>
        <v>28</v>
      </c>
      <c r="M333" s="26"/>
      <c r="N333" s="12"/>
      <c r="O333" s="12"/>
      <c r="P333" s="12"/>
      <c r="Q333" s="12"/>
      <c r="R333" s="12"/>
      <c r="S333" s="28">
        <v>28218</v>
      </c>
      <c r="T333" s="21">
        <f t="shared" si="16"/>
        <v>0</v>
      </c>
      <c r="U333" s="21">
        <f t="shared" si="17"/>
        <v>3950.52</v>
      </c>
      <c r="V333" s="21">
        <f t="shared" si="18"/>
        <v>3950.52</v>
      </c>
      <c r="W333" s="21">
        <v>0</v>
      </c>
      <c r="X333" s="27">
        <v>36119.040000000001</v>
      </c>
      <c r="Y333" s="12" t="s">
        <v>38</v>
      </c>
      <c r="Z333" s="12" t="s">
        <v>1482</v>
      </c>
      <c r="AA333" s="12" t="str">
        <f>VLOOKUP(C333,'MASTER SALE PARTY'!$B$4:$E$1000,4,FALSE)</f>
        <v>Local</v>
      </c>
      <c r="AB333" s="26">
        <v>600</v>
      </c>
    </row>
    <row r="334" spans="1:28">
      <c r="A334" s="16">
        <v>43586</v>
      </c>
      <c r="B334" s="12">
        <v>161</v>
      </c>
      <c r="C334" s="23" t="s">
        <v>185</v>
      </c>
      <c r="D334" s="12" t="str">
        <f>VLOOKUP(C334,'MASTER SALE PARTY'!$B$4:$E$1000,2,FALSE)</f>
        <v>27AABFP3834C1ZK</v>
      </c>
      <c r="E334" s="12" t="s">
        <v>1545</v>
      </c>
      <c r="F334" s="24" t="s">
        <v>398</v>
      </c>
      <c r="G334" s="25">
        <v>43613</v>
      </c>
      <c r="H334" s="12" t="str">
        <f>VLOOKUP(C334,'MASTER SALE PARTY'!$B$4:$E$1000,3,FALSE)</f>
        <v>27-Maharashatra</v>
      </c>
      <c r="I334" s="17">
        <v>0</v>
      </c>
      <c r="J334" s="17" t="s">
        <v>37</v>
      </c>
      <c r="K334" s="26">
        <v>87141900</v>
      </c>
      <c r="L334" s="20">
        <f>VLOOKUP(K334,'MASTER SALE HSN'!$A$4:$E$200,5,FALSE)</f>
        <v>28</v>
      </c>
      <c r="M334" s="26"/>
      <c r="N334" s="12"/>
      <c r="O334" s="12"/>
      <c r="P334" s="12"/>
      <c r="Q334" s="12"/>
      <c r="R334" s="12"/>
      <c r="S334" s="28">
        <v>15364.7</v>
      </c>
      <c r="T334" s="21">
        <f t="shared" si="16"/>
        <v>0</v>
      </c>
      <c r="U334" s="21">
        <f t="shared" si="17"/>
        <v>2151.0580000000004</v>
      </c>
      <c r="V334" s="21">
        <f t="shared" si="18"/>
        <v>2151.0580000000004</v>
      </c>
      <c r="W334" s="21">
        <v>0</v>
      </c>
      <c r="X334" s="27">
        <v>19666.816000000003</v>
      </c>
      <c r="Y334" s="12" t="s">
        <v>38</v>
      </c>
      <c r="Z334" s="12" t="s">
        <v>1482</v>
      </c>
      <c r="AA334" s="12" t="str">
        <f>VLOOKUP(C334,'MASTER SALE PARTY'!$B$4:$E$1000,4,FALSE)</f>
        <v>Local</v>
      </c>
      <c r="AB334" s="26">
        <v>1230</v>
      </c>
    </row>
    <row r="335" spans="1:28">
      <c r="A335" s="16">
        <v>43586</v>
      </c>
      <c r="B335" s="12">
        <v>162</v>
      </c>
      <c r="C335" s="23" t="s">
        <v>45</v>
      </c>
      <c r="D335" s="12" t="str">
        <f>VLOOKUP(C335,'MASTER SALE PARTY'!$B$4:$E$1000,2,FALSE)</f>
        <v>27AAECM8871A1ZF</v>
      </c>
      <c r="E335" s="12" t="s">
        <v>1545</v>
      </c>
      <c r="F335" s="24" t="s">
        <v>399</v>
      </c>
      <c r="G335" s="25">
        <v>43613</v>
      </c>
      <c r="H335" s="12" t="str">
        <f>VLOOKUP(C335,'MASTER SALE PARTY'!$B$4:$E$1000,3,FALSE)</f>
        <v>27-Maharashatra</v>
      </c>
      <c r="I335" s="17">
        <v>0</v>
      </c>
      <c r="J335" s="17" t="s">
        <v>37</v>
      </c>
      <c r="K335" s="26">
        <v>87089900</v>
      </c>
      <c r="L335" s="20">
        <f>VLOOKUP(K335,'MASTER SALE HSN'!$A$4:$E$200,5,FALSE)</f>
        <v>28</v>
      </c>
      <c r="M335" s="26"/>
      <c r="N335" s="12"/>
      <c r="O335" s="12"/>
      <c r="P335" s="12"/>
      <c r="Q335" s="12"/>
      <c r="R335" s="12"/>
      <c r="S335" s="28">
        <v>23255.759999999998</v>
      </c>
      <c r="T335" s="21">
        <f t="shared" si="16"/>
        <v>0</v>
      </c>
      <c r="U335" s="21">
        <f t="shared" si="17"/>
        <v>3255.8063999999995</v>
      </c>
      <c r="V335" s="21">
        <f t="shared" si="18"/>
        <v>3255.8063999999995</v>
      </c>
      <c r="W335" s="21">
        <v>0</v>
      </c>
      <c r="X335" s="27">
        <v>29767.372799999997</v>
      </c>
      <c r="Y335" s="12" t="s">
        <v>38</v>
      </c>
      <c r="Z335" s="12" t="s">
        <v>1482</v>
      </c>
      <c r="AA335" s="12" t="str">
        <f>VLOOKUP(C335,'MASTER SALE PARTY'!$B$4:$E$1000,4,FALSE)</f>
        <v>Local</v>
      </c>
      <c r="AB335" s="26">
        <v>12</v>
      </c>
    </row>
    <row r="336" spans="1:28">
      <c r="A336" s="16">
        <v>43586</v>
      </c>
      <c r="B336" s="12">
        <v>163</v>
      </c>
      <c r="C336" s="23" t="s">
        <v>45</v>
      </c>
      <c r="D336" s="12" t="str">
        <f>VLOOKUP(C336,'MASTER SALE PARTY'!$B$4:$E$1000,2,FALSE)</f>
        <v>27AAECM8871A1ZF</v>
      </c>
      <c r="E336" s="12" t="s">
        <v>1545</v>
      </c>
      <c r="F336" s="24" t="s">
        <v>400</v>
      </c>
      <c r="G336" s="25">
        <v>43613</v>
      </c>
      <c r="H336" s="12" t="str">
        <f>VLOOKUP(C336,'MASTER SALE PARTY'!$B$4:$E$1000,3,FALSE)</f>
        <v>27-Maharashatra</v>
      </c>
      <c r="I336" s="17">
        <v>0</v>
      </c>
      <c r="J336" s="17" t="s">
        <v>37</v>
      </c>
      <c r="K336" s="26">
        <v>87089900</v>
      </c>
      <c r="L336" s="20">
        <f>VLOOKUP(K336,'MASTER SALE HSN'!$A$4:$E$200,5,FALSE)</f>
        <v>28</v>
      </c>
      <c r="M336" s="26"/>
      <c r="N336" s="12"/>
      <c r="O336" s="12"/>
      <c r="P336" s="12"/>
      <c r="Q336" s="12"/>
      <c r="R336" s="12"/>
      <c r="S336" s="28">
        <v>23255.759999999998</v>
      </c>
      <c r="T336" s="21">
        <f t="shared" si="16"/>
        <v>0</v>
      </c>
      <c r="U336" s="21">
        <f t="shared" si="17"/>
        <v>3255.8063999999995</v>
      </c>
      <c r="V336" s="21">
        <f t="shared" si="18"/>
        <v>3255.8063999999995</v>
      </c>
      <c r="W336" s="21">
        <v>0</v>
      </c>
      <c r="X336" s="27">
        <v>29767.372799999997</v>
      </c>
      <c r="Y336" s="12" t="s">
        <v>38</v>
      </c>
      <c r="Z336" s="12" t="s">
        <v>1482</v>
      </c>
      <c r="AA336" s="12" t="str">
        <f>VLOOKUP(C336,'MASTER SALE PARTY'!$B$4:$E$1000,4,FALSE)</f>
        <v>Local</v>
      </c>
      <c r="AB336" s="26">
        <v>12</v>
      </c>
    </row>
    <row r="337" spans="1:28">
      <c r="A337" s="16">
        <v>43586</v>
      </c>
      <c r="B337" s="12">
        <v>164</v>
      </c>
      <c r="C337" s="23" t="s">
        <v>173</v>
      </c>
      <c r="D337" s="12" t="str">
        <f>VLOOKUP(C337,'MASTER SALE PARTY'!$B$4:$E$1000,2,FALSE)</f>
        <v>27AAGCP0139E1ZP</v>
      </c>
      <c r="E337" s="12" t="s">
        <v>1545</v>
      </c>
      <c r="F337" s="24" t="s">
        <v>401</v>
      </c>
      <c r="G337" s="25">
        <v>43613</v>
      </c>
      <c r="H337" s="12" t="str">
        <f>VLOOKUP(C337,'MASTER SALE PARTY'!$B$4:$E$1000,3,FALSE)</f>
        <v>27-Maharashatra</v>
      </c>
      <c r="I337" s="17">
        <v>0</v>
      </c>
      <c r="J337" s="17" t="s">
        <v>37</v>
      </c>
      <c r="K337" s="26">
        <v>87141090</v>
      </c>
      <c r="L337" s="20">
        <f>VLOOKUP(K337,'MASTER SALE HSN'!$A$4:$E$200,5,FALSE)</f>
        <v>28</v>
      </c>
      <c r="M337" s="26"/>
      <c r="N337" s="12"/>
      <c r="O337" s="12"/>
      <c r="P337" s="12"/>
      <c r="Q337" s="12"/>
      <c r="R337" s="12"/>
      <c r="S337" s="28">
        <v>75370</v>
      </c>
      <c r="T337" s="21">
        <f t="shared" si="16"/>
        <v>0</v>
      </c>
      <c r="U337" s="21">
        <f t="shared" si="17"/>
        <v>10551.800000000001</v>
      </c>
      <c r="V337" s="21">
        <f t="shared" si="18"/>
        <v>10551.800000000001</v>
      </c>
      <c r="W337" s="21">
        <v>0</v>
      </c>
      <c r="X337" s="27">
        <v>96473.600000000006</v>
      </c>
      <c r="Y337" s="12" t="s">
        <v>38</v>
      </c>
      <c r="Z337" s="12" t="s">
        <v>1482</v>
      </c>
      <c r="AA337" s="12" t="str">
        <f>VLOOKUP(C337,'MASTER SALE PARTY'!$B$4:$E$1000,4,FALSE)</f>
        <v>Local</v>
      </c>
      <c r="AB337" s="26">
        <v>1000</v>
      </c>
    </row>
    <row r="338" spans="1:28">
      <c r="A338" s="16">
        <v>43586</v>
      </c>
      <c r="B338" s="12">
        <v>165</v>
      </c>
      <c r="C338" s="23" t="s">
        <v>173</v>
      </c>
      <c r="D338" s="12" t="str">
        <f>VLOOKUP(C338,'MASTER SALE PARTY'!$B$4:$E$1000,2,FALSE)</f>
        <v>27AAGCP0139E1ZP</v>
      </c>
      <c r="E338" s="12" t="s">
        <v>1545</v>
      </c>
      <c r="F338" s="24" t="s">
        <v>402</v>
      </c>
      <c r="G338" s="25">
        <v>43613</v>
      </c>
      <c r="H338" s="12" t="str">
        <f>VLOOKUP(C338,'MASTER SALE PARTY'!$B$4:$E$1000,3,FALSE)</f>
        <v>27-Maharashatra</v>
      </c>
      <c r="I338" s="17">
        <v>0</v>
      </c>
      <c r="J338" s="17" t="s">
        <v>37</v>
      </c>
      <c r="K338" s="26">
        <v>87141090</v>
      </c>
      <c r="L338" s="20">
        <f>VLOOKUP(K338,'MASTER SALE HSN'!$A$4:$E$200,5,FALSE)</f>
        <v>28</v>
      </c>
      <c r="M338" s="26"/>
      <c r="N338" s="12"/>
      <c r="O338" s="12"/>
      <c r="P338" s="12"/>
      <c r="Q338" s="12"/>
      <c r="R338" s="12"/>
      <c r="S338" s="28">
        <v>5643.6</v>
      </c>
      <c r="T338" s="21">
        <f t="shared" si="16"/>
        <v>0</v>
      </c>
      <c r="U338" s="21">
        <f t="shared" si="17"/>
        <v>790.10400000000004</v>
      </c>
      <c r="V338" s="21">
        <f t="shared" si="18"/>
        <v>790.10400000000004</v>
      </c>
      <c r="W338" s="21">
        <v>0</v>
      </c>
      <c r="X338" s="27">
        <v>7223.8080000000009</v>
      </c>
      <c r="Y338" s="12" t="s">
        <v>38</v>
      </c>
      <c r="Z338" s="12" t="s">
        <v>1482</v>
      </c>
      <c r="AA338" s="12" t="str">
        <f>VLOOKUP(C338,'MASTER SALE PARTY'!$B$4:$E$1000,4,FALSE)</f>
        <v>Local</v>
      </c>
      <c r="AB338" s="26">
        <v>120</v>
      </c>
    </row>
    <row r="339" spans="1:28">
      <c r="A339" s="16">
        <v>43586</v>
      </c>
      <c r="B339" s="12">
        <v>166</v>
      </c>
      <c r="C339" s="23" t="s">
        <v>121</v>
      </c>
      <c r="D339" s="12" t="str">
        <f>VLOOKUP(C339,'MASTER SALE PARTY'!$B$4:$E$1000,2,FALSE)</f>
        <v>23AABCE9378F1ZK</v>
      </c>
      <c r="E339" s="12" t="s">
        <v>1545</v>
      </c>
      <c r="F339" s="24" t="s">
        <v>403</v>
      </c>
      <c r="G339" s="25">
        <v>43613</v>
      </c>
      <c r="H339" s="12" t="str">
        <f>VLOOKUP(C339,'MASTER SALE PARTY'!$B$4:$E$1000,3,FALSE)</f>
        <v>23-Madhya Pradesh</v>
      </c>
      <c r="I339" s="17">
        <v>0</v>
      </c>
      <c r="J339" s="17" t="s">
        <v>37</v>
      </c>
      <c r="K339" s="26">
        <v>87081090</v>
      </c>
      <c r="L339" s="20">
        <f>VLOOKUP(K339,'MASTER SALE HSN'!$A$4:$E$200,5,FALSE)</f>
        <v>28</v>
      </c>
      <c r="M339" s="26"/>
      <c r="N339" s="12"/>
      <c r="O339" s="12"/>
      <c r="P339" s="12"/>
      <c r="Q339" s="12"/>
      <c r="R339" s="12"/>
      <c r="S339" s="28">
        <v>9388.2000000000007</v>
      </c>
      <c r="T339" s="21">
        <f t="shared" si="16"/>
        <v>2628.6959999999999</v>
      </c>
      <c r="U339" s="21">
        <f t="shared" si="17"/>
        <v>0</v>
      </c>
      <c r="V339" s="21">
        <f t="shared" si="18"/>
        <v>0</v>
      </c>
      <c r="W339" s="21">
        <v>0</v>
      </c>
      <c r="X339" s="27">
        <v>12016.896000000001</v>
      </c>
      <c r="Y339" s="12" t="s">
        <v>38</v>
      </c>
      <c r="Z339" s="12" t="s">
        <v>1482</v>
      </c>
      <c r="AA339" s="12" t="str">
        <f>VLOOKUP(C339,'MASTER SALE PARTY'!$B$4:$E$1000,4,FALSE)</f>
        <v>Oms</v>
      </c>
      <c r="AB339" s="26">
        <v>10</v>
      </c>
    </row>
    <row r="340" spans="1:28">
      <c r="A340" s="16">
        <v>43586</v>
      </c>
      <c r="B340" s="12">
        <v>167</v>
      </c>
      <c r="C340" s="23" t="s">
        <v>121</v>
      </c>
      <c r="D340" s="12" t="str">
        <f>VLOOKUP(C340,'MASTER SALE PARTY'!$B$4:$E$1000,2,FALSE)</f>
        <v>23AABCE9378F1ZK</v>
      </c>
      <c r="E340" s="12" t="s">
        <v>1545</v>
      </c>
      <c r="F340" s="24" t="s">
        <v>404</v>
      </c>
      <c r="G340" s="25">
        <v>43613</v>
      </c>
      <c r="H340" s="12" t="str">
        <f>VLOOKUP(C340,'MASTER SALE PARTY'!$B$4:$E$1000,3,FALSE)</f>
        <v>23-Madhya Pradesh</v>
      </c>
      <c r="I340" s="17">
        <v>0</v>
      </c>
      <c r="J340" s="17" t="s">
        <v>37</v>
      </c>
      <c r="K340" s="26">
        <v>87081090</v>
      </c>
      <c r="L340" s="20">
        <f>VLOOKUP(K340,'MASTER SALE HSN'!$A$4:$E$200,5,FALSE)</f>
        <v>28</v>
      </c>
      <c r="M340" s="26"/>
      <c r="N340" s="12"/>
      <c r="O340" s="12"/>
      <c r="P340" s="12"/>
      <c r="Q340" s="12"/>
      <c r="R340" s="12"/>
      <c r="S340" s="28">
        <v>38068</v>
      </c>
      <c r="T340" s="21">
        <f t="shared" si="16"/>
        <v>10659.04</v>
      </c>
      <c r="U340" s="21">
        <f t="shared" si="17"/>
        <v>0</v>
      </c>
      <c r="V340" s="21">
        <f t="shared" si="18"/>
        <v>0</v>
      </c>
      <c r="W340" s="21">
        <v>0</v>
      </c>
      <c r="X340" s="27">
        <v>48727.040000000001</v>
      </c>
      <c r="Y340" s="12" t="s">
        <v>38</v>
      </c>
      <c r="Z340" s="12" t="s">
        <v>1482</v>
      </c>
      <c r="AA340" s="12" t="str">
        <f>VLOOKUP(C340,'MASTER SALE PARTY'!$B$4:$E$1000,4,FALSE)</f>
        <v>Oms</v>
      </c>
      <c r="AB340" s="26">
        <v>20</v>
      </c>
    </row>
    <row r="341" spans="1:28">
      <c r="A341" s="16">
        <v>43586</v>
      </c>
      <c r="B341" s="12">
        <v>168</v>
      </c>
      <c r="C341" s="23" t="s">
        <v>121</v>
      </c>
      <c r="D341" s="12" t="str">
        <f>VLOOKUP(C341,'MASTER SALE PARTY'!$B$4:$E$1000,2,FALSE)</f>
        <v>23AABCE9378F1ZK</v>
      </c>
      <c r="E341" s="12" t="s">
        <v>1545</v>
      </c>
      <c r="F341" s="24" t="s">
        <v>405</v>
      </c>
      <c r="G341" s="25">
        <v>43613</v>
      </c>
      <c r="H341" s="12" t="str">
        <f>VLOOKUP(C341,'MASTER SALE PARTY'!$B$4:$E$1000,3,FALSE)</f>
        <v>23-Madhya Pradesh</v>
      </c>
      <c r="I341" s="17">
        <v>0</v>
      </c>
      <c r="J341" s="17" t="s">
        <v>37</v>
      </c>
      <c r="K341" s="26">
        <v>87081090</v>
      </c>
      <c r="L341" s="20">
        <f>VLOOKUP(K341,'MASTER SALE HSN'!$A$4:$E$200,5,FALSE)</f>
        <v>28</v>
      </c>
      <c r="M341" s="26"/>
      <c r="N341" s="12"/>
      <c r="O341" s="12"/>
      <c r="P341" s="12"/>
      <c r="Q341" s="12"/>
      <c r="R341" s="12"/>
      <c r="S341" s="28">
        <v>12951</v>
      </c>
      <c r="T341" s="21">
        <f t="shared" si="16"/>
        <v>3626.2799999999997</v>
      </c>
      <c r="U341" s="21">
        <f t="shared" si="17"/>
        <v>0</v>
      </c>
      <c r="V341" s="21">
        <f t="shared" si="18"/>
        <v>0</v>
      </c>
      <c r="W341" s="21">
        <v>0</v>
      </c>
      <c r="X341" s="27">
        <v>16577.28</v>
      </c>
      <c r="Y341" s="12" t="s">
        <v>38</v>
      </c>
      <c r="Z341" s="12" t="s">
        <v>1482</v>
      </c>
      <c r="AA341" s="12" t="str">
        <f>VLOOKUP(C341,'MASTER SALE PARTY'!$B$4:$E$1000,4,FALSE)</f>
        <v>Oms</v>
      </c>
      <c r="AB341" s="26">
        <v>10</v>
      </c>
    </row>
    <row r="342" spans="1:28">
      <c r="A342" s="16">
        <v>43586</v>
      </c>
      <c r="B342" s="12">
        <v>169</v>
      </c>
      <c r="C342" s="23" t="s">
        <v>121</v>
      </c>
      <c r="D342" s="12" t="str">
        <f>VLOOKUP(C342,'MASTER SALE PARTY'!$B$4:$E$1000,2,FALSE)</f>
        <v>23AABCE9378F1ZK</v>
      </c>
      <c r="E342" s="12" t="s">
        <v>1545</v>
      </c>
      <c r="F342" s="24" t="s">
        <v>406</v>
      </c>
      <c r="G342" s="25">
        <v>43613</v>
      </c>
      <c r="H342" s="12" t="str">
        <f>VLOOKUP(C342,'MASTER SALE PARTY'!$B$4:$E$1000,3,FALSE)</f>
        <v>23-Madhya Pradesh</v>
      </c>
      <c r="I342" s="17">
        <v>0</v>
      </c>
      <c r="J342" s="17" t="s">
        <v>37</v>
      </c>
      <c r="K342" s="26">
        <v>87081090</v>
      </c>
      <c r="L342" s="20">
        <f>VLOOKUP(K342,'MASTER SALE HSN'!$A$4:$E$200,5,FALSE)</f>
        <v>28</v>
      </c>
      <c r="M342" s="26"/>
      <c r="N342" s="12"/>
      <c r="O342" s="12"/>
      <c r="P342" s="12"/>
      <c r="Q342" s="12"/>
      <c r="R342" s="12"/>
      <c r="S342" s="28">
        <v>2030.87</v>
      </c>
      <c r="T342" s="21">
        <f t="shared" si="16"/>
        <v>568.64359999999999</v>
      </c>
      <c r="U342" s="21">
        <f t="shared" si="17"/>
        <v>0</v>
      </c>
      <c r="V342" s="21">
        <f t="shared" si="18"/>
        <v>0</v>
      </c>
      <c r="W342" s="21">
        <v>0</v>
      </c>
      <c r="X342" s="27">
        <v>2599.5135999999998</v>
      </c>
      <c r="Y342" s="12" t="s">
        <v>38</v>
      </c>
      <c r="Z342" s="12" t="s">
        <v>1482</v>
      </c>
      <c r="AA342" s="12" t="str">
        <f>VLOOKUP(C342,'MASTER SALE PARTY'!$B$4:$E$1000,4,FALSE)</f>
        <v>Oms</v>
      </c>
      <c r="AB342" s="26">
        <v>1</v>
      </c>
    </row>
    <row r="343" spans="1:28">
      <c r="A343" s="16">
        <v>43586</v>
      </c>
      <c r="B343" s="12">
        <v>170</v>
      </c>
      <c r="C343" s="23" t="s">
        <v>185</v>
      </c>
      <c r="D343" s="12" t="str">
        <f>VLOOKUP(C343,'MASTER SALE PARTY'!$B$4:$E$1000,2,FALSE)</f>
        <v>27AABFP3834C1ZK</v>
      </c>
      <c r="E343" s="12" t="s">
        <v>1545</v>
      </c>
      <c r="F343" s="24" t="s">
        <v>407</v>
      </c>
      <c r="G343" s="25">
        <v>43614</v>
      </c>
      <c r="H343" s="12" t="str">
        <f>VLOOKUP(C343,'MASTER SALE PARTY'!$B$4:$E$1000,3,FALSE)</f>
        <v>27-Maharashatra</v>
      </c>
      <c r="I343" s="17">
        <v>0</v>
      </c>
      <c r="J343" s="17" t="s">
        <v>37</v>
      </c>
      <c r="K343" s="26">
        <v>87141900</v>
      </c>
      <c r="L343" s="20">
        <f>VLOOKUP(K343,'MASTER SALE HSN'!$A$4:$E$200,5,FALSE)</f>
        <v>28</v>
      </c>
      <c r="M343" s="26"/>
      <c r="N343" s="12"/>
      <c r="O343" s="12"/>
      <c r="P343" s="12"/>
      <c r="Q343" s="12"/>
      <c r="R343" s="12"/>
      <c r="S343" s="28">
        <v>7482</v>
      </c>
      <c r="T343" s="21">
        <f t="shared" si="16"/>
        <v>0</v>
      </c>
      <c r="U343" s="21">
        <f t="shared" si="17"/>
        <v>1047.48</v>
      </c>
      <c r="V343" s="21">
        <f t="shared" si="18"/>
        <v>1047.48</v>
      </c>
      <c r="W343" s="21">
        <v>0</v>
      </c>
      <c r="X343" s="27">
        <v>9576.9599999999991</v>
      </c>
      <c r="Y343" s="12" t="s">
        <v>38</v>
      </c>
      <c r="Z343" s="12" t="s">
        <v>1482</v>
      </c>
      <c r="AA343" s="12" t="str">
        <f>VLOOKUP(C343,'MASTER SALE PARTY'!$B$4:$E$1000,4,FALSE)</f>
        <v>Local</v>
      </c>
      <c r="AB343" s="26">
        <v>600</v>
      </c>
    </row>
    <row r="344" spans="1:28">
      <c r="A344" s="16">
        <v>43586</v>
      </c>
      <c r="B344" s="12">
        <v>171</v>
      </c>
      <c r="C344" s="23" t="s">
        <v>45</v>
      </c>
      <c r="D344" s="12" t="str">
        <f>VLOOKUP(C344,'MASTER SALE PARTY'!$B$4:$E$1000,2,FALSE)</f>
        <v>27AAECM8871A1ZF</v>
      </c>
      <c r="E344" s="12" t="s">
        <v>1545</v>
      </c>
      <c r="F344" s="24" t="s">
        <v>408</v>
      </c>
      <c r="G344" s="25">
        <v>43614</v>
      </c>
      <c r="H344" s="12" t="str">
        <f>VLOOKUP(C344,'MASTER SALE PARTY'!$B$4:$E$1000,3,FALSE)</f>
        <v>27-Maharashatra</v>
      </c>
      <c r="I344" s="17">
        <v>0</v>
      </c>
      <c r="J344" s="17" t="s">
        <v>37</v>
      </c>
      <c r="K344" s="26">
        <v>87089900</v>
      </c>
      <c r="L344" s="20">
        <f>VLOOKUP(K344,'MASTER SALE HSN'!$A$4:$E$200,5,FALSE)</f>
        <v>28</v>
      </c>
      <c r="M344" s="26"/>
      <c r="N344" s="12"/>
      <c r="O344" s="12"/>
      <c r="P344" s="12"/>
      <c r="Q344" s="12"/>
      <c r="R344" s="12"/>
      <c r="S344" s="28">
        <v>23255.759999999998</v>
      </c>
      <c r="T344" s="21">
        <f t="shared" si="16"/>
        <v>0</v>
      </c>
      <c r="U344" s="21">
        <f t="shared" si="17"/>
        <v>3255.8063999999995</v>
      </c>
      <c r="V344" s="21">
        <f t="shared" si="18"/>
        <v>3255.8063999999995</v>
      </c>
      <c r="W344" s="21">
        <v>0</v>
      </c>
      <c r="X344" s="27">
        <v>29767.372799999997</v>
      </c>
      <c r="Y344" s="12" t="s">
        <v>38</v>
      </c>
      <c r="Z344" s="12" t="s">
        <v>1482</v>
      </c>
      <c r="AA344" s="12" t="str">
        <f>VLOOKUP(C344,'MASTER SALE PARTY'!$B$4:$E$1000,4,FALSE)</f>
        <v>Local</v>
      </c>
      <c r="AB344" s="26">
        <v>12</v>
      </c>
    </row>
    <row r="345" spans="1:28">
      <c r="A345" s="16">
        <v>43586</v>
      </c>
      <c r="B345" s="12">
        <v>172</v>
      </c>
      <c r="C345" s="23" t="s">
        <v>173</v>
      </c>
      <c r="D345" s="12" t="str">
        <f>VLOOKUP(C345,'MASTER SALE PARTY'!$B$4:$E$1000,2,FALSE)</f>
        <v>27AAGCP0139E1ZP</v>
      </c>
      <c r="E345" s="12" t="s">
        <v>1545</v>
      </c>
      <c r="F345" s="24" t="s">
        <v>409</v>
      </c>
      <c r="G345" s="25">
        <v>43614</v>
      </c>
      <c r="H345" s="12" t="str">
        <f>VLOOKUP(C345,'MASTER SALE PARTY'!$B$4:$E$1000,3,FALSE)</f>
        <v>27-Maharashatra</v>
      </c>
      <c r="I345" s="17">
        <v>0</v>
      </c>
      <c r="J345" s="17" t="s">
        <v>37</v>
      </c>
      <c r="K345" s="26">
        <v>87141090</v>
      </c>
      <c r="L345" s="20">
        <f>VLOOKUP(K345,'MASTER SALE HSN'!$A$4:$E$200,5,FALSE)</f>
        <v>28</v>
      </c>
      <c r="M345" s="26"/>
      <c r="N345" s="12"/>
      <c r="O345" s="12"/>
      <c r="P345" s="12"/>
      <c r="Q345" s="12"/>
      <c r="R345" s="12"/>
      <c r="S345" s="28">
        <v>45222</v>
      </c>
      <c r="T345" s="21">
        <f t="shared" si="16"/>
        <v>0</v>
      </c>
      <c r="U345" s="21">
        <f t="shared" si="17"/>
        <v>6331.08</v>
      </c>
      <c r="V345" s="21">
        <f t="shared" si="18"/>
        <v>6331.08</v>
      </c>
      <c r="W345" s="21">
        <v>0</v>
      </c>
      <c r="X345" s="27">
        <v>57884.160000000003</v>
      </c>
      <c r="Y345" s="12" t="s">
        <v>38</v>
      </c>
      <c r="Z345" s="12" t="s">
        <v>1482</v>
      </c>
      <c r="AA345" s="12" t="str">
        <f>VLOOKUP(C345,'MASTER SALE PARTY'!$B$4:$E$1000,4,FALSE)</f>
        <v>Local</v>
      </c>
      <c r="AB345" s="26">
        <v>600</v>
      </c>
    </row>
    <row r="346" spans="1:28">
      <c r="A346" s="16">
        <v>43586</v>
      </c>
      <c r="B346" s="12">
        <v>173</v>
      </c>
      <c r="C346" s="23" t="s">
        <v>92</v>
      </c>
      <c r="D346" s="12" t="str">
        <f>VLOOKUP(C346,'MASTER SALE PARTY'!$B$4:$E$1000,2,FALSE)</f>
        <v>27AAACH4211R1ZF</v>
      </c>
      <c r="E346" s="12" t="s">
        <v>1545</v>
      </c>
      <c r="F346" s="24" t="s">
        <v>410</v>
      </c>
      <c r="G346" s="25">
        <v>43615</v>
      </c>
      <c r="H346" s="12" t="str">
        <f>VLOOKUP(C346,'MASTER SALE PARTY'!$B$4:$E$1000,3,FALSE)</f>
        <v>27-Maharashatra</v>
      </c>
      <c r="I346" s="17">
        <v>0</v>
      </c>
      <c r="J346" s="17" t="s">
        <v>37</v>
      </c>
      <c r="K346" s="26">
        <v>85129000</v>
      </c>
      <c r="L346" s="20">
        <f>VLOOKUP(K346,'MASTER SALE HSN'!$A$4:$E$200,5,FALSE)</f>
        <v>18</v>
      </c>
      <c r="M346" s="26"/>
      <c r="N346" s="12"/>
      <c r="O346" s="12"/>
      <c r="P346" s="12"/>
      <c r="Q346" s="12"/>
      <c r="R346" s="12"/>
      <c r="S346" s="28">
        <v>90000</v>
      </c>
      <c r="T346" s="21">
        <f t="shared" si="16"/>
        <v>0</v>
      </c>
      <c r="U346" s="21">
        <f t="shared" si="17"/>
        <v>8100</v>
      </c>
      <c r="V346" s="21">
        <f t="shared" si="18"/>
        <v>8100</v>
      </c>
      <c r="W346" s="21">
        <v>0</v>
      </c>
      <c r="X346" s="27">
        <v>106200</v>
      </c>
      <c r="Y346" s="12" t="s">
        <v>38</v>
      </c>
      <c r="Z346" s="12" t="s">
        <v>1482</v>
      </c>
      <c r="AA346" s="12" t="str">
        <f>VLOOKUP(C346,'MASTER SALE PARTY'!$B$4:$E$1000,4,FALSE)</f>
        <v>Local</v>
      </c>
      <c r="AB346" s="26">
        <v>3600</v>
      </c>
    </row>
    <row r="347" spans="1:28">
      <c r="A347" s="16">
        <v>43586</v>
      </c>
      <c r="B347" s="12">
        <v>174</v>
      </c>
      <c r="C347" s="23" t="s">
        <v>64</v>
      </c>
      <c r="D347" s="12" t="str">
        <f>VLOOKUP(C347,'MASTER SALE PARTY'!$B$4:$E$1000,2,FALSE)</f>
        <v>27AAACD4090Q1Z8</v>
      </c>
      <c r="E347" s="12" t="s">
        <v>1545</v>
      </c>
      <c r="F347" s="24" t="s">
        <v>411</v>
      </c>
      <c r="G347" s="25">
        <v>43615</v>
      </c>
      <c r="H347" s="12" t="str">
        <f>VLOOKUP(C347,'MASTER SALE PARTY'!$B$4:$E$1000,3,FALSE)</f>
        <v>27-Maharashatra</v>
      </c>
      <c r="I347" s="17">
        <v>0</v>
      </c>
      <c r="J347" s="17" t="s">
        <v>37</v>
      </c>
      <c r="K347" s="26">
        <v>85129000</v>
      </c>
      <c r="L347" s="20">
        <f>VLOOKUP(K347,'MASTER SALE HSN'!$A$4:$E$200,5,FALSE)</f>
        <v>18</v>
      </c>
      <c r="M347" s="26"/>
      <c r="N347" s="12"/>
      <c r="O347" s="12"/>
      <c r="P347" s="12"/>
      <c r="Q347" s="12"/>
      <c r="R347" s="12"/>
      <c r="S347" s="28">
        <v>87847.2</v>
      </c>
      <c r="T347" s="21">
        <f t="shared" si="16"/>
        <v>0</v>
      </c>
      <c r="U347" s="21">
        <f t="shared" si="17"/>
        <v>7906.2479999999996</v>
      </c>
      <c r="V347" s="21">
        <f t="shared" si="18"/>
        <v>7906.2479999999996</v>
      </c>
      <c r="W347" s="21">
        <v>0</v>
      </c>
      <c r="X347" s="27">
        <v>103659.696</v>
      </c>
      <c r="Y347" s="12" t="s">
        <v>38</v>
      </c>
      <c r="Z347" s="12" t="s">
        <v>1482</v>
      </c>
      <c r="AA347" s="12" t="str">
        <f>VLOOKUP(C347,'MASTER SALE PARTY'!$B$4:$E$1000,4,FALSE)</f>
        <v>Local</v>
      </c>
      <c r="AB347" s="26">
        <v>720</v>
      </c>
    </row>
    <row r="348" spans="1:28">
      <c r="A348" s="16">
        <v>43586</v>
      </c>
      <c r="B348" s="12">
        <v>175</v>
      </c>
      <c r="C348" s="23" t="s">
        <v>64</v>
      </c>
      <c r="D348" s="12" t="str">
        <f>VLOOKUP(C348,'MASTER SALE PARTY'!$B$4:$E$1000,2,FALSE)</f>
        <v>27AAACD4090Q1Z8</v>
      </c>
      <c r="E348" s="12" t="s">
        <v>1545</v>
      </c>
      <c r="F348" s="24" t="s">
        <v>412</v>
      </c>
      <c r="G348" s="25">
        <v>43615</v>
      </c>
      <c r="H348" s="12" t="str">
        <f>VLOOKUP(C348,'MASTER SALE PARTY'!$B$4:$E$1000,3,FALSE)</f>
        <v>27-Maharashatra</v>
      </c>
      <c r="I348" s="17">
        <v>0</v>
      </c>
      <c r="J348" s="17" t="s">
        <v>37</v>
      </c>
      <c r="K348" s="26">
        <v>85129000</v>
      </c>
      <c r="L348" s="20">
        <f>VLOOKUP(K348,'MASTER SALE HSN'!$A$4:$E$200,5,FALSE)</f>
        <v>18</v>
      </c>
      <c r="M348" s="26"/>
      <c r="N348" s="12"/>
      <c r="O348" s="12"/>
      <c r="P348" s="12"/>
      <c r="Q348" s="12"/>
      <c r="R348" s="12"/>
      <c r="S348" s="28">
        <v>18916.080000000002</v>
      </c>
      <c r="T348" s="21">
        <f t="shared" si="16"/>
        <v>0</v>
      </c>
      <c r="U348" s="21">
        <f t="shared" si="17"/>
        <v>1702.4472000000003</v>
      </c>
      <c r="V348" s="21">
        <f t="shared" si="18"/>
        <v>1702.4472000000003</v>
      </c>
      <c r="W348" s="21">
        <v>0</v>
      </c>
      <c r="X348" s="27">
        <v>22320.974399999999</v>
      </c>
      <c r="Y348" s="12" t="s">
        <v>38</v>
      </c>
      <c r="Z348" s="12" t="s">
        <v>1482</v>
      </c>
      <c r="AA348" s="12" t="str">
        <f>VLOOKUP(C348,'MASTER SALE PARTY'!$B$4:$E$1000,4,FALSE)</f>
        <v>Local</v>
      </c>
      <c r="AB348" s="26">
        <v>293</v>
      </c>
    </row>
    <row r="349" spans="1:28">
      <c r="A349" s="16">
        <v>43586</v>
      </c>
      <c r="B349" s="12">
        <v>176</v>
      </c>
      <c r="C349" s="23" t="s">
        <v>45</v>
      </c>
      <c r="D349" s="12" t="str">
        <f>VLOOKUP(C349,'MASTER SALE PARTY'!$B$4:$E$1000,2,FALSE)</f>
        <v>27AAECM8871A1ZF</v>
      </c>
      <c r="E349" s="12" t="s">
        <v>1545</v>
      </c>
      <c r="F349" s="24" t="s">
        <v>413</v>
      </c>
      <c r="G349" s="25">
        <v>43615</v>
      </c>
      <c r="H349" s="12" t="str">
        <f>VLOOKUP(C349,'MASTER SALE PARTY'!$B$4:$E$1000,3,FALSE)</f>
        <v>27-Maharashatra</v>
      </c>
      <c r="I349" s="17">
        <v>0</v>
      </c>
      <c r="J349" s="17" t="s">
        <v>37</v>
      </c>
      <c r="K349" s="26">
        <v>87089900</v>
      </c>
      <c r="L349" s="20">
        <f>VLOOKUP(K349,'MASTER SALE HSN'!$A$4:$E$200,5,FALSE)</f>
        <v>28</v>
      </c>
      <c r="M349" s="26"/>
      <c r="N349" s="12"/>
      <c r="O349" s="12"/>
      <c r="P349" s="12"/>
      <c r="Q349" s="12"/>
      <c r="R349" s="12"/>
      <c r="S349" s="28">
        <v>23255.759999999998</v>
      </c>
      <c r="T349" s="21">
        <f t="shared" si="16"/>
        <v>0</v>
      </c>
      <c r="U349" s="21">
        <f t="shared" si="17"/>
        <v>3255.8063999999995</v>
      </c>
      <c r="V349" s="21">
        <f t="shared" si="18"/>
        <v>3255.8063999999995</v>
      </c>
      <c r="W349" s="21">
        <v>0</v>
      </c>
      <c r="X349" s="27">
        <v>29767.372799999997</v>
      </c>
      <c r="Y349" s="12" t="s">
        <v>38</v>
      </c>
      <c r="Z349" s="12" t="s">
        <v>1482</v>
      </c>
      <c r="AA349" s="12" t="str">
        <f>VLOOKUP(C349,'MASTER SALE PARTY'!$B$4:$E$1000,4,FALSE)</f>
        <v>Local</v>
      </c>
      <c r="AB349" s="26">
        <v>12</v>
      </c>
    </row>
    <row r="350" spans="1:28">
      <c r="A350" s="16">
        <v>43586</v>
      </c>
      <c r="B350" s="12">
        <v>177</v>
      </c>
      <c r="C350" s="23" t="s">
        <v>185</v>
      </c>
      <c r="D350" s="12" t="str">
        <f>VLOOKUP(C350,'MASTER SALE PARTY'!$B$4:$E$1000,2,FALSE)</f>
        <v>27AABFP3834C1ZK</v>
      </c>
      <c r="E350" s="12" t="s">
        <v>1545</v>
      </c>
      <c r="F350" s="24" t="s">
        <v>414</v>
      </c>
      <c r="G350" s="25">
        <v>43615</v>
      </c>
      <c r="H350" s="12" t="str">
        <f>VLOOKUP(C350,'MASTER SALE PARTY'!$B$4:$E$1000,3,FALSE)</f>
        <v>27-Maharashatra</v>
      </c>
      <c r="I350" s="17">
        <v>0</v>
      </c>
      <c r="J350" s="17" t="s">
        <v>37</v>
      </c>
      <c r="K350" s="26">
        <v>87141900</v>
      </c>
      <c r="L350" s="20">
        <f>VLOOKUP(K350,'MASTER SALE HSN'!$A$4:$E$200,5,FALSE)</f>
        <v>28</v>
      </c>
      <c r="M350" s="26"/>
      <c r="N350" s="12"/>
      <c r="O350" s="12"/>
      <c r="P350" s="12"/>
      <c r="Q350" s="12"/>
      <c r="R350" s="12"/>
      <c r="S350" s="28">
        <v>12923.9</v>
      </c>
      <c r="T350" s="21">
        <f t="shared" si="16"/>
        <v>0</v>
      </c>
      <c r="U350" s="21">
        <f t="shared" si="17"/>
        <v>1809.346</v>
      </c>
      <c r="V350" s="21">
        <f t="shared" si="18"/>
        <v>1809.346</v>
      </c>
      <c r="W350" s="21">
        <v>0</v>
      </c>
      <c r="X350" s="27">
        <v>16542.592000000001</v>
      </c>
      <c r="Y350" s="12" t="s">
        <v>38</v>
      </c>
      <c r="Z350" s="12" t="s">
        <v>1482</v>
      </c>
      <c r="AA350" s="12" t="str">
        <f>VLOOKUP(C350,'MASTER SALE PARTY'!$B$4:$E$1000,4,FALSE)</f>
        <v>Local</v>
      </c>
      <c r="AB350" s="26">
        <v>1030</v>
      </c>
    </row>
    <row r="351" spans="1:28">
      <c r="A351" s="16">
        <v>43586</v>
      </c>
      <c r="B351" s="12">
        <v>178</v>
      </c>
      <c r="C351" s="23" t="s">
        <v>59</v>
      </c>
      <c r="D351" s="12" t="str">
        <f>VLOOKUP(C351,'MASTER SALE PARTY'!$B$4:$E$1000,2,FALSE)</f>
        <v>27AAACT1848E1ZH</v>
      </c>
      <c r="E351" s="12" t="s">
        <v>1545</v>
      </c>
      <c r="F351" s="24" t="s">
        <v>415</v>
      </c>
      <c r="G351" s="25">
        <v>43615</v>
      </c>
      <c r="H351" s="12" t="str">
        <f>VLOOKUP(C351,'MASTER SALE PARTY'!$B$4:$E$1000,3,FALSE)</f>
        <v>27-Maharashatra</v>
      </c>
      <c r="I351" s="17">
        <v>0</v>
      </c>
      <c r="J351" s="17" t="s">
        <v>37</v>
      </c>
      <c r="K351" s="26">
        <v>87089900</v>
      </c>
      <c r="L351" s="20">
        <f>VLOOKUP(K351,'MASTER SALE HSN'!$A$4:$E$200,5,FALSE)</f>
        <v>28</v>
      </c>
      <c r="M351" s="26"/>
      <c r="N351" s="12"/>
      <c r="O351" s="12"/>
      <c r="P351" s="12"/>
      <c r="Q351" s="12"/>
      <c r="R351" s="12"/>
      <c r="S351" s="28">
        <v>57536</v>
      </c>
      <c r="T351" s="21">
        <f t="shared" si="16"/>
        <v>0</v>
      </c>
      <c r="U351" s="21">
        <f t="shared" si="17"/>
        <v>8055.04</v>
      </c>
      <c r="V351" s="21">
        <f t="shared" si="18"/>
        <v>8055.04</v>
      </c>
      <c r="W351" s="21">
        <v>0</v>
      </c>
      <c r="X351" s="27">
        <v>73646.079999999987</v>
      </c>
      <c r="Y351" s="12" t="s">
        <v>38</v>
      </c>
      <c r="Z351" s="12" t="s">
        <v>1482</v>
      </c>
      <c r="AA351" s="12" t="str">
        <f>VLOOKUP(C351,'MASTER SALE PARTY'!$B$4:$E$1000,4,FALSE)</f>
        <v>Local</v>
      </c>
      <c r="AB351" s="26">
        <v>80</v>
      </c>
    </row>
    <row r="352" spans="1:28">
      <c r="A352" s="16">
        <v>43586</v>
      </c>
      <c r="B352" s="12">
        <v>179</v>
      </c>
      <c r="C352" s="23" t="s">
        <v>142</v>
      </c>
      <c r="D352" s="12" t="str">
        <f>VLOOKUP(C352,'MASTER SALE PARTY'!$B$4:$E$1000,2,FALSE)</f>
        <v>27AAACB2484Q1Z8</v>
      </c>
      <c r="E352" s="12" t="s">
        <v>1545</v>
      </c>
      <c r="F352" s="24" t="s">
        <v>416</v>
      </c>
      <c r="G352" s="25">
        <v>43616</v>
      </c>
      <c r="H352" s="12" t="str">
        <f>VLOOKUP(C352,'MASTER SALE PARTY'!$B$4:$E$1000,3,FALSE)</f>
        <v>27-Maharashatra</v>
      </c>
      <c r="I352" s="17">
        <v>0</v>
      </c>
      <c r="J352" s="17" t="s">
        <v>37</v>
      </c>
      <c r="K352" s="26">
        <v>998898</v>
      </c>
      <c r="L352" s="20">
        <f>VLOOKUP(K352,'MASTER SALE HSN'!$A$4:$E$200,5,FALSE)</f>
        <v>18</v>
      </c>
      <c r="M352" s="26"/>
      <c r="N352" s="12"/>
      <c r="O352" s="12"/>
      <c r="P352" s="12"/>
      <c r="Q352" s="12"/>
      <c r="R352" s="12"/>
      <c r="S352" s="28">
        <v>1950</v>
      </c>
      <c r="T352" s="21">
        <f t="shared" si="16"/>
        <v>0</v>
      </c>
      <c r="U352" s="21">
        <f t="shared" si="17"/>
        <v>175.5</v>
      </c>
      <c r="V352" s="21">
        <f t="shared" si="18"/>
        <v>175.5</v>
      </c>
      <c r="W352" s="21">
        <v>0</v>
      </c>
      <c r="X352" s="27">
        <v>2301</v>
      </c>
      <c r="Y352" s="12" t="s">
        <v>38</v>
      </c>
      <c r="Z352" s="12" t="s">
        <v>1482</v>
      </c>
      <c r="AA352" s="12" t="str">
        <f>VLOOKUP(C352,'MASTER SALE PARTY'!$B$4:$E$1000,4,FALSE)</f>
        <v>Local</v>
      </c>
      <c r="AB352" s="26">
        <v>300</v>
      </c>
    </row>
    <row r="353" spans="1:28">
      <c r="A353" s="16">
        <v>43586</v>
      </c>
      <c r="B353" s="12">
        <v>180</v>
      </c>
      <c r="C353" s="23" t="s">
        <v>173</v>
      </c>
      <c r="D353" s="12" t="str">
        <f>VLOOKUP(C353,'MASTER SALE PARTY'!$B$4:$E$1000,2,FALSE)</f>
        <v>27AAGCP0139E1ZP</v>
      </c>
      <c r="E353" s="12" t="s">
        <v>1545</v>
      </c>
      <c r="F353" s="24" t="s">
        <v>417</v>
      </c>
      <c r="G353" s="25">
        <v>43616</v>
      </c>
      <c r="H353" s="12" t="str">
        <f>VLOOKUP(C353,'MASTER SALE PARTY'!$B$4:$E$1000,3,FALSE)</f>
        <v>27-Maharashatra</v>
      </c>
      <c r="I353" s="17">
        <v>0</v>
      </c>
      <c r="J353" s="17" t="s">
        <v>37</v>
      </c>
      <c r="K353" s="26">
        <v>87141090</v>
      </c>
      <c r="L353" s="20">
        <f>VLOOKUP(K353,'MASTER SALE HSN'!$A$4:$E$200,5,FALSE)</f>
        <v>28</v>
      </c>
      <c r="M353" s="26"/>
      <c r="N353" s="12"/>
      <c r="O353" s="12"/>
      <c r="P353" s="12"/>
      <c r="Q353" s="12"/>
      <c r="R353" s="12"/>
      <c r="S353" s="28">
        <v>54266.400000000001</v>
      </c>
      <c r="T353" s="21">
        <f t="shared" si="16"/>
        <v>0</v>
      </c>
      <c r="U353" s="21">
        <f t="shared" si="17"/>
        <v>7597.2960000000003</v>
      </c>
      <c r="V353" s="21">
        <f t="shared" si="18"/>
        <v>7597.2960000000003</v>
      </c>
      <c r="W353" s="21">
        <v>0</v>
      </c>
      <c r="X353" s="27">
        <v>69460.991999999998</v>
      </c>
      <c r="Y353" s="12" t="s">
        <v>38</v>
      </c>
      <c r="Z353" s="12" t="s">
        <v>1482</v>
      </c>
      <c r="AA353" s="12" t="str">
        <f>VLOOKUP(C353,'MASTER SALE PARTY'!$B$4:$E$1000,4,FALSE)</f>
        <v>Local</v>
      </c>
      <c r="AB353" s="26">
        <v>720</v>
      </c>
    </row>
    <row r="354" spans="1:28">
      <c r="A354" s="16">
        <v>43586</v>
      </c>
      <c r="B354" s="12">
        <v>181</v>
      </c>
      <c r="C354" s="23" t="s">
        <v>173</v>
      </c>
      <c r="D354" s="12" t="str">
        <f>VLOOKUP(C354,'MASTER SALE PARTY'!$B$4:$E$1000,2,FALSE)</f>
        <v>27AAGCP0139E1ZP</v>
      </c>
      <c r="E354" s="12" t="s">
        <v>1545</v>
      </c>
      <c r="F354" s="24" t="s">
        <v>418</v>
      </c>
      <c r="G354" s="25">
        <v>43616</v>
      </c>
      <c r="H354" s="12" t="str">
        <f>VLOOKUP(C354,'MASTER SALE PARTY'!$B$4:$E$1000,3,FALSE)</f>
        <v>27-Maharashatra</v>
      </c>
      <c r="I354" s="17">
        <v>0</v>
      </c>
      <c r="J354" s="17" t="s">
        <v>37</v>
      </c>
      <c r="K354" s="26">
        <v>87141090</v>
      </c>
      <c r="L354" s="20">
        <f>VLOOKUP(K354,'MASTER SALE HSN'!$A$4:$E$200,5,FALSE)</f>
        <v>28</v>
      </c>
      <c r="M354" s="26"/>
      <c r="N354" s="12"/>
      <c r="O354" s="12"/>
      <c r="P354" s="12"/>
      <c r="Q354" s="12"/>
      <c r="R354" s="12"/>
      <c r="S354" s="28">
        <v>36683.4</v>
      </c>
      <c r="T354" s="21">
        <f t="shared" si="16"/>
        <v>0</v>
      </c>
      <c r="U354" s="21">
        <f t="shared" si="17"/>
        <v>5135.6760000000004</v>
      </c>
      <c r="V354" s="21">
        <f t="shared" si="18"/>
        <v>5135.6760000000004</v>
      </c>
      <c r="W354" s="21">
        <v>0</v>
      </c>
      <c r="X354" s="27">
        <v>46954.752</v>
      </c>
      <c r="Y354" s="12" t="s">
        <v>38</v>
      </c>
      <c r="Z354" s="12" t="s">
        <v>1482</v>
      </c>
      <c r="AA354" s="12" t="str">
        <f>VLOOKUP(C354,'MASTER SALE PARTY'!$B$4:$E$1000,4,FALSE)</f>
        <v>Local</v>
      </c>
      <c r="AB354" s="26">
        <v>780</v>
      </c>
    </row>
    <row r="355" spans="1:28">
      <c r="A355" s="16">
        <v>43586</v>
      </c>
      <c r="B355" s="12">
        <v>182</v>
      </c>
      <c r="C355" s="23" t="s">
        <v>59</v>
      </c>
      <c r="D355" s="12" t="str">
        <f>VLOOKUP(C355,'MASTER SALE PARTY'!$B$4:$E$1000,2,FALSE)</f>
        <v>27AAACT1848E1ZH</v>
      </c>
      <c r="E355" s="12" t="s">
        <v>1545</v>
      </c>
      <c r="F355" s="24" t="s">
        <v>419</v>
      </c>
      <c r="G355" s="25">
        <v>43616</v>
      </c>
      <c r="H355" s="12" t="str">
        <f>VLOOKUP(C355,'MASTER SALE PARTY'!$B$4:$E$1000,3,FALSE)</f>
        <v>27-Maharashatra</v>
      </c>
      <c r="I355" s="17">
        <v>0</v>
      </c>
      <c r="J355" s="17" t="s">
        <v>37</v>
      </c>
      <c r="K355" s="26">
        <v>87089900</v>
      </c>
      <c r="L355" s="20">
        <f>VLOOKUP(K355,'MASTER SALE HSN'!$A$4:$E$200,5,FALSE)</f>
        <v>28</v>
      </c>
      <c r="M355" s="26"/>
      <c r="N355" s="12"/>
      <c r="O355" s="12"/>
      <c r="P355" s="12"/>
      <c r="Q355" s="12"/>
      <c r="R355" s="12"/>
      <c r="S355" s="28">
        <v>1680</v>
      </c>
      <c r="T355" s="21">
        <f t="shared" si="16"/>
        <v>0</v>
      </c>
      <c r="U355" s="21">
        <f t="shared" si="17"/>
        <v>235.20000000000002</v>
      </c>
      <c r="V355" s="21">
        <f t="shared" si="18"/>
        <v>235.20000000000002</v>
      </c>
      <c r="W355" s="21">
        <v>0</v>
      </c>
      <c r="X355" s="27">
        <v>2150.4</v>
      </c>
      <c r="Y355" s="12" t="s">
        <v>38</v>
      </c>
      <c r="Z355" s="12" t="s">
        <v>1482</v>
      </c>
      <c r="AA355" s="12" t="str">
        <f>VLOOKUP(C355,'MASTER SALE PARTY'!$B$4:$E$1000,4,FALSE)</f>
        <v>Local</v>
      </c>
      <c r="AB355" s="26">
        <v>24</v>
      </c>
    </row>
    <row r="356" spans="1:28">
      <c r="A356" s="16">
        <v>43586</v>
      </c>
      <c r="B356" s="12">
        <v>183</v>
      </c>
      <c r="C356" s="23" t="s">
        <v>185</v>
      </c>
      <c r="D356" s="12" t="str">
        <f>VLOOKUP(C356,'MASTER SALE PARTY'!$B$4:$E$1000,2,FALSE)</f>
        <v>27AABFP3834C1ZK</v>
      </c>
      <c r="E356" s="12" t="s">
        <v>1545</v>
      </c>
      <c r="F356" s="24" t="s">
        <v>420</v>
      </c>
      <c r="G356" s="25">
        <v>43616</v>
      </c>
      <c r="H356" s="12" t="str">
        <f>VLOOKUP(C356,'MASTER SALE PARTY'!$B$4:$E$1000,3,FALSE)</f>
        <v>27-Maharashatra</v>
      </c>
      <c r="I356" s="17">
        <v>0</v>
      </c>
      <c r="J356" s="17" t="s">
        <v>37</v>
      </c>
      <c r="K356" s="26">
        <v>87141900</v>
      </c>
      <c r="L356" s="20">
        <f>VLOOKUP(K356,'MASTER SALE HSN'!$A$4:$E$200,5,FALSE)</f>
        <v>28</v>
      </c>
      <c r="M356" s="26"/>
      <c r="N356" s="12"/>
      <c r="O356" s="12"/>
      <c r="P356" s="12"/>
      <c r="Q356" s="12"/>
      <c r="R356" s="12"/>
      <c r="S356" s="28">
        <v>7064.92</v>
      </c>
      <c r="T356" s="21">
        <f t="shared" si="16"/>
        <v>0</v>
      </c>
      <c r="U356" s="21">
        <f t="shared" si="17"/>
        <v>989.08880000000011</v>
      </c>
      <c r="V356" s="21">
        <f t="shared" si="18"/>
        <v>989.08880000000011</v>
      </c>
      <c r="W356" s="21">
        <v>0</v>
      </c>
      <c r="X356" s="27">
        <v>9043.097600000001</v>
      </c>
      <c r="Y356" s="12" t="s">
        <v>38</v>
      </c>
      <c r="Z356" s="12" t="s">
        <v>1482</v>
      </c>
      <c r="AA356" s="12" t="str">
        <f>VLOOKUP(C356,'MASTER SALE PARTY'!$B$4:$E$1000,4,FALSE)</f>
        <v>Local</v>
      </c>
      <c r="AB356" s="26">
        <v>500</v>
      </c>
    </row>
    <row r="357" spans="1:28" ht="15">
      <c r="A357" s="16">
        <v>43586</v>
      </c>
      <c r="B357" s="12"/>
      <c r="C357" s="59" t="s">
        <v>33</v>
      </c>
      <c r="D357" s="60" t="s">
        <v>34</v>
      </c>
      <c r="E357" s="12" t="s">
        <v>1544</v>
      </c>
      <c r="F357" s="299">
        <v>1</v>
      </c>
      <c r="G357" s="300">
        <v>43599</v>
      </c>
      <c r="H357" s="12" t="str">
        <f>VLOOKUP(C357,'MASTER SALE PARTY'!$B$4:$E$1000,3,FALSE)</f>
        <v>27-Maharashatra</v>
      </c>
      <c r="I357" s="17"/>
      <c r="J357" s="17"/>
      <c r="K357" s="280">
        <v>87081090</v>
      </c>
      <c r="L357" s="20">
        <f>VLOOKUP(K357,'MASTER SALE HSN'!$A$4:$E$200,5,FALSE)</f>
        <v>28</v>
      </c>
      <c r="M357" s="26"/>
      <c r="N357" s="12"/>
      <c r="O357" s="12"/>
      <c r="P357" s="12"/>
      <c r="Q357" s="12"/>
      <c r="R357" s="12"/>
      <c r="S357" s="279">
        <v>-25079</v>
      </c>
      <c r="T357" s="21">
        <f t="shared" si="16"/>
        <v>0</v>
      </c>
      <c r="U357" s="21">
        <f t="shared" si="17"/>
        <v>-3511.06</v>
      </c>
      <c r="V357" s="21">
        <f t="shared" si="18"/>
        <v>-3511.06</v>
      </c>
      <c r="W357" s="21">
        <v>0</v>
      </c>
      <c r="X357" s="27">
        <f>+W357+V357+U357+T357+S357</f>
        <v>-32101.119999999999</v>
      </c>
      <c r="Y357" s="12" t="s">
        <v>38</v>
      </c>
      <c r="Z357" s="12" t="s">
        <v>1482</v>
      </c>
      <c r="AA357" s="12" t="str">
        <f>VLOOKUP(C357,'MASTER SALE PARTY'!$B$4:$E$1000,4,FALSE)</f>
        <v>Local</v>
      </c>
      <c r="AB357" s="26">
        <v>500</v>
      </c>
    </row>
    <row r="358" spans="1:28" ht="12">
      <c r="A358" s="16">
        <v>43586</v>
      </c>
      <c r="B358" s="12"/>
      <c r="C358" s="50" t="s">
        <v>173</v>
      </c>
      <c r="D358" s="41" t="str">
        <f>VLOOKUP(C358,'[1]MASTER SALE PARTY &amp; HSN '!$B$9:$D$503,2,FALSE)</f>
        <v>27AAGCP0139E1ZP</v>
      </c>
      <c r="E358" s="12" t="s">
        <v>1544</v>
      </c>
      <c r="F358" s="24" t="s">
        <v>1751</v>
      </c>
      <c r="G358" s="300">
        <v>43614</v>
      </c>
      <c r="H358" s="12" t="str">
        <f>VLOOKUP(C358,'MASTER SALE PARTY'!$B$4:$E$1000,3,FALSE)</f>
        <v>27-Maharashatra</v>
      </c>
      <c r="I358" s="17"/>
      <c r="J358" s="17"/>
      <c r="K358" s="26">
        <v>87141090</v>
      </c>
      <c r="L358" s="20">
        <f>VLOOKUP(K358,'MASTER SALE HSN'!$A$4:$E$200,5,FALSE)</f>
        <v>28</v>
      </c>
      <c r="M358" s="26"/>
      <c r="N358" s="12"/>
      <c r="O358" s="12"/>
      <c r="P358" s="12"/>
      <c r="Q358" s="12"/>
      <c r="R358" s="12"/>
      <c r="S358" s="28">
        <v>-301.48</v>
      </c>
      <c r="T358" s="21">
        <f t="shared" si="16"/>
        <v>0</v>
      </c>
      <c r="U358" s="21">
        <f t="shared" si="17"/>
        <v>-42.2072</v>
      </c>
      <c r="V358" s="21">
        <f t="shared" si="18"/>
        <v>-42.2072</v>
      </c>
      <c r="W358" s="21">
        <v>0</v>
      </c>
      <c r="X358" s="27">
        <f>+W358+V358+U358+T358+S358</f>
        <v>-385.89440000000002</v>
      </c>
      <c r="Y358" s="12" t="s">
        <v>38</v>
      </c>
      <c r="Z358" s="12" t="s">
        <v>1482</v>
      </c>
      <c r="AA358" s="12" t="str">
        <f>VLOOKUP(C358,'MASTER SALE PARTY'!$B$4:$E$1000,4,FALSE)</f>
        <v>Local</v>
      </c>
      <c r="AB358" s="26">
        <v>500</v>
      </c>
    </row>
    <row r="359" spans="1:28" ht="12">
      <c r="A359" s="16"/>
      <c r="B359" s="12"/>
      <c r="C359" s="50"/>
      <c r="D359" s="41"/>
      <c r="E359" s="12"/>
      <c r="F359" s="24"/>
      <c r="G359" s="25"/>
      <c r="H359" s="12"/>
      <c r="I359" s="17"/>
      <c r="J359" s="17"/>
      <c r="K359" s="26"/>
      <c r="L359" s="20"/>
      <c r="M359" s="26"/>
      <c r="N359" s="12"/>
      <c r="O359" s="12"/>
      <c r="P359" s="12"/>
      <c r="Q359" s="12"/>
      <c r="R359" s="12"/>
      <c r="S359" s="28"/>
      <c r="T359" s="21"/>
      <c r="U359" s="21"/>
      <c r="V359" s="21"/>
      <c r="W359" s="21"/>
      <c r="X359" s="27"/>
      <c r="Y359" s="12" t="s">
        <v>38</v>
      </c>
      <c r="Z359" s="12"/>
      <c r="AA359" s="12"/>
      <c r="AB359" s="26"/>
    </row>
    <row r="360" spans="1:28">
      <c r="A360" s="16"/>
      <c r="B360" s="12"/>
      <c r="C360" s="23"/>
      <c r="D360" s="12"/>
      <c r="E360" s="12"/>
      <c r="F360" s="24"/>
      <c r="G360" s="25"/>
      <c r="H360" s="12"/>
      <c r="I360" s="17"/>
      <c r="J360" s="17"/>
      <c r="K360" s="26"/>
      <c r="L360" s="20"/>
      <c r="M360" s="26"/>
      <c r="N360" s="12"/>
      <c r="O360" s="12"/>
      <c r="P360" s="12"/>
      <c r="Q360" s="12"/>
      <c r="R360" s="12"/>
      <c r="S360" s="28"/>
      <c r="T360" s="21"/>
      <c r="U360" s="21"/>
      <c r="V360" s="21"/>
      <c r="W360" s="21"/>
      <c r="X360" s="27"/>
      <c r="Y360" s="12" t="s">
        <v>38</v>
      </c>
      <c r="Z360" s="12"/>
      <c r="AA360" s="12"/>
      <c r="AB360" s="26"/>
    </row>
    <row r="361" spans="1:28">
      <c r="A361" s="16">
        <v>43617</v>
      </c>
      <c r="B361" s="12">
        <v>1</v>
      </c>
      <c r="C361" s="23" t="s">
        <v>64</v>
      </c>
      <c r="D361" s="12" t="str">
        <f>VLOOKUP(C361,'MASTER SALE PARTY'!$B$4:$E$1000,2,FALSE)</f>
        <v>27AAACD4090Q1Z8</v>
      </c>
      <c r="E361" s="12" t="s">
        <v>1545</v>
      </c>
      <c r="F361" s="24" t="s">
        <v>421</v>
      </c>
      <c r="G361" s="25">
        <v>43617</v>
      </c>
      <c r="H361" s="12" t="str">
        <f>VLOOKUP(C361,'MASTER SALE PARTY'!$B$4:$E$1000,3,FALSE)</f>
        <v>27-Maharashatra</v>
      </c>
      <c r="I361" s="17">
        <v>0</v>
      </c>
      <c r="J361" s="17" t="s">
        <v>37</v>
      </c>
      <c r="K361" s="26">
        <v>85129000</v>
      </c>
      <c r="L361" s="20">
        <f>VLOOKUP(K361,'MASTER SALE HSN'!$A$4:$E$200,5,FALSE)</f>
        <v>18</v>
      </c>
      <c r="M361" s="26"/>
      <c r="N361" s="12"/>
      <c r="O361" s="12"/>
      <c r="P361" s="12"/>
      <c r="Q361" s="12"/>
      <c r="R361" s="12"/>
      <c r="S361" s="28">
        <v>39531.24</v>
      </c>
      <c r="T361" s="21">
        <f t="shared" si="16"/>
        <v>0</v>
      </c>
      <c r="U361" s="21">
        <f t="shared" si="17"/>
        <v>3557.8115999999995</v>
      </c>
      <c r="V361" s="21">
        <f t="shared" si="18"/>
        <v>3557.8115999999995</v>
      </c>
      <c r="W361" s="21">
        <v>0</v>
      </c>
      <c r="X361" s="27">
        <v>46646.8632</v>
      </c>
      <c r="Y361" s="12" t="s">
        <v>38</v>
      </c>
      <c r="Z361" s="12" t="s">
        <v>1482</v>
      </c>
      <c r="AA361" s="12" t="str">
        <f>VLOOKUP(C361,'MASTER SALE PARTY'!$B$4:$E$1000,4,FALSE)</f>
        <v>Local</v>
      </c>
      <c r="AB361" s="26">
        <v>324</v>
      </c>
    </row>
    <row r="362" spans="1:28">
      <c r="A362" s="16">
        <v>43617</v>
      </c>
      <c r="B362" s="12">
        <v>2</v>
      </c>
      <c r="C362" s="23" t="s">
        <v>185</v>
      </c>
      <c r="D362" s="12" t="str">
        <f>VLOOKUP(C362,'MASTER SALE PARTY'!$B$4:$E$1000,2,FALSE)</f>
        <v>27AABFP3834C1ZK</v>
      </c>
      <c r="E362" s="12" t="s">
        <v>1545</v>
      </c>
      <c r="F362" s="24" t="s">
        <v>422</v>
      </c>
      <c r="G362" s="25">
        <v>43617</v>
      </c>
      <c r="H362" s="12" t="str">
        <f>VLOOKUP(C362,'MASTER SALE PARTY'!$B$4:$E$1000,3,FALSE)</f>
        <v>27-Maharashatra</v>
      </c>
      <c r="I362" s="17">
        <v>0</v>
      </c>
      <c r="J362" s="17" t="s">
        <v>37</v>
      </c>
      <c r="K362" s="26">
        <v>87141900</v>
      </c>
      <c r="L362" s="20">
        <f>VLOOKUP(K362,'MASTER SALE HSN'!$A$4:$E$200,5,FALSE)</f>
        <v>28</v>
      </c>
      <c r="M362" s="26"/>
      <c r="N362" s="12"/>
      <c r="O362" s="12"/>
      <c r="P362" s="12"/>
      <c r="Q362" s="12"/>
      <c r="R362" s="12"/>
      <c r="S362" s="28">
        <v>12470</v>
      </c>
      <c r="T362" s="21">
        <f t="shared" si="16"/>
        <v>0</v>
      </c>
      <c r="U362" s="21">
        <f t="shared" si="17"/>
        <v>1745.8</v>
      </c>
      <c r="V362" s="21">
        <f t="shared" si="18"/>
        <v>1745.8</v>
      </c>
      <c r="W362" s="21">
        <v>0</v>
      </c>
      <c r="X362" s="27">
        <v>15961.599999999999</v>
      </c>
      <c r="Y362" s="12" t="s">
        <v>38</v>
      </c>
      <c r="Z362" s="12" t="s">
        <v>1482</v>
      </c>
      <c r="AA362" s="12" t="str">
        <f>VLOOKUP(C362,'MASTER SALE PARTY'!$B$4:$E$1000,4,FALSE)</f>
        <v>Local</v>
      </c>
      <c r="AB362" s="26">
        <v>1000</v>
      </c>
    </row>
    <row r="363" spans="1:28">
      <c r="A363" s="16">
        <v>43617</v>
      </c>
      <c r="B363" s="12">
        <v>3</v>
      </c>
      <c r="C363" s="23" t="s">
        <v>121</v>
      </c>
      <c r="D363" s="12" t="str">
        <f>VLOOKUP(C363,'MASTER SALE PARTY'!$B$4:$E$1000,2,FALSE)</f>
        <v>23AABCE9378F1ZK</v>
      </c>
      <c r="E363" s="12" t="s">
        <v>1545</v>
      </c>
      <c r="F363" s="24" t="s">
        <v>423</v>
      </c>
      <c r="G363" s="25">
        <v>43617</v>
      </c>
      <c r="H363" s="12" t="str">
        <f>VLOOKUP(C363,'MASTER SALE PARTY'!$B$4:$E$1000,3,FALSE)</f>
        <v>23-Madhya Pradesh</v>
      </c>
      <c r="I363" s="17">
        <v>0</v>
      </c>
      <c r="J363" s="17" t="s">
        <v>37</v>
      </c>
      <c r="K363" s="26">
        <v>87081090</v>
      </c>
      <c r="L363" s="20">
        <f>VLOOKUP(K363,'MASTER SALE HSN'!$A$4:$E$200,5,FALSE)</f>
        <v>28</v>
      </c>
      <c r="M363" s="26"/>
      <c r="N363" s="12"/>
      <c r="O363" s="12"/>
      <c r="P363" s="12"/>
      <c r="Q363" s="12"/>
      <c r="R363" s="12"/>
      <c r="S363" s="28">
        <v>18193.5</v>
      </c>
      <c r="T363" s="21">
        <f t="shared" si="16"/>
        <v>5094.18</v>
      </c>
      <c r="U363" s="21">
        <f t="shared" si="17"/>
        <v>0</v>
      </c>
      <c r="V363" s="21">
        <f t="shared" si="18"/>
        <v>0</v>
      </c>
      <c r="W363" s="21">
        <v>0</v>
      </c>
      <c r="X363" s="27">
        <v>23287.68</v>
      </c>
      <c r="Y363" s="12" t="s">
        <v>38</v>
      </c>
      <c r="Z363" s="12" t="s">
        <v>1482</v>
      </c>
      <c r="AA363" s="12" t="str">
        <f>VLOOKUP(C363,'MASTER SALE PARTY'!$B$4:$E$1000,4,FALSE)</f>
        <v>Oms</v>
      </c>
      <c r="AB363" s="26">
        <v>9</v>
      </c>
    </row>
    <row r="364" spans="1:28">
      <c r="A364" s="16">
        <v>43617</v>
      </c>
      <c r="B364" s="12">
        <v>4</v>
      </c>
      <c r="C364" s="23" t="s">
        <v>59</v>
      </c>
      <c r="D364" s="12" t="str">
        <f>VLOOKUP(C364,'MASTER SALE PARTY'!$B$4:$E$1000,2,FALSE)</f>
        <v>27AAACT1848E1ZH</v>
      </c>
      <c r="E364" s="12" t="s">
        <v>1545</v>
      </c>
      <c r="F364" s="24" t="s">
        <v>424</v>
      </c>
      <c r="G364" s="25">
        <v>43619</v>
      </c>
      <c r="H364" s="12" t="str">
        <f>VLOOKUP(C364,'MASTER SALE PARTY'!$B$4:$E$1000,3,FALSE)</f>
        <v>27-Maharashatra</v>
      </c>
      <c r="I364" s="17">
        <v>0</v>
      </c>
      <c r="J364" s="17" t="s">
        <v>37</v>
      </c>
      <c r="K364" s="26">
        <v>87089900</v>
      </c>
      <c r="L364" s="20">
        <f>VLOOKUP(K364,'MASTER SALE HSN'!$A$4:$E$200,5,FALSE)</f>
        <v>28</v>
      </c>
      <c r="M364" s="26"/>
      <c r="N364" s="12"/>
      <c r="O364" s="12"/>
      <c r="P364" s="12"/>
      <c r="Q364" s="12"/>
      <c r="R364" s="12"/>
      <c r="S364" s="28">
        <v>8578.32</v>
      </c>
      <c r="T364" s="21">
        <f t="shared" si="16"/>
        <v>0</v>
      </c>
      <c r="U364" s="21">
        <f t="shared" si="17"/>
        <v>1200.9648</v>
      </c>
      <c r="V364" s="21">
        <f t="shared" si="18"/>
        <v>1200.9648</v>
      </c>
      <c r="W364" s="21">
        <v>0</v>
      </c>
      <c r="X364" s="27">
        <v>10980.239599999999</v>
      </c>
      <c r="Y364" s="12" t="s">
        <v>38</v>
      </c>
      <c r="Z364" s="12" t="s">
        <v>1482</v>
      </c>
      <c r="AA364" s="12" t="str">
        <f>VLOOKUP(C364,'MASTER SALE PARTY'!$B$4:$E$1000,4,FALSE)</f>
        <v>Local</v>
      </c>
      <c r="AB364" s="26">
        <v>24</v>
      </c>
    </row>
    <row r="365" spans="1:28">
      <c r="A365" s="16">
        <v>43617</v>
      </c>
      <c r="B365" s="12">
        <v>5</v>
      </c>
      <c r="C365" s="23" t="s">
        <v>185</v>
      </c>
      <c r="D365" s="12" t="str">
        <f>VLOOKUP(C365,'MASTER SALE PARTY'!$B$4:$E$1000,2,FALSE)</f>
        <v>27AABFP3834C1ZK</v>
      </c>
      <c r="E365" s="12" t="s">
        <v>1545</v>
      </c>
      <c r="F365" s="24" t="s">
        <v>425</v>
      </c>
      <c r="G365" s="25">
        <v>43619</v>
      </c>
      <c r="H365" s="12" t="str">
        <f>VLOOKUP(C365,'MASTER SALE PARTY'!$B$4:$E$1000,3,FALSE)</f>
        <v>27-Maharashatra</v>
      </c>
      <c r="I365" s="17">
        <v>0</v>
      </c>
      <c r="J365" s="17" t="s">
        <v>37</v>
      </c>
      <c r="K365" s="26">
        <v>87141900</v>
      </c>
      <c r="L365" s="20">
        <f>VLOOKUP(K365,'MASTER SALE HSN'!$A$4:$E$200,5,FALSE)</f>
        <v>28</v>
      </c>
      <c r="M365" s="26"/>
      <c r="N365" s="12"/>
      <c r="O365" s="12"/>
      <c r="P365" s="12"/>
      <c r="Q365" s="12"/>
      <c r="R365" s="12"/>
      <c r="S365" s="28">
        <v>6235</v>
      </c>
      <c r="T365" s="21">
        <f t="shared" si="16"/>
        <v>0</v>
      </c>
      <c r="U365" s="21">
        <f t="shared" si="17"/>
        <v>872.9</v>
      </c>
      <c r="V365" s="21">
        <f t="shared" si="18"/>
        <v>872.9</v>
      </c>
      <c r="W365" s="21">
        <v>0</v>
      </c>
      <c r="X365" s="27">
        <v>7980.7999999999993</v>
      </c>
      <c r="Y365" s="12" t="s">
        <v>38</v>
      </c>
      <c r="Z365" s="12" t="s">
        <v>1482</v>
      </c>
      <c r="AA365" s="12" t="str">
        <f>VLOOKUP(C365,'MASTER SALE PARTY'!$B$4:$E$1000,4,FALSE)</f>
        <v>Local</v>
      </c>
      <c r="AB365" s="26">
        <v>500</v>
      </c>
    </row>
    <row r="366" spans="1:28">
      <c r="A366" s="16">
        <v>43617</v>
      </c>
      <c r="B366" s="12">
        <v>6</v>
      </c>
      <c r="C366" s="23" t="s">
        <v>142</v>
      </c>
      <c r="D366" s="12" t="str">
        <f>VLOOKUP(C366,'MASTER SALE PARTY'!$B$4:$E$1000,2,FALSE)</f>
        <v>27AAACB2484Q1Z8</v>
      </c>
      <c r="E366" s="12" t="s">
        <v>1545</v>
      </c>
      <c r="F366" s="24" t="s">
        <v>426</v>
      </c>
      <c r="G366" s="25">
        <v>43619</v>
      </c>
      <c r="H366" s="12" t="str">
        <f>VLOOKUP(C366,'MASTER SALE PARTY'!$B$4:$E$1000,3,FALSE)</f>
        <v>27-Maharashatra</v>
      </c>
      <c r="I366" s="17">
        <v>0</v>
      </c>
      <c r="J366" s="17" t="s">
        <v>37</v>
      </c>
      <c r="K366" s="26">
        <v>998898</v>
      </c>
      <c r="L366" s="20">
        <f>VLOOKUP(K366,'MASTER SALE HSN'!$A$4:$E$200,5,FALSE)</f>
        <v>18</v>
      </c>
      <c r="M366" s="26"/>
      <c r="N366" s="12"/>
      <c r="O366" s="12"/>
      <c r="P366" s="12"/>
      <c r="Q366" s="12"/>
      <c r="R366" s="12"/>
      <c r="S366" s="28">
        <v>74166</v>
      </c>
      <c r="T366" s="21">
        <f t="shared" si="16"/>
        <v>0</v>
      </c>
      <c r="U366" s="21">
        <f t="shared" si="17"/>
        <v>6674.94</v>
      </c>
      <c r="V366" s="21">
        <f t="shared" si="18"/>
        <v>6674.94</v>
      </c>
      <c r="W366" s="21">
        <v>0</v>
      </c>
      <c r="X366" s="27">
        <v>87515.88</v>
      </c>
      <c r="Y366" s="12" t="s">
        <v>38</v>
      </c>
      <c r="Z366" s="12" t="s">
        <v>1482</v>
      </c>
      <c r="AA366" s="12" t="str">
        <f>VLOOKUP(C366,'MASTER SALE PARTY'!$B$4:$E$1000,4,FALSE)</f>
        <v>Local</v>
      </c>
      <c r="AB366" s="26">
        <v>867</v>
      </c>
    </row>
    <row r="367" spans="1:28">
      <c r="A367" s="16">
        <v>43617</v>
      </c>
      <c r="B367" s="12">
        <v>7</v>
      </c>
      <c r="C367" s="23" t="s">
        <v>142</v>
      </c>
      <c r="D367" s="12" t="str">
        <f>VLOOKUP(C367,'MASTER SALE PARTY'!$B$4:$E$1000,2,FALSE)</f>
        <v>27AAACB2484Q1Z8</v>
      </c>
      <c r="E367" s="12" t="s">
        <v>1545</v>
      </c>
      <c r="F367" s="24" t="s">
        <v>427</v>
      </c>
      <c r="G367" s="25">
        <v>43619</v>
      </c>
      <c r="H367" s="12" t="str">
        <f>VLOOKUP(C367,'MASTER SALE PARTY'!$B$4:$E$1000,3,FALSE)</f>
        <v>27-Maharashatra</v>
      </c>
      <c r="I367" s="17">
        <v>0</v>
      </c>
      <c r="J367" s="17" t="s">
        <v>37</v>
      </c>
      <c r="K367" s="26">
        <v>998898</v>
      </c>
      <c r="L367" s="20">
        <f>VLOOKUP(K367,'MASTER SALE HSN'!$A$4:$E$200,5,FALSE)</f>
        <v>18</v>
      </c>
      <c r="M367" s="26"/>
      <c r="N367" s="12"/>
      <c r="O367" s="12"/>
      <c r="P367" s="12"/>
      <c r="Q367" s="12"/>
      <c r="R367" s="12"/>
      <c r="S367" s="28">
        <v>1540</v>
      </c>
      <c r="T367" s="21">
        <f t="shared" si="16"/>
        <v>0</v>
      </c>
      <c r="U367" s="21">
        <f t="shared" si="17"/>
        <v>138.6</v>
      </c>
      <c r="V367" s="21">
        <f t="shared" si="18"/>
        <v>138.6</v>
      </c>
      <c r="W367" s="21">
        <v>0</v>
      </c>
      <c r="X367" s="27">
        <v>1817.1999999999998</v>
      </c>
      <c r="Y367" s="12" t="s">
        <v>38</v>
      </c>
      <c r="Z367" s="12" t="s">
        <v>1482</v>
      </c>
      <c r="AA367" s="12" t="str">
        <f>VLOOKUP(C367,'MASTER SALE PARTY'!$B$4:$E$1000,4,FALSE)</f>
        <v>Local</v>
      </c>
      <c r="AB367" s="26">
        <v>308</v>
      </c>
    </row>
    <row r="368" spans="1:28">
      <c r="A368" s="16">
        <v>43617</v>
      </c>
      <c r="B368" s="12">
        <v>8</v>
      </c>
      <c r="C368" s="23" t="s">
        <v>142</v>
      </c>
      <c r="D368" s="12" t="str">
        <f>VLOOKUP(C368,'MASTER SALE PARTY'!$B$4:$E$1000,2,FALSE)</f>
        <v>27AAACB2484Q1Z8</v>
      </c>
      <c r="E368" s="12" t="s">
        <v>1545</v>
      </c>
      <c r="F368" s="24" t="s">
        <v>428</v>
      </c>
      <c r="G368" s="25">
        <v>43619</v>
      </c>
      <c r="H368" s="12" t="str">
        <f>VLOOKUP(C368,'MASTER SALE PARTY'!$B$4:$E$1000,3,FALSE)</f>
        <v>27-Maharashatra</v>
      </c>
      <c r="I368" s="17">
        <v>0</v>
      </c>
      <c r="J368" s="17" t="s">
        <v>37</v>
      </c>
      <c r="K368" s="26">
        <v>998898</v>
      </c>
      <c r="L368" s="20">
        <f>VLOOKUP(K368,'MASTER SALE HSN'!$A$4:$E$200,5,FALSE)</f>
        <v>18</v>
      </c>
      <c r="M368" s="26"/>
      <c r="N368" s="12"/>
      <c r="O368" s="12"/>
      <c r="P368" s="12"/>
      <c r="Q368" s="12"/>
      <c r="R368" s="12"/>
      <c r="S368" s="28">
        <v>10560</v>
      </c>
      <c r="T368" s="21">
        <f t="shared" si="16"/>
        <v>0</v>
      </c>
      <c r="U368" s="21">
        <f t="shared" si="17"/>
        <v>950.4</v>
      </c>
      <c r="V368" s="21">
        <f t="shared" si="18"/>
        <v>950.4</v>
      </c>
      <c r="W368" s="21">
        <v>0</v>
      </c>
      <c r="X368" s="27">
        <v>12460.8</v>
      </c>
      <c r="Y368" s="12" t="s">
        <v>38</v>
      </c>
      <c r="Z368" s="12" t="s">
        <v>1482</v>
      </c>
      <c r="AA368" s="12" t="str">
        <f>VLOOKUP(C368,'MASTER SALE PARTY'!$B$4:$E$1000,4,FALSE)</f>
        <v>Local</v>
      </c>
      <c r="AB368" s="26">
        <v>2292</v>
      </c>
    </row>
    <row r="369" spans="1:28">
      <c r="A369" s="16">
        <v>43617</v>
      </c>
      <c r="B369" s="12">
        <v>9</v>
      </c>
      <c r="C369" s="23" t="s">
        <v>142</v>
      </c>
      <c r="D369" s="12" t="str">
        <f>VLOOKUP(C369,'MASTER SALE PARTY'!$B$4:$E$1000,2,FALSE)</f>
        <v>27AAACB2484Q1Z8</v>
      </c>
      <c r="E369" s="12" t="s">
        <v>1545</v>
      </c>
      <c r="F369" s="24" t="s">
        <v>429</v>
      </c>
      <c r="G369" s="25">
        <v>43619</v>
      </c>
      <c r="H369" s="12" t="str">
        <f>VLOOKUP(C369,'MASTER SALE PARTY'!$B$4:$E$1000,3,FALSE)</f>
        <v>27-Maharashatra</v>
      </c>
      <c r="I369" s="17">
        <v>0</v>
      </c>
      <c r="J369" s="17" t="s">
        <v>37</v>
      </c>
      <c r="K369" s="26">
        <v>998898</v>
      </c>
      <c r="L369" s="20">
        <f>VLOOKUP(K369,'MASTER SALE HSN'!$A$4:$E$200,5,FALSE)</f>
        <v>18</v>
      </c>
      <c r="M369" s="26"/>
      <c r="N369" s="12"/>
      <c r="O369" s="12"/>
      <c r="P369" s="12"/>
      <c r="Q369" s="12"/>
      <c r="R369" s="12"/>
      <c r="S369" s="28">
        <v>1780</v>
      </c>
      <c r="T369" s="21">
        <f t="shared" si="16"/>
        <v>0</v>
      </c>
      <c r="U369" s="21">
        <f t="shared" si="17"/>
        <v>160.20000000000002</v>
      </c>
      <c r="V369" s="21">
        <f t="shared" si="18"/>
        <v>160.20000000000002</v>
      </c>
      <c r="W369" s="21">
        <v>0</v>
      </c>
      <c r="X369" s="27">
        <v>2100.4</v>
      </c>
      <c r="Y369" s="12" t="s">
        <v>38</v>
      </c>
      <c r="Z369" s="12" t="s">
        <v>1482</v>
      </c>
      <c r="AA369" s="12" t="str">
        <f>VLOOKUP(C369,'MASTER SALE PARTY'!$B$4:$E$1000,4,FALSE)</f>
        <v>Local</v>
      </c>
      <c r="AB369" s="26">
        <v>356</v>
      </c>
    </row>
    <row r="370" spans="1:28">
      <c r="A370" s="16">
        <v>43617</v>
      </c>
      <c r="B370" s="12">
        <v>10</v>
      </c>
      <c r="C370" s="23" t="s">
        <v>142</v>
      </c>
      <c r="D370" s="12" t="str">
        <f>VLOOKUP(C370,'MASTER SALE PARTY'!$B$4:$E$1000,2,FALSE)</f>
        <v>27AAACB2484Q1Z8</v>
      </c>
      <c r="E370" s="12" t="s">
        <v>1545</v>
      </c>
      <c r="F370" s="24" t="s">
        <v>430</v>
      </c>
      <c r="G370" s="25">
        <v>43619</v>
      </c>
      <c r="H370" s="12" t="str">
        <f>VLOOKUP(C370,'MASTER SALE PARTY'!$B$4:$E$1000,3,FALSE)</f>
        <v>27-Maharashatra</v>
      </c>
      <c r="I370" s="17">
        <v>0</v>
      </c>
      <c r="J370" s="17" t="s">
        <v>37</v>
      </c>
      <c r="K370" s="26">
        <v>998898</v>
      </c>
      <c r="L370" s="20">
        <f>VLOOKUP(K370,'MASTER SALE HSN'!$A$4:$E$200,5,FALSE)</f>
        <v>18</v>
      </c>
      <c r="M370" s="26"/>
      <c r="N370" s="12"/>
      <c r="O370" s="12"/>
      <c r="P370" s="12"/>
      <c r="Q370" s="12"/>
      <c r="R370" s="12"/>
      <c r="S370" s="28">
        <v>10795</v>
      </c>
      <c r="T370" s="21">
        <f t="shared" si="16"/>
        <v>0</v>
      </c>
      <c r="U370" s="21">
        <f t="shared" si="17"/>
        <v>971.55000000000007</v>
      </c>
      <c r="V370" s="21">
        <f t="shared" si="18"/>
        <v>971.55000000000007</v>
      </c>
      <c r="W370" s="21">
        <v>0</v>
      </c>
      <c r="X370" s="27">
        <v>12738.099999999999</v>
      </c>
      <c r="Y370" s="12" t="s">
        <v>38</v>
      </c>
      <c r="Z370" s="12" t="s">
        <v>1482</v>
      </c>
      <c r="AA370" s="12" t="str">
        <f>VLOOKUP(C370,'MASTER SALE PARTY'!$B$4:$E$1000,4,FALSE)</f>
        <v>Local</v>
      </c>
      <c r="AB370" s="26">
        <v>2012</v>
      </c>
    </row>
    <row r="371" spans="1:28">
      <c r="A371" s="16">
        <v>43617</v>
      </c>
      <c r="B371" s="12">
        <v>11</v>
      </c>
      <c r="C371" s="23" t="s">
        <v>173</v>
      </c>
      <c r="D371" s="12" t="str">
        <f>VLOOKUP(C371,'MASTER SALE PARTY'!$B$4:$E$1000,2,FALSE)</f>
        <v>27AAGCP0139E1ZP</v>
      </c>
      <c r="E371" s="12" t="s">
        <v>1545</v>
      </c>
      <c r="F371" s="24" t="s">
        <v>431</v>
      </c>
      <c r="G371" s="25">
        <v>43619</v>
      </c>
      <c r="H371" s="12" t="str">
        <f>VLOOKUP(C371,'MASTER SALE PARTY'!$B$4:$E$1000,3,FALSE)</f>
        <v>27-Maharashatra</v>
      </c>
      <c r="I371" s="17">
        <v>0</v>
      </c>
      <c r="J371" s="17" t="s">
        <v>37</v>
      </c>
      <c r="K371" s="26">
        <v>87141090</v>
      </c>
      <c r="L371" s="20">
        <f>VLOOKUP(K371,'MASTER SALE HSN'!$A$4:$E$200,5,FALSE)</f>
        <v>28</v>
      </c>
      <c r="M371" s="26"/>
      <c r="N371" s="12"/>
      <c r="O371" s="12"/>
      <c r="P371" s="12"/>
      <c r="Q371" s="12"/>
      <c r="R371" s="12"/>
      <c r="S371" s="28">
        <v>73862.600000000006</v>
      </c>
      <c r="T371" s="21">
        <f t="shared" si="16"/>
        <v>0</v>
      </c>
      <c r="U371" s="21">
        <f t="shared" si="17"/>
        <v>10340.764000000001</v>
      </c>
      <c r="V371" s="21">
        <f t="shared" si="18"/>
        <v>10340.764000000001</v>
      </c>
      <c r="W371" s="21">
        <v>0</v>
      </c>
      <c r="X371" s="27">
        <v>94544.118000000002</v>
      </c>
      <c r="Y371" s="12" t="s">
        <v>38</v>
      </c>
      <c r="Z371" s="12" t="s">
        <v>1482</v>
      </c>
      <c r="AA371" s="12" t="str">
        <f>VLOOKUP(C371,'MASTER SALE PARTY'!$B$4:$E$1000,4,FALSE)</f>
        <v>Local</v>
      </c>
      <c r="AB371" s="26">
        <v>980</v>
      </c>
    </row>
    <row r="372" spans="1:28">
      <c r="A372" s="16">
        <v>43617</v>
      </c>
      <c r="B372" s="12">
        <v>12</v>
      </c>
      <c r="C372" s="23" t="s">
        <v>173</v>
      </c>
      <c r="D372" s="12" t="str">
        <f>VLOOKUP(C372,'MASTER SALE PARTY'!$B$4:$E$1000,2,FALSE)</f>
        <v>27AAGCP0139E1ZP</v>
      </c>
      <c r="E372" s="12" t="s">
        <v>1545</v>
      </c>
      <c r="F372" s="24" t="s">
        <v>432</v>
      </c>
      <c r="G372" s="25">
        <v>43619</v>
      </c>
      <c r="H372" s="12" t="str">
        <f>VLOOKUP(C372,'MASTER SALE PARTY'!$B$4:$E$1000,3,FALSE)</f>
        <v>27-Maharashatra</v>
      </c>
      <c r="I372" s="17">
        <v>0</v>
      </c>
      <c r="J372" s="17" t="s">
        <v>37</v>
      </c>
      <c r="K372" s="26">
        <v>87141090</v>
      </c>
      <c r="L372" s="20">
        <f>VLOOKUP(K372,'MASTER SALE HSN'!$A$4:$E$200,5,FALSE)</f>
        <v>28</v>
      </c>
      <c r="M372" s="26"/>
      <c r="N372" s="12"/>
      <c r="O372" s="12"/>
      <c r="P372" s="12"/>
      <c r="Q372" s="12"/>
      <c r="R372" s="12"/>
      <c r="S372" s="28">
        <v>50792.4</v>
      </c>
      <c r="T372" s="21">
        <f t="shared" si="16"/>
        <v>0</v>
      </c>
      <c r="U372" s="21">
        <f t="shared" si="17"/>
        <v>7110.9360000000006</v>
      </c>
      <c r="V372" s="21">
        <f t="shared" si="18"/>
        <v>7110.9360000000006</v>
      </c>
      <c r="W372" s="21">
        <v>0</v>
      </c>
      <c r="X372" s="27">
        <v>65014.282000000007</v>
      </c>
      <c r="Y372" s="12" t="s">
        <v>38</v>
      </c>
      <c r="Z372" s="12" t="s">
        <v>1482</v>
      </c>
      <c r="AA372" s="12" t="str">
        <f>VLOOKUP(C372,'MASTER SALE PARTY'!$B$4:$E$1000,4,FALSE)</f>
        <v>Local</v>
      </c>
      <c r="AB372" s="26">
        <v>1080</v>
      </c>
    </row>
    <row r="373" spans="1:28">
      <c r="A373" s="16">
        <v>43617</v>
      </c>
      <c r="B373" s="12">
        <v>13</v>
      </c>
      <c r="C373" s="23" t="s">
        <v>121</v>
      </c>
      <c r="D373" s="12" t="str">
        <f>VLOOKUP(C373,'MASTER SALE PARTY'!$B$4:$E$1000,2,FALSE)</f>
        <v>23AABCE9378F1ZK</v>
      </c>
      <c r="E373" s="12" t="s">
        <v>1545</v>
      </c>
      <c r="F373" s="24" t="s">
        <v>433</v>
      </c>
      <c r="G373" s="25">
        <v>43619</v>
      </c>
      <c r="H373" s="12" t="str">
        <f>VLOOKUP(C373,'MASTER SALE PARTY'!$B$4:$E$1000,3,FALSE)</f>
        <v>23-Madhya Pradesh</v>
      </c>
      <c r="I373" s="17">
        <v>0</v>
      </c>
      <c r="J373" s="17" t="s">
        <v>37</v>
      </c>
      <c r="K373" s="26">
        <v>87081090</v>
      </c>
      <c r="L373" s="20">
        <f>VLOOKUP(K373,'MASTER SALE HSN'!$A$4:$E$200,5,FALSE)</f>
        <v>28</v>
      </c>
      <c r="M373" s="26"/>
      <c r="N373" s="12"/>
      <c r="O373" s="12"/>
      <c r="P373" s="12"/>
      <c r="Q373" s="12"/>
      <c r="R373" s="12"/>
      <c r="S373" s="28">
        <v>2021.5</v>
      </c>
      <c r="T373" s="21">
        <f t="shared" si="16"/>
        <v>566.02</v>
      </c>
      <c r="U373" s="21">
        <f t="shared" si="17"/>
        <v>0</v>
      </c>
      <c r="V373" s="21">
        <f t="shared" si="18"/>
        <v>0</v>
      </c>
      <c r="W373" s="21">
        <v>0</v>
      </c>
      <c r="X373" s="27">
        <v>2587.52</v>
      </c>
      <c r="Y373" s="12" t="s">
        <v>38</v>
      </c>
      <c r="Z373" s="12" t="s">
        <v>1482</v>
      </c>
      <c r="AA373" s="12" t="str">
        <f>VLOOKUP(C373,'MASTER SALE PARTY'!$B$4:$E$1000,4,FALSE)</f>
        <v>Oms</v>
      </c>
      <c r="AB373" s="26">
        <v>1</v>
      </c>
    </row>
    <row r="374" spans="1:28">
      <c r="A374" s="16">
        <v>43617</v>
      </c>
      <c r="B374" s="12">
        <v>14</v>
      </c>
      <c r="C374" s="23" t="s">
        <v>121</v>
      </c>
      <c r="D374" s="12" t="str">
        <f>VLOOKUP(C374,'MASTER SALE PARTY'!$B$4:$E$1000,2,FALSE)</f>
        <v>23AABCE9378F1ZK</v>
      </c>
      <c r="E374" s="12" t="s">
        <v>1545</v>
      </c>
      <c r="F374" s="24" t="s">
        <v>434</v>
      </c>
      <c r="G374" s="25">
        <v>43619</v>
      </c>
      <c r="H374" s="12" t="str">
        <f>VLOOKUP(C374,'MASTER SALE PARTY'!$B$4:$E$1000,3,FALSE)</f>
        <v>23-Madhya Pradesh</v>
      </c>
      <c r="I374" s="17">
        <v>0</v>
      </c>
      <c r="J374" s="17" t="s">
        <v>37</v>
      </c>
      <c r="K374" s="26">
        <v>87081090</v>
      </c>
      <c r="L374" s="20">
        <f>VLOOKUP(K374,'MASTER SALE HSN'!$A$4:$E$200,5,FALSE)</f>
        <v>28</v>
      </c>
      <c r="M374" s="26"/>
      <c r="N374" s="12"/>
      <c r="O374" s="12"/>
      <c r="P374" s="12"/>
      <c r="Q374" s="12"/>
      <c r="R374" s="12"/>
      <c r="S374" s="28">
        <v>64490.58</v>
      </c>
      <c r="T374" s="21">
        <f t="shared" si="16"/>
        <v>18057.362399999998</v>
      </c>
      <c r="U374" s="21">
        <f t="shared" si="17"/>
        <v>0</v>
      </c>
      <c r="V374" s="21">
        <f t="shared" si="18"/>
        <v>0</v>
      </c>
      <c r="W374" s="21">
        <v>0</v>
      </c>
      <c r="X374" s="27">
        <v>82547.9424</v>
      </c>
      <c r="Y374" s="12" t="s">
        <v>38</v>
      </c>
      <c r="Z374" s="12" t="s">
        <v>1482</v>
      </c>
      <c r="AA374" s="12" t="str">
        <f>VLOOKUP(C374,'MASTER SALE PARTY'!$B$4:$E$1000,4,FALSE)</f>
        <v>Oms</v>
      </c>
      <c r="AB374" s="26">
        <v>198</v>
      </c>
    </row>
    <row r="375" spans="1:28">
      <c r="A375" s="16">
        <v>43617</v>
      </c>
      <c r="B375" s="12">
        <v>15</v>
      </c>
      <c r="C375" s="23" t="s">
        <v>121</v>
      </c>
      <c r="D375" s="12" t="str">
        <f>VLOOKUP(C375,'MASTER SALE PARTY'!$B$4:$E$1000,2,FALSE)</f>
        <v>23AABCE9378F1ZK</v>
      </c>
      <c r="E375" s="12" t="s">
        <v>1545</v>
      </c>
      <c r="F375" s="24" t="s">
        <v>435</v>
      </c>
      <c r="G375" s="25">
        <v>43619</v>
      </c>
      <c r="H375" s="12" t="str">
        <f>VLOOKUP(C375,'MASTER SALE PARTY'!$B$4:$E$1000,3,FALSE)</f>
        <v>23-Madhya Pradesh</v>
      </c>
      <c r="I375" s="17">
        <v>0</v>
      </c>
      <c r="J375" s="17" t="s">
        <v>37</v>
      </c>
      <c r="K375" s="26">
        <v>87081090</v>
      </c>
      <c r="L375" s="20">
        <f>VLOOKUP(K375,'MASTER SALE HSN'!$A$4:$E$200,5,FALSE)</f>
        <v>28</v>
      </c>
      <c r="M375" s="26"/>
      <c r="N375" s="12"/>
      <c r="O375" s="12"/>
      <c r="P375" s="12"/>
      <c r="Q375" s="12"/>
      <c r="R375" s="12"/>
      <c r="S375" s="28">
        <v>27557.46</v>
      </c>
      <c r="T375" s="21">
        <f t="shared" si="16"/>
        <v>7716.0887999999995</v>
      </c>
      <c r="U375" s="21">
        <f t="shared" si="17"/>
        <v>0</v>
      </c>
      <c r="V375" s="21">
        <f t="shared" si="18"/>
        <v>0</v>
      </c>
      <c r="W375" s="21">
        <v>0</v>
      </c>
      <c r="X375" s="27">
        <v>35273.548799999997</v>
      </c>
      <c r="Y375" s="12" t="s">
        <v>38</v>
      </c>
      <c r="Z375" s="12" t="s">
        <v>1482</v>
      </c>
      <c r="AA375" s="12" t="str">
        <f>VLOOKUP(C375,'MASTER SALE PARTY'!$B$4:$E$1000,4,FALSE)</f>
        <v>Oms</v>
      </c>
      <c r="AB375" s="26">
        <v>14</v>
      </c>
    </row>
    <row r="376" spans="1:28">
      <c r="A376" s="16">
        <v>43617</v>
      </c>
      <c r="B376" s="12">
        <v>16</v>
      </c>
      <c r="C376" s="23" t="s">
        <v>121</v>
      </c>
      <c r="D376" s="12" t="str">
        <f>VLOOKUP(C376,'MASTER SALE PARTY'!$B$4:$E$1000,2,FALSE)</f>
        <v>23AABCE9378F1ZK</v>
      </c>
      <c r="E376" s="12" t="s">
        <v>1545</v>
      </c>
      <c r="F376" s="24" t="s">
        <v>436</v>
      </c>
      <c r="G376" s="25">
        <v>43619</v>
      </c>
      <c r="H376" s="12" t="str">
        <f>VLOOKUP(C376,'MASTER SALE PARTY'!$B$4:$E$1000,3,FALSE)</f>
        <v>23-Madhya Pradesh</v>
      </c>
      <c r="I376" s="17">
        <v>0</v>
      </c>
      <c r="J376" s="17" t="s">
        <v>37</v>
      </c>
      <c r="K376" s="26">
        <v>87081090</v>
      </c>
      <c r="L376" s="20">
        <f>VLOOKUP(K376,'MASTER SALE HSN'!$A$4:$E$200,5,FALSE)</f>
        <v>28</v>
      </c>
      <c r="M376" s="26"/>
      <c r="N376" s="12"/>
      <c r="O376" s="12"/>
      <c r="P376" s="12"/>
      <c r="Q376" s="12"/>
      <c r="R376" s="12"/>
      <c r="S376" s="28">
        <v>8449.3799999999992</v>
      </c>
      <c r="T376" s="21">
        <f t="shared" si="16"/>
        <v>2365.8263999999999</v>
      </c>
      <c r="U376" s="21">
        <f t="shared" si="17"/>
        <v>0</v>
      </c>
      <c r="V376" s="21">
        <f t="shared" si="18"/>
        <v>0</v>
      </c>
      <c r="W376" s="21">
        <v>0</v>
      </c>
      <c r="X376" s="27">
        <v>10815.206399999999</v>
      </c>
      <c r="Y376" s="12" t="s">
        <v>38</v>
      </c>
      <c r="Z376" s="12" t="s">
        <v>1482</v>
      </c>
      <c r="AA376" s="12" t="str">
        <f>VLOOKUP(C376,'MASTER SALE PARTY'!$B$4:$E$1000,4,FALSE)</f>
        <v>Oms</v>
      </c>
      <c r="AB376" s="26">
        <v>9</v>
      </c>
    </row>
    <row r="377" spans="1:28">
      <c r="A377" s="16">
        <v>43617</v>
      </c>
      <c r="B377" s="12">
        <v>17</v>
      </c>
      <c r="C377" s="23" t="s">
        <v>121</v>
      </c>
      <c r="D377" s="12" t="str">
        <f>VLOOKUP(C377,'MASTER SALE PARTY'!$B$4:$E$1000,2,FALSE)</f>
        <v>23AABCE9378F1ZK</v>
      </c>
      <c r="E377" s="12" t="s">
        <v>1545</v>
      </c>
      <c r="F377" s="24" t="s">
        <v>437</v>
      </c>
      <c r="G377" s="25">
        <v>43619</v>
      </c>
      <c r="H377" s="12" t="str">
        <f>VLOOKUP(C377,'MASTER SALE PARTY'!$B$4:$E$1000,3,FALSE)</f>
        <v>23-Madhya Pradesh</v>
      </c>
      <c r="I377" s="17">
        <v>0</v>
      </c>
      <c r="J377" s="17" t="s">
        <v>37</v>
      </c>
      <c r="K377" s="26">
        <v>87081090</v>
      </c>
      <c r="L377" s="20">
        <f>VLOOKUP(K377,'MASTER SALE HSN'!$A$4:$E$200,5,FALSE)</f>
        <v>28</v>
      </c>
      <c r="M377" s="26"/>
      <c r="N377" s="12"/>
      <c r="O377" s="12"/>
      <c r="P377" s="12"/>
      <c r="Q377" s="12"/>
      <c r="R377" s="12"/>
      <c r="S377" s="28">
        <v>64464</v>
      </c>
      <c r="T377" s="21">
        <f t="shared" si="16"/>
        <v>18049.919999999998</v>
      </c>
      <c r="U377" s="21">
        <f t="shared" si="17"/>
        <v>0</v>
      </c>
      <c r="V377" s="21">
        <f t="shared" si="18"/>
        <v>0</v>
      </c>
      <c r="W377" s="21">
        <v>0</v>
      </c>
      <c r="X377" s="27">
        <v>82513.919999999998</v>
      </c>
      <c r="Y377" s="12" t="s">
        <v>38</v>
      </c>
      <c r="Z377" s="12" t="s">
        <v>1482</v>
      </c>
      <c r="AA377" s="12" t="str">
        <f>VLOOKUP(C377,'MASTER SALE PARTY'!$B$4:$E$1000,4,FALSE)</f>
        <v>Oms</v>
      </c>
      <c r="AB377" s="26">
        <v>30</v>
      </c>
    </row>
    <row r="378" spans="1:28">
      <c r="A378" s="16">
        <v>43617</v>
      </c>
      <c r="B378" s="12">
        <v>18</v>
      </c>
      <c r="C378" s="23" t="s">
        <v>185</v>
      </c>
      <c r="D378" s="12" t="str">
        <f>VLOOKUP(C378,'MASTER SALE PARTY'!$B$4:$E$1000,2,FALSE)</f>
        <v>27AABFP3834C1ZK</v>
      </c>
      <c r="E378" s="12" t="s">
        <v>1545</v>
      </c>
      <c r="F378" s="24" t="s">
        <v>438</v>
      </c>
      <c r="G378" s="25">
        <v>43619</v>
      </c>
      <c r="H378" s="12" t="str">
        <f>VLOOKUP(C378,'MASTER SALE PARTY'!$B$4:$E$1000,3,FALSE)</f>
        <v>27-Maharashatra</v>
      </c>
      <c r="I378" s="17">
        <v>0</v>
      </c>
      <c r="J378" s="17" t="s">
        <v>37</v>
      </c>
      <c r="K378" s="26">
        <v>87141900</v>
      </c>
      <c r="L378" s="20">
        <f>VLOOKUP(K378,'MASTER SALE HSN'!$A$4:$E$200,5,FALSE)</f>
        <v>28</v>
      </c>
      <c r="M378" s="26"/>
      <c r="N378" s="12"/>
      <c r="O378" s="12"/>
      <c r="P378" s="12"/>
      <c r="Q378" s="12"/>
      <c r="R378" s="12"/>
      <c r="S378" s="28">
        <v>2943</v>
      </c>
      <c r="T378" s="21">
        <f t="shared" si="16"/>
        <v>0</v>
      </c>
      <c r="U378" s="21">
        <f t="shared" si="17"/>
        <v>412.02</v>
      </c>
      <c r="V378" s="21">
        <f t="shared" si="18"/>
        <v>412.02</v>
      </c>
      <c r="W378" s="21">
        <v>0</v>
      </c>
      <c r="X378" s="27">
        <v>3767.04</v>
      </c>
      <c r="Y378" s="12" t="s">
        <v>38</v>
      </c>
      <c r="Z378" s="12" t="s">
        <v>1482</v>
      </c>
      <c r="AA378" s="12" t="str">
        <f>VLOOKUP(C378,'MASTER SALE PARTY'!$B$4:$E$1000,4,FALSE)</f>
        <v>Local</v>
      </c>
      <c r="AB378" s="26">
        <v>300</v>
      </c>
    </row>
    <row r="379" spans="1:28">
      <c r="A379" s="16">
        <v>43617</v>
      </c>
      <c r="B379" s="12">
        <v>19</v>
      </c>
      <c r="C379" s="23" t="s">
        <v>45</v>
      </c>
      <c r="D379" s="12" t="str">
        <f>VLOOKUP(C379,'MASTER SALE PARTY'!$B$4:$E$1000,2,FALSE)</f>
        <v>27AAECM8871A1ZF</v>
      </c>
      <c r="E379" s="12" t="s">
        <v>1545</v>
      </c>
      <c r="F379" s="24" t="s">
        <v>439</v>
      </c>
      <c r="G379" s="25">
        <v>43620</v>
      </c>
      <c r="H379" s="12" t="str">
        <f>VLOOKUP(C379,'MASTER SALE PARTY'!$B$4:$E$1000,3,FALSE)</f>
        <v>27-Maharashatra</v>
      </c>
      <c r="I379" s="17">
        <v>0</v>
      </c>
      <c r="J379" s="17" t="s">
        <v>37</v>
      </c>
      <c r="K379" s="26">
        <v>87089900</v>
      </c>
      <c r="L379" s="20">
        <f>VLOOKUP(K379,'MASTER SALE HSN'!$A$4:$E$200,5,FALSE)</f>
        <v>28</v>
      </c>
      <c r="M379" s="26"/>
      <c r="N379" s="12"/>
      <c r="O379" s="12"/>
      <c r="P379" s="12"/>
      <c r="Q379" s="12"/>
      <c r="R379" s="12"/>
      <c r="S379" s="28">
        <v>23255.759999999998</v>
      </c>
      <c r="T379" s="21">
        <f t="shared" si="16"/>
        <v>0</v>
      </c>
      <c r="U379" s="21">
        <f t="shared" si="17"/>
        <v>3255.8063999999995</v>
      </c>
      <c r="V379" s="21">
        <f t="shared" si="18"/>
        <v>3255.8063999999995</v>
      </c>
      <c r="W379" s="21">
        <v>0</v>
      </c>
      <c r="X379" s="27">
        <v>29767.382799999996</v>
      </c>
      <c r="Y379" s="12" t="s">
        <v>38</v>
      </c>
      <c r="Z379" s="12" t="s">
        <v>1482</v>
      </c>
      <c r="AA379" s="12" t="str">
        <f>VLOOKUP(C379,'MASTER SALE PARTY'!$B$4:$E$1000,4,FALSE)</f>
        <v>Local</v>
      </c>
      <c r="AB379" s="26">
        <v>12</v>
      </c>
    </row>
    <row r="380" spans="1:28">
      <c r="A380" s="16">
        <v>43617</v>
      </c>
      <c r="B380" s="12">
        <v>20</v>
      </c>
      <c r="C380" s="23" t="s">
        <v>185</v>
      </c>
      <c r="D380" s="12" t="str">
        <f>VLOOKUP(C380,'MASTER SALE PARTY'!$B$4:$E$1000,2,FALSE)</f>
        <v>27AABFP3834C1ZK</v>
      </c>
      <c r="E380" s="12" t="s">
        <v>1545</v>
      </c>
      <c r="F380" s="24" t="s">
        <v>440</v>
      </c>
      <c r="G380" s="25">
        <v>43620</v>
      </c>
      <c r="H380" s="12" t="str">
        <f>VLOOKUP(C380,'MASTER SALE PARTY'!$B$4:$E$1000,3,FALSE)</f>
        <v>27-Maharashatra</v>
      </c>
      <c r="I380" s="17">
        <v>0</v>
      </c>
      <c r="J380" s="17" t="s">
        <v>37</v>
      </c>
      <c r="K380" s="26">
        <v>87141900</v>
      </c>
      <c r="L380" s="20">
        <f>VLOOKUP(K380,'MASTER SALE HSN'!$A$4:$E$200,5,FALSE)</f>
        <v>28</v>
      </c>
      <c r="M380" s="26"/>
      <c r="N380" s="12"/>
      <c r="O380" s="12"/>
      <c r="P380" s="12"/>
      <c r="Q380" s="12"/>
      <c r="R380" s="12"/>
      <c r="S380" s="28">
        <v>6767</v>
      </c>
      <c r="T380" s="21">
        <f t="shared" si="16"/>
        <v>0</v>
      </c>
      <c r="U380" s="21">
        <f t="shared" si="17"/>
        <v>947.38</v>
      </c>
      <c r="V380" s="21">
        <f t="shared" si="18"/>
        <v>947.38</v>
      </c>
      <c r="W380" s="21">
        <v>0</v>
      </c>
      <c r="X380" s="27">
        <v>8661.76</v>
      </c>
      <c r="Y380" s="12" t="s">
        <v>38</v>
      </c>
      <c r="Z380" s="12" t="s">
        <v>1482</v>
      </c>
      <c r="AA380" s="12" t="str">
        <f>VLOOKUP(C380,'MASTER SALE PARTY'!$B$4:$E$1000,4,FALSE)</f>
        <v>Local</v>
      </c>
      <c r="AB380" s="26">
        <v>500</v>
      </c>
    </row>
    <row r="381" spans="1:28">
      <c r="A381" s="16">
        <v>43617</v>
      </c>
      <c r="B381" s="12">
        <v>21</v>
      </c>
      <c r="C381" s="23" t="s">
        <v>185</v>
      </c>
      <c r="D381" s="12" t="str">
        <f>VLOOKUP(C381,'MASTER SALE PARTY'!$B$4:$E$1000,2,FALSE)</f>
        <v>27AABFP3834C1ZK</v>
      </c>
      <c r="E381" s="12" t="s">
        <v>1545</v>
      </c>
      <c r="F381" s="24" t="s">
        <v>441</v>
      </c>
      <c r="G381" s="25">
        <v>43620</v>
      </c>
      <c r="H381" s="12" t="str">
        <f>VLOOKUP(C381,'MASTER SALE PARTY'!$B$4:$E$1000,3,FALSE)</f>
        <v>27-Maharashatra</v>
      </c>
      <c r="I381" s="17">
        <v>0</v>
      </c>
      <c r="J381" s="17" t="s">
        <v>37</v>
      </c>
      <c r="K381" s="26">
        <v>87141900</v>
      </c>
      <c r="L381" s="20">
        <f>VLOOKUP(K381,'MASTER SALE HSN'!$A$4:$E$200,5,FALSE)</f>
        <v>28</v>
      </c>
      <c r="M381" s="26"/>
      <c r="N381" s="12"/>
      <c r="O381" s="12"/>
      <c r="P381" s="12"/>
      <c r="Q381" s="12"/>
      <c r="R381" s="12"/>
      <c r="S381" s="28">
        <v>15818.6</v>
      </c>
      <c r="T381" s="21">
        <f t="shared" si="16"/>
        <v>0</v>
      </c>
      <c r="U381" s="21">
        <f t="shared" si="17"/>
        <v>2214.6040000000003</v>
      </c>
      <c r="V381" s="21">
        <f t="shared" si="18"/>
        <v>2214.6040000000003</v>
      </c>
      <c r="W381" s="21">
        <v>0</v>
      </c>
      <c r="X381" s="27">
        <v>20247.798000000003</v>
      </c>
      <c r="Y381" s="12" t="s">
        <v>38</v>
      </c>
      <c r="Z381" s="12" t="s">
        <v>1482</v>
      </c>
      <c r="AA381" s="12" t="str">
        <f>VLOOKUP(C381,'MASTER SALE PARTY'!$B$4:$E$1000,4,FALSE)</f>
        <v>Local</v>
      </c>
      <c r="AB381" s="26">
        <v>1260</v>
      </c>
    </row>
    <row r="382" spans="1:28">
      <c r="A382" s="16">
        <v>43617</v>
      </c>
      <c r="B382" s="12">
        <v>22</v>
      </c>
      <c r="C382" s="23" t="s">
        <v>92</v>
      </c>
      <c r="D382" s="12" t="str">
        <f>VLOOKUP(C382,'MASTER SALE PARTY'!$B$4:$E$1000,2,FALSE)</f>
        <v>27AAACH4211R1ZF</v>
      </c>
      <c r="E382" s="12" t="s">
        <v>1545</v>
      </c>
      <c r="F382" s="24" t="s">
        <v>442</v>
      </c>
      <c r="G382" s="25">
        <v>43620</v>
      </c>
      <c r="H382" s="12" t="str">
        <f>VLOOKUP(C382,'MASTER SALE PARTY'!$B$4:$E$1000,3,FALSE)</f>
        <v>27-Maharashatra</v>
      </c>
      <c r="I382" s="17">
        <v>0</v>
      </c>
      <c r="J382" s="17" t="s">
        <v>37</v>
      </c>
      <c r="K382" s="26">
        <v>85129000</v>
      </c>
      <c r="L382" s="20">
        <f>VLOOKUP(K382,'MASTER SALE HSN'!$A$4:$E$200,5,FALSE)</f>
        <v>18</v>
      </c>
      <c r="M382" s="26"/>
      <c r="N382" s="12"/>
      <c r="O382" s="12"/>
      <c r="P382" s="12"/>
      <c r="Q382" s="12"/>
      <c r="R382" s="12"/>
      <c r="S382" s="28">
        <v>54000</v>
      </c>
      <c r="T382" s="21">
        <f t="shared" si="16"/>
        <v>0</v>
      </c>
      <c r="U382" s="21">
        <f t="shared" si="17"/>
        <v>4860</v>
      </c>
      <c r="V382" s="21">
        <f t="shared" si="18"/>
        <v>4860</v>
      </c>
      <c r="W382" s="21">
        <v>0</v>
      </c>
      <c r="X382" s="27">
        <v>63720</v>
      </c>
      <c r="Y382" s="12" t="s">
        <v>38</v>
      </c>
      <c r="Z382" s="12" t="s">
        <v>1482</v>
      </c>
      <c r="AA382" s="12" t="str">
        <f>VLOOKUP(C382,'MASTER SALE PARTY'!$B$4:$E$1000,4,FALSE)</f>
        <v>Local</v>
      </c>
      <c r="AB382" s="26">
        <v>2160</v>
      </c>
    </row>
    <row r="383" spans="1:28">
      <c r="A383" s="16">
        <v>43617</v>
      </c>
      <c r="B383" s="12">
        <v>23</v>
      </c>
      <c r="C383" s="23" t="s">
        <v>185</v>
      </c>
      <c r="D383" s="12" t="str">
        <f>VLOOKUP(C383,'MASTER SALE PARTY'!$B$4:$E$1000,2,FALSE)</f>
        <v>27AABFP3834C1ZK</v>
      </c>
      <c r="E383" s="12" t="s">
        <v>1545</v>
      </c>
      <c r="F383" s="24" t="s">
        <v>443</v>
      </c>
      <c r="G383" s="25">
        <v>43621</v>
      </c>
      <c r="H383" s="12" t="str">
        <f>VLOOKUP(C383,'MASTER SALE PARTY'!$B$4:$E$1000,3,FALSE)</f>
        <v>27-Maharashatra</v>
      </c>
      <c r="I383" s="17">
        <v>0</v>
      </c>
      <c r="J383" s="17" t="s">
        <v>37</v>
      </c>
      <c r="K383" s="26">
        <v>87141900</v>
      </c>
      <c r="L383" s="20">
        <f>VLOOKUP(K383,'MASTER SALE HSN'!$A$4:$E$200,5,FALSE)</f>
        <v>28</v>
      </c>
      <c r="M383" s="26"/>
      <c r="N383" s="12"/>
      <c r="O383" s="12"/>
      <c r="P383" s="12"/>
      <c r="Q383" s="12"/>
      <c r="R383" s="12"/>
      <c r="S383" s="28">
        <v>13983</v>
      </c>
      <c r="T383" s="21">
        <f t="shared" si="16"/>
        <v>0</v>
      </c>
      <c r="U383" s="21">
        <f t="shared" si="17"/>
        <v>1957.6200000000001</v>
      </c>
      <c r="V383" s="21">
        <f t="shared" si="18"/>
        <v>1957.6200000000001</v>
      </c>
      <c r="W383" s="21">
        <v>0</v>
      </c>
      <c r="X383" s="27">
        <v>17898.240000000002</v>
      </c>
      <c r="Y383" s="12" t="s">
        <v>38</v>
      </c>
      <c r="Z383" s="12" t="s">
        <v>1482</v>
      </c>
      <c r="AA383" s="12" t="str">
        <f>VLOOKUP(C383,'MASTER SALE PARTY'!$B$4:$E$1000,4,FALSE)</f>
        <v>Local</v>
      </c>
      <c r="AB383" s="26">
        <v>1100</v>
      </c>
    </row>
    <row r="384" spans="1:28">
      <c r="A384" s="16">
        <v>43617</v>
      </c>
      <c r="B384" s="12">
        <v>24</v>
      </c>
      <c r="C384" s="23" t="s">
        <v>142</v>
      </c>
      <c r="D384" s="12" t="str">
        <f>VLOOKUP(C384,'MASTER SALE PARTY'!$B$4:$E$1000,2,FALSE)</f>
        <v>27AAACB2484Q1Z8</v>
      </c>
      <c r="E384" s="12" t="s">
        <v>1545</v>
      </c>
      <c r="F384" s="24" t="s">
        <v>444</v>
      </c>
      <c r="G384" s="25">
        <v>43621</v>
      </c>
      <c r="H384" s="12" t="str">
        <f>VLOOKUP(C384,'MASTER SALE PARTY'!$B$4:$E$1000,3,FALSE)</f>
        <v>27-Maharashatra</v>
      </c>
      <c r="I384" s="17">
        <v>0</v>
      </c>
      <c r="J384" s="17" t="s">
        <v>37</v>
      </c>
      <c r="K384" s="26">
        <v>998898</v>
      </c>
      <c r="L384" s="20">
        <f>VLOOKUP(K384,'MASTER SALE HSN'!$A$4:$E$200,5,FALSE)</f>
        <v>18</v>
      </c>
      <c r="M384" s="26"/>
      <c r="N384" s="12"/>
      <c r="O384" s="12"/>
      <c r="P384" s="12"/>
      <c r="Q384" s="12"/>
      <c r="R384" s="12"/>
      <c r="S384" s="28">
        <v>26815</v>
      </c>
      <c r="T384" s="21">
        <f t="shared" si="16"/>
        <v>0</v>
      </c>
      <c r="U384" s="21">
        <f t="shared" si="17"/>
        <v>2413.35</v>
      </c>
      <c r="V384" s="21">
        <f t="shared" si="18"/>
        <v>2413.35</v>
      </c>
      <c r="W384" s="21">
        <v>0</v>
      </c>
      <c r="X384" s="27">
        <v>31641.699999999997</v>
      </c>
      <c r="Y384" s="12" t="s">
        <v>38</v>
      </c>
      <c r="Z384" s="12" t="s">
        <v>1482</v>
      </c>
      <c r="AA384" s="12" t="str">
        <f>VLOOKUP(C384,'MASTER SALE PARTY'!$B$4:$E$1000,4,FALSE)</f>
        <v>Local</v>
      </c>
      <c r="AB384" s="26">
        <v>5276</v>
      </c>
    </row>
    <row r="385" spans="1:28">
      <c r="A385" s="16">
        <v>43617</v>
      </c>
      <c r="B385" s="12">
        <v>25</v>
      </c>
      <c r="C385" s="23" t="s">
        <v>142</v>
      </c>
      <c r="D385" s="12" t="str">
        <f>VLOOKUP(C385,'MASTER SALE PARTY'!$B$4:$E$1000,2,FALSE)</f>
        <v>27AAACB2484Q1Z8</v>
      </c>
      <c r="E385" s="12" t="s">
        <v>1545</v>
      </c>
      <c r="F385" s="24" t="s">
        <v>445</v>
      </c>
      <c r="G385" s="25">
        <v>43621</v>
      </c>
      <c r="H385" s="12" t="str">
        <f>VLOOKUP(C385,'MASTER SALE PARTY'!$B$4:$E$1000,3,FALSE)</f>
        <v>27-Maharashatra</v>
      </c>
      <c r="I385" s="17">
        <v>0</v>
      </c>
      <c r="J385" s="17" t="s">
        <v>37</v>
      </c>
      <c r="K385" s="26">
        <v>998898</v>
      </c>
      <c r="L385" s="20">
        <f>VLOOKUP(K385,'MASTER SALE HSN'!$A$4:$E$200,5,FALSE)</f>
        <v>18</v>
      </c>
      <c r="M385" s="26"/>
      <c r="N385" s="12"/>
      <c r="O385" s="12"/>
      <c r="P385" s="12"/>
      <c r="Q385" s="12"/>
      <c r="R385" s="12"/>
      <c r="S385" s="28">
        <v>44360</v>
      </c>
      <c r="T385" s="21">
        <f t="shared" si="16"/>
        <v>0</v>
      </c>
      <c r="U385" s="21">
        <f t="shared" si="17"/>
        <v>3992.4</v>
      </c>
      <c r="V385" s="21">
        <f t="shared" si="18"/>
        <v>3992.4</v>
      </c>
      <c r="W385" s="21">
        <v>0</v>
      </c>
      <c r="X385" s="27">
        <v>52344.800000000003</v>
      </c>
      <c r="Y385" s="12" t="s">
        <v>38</v>
      </c>
      <c r="Z385" s="12" t="s">
        <v>1482</v>
      </c>
      <c r="AA385" s="12" t="str">
        <f>VLOOKUP(C385,'MASTER SALE PARTY'!$B$4:$E$1000,4,FALSE)</f>
        <v>Local</v>
      </c>
      <c r="AB385" s="26">
        <v>520</v>
      </c>
    </row>
    <row r="386" spans="1:28">
      <c r="A386" s="16">
        <v>43617</v>
      </c>
      <c r="B386" s="12">
        <v>26</v>
      </c>
      <c r="C386" s="23" t="s">
        <v>45</v>
      </c>
      <c r="D386" s="12" t="str">
        <f>VLOOKUP(C386,'MASTER SALE PARTY'!$B$4:$E$1000,2,FALSE)</f>
        <v>27AAECM8871A1ZF</v>
      </c>
      <c r="E386" s="12" t="s">
        <v>1545</v>
      </c>
      <c r="F386" s="24" t="s">
        <v>446</v>
      </c>
      <c r="G386" s="25">
        <v>43621</v>
      </c>
      <c r="H386" s="12" t="str">
        <f>VLOOKUP(C386,'MASTER SALE PARTY'!$B$4:$E$1000,3,FALSE)</f>
        <v>27-Maharashatra</v>
      </c>
      <c r="I386" s="17">
        <v>0</v>
      </c>
      <c r="J386" s="17" t="s">
        <v>37</v>
      </c>
      <c r="K386" s="26">
        <v>87089900</v>
      </c>
      <c r="L386" s="20">
        <f>VLOOKUP(K386,'MASTER SALE HSN'!$A$4:$E$200,5,FALSE)</f>
        <v>28</v>
      </c>
      <c r="M386" s="26"/>
      <c r="N386" s="12"/>
      <c r="O386" s="12"/>
      <c r="P386" s="12"/>
      <c r="Q386" s="12"/>
      <c r="R386" s="12"/>
      <c r="S386" s="28">
        <v>23255.759999999998</v>
      </c>
      <c r="T386" s="21">
        <f t="shared" si="16"/>
        <v>0</v>
      </c>
      <c r="U386" s="21">
        <f t="shared" si="17"/>
        <v>3255.8063999999995</v>
      </c>
      <c r="V386" s="21">
        <f t="shared" si="18"/>
        <v>3255.8063999999995</v>
      </c>
      <c r="W386" s="21">
        <v>0</v>
      </c>
      <c r="X386" s="27">
        <v>29767.382799999996</v>
      </c>
      <c r="Y386" s="12" t="s">
        <v>38</v>
      </c>
      <c r="Z386" s="12" t="s">
        <v>1482</v>
      </c>
      <c r="AA386" s="12" t="str">
        <f>VLOOKUP(C386,'MASTER SALE PARTY'!$B$4:$E$1000,4,FALSE)</f>
        <v>Local</v>
      </c>
      <c r="AB386" s="26">
        <v>12</v>
      </c>
    </row>
    <row r="387" spans="1:28">
      <c r="A387" s="16">
        <v>43617</v>
      </c>
      <c r="B387" s="12">
        <v>27</v>
      </c>
      <c r="C387" s="23" t="s">
        <v>45</v>
      </c>
      <c r="D387" s="12" t="str">
        <f>VLOOKUP(C387,'MASTER SALE PARTY'!$B$4:$E$1000,2,FALSE)</f>
        <v>27AAECM8871A1ZF</v>
      </c>
      <c r="E387" s="12" t="s">
        <v>1545</v>
      </c>
      <c r="F387" s="24" t="s">
        <v>447</v>
      </c>
      <c r="G387" s="25">
        <v>43621</v>
      </c>
      <c r="H387" s="12" t="str">
        <f>VLOOKUP(C387,'MASTER SALE PARTY'!$B$4:$E$1000,3,FALSE)</f>
        <v>27-Maharashatra</v>
      </c>
      <c r="I387" s="17">
        <v>0</v>
      </c>
      <c r="J387" s="17" t="s">
        <v>37</v>
      </c>
      <c r="K387" s="26">
        <v>87089900</v>
      </c>
      <c r="L387" s="20">
        <f>VLOOKUP(K387,'MASTER SALE HSN'!$A$4:$E$200,5,FALSE)</f>
        <v>28</v>
      </c>
      <c r="M387" s="26"/>
      <c r="N387" s="12"/>
      <c r="O387" s="12"/>
      <c r="P387" s="12"/>
      <c r="Q387" s="12"/>
      <c r="R387" s="12"/>
      <c r="S387" s="28">
        <v>23255.759999999998</v>
      </c>
      <c r="T387" s="21">
        <f t="shared" si="16"/>
        <v>0</v>
      </c>
      <c r="U387" s="21">
        <f t="shared" si="17"/>
        <v>3255.8063999999995</v>
      </c>
      <c r="V387" s="21">
        <f t="shared" si="18"/>
        <v>3255.8063999999995</v>
      </c>
      <c r="W387" s="21">
        <v>0</v>
      </c>
      <c r="X387" s="27">
        <v>29767.382799999996</v>
      </c>
      <c r="Y387" s="12" t="s">
        <v>38</v>
      </c>
      <c r="Z387" s="12" t="s">
        <v>1482</v>
      </c>
      <c r="AA387" s="12" t="str">
        <f>VLOOKUP(C387,'MASTER SALE PARTY'!$B$4:$E$1000,4,FALSE)</f>
        <v>Local</v>
      </c>
      <c r="AB387" s="26">
        <v>12</v>
      </c>
    </row>
    <row r="388" spans="1:28">
      <c r="A388" s="16">
        <v>43617</v>
      </c>
      <c r="B388" s="12">
        <v>28</v>
      </c>
      <c r="C388" s="23" t="s">
        <v>45</v>
      </c>
      <c r="D388" s="12" t="str">
        <f>VLOOKUP(C388,'MASTER SALE PARTY'!$B$4:$E$1000,2,FALSE)</f>
        <v>27AAECM8871A1ZF</v>
      </c>
      <c r="E388" s="12" t="s">
        <v>1545</v>
      </c>
      <c r="F388" s="24" t="s">
        <v>448</v>
      </c>
      <c r="G388" s="25">
        <v>43621</v>
      </c>
      <c r="H388" s="12" t="str">
        <f>VLOOKUP(C388,'MASTER SALE PARTY'!$B$4:$E$1000,3,FALSE)</f>
        <v>27-Maharashatra</v>
      </c>
      <c r="I388" s="17">
        <v>0</v>
      </c>
      <c r="J388" s="17" t="s">
        <v>37</v>
      </c>
      <c r="K388" s="26">
        <v>87089900</v>
      </c>
      <c r="L388" s="20">
        <f>VLOOKUP(K388,'MASTER SALE HSN'!$A$4:$E$200,5,FALSE)</f>
        <v>28</v>
      </c>
      <c r="M388" s="26"/>
      <c r="N388" s="12"/>
      <c r="O388" s="12"/>
      <c r="P388" s="12"/>
      <c r="Q388" s="12"/>
      <c r="R388" s="12"/>
      <c r="S388" s="28">
        <v>23255.759999999998</v>
      </c>
      <c r="T388" s="21">
        <f t="shared" si="16"/>
        <v>0</v>
      </c>
      <c r="U388" s="21">
        <f t="shared" si="17"/>
        <v>3255.8063999999995</v>
      </c>
      <c r="V388" s="21">
        <f t="shared" si="18"/>
        <v>3255.8063999999995</v>
      </c>
      <c r="W388" s="21">
        <v>0</v>
      </c>
      <c r="X388" s="27">
        <v>29767.382799999996</v>
      </c>
      <c r="Y388" s="12" t="s">
        <v>38</v>
      </c>
      <c r="Z388" s="12" t="s">
        <v>1482</v>
      </c>
      <c r="AA388" s="12" t="str">
        <f>VLOOKUP(C388,'MASTER SALE PARTY'!$B$4:$E$1000,4,FALSE)</f>
        <v>Local</v>
      </c>
      <c r="AB388" s="26">
        <v>12</v>
      </c>
    </row>
    <row r="389" spans="1:28">
      <c r="A389" s="16">
        <v>43617</v>
      </c>
      <c r="B389" s="12">
        <v>29</v>
      </c>
      <c r="C389" s="23" t="s">
        <v>173</v>
      </c>
      <c r="D389" s="12" t="str">
        <f>VLOOKUP(C389,'MASTER SALE PARTY'!$B$4:$E$1000,2,FALSE)</f>
        <v>27AAGCP0139E1ZP</v>
      </c>
      <c r="E389" s="12" t="s">
        <v>1545</v>
      </c>
      <c r="F389" s="24" t="s">
        <v>449</v>
      </c>
      <c r="G389" s="25">
        <v>43621</v>
      </c>
      <c r="H389" s="12" t="str">
        <f>VLOOKUP(C389,'MASTER SALE PARTY'!$B$4:$E$1000,3,FALSE)</f>
        <v>27-Maharashatra</v>
      </c>
      <c r="I389" s="17">
        <v>0</v>
      </c>
      <c r="J389" s="17" t="s">
        <v>37</v>
      </c>
      <c r="K389" s="26">
        <v>87141090</v>
      </c>
      <c r="L389" s="20">
        <f>VLOOKUP(K389,'MASTER SALE HSN'!$A$4:$E$200,5,FALSE)</f>
        <v>28</v>
      </c>
      <c r="M389" s="26"/>
      <c r="N389" s="12"/>
      <c r="O389" s="12"/>
      <c r="P389" s="12"/>
      <c r="Q389" s="12"/>
      <c r="R389" s="12"/>
      <c r="S389" s="28">
        <v>28218</v>
      </c>
      <c r="T389" s="21">
        <f t="shared" si="16"/>
        <v>0</v>
      </c>
      <c r="U389" s="21">
        <f t="shared" si="17"/>
        <v>3950.52</v>
      </c>
      <c r="V389" s="21">
        <f t="shared" si="18"/>
        <v>3950.52</v>
      </c>
      <c r="W389" s="21">
        <v>0</v>
      </c>
      <c r="X389" s="27">
        <v>36119.040000000001</v>
      </c>
      <c r="Y389" s="12" t="s">
        <v>38</v>
      </c>
      <c r="Z389" s="12" t="s">
        <v>1482</v>
      </c>
      <c r="AA389" s="12" t="str">
        <f>VLOOKUP(C389,'MASTER SALE PARTY'!$B$4:$E$1000,4,FALSE)</f>
        <v>Local</v>
      </c>
      <c r="AB389" s="26">
        <v>600</v>
      </c>
    </row>
    <row r="390" spans="1:28">
      <c r="A390" s="16">
        <v>43617</v>
      </c>
      <c r="B390" s="12">
        <v>30</v>
      </c>
      <c r="C390" s="23" t="s">
        <v>45</v>
      </c>
      <c r="D390" s="12" t="str">
        <f>VLOOKUP(C390,'MASTER SALE PARTY'!$B$4:$E$1000,2,FALSE)</f>
        <v>27AAECM8871A1ZF</v>
      </c>
      <c r="E390" s="12" t="s">
        <v>1545</v>
      </c>
      <c r="F390" s="24" t="s">
        <v>450</v>
      </c>
      <c r="G390" s="25">
        <v>43621</v>
      </c>
      <c r="H390" s="12" t="str">
        <f>VLOOKUP(C390,'MASTER SALE PARTY'!$B$4:$E$1000,3,FALSE)</f>
        <v>27-Maharashatra</v>
      </c>
      <c r="I390" s="17">
        <v>0</v>
      </c>
      <c r="J390" s="17" t="s">
        <v>37</v>
      </c>
      <c r="K390" s="26">
        <v>87089900</v>
      </c>
      <c r="L390" s="20">
        <f>VLOOKUP(K390,'MASTER SALE HSN'!$A$4:$E$200,5,FALSE)</f>
        <v>28</v>
      </c>
      <c r="M390" s="26"/>
      <c r="N390" s="12"/>
      <c r="O390" s="12"/>
      <c r="P390" s="12"/>
      <c r="Q390" s="12"/>
      <c r="R390" s="12"/>
      <c r="S390" s="28">
        <v>23255.759999999998</v>
      </c>
      <c r="T390" s="21">
        <f t="shared" si="16"/>
        <v>0</v>
      </c>
      <c r="U390" s="21">
        <f t="shared" si="17"/>
        <v>3255.8063999999995</v>
      </c>
      <c r="V390" s="21">
        <f t="shared" si="18"/>
        <v>3255.8063999999995</v>
      </c>
      <c r="W390" s="21">
        <v>0</v>
      </c>
      <c r="X390" s="27">
        <v>29767.382799999996</v>
      </c>
      <c r="Y390" s="12" t="s">
        <v>38</v>
      </c>
      <c r="Z390" s="12" t="s">
        <v>1482</v>
      </c>
      <c r="AA390" s="12" t="str">
        <f>VLOOKUP(C390,'MASTER SALE PARTY'!$B$4:$E$1000,4,FALSE)</f>
        <v>Local</v>
      </c>
      <c r="AB390" s="26">
        <v>12</v>
      </c>
    </row>
    <row r="391" spans="1:28">
      <c r="A391" s="16">
        <v>43617</v>
      </c>
      <c r="B391" s="12">
        <v>31</v>
      </c>
      <c r="C391" s="23" t="s">
        <v>185</v>
      </c>
      <c r="D391" s="12" t="str">
        <f>VLOOKUP(C391,'MASTER SALE PARTY'!$B$4:$E$1000,2,FALSE)</f>
        <v>27AABFP3834C1ZK</v>
      </c>
      <c r="E391" s="12" t="s">
        <v>1545</v>
      </c>
      <c r="F391" s="24" t="s">
        <v>451</v>
      </c>
      <c r="G391" s="25">
        <v>43621</v>
      </c>
      <c r="H391" s="12" t="str">
        <f>VLOOKUP(C391,'MASTER SALE PARTY'!$B$4:$E$1000,3,FALSE)</f>
        <v>27-Maharashatra</v>
      </c>
      <c r="I391" s="17">
        <v>0</v>
      </c>
      <c r="J391" s="17" t="s">
        <v>37</v>
      </c>
      <c r="K391" s="26">
        <v>87141900</v>
      </c>
      <c r="L391" s="20">
        <f>VLOOKUP(K391,'MASTER SALE HSN'!$A$4:$E$200,5,FALSE)</f>
        <v>28</v>
      </c>
      <c r="M391" s="26"/>
      <c r="N391" s="12"/>
      <c r="O391" s="12"/>
      <c r="P391" s="12"/>
      <c r="Q391" s="12"/>
      <c r="R391" s="12"/>
      <c r="S391" s="28">
        <v>12379.22</v>
      </c>
      <c r="T391" s="21">
        <f t="shared" si="16"/>
        <v>0</v>
      </c>
      <c r="U391" s="21">
        <f t="shared" si="17"/>
        <v>1733.0907999999999</v>
      </c>
      <c r="V391" s="21">
        <f t="shared" si="18"/>
        <v>1733.0907999999999</v>
      </c>
      <c r="W391" s="21">
        <v>0</v>
      </c>
      <c r="X391" s="27">
        <v>15845.401599999999</v>
      </c>
      <c r="Y391" s="12" t="s">
        <v>38</v>
      </c>
      <c r="Z391" s="12" t="s">
        <v>1482</v>
      </c>
      <c r="AA391" s="12" t="str">
        <f>VLOOKUP(C391,'MASTER SALE PARTY'!$B$4:$E$1000,4,FALSE)</f>
        <v>Local</v>
      </c>
      <c r="AB391" s="26">
        <v>994</v>
      </c>
    </row>
    <row r="392" spans="1:28">
      <c r="A392" s="16">
        <v>43617</v>
      </c>
      <c r="B392" s="12">
        <v>32</v>
      </c>
      <c r="C392" s="23" t="s">
        <v>64</v>
      </c>
      <c r="D392" s="12" t="str">
        <f>VLOOKUP(C392,'MASTER SALE PARTY'!$B$4:$E$1000,2,FALSE)</f>
        <v>27AAACD4090Q1Z8</v>
      </c>
      <c r="E392" s="12" t="s">
        <v>1545</v>
      </c>
      <c r="F392" s="24" t="s">
        <v>452</v>
      </c>
      <c r="G392" s="25">
        <v>43622</v>
      </c>
      <c r="H392" s="12" t="str">
        <f>VLOOKUP(C392,'MASTER SALE PARTY'!$B$4:$E$1000,3,FALSE)</f>
        <v>27-Maharashatra</v>
      </c>
      <c r="I392" s="17">
        <v>0</v>
      </c>
      <c r="J392" s="17" t="s">
        <v>37</v>
      </c>
      <c r="K392" s="26">
        <v>85129000</v>
      </c>
      <c r="L392" s="20">
        <f>VLOOKUP(K392,'MASTER SALE HSN'!$A$4:$E$200,5,FALSE)</f>
        <v>18</v>
      </c>
      <c r="M392" s="26"/>
      <c r="N392" s="12"/>
      <c r="O392" s="12"/>
      <c r="P392" s="12"/>
      <c r="Q392" s="12"/>
      <c r="R392" s="12"/>
      <c r="S392" s="28">
        <v>65885.399999999994</v>
      </c>
      <c r="T392" s="21">
        <f t="shared" si="16"/>
        <v>0</v>
      </c>
      <c r="U392" s="21">
        <f t="shared" si="17"/>
        <v>5929.6859999999997</v>
      </c>
      <c r="V392" s="21">
        <f t="shared" si="18"/>
        <v>5929.6859999999997</v>
      </c>
      <c r="W392" s="21">
        <v>0</v>
      </c>
      <c r="X392" s="27">
        <v>77744.781999999992</v>
      </c>
      <c r="Y392" s="12" t="s">
        <v>38</v>
      </c>
      <c r="Z392" s="12" t="s">
        <v>1482</v>
      </c>
      <c r="AA392" s="12" t="str">
        <f>VLOOKUP(C392,'MASTER SALE PARTY'!$B$4:$E$1000,4,FALSE)</f>
        <v>Local</v>
      </c>
      <c r="AB392" s="26">
        <v>540</v>
      </c>
    </row>
    <row r="393" spans="1:28">
      <c r="A393" s="16">
        <v>43617</v>
      </c>
      <c r="B393" s="12">
        <v>33</v>
      </c>
      <c r="C393" s="23" t="s">
        <v>45</v>
      </c>
      <c r="D393" s="12" t="str">
        <f>VLOOKUP(C393,'MASTER SALE PARTY'!$B$4:$E$1000,2,FALSE)</f>
        <v>27AAECM8871A1ZF</v>
      </c>
      <c r="E393" s="12" t="s">
        <v>1545</v>
      </c>
      <c r="F393" s="24" t="s">
        <v>453</v>
      </c>
      <c r="G393" s="25">
        <v>43622</v>
      </c>
      <c r="H393" s="12" t="str">
        <f>VLOOKUP(C393,'MASTER SALE PARTY'!$B$4:$E$1000,3,FALSE)</f>
        <v>27-Maharashatra</v>
      </c>
      <c r="I393" s="17">
        <v>0</v>
      </c>
      <c r="J393" s="17" t="s">
        <v>37</v>
      </c>
      <c r="K393" s="26">
        <v>87089900</v>
      </c>
      <c r="L393" s="20">
        <f>VLOOKUP(K393,'MASTER SALE HSN'!$A$4:$E$200,5,FALSE)</f>
        <v>28</v>
      </c>
      <c r="M393" s="26"/>
      <c r="N393" s="12"/>
      <c r="O393" s="12"/>
      <c r="P393" s="12"/>
      <c r="Q393" s="12"/>
      <c r="R393" s="12"/>
      <c r="S393" s="28">
        <v>23255.759999999998</v>
      </c>
      <c r="T393" s="21">
        <f t="shared" si="16"/>
        <v>0</v>
      </c>
      <c r="U393" s="21">
        <f t="shared" si="17"/>
        <v>3255.8063999999995</v>
      </c>
      <c r="V393" s="21">
        <f t="shared" si="18"/>
        <v>3255.8063999999995</v>
      </c>
      <c r="W393" s="21">
        <v>0</v>
      </c>
      <c r="X393" s="27">
        <v>29767.382799999996</v>
      </c>
      <c r="Y393" s="12" t="s">
        <v>38</v>
      </c>
      <c r="Z393" s="12" t="s">
        <v>1482</v>
      </c>
      <c r="AA393" s="12" t="str">
        <f>VLOOKUP(C393,'MASTER SALE PARTY'!$B$4:$E$1000,4,FALSE)</f>
        <v>Local</v>
      </c>
      <c r="AB393" s="26">
        <v>12</v>
      </c>
    </row>
    <row r="394" spans="1:28">
      <c r="A394" s="16">
        <v>43617</v>
      </c>
      <c r="B394" s="12">
        <v>34</v>
      </c>
      <c r="C394" s="23" t="s">
        <v>142</v>
      </c>
      <c r="D394" s="12" t="str">
        <f>VLOOKUP(C394,'MASTER SALE PARTY'!$B$4:$E$1000,2,FALSE)</f>
        <v>27AAACB2484Q1Z8</v>
      </c>
      <c r="E394" s="12" t="s">
        <v>1545</v>
      </c>
      <c r="F394" s="24" t="s">
        <v>454</v>
      </c>
      <c r="G394" s="25">
        <v>43622</v>
      </c>
      <c r="H394" s="12" t="str">
        <f>VLOOKUP(C394,'MASTER SALE PARTY'!$B$4:$E$1000,3,FALSE)</f>
        <v>27-Maharashatra</v>
      </c>
      <c r="I394" s="17">
        <v>0</v>
      </c>
      <c r="J394" s="17" t="s">
        <v>37</v>
      </c>
      <c r="K394" s="26">
        <v>998898</v>
      </c>
      <c r="L394" s="20">
        <f>VLOOKUP(K394,'MASTER SALE HSN'!$A$4:$E$200,5,FALSE)</f>
        <v>18</v>
      </c>
      <c r="M394" s="26"/>
      <c r="N394" s="12"/>
      <c r="O394" s="12"/>
      <c r="P394" s="12"/>
      <c r="Q394" s="12"/>
      <c r="R394" s="12"/>
      <c r="S394" s="28">
        <v>2165</v>
      </c>
      <c r="T394" s="21">
        <f t="shared" si="16"/>
        <v>0</v>
      </c>
      <c r="U394" s="21">
        <f t="shared" si="17"/>
        <v>194.85</v>
      </c>
      <c r="V394" s="21">
        <f t="shared" si="18"/>
        <v>194.85</v>
      </c>
      <c r="W394" s="21">
        <v>0</v>
      </c>
      <c r="X394" s="27">
        <v>2554.6999999999998</v>
      </c>
      <c r="Y394" s="12" t="s">
        <v>38</v>
      </c>
      <c r="Z394" s="12" t="s">
        <v>1482</v>
      </c>
      <c r="AA394" s="12" t="str">
        <f>VLOOKUP(C394,'MASTER SALE PARTY'!$B$4:$E$1000,4,FALSE)</f>
        <v>Local</v>
      </c>
      <c r="AB394" s="26">
        <v>433</v>
      </c>
    </row>
    <row r="395" spans="1:28">
      <c r="A395" s="16">
        <v>43617</v>
      </c>
      <c r="B395" s="12">
        <v>35</v>
      </c>
      <c r="C395" s="23" t="s">
        <v>142</v>
      </c>
      <c r="D395" s="12" t="str">
        <f>VLOOKUP(C395,'MASTER SALE PARTY'!$B$4:$E$1000,2,FALSE)</f>
        <v>27AAACB2484Q1Z8</v>
      </c>
      <c r="E395" s="12" t="s">
        <v>1545</v>
      </c>
      <c r="F395" s="24" t="s">
        <v>455</v>
      </c>
      <c r="G395" s="25">
        <v>43622</v>
      </c>
      <c r="H395" s="12" t="str">
        <f>VLOOKUP(C395,'MASTER SALE PARTY'!$B$4:$E$1000,3,FALSE)</f>
        <v>27-Maharashatra</v>
      </c>
      <c r="I395" s="17">
        <v>0</v>
      </c>
      <c r="J395" s="17" t="s">
        <v>37</v>
      </c>
      <c r="K395" s="26">
        <v>998898</v>
      </c>
      <c r="L395" s="20">
        <f>VLOOKUP(K395,'MASTER SALE HSN'!$A$4:$E$200,5,FALSE)</f>
        <v>18</v>
      </c>
      <c r="M395" s="26"/>
      <c r="N395" s="12"/>
      <c r="O395" s="12"/>
      <c r="P395" s="12"/>
      <c r="Q395" s="12"/>
      <c r="R395" s="12"/>
      <c r="S395" s="28">
        <v>40398</v>
      </c>
      <c r="T395" s="21">
        <f t="shared" si="16"/>
        <v>0</v>
      </c>
      <c r="U395" s="21">
        <f t="shared" si="17"/>
        <v>3635.82</v>
      </c>
      <c r="V395" s="21">
        <f t="shared" si="18"/>
        <v>3635.82</v>
      </c>
      <c r="W395" s="21">
        <v>0</v>
      </c>
      <c r="X395" s="27">
        <v>47669.64</v>
      </c>
      <c r="Y395" s="12" t="s">
        <v>38</v>
      </c>
      <c r="Z395" s="12" t="s">
        <v>1482</v>
      </c>
      <c r="AA395" s="12" t="str">
        <f>VLOOKUP(C395,'MASTER SALE PARTY'!$B$4:$E$1000,4,FALSE)</f>
        <v>Local</v>
      </c>
      <c r="AB395" s="26">
        <v>471</v>
      </c>
    </row>
    <row r="396" spans="1:28">
      <c r="A396" s="16">
        <v>43617</v>
      </c>
      <c r="B396" s="12">
        <v>36</v>
      </c>
      <c r="C396" s="23" t="s">
        <v>45</v>
      </c>
      <c r="D396" s="12" t="str">
        <f>VLOOKUP(C396,'MASTER SALE PARTY'!$B$4:$E$1000,2,FALSE)</f>
        <v>27AAECM8871A1ZF</v>
      </c>
      <c r="E396" s="12" t="s">
        <v>1545</v>
      </c>
      <c r="F396" s="24" t="s">
        <v>456</v>
      </c>
      <c r="G396" s="25">
        <v>43622</v>
      </c>
      <c r="H396" s="12" t="str">
        <f>VLOOKUP(C396,'MASTER SALE PARTY'!$B$4:$E$1000,3,FALSE)</f>
        <v>27-Maharashatra</v>
      </c>
      <c r="I396" s="17">
        <v>0</v>
      </c>
      <c r="J396" s="17" t="s">
        <v>37</v>
      </c>
      <c r="K396" s="26">
        <v>87089900</v>
      </c>
      <c r="L396" s="20">
        <f>VLOOKUP(K396,'MASTER SALE HSN'!$A$4:$E$200,5,FALSE)</f>
        <v>28</v>
      </c>
      <c r="M396" s="26"/>
      <c r="N396" s="12"/>
      <c r="O396" s="12"/>
      <c r="P396" s="12"/>
      <c r="Q396" s="12"/>
      <c r="R396" s="12"/>
      <c r="S396" s="28">
        <v>23255.759999999998</v>
      </c>
      <c r="T396" s="21">
        <f t="shared" si="16"/>
        <v>0</v>
      </c>
      <c r="U396" s="21">
        <f t="shared" si="17"/>
        <v>3255.8063999999995</v>
      </c>
      <c r="V396" s="21">
        <f t="shared" si="18"/>
        <v>3255.8063999999995</v>
      </c>
      <c r="W396" s="21">
        <v>0</v>
      </c>
      <c r="X396" s="27">
        <v>29767.382799999996</v>
      </c>
      <c r="Y396" s="12" t="s">
        <v>38</v>
      </c>
      <c r="Z396" s="12" t="s">
        <v>1482</v>
      </c>
      <c r="AA396" s="12" t="str">
        <f>VLOOKUP(C396,'MASTER SALE PARTY'!$B$4:$E$1000,4,FALSE)</f>
        <v>Local</v>
      </c>
      <c r="AB396" s="26">
        <v>12</v>
      </c>
    </row>
    <row r="397" spans="1:28">
      <c r="A397" s="16">
        <v>43617</v>
      </c>
      <c r="B397" s="12">
        <v>37</v>
      </c>
      <c r="C397" s="23" t="s">
        <v>173</v>
      </c>
      <c r="D397" s="12" t="str">
        <f>VLOOKUP(C397,'MASTER SALE PARTY'!$B$4:$E$1000,2,FALSE)</f>
        <v>27AAGCP0139E1ZP</v>
      </c>
      <c r="E397" s="12" t="s">
        <v>1545</v>
      </c>
      <c r="F397" s="24" t="s">
        <v>457</v>
      </c>
      <c r="G397" s="25">
        <v>43622</v>
      </c>
      <c r="H397" s="12" t="str">
        <f>VLOOKUP(C397,'MASTER SALE PARTY'!$B$4:$E$1000,3,FALSE)</f>
        <v>27-Maharashatra</v>
      </c>
      <c r="I397" s="17">
        <v>0</v>
      </c>
      <c r="J397" s="17" t="s">
        <v>37</v>
      </c>
      <c r="K397" s="26">
        <v>87141090</v>
      </c>
      <c r="L397" s="20">
        <f>VLOOKUP(K397,'MASTER SALE HSN'!$A$4:$E$200,5,FALSE)</f>
        <v>28</v>
      </c>
      <c r="M397" s="26"/>
      <c r="N397" s="12"/>
      <c r="O397" s="12"/>
      <c r="P397" s="12"/>
      <c r="Q397" s="12"/>
      <c r="R397" s="12"/>
      <c r="S397" s="28">
        <v>33162.800000000003</v>
      </c>
      <c r="T397" s="21">
        <f t="shared" si="16"/>
        <v>0</v>
      </c>
      <c r="U397" s="21">
        <f t="shared" si="17"/>
        <v>4642.7920000000004</v>
      </c>
      <c r="V397" s="21">
        <f t="shared" si="18"/>
        <v>4642.7920000000004</v>
      </c>
      <c r="W397" s="21">
        <v>0</v>
      </c>
      <c r="X397" s="27">
        <v>42448.384000000005</v>
      </c>
      <c r="Y397" s="12" t="s">
        <v>38</v>
      </c>
      <c r="Z397" s="12" t="s">
        <v>1482</v>
      </c>
      <c r="AA397" s="12" t="str">
        <f>VLOOKUP(C397,'MASTER SALE PARTY'!$B$4:$E$1000,4,FALSE)</f>
        <v>Local</v>
      </c>
      <c r="AB397" s="26">
        <v>440</v>
      </c>
    </row>
    <row r="398" spans="1:28">
      <c r="A398" s="16">
        <v>43617</v>
      </c>
      <c r="B398" s="12">
        <v>38</v>
      </c>
      <c r="C398" s="23" t="s">
        <v>110</v>
      </c>
      <c r="D398" s="12" t="str">
        <f>VLOOKUP(C398,'MASTER SALE PARTY'!$B$4:$E$1000,2,FALSE)</f>
        <v>27BBVPS2447C1ZA</v>
      </c>
      <c r="E398" s="12" t="s">
        <v>1545</v>
      </c>
      <c r="F398" s="24" t="s">
        <v>458</v>
      </c>
      <c r="G398" s="25">
        <v>43622</v>
      </c>
      <c r="H398" s="12" t="str">
        <f>VLOOKUP(C398,'MASTER SALE PARTY'!$B$4:$E$1000,3,FALSE)</f>
        <v>27-Maharashatra</v>
      </c>
      <c r="I398" s="17">
        <v>0</v>
      </c>
      <c r="J398" s="17" t="s">
        <v>37</v>
      </c>
      <c r="K398" s="26">
        <v>998898</v>
      </c>
      <c r="L398" s="20">
        <f>VLOOKUP(K398,'MASTER SALE HSN'!$A$4:$E$200,5,FALSE)</f>
        <v>18</v>
      </c>
      <c r="M398" s="26"/>
      <c r="N398" s="12"/>
      <c r="O398" s="12"/>
      <c r="P398" s="12"/>
      <c r="Q398" s="12"/>
      <c r="R398" s="12"/>
      <c r="S398" s="28">
        <v>4800</v>
      </c>
      <c r="T398" s="21">
        <f t="shared" si="16"/>
        <v>0</v>
      </c>
      <c r="U398" s="21">
        <f t="shared" si="17"/>
        <v>432</v>
      </c>
      <c r="V398" s="21">
        <f t="shared" si="18"/>
        <v>432</v>
      </c>
      <c r="W398" s="21">
        <v>0</v>
      </c>
      <c r="X398" s="27">
        <v>5664</v>
      </c>
      <c r="Y398" s="12" t="s">
        <v>38</v>
      </c>
      <c r="Z398" s="12" t="s">
        <v>1482</v>
      </c>
      <c r="AA398" s="12" t="str">
        <f>VLOOKUP(C398,'MASTER SALE PARTY'!$B$4:$E$1000,4,FALSE)</f>
        <v>Local</v>
      </c>
      <c r="AB398" s="26">
        <v>320</v>
      </c>
    </row>
    <row r="399" spans="1:28">
      <c r="A399" s="16">
        <v>43617</v>
      </c>
      <c r="B399" s="12">
        <v>39</v>
      </c>
      <c r="C399" s="23" t="s">
        <v>92</v>
      </c>
      <c r="D399" s="12" t="str">
        <f>VLOOKUP(C399,'MASTER SALE PARTY'!$B$4:$E$1000,2,FALSE)</f>
        <v>27AAACH4211R1ZF</v>
      </c>
      <c r="E399" s="12" t="s">
        <v>1545</v>
      </c>
      <c r="F399" s="24" t="s">
        <v>459</v>
      </c>
      <c r="G399" s="25">
        <v>43622</v>
      </c>
      <c r="H399" s="12" t="str">
        <f>VLOOKUP(C399,'MASTER SALE PARTY'!$B$4:$E$1000,3,FALSE)</f>
        <v>27-Maharashatra</v>
      </c>
      <c r="I399" s="17">
        <v>0</v>
      </c>
      <c r="J399" s="17" t="s">
        <v>37</v>
      </c>
      <c r="K399" s="26">
        <v>85129000</v>
      </c>
      <c r="L399" s="20">
        <f>VLOOKUP(K399,'MASTER SALE HSN'!$A$4:$E$200,5,FALSE)</f>
        <v>18</v>
      </c>
      <c r="M399" s="26"/>
      <c r="N399" s="12"/>
      <c r="O399" s="12"/>
      <c r="P399" s="12"/>
      <c r="Q399" s="12"/>
      <c r="R399" s="12"/>
      <c r="S399" s="28">
        <v>36000</v>
      </c>
      <c r="T399" s="21">
        <f t="shared" ref="T399:T462" si="19">+IF(AA399="oms",S399/100*L399,0)</f>
        <v>0</v>
      </c>
      <c r="U399" s="21">
        <f t="shared" ref="U399:U462" si="20">+IF(AA399="local",S399/100*L399/2,0)</f>
        <v>3240</v>
      </c>
      <c r="V399" s="21">
        <f t="shared" ref="V399:V462" si="21">+IF(AA399="local",S399/100*L399/2,0)</f>
        <v>3240</v>
      </c>
      <c r="W399" s="21">
        <v>0</v>
      </c>
      <c r="X399" s="27">
        <v>42480</v>
      </c>
      <c r="Y399" s="12" t="s">
        <v>38</v>
      </c>
      <c r="Z399" s="12" t="s">
        <v>1482</v>
      </c>
      <c r="AA399" s="12" t="str">
        <f>VLOOKUP(C399,'MASTER SALE PARTY'!$B$4:$E$1000,4,FALSE)</f>
        <v>Local</v>
      </c>
      <c r="AB399" s="26">
        <v>1440</v>
      </c>
    </row>
    <row r="400" spans="1:28">
      <c r="A400" s="16">
        <v>43617</v>
      </c>
      <c r="B400" s="12">
        <v>40</v>
      </c>
      <c r="C400" s="23" t="s">
        <v>185</v>
      </c>
      <c r="D400" s="12" t="str">
        <f>VLOOKUP(C400,'MASTER SALE PARTY'!$B$4:$E$1000,2,FALSE)</f>
        <v>27AABFP3834C1ZK</v>
      </c>
      <c r="E400" s="12" t="s">
        <v>1545</v>
      </c>
      <c r="F400" s="24" t="s">
        <v>460</v>
      </c>
      <c r="G400" s="25">
        <v>43623</v>
      </c>
      <c r="H400" s="12" t="str">
        <f>VLOOKUP(C400,'MASTER SALE PARTY'!$B$4:$E$1000,3,FALSE)</f>
        <v>27-Maharashatra</v>
      </c>
      <c r="I400" s="17">
        <v>0</v>
      </c>
      <c r="J400" s="17" t="s">
        <v>37</v>
      </c>
      <c r="K400" s="26">
        <v>87141900</v>
      </c>
      <c r="L400" s="20">
        <f>VLOOKUP(K400,'MASTER SALE HSN'!$A$4:$E$200,5,FALSE)</f>
        <v>28</v>
      </c>
      <c r="M400" s="26"/>
      <c r="N400" s="12"/>
      <c r="O400" s="12"/>
      <c r="P400" s="12"/>
      <c r="Q400" s="12"/>
      <c r="R400" s="12"/>
      <c r="S400" s="28">
        <v>11406</v>
      </c>
      <c r="T400" s="21">
        <f t="shared" si="19"/>
        <v>0</v>
      </c>
      <c r="U400" s="21">
        <f t="shared" si="20"/>
        <v>1596.8400000000001</v>
      </c>
      <c r="V400" s="21">
        <f t="shared" si="21"/>
        <v>1596.8400000000001</v>
      </c>
      <c r="W400" s="21">
        <v>0</v>
      </c>
      <c r="X400" s="27">
        <v>14599.68</v>
      </c>
      <c r="Y400" s="12" t="s">
        <v>38</v>
      </c>
      <c r="Z400" s="12" t="s">
        <v>1482</v>
      </c>
      <c r="AA400" s="12" t="str">
        <f>VLOOKUP(C400,'MASTER SALE PARTY'!$B$4:$E$1000,4,FALSE)</f>
        <v>Local</v>
      </c>
      <c r="AB400" s="26">
        <v>1000</v>
      </c>
    </row>
    <row r="401" spans="1:28">
      <c r="A401" s="16">
        <v>43617</v>
      </c>
      <c r="B401" s="12">
        <v>41</v>
      </c>
      <c r="C401" s="23" t="s">
        <v>45</v>
      </c>
      <c r="D401" s="12" t="str">
        <f>VLOOKUP(C401,'MASTER SALE PARTY'!$B$4:$E$1000,2,FALSE)</f>
        <v>27AAECM8871A1ZF</v>
      </c>
      <c r="E401" s="12" t="s">
        <v>1545</v>
      </c>
      <c r="F401" s="24" t="s">
        <v>461</v>
      </c>
      <c r="G401" s="25">
        <v>43624</v>
      </c>
      <c r="H401" s="12" t="str">
        <f>VLOOKUP(C401,'MASTER SALE PARTY'!$B$4:$E$1000,3,FALSE)</f>
        <v>27-Maharashatra</v>
      </c>
      <c r="I401" s="17">
        <v>0</v>
      </c>
      <c r="J401" s="17" t="s">
        <v>37</v>
      </c>
      <c r="K401" s="26">
        <v>87089900</v>
      </c>
      <c r="L401" s="20">
        <f>VLOOKUP(K401,'MASTER SALE HSN'!$A$4:$E$200,5,FALSE)</f>
        <v>28</v>
      </c>
      <c r="M401" s="26"/>
      <c r="N401" s="12"/>
      <c r="O401" s="12"/>
      <c r="P401" s="12"/>
      <c r="Q401" s="12"/>
      <c r="R401" s="12"/>
      <c r="S401" s="28">
        <v>23255.759999999998</v>
      </c>
      <c r="T401" s="21">
        <f t="shared" si="19"/>
        <v>0</v>
      </c>
      <c r="U401" s="21">
        <f t="shared" si="20"/>
        <v>3255.8063999999995</v>
      </c>
      <c r="V401" s="21">
        <f t="shared" si="21"/>
        <v>3255.8063999999995</v>
      </c>
      <c r="W401" s="21">
        <v>0</v>
      </c>
      <c r="X401" s="27">
        <v>29767.382799999996</v>
      </c>
      <c r="Y401" s="12" t="s">
        <v>38</v>
      </c>
      <c r="Z401" s="12" t="s">
        <v>1482</v>
      </c>
      <c r="AA401" s="12" t="str">
        <f>VLOOKUP(C401,'MASTER SALE PARTY'!$B$4:$E$1000,4,FALSE)</f>
        <v>Local</v>
      </c>
      <c r="AB401" s="26">
        <v>12</v>
      </c>
    </row>
    <row r="402" spans="1:28">
      <c r="A402" s="16">
        <v>43617</v>
      </c>
      <c r="B402" s="12">
        <v>42</v>
      </c>
      <c r="C402" s="23" t="s">
        <v>185</v>
      </c>
      <c r="D402" s="12" t="str">
        <f>VLOOKUP(C402,'MASTER SALE PARTY'!$B$4:$E$1000,2,FALSE)</f>
        <v>27AABFP3834C1ZK</v>
      </c>
      <c r="E402" s="12" t="s">
        <v>1545</v>
      </c>
      <c r="F402" s="24" t="s">
        <v>462</v>
      </c>
      <c r="G402" s="25">
        <v>43624</v>
      </c>
      <c r="H402" s="12" t="str">
        <f>VLOOKUP(C402,'MASTER SALE PARTY'!$B$4:$E$1000,3,FALSE)</f>
        <v>27-Maharashatra</v>
      </c>
      <c r="I402" s="17">
        <v>0</v>
      </c>
      <c r="J402" s="17" t="s">
        <v>37</v>
      </c>
      <c r="K402" s="26">
        <v>87141900</v>
      </c>
      <c r="L402" s="20">
        <f>VLOOKUP(K402,'MASTER SALE HSN'!$A$4:$E$200,5,FALSE)</f>
        <v>28</v>
      </c>
      <c r="M402" s="26"/>
      <c r="N402" s="12"/>
      <c r="O402" s="12"/>
      <c r="P402" s="12"/>
      <c r="Q402" s="12"/>
      <c r="R402" s="12"/>
      <c r="S402" s="28">
        <v>10824.19</v>
      </c>
      <c r="T402" s="21">
        <f t="shared" si="19"/>
        <v>0</v>
      </c>
      <c r="U402" s="21">
        <f t="shared" si="20"/>
        <v>1515.3866</v>
      </c>
      <c r="V402" s="21">
        <f t="shared" si="21"/>
        <v>1515.3866</v>
      </c>
      <c r="W402" s="21">
        <v>0</v>
      </c>
      <c r="X402" s="27">
        <v>13854.9732</v>
      </c>
      <c r="Y402" s="12" t="s">
        <v>38</v>
      </c>
      <c r="Z402" s="12" t="s">
        <v>1482</v>
      </c>
      <c r="AA402" s="12" t="str">
        <f>VLOOKUP(C402,'MASTER SALE PARTY'!$B$4:$E$1000,4,FALSE)</f>
        <v>Local</v>
      </c>
      <c r="AB402" s="26">
        <v>919</v>
      </c>
    </row>
    <row r="403" spans="1:28">
      <c r="A403" s="16">
        <v>43617</v>
      </c>
      <c r="B403" s="12">
        <v>43</v>
      </c>
      <c r="C403" s="23" t="s">
        <v>185</v>
      </c>
      <c r="D403" s="12" t="str">
        <f>VLOOKUP(C403,'MASTER SALE PARTY'!$B$4:$E$1000,2,FALSE)</f>
        <v>27AABFP3834C1ZK</v>
      </c>
      <c r="E403" s="12" t="s">
        <v>1545</v>
      </c>
      <c r="F403" s="24" t="s">
        <v>463</v>
      </c>
      <c r="G403" s="25">
        <v>43624</v>
      </c>
      <c r="H403" s="12" t="str">
        <f>VLOOKUP(C403,'MASTER SALE PARTY'!$B$4:$E$1000,3,FALSE)</f>
        <v>27-Maharashatra</v>
      </c>
      <c r="I403" s="17">
        <v>0</v>
      </c>
      <c r="J403" s="17" t="s">
        <v>37</v>
      </c>
      <c r="K403" s="26">
        <v>87141900</v>
      </c>
      <c r="L403" s="20">
        <f>VLOOKUP(K403,'MASTER SALE HSN'!$A$4:$E$200,5,FALSE)</f>
        <v>28</v>
      </c>
      <c r="M403" s="26"/>
      <c r="N403" s="12"/>
      <c r="O403" s="12"/>
      <c r="P403" s="12"/>
      <c r="Q403" s="12"/>
      <c r="R403" s="12"/>
      <c r="S403" s="28">
        <v>2683.41</v>
      </c>
      <c r="T403" s="21">
        <f t="shared" si="19"/>
        <v>0</v>
      </c>
      <c r="U403" s="21">
        <f t="shared" si="20"/>
        <v>375.67739999999998</v>
      </c>
      <c r="V403" s="21">
        <f t="shared" si="21"/>
        <v>375.67739999999998</v>
      </c>
      <c r="W403" s="21">
        <v>0</v>
      </c>
      <c r="X403" s="27">
        <v>3434.7748000000001</v>
      </c>
      <c r="Y403" s="12" t="s">
        <v>38</v>
      </c>
      <c r="Z403" s="12" t="s">
        <v>1482</v>
      </c>
      <c r="AA403" s="12" t="str">
        <f>VLOOKUP(C403,'MASTER SALE PARTY'!$B$4:$E$1000,4,FALSE)</f>
        <v>Local</v>
      </c>
      <c r="AB403" s="26">
        <v>241</v>
      </c>
    </row>
    <row r="404" spans="1:28">
      <c r="A404" s="16">
        <v>43617</v>
      </c>
      <c r="B404" s="12">
        <v>44</v>
      </c>
      <c r="C404" s="23" t="s">
        <v>173</v>
      </c>
      <c r="D404" s="12" t="str">
        <f>VLOOKUP(C404,'MASTER SALE PARTY'!$B$4:$E$1000,2,FALSE)</f>
        <v>27AAGCP0139E1ZP</v>
      </c>
      <c r="E404" s="12" t="s">
        <v>1545</v>
      </c>
      <c r="F404" s="24" t="s">
        <v>464</v>
      </c>
      <c r="G404" s="25">
        <v>43624</v>
      </c>
      <c r="H404" s="12" t="str">
        <f>VLOOKUP(C404,'MASTER SALE PARTY'!$B$4:$E$1000,3,FALSE)</f>
        <v>27-Maharashatra</v>
      </c>
      <c r="I404" s="17">
        <v>0</v>
      </c>
      <c r="J404" s="17" t="s">
        <v>37</v>
      </c>
      <c r="K404" s="26">
        <v>87141090</v>
      </c>
      <c r="L404" s="20">
        <f>VLOOKUP(K404,'MASTER SALE HSN'!$A$4:$E$200,5,FALSE)</f>
        <v>28</v>
      </c>
      <c r="M404" s="26"/>
      <c r="N404" s="12"/>
      <c r="O404" s="12"/>
      <c r="P404" s="12"/>
      <c r="Q404" s="12"/>
      <c r="R404" s="12"/>
      <c r="S404" s="28">
        <v>301.48</v>
      </c>
      <c r="T404" s="21">
        <f t="shared" si="19"/>
        <v>0</v>
      </c>
      <c r="U404" s="21">
        <f t="shared" si="20"/>
        <v>42.2072</v>
      </c>
      <c r="V404" s="21">
        <f t="shared" si="21"/>
        <v>42.2072</v>
      </c>
      <c r="W404" s="21">
        <v>0</v>
      </c>
      <c r="X404" s="27">
        <v>385.90440000000001</v>
      </c>
      <c r="Y404" s="12" t="s">
        <v>38</v>
      </c>
      <c r="Z404" s="12" t="s">
        <v>1482</v>
      </c>
      <c r="AA404" s="12" t="str">
        <f>VLOOKUP(C404,'MASTER SALE PARTY'!$B$4:$E$1000,4,FALSE)</f>
        <v>Local</v>
      </c>
      <c r="AB404" s="26">
        <v>4</v>
      </c>
    </row>
    <row r="405" spans="1:28">
      <c r="A405" s="16">
        <v>43617</v>
      </c>
      <c r="B405" s="12">
        <v>45</v>
      </c>
      <c r="C405" s="23" t="s">
        <v>173</v>
      </c>
      <c r="D405" s="12" t="str">
        <f>VLOOKUP(C405,'MASTER SALE PARTY'!$B$4:$E$1000,2,FALSE)</f>
        <v>27AAGCP0139E1ZP</v>
      </c>
      <c r="E405" s="12" t="s">
        <v>1545</v>
      </c>
      <c r="F405" s="24" t="s">
        <v>465</v>
      </c>
      <c r="G405" s="25">
        <v>43624</v>
      </c>
      <c r="H405" s="12" t="str">
        <f>VLOOKUP(C405,'MASTER SALE PARTY'!$B$4:$E$1000,3,FALSE)</f>
        <v>27-Maharashatra</v>
      </c>
      <c r="I405" s="17">
        <v>0</v>
      </c>
      <c r="J405" s="17" t="s">
        <v>37</v>
      </c>
      <c r="K405" s="26">
        <v>87141090</v>
      </c>
      <c r="L405" s="20">
        <f>VLOOKUP(K405,'MASTER SALE HSN'!$A$4:$E$200,5,FALSE)</f>
        <v>28</v>
      </c>
      <c r="M405" s="26"/>
      <c r="N405" s="12"/>
      <c r="O405" s="12"/>
      <c r="P405" s="12"/>
      <c r="Q405" s="12"/>
      <c r="R405" s="12"/>
      <c r="S405" s="28">
        <v>37383.519999999997</v>
      </c>
      <c r="T405" s="21">
        <f t="shared" si="19"/>
        <v>0</v>
      </c>
      <c r="U405" s="21">
        <f t="shared" si="20"/>
        <v>5233.6927999999998</v>
      </c>
      <c r="V405" s="21">
        <f t="shared" si="21"/>
        <v>5233.6927999999998</v>
      </c>
      <c r="W405" s="21">
        <v>0</v>
      </c>
      <c r="X405" s="27">
        <v>47850.895599999989</v>
      </c>
      <c r="Y405" s="12" t="s">
        <v>38</v>
      </c>
      <c r="Z405" s="12" t="s">
        <v>1482</v>
      </c>
      <c r="AA405" s="12" t="str">
        <f>VLOOKUP(C405,'MASTER SALE PARTY'!$B$4:$E$1000,4,FALSE)</f>
        <v>Local</v>
      </c>
      <c r="AB405" s="26">
        <v>496</v>
      </c>
    </row>
    <row r="406" spans="1:28">
      <c r="A406" s="16">
        <v>43617</v>
      </c>
      <c r="B406" s="12">
        <v>46</v>
      </c>
      <c r="C406" s="23" t="s">
        <v>173</v>
      </c>
      <c r="D406" s="12" t="str">
        <f>VLOOKUP(C406,'MASTER SALE PARTY'!$B$4:$E$1000,2,FALSE)</f>
        <v>27AAGCP0139E1ZP</v>
      </c>
      <c r="E406" s="12" t="s">
        <v>1545</v>
      </c>
      <c r="F406" s="24" t="s">
        <v>466</v>
      </c>
      <c r="G406" s="25">
        <v>43624</v>
      </c>
      <c r="H406" s="12" t="str">
        <f>VLOOKUP(C406,'MASTER SALE PARTY'!$B$4:$E$1000,3,FALSE)</f>
        <v>27-Maharashatra</v>
      </c>
      <c r="I406" s="17">
        <v>0</v>
      </c>
      <c r="J406" s="17" t="s">
        <v>37</v>
      </c>
      <c r="K406" s="26">
        <v>87141090</v>
      </c>
      <c r="L406" s="20">
        <f>VLOOKUP(K406,'MASTER SALE HSN'!$A$4:$E$200,5,FALSE)</f>
        <v>28</v>
      </c>
      <c r="M406" s="26"/>
      <c r="N406" s="12"/>
      <c r="O406" s="12"/>
      <c r="P406" s="12"/>
      <c r="Q406" s="12"/>
      <c r="R406" s="12"/>
      <c r="S406" s="28">
        <v>47970.6</v>
      </c>
      <c r="T406" s="21">
        <f t="shared" si="19"/>
        <v>0</v>
      </c>
      <c r="U406" s="21">
        <f t="shared" si="20"/>
        <v>6715.8839999999991</v>
      </c>
      <c r="V406" s="21">
        <f t="shared" si="21"/>
        <v>6715.8839999999991</v>
      </c>
      <c r="W406" s="21">
        <v>0</v>
      </c>
      <c r="X406" s="27">
        <v>61402.357999999993</v>
      </c>
      <c r="Y406" s="12" t="s">
        <v>38</v>
      </c>
      <c r="Z406" s="12" t="s">
        <v>1482</v>
      </c>
      <c r="AA406" s="12" t="str">
        <f>VLOOKUP(C406,'MASTER SALE PARTY'!$B$4:$E$1000,4,FALSE)</f>
        <v>Local</v>
      </c>
      <c r="AB406" s="26">
        <v>1020</v>
      </c>
    </row>
    <row r="407" spans="1:28">
      <c r="A407" s="16">
        <v>43617</v>
      </c>
      <c r="B407" s="12">
        <v>47</v>
      </c>
      <c r="C407" s="23" t="s">
        <v>64</v>
      </c>
      <c r="D407" s="12" t="str">
        <f>VLOOKUP(C407,'MASTER SALE PARTY'!$B$4:$E$1000,2,FALSE)</f>
        <v>27AAACD4090Q1Z8</v>
      </c>
      <c r="E407" s="12" t="s">
        <v>1545</v>
      </c>
      <c r="F407" s="24" t="s">
        <v>467</v>
      </c>
      <c r="G407" s="25">
        <v>43624</v>
      </c>
      <c r="H407" s="12" t="str">
        <f>VLOOKUP(C407,'MASTER SALE PARTY'!$B$4:$E$1000,3,FALSE)</f>
        <v>27-Maharashatra</v>
      </c>
      <c r="I407" s="17">
        <v>0</v>
      </c>
      <c r="J407" s="17" t="s">
        <v>37</v>
      </c>
      <c r="K407" s="26">
        <v>85129000</v>
      </c>
      <c r="L407" s="20">
        <f>VLOOKUP(K407,'MASTER SALE HSN'!$A$4:$E$200,5,FALSE)</f>
        <v>18</v>
      </c>
      <c r="M407" s="26"/>
      <c r="N407" s="12"/>
      <c r="O407" s="12"/>
      <c r="P407" s="12"/>
      <c r="Q407" s="12"/>
      <c r="R407" s="12"/>
      <c r="S407" s="28">
        <v>85651.02</v>
      </c>
      <c r="T407" s="21">
        <f t="shared" si="19"/>
        <v>0</v>
      </c>
      <c r="U407" s="21">
        <f t="shared" si="20"/>
        <v>7708.5918000000001</v>
      </c>
      <c r="V407" s="21">
        <f t="shared" si="21"/>
        <v>7708.5918000000001</v>
      </c>
      <c r="W407" s="21">
        <v>0</v>
      </c>
      <c r="X407" s="27">
        <v>101068.20359999999</v>
      </c>
      <c r="Y407" s="12" t="s">
        <v>38</v>
      </c>
      <c r="Z407" s="12" t="s">
        <v>1482</v>
      </c>
      <c r="AA407" s="12" t="str">
        <f>VLOOKUP(C407,'MASTER SALE PARTY'!$B$4:$E$1000,4,FALSE)</f>
        <v>Local</v>
      </c>
      <c r="AB407" s="26">
        <v>702</v>
      </c>
    </row>
    <row r="408" spans="1:28">
      <c r="A408" s="16">
        <v>43617</v>
      </c>
      <c r="B408" s="12">
        <v>48</v>
      </c>
      <c r="C408" s="23" t="s">
        <v>185</v>
      </c>
      <c r="D408" s="12" t="str">
        <f>VLOOKUP(C408,'MASTER SALE PARTY'!$B$4:$E$1000,2,FALSE)</f>
        <v>27AABFP3834C1ZK</v>
      </c>
      <c r="E408" s="12" t="s">
        <v>1545</v>
      </c>
      <c r="F408" s="24" t="s">
        <v>468</v>
      </c>
      <c r="G408" s="25">
        <v>43625</v>
      </c>
      <c r="H408" s="12" t="str">
        <f>VLOOKUP(C408,'MASTER SALE PARTY'!$B$4:$E$1000,3,FALSE)</f>
        <v>27-Maharashatra</v>
      </c>
      <c r="I408" s="17">
        <v>0</v>
      </c>
      <c r="J408" s="17" t="s">
        <v>37</v>
      </c>
      <c r="K408" s="26">
        <v>87141900</v>
      </c>
      <c r="L408" s="20">
        <f>VLOOKUP(K408,'MASTER SALE HSN'!$A$4:$E$200,5,FALSE)</f>
        <v>28</v>
      </c>
      <c r="M408" s="26"/>
      <c r="N408" s="12"/>
      <c r="O408" s="12"/>
      <c r="P408" s="12"/>
      <c r="Q408" s="12"/>
      <c r="R408" s="12"/>
      <c r="S408" s="28">
        <v>19871.02</v>
      </c>
      <c r="T408" s="21">
        <f t="shared" si="19"/>
        <v>0</v>
      </c>
      <c r="U408" s="21">
        <f t="shared" si="20"/>
        <v>2781.9428000000003</v>
      </c>
      <c r="V408" s="21">
        <f t="shared" si="21"/>
        <v>2781.9428000000003</v>
      </c>
      <c r="W408" s="21">
        <v>0</v>
      </c>
      <c r="X408" s="27">
        <v>25434.895600000003</v>
      </c>
      <c r="Y408" s="12" t="s">
        <v>38</v>
      </c>
      <c r="Z408" s="12" t="s">
        <v>1482</v>
      </c>
      <c r="AA408" s="12" t="str">
        <f>VLOOKUP(C408,'MASTER SALE PARTY'!$B$4:$E$1000,4,FALSE)</f>
        <v>Local</v>
      </c>
      <c r="AB408" s="26">
        <v>1454</v>
      </c>
    </row>
    <row r="409" spans="1:28">
      <c r="A409" s="16">
        <v>43617</v>
      </c>
      <c r="B409" s="12">
        <v>49</v>
      </c>
      <c r="C409" s="23" t="s">
        <v>45</v>
      </c>
      <c r="D409" s="12" t="str">
        <f>VLOOKUP(C409,'MASTER SALE PARTY'!$B$4:$E$1000,2,FALSE)</f>
        <v>27AAECM8871A1ZF</v>
      </c>
      <c r="E409" s="12" t="s">
        <v>1545</v>
      </c>
      <c r="F409" s="24" t="s">
        <v>469</v>
      </c>
      <c r="G409" s="25">
        <v>43626</v>
      </c>
      <c r="H409" s="12" t="str">
        <f>VLOOKUP(C409,'MASTER SALE PARTY'!$B$4:$E$1000,3,FALSE)</f>
        <v>27-Maharashatra</v>
      </c>
      <c r="I409" s="17">
        <v>0</v>
      </c>
      <c r="J409" s="17" t="s">
        <v>37</v>
      </c>
      <c r="K409" s="26">
        <v>87089900</v>
      </c>
      <c r="L409" s="20">
        <f>VLOOKUP(K409,'MASTER SALE HSN'!$A$4:$E$200,5,FALSE)</f>
        <v>28</v>
      </c>
      <c r="M409" s="26"/>
      <c r="N409" s="12"/>
      <c r="O409" s="12"/>
      <c r="P409" s="12"/>
      <c r="Q409" s="12"/>
      <c r="R409" s="12"/>
      <c r="S409" s="28">
        <v>23255.759999999998</v>
      </c>
      <c r="T409" s="21">
        <f t="shared" si="19"/>
        <v>0</v>
      </c>
      <c r="U409" s="21">
        <f t="shared" si="20"/>
        <v>3255.8063999999995</v>
      </c>
      <c r="V409" s="21">
        <f t="shared" si="21"/>
        <v>3255.8063999999995</v>
      </c>
      <c r="W409" s="21">
        <v>0</v>
      </c>
      <c r="X409" s="27">
        <v>29767.382799999996</v>
      </c>
      <c r="Y409" s="12" t="s">
        <v>38</v>
      </c>
      <c r="Z409" s="12" t="s">
        <v>1482</v>
      </c>
      <c r="AA409" s="12" t="str">
        <f>VLOOKUP(C409,'MASTER SALE PARTY'!$B$4:$E$1000,4,FALSE)</f>
        <v>Local</v>
      </c>
      <c r="AB409" s="26">
        <v>12</v>
      </c>
    </row>
    <row r="410" spans="1:28">
      <c r="A410" s="16">
        <v>43617</v>
      </c>
      <c r="B410" s="12">
        <v>50</v>
      </c>
      <c r="C410" s="23" t="s">
        <v>59</v>
      </c>
      <c r="D410" s="12" t="str">
        <f>VLOOKUP(C410,'MASTER SALE PARTY'!$B$4:$E$1000,2,FALSE)</f>
        <v>27AAACT1848E1ZH</v>
      </c>
      <c r="E410" s="12" t="s">
        <v>1545</v>
      </c>
      <c r="F410" s="24" t="s">
        <v>470</v>
      </c>
      <c r="G410" s="25">
        <v>43626</v>
      </c>
      <c r="H410" s="12" t="str">
        <f>VLOOKUP(C410,'MASTER SALE PARTY'!$B$4:$E$1000,3,FALSE)</f>
        <v>27-Maharashatra</v>
      </c>
      <c r="I410" s="17">
        <v>0</v>
      </c>
      <c r="J410" s="17" t="s">
        <v>37</v>
      </c>
      <c r="K410" s="26">
        <v>87089900</v>
      </c>
      <c r="L410" s="20">
        <f>VLOOKUP(K410,'MASTER SALE HSN'!$A$4:$E$200,5,FALSE)</f>
        <v>28</v>
      </c>
      <c r="M410" s="26"/>
      <c r="N410" s="12"/>
      <c r="O410" s="12"/>
      <c r="P410" s="12"/>
      <c r="Q410" s="12"/>
      <c r="R410" s="12"/>
      <c r="S410" s="28">
        <v>90619.199999999997</v>
      </c>
      <c r="T410" s="21">
        <f t="shared" si="19"/>
        <v>0</v>
      </c>
      <c r="U410" s="21">
        <f t="shared" si="20"/>
        <v>12686.688</v>
      </c>
      <c r="V410" s="21">
        <f t="shared" si="21"/>
        <v>12686.688</v>
      </c>
      <c r="W410" s="21">
        <v>0</v>
      </c>
      <c r="X410" s="27">
        <v>115992.57599999999</v>
      </c>
      <c r="Y410" s="12" t="s">
        <v>38</v>
      </c>
      <c r="Z410" s="12" t="s">
        <v>1482</v>
      </c>
      <c r="AA410" s="12" t="str">
        <f>VLOOKUP(C410,'MASTER SALE PARTY'!$B$4:$E$1000,4,FALSE)</f>
        <v>Local</v>
      </c>
      <c r="AB410" s="26">
        <v>126</v>
      </c>
    </row>
    <row r="411" spans="1:28">
      <c r="A411" s="16">
        <v>43617</v>
      </c>
      <c r="B411" s="12">
        <v>51</v>
      </c>
      <c r="C411" s="23" t="s">
        <v>92</v>
      </c>
      <c r="D411" s="12" t="str">
        <f>VLOOKUP(C411,'MASTER SALE PARTY'!$B$4:$E$1000,2,FALSE)</f>
        <v>27AAACH4211R1ZF</v>
      </c>
      <c r="E411" s="12" t="s">
        <v>1545</v>
      </c>
      <c r="F411" s="24" t="s">
        <v>471</v>
      </c>
      <c r="G411" s="25">
        <v>43626</v>
      </c>
      <c r="H411" s="12" t="str">
        <f>VLOOKUP(C411,'MASTER SALE PARTY'!$B$4:$E$1000,3,FALSE)</f>
        <v>27-Maharashatra</v>
      </c>
      <c r="I411" s="17">
        <v>0</v>
      </c>
      <c r="J411" s="17" t="s">
        <v>37</v>
      </c>
      <c r="K411" s="26">
        <v>85129000</v>
      </c>
      <c r="L411" s="20">
        <f>VLOOKUP(K411,'MASTER SALE HSN'!$A$4:$E$200,5,FALSE)</f>
        <v>18</v>
      </c>
      <c r="M411" s="26"/>
      <c r="N411" s="12"/>
      <c r="O411" s="12"/>
      <c r="P411" s="12"/>
      <c r="Q411" s="12"/>
      <c r="R411" s="12"/>
      <c r="S411" s="28">
        <v>30000</v>
      </c>
      <c r="T411" s="21">
        <f t="shared" si="19"/>
        <v>0</v>
      </c>
      <c r="U411" s="21">
        <f t="shared" si="20"/>
        <v>2700</v>
      </c>
      <c r="V411" s="21">
        <f t="shared" si="21"/>
        <v>2700</v>
      </c>
      <c r="W411" s="21">
        <v>0</v>
      </c>
      <c r="X411" s="27">
        <v>35400</v>
      </c>
      <c r="Y411" s="12" t="s">
        <v>38</v>
      </c>
      <c r="Z411" s="12" t="s">
        <v>1482</v>
      </c>
      <c r="AA411" s="12" t="str">
        <f>VLOOKUP(C411,'MASTER SALE PARTY'!$B$4:$E$1000,4,FALSE)</f>
        <v>Local</v>
      </c>
      <c r="AB411" s="26">
        <v>1200</v>
      </c>
    </row>
    <row r="412" spans="1:28">
      <c r="A412" s="16">
        <v>43617</v>
      </c>
      <c r="B412" s="12">
        <v>52</v>
      </c>
      <c r="C412" s="23" t="s">
        <v>92</v>
      </c>
      <c r="D412" s="12" t="str">
        <f>VLOOKUP(C412,'MASTER SALE PARTY'!$B$4:$E$1000,2,FALSE)</f>
        <v>27AAACH4211R1ZF</v>
      </c>
      <c r="E412" s="12" t="s">
        <v>1545</v>
      </c>
      <c r="F412" s="24" t="s">
        <v>472</v>
      </c>
      <c r="G412" s="25">
        <v>43626</v>
      </c>
      <c r="H412" s="12" t="str">
        <f>VLOOKUP(C412,'MASTER SALE PARTY'!$B$4:$E$1000,3,FALSE)</f>
        <v>27-Maharashatra</v>
      </c>
      <c r="I412" s="17">
        <v>0</v>
      </c>
      <c r="J412" s="17" t="s">
        <v>37</v>
      </c>
      <c r="K412" s="26">
        <v>85129000</v>
      </c>
      <c r="L412" s="20">
        <f>VLOOKUP(K412,'MASTER SALE HSN'!$A$4:$E$200,5,FALSE)</f>
        <v>18</v>
      </c>
      <c r="M412" s="26"/>
      <c r="N412" s="12"/>
      <c r="O412" s="12"/>
      <c r="P412" s="12"/>
      <c r="Q412" s="12"/>
      <c r="R412" s="12"/>
      <c r="S412" s="28">
        <v>30000</v>
      </c>
      <c r="T412" s="21">
        <f t="shared" si="19"/>
        <v>0</v>
      </c>
      <c r="U412" s="21">
        <f t="shared" si="20"/>
        <v>2700</v>
      </c>
      <c r="V412" s="21">
        <f t="shared" si="21"/>
        <v>2700</v>
      </c>
      <c r="W412" s="21">
        <v>0</v>
      </c>
      <c r="X412" s="27">
        <v>35400</v>
      </c>
      <c r="Y412" s="12" t="s">
        <v>38</v>
      </c>
      <c r="Z412" s="12" t="s">
        <v>1482</v>
      </c>
      <c r="AA412" s="12" t="str">
        <f>VLOOKUP(C412,'MASTER SALE PARTY'!$B$4:$E$1000,4,FALSE)</f>
        <v>Local</v>
      </c>
      <c r="AB412" s="26">
        <v>1200</v>
      </c>
    </row>
    <row r="413" spans="1:28">
      <c r="A413" s="16">
        <v>43617</v>
      </c>
      <c r="B413" s="12">
        <v>53</v>
      </c>
      <c r="C413" s="23" t="s">
        <v>185</v>
      </c>
      <c r="D413" s="12" t="str">
        <f>VLOOKUP(C413,'MASTER SALE PARTY'!$B$4:$E$1000,2,FALSE)</f>
        <v>27AABFP3834C1ZK</v>
      </c>
      <c r="E413" s="12" t="s">
        <v>1545</v>
      </c>
      <c r="F413" s="24" t="s">
        <v>473</v>
      </c>
      <c r="G413" s="25">
        <v>43626</v>
      </c>
      <c r="H413" s="12" t="str">
        <f>VLOOKUP(C413,'MASTER SALE PARTY'!$B$4:$E$1000,3,FALSE)</f>
        <v>27-Maharashatra</v>
      </c>
      <c r="I413" s="17">
        <v>0</v>
      </c>
      <c r="J413" s="17" t="s">
        <v>37</v>
      </c>
      <c r="K413" s="26">
        <v>87141900</v>
      </c>
      <c r="L413" s="20">
        <f>VLOOKUP(K413,'MASTER SALE HSN'!$A$4:$E$200,5,FALSE)</f>
        <v>28</v>
      </c>
      <c r="M413" s="26"/>
      <c r="N413" s="12"/>
      <c r="O413" s="12"/>
      <c r="P413" s="12"/>
      <c r="Q413" s="12"/>
      <c r="R413" s="12"/>
      <c r="S413" s="28">
        <v>16254.4</v>
      </c>
      <c r="T413" s="21">
        <f t="shared" si="19"/>
        <v>0</v>
      </c>
      <c r="U413" s="21">
        <f t="shared" si="20"/>
        <v>2275.616</v>
      </c>
      <c r="V413" s="21">
        <f t="shared" si="21"/>
        <v>2275.616</v>
      </c>
      <c r="W413" s="21">
        <v>0</v>
      </c>
      <c r="X413" s="27">
        <v>20805.621999999999</v>
      </c>
      <c r="Y413" s="12" t="s">
        <v>38</v>
      </c>
      <c r="Z413" s="12" t="s">
        <v>1482</v>
      </c>
      <c r="AA413" s="12" t="str">
        <f>VLOOKUP(C413,'MASTER SALE PARTY'!$B$4:$E$1000,4,FALSE)</f>
        <v>Local</v>
      </c>
      <c r="AB413" s="26">
        <v>1440</v>
      </c>
    </row>
    <row r="414" spans="1:28">
      <c r="A414" s="16">
        <v>43617</v>
      </c>
      <c r="B414" s="12">
        <v>54</v>
      </c>
      <c r="C414" s="23" t="s">
        <v>89</v>
      </c>
      <c r="D414" s="12" t="str">
        <f>VLOOKUP(C414,'MASTER SALE PARTY'!$B$4:$E$1000,2,FALSE)</f>
        <v>27AACCA4196J1ZG</v>
      </c>
      <c r="E414" s="12" t="s">
        <v>1545</v>
      </c>
      <c r="F414" s="24" t="s">
        <v>474</v>
      </c>
      <c r="G414" s="25">
        <v>43627</v>
      </c>
      <c r="H414" s="12" t="str">
        <f>VLOOKUP(C414,'MASTER SALE PARTY'!$B$4:$E$1000,3,FALSE)</f>
        <v>27-Maharashatra</v>
      </c>
      <c r="I414" s="17">
        <v>0</v>
      </c>
      <c r="J414" s="17" t="s">
        <v>37</v>
      </c>
      <c r="K414" s="26">
        <v>998898</v>
      </c>
      <c r="L414" s="20">
        <f>VLOOKUP(K414,'MASTER SALE HSN'!$A$4:$E$200,5,FALSE)</f>
        <v>18</v>
      </c>
      <c r="M414" s="26"/>
      <c r="N414" s="12"/>
      <c r="O414" s="12"/>
      <c r="P414" s="12"/>
      <c r="Q414" s="12"/>
      <c r="R414" s="12"/>
      <c r="S414" s="28">
        <v>2877</v>
      </c>
      <c r="T414" s="21">
        <f t="shared" si="19"/>
        <v>0</v>
      </c>
      <c r="U414" s="21">
        <f t="shared" si="20"/>
        <v>258.93</v>
      </c>
      <c r="V414" s="21">
        <f t="shared" si="21"/>
        <v>258.93</v>
      </c>
      <c r="W414" s="21">
        <v>0</v>
      </c>
      <c r="X414" s="27">
        <v>3394.8599999999997</v>
      </c>
      <c r="Y414" s="12" t="s">
        <v>38</v>
      </c>
      <c r="Z414" s="12" t="s">
        <v>1482</v>
      </c>
      <c r="AA414" s="12" t="str">
        <f>VLOOKUP(C414,'MASTER SALE PARTY'!$B$4:$E$1000,4,FALSE)</f>
        <v>Local</v>
      </c>
      <c r="AB414" s="26">
        <v>350</v>
      </c>
    </row>
    <row r="415" spans="1:28">
      <c r="A415" s="16">
        <v>43617</v>
      </c>
      <c r="B415" s="12">
        <v>55</v>
      </c>
      <c r="C415" s="23" t="s">
        <v>59</v>
      </c>
      <c r="D415" s="12" t="str">
        <f>VLOOKUP(C415,'MASTER SALE PARTY'!$B$4:$E$1000,2,FALSE)</f>
        <v>27AAACT1848E1ZH</v>
      </c>
      <c r="E415" s="12" t="s">
        <v>1545</v>
      </c>
      <c r="F415" s="24" t="s">
        <v>475</v>
      </c>
      <c r="G415" s="25">
        <v>43627</v>
      </c>
      <c r="H415" s="12" t="str">
        <f>VLOOKUP(C415,'MASTER SALE PARTY'!$B$4:$E$1000,3,FALSE)</f>
        <v>27-Maharashatra</v>
      </c>
      <c r="I415" s="17">
        <v>0</v>
      </c>
      <c r="J415" s="17" t="s">
        <v>37</v>
      </c>
      <c r="K415" s="26">
        <v>87089900</v>
      </c>
      <c r="L415" s="20">
        <f>VLOOKUP(K415,'MASTER SALE HSN'!$A$4:$E$200,5,FALSE)</f>
        <v>28</v>
      </c>
      <c r="M415" s="26"/>
      <c r="N415" s="12"/>
      <c r="O415" s="12"/>
      <c r="P415" s="12"/>
      <c r="Q415" s="12"/>
      <c r="R415" s="12"/>
      <c r="S415" s="28">
        <v>25586.26</v>
      </c>
      <c r="T415" s="21">
        <f t="shared" si="19"/>
        <v>0</v>
      </c>
      <c r="U415" s="21">
        <f t="shared" si="20"/>
        <v>3582.0763999999999</v>
      </c>
      <c r="V415" s="21">
        <f t="shared" si="21"/>
        <v>3582.0763999999999</v>
      </c>
      <c r="W415" s="21">
        <v>0</v>
      </c>
      <c r="X415" s="27">
        <v>32750.422799999997</v>
      </c>
      <c r="Y415" s="12" t="s">
        <v>38</v>
      </c>
      <c r="Z415" s="12" t="s">
        <v>1482</v>
      </c>
      <c r="AA415" s="12" t="str">
        <f>VLOOKUP(C415,'MASTER SALE PARTY'!$B$4:$E$1000,4,FALSE)</f>
        <v>Local</v>
      </c>
      <c r="AB415" s="26">
        <v>282</v>
      </c>
    </row>
    <row r="416" spans="1:28">
      <c r="A416" s="16">
        <v>43617</v>
      </c>
      <c r="B416" s="12">
        <v>56</v>
      </c>
      <c r="C416" s="23" t="s">
        <v>173</v>
      </c>
      <c r="D416" s="12" t="str">
        <f>VLOOKUP(C416,'MASTER SALE PARTY'!$B$4:$E$1000,2,FALSE)</f>
        <v>27AAGCP0139E1ZP</v>
      </c>
      <c r="E416" s="12" t="s">
        <v>1545</v>
      </c>
      <c r="F416" s="24" t="s">
        <v>476</v>
      </c>
      <c r="G416" s="25">
        <v>43627</v>
      </c>
      <c r="H416" s="12" t="str">
        <f>VLOOKUP(C416,'MASTER SALE PARTY'!$B$4:$E$1000,3,FALSE)</f>
        <v>27-Maharashatra</v>
      </c>
      <c r="I416" s="17">
        <v>0</v>
      </c>
      <c r="J416" s="17" t="s">
        <v>37</v>
      </c>
      <c r="K416" s="26">
        <v>87141090</v>
      </c>
      <c r="L416" s="20">
        <f>VLOOKUP(K416,'MASTER SALE HSN'!$A$4:$E$200,5,FALSE)</f>
        <v>28</v>
      </c>
      <c r="M416" s="26"/>
      <c r="N416" s="12"/>
      <c r="O416" s="12"/>
      <c r="P416" s="12"/>
      <c r="Q416" s="12"/>
      <c r="R416" s="12"/>
      <c r="S416" s="28">
        <v>75370</v>
      </c>
      <c r="T416" s="21">
        <f t="shared" si="19"/>
        <v>0</v>
      </c>
      <c r="U416" s="21">
        <f t="shared" si="20"/>
        <v>10551.800000000001</v>
      </c>
      <c r="V416" s="21">
        <f t="shared" si="21"/>
        <v>10551.800000000001</v>
      </c>
      <c r="W416" s="21">
        <v>0</v>
      </c>
      <c r="X416" s="27">
        <v>96473.600000000006</v>
      </c>
      <c r="Y416" s="12" t="s">
        <v>38</v>
      </c>
      <c r="Z416" s="12" t="s">
        <v>1482</v>
      </c>
      <c r="AA416" s="12" t="str">
        <f>VLOOKUP(C416,'MASTER SALE PARTY'!$B$4:$E$1000,4,FALSE)</f>
        <v>Local</v>
      </c>
      <c r="AB416" s="26">
        <v>1000</v>
      </c>
    </row>
    <row r="417" spans="1:28">
      <c r="A417" s="16">
        <v>43617</v>
      </c>
      <c r="B417" s="12">
        <v>57</v>
      </c>
      <c r="C417" s="23" t="s">
        <v>173</v>
      </c>
      <c r="D417" s="12" t="str">
        <f>VLOOKUP(C417,'MASTER SALE PARTY'!$B$4:$E$1000,2,FALSE)</f>
        <v>27AAGCP0139E1ZP</v>
      </c>
      <c r="E417" s="12" t="s">
        <v>1545</v>
      </c>
      <c r="F417" s="24" t="s">
        <v>477</v>
      </c>
      <c r="G417" s="25">
        <v>43627</v>
      </c>
      <c r="H417" s="12" t="str">
        <f>VLOOKUP(C417,'MASTER SALE PARTY'!$B$4:$E$1000,3,FALSE)</f>
        <v>27-Maharashatra</v>
      </c>
      <c r="I417" s="17">
        <v>0</v>
      </c>
      <c r="J417" s="17" t="s">
        <v>37</v>
      </c>
      <c r="K417" s="26">
        <v>87141090</v>
      </c>
      <c r="L417" s="20">
        <f>VLOOKUP(K417,'MASTER SALE HSN'!$A$4:$E$200,5,FALSE)</f>
        <v>28</v>
      </c>
      <c r="M417" s="26"/>
      <c r="N417" s="12"/>
      <c r="O417" s="12"/>
      <c r="P417" s="12"/>
      <c r="Q417" s="12"/>
      <c r="R417" s="12"/>
      <c r="S417" s="28">
        <v>19752.599999999999</v>
      </c>
      <c r="T417" s="21">
        <f t="shared" si="19"/>
        <v>0</v>
      </c>
      <c r="U417" s="21">
        <f t="shared" si="20"/>
        <v>2765.3639999999996</v>
      </c>
      <c r="V417" s="21">
        <f t="shared" si="21"/>
        <v>2765.3639999999996</v>
      </c>
      <c r="W417" s="21">
        <v>0</v>
      </c>
      <c r="X417" s="27">
        <v>25283.318000000003</v>
      </c>
      <c r="Y417" s="12" t="s">
        <v>38</v>
      </c>
      <c r="Z417" s="12" t="s">
        <v>1482</v>
      </c>
      <c r="AA417" s="12" t="str">
        <f>VLOOKUP(C417,'MASTER SALE PARTY'!$B$4:$E$1000,4,FALSE)</f>
        <v>Local</v>
      </c>
      <c r="AB417" s="26">
        <v>420</v>
      </c>
    </row>
    <row r="418" spans="1:28">
      <c r="A418" s="16">
        <v>43617</v>
      </c>
      <c r="B418" s="12">
        <v>58</v>
      </c>
      <c r="C418" s="23" t="s">
        <v>121</v>
      </c>
      <c r="D418" s="12" t="str">
        <f>VLOOKUP(C418,'MASTER SALE PARTY'!$B$4:$E$1000,2,FALSE)</f>
        <v>23AABCE9378F1ZK</v>
      </c>
      <c r="E418" s="12" t="s">
        <v>1545</v>
      </c>
      <c r="F418" s="24" t="s">
        <v>478</v>
      </c>
      <c r="G418" s="25">
        <v>43627</v>
      </c>
      <c r="H418" s="12" t="str">
        <f>VLOOKUP(C418,'MASTER SALE PARTY'!$B$4:$E$1000,3,FALSE)</f>
        <v>23-Madhya Pradesh</v>
      </c>
      <c r="I418" s="17">
        <v>0</v>
      </c>
      <c r="J418" s="17" t="s">
        <v>37</v>
      </c>
      <c r="K418" s="26">
        <v>87081090</v>
      </c>
      <c r="L418" s="20">
        <f>VLOOKUP(K418,'MASTER SALE HSN'!$A$4:$E$200,5,FALSE)</f>
        <v>28</v>
      </c>
      <c r="M418" s="26"/>
      <c r="N418" s="12"/>
      <c r="O418" s="12"/>
      <c r="P418" s="12"/>
      <c r="Q418" s="12"/>
      <c r="R418" s="12"/>
      <c r="S418" s="28">
        <v>20215</v>
      </c>
      <c r="T418" s="21">
        <f t="shared" si="19"/>
        <v>5660.2</v>
      </c>
      <c r="U418" s="21">
        <f t="shared" si="20"/>
        <v>0</v>
      </c>
      <c r="V418" s="21">
        <f t="shared" si="21"/>
        <v>0</v>
      </c>
      <c r="W418" s="21">
        <v>0</v>
      </c>
      <c r="X418" s="27">
        <v>25875.200000000001</v>
      </c>
      <c r="Y418" s="12" t="s">
        <v>38</v>
      </c>
      <c r="Z418" s="12" t="s">
        <v>1482</v>
      </c>
      <c r="AA418" s="12" t="str">
        <f>VLOOKUP(C418,'MASTER SALE PARTY'!$B$4:$E$1000,4,FALSE)</f>
        <v>Oms</v>
      </c>
      <c r="AB418" s="26">
        <v>10</v>
      </c>
    </row>
    <row r="419" spans="1:28">
      <c r="A419" s="16">
        <v>43617</v>
      </c>
      <c r="B419" s="12">
        <v>59</v>
      </c>
      <c r="C419" s="23" t="s">
        <v>121</v>
      </c>
      <c r="D419" s="12" t="str">
        <f>VLOOKUP(C419,'MASTER SALE PARTY'!$B$4:$E$1000,2,FALSE)</f>
        <v>23AABCE9378F1ZK</v>
      </c>
      <c r="E419" s="12" t="s">
        <v>1545</v>
      </c>
      <c r="F419" s="24" t="s">
        <v>479</v>
      </c>
      <c r="G419" s="25">
        <v>43627</v>
      </c>
      <c r="H419" s="12" t="str">
        <f>VLOOKUP(C419,'MASTER SALE PARTY'!$B$4:$E$1000,3,FALSE)</f>
        <v>23-Madhya Pradesh</v>
      </c>
      <c r="I419" s="17">
        <v>0</v>
      </c>
      <c r="J419" s="17" t="s">
        <v>37</v>
      </c>
      <c r="K419" s="26">
        <v>87081090</v>
      </c>
      <c r="L419" s="20">
        <f>VLOOKUP(K419,'MASTER SALE HSN'!$A$4:$E$200,5,FALSE)</f>
        <v>28</v>
      </c>
      <c r="M419" s="26"/>
      <c r="N419" s="12"/>
      <c r="O419" s="12"/>
      <c r="P419" s="12"/>
      <c r="Q419" s="12"/>
      <c r="R419" s="12"/>
      <c r="S419" s="28">
        <v>53720</v>
      </c>
      <c r="T419" s="21">
        <f t="shared" si="19"/>
        <v>15041.600000000002</v>
      </c>
      <c r="U419" s="21">
        <f t="shared" si="20"/>
        <v>0</v>
      </c>
      <c r="V419" s="21">
        <f t="shared" si="21"/>
        <v>0</v>
      </c>
      <c r="W419" s="21">
        <v>0</v>
      </c>
      <c r="X419" s="27">
        <v>68761.600000000006</v>
      </c>
      <c r="Y419" s="12" t="s">
        <v>38</v>
      </c>
      <c r="Z419" s="12" t="s">
        <v>1482</v>
      </c>
      <c r="AA419" s="12" t="str">
        <f>VLOOKUP(C419,'MASTER SALE PARTY'!$B$4:$E$1000,4,FALSE)</f>
        <v>Oms</v>
      </c>
      <c r="AB419" s="26">
        <v>25</v>
      </c>
    </row>
    <row r="420" spans="1:28">
      <c r="A420" s="16">
        <v>43617</v>
      </c>
      <c r="B420" s="12">
        <v>60</v>
      </c>
      <c r="C420" s="23" t="s">
        <v>121</v>
      </c>
      <c r="D420" s="12" t="str">
        <f>VLOOKUP(C420,'MASTER SALE PARTY'!$B$4:$E$1000,2,FALSE)</f>
        <v>23AABCE9378F1ZK</v>
      </c>
      <c r="E420" s="12" t="s">
        <v>1545</v>
      </c>
      <c r="F420" s="24" t="s">
        <v>480</v>
      </c>
      <c r="G420" s="25">
        <v>43627</v>
      </c>
      <c r="H420" s="12" t="str">
        <f>VLOOKUP(C420,'MASTER SALE PARTY'!$B$4:$E$1000,3,FALSE)</f>
        <v>23-Madhya Pradesh</v>
      </c>
      <c r="I420" s="17">
        <v>0</v>
      </c>
      <c r="J420" s="17" t="s">
        <v>37</v>
      </c>
      <c r="K420" s="26">
        <v>87081090</v>
      </c>
      <c r="L420" s="20">
        <f>VLOOKUP(K420,'MASTER SALE HSN'!$A$4:$E$200,5,FALSE)</f>
        <v>28</v>
      </c>
      <c r="M420" s="26"/>
      <c r="N420" s="12"/>
      <c r="O420" s="12"/>
      <c r="P420" s="12"/>
      <c r="Q420" s="12"/>
      <c r="R420" s="12"/>
      <c r="S420" s="28">
        <v>65142</v>
      </c>
      <c r="T420" s="21">
        <f t="shared" si="19"/>
        <v>18239.759999999998</v>
      </c>
      <c r="U420" s="21">
        <f t="shared" si="20"/>
        <v>0</v>
      </c>
      <c r="V420" s="21">
        <f t="shared" si="21"/>
        <v>0</v>
      </c>
      <c r="W420" s="21">
        <v>0</v>
      </c>
      <c r="X420" s="27">
        <v>83381.759999999995</v>
      </c>
      <c r="Y420" s="12" t="s">
        <v>38</v>
      </c>
      <c r="Z420" s="12" t="s">
        <v>1482</v>
      </c>
      <c r="AA420" s="12" t="str">
        <f>VLOOKUP(C420,'MASTER SALE PARTY'!$B$4:$E$1000,4,FALSE)</f>
        <v>Oms</v>
      </c>
      <c r="AB420" s="26">
        <v>200</v>
      </c>
    </row>
    <row r="421" spans="1:28">
      <c r="A421" s="16">
        <v>43617</v>
      </c>
      <c r="B421" s="12">
        <v>61</v>
      </c>
      <c r="C421" s="23" t="s">
        <v>121</v>
      </c>
      <c r="D421" s="12" t="str">
        <f>VLOOKUP(C421,'MASTER SALE PARTY'!$B$4:$E$1000,2,FALSE)</f>
        <v>23AABCE9378F1ZK</v>
      </c>
      <c r="E421" s="12" t="s">
        <v>1545</v>
      </c>
      <c r="F421" s="24" t="s">
        <v>481</v>
      </c>
      <c r="G421" s="25">
        <v>43627</v>
      </c>
      <c r="H421" s="12" t="str">
        <f>VLOOKUP(C421,'MASTER SALE PARTY'!$B$4:$E$1000,3,FALSE)</f>
        <v>23-Madhya Pradesh</v>
      </c>
      <c r="I421" s="17">
        <v>0</v>
      </c>
      <c r="J421" s="17" t="s">
        <v>37</v>
      </c>
      <c r="K421" s="26">
        <v>87081090</v>
      </c>
      <c r="L421" s="20">
        <f>VLOOKUP(K421,'MASTER SALE HSN'!$A$4:$E$200,5,FALSE)</f>
        <v>28</v>
      </c>
      <c r="M421" s="26"/>
      <c r="N421" s="12"/>
      <c r="O421" s="12"/>
      <c r="P421" s="12"/>
      <c r="Q421" s="12"/>
      <c r="R421" s="12"/>
      <c r="S421" s="28">
        <v>6092.61</v>
      </c>
      <c r="T421" s="21">
        <f t="shared" si="19"/>
        <v>1705.9307999999999</v>
      </c>
      <c r="U421" s="21">
        <f t="shared" si="20"/>
        <v>0</v>
      </c>
      <c r="V421" s="21">
        <f t="shared" si="21"/>
        <v>0</v>
      </c>
      <c r="W421" s="21">
        <v>0</v>
      </c>
      <c r="X421" s="27">
        <v>7798.5407999999998</v>
      </c>
      <c r="Y421" s="12" t="s">
        <v>38</v>
      </c>
      <c r="Z421" s="12" t="s">
        <v>1482</v>
      </c>
      <c r="AA421" s="12" t="str">
        <f>VLOOKUP(C421,'MASTER SALE PARTY'!$B$4:$E$1000,4,FALSE)</f>
        <v>Oms</v>
      </c>
      <c r="AB421" s="26">
        <v>3</v>
      </c>
    </row>
    <row r="422" spans="1:28">
      <c r="A422" s="16">
        <v>43617</v>
      </c>
      <c r="B422" s="12">
        <v>62</v>
      </c>
      <c r="C422" s="23" t="s">
        <v>121</v>
      </c>
      <c r="D422" s="12" t="str">
        <f>VLOOKUP(C422,'MASTER SALE PARTY'!$B$4:$E$1000,2,FALSE)</f>
        <v>23AABCE9378F1ZK</v>
      </c>
      <c r="E422" s="12" t="s">
        <v>1545</v>
      </c>
      <c r="F422" s="24" t="s">
        <v>482</v>
      </c>
      <c r="G422" s="25">
        <v>43627</v>
      </c>
      <c r="H422" s="12" t="str">
        <f>VLOOKUP(C422,'MASTER SALE PARTY'!$B$4:$E$1000,3,FALSE)</f>
        <v>23-Madhya Pradesh</v>
      </c>
      <c r="I422" s="17">
        <v>0</v>
      </c>
      <c r="J422" s="17" t="s">
        <v>37</v>
      </c>
      <c r="K422" s="26">
        <v>87081090</v>
      </c>
      <c r="L422" s="20">
        <f>VLOOKUP(K422,'MASTER SALE HSN'!$A$4:$E$200,5,FALSE)</f>
        <v>28</v>
      </c>
      <c r="M422" s="26"/>
      <c r="N422" s="12"/>
      <c r="O422" s="12"/>
      <c r="P422" s="12"/>
      <c r="Q422" s="12"/>
      <c r="R422" s="12"/>
      <c r="S422" s="28">
        <v>4367.2</v>
      </c>
      <c r="T422" s="21">
        <f t="shared" si="19"/>
        <v>1222.8159999999998</v>
      </c>
      <c r="U422" s="21">
        <f t="shared" si="20"/>
        <v>0</v>
      </c>
      <c r="V422" s="21">
        <f t="shared" si="21"/>
        <v>0</v>
      </c>
      <c r="W422" s="21">
        <v>0</v>
      </c>
      <c r="X422" s="27">
        <v>5590.0159999999996</v>
      </c>
      <c r="Y422" s="12" t="s">
        <v>38</v>
      </c>
      <c r="Z422" s="12" t="s">
        <v>1482</v>
      </c>
      <c r="AA422" s="12" t="str">
        <f>VLOOKUP(C422,'MASTER SALE PARTY'!$B$4:$E$1000,4,FALSE)</f>
        <v>Oms</v>
      </c>
      <c r="AB422" s="26">
        <v>4</v>
      </c>
    </row>
    <row r="423" spans="1:28">
      <c r="A423" s="16">
        <v>43617</v>
      </c>
      <c r="B423" s="12">
        <v>63</v>
      </c>
      <c r="C423" s="23" t="s">
        <v>121</v>
      </c>
      <c r="D423" s="12" t="str">
        <f>VLOOKUP(C423,'MASTER SALE PARTY'!$B$4:$E$1000,2,FALSE)</f>
        <v>23AABCE9378F1ZK</v>
      </c>
      <c r="E423" s="12" t="s">
        <v>1545</v>
      </c>
      <c r="F423" s="24" t="s">
        <v>483</v>
      </c>
      <c r="G423" s="25">
        <v>43627</v>
      </c>
      <c r="H423" s="12" t="str">
        <f>VLOOKUP(C423,'MASTER SALE PARTY'!$B$4:$E$1000,3,FALSE)</f>
        <v>23-Madhya Pradesh</v>
      </c>
      <c r="I423" s="17">
        <v>0</v>
      </c>
      <c r="J423" s="17" t="s">
        <v>37</v>
      </c>
      <c r="K423" s="26">
        <v>87081090</v>
      </c>
      <c r="L423" s="20">
        <f>VLOOKUP(K423,'MASTER SALE HSN'!$A$4:$E$200,5,FALSE)</f>
        <v>28</v>
      </c>
      <c r="M423" s="26"/>
      <c r="N423" s="12"/>
      <c r="O423" s="12"/>
      <c r="P423" s="12"/>
      <c r="Q423" s="12"/>
      <c r="R423" s="12"/>
      <c r="S423" s="28">
        <v>27557.46</v>
      </c>
      <c r="T423" s="21">
        <f t="shared" si="19"/>
        <v>7716.0887999999995</v>
      </c>
      <c r="U423" s="21">
        <f t="shared" si="20"/>
        <v>0</v>
      </c>
      <c r="V423" s="21">
        <f t="shared" si="21"/>
        <v>0</v>
      </c>
      <c r="W423" s="21">
        <v>0</v>
      </c>
      <c r="X423" s="27">
        <v>35273.548799999997</v>
      </c>
      <c r="Y423" s="12" t="s">
        <v>38</v>
      </c>
      <c r="Z423" s="12" t="s">
        <v>1482</v>
      </c>
      <c r="AA423" s="12" t="str">
        <f>VLOOKUP(C423,'MASTER SALE PARTY'!$B$4:$E$1000,4,FALSE)</f>
        <v>Oms</v>
      </c>
      <c r="AB423" s="26">
        <v>14</v>
      </c>
    </row>
    <row r="424" spans="1:28">
      <c r="A424" s="16">
        <v>43617</v>
      </c>
      <c r="B424" s="12">
        <v>64</v>
      </c>
      <c r="C424" s="23" t="s">
        <v>92</v>
      </c>
      <c r="D424" s="12" t="str">
        <f>VLOOKUP(C424,'MASTER SALE PARTY'!$B$4:$E$1000,2,FALSE)</f>
        <v>27AAACH4211R1ZF</v>
      </c>
      <c r="E424" s="12" t="s">
        <v>1545</v>
      </c>
      <c r="F424" s="24" t="s">
        <v>484</v>
      </c>
      <c r="G424" s="25">
        <v>43627</v>
      </c>
      <c r="H424" s="12" t="str">
        <f>VLOOKUP(C424,'MASTER SALE PARTY'!$B$4:$E$1000,3,FALSE)</f>
        <v>27-Maharashatra</v>
      </c>
      <c r="I424" s="17">
        <v>0</v>
      </c>
      <c r="J424" s="17" t="s">
        <v>37</v>
      </c>
      <c r="K424" s="26">
        <v>85129000</v>
      </c>
      <c r="L424" s="20">
        <f>VLOOKUP(K424,'MASTER SALE HSN'!$A$4:$E$200,5,FALSE)</f>
        <v>18</v>
      </c>
      <c r="M424" s="26"/>
      <c r="N424" s="12"/>
      <c r="O424" s="12"/>
      <c r="P424" s="12"/>
      <c r="Q424" s="12"/>
      <c r="R424" s="12"/>
      <c r="S424" s="28">
        <v>102000</v>
      </c>
      <c r="T424" s="21">
        <f t="shared" si="19"/>
        <v>0</v>
      </c>
      <c r="U424" s="21">
        <f t="shared" si="20"/>
        <v>9180</v>
      </c>
      <c r="V424" s="21">
        <f t="shared" si="21"/>
        <v>9180</v>
      </c>
      <c r="W424" s="21">
        <v>0</v>
      </c>
      <c r="X424" s="27">
        <v>120360</v>
      </c>
      <c r="Y424" s="12" t="s">
        <v>38</v>
      </c>
      <c r="Z424" s="12" t="s">
        <v>1482</v>
      </c>
      <c r="AA424" s="12" t="str">
        <f>VLOOKUP(C424,'MASTER SALE PARTY'!$B$4:$E$1000,4,FALSE)</f>
        <v>Local</v>
      </c>
      <c r="AB424" s="26">
        <v>4080</v>
      </c>
    </row>
    <row r="425" spans="1:28">
      <c r="A425" s="16">
        <v>43617</v>
      </c>
      <c r="B425" s="12">
        <v>65</v>
      </c>
      <c r="C425" s="23" t="s">
        <v>185</v>
      </c>
      <c r="D425" s="12" t="str">
        <f>VLOOKUP(C425,'MASTER SALE PARTY'!$B$4:$E$1000,2,FALSE)</f>
        <v>27AABFP3834C1ZK</v>
      </c>
      <c r="E425" s="12" t="s">
        <v>1545</v>
      </c>
      <c r="F425" s="24" t="s">
        <v>485</v>
      </c>
      <c r="G425" s="25">
        <v>43627</v>
      </c>
      <c r="H425" s="12" t="str">
        <f>VLOOKUP(C425,'MASTER SALE PARTY'!$B$4:$E$1000,3,FALSE)</f>
        <v>27-Maharashatra</v>
      </c>
      <c r="I425" s="17">
        <v>0</v>
      </c>
      <c r="J425" s="17" t="s">
        <v>37</v>
      </c>
      <c r="K425" s="26">
        <v>87141900</v>
      </c>
      <c r="L425" s="20">
        <f>VLOOKUP(K425,'MASTER SALE HSN'!$A$4:$E$200,5,FALSE)</f>
        <v>28</v>
      </c>
      <c r="M425" s="26"/>
      <c r="N425" s="12"/>
      <c r="O425" s="12"/>
      <c r="P425" s="12"/>
      <c r="Q425" s="12"/>
      <c r="R425" s="12"/>
      <c r="S425" s="28">
        <v>23066.85</v>
      </c>
      <c r="T425" s="21">
        <f t="shared" si="19"/>
        <v>0</v>
      </c>
      <c r="U425" s="21">
        <f t="shared" si="20"/>
        <v>3229.3589999999999</v>
      </c>
      <c r="V425" s="21">
        <f t="shared" si="21"/>
        <v>3229.3589999999999</v>
      </c>
      <c r="W425" s="21">
        <v>0</v>
      </c>
      <c r="X425" s="27">
        <v>29525.567999999999</v>
      </c>
      <c r="Y425" s="12" t="s">
        <v>38</v>
      </c>
      <c r="Z425" s="12" t="s">
        <v>1482</v>
      </c>
      <c r="AA425" s="12" t="str">
        <f>VLOOKUP(C425,'MASTER SALE PARTY'!$B$4:$E$1000,4,FALSE)</f>
        <v>Local</v>
      </c>
      <c r="AB425" s="26">
        <v>1725</v>
      </c>
    </row>
    <row r="426" spans="1:28">
      <c r="A426" s="16">
        <v>43617</v>
      </c>
      <c r="B426" s="12">
        <v>66</v>
      </c>
      <c r="C426" s="23" t="s">
        <v>64</v>
      </c>
      <c r="D426" s="12" t="str">
        <f>VLOOKUP(C426,'MASTER SALE PARTY'!$B$4:$E$1000,2,FALSE)</f>
        <v>27AAACD4090Q1Z8</v>
      </c>
      <c r="E426" s="12" t="s">
        <v>1545</v>
      </c>
      <c r="F426" s="24" t="s">
        <v>486</v>
      </c>
      <c r="G426" s="25">
        <v>43627</v>
      </c>
      <c r="H426" s="12" t="str">
        <f>VLOOKUP(C426,'MASTER SALE PARTY'!$B$4:$E$1000,3,FALSE)</f>
        <v>27-Maharashatra</v>
      </c>
      <c r="I426" s="17">
        <v>0</v>
      </c>
      <c r="J426" s="17" t="s">
        <v>37</v>
      </c>
      <c r="K426" s="26">
        <v>85129000</v>
      </c>
      <c r="L426" s="20">
        <f>VLOOKUP(K426,'MASTER SALE HSN'!$A$4:$E$200,5,FALSE)</f>
        <v>18</v>
      </c>
      <c r="M426" s="26"/>
      <c r="N426" s="12"/>
      <c r="O426" s="12"/>
      <c r="P426" s="12"/>
      <c r="Q426" s="12"/>
      <c r="R426" s="12"/>
      <c r="S426" s="28">
        <v>90043.38</v>
      </c>
      <c r="T426" s="21">
        <f t="shared" si="19"/>
        <v>0</v>
      </c>
      <c r="U426" s="21">
        <f t="shared" si="20"/>
        <v>8103.9041999999999</v>
      </c>
      <c r="V426" s="21">
        <f t="shared" si="21"/>
        <v>8103.9041999999999</v>
      </c>
      <c r="W426" s="21">
        <v>0</v>
      </c>
      <c r="X426" s="27">
        <v>106251.17840000002</v>
      </c>
      <c r="Y426" s="12" t="s">
        <v>38</v>
      </c>
      <c r="Z426" s="12" t="s">
        <v>1482</v>
      </c>
      <c r="AA426" s="12" t="str">
        <f>VLOOKUP(C426,'MASTER SALE PARTY'!$B$4:$E$1000,4,FALSE)</f>
        <v>Local</v>
      </c>
      <c r="AB426" s="26">
        <v>738</v>
      </c>
    </row>
    <row r="427" spans="1:28">
      <c r="A427" s="16">
        <v>43617</v>
      </c>
      <c r="B427" s="12">
        <v>67</v>
      </c>
      <c r="C427" s="23" t="s">
        <v>45</v>
      </c>
      <c r="D427" s="12" t="str">
        <f>VLOOKUP(C427,'MASTER SALE PARTY'!$B$4:$E$1000,2,FALSE)</f>
        <v>27AAECM8871A1ZF</v>
      </c>
      <c r="E427" s="12" t="s">
        <v>1545</v>
      </c>
      <c r="F427" s="24" t="s">
        <v>487</v>
      </c>
      <c r="G427" s="25">
        <v>43628</v>
      </c>
      <c r="H427" s="12" t="str">
        <f>VLOOKUP(C427,'MASTER SALE PARTY'!$B$4:$E$1000,3,FALSE)</f>
        <v>27-Maharashatra</v>
      </c>
      <c r="I427" s="17">
        <v>0</v>
      </c>
      <c r="J427" s="17" t="s">
        <v>37</v>
      </c>
      <c r="K427" s="26">
        <v>87089900</v>
      </c>
      <c r="L427" s="20">
        <f>VLOOKUP(K427,'MASTER SALE HSN'!$A$4:$E$200,5,FALSE)</f>
        <v>28</v>
      </c>
      <c r="M427" s="26"/>
      <c r="N427" s="12"/>
      <c r="O427" s="12"/>
      <c r="P427" s="12"/>
      <c r="Q427" s="12"/>
      <c r="R427" s="12"/>
      <c r="S427" s="28">
        <v>23255.759999999998</v>
      </c>
      <c r="T427" s="21">
        <f t="shared" si="19"/>
        <v>0</v>
      </c>
      <c r="U427" s="21">
        <f t="shared" si="20"/>
        <v>3255.8063999999995</v>
      </c>
      <c r="V427" s="21">
        <f t="shared" si="21"/>
        <v>3255.8063999999995</v>
      </c>
      <c r="W427" s="21">
        <v>0</v>
      </c>
      <c r="X427" s="27">
        <v>29767.382799999996</v>
      </c>
      <c r="Y427" s="12" t="s">
        <v>38</v>
      </c>
      <c r="Z427" s="12" t="s">
        <v>1482</v>
      </c>
      <c r="AA427" s="12" t="str">
        <f>VLOOKUP(C427,'MASTER SALE PARTY'!$B$4:$E$1000,4,FALSE)</f>
        <v>Local</v>
      </c>
      <c r="AB427" s="26">
        <v>12</v>
      </c>
    </row>
    <row r="428" spans="1:28">
      <c r="A428" s="16">
        <v>43617</v>
      </c>
      <c r="B428" s="12">
        <v>68</v>
      </c>
      <c r="C428" s="23" t="s">
        <v>185</v>
      </c>
      <c r="D428" s="12" t="str">
        <f>VLOOKUP(C428,'MASTER SALE PARTY'!$B$4:$E$1000,2,FALSE)</f>
        <v>27AABFP3834C1ZK</v>
      </c>
      <c r="E428" s="12" t="s">
        <v>1545</v>
      </c>
      <c r="F428" s="24" t="s">
        <v>488</v>
      </c>
      <c r="G428" s="25">
        <v>43628</v>
      </c>
      <c r="H428" s="12" t="str">
        <f>VLOOKUP(C428,'MASTER SALE PARTY'!$B$4:$E$1000,3,FALSE)</f>
        <v>27-Maharashatra</v>
      </c>
      <c r="I428" s="17">
        <v>0</v>
      </c>
      <c r="J428" s="17" t="s">
        <v>37</v>
      </c>
      <c r="K428" s="26">
        <v>87141900</v>
      </c>
      <c r="L428" s="20">
        <f>VLOOKUP(K428,'MASTER SALE HSN'!$A$4:$E$200,5,FALSE)</f>
        <v>28</v>
      </c>
      <c r="M428" s="26"/>
      <c r="N428" s="12"/>
      <c r="O428" s="12"/>
      <c r="P428" s="12"/>
      <c r="Q428" s="12"/>
      <c r="R428" s="12"/>
      <c r="S428" s="28">
        <v>10858.9</v>
      </c>
      <c r="T428" s="21">
        <f t="shared" si="19"/>
        <v>0</v>
      </c>
      <c r="U428" s="21">
        <f t="shared" si="20"/>
        <v>1520.2460000000001</v>
      </c>
      <c r="V428" s="21">
        <f t="shared" si="21"/>
        <v>1520.2460000000001</v>
      </c>
      <c r="W428" s="21">
        <v>0</v>
      </c>
      <c r="X428" s="27">
        <v>13899.402</v>
      </c>
      <c r="Y428" s="12" t="s">
        <v>38</v>
      </c>
      <c r="Z428" s="12" t="s">
        <v>1482</v>
      </c>
      <c r="AA428" s="12" t="str">
        <f>VLOOKUP(C428,'MASTER SALE PARTY'!$B$4:$E$1000,4,FALSE)</f>
        <v>Local</v>
      </c>
      <c r="AB428" s="26">
        <v>890</v>
      </c>
    </row>
    <row r="429" spans="1:28">
      <c r="A429" s="16">
        <v>43617</v>
      </c>
      <c r="B429" s="12">
        <v>69</v>
      </c>
      <c r="C429" s="23" t="s">
        <v>142</v>
      </c>
      <c r="D429" s="12" t="str">
        <f>VLOOKUP(C429,'MASTER SALE PARTY'!$B$4:$E$1000,2,FALSE)</f>
        <v>27AAACB2484Q1Z8</v>
      </c>
      <c r="E429" s="12" t="s">
        <v>1545</v>
      </c>
      <c r="F429" s="24" t="s">
        <v>489</v>
      </c>
      <c r="G429" s="25">
        <v>43628</v>
      </c>
      <c r="H429" s="12" t="str">
        <f>VLOOKUP(C429,'MASTER SALE PARTY'!$B$4:$E$1000,3,FALSE)</f>
        <v>27-Maharashatra</v>
      </c>
      <c r="I429" s="17">
        <v>0</v>
      </c>
      <c r="J429" s="17" t="s">
        <v>37</v>
      </c>
      <c r="K429" s="26">
        <v>998898</v>
      </c>
      <c r="L429" s="20">
        <f>VLOOKUP(K429,'MASTER SALE HSN'!$A$4:$E$200,5,FALSE)</f>
        <v>18</v>
      </c>
      <c r="M429" s="26"/>
      <c r="N429" s="12"/>
      <c r="O429" s="12"/>
      <c r="P429" s="12"/>
      <c r="Q429" s="12"/>
      <c r="R429" s="12"/>
      <c r="S429" s="28">
        <v>4251</v>
      </c>
      <c r="T429" s="21">
        <f t="shared" si="19"/>
        <v>0</v>
      </c>
      <c r="U429" s="21">
        <f t="shared" si="20"/>
        <v>382.59</v>
      </c>
      <c r="V429" s="21">
        <f t="shared" si="21"/>
        <v>382.59</v>
      </c>
      <c r="W429" s="21">
        <v>0</v>
      </c>
      <c r="X429" s="27">
        <v>5016.18</v>
      </c>
      <c r="Y429" s="12" t="s">
        <v>38</v>
      </c>
      <c r="Z429" s="12" t="s">
        <v>1482</v>
      </c>
      <c r="AA429" s="12" t="str">
        <f>VLOOKUP(C429,'MASTER SALE PARTY'!$B$4:$E$1000,4,FALSE)</f>
        <v>Local</v>
      </c>
      <c r="AB429" s="26">
        <v>654</v>
      </c>
    </row>
    <row r="430" spans="1:28">
      <c r="A430" s="16">
        <v>43617</v>
      </c>
      <c r="B430" s="12">
        <v>70</v>
      </c>
      <c r="C430" s="23" t="s">
        <v>142</v>
      </c>
      <c r="D430" s="12" t="str">
        <f>VLOOKUP(C430,'MASTER SALE PARTY'!$B$4:$E$1000,2,FALSE)</f>
        <v>27AAACB2484Q1Z8</v>
      </c>
      <c r="E430" s="12" t="s">
        <v>1545</v>
      </c>
      <c r="F430" s="24" t="s">
        <v>490</v>
      </c>
      <c r="G430" s="25">
        <v>43628</v>
      </c>
      <c r="H430" s="12" t="str">
        <f>VLOOKUP(C430,'MASTER SALE PARTY'!$B$4:$E$1000,3,FALSE)</f>
        <v>27-Maharashatra</v>
      </c>
      <c r="I430" s="17">
        <v>0</v>
      </c>
      <c r="J430" s="17" t="s">
        <v>37</v>
      </c>
      <c r="K430" s="26">
        <v>998898</v>
      </c>
      <c r="L430" s="20">
        <f>VLOOKUP(K430,'MASTER SALE HSN'!$A$4:$E$200,5,FALSE)</f>
        <v>18</v>
      </c>
      <c r="M430" s="26"/>
      <c r="N430" s="12"/>
      <c r="O430" s="12"/>
      <c r="P430" s="12"/>
      <c r="Q430" s="12"/>
      <c r="R430" s="12"/>
      <c r="S430" s="28">
        <v>7235</v>
      </c>
      <c r="T430" s="21">
        <f t="shared" si="19"/>
        <v>0</v>
      </c>
      <c r="U430" s="21">
        <f t="shared" si="20"/>
        <v>651.15</v>
      </c>
      <c r="V430" s="21">
        <f t="shared" si="21"/>
        <v>651.15</v>
      </c>
      <c r="W430" s="21">
        <v>0</v>
      </c>
      <c r="X430" s="27">
        <v>8537.2999999999993</v>
      </c>
      <c r="Y430" s="12" t="s">
        <v>38</v>
      </c>
      <c r="Z430" s="12" t="s">
        <v>1482</v>
      </c>
      <c r="AA430" s="12" t="str">
        <f>VLOOKUP(C430,'MASTER SALE PARTY'!$B$4:$E$1000,4,FALSE)</f>
        <v>Local</v>
      </c>
      <c r="AB430" s="26">
        <v>1780</v>
      </c>
    </row>
    <row r="431" spans="1:28">
      <c r="A431" s="16">
        <v>43617</v>
      </c>
      <c r="B431" s="12">
        <v>71</v>
      </c>
      <c r="C431" s="23" t="s">
        <v>185</v>
      </c>
      <c r="D431" s="12" t="str">
        <f>VLOOKUP(C431,'MASTER SALE PARTY'!$B$4:$E$1000,2,FALSE)</f>
        <v>27AABFP3834C1ZK</v>
      </c>
      <c r="E431" s="12" t="s">
        <v>1545</v>
      </c>
      <c r="F431" s="24" t="s">
        <v>491</v>
      </c>
      <c r="G431" s="25">
        <v>43628</v>
      </c>
      <c r="H431" s="12" t="str">
        <f>VLOOKUP(C431,'MASTER SALE PARTY'!$B$4:$E$1000,3,FALSE)</f>
        <v>27-Maharashatra</v>
      </c>
      <c r="I431" s="17">
        <v>0</v>
      </c>
      <c r="J431" s="17" t="s">
        <v>37</v>
      </c>
      <c r="K431" s="26">
        <v>87141900</v>
      </c>
      <c r="L431" s="20">
        <f>VLOOKUP(K431,'MASTER SALE HSN'!$A$4:$E$200,5,FALSE)</f>
        <v>28</v>
      </c>
      <c r="M431" s="26"/>
      <c r="N431" s="12"/>
      <c r="O431" s="12"/>
      <c r="P431" s="12"/>
      <c r="Q431" s="12"/>
      <c r="R431" s="12"/>
      <c r="S431" s="28">
        <v>8487.9</v>
      </c>
      <c r="T431" s="21">
        <f t="shared" si="19"/>
        <v>0</v>
      </c>
      <c r="U431" s="21">
        <f t="shared" si="20"/>
        <v>1188.3059999999998</v>
      </c>
      <c r="V431" s="21">
        <f t="shared" si="21"/>
        <v>1188.3059999999998</v>
      </c>
      <c r="W431" s="21">
        <v>0</v>
      </c>
      <c r="X431" s="27">
        <v>10864.502</v>
      </c>
      <c r="Y431" s="12" t="s">
        <v>38</v>
      </c>
      <c r="Z431" s="12" t="s">
        <v>1482</v>
      </c>
      <c r="AA431" s="12" t="str">
        <f>VLOOKUP(C431,'MASTER SALE PARTY'!$B$4:$E$1000,4,FALSE)</f>
        <v>Local</v>
      </c>
      <c r="AB431" s="26">
        <v>670</v>
      </c>
    </row>
    <row r="432" spans="1:28">
      <c r="A432" s="16">
        <v>43617</v>
      </c>
      <c r="B432" s="12">
        <v>72</v>
      </c>
      <c r="C432" s="23" t="s">
        <v>142</v>
      </c>
      <c r="D432" s="12" t="str">
        <f>VLOOKUP(C432,'MASTER SALE PARTY'!$B$4:$E$1000,2,FALSE)</f>
        <v>27AAACB2484Q1Z8</v>
      </c>
      <c r="E432" s="12" t="s">
        <v>1545</v>
      </c>
      <c r="F432" s="24" t="s">
        <v>492</v>
      </c>
      <c r="G432" s="25">
        <v>43628</v>
      </c>
      <c r="H432" s="12" t="str">
        <f>VLOOKUP(C432,'MASTER SALE PARTY'!$B$4:$E$1000,3,FALSE)</f>
        <v>27-Maharashatra</v>
      </c>
      <c r="I432" s="17">
        <v>0</v>
      </c>
      <c r="J432" s="17" t="s">
        <v>37</v>
      </c>
      <c r="K432" s="26">
        <v>998898</v>
      </c>
      <c r="L432" s="20">
        <f>VLOOKUP(K432,'MASTER SALE HSN'!$A$4:$E$200,5,FALSE)</f>
        <v>18</v>
      </c>
      <c r="M432" s="26"/>
      <c r="N432" s="12"/>
      <c r="O432" s="12"/>
      <c r="P432" s="12"/>
      <c r="Q432" s="12"/>
      <c r="R432" s="12"/>
      <c r="S432" s="28">
        <v>6000</v>
      </c>
      <c r="T432" s="21">
        <f t="shared" si="19"/>
        <v>0</v>
      </c>
      <c r="U432" s="21">
        <f t="shared" si="20"/>
        <v>540</v>
      </c>
      <c r="V432" s="21">
        <f t="shared" si="21"/>
        <v>540</v>
      </c>
      <c r="W432" s="21">
        <v>0</v>
      </c>
      <c r="X432" s="27">
        <v>7080</v>
      </c>
      <c r="Y432" s="12" t="s">
        <v>38</v>
      </c>
      <c r="Z432" s="12" t="s">
        <v>1482</v>
      </c>
      <c r="AA432" s="12" t="str">
        <f>VLOOKUP(C432,'MASTER SALE PARTY'!$B$4:$E$1000,4,FALSE)</f>
        <v>Local</v>
      </c>
      <c r="AB432" s="26">
        <v>1200</v>
      </c>
    </row>
    <row r="433" spans="1:28">
      <c r="A433" s="16">
        <v>43617</v>
      </c>
      <c r="B433" s="12">
        <v>73</v>
      </c>
      <c r="C433" s="23" t="s">
        <v>185</v>
      </c>
      <c r="D433" s="12" t="str">
        <f>VLOOKUP(C433,'MASTER SALE PARTY'!$B$4:$E$1000,2,FALSE)</f>
        <v>27AABFP3834C1ZK</v>
      </c>
      <c r="E433" s="12" t="s">
        <v>1545</v>
      </c>
      <c r="F433" s="24" t="s">
        <v>493</v>
      </c>
      <c r="G433" s="25">
        <v>43629</v>
      </c>
      <c r="H433" s="12" t="str">
        <f>VLOOKUP(C433,'MASTER SALE PARTY'!$B$4:$E$1000,3,FALSE)</f>
        <v>27-Maharashatra</v>
      </c>
      <c r="I433" s="17">
        <v>0</v>
      </c>
      <c r="J433" s="17" t="s">
        <v>37</v>
      </c>
      <c r="K433" s="26">
        <v>87141900</v>
      </c>
      <c r="L433" s="20">
        <f>VLOOKUP(K433,'MASTER SALE HSN'!$A$4:$E$200,5,FALSE)</f>
        <v>28</v>
      </c>
      <c r="M433" s="26"/>
      <c r="N433" s="12"/>
      <c r="O433" s="12"/>
      <c r="P433" s="12"/>
      <c r="Q433" s="12"/>
      <c r="R433" s="12"/>
      <c r="S433" s="28">
        <v>7482</v>
      </c>
      <c r="T433" s="21">
        <f t="shared" si="19"/>
        <v>0</v>
      </c>
      <c r="U433" s="21">
        <f t="shared" si="20"/>
        <v>1047.48</v>
      </c>
      <c r="V433" s="21">
        <f t="shared" si="21"/>
        <v>1047.48</v>
      </c>
      <c r="W433" s="21">
        <v>0</v>
      </c>
      <c r="X433" s="27">
        <v>9576.9599999999991</v>
      </c>
      <c r="Y433" s="12" t="s">
        <v>38</v>
      </c>
      <c r="Z433" s="12" t="s">
        <v>1482</v>
      </c>
      <c r="AA433" s="12" t="str">
        <f>VLOOKUP(C433,'MASTER SALE PARTY'!$B$4:$E$1000,4,FALSE)</f>
        <v>Local</v>
      </c>
      <c r="AB433" s="26">
        <v>600</v>
      </c>
    </row>
    <row r="434" spans="1:28">
      <c r="A434" s="16">
        <v>43617</v>
      </c>
      <c r="B434" s="12">
        <v>74</v>
      </c>
      <c r="C434" s="23" t="s">
        <v>173</v>
      </c>
      <c r="D434" s="12" t="str">
        <f>VLOOKUP(C434,'MASTER SALE PARTY'!$B$4:$E$1000,2,FALSE)</f>
        <v>27AAGCP0139E1ZP</v>
      </c>
      <c r="E434" s="12" t="s">
        <v>1545</v>
      </c>
      <c r="F434" s="24" t="s">
        <v>494</v>
      </c>
      <c r="G434" s="25">
        <v>43629</v>
      </c>
      <c r="H434" s="12" t="str">
        <f>VLOOKUP(C434,'MASTER SALE PARTY'!$B$4:$E$1000,3,FALSE)</f>
        <v>27-Maharashatra</v>
      </c>
      <c r="I434" s="17">
        <v>0</v>
      </c>
      <c r="J434" s="17" t="s">
        <v>37</v>
      </c>
      <c r="K434" s="26">
        <v>87141090</v>
      </c>
      <c r="L434" s="20">
        <f>VLOOKUP(K434,'MASTER SALE HSN'!$A$4:$E$200,5,FALSE)</f>
        <v>28</v>
      </c>
      <c r="M434" s="26"/>
      <c r="N434" s="12"/>
      <c r="O434" s="12"/>
      <c r="P434" s="12"/>
      <c r="Q434" s="12"/>
      <c r="R434" s="12"/>
      <c r="S434" s="28">
        <v>46729.4</v>
      </c>
      <c r="T434" s="21">
        <f t="shared" si="19"/>
        <v>0</v>
      </c>
      <c r="U434" s="21">
        <f t="shared" si="20"/>
        <v>6542.1160000000009</v>
      </c>
      <c r="V434" s="21">
        <f t="shared" si="21"/>
        <v>6542.1160000000009</v>
      </c>
      <c r="W434" s="21">
        <v>0</v>
      </c>
      <c r="X434" s="27">
        <v>59813.642000000007</v>
      </c>
      <c r="Y434" s="12" t="s">
        <v>38</v>
      </c>
      <c r="Z434" s="12" t="s">
        <v>1482</v>
      </c>
      <c r="AA434" s="12" t="str">
        <f>VLOOKUP(C434,'MASTER SALE PARTY'!$B$4:$E$1000,4,FALSE)</f>
        <v>Local</v>
      </c>
      <c r="AB434" s="26">
        <v>620</v>
      </c>
    </row>
    <row r="435" spans="1:28">
      <c r="A435" s="16">
        <v>43617</v>
      </c>
      <c r="B435" s="12">
        <v>75</v>
      </c>
      <c r="C435" s="23" t="s">
        <v>173</v>
      </c>
      <c r="D435" s="12" t="str">
        <f>VLOOKUP(C435,'MASTER SALE PARTY'!$B$4:$E$1000,2,FALSE)</f>
        <v>27AAGCP0139E1ZP</v>
      </c>
      <c r="E435" s="12" t="s">
        <v>1545</v>
      </c>
      <c r="F435" s="24" t="s">
        <v>495</v>
      </c>
      <c r="G435" s="25">
        <v>43629</v>
      </c>
      <c r="H435" s="12" t="str">
        <f>VLOOKUP(C435,'MASTER SALE PARTY'!$B$4:$E$1000,3,FALSE)</f>
        <v>27-Maharashatra</v>
      </c>
      <c r="I435" s="17">
        <v>0</v>
      </c>
      <c r="J435" s="17" t="s">
        <v>37</v>
      </c>
      <c r="K435" s="26">
        <v>87141090</v>
      </c>
      <c r="L435" s="20">
        <f>VLOOKUP(K435,'MASTER SALE HSN'!$A$4:$E$200,5,FALSE)</f>
        <v>28</v>
      </c>
      <c r="M435" s="26"/>
      <c r="N435" s="12"/>
      <c r="O435" s="12"/>
      <c r="P435" s="12"/>
      <c r="Q435" s="12"/>
      <c r="R435" s="12"/>
      <c r="S435" s="28">
        <v>45148.800000000003</v>
      </c>
      <c r="T435" s="21">
        <f t="shared" si="19"/>
        <v>0</v>
      </c>
      <c r="U435" s="21">
        <f t="shared" si="20"/>
        <v>6320.8320000000003</v>
      </c>
      <c r="V435" s="21">
        <f t="shared" si="21"/>
        <v>6320.8320000000003</v>
      </c>
      <c r="W435" s="21">
        <v>0</v>
      </c>
      <c r="X435" s="27">
        <v>57790.464000000007</v>
      </c>
      <c r="Y435" s="12" t="s">
        <v>38</v>
      </c>
      <c r="Z435" s="12" t="s">
        <v>1482</v>
      </c>
      <c r="AA435" s="12" t="str">
        <f>VLOOKUP(C435,'MASTER SALE PARTY'!$B$4:$E$1000,4,FALSE)</f>
        <v>Local</v>
      </c>
      <c r="AB435" s="26">
        <v>960</v>
      </c>
    </row>
    <row r="436" spans="1:28">
      <c r="A436" s="16">
        <v>43617</v>
      </c>
      <c r="B436" s="12">
        <v>76</v>
      </c>
      <c r="C436" s="23" t="s">
        <v>496</v>
      </c>
      <c r="D436" s="12" t="str">
        <f>VLOOKUP(C436,'MASTER SALE PARTY'!$B$4:$E$1000,2,FALSE)</f>
        <v>27AAACV2420J1ZI</v>
      </c>
      <c r="E436" s="12" t="s">
        <v>1545</v>
      </c>
      <c r="F436" s="24" t="s">
        <v>498</v>
      </c>
      <c r="G436" s="25">
        <v>43629</v>
      </c>
      <c r="H436" s="12" t="str">
        <f>VLOOKUP(C436,'MASTER SALE PARTY'!$B$4:$E$1000,3,FALSE)</f>
        <v>27-Maharashatra</v>
      </c>
      <c r="I436" s="17">
        <v>0</v>
      </c>
      <c r="J436" s="17" t="s">
        <v>37</v>
      </c>
      <c r="K436" s="26">
        <v>87142090</v>
      </c>
      <c r="L436" s="20">
        <f>VLOOKUP(K436,'MASTER SALE HSN'!$A$4:$E$200,5,FALSE)</f>
        <v>28</v>
      </c>
      <c r="M436" s="26"/>
      <c r="N436" s="12"/>
      <c r="O436" s="12"/>
      <c r="P436" s="12"/>
      <c r="Q436" s="12"/>
      <c r="R436" s="12"/>
      <c r="S436" s="28">
        <v>27594.083999999999</v>
      </c>
      <c r="T436" s="21">
        <f t="shared" si="19"/>
        <v>0</v>
      </c>
      <c r="U436" s="21">
        <f t="shared" si="20"/>
        <v>3863.1717599999997</v>
      </c>
      <c r="V436" s="21">
        <f t="shared" si="21"/>
        <v>3863.1717599999997</v>
      </c>
      <c r="W436" s="21">
        <v>0</v>
      </c>
      <c r="X436" s="27">
        <v>35320.417519999995</v>
      </c>
      <c r="Y436" s="12" t="s">
        <v>38</v>
      </c>
      <c r="Z436" s="12" t="s">
        <v>1482</v>
      </c>
      <c r="AA436" s="12" t="str">
        <f>VLOOKUP(C436,'MASTER SALE PARTY'!$B$4:$E$1000,4,FALSE)</f>
        <v>Local</v>
      </c>
      <c r="AB436" s="26">
        <v>626</v>
      </c>
    </row>
    <row r="437" spans="1:28">
      <c r="A437" s="16">
        <v>43617</v>
      </c>
      <c r="B437" s="12">
        <v>77</v>
      </c>
      <c r="C437" s="23" t="s">
        <v>185</v>
      </c>
      <c r="D437" s="12" t="str">
        <f>VLOOKUP(C437,'MASTER SALE PARTY'!$B$4:$E$1000,2,FALSE)</f>
        <v>27AABFP3834C1ZK</v>
      </c>
      <c r="E437" s="12" t="s">
        <v>1545</v>
      </c>
      <c r="F437" s="24" t="s">
        <v>499</v>
      </c>
      <c r="G437" s="25">
        <v>43629</v>
      </c>
      <c r="H437" s="12" t="str">
        <f>VLOOKUP(C437,'MASTER SALE PARTY'!$B$4:$E$1000,3,FALSE)</f>
        <v>27-Maharashatra</v>
      </c>
      <c r="I437" s="17">
        <v>0</v>
      </c>
      <c r="J437" s="17" t="s">
        <v>37</v>
      </c>
      <c r="K437" s="26">
        <v>87141900</v>
      </c>
      <c r="L437" s="20">
        <f>VLOOKUP(K437,'MASTER SALE HSN'!$A$4:$E$200,5,FALSE)</f>
        <v>28</v>
      </c>
      <c r="M437" s="26"/>
      <c r="N437" s="12"/>
      <c r="O437" s="12"/>
      <c r="P437" s="12"/>
      <c r="Q437" s="12"/>
      <c r="R437" s="12"/>
      <c r="S437" s="28">
        <v>5184.2</v>
      </c>
      <c r="T437" s="21">
        <f t="shared" si="19"/>
        <v>0</v>
      </c>
      <c r="U437" s="21">
        <f t="shared" si="20"/>
        <v>725.78800000000001</v>
      </c>
      <c r="V437" s="21">
        <f t="shared" si="21"/>
        <v>725.78800000000001</v>
      </c>
      <c r="W437" s="21">
        <v>0</v>
      </c>
      <c r="X437" s="27">
        <v>6635.7759999999998</v>
      </c>
      <c r="Y437" s="12" t="s">
        <v>38</v>
      </c>
      <c r="Z437" s="12" t="s">
        <v>1482</v>
      </c>
      <c r="AA437" s="12" t="str">
        <f>VLOOKUP(C437,'MASTER SALE PARTY'!$B$4:$E$1000,4,FALSE)</f>
        <v>Local</v>
      </c>
      <c r="AB437" s="26">
        <v>420</v>
      </c>
    </row>
    <row r="438" spans="1:28">
      <c r="A438" s="16">
        <v>43617</v>
      </c>
      <c r="B438" s="12">
        <v>78</v>
      </c>
      <c r="C438" s="23" t="s">
        <v>185</v>
      </c>
      <c r="D438" s="12" t="str">
        <f>VLOOKUP(C438,'MASTER SALE PARTY'!$B$4:$E$1000,2,FALSE)</f>
        <v>27AABFP3834C1ZK</v>
      </c>
      <c r="E438" s="12" t="s">
        <v>1545</v>
      </c>
      <c r="F438" s="24" t="s">
        <v>500</v>
      </c>
      <c r="G438" s="25">
        <v>43630</v>
      </c>
      <c r="H438" s="12" t="str">
        <f>VLOOKUP(C438,'MASTER SALE PARTY'!$B$4:$E$1000,3,FALSE)</f>
        <v>27-Maharashatra</v>
      </c>
      <c r="I438" s="17">
        <v>0</v>
      </c>
      <c r="J438" s="17" t="s">
        <v>37</v>
      </c>
      <c r="K438" s="26">
        <v>87141900</v>
      </c>
      <c r="L438" s="20">
        <f>VLOOKUP(K438,'MASTER SALE HSN'!$A$4:$E$200,5,FALSE)</f>
        <v>28</v>
      </c>
      <c r="M438" s="26"/>
      <c r="N438" s="12"/>
      <c r="O438" s="12"/>
      <c r="P438" s="12"/>
      <c r="Q438" s="12"/>
      <c r="R438" s="12"/>
      <c r="S438" s="28">
        <v>15232.19</v>
      </c>
      <c r="T438" s="21">
        <f t="shared" si="19"/>
        <v>0</v>
      </c>
      <c r="U438" s="21">
        <f t="shared" si="20"/>
        <v>2132.5066000000002</v>
      </c>
      <c r="V438" s="21">
        <f t="shared" si="21"/>
        <v>2132.5066000000002</v>
      </c>
      <c r="W438" s="21">
        <v>0</v>
      </c>
      <c r="X438" s="27">
        <v>19497.213199999998</v>
      </c>
      <c r="Y438" s="12" t="s">
        <v>38</v>
      </c>
      <c r="Z438" s="12" t="s">
        <v>1482</v>
      </c>
      <c r="AA438" s="12" t="str">
        <f>VLOOKUP(C438,'MASTER SALE PARTY'!$B$4:$E$1000,4,FALSE)</f>
        <v>Local</v>
      </c>
      <c r="AB438" s="26">
        <v>1223</v>
      </c>
    </row>
    <row r="439" spans="1:28">
      <c r="A439" s="16">
        <v>43617</v>
      </c>
      <c r="B439" s="12">
        <v>79</v>
      </c>
      <c r="C439" s="23" t="s">
        <v>64</v>
      </c>
      <c r="D439" s="12" t="str">
        <f>VLOOKUP(C439,'MASTER SALE PARTY'!$B$4:$E$1000,2,FALSE)</f>
        <v>27AAACD4090Q1Z8</v>
      </c>
      <c r="E439" s="12" t="s">
        <v>1545</v>
      </c>
      <c r="F439" s="24" t="s">
        <v>501</v>
      </c>
      <c r="G439" s="25">
        <v>43630</v>
      </c>
      <c r="H439" s="12" t="str">
        <f>VLOOKUP(C439,'MASTER SALE PARTY'!$B$4:$E$1000,3,FALSE)</f>
        <v>27-Maharashatra</v>
      </c>
      <c r="I439" s="17">
        <v>0</v>
      </c>
      <c r="J439" s="17" t="s">
        <v>37</v>
      </c>
      <c r="K439" s="26">
        <v>85129000</v>
      </c>
      <c r="L439" s="20">
        <f>VLOOKUP(K439,'MASTER SALE HSN'!$A$4:$E$200,5,FALSE)</f>
        <v>18</v>
      </c>
      <c r="M439" s="26"/>
      <c r="N439" s="12"/>
      <c r="O439" s="12"/>
      <c r="P439" s="12"/>
      <c r="Q439" s="12"/>
      <c r="R439" s="12"/>
      <c r="S439" s="28">
        <v>72473.94</v>
      </c>
      <c r="T439" s="21">
        <f t="shared" si="19"/>
        <v>0</v>
      </c>
      <c r="U439" s="21">
        <f t="shared" si="20"/>
        <v>6522.6546000000008</v>
      </c>
      <c r="V439" s="21">
        <f t="shared" si="21"/>
        <v>6522.6546000000008</v>
      </c>
      <c r="W439" s="21">
        <v>0</v>
      </c>
      <c r="X439" s="27">
        <v>85519.239199999996</v>
      </c>
      <c r="Y439" s="12" t="s">
        <v>38</v>
      </c>
      <c r="Z439" s="12" t="s">
        <v>1482</v>
      </c>
      <c r="AA439" s="12" t="str">
        <f>VLOOKUP(C439,'MASTER SALE PARTY'!$B$4:$E$1000,4,FALSE)</f>
        <v>Local</v>
      </c>
      <c r="AB439" s="26">
        <v>594</v>
      </c>
    </row>
    <row r="440" spans="1:28">
      <c r="A440" s="16">
        <v>43617</v>
      </c>
      <c r="B440" s="12">
        <v>80</v>
      </c>
      <c r="C440" s="23" t="s">
        <v>185</v>
      </c>
      <c r="D440" s="12" t="str">
        <f>VLOOKUP(C440,'MASTER SALE PARTY'!$B$4:$E$1000,2,FALSE)</f>
        <v>27AABFP3834C1ZK</v>
      </c>
      <c r="E440" s="12" t="s">
        <v>1545</v>
      </c>
      <c r="F440" s="24" t="s">
        <v>502</v>
      </c>
      <c r="G440" s="25">
        <v>43630</v>
      </c>
      <c r="H440" s="12" t="str">
        <f>VLOOKUP(C440,'MASTER SALE PARTY'!$B$4:$E$1000,3,FALSE)</f>
        <v>27-Maharashatra</v>
      </c>
      <c r="I440" s="17">
        <v>0</v>
      </c>
      <c r="J440" s="17" t="s">
        <v>37</v>
      </c>
      <c r="K440" s="26">
        <v>87141900</v>
      </c>
      <c r="L440" s="20">
        <f>VLOOKUP(K440,'MASTER SALE HSN'!$A$4:$E$200,5,FALSE)</f>
        <v>28</v>
      </c>
      <c r="M440" s="26"/>
      <c r="N440" s="12"/>
      <c r="O440" s="12"/>
      <c r="P440" s="12"/>
      <c r="Q440" s="12"/>
      <c r="R440" s="12"/>
      <c r="S440" s="28">
        <v>10163.9</v>
      </c>
      <c r="T440" s="21">
        <f t="shared" si="19"/>
        <v>0</v>
      </c>
      <c r="U440" s="21">
        <f t="shared" si="20"/>
        <v>1422.9459999999999</v>
      </c>
      <c r="V440" s="21">
        <f t="shared" si="21"/>
        <v>1422.9459999999999</v>
      </c>
      <c r="W440" s="21">
        <v>0</v>
      </c>
      <c r="X440" s="27">
        <v>13009.802</v>
      </c>
      <c r="Y440" s="12" t="s">
        <v>38</v>
      </c>
      <c r="Z440" s="12" t="s">
        <v>1482</v>
      </c>
      <c r="AA440" s="12" t="str">
        <f>VLOOKUP(C440,'MASTER SALE PARTY'!$B$4:$E$1000,4,FALSE)</f>
        <v>Local</v>
      </c>
      <c r="AB440" s="26">
        <v>830</v>
      </c>
    </row>
    <row r="441" spans="1:28">
      <c r="A441" s="16">
        <v>43617</v>
      </c>
      <c r="B441" s="12">
        <v>81</v>
      </c>
      <c r="C441" s="23" t="s">
        <v>68</v>
      </c>
      <c r="D441" s="12" t="str">
        <f>VLOOKUP(C441,'MASTER SALE PARTY'!$B$4:$E$1000,2,FALSE)</f>
        <v>27AABFJ4217F1ZP</v>
      </c>
      <c r="E441" s="12" t="s">
        <v>1545</v>
      </c>
      <c r="F441" s="24" t="s">
        <v>503</v>
      </c>
      <c r="G441" s="25">
        <v>43631</v>
      </c>
      <c r="H441" s="12" t="str">
        <f>VLOOKUP(C441,'MASTER SALE PARTY'!$B$4:$E$1000,3,FALSE)</f>
        <v>27-Maharashatra</v>
      </c>
      <c r="I441" s="17">
        <v>0</v>
      </c>
      <c r="J441" s="17" t="s">
        <v>37</v>
      </c>
      <c r="K441" s="26">
        <v>998898</v>
      </c>
      <c r="L441" s="20">
        <f>VLOOKUP(K441,'MASTER SALE HSN'!$A$4:$E$200,5,FALSE)</f>
        <v>18</v>
      </c>
      <c r="M441" s="26"/>
      <c r="N441" s="12"/>
      <c r="O441" s="12"/>
      <c r="P441" s="12"/>
      <c r="Q441" s="12"/>
      <c r="R441" s="12"/>
      <c r="S441" s="28">
        <v>8524.2000000000007</v>
      </c>
      <c r="T441" s="21">
        <f t="shared" si="19"/>
        <v>0</v>
      </c>
      <c r="U441" s="21">
        <f t="shared" si="20"/>
        <v>767.178</v>
      </c>
      <c r="V441" s="21">
        <f t="shared" si="21"/>
        <v>767.178</v>
      </c>
      <c r="W441" s="21">
        <v>0</v>
      </c>
      <c r="X441" s="27">
        <v>10058.556</v>
      </c>
      <c r="Y441" s="12" t="s">
        <v>38</v>
      </c>
      <c r="Z441" s="12" t="s">
        <v>1482</v>
      </c>
      <c r="AA441" s="12" t="str">
        <f>VLOOKUP(C441,'MASTER SALE PARTY'!$B$4:$E$1000,4,FALSE)</f>
        <v>Local</v>
      </c>
      <c r="AB441" s="26">
        <v>30</v>
      </c>
    </row>
    <row r="442" spans="1:28">
      <c r="A442" s="16">
        <v>43617</v>
      </c>
      <c r="B442" s="12">
        <v>82</v>
      </c>
      <c r="C442" s="23" t="s">
        <v>185</v>
      </c>
      <c r="D442" s="12" t="str">
        <f>VLOOKUP(C442,'MASTER SALE PARTY'!$B$4:$E$1000,2,FALSE)</f>
        <v>27AABFP3834C1ZK</v>
      </c>
      <c r="E442" s="12" t="s">
        <v>1545</v>
      </c>
      <c r="F442" s="24" t="s">
        <v>504</v>
      </c>
      <c r="G442" s="25">
        <v>43631</v>
      </c>
      <c r="H442" s="12" t="str">
        <f>VLOOKUP(C442,'MASTER SALE PARTY'!$B$4:$E$1000,3,FALSE)</f>
        <v>27-Maharashatra</v>
      </c>
      <c r="I442" s="17">
        <v>0</v>
      </c>
      <c r="J442" s="17" t="s">
        <v>37</v>
      </c>
      <c r="K442" s="26">
        <v>87141900</v>
      </c>
      <c r="L442" s="20">
        <f>VLOOKUP(K442,'MASTER SALE HSN'!$A$4:$E$200,5,FALSE)</f>
        <v>28</v>
      </c>
      <c r="M442" s="26"/>
      <c r="N442" s="12"/>
      <c r="O442" s="12"/>
      <c r="P442" s="12"/>
      <c r="Q442" s="12"/>
      <c r="R442" s="12"/>
      <c r="S442" s="28">
        <v>7181.06</v>
      </c>
      <c r="T442" s="21">
        <f t="shared" si="19"/>
        <v>0</v>
      </c>
      <c r="U442" s="21">
        <f t="shared" si="20"/>
        <v>1005.3484000000001</v>
      </c>
      <c r="V442" s="21">
        <f t="shared" si="21"/>
        <v>1005.3484000000001</v>
      </c>
      <c r="W442" s="21">
        <v>0</v>
      </c>
      <c r="X442" s="27">
        <v>9191.756800000001</v>
      </c>
      <c r="Y442" s="12" t="s">
        <v>38</v>
      </c>
      <c r="Z442" s="12" t="s">
        <v>1482</v>
      </c>
      <c r="AA442" s="12" t="str">
        <f>VLOOKUP(C442,'MASTER SALE PARTY'!$B$4:$E$1000,4,FALSE)</f>
        <v>Local</v>
      </c>
      <c r="AB442" s="26">
        <v>578</v>
      </c>
    </row>
    <row r="443" spans="1:28">
      <c r="A443" s="16">
        <v>43617</v>
      </c>
      <c r="B443" s="12">
        <v>83</v>
      </c>
      <c r="C443" s="23" t="s">
        <v>45</v>
      </c>
      <c r="D443" s="12" t="str">
        <f>VLOOKUP(C443,'MASTER SALE PARTY'!$B$4:$E$1000,2,FALSE)</f>
        <v>27AAECM8871A1ZF</v>
      </c>
      <c r="E443" s="12" t="s">
        <v>1545</v>
      </c>
      <c r="F443" s="24" t="s">
        <v>505</v>
      </c>
      <c r="G443" s="25">
        <v>43631</v>
      </c>
      <c r="H443" s="12" t="str">
        <f>VLOOKUP(C443,'MASTER SALE PARTY'!$B$4:$E$1000,3,FALSE)</f>
        <v>27-Maharashatra</v>
      </c>
      <c r="I443" s="17">
        <v>0</v>
      </c>
      <c r="J443" s="17" t="s">
        <v>37</v>
      </c>
      <c r="K443" s="26">
        <v>87089900</v>
      </c>
      <c r="L443" s="20">
        <f>VLOOKUP(K443,'MASTER SALE HSN'!$A$4:$E$200,5,FALSE)</f>
        <v>28</v>
      </c>
      <c r="M443" s="26"/>
      <c r="N443" s="12"/>
      <c r="O443" s="12"/>
      <c r="P443" s="12"/>
      <c r="Q443" s="12"/>
      <c r="R443" s="12"/>
      <c r="S443" s="28">
        <v>23255.759999999998</v>
      </c>
      <c r="T443" s="21">
        <f t="shared" si="19"/>
        <v>0</v>
      </c>
      <c r="U443" s="21">
        <f t="shared" si="20"/>
        <v>3255.8063999999995</v>
      </c>
      <c r="V443" s="21">
        <f t="shared" si="21"/>
        <v>3255.8063999999995</v>
      </c>
      <c r="W443" s="21">
        <v>0</v>
      </c>
      <c r="X443" s="27">
        <v>29767.382799999996</v>
      </c>
      <c r="Y443" s="12" t="s">
        <v>38</v>
      </c>
      <c r="Z443" s="12" t="s">
        <v>1482</v>
      </c>
      <c r="AA443" s="12" t="str">
        <f>VLOOKUP(C443,'MASTER SALE PARTY'!$B$4:$E$1000,4,FALSE)</f>
        <v>Local</v>
      </c>
      <c r="AB443" s="26">
        <v>12</v>
      </c>
    </row>
    <row r="444" spans="1:28">
      <c r="A444" s="16">
        <v>43617</v>
      </c>
      <c r="B444" s="12">
        <v>84</v>
      </c>
      <c r="C444" s="23" t="s">
        <v>173</v>
      </c>
      <c r="D444" s="12" t="str">
        <f>VLOOKUP(C444,'MASTER SALE PARTY'!$B$4:$E$1000,2,FALSE)</f>
        <v>27AAGCP0139E1ZP</v>
      </c>
      <c r="E444" s="12" t="s">
        <v>1545</v>
      </c>
      <c r="F444" s="24" t="s">
        <v>506</v>
      </c>
      <c r="G444" s="25">
        <v>43631</v>
      </c>
      <c r="H444" s="12" t="str">
        <f>VLOOKUP(C444,'MASTER SALE PARTY'!$B$4:$E$1000,3,FALSE)</f>
        <v>27-Maharashatra</v>
      </c>
      <c r="I444" s="17">
        <v>0</v>
      </c>
      <c r="J444" s="17" t="s">
        <v>37</v>
      </c>
      <c r="K444" s="26">
        <v>87141090</v>
      </c>
      <c r="L444" s="20">
        <f>VLOOKUP(K444,'MASTER SALE HSN'!$A$4:$E$200,5,FALSE)</f>
        <v>28</v>
      </c>
      <c r="M444" s="26"/>
      <c r="N444" s="12"/>
      <c r="O444" s="12"/>
      <c r="P444" s="12"/>
      <c r="Q444" s="12"/>
      <c r="R444" s="12"/>
      <c r="S444" s="28">
        <v>60296</v>
      </c>
      <c r="T444" s="21">
        <f t="shared" si="19"/>
        <v>0</v>
      </c>
      <c r="U444" s="21">
        <f t="shared" si="20"/>
        <v>8441.44</v>
      </c>
      <c r="V444" s="21">
        <f t="shared" si="21"/>
        <v>8441.44</v>
      </c>
      <c r="W444" s="21">
        <v>0</v>
      </c>
      <c r="X444" s="27">
        <v>77178.880000000005</v>
      </c>
      <c r="Y444" s="12" t="s">
        <v>38</v>
      </c>
      <c r="Z444" s="12" t="s">
        <v>1482</v>
      </c>
      <c r="AA444" s="12" t="str">
        <f>VLOOKUP(C444,'MASTER SALE PARTY'!$B$4:$E$1000,4,FALSE)</f>
        <v>Local</v>
      </c>
      <c r="AB444" s="26">
        <v>800</v>
      </c>
    </row>
    <row r="445" spans="1:28">
      <c r="A445" s="16">
        <v>43617</v>
      </c>
      <c r="B445" s="12">
        <v>85</v>
      </c>
      <c r="C445" s="23" t="s">
        <v>173</v>
      </c>
      <c r="D445" s="12" t="str">
        <f>VLOOKUP(C445,'MASTER SALE PARTY'!$B$4:$E$1000,2,FALSE)</f>
        <v>27AAGCP0139E1ZP</v>
      </c>
      <c r="E445" s="12" t="s">
        <v>1545</v>
      </c>
      <c r="F445" s="24" t="s">
        <v>507</v>
      </c>
      <c r="G445" s="25">
        <v>43631</v>
      </c>
      <c r="H445" s="12" t="str">
        <f>VLOOKUP(C445,'MASTER SALE PARTY'!$B$4:$E$1000,3,FALSE)</f>
        <v>27-Maharashatra</v>
      </c>
      <c r="I445" s="17">
        <v>0</v>
      </c>
      <c r="J445" s="17" t="s">
        <v>37</v>
      </c>
      <c r="K445" s="26">
        <v>87141090</v>
      </c>
      <c r="L445" s="20">
        <f>VLOOKUP(K445,'MASTER SALE HSN'!$A$4:$E$200,5,FALSE)</f>
        <v>28</v>
      </c>
      <c r="M445" s="26"/>
      <c r="N445" s="12"/>
      <c r="O445" s="12"/>
      <c r="P445" s="12"/>
      <c r="Q445" s="12"/>
      <c r="R445" s="12"/>
      <c r="S445" s="28">
        <v>25255.11</v>
      </c>
      <c r="T445" s="21">
        <f t="shared" si="19"/>
        <v>0</v>
      </c>
      <c r="U445" s="21">
        <f t="shared" si="20"/>
        <v>3535.7154</v>
      </c>
      <c r="V445" s="21">
        <f t="shared" si="21"/>
        <v>3535.7154</v>
      </c>
      <c r="W445" s="21">
        <v>0</v>
      </c>
      <c r="X445" s="27">
        <v>32326.550800000001</v>
      </c>
      <c r="Y445" s="12" t="s">
        <v>38</v>
      </c>
      <c r="Z445" s="12" t="s">
        <v>1482</v>
      </c>
      <c r="AA445" s="12" t="str">
        <f>VLOOKUP(C445,'MASTER SALE PARTY'!$B$4:$E$1000,4,FALSE)</f>
        <v>Local</v>
      </c>
      <c r="AB445" s="26">
        <v>537</v>
      </c>
    </row>
    <row r="446" spans="1:28">
      <c r="A446" s="16">
        <v>43617</v>
      </c>
      <c r="B446" s="12">
        <v>86</v>
      </c>
      <c r="C446" s="23" t="s">
        <v>45</v>
      </c>
      <c r="D446" s="12" t="str">
        <f>VLOOKUP(C446,'MASTER SALE PARTY'!$B$4:$E$1000,2,FALSE)</f>
        <v>27AAECM8871A1ZF</v>
      </c>
      <c r="E446" s="12" t="s">
        <v>1545</v>
      </c>
      <c r="F446" s="24" t="s">
        <v>508</v>
      </c>
      <c r="G446" s="25">
        <v>43631</v>
      </c>
      <c r="H446" s="12" t="str">
        <f>VLOOKUP(C446,'MASTER SALE PARTY'!$B$4:$E$1000,3,FALSE)</f>
        <v>27-Maharashatra</v>
      </c>
      <c r="I446" s="17">
        <v>0</v>
      </c>
      <c r="J446" s="17" t="s">
        <v>37</v>
      </c>
      <c r="K446" s="26">
        <v>87089900</v>
      </c>
      <c r="L446" s="20">
        <f>VLOOKUP(K446,'MASTER SALE HSN'!$A$4:$E$200,5,FALSE)</f>
        <v>28</v>
      </c>
      <c r="M446" s="26"/>
      <c r="N446" s="12"/>
      <c r="O446" s="12"/>
      <c r="P446" s="12"/>
      <c r="Q446" s="12"/>
      <c r="R446" s="12"/>
      <c r="S446" s="28">
        <v>23255.759999999998</v>
      </c>
      <c r="T446" s="21">
        <f t="shared" si="19"/>
        <v>0</v>
      </c>
      <c r="U446" s="21">
        <f t="shared" si="20"/>
        <v>3255.8063999999995</v>
      </c>
      <c r="V446" s="21">
        <f t="shared" si="21"/>
        <v>3255.8063999999995</v>
      </c>
      <c r="W446" s="21">
        <v>0</v>
      </c>
      <c r="X446" s="27">
        <v>29767.382799999996</v>
      </c>
      <c r="Y446" s="12" t="s">
        <v>38</v>
      </c>
      <c r="Z446" s="12" t="s">
        <v>1482</v>
      </c>
      <c r="AA446" s="12" t="str">
        <f>VLOOKUP(C446,'MASTER SALE PARTY'!$B$4:$E$1000,4,FALSE)</f>
        <v>Local</v>
      </c>
      <c r="AB446" s="26">
        <v>12</v>
      </c>
    </row>
    <row r="447" spans="1:28">
      <c r="A447" s="16">
        <v>43617</v>
      </c>
      <c r="B447" s="12">
        <v>87</v>
      </c>
      <c r="C447" s="23" t="s">
        <v>64</v>
      </c>
      <c r="D447" s="12" t="str">
        <f>VLOOKUP(C447,'MASTER SALE PARTY'!$B$4:$E$1000,2,FALSE)</f>
        <v>27AAACD4090Q1Z8</v>
      </c>
      <c r="E447" s="12" t="s">
        <v>1545</v>
      </c>
      <c r="F447" s="24" t="s">
        <v>509</v>
      </c>
      <c r="G447" s="25">
        <v>43631</v>
      </c>
      <c r="H447" s="12" t="str">
        <f>VLOOKUP(C447,'MASTER SALE PARTY'!$B$4:$E$1000,3,FALSE)</f>
        <v>27-Maharashatra</v>
      </c>
      <c r="I447" s="17">
        <v>0</v>
      </c>
      <c r="J447" s="17" t="s">
        <v>37</v>
      </c>
      <c r="K447" s="26">
        <v>85129000</v>
      </c>
      <c r="L447" s="20">
        <f>VLOOKUP(K447,'MASTER SALE HSN'!$A$4:$E$200,5,FALSE)</f>
        <v>18</v>
      </c>
      <c r="M447" s="26"/>
      <c r="N447" s="12"/>
      <c r="O447" s="12"/>
      <c r="P447" s="12"/>
      <c r="Q447" s="12"/>
      <c r="R447" s="12"/>
      <c r="S447" s="28">
        <v>63689.22</v>
      </c>
      <c r="T447" s="21">
        <f t="shared" si="19"/>
        <v>0</v>
      </c>
      <c r="U447" s="21">
        <f t="shared" si="20"/>
        <v>5732.0298000000003</v>
      </c>
      <c r="V447" s="21">
        <f t="shared" si="21"/>
        <v>5732.0298000000003</v>
      </c>
      <c r="W447" s="21">
        <v>0</v>
      </c>
      <c r="X447" s="27">
        <v>75153.279600000009</v>
      </c>
      <c r="Y447" s="12" t="s">
        <v>38</v>
      </c>
      <c r="Z447" s="12" t="s">
        <v>1482</v>
      </c>
      <c r="AA447" s="12" t="str">
        <f>VLOOKUP(C447,'MASTER SALE PARTY'!$B$4:$E$1000,4,FALSE)</f>
        <v>Local</v>
      </c>
      <c r="AB447" s="26">
        <v>522</v>
      </c>
    </row>
    <row r="448" spans="1:28">
      <c r="A448" s="16">
        <v>43617</v>
      </c>
      <c r="B448" s="12">
        <v>88</v>
      </c>
      <c r="C448" s="23" t="s">
        <v>185</v>
      </c>
      <c r="D448" s="12" t="str">
        <f>VLOOKUP(C448,'MASTER SALE PARTY'!$B$4:$E$1000,2,FALSE)</f>
        <v>27AABFP3834C1ZK</v>
      </c>
      <c r="E448" s="12" t="s">
        <v>1545</v>
      </c>
      <c r="F448" s="24" t="s">
        <v>510</v>
      </c>
      <c r="G448" s="25">
        <v>43631</v>
      </c>
      <c r="H448" s="12" t="str">
        <f>VLOOKUP(C448,'MASTER SALE PARTY'!$B$4:$E$1000,3,FALSE)</f>
        <v>27-Maharashatra</v>
      </c>
      <c r="I448" s="17">
        <v>0</v>
      </c>
      <c r="J448" s="17" t="s">
        <v>37</v>
      </c>
      <c r="K448" s="26">
        <v>87141900</v>
      </c>
      <c r="L448" s="20">
        <f>VLOOKUP(K448,'MASTER SALE HSN'!$A$4:$E$200,5,FALSE)</f>
        <v>28</v>
      </c>
      <c r="M448" s="26"/>
      <c r="N448" s="12"/>
      <c r="O448" s="12"/>
      <c r="P448" s="12"/>
      <c r="Q448" s="12"/>
      <c r="R448" s="12"/>
      <c r="S448" s="28">
        <v>22688.080000000002</v>
      </c>
      <c r="T448" s="21">
        <f t="shared" si="19"/>
        <v>0</v>
      </c>
      <c r="U448" s="21">
        <f t="shared" si="20"/>
        <v>3176.3312000000005</v>
      </c>
      <c r="V448" s="21">
        <f t="shared" si="21"/>
        <v>3176.3312000000005</v>
      </c>
      <c r="W448" s="21">
        <v>0</v>
      </c>
      <c r="X448" s="27">
        <v>29040.742400000003</v>
      </c>
      <c r="Y448" s="12" t="s">
        <v>38</v>
      </c>
      <c r="Z448" s="12" t="s">
        <v>1482</v>
      </c>
      <c r="AA448" s="12" t="str">
        <f>VLOOKUP(C448,'MASTER SALE PARTY'!$B$4:$E$1000,4,FALSE)</f>
        <v>Local</v>
      </c>
      <c r="AB448" s="26">
        <v>1816</v>
      </c>
    </row>
    <row r="449" spans="1:28">
      <c r="A449" s="16">
        <v>43617</v>
      </c>
      <c r="B449" s="12">
        <v>89</v>
      </c>
      <c r="C449" s="23" t="s">
        <v>185</v>
      </c>
      <c r="D449" s="12" t="str">
        <f>VLOOKUP(C449,'MASTER SALE PARTY'!$B$4:$E$1000,2,FALSE)</f>
        <v>27AABFP3834C1ZK</v>
      </c>
      <c r="E449" s="12" t="s">
        <v>1545</v>
      </c>
      <c r="F449" s="24" t="s">
        <v>511</v>
      </c>
      <c r="G449" s="25">
        <v>43632</v>
      </c>
      <c r="H449" s="12" t="str">
        <f>VLOOKUP(C449,'MASTER SALE PARTY'!$B$4:$E$1000,3,FALSE)</f>
        <v>27-Maharashatra</v>
      </c>
      <c r="I449" s="17">
        <v>0</v>
      </c>
      <c r="J449" s="17" t="s">
        <v>37</v>
      </c>
      <c r="K449" s="26">
        <v>87141900</v>
      </c>
      <c r="L449" s="20">
        <f>VLOOKUP(K449,'MASTER SALE HSN'!$A$4:$E$200,5,FALSE)</f>
        <v>28</v>
      </c>
      <c r="M449" s="26"/>
      <c r="N449" s="12"/>
      <c r="O449" s="12"/>
      <c r="P449" s="12"/>
      <c r="Q449" s="12"/>
      <c r="R449" s="12"/>
      <c r="S449" s="28">
        <v>20397.599999999999</v>
      </c>
      <c r="T449" s="21">
        <f t="shared" si="19"/>
        <v>0</v>
      </c>
      <c r="U449" s="21">
        <f t="shared" si="20"/>
        <v>2855.6639999999998</v>
      </c>
      <c r="V449" s="21">
        <f t="shared" si="21"/>
        <v>2855.6639999999998</v>
      </c>
      <c r="W449" s="21">
        <v>0</v>
      </c>
      <c r="X449" s="27">
        <v>26108.918000000001</v>
      </c>
      <c r="Y449" s="12" t="s">
        <v>38</v>
      </c>
      <c r="Z449" s="12" t="s">
        <v>1482</v>
      </c>
      <c r="AA449" s="12" t="str">
        <f>VLOOKUP(C449,'MASTER SALE PARTY'!$B$4:$E$1000,4,FALSE)</f>
        <v>Local</v>
      </c>
      <c r="AB449" s="26">
        <v>1640</v>
      </c>
    </row>
    <row r="450" spans="1:28">
      <c r="A450" s="16">
        <v>43617</v>
      </c>
      <c r="B450" s="12">
        <v>90</v>
      </c>
      <c r="C450" s="23" t="s">
        <v>92</v>
      </c>
      <c r="D450" s="12" t="str">
        <f>VLOOKUP(C450,'MASTER SALE PARTY'!$B$4:$E$1000,2,FALSE)</f>
        <v>27AAACH4211R1ZF</v>
      </c>
      <c r="E450" s="12" t="s">
        <v>1545</v>
      </c>
      <c r="F450" s="24" t="s">
        <v>512</v>
      </c>
      <c r="G450" s="25">
        <v>43633</v>
      </c>
      <c r="H450" s="12" t="str">
        <f>VLOOKUP(C450,'MASTER SALE PARTY'!$B$4:$E$1000,3,FALSE)</f>
        <v>27-Maharashatra</v>
      </c>
      <c r="I450" s="17">
        <v>0</v>
      </c>
      <c r="J450" s="17" t="s">
        <v>37</v>
      </c>
      <c r="K450" s="26">
        <v>85129000</v>
      </c>
      <c r="L450" s="20">
        <f>VLOOKUP(K450,'MASTER SALE HSN'!$A$4:$E$200,5,FALSE)</f>
        <v>18</v>
      </c>
      <c r="M450" s="26"/>
      <c r="N450" s="12"/>
      <c r="O450" s="12"/>
      <c r="P450" s="12"/>
      <c r="Q450" s="12"/>
      <c r="R450" s="12"/>
      <c r="S450" s="28">
        <v>84000</v>
      </c>
      <c r="T450" s="21">
        <f t="shared" si="19"/>
        <v>0</v>
      </c>
      <c r="U450" s="21">
        <f t="shared" si="20"/>
        <v>7560</v>
      </c>
      <c r="V450" s="21">
        <f t="shared" si="21"/>
        <v>7560</v>
      </c>
      <c r="W450" s="21">
        <v>0</v>
      </c>
      <c r="X450" s="27">
        <v>99120</v>
      </c>
      <c r="Y450" s="12" t="s">
        <v>38</v>
      </c>
      <c r="Z450" s="12" t="s">
        <v>1482</v>
      </c>
      <c r="AA450" s="12" t="str">
        <f>VLOOKUP(C450,'MASTER SALE PARTY'!$B$4:$E$1000,4,FALSE)</f>
        <v>Local</v>
      </c>
      <c r="AB450" s="26">
        <v>3360</v>
      </c>
    </row>
    <row r="451" spans="1:28">
      <c r="A451" s="16">
        <v>43617</v>
      </c>
      <c r="B451" s="12">
        <v>91</v>
      </c>
      <c r="C451" s="23" t="s">
        <v>45</v>
      </c>
      <c r="D451" s="12" t="str">
        <f>VLOOKUP(C451,'MASTER SALE PARTY'!$B$4:$E$1000,2,FALSE)</f>
        <v>27AAECM8871A1ZF</v>
      </c>
      <c r="E451" s="12" t="s">
        <v>1545</v>
      </c>
      <c r="F451" s="24" t="s">
        <v>513</v>
      </c>
      <c r="G451" s="25">
        <v>43633</v>
      </c>
      <c r="H451" s="12" t="str">
        <f>VLOOKUP(C451,'MASTER SALE PARTY'!$B$4:$E$1000,3,FALSE)</f>
        <v>27-Maharashatra</v>
      </c>
      <c r="I451" s="17">
        <v>0</v>
      </c>
      <c r="J451" s="17" t="s">
        <v>37</v>
      </c>
      <c r="K451" s="26">
        <v>87089900</v>
      </c>
      <c r="L451" s="20">
        <f>VLOOKUP(K451,'MASTER SALE HSN'!$A$4:$E$200,5,FALSE)</f>
        <v>28</v>
      </c>
      <c r="M451" s="26"/>
      <c r="N451" s="12"/>
      <c r="O451" s="12"/>
      <c r="P451" s="12"/>
      <c r="Q451" s="12"/>
      <c r="R451" s="12"/>
      <c r="S451" s="28">
        <v>23255.759999999998</v>
      </c>
      <c r="T451" s="21">
        <f t="shared" si="19"/>
        <v>0</v>
      </c>
      <c r="U451" s="21">
        <f t="shared" si="20"/>
        <v>3255.8063999999995</v>
      </c>
      <c r="V451" s="21">
        <f t="shared" si="21"/>
        <v>3255.8063999999995</v>
      </c>
      <c r="W451" s="21">
        <v>0</v>
      </c>
      <c r="X451" s="27">
        <v>29767.382799999996</v>
      </c>
      <c r="Y451" s="12" t="s">
        <v>38</v>
      </c>
      <c r="Z451" s="12" t="s">
        <v>1482</v>
      </c>
      <c r="AA451" s="12" t="str">
        <f>VLOOKUP(C451,'MASTER SALE PARTY'!$B$4:$E$1000,4,FALSE)</f>
        <v>Local</v>
      </c>
      <c r="AB451" s="26">
        <v>12</v>
      </c>
    </row>
    <row r="452" spans="1:28">
      <c r="A452" s="16">
        <v>43617</v>
      </c>
      <c r="B452" s="12">
        <v>92</v>
      </c>
      <c r="C452" s="23" t="s">
        <v>45</v>
      </c>
      <c r="D452" s="12" t="str">
        <f>VLOOKUP(C452,'MASTER SALE PARTY'!$B$4:$E$1000,2,FALSE)</f>
        <v>27AAECM8871A1ZF</v>
      </c>
      <c r="E452" s="12" t="s">
        <v>1545</v>
      </c>
      <c r="F452" s="24" t="s">
        <v>514</v>
      </c>
      <c r="G452" s="25">
        <v>43633</v>
      </c>
      <c r="H452" s="12" t="str">
        <f>VLOOKUP(C452,'MASTER SALE PARTY'!$B$4:$E$1000,3,FALSE)</f>
        <v>27-Maharashatra</v>
      </c>
      <c r="I452" s="17">
        <v>0</v>
      </c>
      <c r="J452" s="17" t="s">
        <v>37</v>
      </c>
      <c r="K452" s="26">
        <v>87089900</v>
      </c>
      <c r="L452" s="20">
        <f>VLOOKUP(K452,'MASTER SALE HSN'!$A$4:$E$200,5,FALSE)</f>
        <v>28</v>
      </c>
      <c r="M452" s="26"/>
      <c r="N452" s="12"/>
      <c r="O452" s="12"/>
      <c r="P452" s="12"/>
      <c r="Q452" s="12"/>
      <c r="R452" s="12"/>
      <c r="S452" s="28">
        <v>23255.759999999998</v>
      </c>
      <c r="T452" s="21">
        <f t="shared" si="19"/>
        <v>0</v>
      </c>
      <c r="U452" s="21">
        <f t="shared" si="20"/>
        <v>3255.8063999999995</v>
      </c>
      <c r="V452" s="21">
        <f t="shared" si="21"/>
        <v>3255.8063999999995</v>
      </c>
      <c r="W452" s="21">
        <v>0</v>
      </c>
      <c r="X452" s="27">
        <v>29767.382799999996</v>
      </c>
      <c r="Y452" s="12" t="s">
        <v>38</v>
      </c>
      <c r="Z452" s="12" t="s">
        <v>1482</v>
      </c>
      <c r="AA452" s="12" t="str">
        <f>VLOOKUP(C452,'MASTER SALE PARTY'!$B$4:$E$1000,4,FALSE)</f>
        <v>Local</v>
      </c>
      <c r="AB452" s="26">
        <v>12</v>
      </c>
    </row>
    <row r="453" spans="1:28">
      <c r="A453" s="16">
        <v>43617</v>
      </c>
      <c r="B453" s="12">
        <v>93</v>
      </c>
      <c r="C453" s="23" t="s">
        <v>185</v>
      </c>
      <c r="D453" s="12" t="str">
        <f>VLOOKUP(C453,'MASTER SALE PARTY'!$B$4:$E$1000,2,FALSE)</f>
        <v>27AABFP3834C1ZK</v>
      </c>
      <c r="E453" s="12" t="s">
        <v>1545</v>
      </c>
      <c r="F453" s="24" t="s">
        <v>515</v>
      </c>
      <c r="G453" s="25">
        <v>43633</v>
      </c>
      <c r="H453" s="12" t="str">
        <f>VLOOKUP(C453,'MASTER SALE PARTY'!$B$4:$E$1000,3,FALSE)</f>
        <v>27-Maharashatra</v>
      </c>
      <c r="I453" s="17">
        <v>0</v>
      </c>
      <c r="J453" s="17" t="s">
        <v>37</v>
      </c>
      <c r="K453" s="26">
        <v>87141900</v>
      </c>
      <c r="L453" s="20">
        <f>VLOOKUP(K453,'MASTER SALE HSN'!$A$4:$E$200,5,FALSE)</f>
        <v>28</v>
      </c>
      <c r="M453" s="26"/>
      <c r="N453" s="12"/>
      <c r="O453" s="12"/>
      <c r="P453" s="12"/>
      <c r="Q453" s="12"/>
      <c r="R453" s="12"/>
      <c r="S453" s="28">
        <v>12470</v>
      </c>
      <c r="T453" s="21">
        <f t="shared" si="19"/>
        <v>0</v>
      </c>
      <c r="U453" s="21">
        <f t="shared" si="20"/>
        <v>1745.8</v>
      </c>
      <c r="V453" s="21">
        <f t="shared" si="21"/>
        <v>1745.8</v>
      </c>
      <c r="W453" s="21">
        <v>0</v>
      </c>
      <c r="X453" s="27">
        <v>15961.599999999999</v>
      </c>
      <c r="Y453" s="12" t="s">
        <v>38</v>
      </c>
      <c r="Z453" s="12" t="s">
        <v>1482</v>
      </c>
      <c r="AA453" s="12" t="str">
        <f>VLOOKUP(C453,'MASTER SALE PARTY'!$B$4:$E$1000,4,FALSE)</f>
        <v>Local</v>
      </c>
      <c r="AB453" s="26">
        <v>1000</v>
      </c>
    </row>
    <row r="454" spans="1:28">
      <c r="A454" s="16">
        <v>43617</v>
      </c>
      <c r="B454" s="12">
        <v>94</v>
      </c>
      <c r="C454" s="23" t="s">
        <v>516</v>
      </c>
      <c r="D454" s="12" t="str">
        <f>VLOOKUP(C454,'MASTER SALE PARTY'!$B$4:$E$1000,2,FALSE)</f>
        <v>23AAACB7112P2ZQ</v>
      </c>
      <c r="E454" s="12" t="s">
        <v>1545</v>
      </c>
      <c r="F454" s="24" t="s">
        <v>518</v>
      </c>
      <c r="G454" s="25">
        <v>43633</v>
      </c>
      <c r="H454" s="12" t="str">
        <f>VLOOKUP(C454,'MASTER SALE PARTY'!$B$4:$E$1000,3,FALSE)</f>
        <v>23-Madhya Pradesh</v>
      </c>
      <c r="I454" s="17">
        <v>0</v>
      </c>
      <c r="J454" s="17" t="s">
        <v>37</v>
      </c>
      <c r="K454" s="26">
        <v>87081090</v>
      </c>
      <c r="L454" s="20">
        <f>VLOOKUP(K454,'MASTER SALE HSN'!$A$4:$E$200,5,FALSE)</f>
        <v>28</v>
      </c>
      <c r="M454" s="26"/>
      <c r="N454" s="12"/>
      <c r="O454" s="12"/>
      <c r="P454" s="12"/>
      <c r="Q454" s="12"/>
      <c r="R454" s="12"/>
      <c r="S454" s="28">
        <v>34551</v>
      </c>
      <c r="T454" s="21">
        <f t="shared" si="19"/>
        <v>9674.2799999999988</v>
      </c>
      <c r="U454" s="21">
        <f t="shared" si="20"/>
        <v>0</v>
      </c>
      <c r="V454" s="21">
        <f t="shared" si="21"/>
        <v>0</v>
      </c>
      <c r="W454" s="21">
        <v>0</v>
      </c>
      <c r="X454" s="27">
        <v>44225.279999999999</v>
      </c>
      <c r="Y454" s="12" t="s">
        <v>38</v>
      </c>
      <c r="Z454" s="12" t="s">
        <v>1482</v>
      </c>
      <c r="AA454" s="12" t="str">
        <f>VLOOKUP(C454,'MASTER SALE PARTY'!$B$4:$E$1000,4,FALSE)</f>
        <v>Oms</v>
      </c>
      <c r="AB454" s="26">
        <v>100</v>
      </c>
    </row>
    <row r="455" spans="1:28">
      <c r="A455" s="16">
        <v>43617</v>
      </c>
      <c r="B455" s="12">
        <v>95</v>
      </c>
      <c r="C455" s="23" t="s">
        <v>142</v>
      </c>
      <c r="D455" s="12" t="str">
        <f>VLOOKUP(C455,'MASTER SALE PARTY'!$B$4:$E$1000,2,FALSE)</f>
        <v>27AAACB2484Q1Z8</v>
      </c>
      <c r="E455" s="12" t="s">
        <v>1545</v>
      </c>
      <c r="F455" s="24" t="s">
        <v>519</v>
      </c>
      <c r="G455" s="25">
        <v>43633</v>
      </c>
      <c r="H455" s="12" t="str">
        <f>VLOOKUP(C455,'MASTER SALE PARTY'!$B$4:$E$1000,3,FALSE)</f>
        <v>27-Maharashatra</v>
      </c>
      <c r="I455" s="17">
        <v>0</v>
      </c>
      <c r="J455" s="17" t="s">
        <v>37</v>
      </c>
      <c r="K455" s="26">
        <v>998898</v>
      </c>
      <c r="L455" s="20">
        <f>VLOOKUP(K455,'MASTER SALE HSN'!$A$4:$E$200,5,FALSE)</f>
        <v>18</v>
      </c>
      <c r="M455" s="26"/>
      <c r="N455" s="12"/>
      <c r="O455" s="12"/>
      <c r="P455" s="12"/>
      <c r="Q455" s="12"/>
      <c r="R455" s="12"/>
      <c r="S455" s="28">
        <v>70134</v>
      </c>
      <c r="T455" s="21">
        <f t="shared" si="19"/>
        <v>0</v>
      </c>
      <c r="U455" s="21">
        <f t="shared" si="20"/>
        <v>6312.06</v>
      </c>
      <c r="V455" s="21">
        <f t="shared" si="21"/>
        <v>6312.06</v>
      </c>
      <c r="W455" s="21">
        <v>0</v>
      </c>
      <c r="X455" s="27">
        <v>82758.12</v>
      </c>
      <c r="Y455" s="12" t="s">
        <v>38</v>
      </c>
      <c r="Z455" s="12" t="s">
        <v>1482</v>
      </c>
      <c r="AA455" s="12" t="str">
        <f>VLOOKUP(C455,'MASTER SALE PARTY'!$B$4:$E$1000,4,FALSE)</f>
        <v>Local</v>
      </c>
      <c r="AB455" s="26">
        <v>813</v>
      </c>
    </row>
    <row r="456" spans="1:28">
      <c r="A456" s="16">
        <v>43617</v>
      </c>
      <c r="B456" s="12">
        <v>96</v>
      </c>
      <c r="C456" s="23" t="s">
        <v>185</v>
      </c>
      <c r="D456" s="12" t="str">
        <f>VLOOKUP(C456,'MASTER SALE PARTY'!$B$4:$E$1000,2,FALSE)</f>
        <v>27AABFP3834C1ZK</v>
      </c>
      <c r="E456" s="12" t="s">
        <v>1545</v>
      </c>
      <c r="F456" s="24" t="s">
        <v>520</v>
      </c>
      <c r="G456" s="25">
        <v>43633</v>
      </c>
      <c r="H456" s="12" t="str">
        <f>VLOOKUP(C456,'MASTER SALE PARTY'!$B$4:$E$1000,3,FALSE)</f>
        <v>27-Maharashatra</v>
      </c>
      <c r="I456" s="17">
        <v>0</v>
      </c>
      <c r="J456" s="17" t="s">
        <v>37</v>
      </c>
      <c r="K456" s="26">
        <v>87141900</v>
      </c>
      <c r="L456" s="20">
        <f>VLOOKUP(K456,'MASTER SALE HSN'!$A$4:$E$200,5,FALSE)</f>
        <v>28</v>
      </c>
      <c r="M456" s="26"/>
      <c r="N456" s="12"/>
      <c r="O456" s="12"/>
      <c r="P456" s="12"/>
      <c r="Q456" s="12"/>
      <c r="R456" s="12"/>
      <c r="S456" s="28">
        <v>21465</v>
      </c>
      <c r="T456" s="21">
        <f t="shared" si="19"/>
        <v>0</v>
      </c>
      <c r="U456" s="21">
        <f t="shared" si="20"/>
        <v>3005.1</v>
      </c>
      <c r="V456" s="21">
        <f t="shared" si="21"/>
        <v>3005.1</v>
      </c>
      <c r="W456" s="21">
        <v>0</v>
      </c>
      <c r="X456" s="27">
        <v>27475.199999999997</v>
      </c>
      <c r="Y456" s="12" t="s">
        <v>38</v>
      </c>
      <c r="Z456" s="12" t="s">
        <v>1482</v>
      </c>
      <c r="AA456" s="12" t="str">
        <f>VLOOKUP(C456,'MASTER SALE PARTY'!$B$4:$E$1000,4,FALSE)</f>
        <v>Local</v>
      </c>
      <c r="AB456" s="26">
        <v>1700</v>
      </c>
    </row>
    <row r="457" spans="1:28">
      <c r="A457" s="16">
        <v>43617</v>
      </c>
      <c r="B457" s="12">
        <v>97</v>
      </c>
      <c r="C457" s="23" t="s">
        <v>45</v>
      </c>
      <c r="D457" s="12" t="str">
        <f>VLOOKUP(C457,'MASTER SALE PARTY'!$B$4:$E$1000,2,FALSE)</f>
        <v>27AAECM8871A1ZF</v>
      </c>
      <c r="E457" s="12" t="s">
        <v>1545</v>
      </c>
      <c r="F457" s="24" t="s">
        <v>521</v>
      </c>
      <c r="G457" s="25">
        <v>43634</v>
      </c>
      <c r="H457" s="12" t="str">
        <f>VLOOKUP(C457,'MASTER SALE PARTY'!$B$4:$E$1000,3,FALSE)</f>
        <v>27-Maharashatra</v>
      </c>
      <c r="I457" s="17">
        <v>0</v>
      </c>
      <c r="J457" s="17" t="s">
        <v>37</v>
      </c>
      <c r="K457" s="26">
        <v>87089900</v>
      </c>
      <c r="L457" s="20">
        <f>VLOOKUP(K457,'MASTER SALE HSN'!$A$4:$E$200,5,FALSE)</f>
        <v>28</v>
      </c>
      <c r="M457" s="26"/>
      <c r="N457" s="12"/>
      <c r="O457" s="12"/>
      <c r="P457" s="12"/>
      <c r="Q457" s="12"/>
      <c r="R457" s="12"/>
      <c r="S457" s="28">
        <v>23255.759999999998</v>
      </c>
      <c r="T457" s="21">
        <f t="shared" si="19"/>
        <v>0</v>
      </c>
      <c r="U457" s="21">
        <f t="shared" si="20"/>
        <v>3255.8063999999995</v>
      </c>
      <c r="V457" s="21">
        <f t="shared" si="21"/>
        <v>3255.8063999999995</v>
      </c>
      <c r="W457" s="21">
        <v>0</v>
      </c>
      <c r="X457" s="27">
        <v>29767.382799999996</v>
      </c>
      <c r="Y457" s="12" t="s">
        <v>38</v>
      </c>
      <c r="Z457" s="12" t="s">
        <v>1482</v>
      </c>
      <c r="AA457" s="12" t="str">
        <f>VLOOKUP(C457,'MASTER SALE PARTY'!$B$4:$E$1000,4,FALSE)</f>
        <v>Local</v>
      </c>
      <c r="AB457" s="26">
        <v>12</v>
      </c>
    </row>
    <row r="458" spans="1:28">
      <c r="A458" s="16">
        <v>43617</v>
      </c>
      <c r="B458" s="12">
        <v>98</v>
      </c>
      <c r="C458" s="23" t="s">
        <v>45</v>
      </c>
      <c r="D458" s="12" t="str">
        <f>VLOOKUP(C458,'MASTER SALE PARTY'!$B$4:$E$1000,2,FALSE)</f>
        <v>27AAECM8871A1ZF</v>
      </c>
      <c r="E458" s="12" t="s">
        <v>1545</v>
      </c>
      <c r="F458" s="24" t="s">
        <v>522</v>
      </c>
      <c r="G458" s="25">
        <v>43634</v>
      </c>
      <c r="H458" s="12" t="str">
        <f>VLOOKUP(C458,'MASTER SALE PARTY'!$B$4:$E$1000,3,FALSE)</f>
        <v>27-Maharashatra</v>
      </c>
      <c r="I458" s="17">
        <v>0</v>
      </c>
      <c r="J458" s="17" t="s">
        <v>37</v>
      </c>
      <c r="K458" s="26">
        <v>87089900</v>
      </c>
      <c r="L458" s="20">
        <f>VLOOKUP(K458,'MASTER SALE HSN'!$A$4:$E$200,5,FALSE)</f>
        <v>28</v>
      </c>
      <c r="M458" s="26"/>
      <c r="N458" s="12"/>
      <c r="O458" s="12"/>
      <c r="P458" s="12"/>
      <c r="Q458" s="12"/>
      <c r="R458" s="12"/>
      <c r="S458" s="28">
        <v>23255.759999999998</v>
      </c>
      <c r="T458" s="21">
        <f t="shared" si="19"/>
        <v>0</v>
      </c>
      <c r="U458" s="21">
        <f t="shared" si="20"/>
        <v>3255.8063999999995</v>
      </c>
      <c r="V458" s="21">
        <f t="shared" si="21"/>
        <v>3255.8063999999995</v>
      </c>
      <c r="W458" s="21">
        <v>0</v>
      </c>
      <c r="X458" s="27">
        <v>29767.382799999996</v>
      </c>
      <c r="Y458" s="12" t="s">
        <v>38</v>
      </c>
      <c r="Z458" s="12" t="s">
        <v>1482</v>
      </c>
      <c r="AA458" s="12" t="str">
        <f>VLOOKUP(C458,'MASTER SALE PARTY'!$B$4:$E$1000,4,FALSE)</f>
        <v>Local</v>
      </c>
      <c r="AB458" s="26">
        <v>12</v>
      </c>
    </row>
    <row r="459" spans="1:28">
      <c r="A459" s="16">
        <v>43617</v>
      </c>
      <c r="B459" s="12">
        <v>99</v>
      </c>
      <c r="C459" s="23" t="s">
        <v>45</v>
      </c>
      <c r="D459" s="12" t="str">
        <f>VLOOKUP(C459,'MASTER SALE PARTY'!$B$4:$E$1000,2,FALSE)</f>
        <v>27AAECM8871A1ZF</v>
      </c>
      <c r="E459" s="12" t="s">
        <v>1545</v>
      </c>
      <c r="F459" s="24" t="s">
        <v>523</v>
      </c>
      <c r="G459" s="25">
        <v>43634</v>
      </c>
      <c r="H459" s="12" t="str">
        <f>VLOOKUP(C459,'MASTER SALE PARTY'!$B$4:$E$1000,3,FALSE)</f>
        <v>27-Maharashatra</v>
      </c>
      <c r="I459" s="17">
        <v>0</v>
      </c>
      <c r="J459" s="17" t="s">
        <v>37</v>
      </c>
      <c r="K459" s="26">
        <v>87089900</v>
      </c>
      <c r="L459" s="20">
        <f>VLOOKUP(K459,'MASTER SALE HSN'!$A$4:$E$200,5,FALSE)</f>
        <v>28</v>
      </c>
      <c r="M459" s="26"/>
      <c r="N459" s="12"/>
      <c r="O459" s="12"/>
      <c r="P459" s="12"/>
      <c r="Q459" s="12"/>
      <c r="R459" s="12"/>
      <c r="S459" s="28">
        <v>23255.759999999998</v>
      </c>
      <c r="T459" s="21">
        <f t="shared" si="19"/>
        <v>0</v>
      </c>
      <c r="U459" s="21">
        <f t="shared" si="20"/>
        <v>3255.8063999999995</v>
      </c>
      <c r="V459" s="21">
        <f t="shared" si="21"/>
        <v>3255.8063999999995</v>
      </c>
      <c r="W459" s="21">
        <v>0</v>
      </c>
      <c r="X459" s="27">
        <v>29767.382799999996</v>
      </c>
      <c r="Y459" s="12" t="s">
        <v>38</v>
      </c>
      <c r="Z459" s="12" t="s">
        <v>1482</v>
      </c>
      <c r="AA459" s="12" t="str">
        <f>VLOOKUP(C459,'MASTER SALE PARTY'!$B$4:$E$1000,4,FALSE)</f>
        <v>Local</v>
      </c>
      <c r="AB459" s="26">
        <v>12</v>
      </c>
    </row>
    <row r="460" spans="1:28">
      <c r="A460" s="16">
        <v>43617</v>
      </c>
      <c r="B460" s="12">
        <v>100</v>
      </c>
      <c r="C460" s="23" t="s">
        <v>64</v>
      </c>
      <c r="D460" s="12" t="str">
        <f>VLOOKUP(C460,'MASTER SALE PARTY'!$B$4:$E$1000,2,FALSE)</f>
        <v>27AAACD4090Q1Z8</v>
      </c>
      <c r="E460" s="12" t="s">
        <v>1545</v>
      </c>
      <c r="F460" s="24" t="s">
        <v>524</v>
      </c>
      <c r="G460" s="25">
        <v>43634</v>
      </c>
      <c r="H460" s="12" t="str">
        <f>VLOOKUP(C460,'MASTER SALE PARTY'!$B$4:$E$1000,3,FALSE)</f>
        <v>27-Maharashatra</v>
      </c>
      <c r="I460" s="17">
        <v>0</v>
      </c>
      <c r="J460" s="17" t="s">
        <v>37</v>
      </c>
      <c r="K460" s="26">
        <v>85129000</v>
      </c>
      <c r="L460" s="20">
        <f>VLOOKUP(K460,'MASTER SALE HSN'!$A$4:$E$200,5,FALSE)</f>
        <v>18</v>
      </c>
      <c r="M460" s="26"/>
      <c r="N460" s="12"/>
      <c r="O460" s="12"/>
      <c r="P460" s="12"/>
      <c r="Q460" s="12"/>
      <c r="R460" s="12"/>
      <c r="S460" s="28">
        <v>63445.2</v>
      </c>
      <c r="T460" s="21">
        <f t="shared" si="19"/>
        <v>0</v>
      </c>
      <c r="U460" s="21">
        <f t="shared" si="20"/>
        <v>5710.0680000000002</v>
      </c>
      <c r="V460" s="21">
        <f t="shared" si="21"/>
        <v>5710.0680000000002</v>
      </c>
      <c r="W460" s="21">
        <v>0</v>
      </c>
      <c r="X460" s="27">
        <v>74865.335999999996</v>
      </c>
      <c r="Y460" s="12" t="s">
        <v>38</v>
      </c>
      <c r="Z460" s="12" t="s">
        <v>1482</v>
      </c>
      <c r="AA460" s="12" t="str">
        <f>VLOOKUP(C460,'MASTER SALE PARTY'!$B$4:$E$1000,4,FALSE)</f>
        <v>Local</v>
      </c>
      <c r="AB460" s="26">
        <v>520</v>
      </c>
    </row>
    <row r="461" spans="1:28">
      <c r="A461" s="16">
        <v>43617</v>
      </c>
      <c r="B461" s="12">
        <v>101</v>
      </c>
      <c r="C461" s="23" t="s">
        <v>173</v>
      </c>
      <c r="D461" s="12" t="str">
        <f>VLOOKUP(C461,'MASTER SALE PARTY'!$B$4:$E$1000,2,FALSE)</f>
        <v>27AAGCP0139E1ZP</v>
      </c>
      <c r="E461" s="12" t="s">
        <v>1545</v>
      </c>
      <c r="F461" s="24" t="s">
        <v>525</v>
      </c>
      <c r="G461" s="25">
        <v>43634</v>
      </c>
      <c r="H461" s="12" t="str">
        <f>VLOOKUP(C461,'MASTER SALE PARTY'!$B$4:$E$1000,3,FALSE)</f>
        <v>27-Maharashatra</v>
      </c>
      <c r="I461" s="17">
        <v>0</v>
      </c>
      <c r="J461" s="17" t="s">
        <v>37</v>
      </c>
      <c r="K461" s="26">
        <v>87141090</v>
      </c>
      <c r="L461" s="20">
        <f>VLOOKUP(K461,'MASTER SALE HSN'!$A$4:$E$200,5,FALSE)</f>
        <v>28</v>
      </c>
      <c r="M461" s="26"/>
      <c r="N461" s="12"/>
      <c r="O461" s="12"/>
      <c r="P461" s="12"/>
      <c r="Q461" s="12"/>
      <c r="R461" s="12"/>
      <c r="S461" s="28">
        <v>30148</v>
      </c>
      <c r="T461" s="21">
        <f t="shared" si="19"/>
        <v>0</v>
      </c>
      <c r="U461" s="21">
        <f t="shared" si="20"/>
        <v>4220.72</v>
      </c>
      <c r="V461" s="21">
        <f t="shared" si="21"/>
        <v>4220.72</v>
      </c>
      <c r="W461" s="21">
        <v>0</v>
      </c>
      <c r="X461" s="27">
        <v>38589.440000000002</v>
      </c>
      <c r="Y461" s="12" t="s">
        <v>38</v>
      </c>
      <c r="Z461" s="12" t="s">
        <v>1482</v>
      </c>
      <c r="AA461" s="12" t="str">
        <f>VLOOKUP(C461,'MASTER SALE PARTY'!$B$4:$E$1000,4,FALSE)</f>
        <v>Local</v>
      </c>
      <c r="AB461" s="26">
        <v>400</v>
      </c>
    </row>
    <row r="462" spans="1:28">
      <c r="A462" s="16">
        <v>43617</v>
      </c>
      <c r="B462" s="12">
        <v>102</v>
      </c>
      <c r="C462" s="23" t="s">
        <v>121</v>
      </c>
      <c r="D462" s="12" t="str">
        <f>VLOOKUP(C462,'MASTER SALE PARTY'!$B$4:$E$1000,2,FALSE)</f>
        <v>23AABCE9378F1ZK</v>
      </c>
      <c r="E462" s="12" t="s">
        <v>1545</v>
      </c>
      <c r="F462" s="24" t="s">
        <v>526</v>
      </c>
      <c r="G462" s="25">
        <v>43634</v>
      </c>
      <c r="H462" s="12" t="str">
        <f>VLOOKUP(C462,'MASTER SALE PARTY'!$B$4:$E$1000,3,FALSE)</f>
        <v>23-Madhya Pradesh</v>
      </c>
      <c r="I462" s="17">
        <v>0</v>
      </c>
      <c r="J462" s="17" t="s">
        <v>37</v>
      </c>
      <c r="K462" s="26">
        <v>87081090</v>
      </c>
      <c r="L462" s="20">
        <f>VLOOKUP(K462,'MASTER SALE HSN'!$A$4:$E$200,5,FALSE)</f>
        <v>28</v>
      </c>
      <c r="M462" s="26"/>
      <c r="N462" s="12"/>
      <c r="O462" s="12"/>
      <c r="P462" s="12"/>
      <c r="Q462" s="12"/>
      <c r="R462" s="12"/>
      <c r="S462" s="28">
        <v>34380.800000000003</v>
      </c>
      <c r="T462" s="21">
        <f t="shared" si="19"/>
        <v>9626.6240000000016</v>
      </c>
      <c r="U462" s="21">
        <f t="shared" si="20"/>
        <v>0</v>
      </c>
      <c r="V462" s="21">
        <f t="shared" si="21"/>
        <v>0</v>
      </c>
      <c r="W462" s="21">
        <v>0</v>
      </c>
      <c r="X462" s="27">
        <v>44007.424000000006</v>
      </c>
      <c r="Y462" s="12" t="s">
        <v>38</v>
      </c>
      <c r="Z462" s="12" t="s">
        <v>1482</v>
      </c>
      <c r="AA462" s="12" t="str">
        <f>VLOOKUP(C462,'MASTER SALE PARTY'!$B$4:$E$1000,4,FALSE)</f>
        <v>Oms</v>
      </c>
      <c r="AB462" s="26">
        <v>16</v>
      </c>
    </row>
    <row r="463" spans="1:28">
      <c r="A463" s="16">
        <v>43617</v>
      </c>
      <c r="B463" s="12">
        <v>103</v>
      </c>
      <c r="C463" s="23" t="s">
        <v>121</v>
      </c>
      <c r="D463" s="12" t="str">
        <f>VLOOKUP(C463,'MASTER SALE PARTY'!$B$4:$E$1000,2,FALSE)</f>
        <v>23AABCE9378F1ZK</v>
      </c>
      <c r="E463" s="12" t="s">
        <v>1545</v>
      </c>
      <c r="F463" s="24" t="s">
        <v>527</v>
      </c>
      <c r="G463" s="25">
        <v>43634</v>
      </c>
      <c r="H463" s="12" t="str">
        <f>VLOOKUP(C463,'MASTER SALE PARTY'!$B$4:$E$1000,3,FALSE)</f>
        <v>23-Madhya Pradesh</v>
      </c>
      <c r="I463" s="17">
        <v>0</v>
      </c>
      <c r="J463" s="17" t="s">
        <v>37</v>
      </c>
      <c r="K463" s="26">
        <v>87081090</v>
      </c>
      <c r="L463" s="20">
        <f>VLOOKUP(K463,'MASTER SALE HSN'!$A$4:$E$200,5,FALSE)</f>
        <v>28</v>
      </c>
      <c r="M463" s="26"/>
      <c r="N463" s="12"/>
      <c r="O463" s="12"/>
      <c r="P463" s="12"/>
      <c r="Q463" s="12"/>
      <c r="R463" s="12"/>
      <c r="S463" s="28">
        <v>16246.96</v>
      </c>
      <c r="T463" s="21">
        <f t="shared" ref="T463:T526" si="22">+IF(AA463="oms",S463/100*L463,0)</f>
        <v>4549.1487999999999</v>
      </c>
      <c r="U463" s="21">
        <f t="shared" ref="U463:U526" si="23">+IF(AA463="local",S463/100*L463/2,0)</f>
        <v>0</v>
      </c>
      <c r="V463" s="21">
        <f t="shared" ref="V463:V526" si="24">+IF(AA463="local",S463/100*L463/2,0)</f>
        <v>0</v>
      </c>
      <c r="W463" s="21">
        <v>0</v>
      </c>
      <c r="X463" s="27">
        <v>20796.108799999998</v>
      </c>
      <c r="Y463" s="12" t="s">
        <v>38</v>
      </c>
      <c r="Z463" s="12" t="s">
        <v>1482</v>
      </c>
      <c r="AA463" s="12" t="str">
        <f>VLOOKUP(C463,'MASTER SALE PARTY'!$B$4:$E$1000,4,FALSE)</f>
        <v>Oms</v>
      </c>
      <c r="AB463" s="26">
        <v>8</v>
      </c>
    </row>
    <row r="464" spans="1:28">
      <c r="A464" s="16">
        <v>43617</v>
      </c>
      <c r="B464" s="12">
        <v>104</v>
      </c>
      <c r="C464" s="23" t="s">
        <v>121</v>
      </c>
      <c r="D464" s="12" t="str">
        <f>VLOOKUP(C464,'MASTER SALE PARTY'!$B$4:$E$1000,2,FALSE)</f>
        <v>23AABCE9378F1ZK</v>
      </c>
      <c r="E464" s="12" t="s">
        <v>1545</v>
      </c>
      <c r="F464" s="24" t="s">
        <v>528</v>
      </c>
      <c r="G464" s="25">
        <v>43634</v>
      </c>
      <c r="H464" s="12" t="str">
        <f>VLOOKUP(C464,'MASTER SALE PARTY'!$B$4:$E$1000,3,FALSE)</f>
        <v>23-Madhya Pradesh</v>
      </c>
      <c r="I464" s="17">
        <v>0</v>
      </c>
      <c r="J464" s="17" t="s">
        <v>37</v>
      </c>
      <c r="K464" s="26">
        <v>87081090</v>
      </c>
      <c r="L464" s="20">
        <f>VLOOKUP(K464,'MASTER SALE HSN'!$A$4:$E$200,5,FALSE)</f>
        <v>28</v>
      </c>
      <c r="M464" s="26"/>
      <c r="N464" s="12"/>
      <c r="O464" s="12"/>
      <c r="P464" s="12"/>
      <c r="Q464" s="12"/>
      <c r="R464" s="12"/>
      <c r="S464" s="28">
        <v>22339.57</v>
      </c>
      <c r="T464" s="21">
        <f t="shared" si="22"/>
        <v>6255.0796</v>
      </c>
      <c r="U464" s="21">
        <f t="shared" si="23"/>
        <v>0</v>
      </c>
      <c r="V464" s="21">
        <f t="shared" si="24"/>
        <v>0</v>
      </c>
      <c r="W464" s="21">
        <v>0</v>
      </c>
      <c r="X464" s="27">
        <v>28594.649600000001</v>
      </c>
      <c r="Y464" s="12" t="s">
        <v>38</v>
      </c>
      <c r="Z464" s="12" t="s">
        <v>1482</v>
      </c>
      <c r="AA464" s="12" t="str">
        <f>VLOOKUP(C464,'MASTER SALE PARTY'!$B$4:$E$1000,4,FALSE)</f>
        <v>Oms</v>
      </c>
      <c r="AB464" s="26">
        <v>11</v>
      </c>
    </row>
    <row r="465" spans="1:28">
      <c r="A465" s="16">
        <v>43617</v>
      </c>
      <c r="B465" s="12">
        <v>105</v>
      </c>
      <c r="C465" s="23" t="s">
        <v>121</v>
      </c>
      <c r="D465" s="12" t="str">
        <f>VLOOKUP(C465,'MASTER SALE PARTY'!$B$4:$E$1000,2,FALSE)</f>
        <v>23AABCE9378F1ZK</v>
      </c>
      <c r="E465" s="12" t="s">
        <v>1545</v>
      </c>
      <c r="F465" s="24" t="s">
        <v>529</v>
      </c>
      <c r="G465" s="25">
        <v>43634</v>
      </c>
      <c r="H465" s="12" t="str">
        <f>VLOOKUP(C465,'MASTER SALE PARTY'!$B$4:$E$1000,3,FALSE)</f>
        <v>23-Madhya Pradesh</v>
      </c>
      <c r="I465" s="17">
        <v>0</v>
      </c>
      <c r="J465" s="17" t="s">
        <v>37</v>
      </c>
      <c r="K465" s="26">
        <v>87081090</v>
      </c>
      <c r="L465" s="20">
        <f>VLOOKUP(K465,'MASTER SALE HSN'!$A$4:$E$200,5,FALSE)</f>
        <v>28</v>
      </c>
      <c r="M465" s="26"/>
      <c r="N465" s="12"/>
      <c r="O465" s="12"/>
      <c r="P465" s="12"/>
      <c r="Q465" s="12"/>
      <c r="R465" s="12"/>
      <c r="S465" s="28">
        <v>26286.959999999999</v>
      </c>
      <c r="T465" s="21">
        <f t="shared" si="22"/>
        <v>7360.3487999999998</v>
      </c>
      <c r="U465" s="21">
        <f t="shared" si="23"/>
        <v>0</v>
      </c>
      <c r="V465" s="21">
        <f t="shared" si="24"/>
        <v>0</v>
      </c>
      <c r="W465" s="21">
        <v>0</v>
      </c>
      <c r="X465" s="27">
        <v>33647.308799999999</v>
      </c>
      <c r="Y465" s="12" t="s">
        <v>38</v>
      </c>
      <c r="Z465" s="12" t="s">
        <v>1482</v>
      </c>
      <c r="AA465" s="12" t="str">
        <f>VLOOKUP(C465,'MASTER SALE PARTY'!$B$4:$E$1000,4,FALSE)</f>
        <v>Oms</v>
      </c>
      <c r="AB465" s="26">
        <v>28</v>
      </c>
    </row>
    <row r="466" spans="1:28">
      <c r="A466" s="16">
        <v>43617</v>
      </c>
      <c r="B466" s="12">
        <v>106</v>
      </c>
      <c r="C466" s="23" t="s">
        <v>121</v>
      </c>
      <c r="D466" s="12" t="str">
        <f>VLOOKUP(C466,'MASTER SALE PARTY'!$B$4:$E$1000,2,FALSE)</f>
        <v>23AABCE9378F1ZK</v>
      </c>
      <c r="E466" s="12" t="s">
        <v>1545</v>
      </c>
      <c r="F466" s="24" t="s">
        <v>530</v>
      </c>
      <c r="G466" s="25">
        <v>43634</v>
      </c>
      <c r="H466" s="12" t="str">
        <f>VLOOKUP(C466,'MASTER SALE PARTY'!$B$4:$E$1000,3,FALSE)</f>
        <v>23-Madhya Pradesh</v>
      </c>
      <c r="I466" s="17">
        <v>0</v>
      </c>
      <c r="J466" s="17" t="s">
        <v>37</v>
      </c>
      <c r="K466" s="26">
        <v>87081090</v>
      </c>
      <c r="L466" s="20">
        <f>VLOOKUP(K466,'MASTER SALE HSN'!$A$4:$E$200,5,FALSE)</f>
        <v>28</v>
      </c>
      <c r="M466" s="26"/>
      <c r="N466" s="12"/>
      <c r="O466" s="12"/>
      <c r="P466" s="12"/>
      <c r="Q466" s="12"/>
      <c r="R466" s="12"/>
      <c r="S466" s="28">
        <v>8734.4</v>
      </c>
      <c r="T466" s="21">
        <f t="shared" si="22"/>
        <v>2445.6319999999996</v>
      </c>
      <c r="U466" s="21">
        <f t="shared" si="23"/>
        <v>0</v>
      </c>
      <c r="V466" s="21">
        <f t="shared" si="24"/>
        <v>0</v>
      </c>
      <c r="W466" s="21">
        <v>0</v>
      </c>
      <c r="X466" s="27">
        <v>11180.031999999999</v>
      </c>
      <c r="Y466" s="12" t="s">
        <v>38</v>
      </c>
      <c r="Z466" s="12" t="s">
        <v>1482</v>
      </c>
      <c r="AA466" s="12" t="str">
        <f>VLOOKUP(C466,'MASTER SALE PARTY'!$B$4:$E$1000,4,FALSE)</f>
        <v>Oms</v>
      </c>
      <c r="AB466" s="26">
        <v>8</v>
      </c>
    </row>
    <row r="467" spans="1:28">
      <c r="A467" s="16">
        <v>43617</v>
      </c>
      <c r="B467" s="12">
        <v>107</v>
      </c>
      <c r="C467" s="23" t="s">
        <v>185</v>
      </c>
      <c r="D467" s="12" t="str">
        <f>VLOOKUP(C467,'MASTER SALE PARTY'!$B$4:$E$1000,2,FALSE)</f>
        <v>27AABFP3834C1ZK</v>
      </c>
      <c r="E467" s="12" t="s">
        <v>1545</v>
      </c>
      <c r="F467" s="24" t="s">
        <v>531</v>
      </c>
      <c r="G467" s="25">
        <v>43634</v>
      </c>
      <c r="H467" s="12" t="str">
        <f>VLOOKUP(C467,'MASTER SALE PARTY'!$B$4:$E$1000,3,FALSE)</f>
        <v>27-Maharashatra</v>
      </c>
      <c r="I467" s="17">
        <v>0</v>
      </c>
      <c r="J467" s="17" t="s">
        <v>37</v>
      </c>
      <c r="K467" s="26">
        <v>87141900</v>
      </c>
      <c r="L467" s="20">
        <f>VLOOKUP(K467,'MASTER SALE HSN'!$A$4:$E$200,5,FALSE)</f>
        <v>28</v>
      </c>
      <c r="M467" s="26"/>
      <c r="N467" s="12"/>
      <c r="O467" s="12"/>
      <c r="P467" s="12"/>
      <c r="Q467" s="12"/>
      <c r="R467" s="12"/>
      <c r="S467" s="28">
        <v>15848.22</v>
      </c>
      <c r="T467" s="21">
        <f t="shared" si="22"/>
        <v>0</v>
      </c>
      <c r="U467" s="21">
        <f t="shared" si="23"/>
        <v>2218.7508000000003</v>
      </c>
      <c r="V467" s="21">
        <f t="shared" si="24"/>
        <v>2218.7508000000003</v>
      </c>
      <c r="W467" s="21">
        <v>0</v>
      </c>
      <c r="X467" s="27">
        <v>20285.721600000001</v>
      </c>
      <c r="Y467" s="12" t="s">
        <v>38</v>
      </c>
      <c r="Z467" s="12" t="s">
        <v>1482</v>
      </c>
      <c r="AA467" s="12" t="str">
        <f>VLOOKUP(C467,'MASTER SALE PARTY'!$B$4:$E$1000,4,FALSE)</f>
        <v>Local</v>
      </c>
      <c r="AB467" s="26">
        <v>1282</v>
      </c>
    </row>
    <row r="468" spans="1:28">
      <c r="A468" s="16">
        <v>43617</v>
      </c>
      <c r="B468" s="12">
        <v>108</v>
      </c>
      <c r="C468" s="23" t="s">
        <v>185</v>
      </c>
      <c r="D468" s="12" t="str">
        <f>VLOOKUP(C468,'MASTER SALE PARTY'!$B$4:$E$1000,2,FALSE)</f>
        <v>27AABFP3834C1ZK</v>
      </c>
      <c r="E468" s="12" t="s">
        <v>1545</v>
      </c>
      <c r="F468" s="24" t="s">
        <v>532</v>
      </c>
      <c r="G468" s="25">
        <v>43634</v>
      </c>
      <c r="H468" s="12" t="str">
        <f>VLOOKUP(C468,'MASTER SALE PARTY'!$B$4:$E$1000,3,FALSE)</f>
        <v>27-Maharashatra</v>
      </c>
      <c r="I468" s="17">
        <v>0</v>
      </c>
      <c r="J468" s="17" t="s">
        <v>37</v>
      </c>
      <c r="K468" s="26">
        <v>87141900</v>
      </c>
      <c r="L468" s="20">
        <f>VLOOKUP(K468,'MASTER SALE HSN'!$A$4:$E$200,5,FALSE)</f>
        <v>28</v>
      </c>
      <c r="M468" s="26"/>
      <c r="N468" s="12"/>
      <c r="O468" s="12"/>
      <c r="P468" s="12"/>
      <c r="Q468" s="12"/>
      <c r="R468" s="12"/>
      <c r="S468" s="28">
        <v>7918.62</v>
      </c>
      <c r="T468" s="21">
        <f t="shared" si="22"/>
        <v>0</v>
      </c>
      <c r="U468" s="21">
        <f t="shared" si="23"/>
        <v>1108.6068</v>
      </c>
      <c r="V468" s="21">
        <f t="shared" si="24"/>
        <v>1108.6068</v>
      </c>
      <c r="W468" s="21">
        <v>0</v>
      </c>
      <c r="X468" s="27">
        <v>10135.8436</v>
      </c>
      <c r="Y468" s="12" t="s">
        <v>38</v>
      </c>
      <c r="Z468" s="12" t="s">
        <v>1482</v>
      </c>
      <c r="AA468" s="12" t="str">
        <f>VLOOKUP(C468,'MASTER SALE PARTY'!$B$4:$E$1000,4,FALSE)</f>
        <v>Local</v>
      </c>
      <c r="AB468" s="26">
        <v>638</v>
      </c>
    </row>
    <row r="469" spans="1:28">
      <c r="A469" s="16">
        <v>43617</v>
      </c>
      <c r="B469" s="12">
        <v>109</v>
      </c>
      <c r="C469" s="23" t="s">
        <v>92</v>
      </c>
      <c r="D469" s="12" t="str">
        <f>VLOOKUP(C469,'MASTER SALE PARTY'!$B$4:$E$1000,2,FALSE)</f>
        <v>27AAACH4211R1ZF</v>
      </c>
      <c r="E469" s="12" t="s">
        <v>1545</v>
      </c>
      <c r="F469" s="24" t="s">
        <v>533</v>
      </c>
      <c r="G469" s="25">
        <v>43635</v>
      </c>
      <c r="H469" s="12" t="str">
        <f>VLOOKUP(C469,'MASTER SALE PARTY'!$B$4:$E$1000,3,FALSE)</f>
        <v>27-Maharashatra</v>
      </c>
      <c r="I469" s="17">
        <v>0</v>
      </c>
      <c r="J469" s="17" t="s">
        <v>37</v>
      </c>
      <c r="K469" s="26">
        <v>85129000</v>
      </c>
      <c r="L469" s="20">
        <f>VLOOKUP(K469,'MASTER SALE HSN'!$A$4:$E$200,5,FALSE)</f>
        <v>18</v>
      </c>
      <c r="M469" s="26"/>
      <c r="N469" s="12"/>
      <c r="O469" s="12"/>
      <c r="P469" s="12"/>
      <c r="Q469" s="12"/>
      <c r="R469" s="12"/>
      <c r="S469" s="28">
        <v>66000</v>
      </c>
      <c r="T469" s="21">
        <f t="shared" si="22"/>
        <v>0</v>
      </c>
      <c r="U469" s="21">
        <f t="shared" si="23"/>
        <v>5940</v>
      </c>
      <c r="V469" s="21">
        <f t="shared" si="24"/>
        <v>5940</v>
      </c>
      <c r="W469" s="21">
        <v>0</v>
      </c>
      <c r="X469" s="27">
        <v>77880</v>
      </c>
      <c r="Y469" s="12" t="s">
        <v>38</v>
      </c>
      <c r="Z469" s="12" t="s">
        <v>1482</v>
      </c>
      <c r="AA469" s="12" t="str">
        <f>VLOOKUP(C469,'MASTER SALE PARTY'!$B$4:$E$1000,4,FALSE)</f>
        <v>Local</v>
      </c>
      <c r="AB469" s="26">
        <v>2640</v>
      </c>
    </row>
    <row r="470" spans="1:28">
      <c r="A470" s="16">
        <v>43617</v>
      </c>
      <c r="B470" s="12">
        <v>110</v>
      </c>
      <c r="C470" s="23" t="s">
        <v>173</v>
      </c>
      <c r="D470" s="12" t="str">
        <f>VLOOKUP(C470,'MASTER SALE PARTY'!$B$4:$E$1000,2,FALSE)</f>
        <v>27AAGCP0139E1ZP</v>
      </c>
      <c r="E470" s="12" t="s">
        <v>1545</v>
      </c>
      <c r="F470" s="24" t="s">
        <v>534</v>
      </c>
      <c r="G470" s="25">
        <v>43635</v>
      </c>
      <c r="H470" s="12" t="str">
        <f>VLOOKUP(C470,'MASTER SALE PARTY'!$B$4:$E$1000,3,FALSE)</f>
        <v>27-Maharashatra</v>
      </c>
      <c r="I470" s="17">
        <v>0</v>
      </c>
      <c r="J470" s="17" t="s">
        <v>37</v>
      </c>
      <c r="K470" s="26">
        <v>87141090</v>
      </c>
      <c r="L470" s="20">
        <f>VLOOKUP(K470,'MASTER SALE HSN'!$A$4:$E$200,5,FALSE)</f>
        <v>28</v>
      </c>
      <c r="M470" s="26"/>
      <c r="N470" s="12"/>
      <c r="O470" s="12"/>
      <c r="P470" s="12"/>
      <c r="Q470" s="12"/>
      <c r="R470" s="12"/>
      <c r="S470" s="28">
        <v>56436</v>
      </c>
      <c r="T470" s="21">
        <f t="shared" si="22"/>
        <v>0</v>
      </c>
      <c r="U470" s="21">
        <f t="shared" si="23"/>
        <v>7901.04</v>
      </c>
      <c r="V470" s="21">
        <f t="shared" si="24"/>
        <v>7901.04</v>
      </c>
      <c r="W470" s="21">
        <v>0</v>
      </c>
      <c r="X470" s="27">
        <v>72238.080000000002</v>
      </c>
      <c r="Y470" s="12" t="s">
        <v>38</v>
      </c>
      <c r="Z470" s="12" t="s">
        <v>1482</v>
      </c>
      <c r="AA470" s="12" t="str">
        <f>VLOOKUP(C470,'MASTER SALE PARTY'!$B$4:$E$1000,4,FALSE)</f>
        <v>Local</v>
      </c>
      <c r="AB470" s="26">
        <v>1200</v>
      </c>
    </row>
    <row r="471" spans="1:28">
      <c r="A471" s="16">
        <v>43617</v>
      </c>
      <c r="B471" s="12">
        <v>111</v>
      </c>
      <c r="C471" s="23" t="s">
        <v>185</v>
      </c>
      <c r="D471" s="12" t="str">
        <f>VLOOKUP(C471,'MASTER SALE PARTY'!$B$4:$E$1000,2,FALSE)</f>
        <v>27AABFP3834C1ZK</v>
      </c>
      <c r="E471" s="12" t="s">
        <v>1545</v>
      </c>
      <c r="F471" s="24" t="s">
        <v>535</v>
      </c>
      <c r="G471" s="25">
        <v>43635</v>
      </c>
      <c r="H471" s="12" t="str">
        <f>VLOOKUP(C471,'MASTER SALE PARTY'!$B$4:$E$1000,3,FALSE)</f>
        <v>27-Maharashatra</v>
      </c>
      <c r="I471" s="17">
        <v>0</v>
      </c>
      <c r="J471" s="17" t="s">
        <v>37</v>
      </c>
      <c r="K471" s="26">
        <v>87141900</v>
      </c>
      <c r="L471" s="20">
        <f>VLOOKUP(K471,'MASTER SALE HSN'!$A$4:$E$200,5,FALSE)</f>
        <v>28</v>
      </c>
      <c r="M471" s="26"/>
      <c r="N471" s="12"/>
      <c r="O471" s="12"/>
      <c r="P471" s="12"/>
      <c r="Q471" s="12"/>
      <c r="R471" s="12"/>
      <c r="S471" s="28">
        <v>14241.46</v>
      </c>
      <c r="T471" s="21">
        <f t="shared" si="22"/>
        <v>0</v>
      </c>
      <c r="U471" s="21">
        <f t="shared" si="23"/>
        <v>1993.8043999999998</v>
      </c>
      <c r="V471" s="21">
        <f t="shared" si="24"/>
        <v>1993.8043999999998</v>
      </c>
      <c r="W471" s="21">
        <v>0</v>
      </c>
      <c r="X471" s="27">
        <v>18229.078799999996</v>
      </c>
      <c r="Y471" s="12" t="s">
        <v>38</v>
      </c>
      <c r="Z471" s="12" t="s">
        <v>1482</v>
      </c>
      <c r="AA471" s="12" t="str">
        <f>VLOOKUP(C471,'MASTER SALE PARTY'!$B$4:$E$1000,4,FALSE)</f>
        <v>Local</v>
      </c>
      <c r="AB471" s="26">
        <v>1186</v>
      </c>
    </row>
    <row r="472" spans="1:28">
      <c r="A472" s="16">
        <v>43617</v>
      </c>
      <c r="B472" s="12">
        <v>112</v>
      </c>
      <c r="C472" s="23" t="s">
        <v>185</v>
      </c>
      <c r="D472" s="12" t="str">
        <f>VLOOKUP(C472,'MASTER SALE PARTY'!$B$4:$E$1000,2,FALSE)</f>
        <v>27AABFP3834C1ZK</v>
      </c>
      <c r="E472" s="12" t="s">
        <v>1545</v>
      </c>
      <c r="F472" s="24" t="s">
        <v>536</v>
      </c>
      <c r="G472" s="25">
        <v>43635</v>
      </c>
      <c r="H472" s="12" t="str">
        <f>VLOOKUP(C472,'MASTER SALE PARTY'!$B$4:$E$1000,3,FALSE)</f>
        <v>27-Maharashatra</v>
      </c>
      <c r="I472" s="17">
        <v>0</v>
      </c>
      <c r="J472" s="17" t="s">
        <v>37</v>
      </c>
      <c r="K472" s="26">
        <v>87141900</v>
      </c>
      <c r="L472" s="20">
        <f>VLOOKUP(K472,'MASTER SALE HSN'!$A$4:$E$200,5,FALSE)</f>
        <v>28</v>
      </c>
      <c r="M472" s="26"/>
      <c r="N472" s="12"/>
      <c r="O472" s="12"/>
      <c r="P472" s="12"/>
      <c r="Q472" s="12"/>
      <c r="R472" s="12"/>
      <c r="S472" s="28">
        <v>13463.45</v>
      </c>
      <c r="T472" s="21">
        <f t="shared" si="22"/>
        <v>0</v>
      </c>
      <c r="U472" s="21">
        <f t="shared" si="23"/>
        <v>1884.883</v>
      </c>
      <c r="V472" s="21">
        <f t="shared" si="24"/>
        <v>1884.883</v>
      </c>
      <c r="W472" s="21">
        <v>0</v>
      </c>
      <c r="X472" s="27">
        <v>17233.225999999999</v>
      </c>
      <c r="Y472" s="12" t="s">
        <v>38</v>
      </c>
      <c r="Z472" s="12" t="s">
        <v>1482</v>
      </c>
      <c r="AA472" s="12" t="str">
        <f>VLOOKUP(C472,'MASTER SALE PARTY'!$B$4:$E$1000,4,FALSE)</f>
        <v>Local</v>
      </c>
      <c r="AB472" s="26">
        <v>1085</v>
      </c>
    </row>
    <row r="473" spans="1:28">
      <c r="A473" s="16">
        <v>43617</v>
      </c>
      <c r="B473" s="12">
        <v>113</v>
      </c>
      <c r="C473" s="23" t="s">
        <v>110</v>
      </c>
      <c r="D473" s="12" t="str">
        <f>VLOOKUP(C473,'MASTER SALE PARTY'!$B$4:$E$1000,2,FALSE)</f>
        <v>27BBVPS2447C1ZA</v>
      </c>
      <c r="E473" s="12" t="s">
        <v>1545</v>
      </c>
      <c r="F473" s="24" t="s">
        <v>537</v>
      </c>
      <c r="G473" s="25">
        <v>43636</v>
      </c>
      <c r="H473" s="12" t="str">
        <f>VLOOKUP(C473,'MASTER SALE PARTY'!$B$4:$E$1000,3,FALSE)</f>
        <v>27-Maharashatra</v>
      </c>
      <c r="I473" s="17">
        <v>0</v>
      </c>
      <c r="J473" s="17" t="s">
        <v>37</v>
      </c>
      <c r="K473" s="26">
        <v>998898</v>
      </c>
      <c r="L473" s="20">
        <f>VLOOKUP(K473,'MASTER SALE HSN'!$A$4:$E$200,5,FALSE)</f>
        <v>18</v>
      </c>
      <c r="M473" s="26"/>
      <c r="N473" s="12"/>
      <c r="O473" s="12"/>
      <c r="P473" s="12"/>
      <c r="Q473" s="12"/>
      <c r="R473" s="12"/>
      <c r="S473" s="28">
        <v>5250</v>
      </c>
      <c r="T473" s="21">
        <f t="shared" si="22"/>
        <v>0</v>
      </c>
      <c r="U473" s="21">
        <f t="shared" si="23"/>
        <v>472.5</v>
      </c>
      <c r="V473" s="21">
        <f t="shared" si="24"/>
        <v>472.5</v>
      </c>
      <c r="W473" s="21">
        <v>0</v>
      </c>
      <c r="X473" s="27">
        <v>6195</v>
      </c>
      <c r="Y473" s="12" t="s">
        <v>38</v>
      </c>
      <c r="Z473" s="12" t="s">
        <v>1482</v>
      </c>
      <c r="AA473" s="12" t="str">
        <f>VLOOKUP(C473,'MASTER SALE PARTY'!$B$4:$E$1000,4,FALSE)</f>
        <v>Local</v>
      </c>
      <c r="AB473" s="26">
        <v>350</v>
      </c>
    </row>
    <row r="474" spans="1:28">
      <c r="A474" s="16">
        <v>43617</v>
      </c>
      <c r="B474" s="12">
        <v>114</v>
      </c>
      <c r="C474" s="23" t="s">
        <v>142</v>
      </c>
      <c r="D474" s="12" t="str">
        <f>VLOOKUP(C474,'MASTER SALE PARTY'!$B$4:$E$1000,2,FALSE)</f>
        <v>27AAACB2484Q1Z8</v>
      </c>
      <c r="E474" s="12" t="s">
        <v>1545</v>
      </c>
      <c r="F474" s="24" t="s">
        <v>538</v>
      </c>
      <c r="G474" s="25">
        <v>43636</v>
      </c>
      <c r="H474" s="12" t="str">
        <f>VLOOKUP(C474,'MASTER SALE PARTY'!$B$4:$E$1000,3,FALSE)</f>
        <v>27-Maharashatra</v>
      </c>
      <c r="I474" s="17">
        <v>0</v>
      </c>
      <c r="J474" s="17" t="s">
        <v>37</v>
      </c>
      <c r="K474" s="26">
        <v>998898</v>
      </c>
      <c r="L474" s="20">
        <f>VLOOKUP(K474,'MASTER SALE HSN'!$A$4:$E$200,5,FALSE)</f>
        <v>18</v>
      </c>
      <c r="M474" s="26"/>
      <c r="N474" s="12"/>
      <c r="O474" s="12"/>
      <c r="P474" s="12"/>
      <c r="Q474" s="12"/>
      <c r="R474" s="12"/>
      <c r="S474" s="28">
        <v>5945</v>
      </c>
      <c r="T474" s="21">
        <f t="shared" si="22"/>
        <v>0</v>
      </c>
      <c r="U474" s="21">
        <f t="shared" si="23"/>
        <v>535.05000000000007</v>
      </c>
      <c r="V474" s="21">
        <f t="shared" si="24"/>
        <v>535.05000000000007</v>
      </c>
      <c r="W474" s="21">
        <v>0</v>
      </c>
      <c r="X474" s="27">
        <v>7015.1</v>
      </c>
      <c r="Y474" s="12" t="s">
        <v>38</v>
      </c>
      <c r="Z474" s="12" t="s">
        <v>1482</v>
      </c>
      <c r="AA474" s="12" t="str">
        <f>VLOOKUP(C474,'MASTER SALE PARTY'!$B$4:$E$1000,4,FALSE)</f>
        <v>Local</v>
      </c>
      <c r="AB474" s="26">
        <v>1099</v>
      </c>
    </row>
    <row r="475" spans="1:28">
      <c r="A475" s="16">
        <v>43617</v>
      </c>
      <c r="B475" s="12">
        <v>115</v>
      </c>
      <c r="C475" s="23" t="s">
        <v>45</v>
      </c>
      <c r="D475" s="12" t="str">
        <f>VLOOKUP(C475,'MASTER SALE PARTY'!$B$4:$E$1000,2,FALSE)</f>
        <v>27AAECM8871A1ZF</v>
      </c>
      <c r="E475" s="12" t="s">
        <v>1545</v>
      </c>
      <c r="F475" s="24" t="s">
        <v>539</v>
      </c>
      <c r="G475" s="25">
        <v>43636</v>
      </c>
      <c r="H475" s="12" t="str">
        <f>VLOOKUP(C475,'MASTER SALE PARTY'!$B$4:$E$1000,3,FALSE)</f>
        <v>27-Maharashatra</v>
      </c>
      <c r="I475" s="17">
        <v>0</v>
      </c>
      <c r="J475" s="17" t="s">
        <v>37</v>
      </c>
      <c r="K475" s="26">
        <v>87089900</v>
      </c>
      <c r="L475" s="20">
        <f>VLOOKUP(K475,'MASTER SALE HSN'!$A$4:$E$200,5,FALSE)</f>
        <v>28</v>
      </c>
      <c r="M475" s="26"/>
      <c r="N475" s="12"/>
      <c r="O475" s="12"/>
      <c r="P475" s="12"/>
      <c r="Q475" s="12"/>
      <c r="R475" s="12"/>
      <c r="S475" s="28">
        <v>23255.759999999998</v>
      </c>
      <c r="T475" s="21">
        <f t="shared" si="22"/>
        <v>0</v>
      </c>
      <c r="U475" s="21">
        <f t="shared" si="23"/>
        <v>3255.8063999999995</v>
      </c>
      <c r="V475" s="21">
        <f t="shared" si="24"/>
        <v>3255.8063999999995</v>
      </c>
      <c r="W475" s="21">
        <v>0</v>
      </c>
      <c r="X475" s="27">
        <v>29767.382799999996</v>
      </c>
      <c r="Y475" s="12" t="s">
        <v>38</v>
      </c>
      <c r="Z475" s="12" t="s">
        <v>1482</v>
      </c>
      <c r="AA475" s="12" t="str">
        <f>VLOOKUP(C475,'MASTER SALE PARTY'!$B$4:$E$1000,4,FALSE)</f>
        <v>Local</v>
      </c>
      <c r="AB475" s="26">
        <v>12</v>
      </c>
    </row>
    <row r="476" spans="1:28">
      <c r="A476" s="16">
        <v>43617</v>
      </c>
      <c r="B476" s="12">
        <v>116</v>
      </c>
      <c r="C476" s="23" t="s">
        <v>64</v>
      </c>
      <c r="D476" s="12" t="str">
        <f>VLOOKUP(C476,'MASTER SALE PARTY'!$B$4:$E$1000,2,FALSE)</f>
        <v>27AAACD4090Q1Z8</v>
      </c>
      <c r="E476" s="12" t="s">
        <v>1545</v>
      </c>
      <c r="F476" s="24" t="s">
        <v>540</v>
      </c>
      <c r="G476" s="25">
        <v>43636</v>
      </c>
      <c r="H476" s="12" t="str">
        <f>VLOOKUP(C476,'MASTER SALE PARTY'!$B$4:$E$1000,3,FALSE)</f>
        <v>27-Maharashatra</v>
      </c>
      <c r="I476" s="17">
        <v>0</v>
      </c>
      <c r="J476" s="17" t="s">
        <v>37</v>
      </c>
      <c r="K476" s="26">
        <v>85129000</v>
      </c>
      <c r="L476" s="20">
        <f>VLOOKUP(K476,'MASTER SALE HSN'!$A$4:$E$200,5,FALSE)</f>
        <v>18</v>
      </c>
      <c r="M476" s="26"/>
      <c r="N476" s="12"/>
      <c r="O476" s="12"/>
      <c r="P476" s="12"/>
      <c r="Q476" s="12"/>
      <c r="R476" s="12"/>
      <c r="S476" s="28">
        <v>59296.86</v>
      </c>
      <c r="T476" s="21">
        <f t="shared" si="22"/>
        <v>0</v>
      </c>
      <c r="U476" s="21">
        <f t="shared" si="23"/>
        <v>5336.7174000000005</v>
      </c>
      <c r="V476" s="21">
        <f t="shared" si="24"/>
        <v>5336.7174000000005</v>
      </c>
      <c r="W476" s="21">
        <v>0</v>
      </c>
      <c r="X476" s="27">
        <v>69970.304799999998</v>
      </c>
      <c r="Y476" s="12" t="s">
        <v>38</v>
      </c>
      <c r="Z476" s="12" t="s">
        <v>1482</v>
      </c>
      <c r="AA476" s="12" t="str">
        <f>VLOOKUP(C476,'MASTER SALE PARTY'!$B$4:$E$1000,4,FALSE)</f>
        <v>Local</v>
      </c>
      <c r="AB476" s="26">
        <v>486</v>
      </c>
    </row>
    <row r="477" spans="1:28">
      <c r="A477" s="16">
        <v>43617</v>
      </c>
      <c r="B477" s="12">
        <v>117</v>
      </c>
      <c r="C477" s="23" t="s">
        <v>45</v>
      </c>
      <c r="D477" s="12" t="str">
        <f>VLOOKUP(C477,'MASTER SALE PARTY'!$B$4:$E$1000,2,FALSE)</f>
        <v>27AAECM8871A1ZF</v>
      </c>
      <c r="E477" s="12" t="s">
        <v>1545</v>
      </c>
      <c r="F477" s="24" t="s">
        <v>541</v>
      </c>
      <c r="G477" s="25">
        <v>43636</v>
      </c>
      <c r="H477" s="12" t="str">
        <f>VLOOKUP(C477,'MASTER SALE PARTY'!$B$4:$E$1000,3,FALSE)</f>
        <v>27-Maharashatra</v>
      </c>
      <c r="I477" s="17">
        <v>0</v>
      </c>
      <c r="J477" s="17" t="s">
        <v>37</v>
      </c>
      <c r="K477" s="26">
        <v>87089900</v>
      </c>
      <c r="L477" s="20">
        <f>VLOOKUP(K477,'MASTER SALE HSN'!$A$4:$E$200,5,FALSE)</f>
        <v>28</v>
      </c>
      <c r="M477" s="26"/>
      <c r="N477" s="12"/>
      <c r="O477" s="12"/>
      <c r="P477" s="12"/>
      <c r="Q477" s="12"/>
      <c r="R477" s="12"/>
      <c r="S477" s="28">
        <v>23255.759999999998</v>
      </c>
      <c r="T477" s="21">
        <f t="shared" si="22"/>
        <v>0</v>
      </c>
      <c r="U477" s="21">
        <f t="shared" si="23"/>
        <v>3255.8063999999995</v>
      </c>
      <c r="V477" s="21">
        <f t="shared" si="24"/>
        <v>3255.8063999999995</v>
      </c>
      <c r="W477" s="21">
        <v>0</v>
      </c>
      <c r="X477" s="27">
        <v>29767.382799999996</v>
      </c>
      <c r="Y477" s="12" t="s">
        <v>38</v>
      </c>
      <c r="Z477" s="12" t="s">
        <v>1482</v>
      </c>
      <c r="AA477" s="12" t="str">
        <f>VLOOKUP(C477,'MASTER SALE PARTY'!$B$4:$E$1000,4,FALSE)</f>
        <v>Local</v>
      </c>
      <c r="AB477" s="26">
        <v>12</v>
      </c>
    </row>
    <row r="478" spans="1:28">
      <c r="A478" s="16">
        <v>43617</v>
      </c>
      <c r="B478" s="12">
        <v>118</v>
      </c>
      <c r="C478" s="23" t="s">
        <v>185</v>
      </c>
      <c r="D478" s="12" t="str">
        <f>VLOOKUP(C478,'MASTER SALE PARTY'!$B$4:$E$1000,2,FALSE)</f>
        <v>27AABFP3834C1ZK</v>
      </c>
      <c r="E478" s="12" t="s">
        <v>1545</v>
      </c>
      <c r="F478" s="24" t="s">
        <v>542</v>
      </c>
      <c r="G478" s="25">
        <v>43636</v>
      </c>
      <c r="H478" s="12" t="str">
        <f>VLOOKUP(C478,'MASTER SALE PARTY'!$B$4:$E$1000,3,FALSE)</f>
        <v>27-Maharashatra</v>
      </c>
      <c r="I478" s="17">
        <v>0</v>
      </c>
      <c r="J478" s="17" t="s">
        <v>37</v>
      </c>
      <c r="K478" s="26">
        <v>87141900</v>
      </c>
      <c r="L478" s="20">
        <f>VLOOKUP(K478,'MASTER SALE HSN'!$A$4:$E$200,5,FALSE)</f>
        <v>28</v>
      </c>
      <c r="M478" s="26"/>
      <c r="N478" s="12"/>
      <c r="O478" s="12"/>
      <c r="P478" s="12"/>
      <c r="Q478" s="12"/>
      <c r="R478" s="12"/>
      <c r="S478" s="28">
        <v>25993.14</v>
      </c>
      <c r="T478" s="21">
        <f t="shared" si="22"/>
        <v>0</v>
      </c>
      <c r="U478" s="21">
        <f t="shared" si="23"/>
        <v>3639.0396000000001</v>
      </c>
      <c r="V478" s="21">
        <f t="shared" si="24"/>
        <v>3639.0396000000001</v>
      </c>
      <c r="W478" s="21">
        <v>0</v>
      </c>
      <c r="X478" s="27">
        <v>33271.2192</v>
      </c>
      <c r="Y478" s="12" t="s">
        <v>38</v>
      </c>
      <c r="Z478" s="12" t="s">
        <v>1482</v>
      </c>
      <c r="AA478" s="12" t="str">
        <f>VLOOKUP(C478,'MASTER SALE PARTY'!$B$4:$E$1000,4,FALSE)</f>
        <v>Local</v>
      </c>
      <c r="AB478" s="26">
        <v>1085</v>
      </c>
    </row>
    <row r="479" spans="1:28">
      <c r="A479" s="16">
        <v>43617</v>
      </c>
      <c r="B479" s="12">
        <v>119</v>
      </c>
      <c r="C479" s="23" t="s">
        <v>185</v>
      </c>
      <c r="D479" s="12" t="str">
        <f>VLOOKUP(C479,'MASTER SALE PARTY'!$B$4:$E$1000,2,FALSE)</f>
        <v>27AABFP3834C1ZK</v>
      </c>
      <c r="E479" s="12" t="s">
        <v>1545</v>
      </c>
      <c r="F479" s="24" t="s">
        <v>543</v>
      </c>
      <c r="G479" s="25">
        <v>43636</v>
      </c>
      <c r="H479" s="12" t="str">
        <f>VLOOKUP(C479,'MASTER SALE PARTY'!$B$4:$E$1000,3,FALSE)</f>
        <v>27-Maharashatra</v>
      </c>
      <c r="I479" s="17">
        <v>0</v>
      </c>
      <c r="J479" s="17" t="s">
        <v>37</v>
      </c>
      <c r="K479" s="26">
        <v>87141900</v>
      </c>
      <c r="L479" s="20">
        <f>VLOOKUP(K479,'MASTER SALE HSN'!$A$4:$E$200,5,FALSE)</f>
        <v>28</v>
      </c>
      <c r="M479" s="26"/>
      <c r="N479" s="12"/>
      <c r="O479" s="12"/>
      <c r="P479" s="12"/>
      <c r="Q479" s="12"/>
      <c r="R479" s="12"/>
      <c r="S479" s="28">
        <v>21100.9</v>
      </c>
      <c r="T479" s="21">
        <f t="shared" si="22"/>
        <v>0</v>
      </c>
      <c r="U479" s="21">
        <f t="shared" si="23"/>
        <v>2954.1260000000002</v>
      </c>
      <c r="V479" s="21">
        <f t="shared" si="24"/>
        <v>2954.1260000000002</v>
      </c>
      <c r="W479" s="21">
        <v>0</v>
      </c>
      <c r="X479" s="27">
        <v>27009.162</v>
      </c>
      <c r="Y479" s="12" t="s">
        <v>38</v>
      </c>
      <c r="Z479" s="12" t="s">
        <v>1482</v>
      </c>
      <c r="AA479" s="12" t="str">
        <f>VLOOKUP(C479,'MASTER SALE PARTY'!$B$4:$E$1000,4,FALSE)</f>
        <v>Local</v>
      </c>
      <c r="AB479" s="26">
        <v>1690</v>
      </c>
    </row>
    <row r="480" spans="1:28">
      <c r="A480" s="16">
        <v>43617</v>
      </c>
      <c r="B480" s="12">
        <v>120</v>
      </c>
      <c r="C480" s="23" t="s">
        <v>142</v>
      </c>
      <c r="D480" s="12" t="str">
        <f>VLOOKUP(C480,'MASTER SALE PARTY'!$B$4:$E$1000,2,FALSE)</f>
        <v>27AAACB2484Q1Z8</v>
      </c>
      <c r="E480" s="12" t="s">
        <v>1545</v>
      </c>
      <c r="F480" s="24" t="s">
        <v>544</v>
      </c>
      <c r="G480" s="25">
        <v>43636</v>
      </c>
      <c r="H480" s="12" t="str">
        <f>VLOOKUP(C480,'MASTER SALE PARTY'!$B$4:$E$1000,3,FALSE)</f>
        <v>27-Maharashatra</v>
      </c>
      <c r="I480" s="17">
        <v>0</v>
      </c>
      <c r="J480" s="17" t="s">
        <v>37</v>
      </c>
      <c r="K480" s="26">
        <v>998898</v>
      </c>
      <c r="L480" s="20">
        <f>VLOOKUP(K480,'MASTER SALE HSN'!$A$4:$E$200,5,FALSE)</f>
        <v>18</v>
      </c>
      <c r="M480" s="26"/>
      <c r="N480" s="12"/>
      <c r="O480" s="12"/>
      <c r="P480" s="12"/>
      <c r="Q480" s="12"/>
      <c r="R480" s="12"/>
      <c r="S480" s="28">
        <v>68152</v>
      </c>
      <c r="T480" s="21">
        <f t="shared" si="22"/>
        <v>0</v>
      </c>
      <c r="U480" s="21">
        <f t="shared" si="23"/>
        <v>6133.68</v>
      </c>
      <c r="V480" s="21">
        <f t="shared" si="24"/>
        <v>6133.68</v>
      </c>
      <c r="W480" s="21">
        <v>0</v>
      </c>
      <c r="X480" s="27">
        <v>80419.359999999986</v>
      </c>
      <c r="Y480" s="12" t="s">
        <v>38</v>
      </c>
      <c r="Z480" s="12" t="s">
        <v>1482</v>
      </c>
      <c r="AA480" s="12" t="str">
        <f>VLOOKUP(C480,'MASTER SALE PARTY'!$B$4:$E$1000,4,FALSE)</f>
        <v>Local</v>
      </c>
      <c r="AB480" s="26">
        <v>764</v>
      </c>
    </row>
    <row r="481" spans="1:28">
      <c r="A481" s="16">
        <v>43617</v>
      </c>
      <c r="B481" s="12">
        <v>121</v>
      </c>
      <c r="C481" s="23" t="s">
        <v>142</v>
      </c>
      <c r="D481" s="12" t="str">
        <f>VLOOKUP(C481,'MASTER SALE PARTY'!$B$4:$E$1000,2,FALSE)</f>
        <v>27AAACB2484Q1Z8</v>
      </c>
      <c r="E481" s="12" t="s">
        <v>1545</v>
      </c>
      <c r="F481" s="24" t="s">
        <v>545</v>
      </c>
      <c r="G481" s="25">
        <v>43636</v>
      </c>
      <c r="H481" s="12" t="str">
        <f>VLOOKUP(C481,'MASTER SALE PARTY'!$B$4:$E$1000,3,FALSE)</f>
        <v>27-Maharashatra</v>
      </c>
      <c r="I481" s="17">
        <v>0</v>
      </c>
      <c r="J481" s="17" t="s">
        <v>37</v>
      </c>
      <c r="K481" s="26">
        <v>998898</v>
      </c>
      <c r="L481" s="20">
        <f>VLOOKUP(K481,'MASTER SALE HSN'!$A$4:$E$200,5,FALSE)</f>
        <v>18</v>
      </c>
      <c r="M481" s="26"/>
      <c r="N481" s="12"/>
      <c r="O481" s="12"/>
      <c r="P481" s="12"/>
      <c r="Q481" s="12"/>
      <c r="R481" s="12"/>
      <c r="S481" s="28">
        <v>1700</v>
      </c>
      <c r="T481" s="21">
        <f t="shared" si="22"/>
        <v>0</v>
      </c>
      <c r="U481" s="21">
        <f t="shared" si="23"/>
        <v>153</v>
      </c>
      <c r="V481" s="21">
        <f t="shared" si="24"/>
        <v>153</v>
      </c>
      <c r="W481" s="21">
        <v>0</v>
      </c>
      <c r="X481" s="27">
        <v>2006</v>
      </c>
      <c r="Y481" s="12" t="s">
        <v>38</v>
      </c>
      <c r="Z481" s="12" t="s">
        <v>1482</v>
      </c>
      <c r="AA481" s="12" t="str">
        <f>VLOOKUP(C481,'MASTER SALE PARTY'!$B$4:$E$1000,4,FALSE)</f>
        <v>Local</v>
      </c>
      <c r="AB481" s="26">
        <v>340</v>
      </c>
    </row>
    <row r="482" spans="1:28">
      <c r="A482" s="16">
        <v>43617</v>
      </c>
      <c r="B482" s="12">
        <v>122</v>
      </c>
      <c r="C482" s="23" t="s">
        <v>59</v>
      </c>
      <c r="D482" s="12" t="str">
        <f>VLOOKUP(C482,'MASTER SALE PARTY'!$B$4:$E$1000,2,FALSE)</f>
        <v>27AAACT1848E1ZH</v>
      </c>
      <c r="E482" s="12" t="s">
        <v>1545</v>
      </c>
      <c r="F482" s="24" t="s">
        <v>546</v>
      </c>
      <c r="G482" s="25">
        <v>43637</v>
      </c>
      <c r="H482" s="12" t="str">
        <f>VLOOKUP(C482,'MASTER SALE PARTY'!$B$4:$E$1000,3,FALSE)</f>
        <v>27-Maharashatra</v>
      </c>
      <c r="I482" s="17">
        <v>0</v>
      </c>
      <c r="J482" s="17" t="s">
        <v>37</v>
      </c>
      <c r="K482" s="26">
        <v>87089900</v>
      </c>
      <c r="L482" s="20">
        <f>VLOOKUP(K482,'MASTER SALE HSN'!$A$4:$E$200,5,FALSE)</f>
        <v>28</v>
      </c>
      <c r="M482" s="26"/>
      <c r="N482" s="12"/>
      <c r="O482" s="12"/>
      <c r="P482" s="12"/>
      <c r="Q482" s="12"/>
      <c r="R482" s="12"/>
      <c r="S482" s="28">
        <v>41729.379999999997</v>
      </c>
      <c r="T482" s="21">
        <f t="shared" si="22"/>
        <v>0</v>
      </c>
      <c r="U482" s="21">
        <f t="shared" si="23"/>
        <v>5842.1131999999998</v>
      </c>
      <c r="V482" s="21">
        <f t="shared" si="24"/>
        <v>5842.1131999999998</v>
      </c>
      <c r="W482" s="21">
        <v>0</v>
      </c>
      <c r="X482" s="27">
        <v>53413.596399999995</v>
      </c>
      <c r="Y482" s="12" t="s">
        <v>38</v>
      </c>
      <c r="Z482" s="12" t="s">
        <v>1482</v>
      </c>
      <c r="AA482" s="12" t="str">
        <f>VLOOKUP(C482,'MASTER SALE PARTY'!$B$4:$E$1000,4,FALSE)</f>
        <v>Local</v>
      </c>
      <c r="AB482" s="26">
        <v>70</v>
      </c>
    </row>
    <row r="483" spans="1:28">
      <c r="A483" s="16">
        <v>43617</v>
      </c>
      <c r="B483" s="12">
        <v>123</v>
      </c>
      <c r="C483" s="23" t="s">
        <v>45</v>
      </c>
      <c r="D483" s="12" t="str">
        <f>VLOOKUP(C483,'MASTER SALE PARTY'!$B$4:$E$1000,2,FALSE)</f>
        <v>27AAECM8871A1ZF</v>
      </c>
      <c r="E483" s="12" t="s">
        <v>1545</v>
      </c>
      <c r="F483" s="24" t="s">
        <v>547</v>
      </c>
      <c r="G483" s="25">
        <v>43637</v>
      </c>
      <c r="H483" s="12" t="str">
        <f>VLOOKUP(C483,'MASTER SALE PARTY'!$B$4:$E$1000,3,FALSE)</f>
        <v>27-Maharashatra</v>
      </c>
      <c r="I483" s="17">
        <v>0</v>
      </c>
      <c r="J483" s="17" t="s">
        <v>37</v>
      </c>
      <c r="K483" s="26">
        <v>87089900</v>
      </c>
      <c r="L483" s="20">
        <f>VLOOKUP(K483,'MASTER SALE HSN'!$A$4:$E$200,5,FALSE)</f>
        <v>28</v>
      </c>
      <c r="M483" s="26"/>
      <c r="N483" s="12"/>
      <c r="O483" s="12"/>
      <c r="P483" s="12"/>
      <c r="Q483" s="12"/>
      <c r="R483" s="12"/>
      <c r="S483" s="28">
        <v>23508.6</v>
      </c>
      <c r="T483" s="21">
        <f t="shared" si="22"/>
        <v>0</v>
      </c>
      <c r="U483" s="21">
        <f t="shared" si="23"/>
        <v>3291.2039999999997</v>
      </c>
      <c r="V483" s="21">
        <f t="shared" si="24"/>
        <v>3291.2039999999997</v>
      </c>
      <c r="W483" s="21">
        <v>0</v>
      </c>
      <c r="X483" s="27">
        <v>30091.017999999993</v>
      </c>
      <c r="Y483" s="12" t="s">
        <v>38</v>
      </c>
      <c r="Z483" s="12" t="s">
        <v>1482</v>
      </c>
      <c r="AA483" s="12" t="str">
        <f>VLOOKUP(C483,'MASTER SALE PARTY'!$B$4:$E$1000,4,FALSE)</f>
        <v>Local</v>
      </c>
      <c r="AB483" s="26">
        <v>12</v>
      </c>
    </row>
    <row r="484" spans="1:28">
      <c r="A484" s="16">
        <v>43617</v>
      </c>
      <c r="B484" s="12">
        <v>124</v>
      </c>
      <c r="C484" s="23" t="s">
        <v>45</v>
      </c>
      <c r="D484" s="12" t="str">
        <f>VLOOKUP(C484,'MASTER SALE PARTY'!$B$4:$E$1000,2,FALSE)</f>
        <v>27AAECM8871A1ZF</v>
      </c>
      <c r="E484" s="12" t="s">
        <v>1545</v>
      </c>
      <c r="F484" s="24" t="s">
        <v>548</v>
      </c>
      <c r="G484" s="25">
        <v>43637</v>
      </c>
      <c r="H484" s="12" t="str">
        <f>VLOOKUP(C484,'MASTER SALE PARTY'!$B$4:$E$1000,3,FALSE)</f>
        <v>27-Maharashatra</v>
      </c>
      <c r="I484" s="17">
        <v>0</v>
      </c>
      <c r="J484" s="17" t="s">
        <v>37</v>
      </c>
      <c r="K484" s="26">
        <v>87089900</v>
      </c>
      <c r="L484" s="20">
        <f>VLOOKUP(K484,'MASTER SALE HSN'!$A$4:$E$200,5,FALSE)</f>
        <v>28</v>
      </c>
      <c r="M484" s="26"/>
      <c r="N484" s="12"/>
      <c r="O484" s="12"/>
      <c r="P484" s="12"/>
      <c r="Q484" s="12"/>
      <c r="R484" s="12"/>
      <c r="S484" s="28">
        <v>23255.759999999998</v>
      </c>
      <c r="T484" s="21">
        <f t="shared" si="22"/>
        <v>0</v>
      </c>
      <c r="U484" s="21">
        <f t="shared" si="23"/>
        <v>3255.8063999999995</v>
      </c>
      <c r="V484" s="21">
        <f t="shared" si="24"/>
        <v>3255.8063999999995</v>
      </c>
      <c r="W484" s="21">
        <v>0</v>
      </c>
      <c r="X484" s="27">
        <v>29767.382799999996</v>
      </c>
      <c r="Y484" s="12" t="s">
        <v>38</v>
      </c>
      <c r="Z484" s="12" t="s">
        <v>1482</v>
      </c>
      <c r="AA484" s="12" t="str">
        <f>VLOOKUP(C484,'MASTER SALE PARTY'!$B$4:$E$1000,4,FALSE)</f>
        <v>Local</v>
      </c>
      <c r="AB484" s="26">
        <v>12</v>
      </c>
    </row>
    <row r="485" spans="1:28">
      <c r="A485" s="16">
        <v>43617</v>
      </c>
      <c r="B485" s="12">
        <v>125</v>
      </c>
      <c r="C485" s="23" t="s">
        <v>185</v>
      </c>
      <c r="D485" s="12" t="str">
        <f>VLOOKUP(C485,'MASTER SALE PARTY'!$B$4:$E$1000,2,FALSE)</f>
        <v>27AABFP3834C1ZK</v>
      </c>
      <c r="E485" s="12" t="s">
        <v>1545</v>
      </c>
      <c r="F485" s="24" t="s">
        <v>549</v>
      </c>
      <c r="G485" s="25">
        <v>43637</v>
      </c>
      <c r="H485" s="12" t="str">
        <f>VLOOKUP(C485,'MASTER SALE PARTY'!$B$4:$E$1000,3,FALSE)</f>
        <v>27-Maharashatra</v>
      </c>
      <c r="I485" s="17">
        <v>0</v>
      </c>
      <c r="J485" s="17" t="s">
        <v>37</v>
      </c>
      <c r="K485" s="26">
        <v>87141900</v>
      </c>
      <c r="L485" s="20">
        <f>VLOOKUP(K485,'MASTER SALE HSN'!$A$4:$E$200,5,FALSE)</f>
        <v>28</v>
      </c>
      <c r="M485" s="26"/>
      <c r="N485" s="12"/>
      <c r="O485" s="12"/>
      <c r="P485" s="12"/>
      <c r="Q485" s="12"/>
      <c r="R485" s="12"/>
      <c r="S485" s="28">
        <v>35218.6</v>
      </c>
      <c r="T485" s="21">
        <f t="shared" si="22"/>
        <v>0</v>
      </c>
      <c r="U485" s="21">
        <f t="shared" si="23"/>
        <v>4930.6039999999994</v>
      </c>
      <c r="V485" s="21">
        <f t="shared" si="24"/>
        <v>4930.6039999999994</v>
      </c>
      <c r="W485" s="21">
        <v>0</v>
      </c>
      <c r="X485" s="27">
        <v>45079.797999999995</v>
      </c>
      <c r="Y485" s="12" t="s">
        <v>38</v>
      </c>
      <c r="Z485" s="12" t="s">
        <v>1482</v>
      </c>
      <c r="AA485" s="12" t="str">
        <f>VLOOKUP(C485,'MASTER SALE PARTY'!$B$4:$E$1000,4,FALSE)</f>
        <v>Local</v>
      </c>
      <c r="AB485" s="26">
        <v>2820</v>
      </c>
    </row>
    <row r="486" spans="1:28">
      <c r="A486" s="16">
        <v>43617</v>
      </c>
      <c r="B486" s="12">
        <v>126</v>
      </c>
      <c r="C486" s="23" t="s">
        <v>64</v>
      </c>
      <c r="D486" s="12" t="str">
        <f>VLOOKUP(C486,'MASTER SALE PARTY'!$B$4:$E$1000,2,FALSE)</f>
        <v>27AAACD4090Q1Z8</v>
      </c>
      <c r="E486" s="12" t="s">
        <v>1545</v>
      </c>
      <c r="F486" s="24" t="s">
        <v>550</v>
      </c>
      <c r="G486" s="25">
        <v>43637</v>
      </c>
      <c r="H486" s="12" t="str">
        <f>VLOOKUP(C486,'MASTER SALE PARTY'!$B$4:$E$1000,3,FALSE)</f>
        <v>27-Maharashatra</v>
      </c>
      <c r="I486" s="17">
        <v>0</v>
      </c>
      <c r="J486" s="17" t="s">
        <v>37</v>
      </c>
      <c r="K486" s="26">
        <v>85129000</v>
      </c>
      <c r="L486" s="20">
        <f>VLOOKUP(K486,'MASTER SALE HSN'!$A$4:$E$200,5,FALSE)</f>
        <v>18</v>
      </c>
      <c r="M486" s="26"/>
      <c r="N486" s="12"/>
      <c r="O486" s="12"/>
      <c r="P486" s="12"/>
      <c r="Q486" s="12"/>
      <c r="R486" s="12"/>
      <c r="S486" s="28">
        <v>73328.009999999995</v>
      </c>
      <c r="T486" s="21">
        <f t="shared" si="22"/>
        <v>0</v>
      </c>
      <c r="U486" s="21">
        <f t="shared" si="23"/>
        <v>6599.5208999999995</v>
      </c>
      <c r="V486" s="21">
        <f t="shared" si="24"/>
        <v>6599.5208999999995</v>
      </c>
      <c r="W486" s="21">
        <v>0</v>
      </c>
      <c r="X486" s="27">
        <v>86527.051800000001</v>
      </c>
      <c r="Y486" s="12" t="s">
        <v>38</v>
      </c>
      <c r="Z486" s="12" t="s">
        <v>1482</v>
      </c>
      <c r="AA486" s="12" t="str">
        <f>VLOOKUP(C486,'MASTER SALE PARTY'!$B$4:$E$1000,4,FALSE)</f>
        <v>Local</v>
      </c>
      <c r="AB486" s="26">
        <v>601</v>
      </c>
    </row>
    <row r="487" spans="1:28">
      <c r="A487" s="16">
        <v>43617</v>
      </c>
      <c r="B487" s="12">
        <v>127</v>
      </c>
      <c r="C487" s="23" t="s">
        <v>142</v>
      </c>
      <c r="D487" s="12" t="str">
        <f>VLOOKUP(C487,'MASTER SALE PARTY'!$B$4:$E$1000,2,FALSE)</f>
        <v>27AAACB2484Q1Z8</v>
      </c>
      <c r="E487" s="12" t="s">
        <v>1545</v>
      </c>
      <c r="F487" s="24" t="s">
        <v>551</v>
      </c>
      <c r="G487" s="25">
        <v>43637</v>
      </c>
      <c r="H487" s="12" t="str">
        <f>VLOOKUP(C487,'MASTER SALE PARTY'!$B$4:$E$1000,3,FALSE)</f>
        <v>27-Maharashatra</v>
      </c>
      <c r="I487" s="17">
        <v>0</v>
      </c>
      <c r="J487" s="17" t="s">
        <v>37</v>
      </c>
      <c r="K487" s="26">
        <v>998898</v>
      </c>
      <c r="L487" s="20">
        <f>VLOOKUP(K487,'MASTER SALE HSN'!$A$4:$E$200,5,FALSE)</f>
        <v>18</v>
      </c>
      <c r="M487" s="26"/>
      <c r="N487" s="12"/>
      <c r="O487" s="12"/>
      <c r="P487" s="12"/>
      <c r="Q487" s="12"/>
      <c r="R487" s="12"/>
      <c r="S487" s="28">
        <v>10480</v>
      </c>
      <c r="T487" s="21">
        <f t="shared" si="22"/>
        <v>0</v>
      </c>
      <c r="U487" s="21">
        <f t="shared" si="23"/>
        <v>943.19999999999993</v>
      </c>
      <c r="V487" s="21">
        <f t="shared" si="24"/>
        <v>943.19999999999993</v>
      </c>
      <c r="W487" s="21">
        <v>0</v>
      </c>
      <c r="X487" s="27">
        <v>12366.400000000001</v>
      </c>
      <c r="Y487" s="12" t="s">
        <v>38</v>
      </c>
      <c r="Z487" s="12" t="s">
        <v>1482</v>
      </c>
      <c r="AA487" s="12" t="str">
        <f>VLOOKUP(C487,'MASTER SALE PARTY'!$B$4:$E$1000,4,FALSE)</f>
        <v>Local</v>
      </c>
      <c r="AB487" s="26">
        <v>1640</v>
      </c>
    </row>
    <row r="488" spans="1:28">
      <c r="A488" s="16">
        <v>43617</v>
      </c>
      <c r="B488" s="12">
        <v>128</v>
      </c>
      <c r="C488" s="23" t="s">
        <v>92</v>
      </c>
      <c r="D488" s="12" t="str">
        <f>VLOOKUP(C488,'MASTER SALE PARTY'!$B$4:$E$1000,2,FALSE)</f>
        <v>27AAACH4211R1ZF</v>
      </c>
      <c r="E488" s="12" t="s">
        <v>1545</v>
      </c>
      <c r="F488" s="24" t="s">
        <v>552</v>
      </c>
      <c r="G488" s="25">
        <v>43637</v>
      </c>
      <c r="H488" s="12" t="str">
        <f>VLOOKUP(C488,'MASTER SALE PARTY'!$B$4:$E$1000,3,FALSE)</f>
        <v>27-Maharashatra</v>
      </c>
      <c r="I488" s="17">
        <v>0</v>
      </c>
      <c r="J488" s="17" t="s">
        <v>37</v>
      </c>
      <c r="K488" s="26">
        <v>85129000</v>
      </c>
      <c r="L488" s="20">
        <f>VLOOKUP(K488,'MASTER SALE HSN'!$A$4:$E$200,5,FALSE)</f>
        <v>18</v>
      </c>
      <c r="M488" s="26"/>
      <c r="N488" s="12"/>
      <c r="O488" s="12"/>
      <c r="P488" s="12"/>
      <c r="Q488" s="12"/>
      <c r="R488" s="12"/>
      <c r="S488" s="28">
        <v>18000</v>
      </c>
      <c r="T488" s="21">
        <f t="shared" si="22"/>
        <v>0</v>
      </c>
      <c r="U488" s="21">
        <f t="shared" si="23"/>
        <v>1620</v>
      </c>
      <c r="V488" s="21">
        <f t="shared" si="24"/>
        <v>1620</v>
      </c>
      <c r="W488" s="21">
        <v>0</v>
      </c>
      <c r="X488" s="27">
        <v>21240</v>
      </c>
      <c r="Y488" s="12" t="s">
        <v>38</v>
      </c>
      <c r="Z488" s="12" t="s">
        <v>1482</v>
      </c>
      <c r="AA488" s="12" t="str">
        <f>VLOOKUP(C488,'MASTER SALE PARTY'!$B$4:$E$1000,4,FALSE)</f>
        <v>Local</v>
      </c>
      <c r="AB488" s="26">
        <v>720</v>
      </c>
    </row>
    <row r="489" spans="1:28">
      <c r="A489" s="16">
        <v>43617</v>
      </c>
      <c r="B489" s="12">
        <v>129</v>
      </c>
      <c r="C489" s="23" t="s">
        <v>92</v>
      </c>
      <c r="D489" s="12" t="str">
        <f>VLOOKUP(C489,'MASTER SALE PARTY'!$B$4:$E$1000,2,FALSE)</f>
        <v>27AAACH4211R1ZF</v>
      </c>
      <c r="E489" s="12" t="s">
        <v>1545</v>
      </c>
      <c r="F489" s="24" t="s">
        <v>553</v>
      </c>
      <c r="G489" s="25">
        <v>43638</v>
      </c>
      <c r="H489" s="12" t="str">
        <f>VLOOKUP(C489,'MASTER SALE PARTY'!$B$4:$E$1000,3,FALSE)</f>
        <v>27-Maharashatra</v>
      </c>
      <c r="I489" s="17">
        <v>0</v>
      </c>
      <c r="J489" s="17" t="s">
        <v>37</v>
      </c>
      <c r="K489" s="26">
        <v>85129000</v>
      </c>
      <c r="L489" s="20">
        <f>VLOOKUP(K489,'MASTER SALE HSN'!$A$4:$E$200,5,FALSE)</f>
        <v>18</v>
      </c>
      <c r="M489" s="26"/>
      <c r="N489" s="12"/>
      <c r="O489" s="12"/>
      <c r="P489" s="12"/>
      <c r="Q489" s="12"/>
      <c r="R489" s="12"/>
      <c r="S489" s="28">
        <v>36000</v>
      </c>
      <c r="T489" s="21">
        <f t="shared" si="22"/>
        <v>0</v>
      </c>
      <c r="U489" s="21">
        <f t="shared" si="23"/>
        <v>3240</v>
      </c>
      <c r="V489" s="21">
        <f t="shared" si="24"/>
        <v>3240</v>
      </c>
      <c r="W489" s="21">
        <v>0</v>
      </c>
      <c r="X489" s="27">
        <v>42480</v>
      </c>
      <c r="Y489" s="12" t="s">
        <v>38</v>
      </c>
      <c r="Z489" s="12" t="s">
        <v>1482</v>
      </c>
      <c r="AA489" s="12" t="str">
        <f>VLOOKUP(C489,'MASTER SALE PARTY'!$B$4:$E$1000,4,FALSE)</f>
        <v>Local</v>
      </c>
      <c r="AB489" s="26">
        <v>1440</v>
      </c>
    </row>
    <row r="490" spans="1:28">
      <c r="A490" s="16">
        <v>43617</v>
      </c>
      <c r="B490" s="12">
        <v>130</v>
      </c>
      <c r="C490" s="23" t="s">
        <v>173</v>
      </c>
      <c r="D490" s="12" t="str">
        <f>VLOOKUP(C490,'MASTER SALE PARTY'!$B$4:$E$1000,2,FALSE)</f>
        <v>27AAGCP0139E1ZP</v>
      </c>
      <c r="E490" s="12" t="s">
        <v>1545</v>
      </c>
      <c r="F490" s="24" t="s">
        <v>554</v>
      </c>
      <c r="G490" s="25">
        <v>43638</v>
      </c>
      <c r="H490" s="12" t="str">
        <f>VLOOKUP(C490,'MASTER SALE PARTY'!$B$4:$E$1000,3,FALSE)</f>
        <v>27-Maharashatra</v>
      </c>
      <c r="I490" s="17">
        <v>0</v>
      </c>
      <c r="J490" s="17" t="s">
        <v>37</v>
      </c>
      <c r="K490" s="26">
        <v>87141090</v>
      </c>
      <c r="L490" s="20">
        <f>VLOOKUP(K490,'MASTER SALE HSN'!$A$4:$E$200,5,FALSE)</f>
        <v>28</v>
      </c>
      <c r="M490" s="26"/>
      <c r="N490" s="12"/>
      <c r="O490" s="12"/>
      <c r="P490" s="12"/>
      <c r="Q490" s="12"/>
      <c r="R490" s="12"/>
      <c r="S490" s="28">
        <v>37685</v>
      </c>
      <c r="T490" s="21">
        <f t="shared" si="22"/>
        <v>0</v>
      </c>
      <c r="U490" s="21">
        <f t="shared" si="23"/>
        <v>5275.9000000000005</v>
      </c>
      <c r="V490" s="21">
        <f t="shared" si="24"/>
        <v>5275.9000000000005</v>
      </c>
      <c r="W490" s="21">
        <v>0</v>
      </c>
      <c r="X490" s="27">
        <v>48236.800000000003</v>
      </c>
      <c r="Y490" s="12" t="s">
        <v>38</v>
      </c>
      <c r="Z490" s="12" t="s">
        <v>1482</v>
      </c>
      <c r="AA490" s="12" t="str">
        <f>VLOOKUP(C490,'MASTER SALE PARTY'!$B$4:$E$1000,4,FALSE)</f>
        <v>Local</v>
      </c>
      <c r="AB490" s="26">
        <v>500</v>
      </c>
    </row>
    <row r="491" spans="1:28">
      <c r="A491" s="16">
        <v>43617</v>
      </c>
      <c r="B491" s="12">
        <v>131</v>
      </c>
      <c r="C491" s="23" t="s">
        <v>185</v>
      </c>
      <c r="D491" s="12" t="str">
        <f>VLOOKUP(C491,'MASTER SALE PARTY'!$B$4:$E$1000,2,FALSE)</f>
        <v>27AABFP3834C1ZK</v>
      </c>
      <c r="E491" s="12" t="s">
        <v>1545</v>
      </c>
      <c r="F491" s="24" t="s">
        <v>555</v>
      </c>
      <c r="G491" s="25">
        <v>43638</v>
      </c>
      <c r="H491" s="12" t="str">
        <f>VLOOKUP(C491,'MASTER SALE PARTY'!$B$4:$E$1000,3,FALSE)</f>
        <v>27-Maharashatra</v>
      </c>
      <c r="I491" s="17">
        <v>0</v>
      </c>
      <c r="J491" s="17" t="s">
        <v>37</v>
      </c>
      <c r="K491" s="26">
        <v>87141900</v>
      </c>
      <c r="L491" s="20">
        <f>VLOOKUP(K491,'MASTER SALE HSN'!$A$4:$E$200,5,FALSE)</f>
        <v>28</v>
      </c>
      <c r="M491" s="26"/>
      <c r="N491" s="12"/>
      <c r="O491" s="12"/>
      <c r="P491" s="12"/>
      <c r="Q491" s="12"/>
      <c r="R491" s="12"/>
      <c r="S491" s="28">
        <v>53167.1</v>
      </c>
      <c r="T491" s="21">
        <f t="shared" si="22"/>
        <v>0</v>
      </c>
      <c r="U491" s="21">
        <f t="shared" si="23"/>
        <v>7443.3939999999993</v>
      </c>
      <c r="V491" s="21">
        <f t="shared" si="24"/>
        <v>7443.3939999999993</v>
      </c>
      <c r="W491" s="21">
        <v>0</v>
      </c>
      <c r="X491" s="27">
        <v>68053.877999999997</v>
      </c>
      <c r="Y491" s="12" t="s">
        <v>38</v>
      </c>
      <c r="Z491" s="12" t="s">
        <v>1482</v>
      </c>
      <c r="AA491" s="12" t="str">
        <f>VLOOKUP(C491,'MASTER SALE PARTY'!$B$4:$E$1000,4,FALSE)</f>
        <v>Local</v>
      </c>
      <c r="AB491" s="26">
        <v>4270</v>
      </c>
    </row>
    <row r="492" spans="1:28">
      <c r="A492" s="16">
        <v>43617</v>
      </c>
      <c r="B492" s="12">
        <v>132</v>
      </c>
      <c r="C492" s="23" t="s">
        <v>92</v>
      </c>
      <c r="D492" s="12" t="str">
        <f>VLOOKUP(C492,'MASTER SALE PARTY'!$B$4:$E$1000,2,FALSE)</f>
        <v>27AAACH4211R1ZF</v>
      </c>
      <c r="E492" s="12" t="s">
        <v>1545</v>
      </c>
      <c r="F492" s="24" t="s">
        <v>556</v>
      </c>
      <c r="G492" s="25">
        <v>43639</v>
      </c>
      <c r="H492" s="12" t="str">
        <f>VLOOKUP(C492,'MASTER SALE PARTY'!$B$4:$E$1000,3,FALSE)</f>
        <v>27-Maharashatra</v>
      </c>
      <c r="I492" s="17">
        <v>0</v>
      </c>
      <c r="J492" s="17" t="s">
        <v>37</v>
      </c>
      <c r="K492" s="26">
        <v>85129000</v>
      </c>
      <c r="L492" s="20">
        <f>VLOOKUP(K492,'MASTER SALE HSN'!$A$4:$E$200,5,FALSE)</f>
        <v>18</v>
      </c>
      <c r="M492" s="26"/>
      <c r="N492" s="12"/>
      <c r="O492" s="12"/>
      <c r="P492" s="12"/>
      <c r="Q492" s="12"/>
      <c r="R492" s="12"/>
      <c r="S492" s="28">
        <v>60000</v>
      </c>
      <c r="T492" s="21">
        <f t="shared" si="22"/>
        <v>0</v>
      </c>
      <c r="U492" s="21">
        <f t="shared" si="23"/>
        <v>5400</v>
      </c>
      <c r="V492" s="21">
        <f t="shared" si="24"/>
        <v>5400</v>
      </c>
      <c r="W492" s="21">
        <v>0</v>
      </c>
      <c r="X492" s="27">
        <v>70800</v>
      </c>
      <c r="Y492" s="12" t="s">
        <v>38</v>
      </c>
      <c r="Z492" s="12" t="s">
        <v>1482</v>
      </c>
      <c r="AA492" s="12" t="str">
        <f>VLOOKUP(C492,'MASTER SALE PARTY'!$B$4:$E$1000,4,FALSE)</f>
        <v>Local</v>
      </c>
      <c r="AB492" s="26">
        <v>2400</v>
      </c>
    </row>
    <row r="493" spans="1:28">
      <c r="A493" s="16">
        <v>43617</v>
      </c>
      <c r="B493" s="12">
        <v>133</v>
      </c>
      <c r="C493" s="23" t="s">
        <v>496</v>
      </c>
      <c r="D493" s="12" t="str">
        <f>VLOOKUP(C493,'MASTER SALE PARTY'!$B$4:$E$1000,2,FALSE)</f>
        <v>27AAACV2420J1ZI</v>
      </c>
      <c r="E493" s="12" t="s">
        <v>1545</v>
      </c>
      <c r="F493" s="24" t="s">
        <v>557</v>
      </c>
      <c r="G493" s="25">
        <v>43639</v>
      </c>
      <c r="H493" s="12" t="str">
        <f>VLOOKUP(C493,'MASTER SALE PARTY'!$B$4:$E$1000,3,FALSE)</f>
        <v>27-Maharashatra</v>
      </c>
      <c r="I493" s="17">
        <v>0</v>
      </c>
      <c r="J493" s="17" t="s">
        <v>37</v>
      </c>
      <c r="K493" s="26">
        <v>85119000</v>
      </c>
      <c r="L493" s="20">
        <f>VLOOKUP(K493,'MASTER SALE HSN'!$A$4:$E$200,5,FALSE)</f>
        <v>28</v>
      </c>
      <c r="M493" s="26"/>
      <c r="N493" s="12"/>
      <c r="O493" s="12"/>
      <c r="P493" s="12"/>
      <c r="Q493" s="12"/>
      <c r="R493" s="12"/>
      <c r="S493" s="28">
        <v>29964.6</v>
      </c>
      <c r="T493" s="21">
        <f t="shared" si="22"/>
        <v>0</v>
      </c>
      <c r="U493" s="21">
        <f t="shared" si="23"/>
        <v>4195.0439999999999</v>
      </c>
      <c r="V493" s="21">
        <f t="shared" si="24"/>
        <v>4195.0439999999999</v>
      </c>
      <c r="W493" s="21">
        <v>0</v>
      </c>
      <c r="X493" s="27">
        <v>38354.688000000002</v>
      </c>
      <c r="Y493" s="12" t="s">
        <v>38</v>
      </c>
      <c r="Z493" s="12" t="s">
        <v>1482</v>
      </c>
      <c r="AA493" s="12" t="str">
        <f>VLOOKUP(C493,'MASTER SALE PARTY'!$B$4:$E$1000,4,FALSE)</f>
        <v>Local</v>
      </c>
      <c r="AB493" s="26">
        <v>540</v>
      </c>
    </row>
    <row r="494" spans="1:28">
      <c r="A494" s="16">
        <v>43617</v>
      </c>
      <c r="B494" s="12"/>
      <c r="C494" s="23" t="s">
        <v>496</v>
      </c>
      <c r="D494" s="12" t="str">
        <f>VLOOKUP(C494,'MASTER SALE PARTY'!$B$4:$E$1000,2,FALSE)</f>
        <v>27AAACV2420J1ZI</v>
      </c>
      <c r="E494" s="12" t="s">
        <v>1545</v>
      </c>
      <c r="F494" s="24" t="s">
        <v>557</v>
      </c>
      <c r="G494" s="25">
        <v>43639</v>
      </c>
      <c r="H494" s="12" t="str">
        <f>VLOOKUP(C494,'MASTER SALE PARTY'!$B$4:$E$1000,3,FALSE)</f>
        <v>27-Maharashatra</v>
      </c>
      <c r="I494" s="17">
        <v>0</v>
      </c>
      <c r="J494" s="17" t="s">
        <v>37</v>
      </c>
      <c r="K494" s="26">
        <v>87142090</v>
      </c>
      <c r="L494" s="20">
        <f>VLOOKUP(K494,'MASTER SALE HSN'!$A$4:$E$200,5,FALSE)</f>
        <v>28</v>
      </c>
      <c r="M494" s="26"/>
      <c r="N494" s="12"/>
      <c r="O494" s="12"/>
      <c r="P494" s="12"/>
      <c r="Q494" s="12"/>
      <c r="R494" s="12"/>
      <c r="S494" s="28">
        <v>33324.480000000003</v>
      </c>
      <c r="T494" s="21">
        <f t="shared" si="22"/>
        <v>0</v>
      </c>
      <c r="U494" s="21">
        <f t="shared" si="23"/>
        <v>4665.427200000001</v>
      </c>
      <c r="V494" s="21">
        <f t="shared" si="24"/>
        <v>4665.427200000001</v>
      </c>
      <c r="W494" s="21">
        <v>0</v>
      </c>
      <c r="X494" s="27">
        <v>42655.3344</v>
      </c>
      <c r="Y494" s="12" t="s">
        <v>38</v>
      </c>
      <c r="Z494" s="12" t="s">
        <v>1482</v>
      </c>
      <c r="AA494" s="12" t="str">
        <f>VLOOKUP(C494,'MASTER SALE PARTY'!$B$4:$E$1000,4,FALSE)</f>
        <v>Local</v>
      </c>
      <c r="AB494" s="26">
        <v>756</v>
      </c>
    </row>
    <row r="495" spans="1:28">
      <c r="A495" s="16">
        <v>43617</v>
      </c>
      <c r="B495" s="12">
        <v>134</v>
      </c>
      <c r="C495" s="23" t="s">
        <v>142</v>
      </c>
      <c r="D495" s="12" t="str">
        <f>VLOOKUP(C495,'MASTER SALE PARTY'!$B$4:$E$1000,2,FALSE)</f>
        <v>27AAACB2484Q1Z8</v>
      </c>
      <c r="E495" s="12" t="s">
        <v>1545</v>
      </c>
      <c r="F495" s="24" t="s">
        <v>558</v>
      </c>
      <c r="G495" s="25">
        <v>43639</v>
      </c>
      <c r="H495" s="12" t="str">
        <f>VLOOKUP(C495,'MASTER SALE PARTY'!$B$4:$E$1000,3,FALSE)</f>
        <v>27-Maharashatra</v>
      </c>
      <c r="I495" s="17">
        <v>0</v>
      </c>
      <c r="J495" s="17" t="s">
        <v>37</v>
      </c>
      <c r="K495" s="26">
        <v>998898</v>
      </c>
      <c r="L495" s="20">
        <f>VLOOKUP(K495,'MASTER SALE HSN'!$A$4:$E$200,5,FALSE)</f>
        <v>18</v>
      </c>
      <c r="M495" s="26"/>
      <c r="N495" s="12"/>
      <c r="O495" s="12"/>
      <c r="P495" s="12"/>
      <c r="Q495" s="12"/>
      <c r="R495" s="12"/>
      <c r="S495" s="28">
        <v>7595</v>
      </c>
      <c r="T495" s="21">
        <f t="shared" si="22"/>
        <v>0</v>
      </c>
      <c r="U495" s="21">
        <f t="shared" si="23"/>
        <v>683.55000000000007</v>
      </c>
      <c r="V495" s="21">
        <f t="shared" si="24"/>
        <v>683.55000000000007</v>
      </c>
      <c r="W495" s="21">
        <v>0</v>
      </c>
      <c r="X495" s="27">
        <v>8962.0999999999985</v>
      </c>
      <c r="Y495" s="12" t="s">
        <v>38</v>
      </c>
      <c r="Z495" s="12" t="s">
        <v>1482</v>
      </c>
      <c r="AA495" s="12" t="str">
        <f>VLOOKUP(C495,'MASTER SALE PARTY'!$B$4:$E$1000,4,FALSE)</f>
        <v>Local</v>
      </c>
      <c r="AB495" s="26">
        <v>2290</v>
      </c>
    </row>
    <row r="496" spans="1:28">
      <c r="A496" s="16">
        <v>43617</v>
      </c>
      <c r="B496" s="12">
        <v>135</v>
      </c>
      <c r="C496" s="23" t="s">
        <v>185</v>
      </c>
      <c r="D496" s="12" t="str">
        <f>VLOOKUP(C496,'MASTER SALE PARTY'!$B$4:$E$1000,2,FALSE)</f>
        <v>27AABFP3834C1ZK</v>
      </c>
      <c r="E496" s="12" t="s">
        <v>1545</v>
      </c>
      <c r="F496" s="24" t="s">
        <v>559</v>
      </c>
      <c r="G496" s="25">
        <v>43639</v>
      </c>
      <c r="H496" s="12" t="str">
        <f>VLOOKUP(C496,'MASTER SALE PARTY'!$B$4:$E$1000,3,FALSE)</f>
        <v>27-Maharashatra</v>
      </c>
      <c r="I496" s="17">
        <v>0</v>
      </c>
      <c r="J496" s="17" t="s">
        <v>37</v>
      </c>
      <c r="K496" s="26">
        <v>87141900</v>
      </c>
      <c r="L496" s="20">
        <f>VLOOKUP(K496,'MASTER SALE HSN'!$A$4:$E$200,5,FALSE)</f>
        <v>28</v>
      </c>
      <c r="M496" s="26"/>
      <c r="N496" s="12"/>
      <c r="O496" s="12"/>
      <c r="P496" s="12"/>
      <c r="Q496" s="12"/>
      <c r="R496" s="12"/>
      <c r="S496" s="28">
        <v>54886.04</v>
      </c>
      <c r="T496" s="21">
        <f t="shared" si="22"/>
        <v>0</v>
      </c>
      <c r="U496" s="21">
        <f t="shared" si="23"/>
        <v>7684.0456000000004</v>
      </c>
      <c r="V496" s="21">
        <f t="shared" si="24"/>
        <v>7684.0456000000004</v>
      </c>
      <c r="W496" s="21">
        <v>0</v>
      </c>
      <c r="X496" s="27">
        <v>70254.141199999998</v>
      </c>
      <c r="Y496" s="12" t="s">
        <v>38</v>
      </c>
      <c r="Z496" s="12" t="s">
        <v>1482</v>
      </c>
      <c r="AA496" s="12" t="str">
        <f>VLOOKUP(C496,'MASTER SALE PARTY'!$B$4:$E$1000,4,FALSE)</f>
        <v>Local</v>
      </c>
      <c r="AB496" s="26">
        <v>4468</v>
      </c>
    </row>
    <row r="497" spans="1:28">
      <c r="A497" s="16">
        <v>43617</v>
      </c>
      <c r="B497" s="12">
        <v>136</v>
      </c>
      <c r="C497" s="23" t="s">
        <v>64</v>
      </c>
      <c r="D497" s="12" t="str">
        <f>VLOOKUP(C497,'MASTER SALE PARTY'!$B$4:$E$1000,2,FALSE)</f>
        <v>27AAACD4090Q1Z8</v>
      </c>
      <c r="E497" s="12" t="s">
        <v>1545</v>
      </c>
      <c r="F497" s="24" t="s">
        <v>560</v>
      </c>
      <c r="G497" s="25">
        <v>43639</v>
      </c>
      <c r="H497" s="12" t="str">
        <f>VLOOKUP(C497,'MASTER SALE PARTY'!$B$4:$E$1000,3,FALSE)</f>
        <v>27-Maharashatra</v>
      </c>
      <c r="I497" s="17">
        <v>0</v>
      </c>
      <c r="J497" s="17" t="s">
        <v>37</v>
      </c>
      <c r="K497" s="26">
        <v>85129000</v>
      </c>
      <c r="L497" s="20">
        <f>VLOOKUP(K497,'MASTER SALE HSN'!$A$4:$E$200,5,FALSE)</f>
        <v>18</v>
      </c>
      <c r="M497" s="26"/>
      <c r="N497" s="12"/>
      <c r="O497" s="12"/>
      <c r="P497" s="12"/>
      <c r="Q497" s="12"/>
      <c r="R497" s="12"/>
      <c r="S497" s="28">
        <v>82722.78</v>
      </c>
      <c r="T497" s="21">
        <f t="shared" si="22"/>
        <v>0</v>
      </c>
      <c r="U497" s="21">
        <f t="shared" si="23"/>
        <v>7445.0501999999997</v>
      </c>
      <c r="V497" s="21">
        <f t="shared" si="24"/>
        <v>7445.0501999999997</v>
      </c>
      <c r="W497" s="21">
        <v>0</v>
      </c>
      <c r="X497" s="27">
        <v>97612.880399999995</v>
      </c>
      <c r="Y497" s="12" t="s">
        <v>38</v>
      </c>
      <c r="Z497" s="12" t="s">
        <v>1482</v>
      </c>
      <c r="AA497" s="12" t="str">
        <f>VLOOKUP(C497,'MASTER SALE PARTY'!$B$4:$E$1000,4,FALSE)</f>
        <v>Local</v>
      </c>
      <c r="AB497" s="26">
        <v>678</v>
      </c>
    </row>
    <row r="498" spans="1:28">
      <c r="A498" s="16">
        <v>43617</v>
      </c>
      <c r="B498" s="12">
        <v>137</v>
      </c>
      <c r="C498" s="23" t="s">
        <v>45</v>
      </c>
      <c r="D498" s="12" t="str">
        <f>VLOOKUP(C498,'MASTER SALE PARTY'!$B$4:$E$1000,2,FALSE)</f>
        <v>27AAECM8871A1ZF</v>
      </c>
      <c r="E498" s="12" t="s">
        <v>1545</v>
      </c>
      <c r="F498" s="24" t="s">
        <v>561</v>
      </c>
      <c r="G498" s="25">
        <v>43640</v>
      </c>
      <c r="H498" s="12" t="str">
        <f>VLOOKUP(C498,'MASTER SALE PARTY'!$B$4:$E$1000,3,FALSE)</f>
        <v>27-Maharashatra</v>
      </c>
      <c r="I498" s="17">
        <v>0</v>
      </c>
      <c r="J498" s="17" t="s">
        <v>37</v>
      </c>
      <c r="K498" s="26">
        <v>87089900</v>
      </c>
      <c r="L498" s="20">
        <f>VLOOKUP(K498,'MASTER SALE HSN'!$A$4:$E$200,5,FALSE)</f>
        <v>28</v>
      </c>
      <c r="M498" s="26"/>
      <c r="N498" s="12"/>
      <c r="O498" s="12"/>
      <c r="P498" s="12"/>
      <c r="Q498" s="12"/>
      <c r="R498" s="12"/>
      <c r="S498" s="28">
        <v>23255.759999999998</v>
      </c>
      <c r="T498" s="21">
        <f t="shared" si="22"/>
        <v>0</v>
      </c>
      <c r="U498" s="21">
        <f t="shared" si="23"/>
        <v>3255.8063999999995</v>
      </c>
      <c r="V498" s="21">
        <f t="shared" si="24"/>
        <v>3255.8063999999995</v>
      </c>
      <c r="W498" s="21">
        <v>0</v>
      </c>
      <c r="X498" s="27">
        <v>29767.382799999996</v>
      </c>
      <c r="Y498" s="12" t="s">
        <v>38</v>
      </c>
      <c r="Z498" s="12" t="s">
        <v>1482</v>
      </c>
      <c r="AA498" s="12" t="str">
        <f>VLOOKUP(C498,'MASTER SALE PARTY'!$B$4:$E$1000,4,FALSE)</f>
        <v>Local</v>
      </c>
      <c r="AB498" s="26">
        <v>12</v>
      </c>
    </row>
    <row r="499" spans="1:28">
      <c r="A499" s="16">
        <v>43617</v>
      </c>
      <c r="B499" s="12">
        <v>138</v>
      </c>
      <c r="C499" s="23" t="s">
        <v>185</v>
      </c>
      <c r="D499" s="12" t="str">
        <f>VLOOKUP(C499,'MASTER SALE PARTY'!$B$4:$E$1000,2,FALSE)</f>
        <v>27AABFP3834C1ZK</v>
      </c>
      <c r="E499" s="12" t="s">
        <v>1545</v>
      </c>
      <c r="F499" s="24" t="s">
        <v>562</v>
      </c>
      <c r="G499" s="25">
        <v>43640</v>
      </c>
      <c r="H499" s="12" t="str">
        <f>VLOOKUP(C499,'MASTER SALE PARTY'!$B$4:$E$1000,3,FALSE)</f>
        <v>27-Maharashatra</v>
      </c>
      <c r="I499" s="17">
        <v>0</v>
      </c>
      <c r="J499" s="17" t="s">
        <v>37</v>
      </c>
      <c r="K499" s="26">
        <v>87141900</v>
      </c>
      <c r="L499" s="20">
        <f>VLOOKUP(K499,'MASTER SALE HSN'!$A$4:$E$200,5,FALSE)</f>
        <v>28</v>
      </c>
      <c r="M499" s="26"/>
      <c r="N499" s="12"/>
      <c r="O499" s="12"/>
      <c r="P499" s="12"/>
      <c r="Q499" s="12"/>
      <c r="R499" s="12"/>
      <c r="S499" s="28">
        <v>31465.9</v>
      </c>
      <c r="T499" s="21">
        <f t="shared" si="22"/>
        <v>0</v>
      </c>
      <c r="U499" s="21">
        <f t="shared" si="23"/>
        <v>4405.2259999999997</v>
      </c>
      <c r="V499" s="21">
        <f t="shared" si="24"/>
        <v>4405.2259999999997</v>
      </c>
      <c r="W499" s="21">
        <v>0</v>
      </c>
      <c r="X499" s="27">
        <v>40276.342000000004</v>
      </c>
      <c r="Y499" s="12" t="s">
        <v>38</v>
      </c>
      <c r="Z499" s="12" t="s">
        <v>1482</v>
      </c>
      <c r="AA499" s="12" t="str">
        <f>VLOOKUP(C499,'MASTER SALE PARTY'!$B$4:$E$1000,4,FALSE)</f>
        <v>Local</v>
      </c>
      <c r="AB499" s="26">
        <v>2470</v>
      </c>
    </row>
    <row r="500" spans="1:28">
      <c r="A500" s="16">
        <v>43617</v>
      </c>
      <c r="B500" s="12">
        <v>139</v>
      </c>
      <c r="C500" s="23" t="s">
        <v>45</v>
      </c>
      <c r="D500" s="12" t="str">
        <f>VLOOKUP(C500,'MASTER SALE PARTY'!$B$4:$E$1000,2,FALSE)</f>
        <v>27AAECM8871A1ZF</v>
      </c>
      <c r="E500" s="12" t="s">
        <v>1545</v>
      </c>
      <c r="F500" s="24" t="s">
        <v>563</v>
      </c>
      <c r="G500" s="25">
        <v>43640</v>
      </c>
      <c r="H500" s="12" t="str">
        <f>VLOOKUP(C500,'MASTER SALE PARTY'!$B$4:$E$1000,3,FALSE)</f>
        <v>27-Maharashatra</v>
      </c>
      <c r="I500" s="17">
        <v>0</v>
      </c>
      <c r="J500" s="17" t="s">
        <v>37</v>
      </c>
      <c r="K500" s="26">
        <v>87089900</v>
      </c>
      <c r="L500" s="20">
        <f>VLOOKUP(K500,'MASTER SALE HSN'!$A$4:$E$200,5,FALSE)</f>
        <v>28</v>
      </c>
      <c r="M500" s="26"/>
      <c r="N500" s="12"/>
      <c r="O500" s="12"/>
      <c r="P500" s="12"/>
      <c r="Q500" s="12"/>
      <c r="R500" s="12"/>
      <c r="S500" s="28">
        <v>23255.759999999998</v>
      </c>
      <c r="T500" s="21">
        <f t="shared" si="22"/>
        <v>0</v>
      </c>
      <c r="U500" s="21">
        <f t="shared" si="23"/>
        <v>3255.8063999999995</v>
      </c>
      <c r="V500" s="21">
        <f t="shared" si="24"/>
        <v>3255.8063999999995</v>
      </c>
      <c r="W500" s="21">
        <v>0</v>
      </c>
      <c r="X500" s="27">
        <v>29767.382799999996</v>
      </c>
      <c r="Y500" s="12" t="s">
        <v>38</v>
      </c>
      <c r="Z500" s="12" t="s">
        <v>1482</v>
      </c>
      <c r="AA500" s="12" t="str">
        <f>VLOOKUP(C500,'MASTER SALE PARTY'!$B$4:$E$1000,4,FALSE)</f>
        <v>Local</v>
      </c>
      <c r="AB500" s="26">
        <v>12</v>
      </c>
    </row>
    <row r="501" spans="1:28">
      <c r="A501" s="16">
        <v>43617</v>
      </c>
      <c r="B501" s="12">
        <v>140</v>
      </c>
      <c r="C501" s="23" t="s">
        <v>64</v>
      </c>
      <c r="D501" s="12" t="str">
        <f>VLOOKUP(C501,'MASTER SALE PARTY'!$B$4:$E$1000,2,FALSE)</f>
        <v>27AAACD4090Q1Z8</v>
      </c>
      <c r="E501" s="12" t="s">
        <v>1545</v>
      </c>
      <c r="F501" s="24" t="s">
        <v>564</v>
      </c>
      <c r="G501" s="25">
        <v>43641</v>
      </c>
      <c r="H501" s="12" t="str">
        <f>VLOOKUP(C501,'MASTER SALE PARTY'!$B$4:$E$1000,3,FALSE)</f>
        <v>27-Maharashatra</v>
      </c>
      <c r="I501" s="17">
        <v>0</v>
      </c>
      <c r="J501" s="17" t="s">
        <v>37</v>
      </c>
      <c r="K501" s="26">
        <v>85129000</v>
      </c>
      <c r="L501" s="20">
        <f>VLOOKUP(K501,'MASTER SALE HSN'!$A$4:$E$200,5,FALSE)</f>
        <v>18</v>
      </c>
      <c r="M501" s="26"/>
      <c r="N501" s="12"/>
      <c r="O501" s="12"/>
      <c r="P501" s="12"/>
      <c r="Q501" s="12"/>
      <c r="R501" s="12"/>
      <c r="S501" s="28">
        <v>59296.86</v>
      </c>
      <c r="T501" s="21">
        <f t="shared" si="22"/>
        <v>0</v>
      </c>
      <c r="U501" s="21">
        <f t="shared" si="23"/>
        <v>5336.7174000000005</v>
      </c>
      <c r="V501" s="21">
        <f t="shared" si="24"/>
        <v>5336.7174000000005</v>
      </c>
      <c r="W501" s="21">
        <v>0</v>
      </c>
      <c r="X501" s="27">
        <v>69970.304799999998</v>
      </c>
      <c r="Y501" s="12" t="s">
        <v>38</v>
      </c>
      <c r="Z501" s="12" t="s">
        <v>1482</v>
      </c>
      <c r="AA501" s="12" t="str">
        <f>VLOOKUP(C501,'MASTER SALE PARTY'!$B$4:$E$1000,4,FALSE)</f>
        <v>Local</v>
      </c>
      <c r="AB501" s="26">
        <v>486</v>
      </c>
    </row>
    <row r="502" spans="1:28">
      <c r="A502" s="16">
        <v>43617</v>
      </c>
      <c r="B502" s="12">
        <v>141</v>
      </c>
      <c r="C502" s="23" t="s">
        <v>89</v>
      </c>
      <c r="D502" s="12" t="str">
        <f>VLOOKUP(C502,'MASTER SALE PARTY'!$B$4:$E$1000,2,FALSE)</f>
        <v>27AACCA4196J1ZG</v>
      </c>
      <c r="E502" s="12" t="s">
        <v>1545</v>
      </c>
      <c r="F502" s="24" t="s">
        <v>565</v>
      </c>
      <c r="G502" s="25">
        <v>43641</v>
      </c>
      <c r="H502" s="12" t="str">
        <f>VLOOKUP(C502,'MASTER SALE PARTY'!$B$4:$E$1000,3,FALSE)</f>
        <v>27-Maharashatra</v>
      </c>
      <c r="I502" s="17">
        <v>0</v>
      </c>
      <c r="J502" s="17" t="s">
        <v>37</v>
      </c>
      <c r="K502" s="26">
        <v>998898</v>
      </c>
      <c r="L502" s="20">
        <f>VLOOKUP(K502,'MASTER SALE HSN'!$A$4:$E$200,5,FALSE)</f>
        <v>18</v>
      </c>
      <c r="M502" s="26"/>
      <c r="N502" s="12"/>
      <c r="O502" s="12"/>
      <c r="P502" s="12"/>
      <c r="Q502" s="12"/>
      <c r="R502" s="12"/>
      <c r="S502" s="28">
        <v>1644</v>
      </c>
      <c r="T502" s="21">
        <f t="shared" si="22"/>
        <v>0</v>
      </c>
      <c r="U502" s="21">
        <f t="shared" si="23"/>
        <v>147.96</v>
      </c>
      <c r="V502" s="21">
        <f t="shared" si="24"/>
        <v>147.96</v>
      </c>
      <c r="W502" s="21">
        <v>0</v>
      </c>
      <c r="X502" s="27">
        <v>1939.92</v>
      </c>
      <c r="Y502" s="12" t="s">
        <v>38</v>
      </c>
      <c r="Z502" s="12" t="s">
        <v>1482</v>
      </c>
      <c r="AA502" s="12" t="str">
        <f>VLOOKUP(C502,'MASTER SALE PARTY'!$B$4:$E$1000,4,FALSE)</f>
        <v>Local</v>
      </c>
      <c r="AB502" s="26">
        <v>200</v>
      </c>
    </row>
    <row r="503" spans="1:28">
      <c r="A503" s="16">
        <v>43617</v>
      </c>
      <c r="B503" s="12">
        <v>142</v>
      </c>
      <c r="C503" s="23" t="s">
        <v>185</v>
      </c>
      <c r="D503" s="12" t="str">
        <f>VLOOKUP(C503,'MASTER SALE PARTY'!$B$4:$E$1000,2,FALSE)</f>
        <v>27AABFP3834C1ZK</v>
      </c>
      <c r="E503" s="12" t="s">
        <v>1545</v>
      </c>
      <c r="F503" s="24" t="s">
        <v>566</v>
      </c>
      <c r="G503" s="25">
        <v>43641</v>
      </c>
      <c r="H503" s="12" t="str">
        <f>VLOOKUP(C503,'MASTER SALE PARTY'!$B$4:$E$1000,3,FALSE)</f>
        <v>27-Maharashatra</v>
      </c>
      <c r="I503" s="17">
        <v>0</v>
      </c>
      <c r="J503" s="17" t="s">
        <v>37</v>
      </c>
      <c r="K503" s="26">
        <v>87141900</v>
      </c>
      <c r="L503" s="20">
        <f>VLOOKUP(K503,'MASTER SALE HSN'!$A$4:$E$200,5,FALSE)</f>
        <v>28</v>
      </c>
      <c r="M503" s="26"/>
      <c r="N503" s="12"/>
      <c r="O503" s="12"/>
      <c r="P503" s="12"/>
      <c r="Q503" s="12"/>
      <c r="R503" s="12"/>
      <c r="S503" s="28">
        <v>22695.25</v>
      </c>
      <c r="T503" s="21">
        <f t="shared" si="22"/>
        <v>0</v>
      </c>
      <c r="U503" s="21">
        <f t="shared" si="23"/>
        <v>3177.335</v>
      </c>
      <c r="V503" s="21">
        <f t="shared" si="24"/>
        <v>3177.335</v>
      </c>
      <c r="W503" s="21">
        <v>0</v>
      </c>
      <c r="X503" s="27">
        <v>29049.929999999997</v>
      </c>
      <c r="Y503" s="12" t="s">
        <v>38</v>
      </c>
      <c r="Z503" s="12" t="s">
        <v>1482</v>
      </c>
      <c r="AA503" s="12" t="str">
        <f>VLOOKUP(C503,'MASTER SALE PARTY'!$B$4:$E$1000,4,FALSE)</f>
        <v>Local</v>
      </c>
      <c r="AB503" s="26">
        <v>1833</v>
      </c>
    </row>
    <row r="504" spans="1:28">
      <c r="A504" s="16">
        <v>43617</v>
      </c>
      <c r="B504" s="12">
        <v>143</v>
      </c>
      <c r="C504" s="23" t="s">
        <v>59</v>
      </c>
      <c r="D504" s="12" t="str">
        <f>VLOOKUP(C504,'MASTER SALE PARTY'!$B$4:$E$1000,2,FALSE)</f>
        <v>27AAACT1848E1ZH</v>
      </c>
      <c r="E504" s="12" t="s">
        <v>1545</v>
      </c>
      <c r="F504" s="24" t="s">
        <v>567</v>
      </c>
      <c r="G504" s="25">
        <v>43641</v>
      </c>
      <c r="H504" s="12" t="str">
        <f>VLOOKUP(C504,'MASTER SALE PARTY'!$B$4:$E$1000,3,FALSE)</f>
        <v>27-Maharashatra</v>
      </c>
      <c r="I504" s="17">
        <v>0</v>
      </c>
      <c r="J504" s="17" t="s">
        <v>37</v>
      </c>
      <c r="K504" s="26">
        <v>87089900</v>
      </c>
      <c r="L504" s="20">
        <f>VLOOKUP(K504,'MASTER SALE HSN'!$A$4:$E$200,5,FALSE)</f>
        <v>28</v>
      </c>
      <c r="M504" s="26"/>
      <c r="N504" s="12"/>
      <c r="O504" s="12"/>
      <c r="P504" s="12"/>
      <c r="Q504" s="12"/>
      <c r="R504" s="12"/>
      <c r="S504" s="28">
        <v>24032.799999999999</v>
      </c>
      <c r="T504" s="21">
        <f t="shared" si="22"/>
        <v>0</v>
      </c>
      <c r="U504" s="21">
        <f t="shared" si="23"/>
        <v>3364.5920000000001</v>
      </c>
      <c r="V504" s="21">
        <f t="shared" si="24"/>
        <v>3364.5920000000001</v>
      </c>
      <c r="W504" s="21">
        <v>0</v>
      </c>
      <c r="X504" s="27">
        <v>30761.984</v>
      </c>
      <c r="Y504" s="12" t="s">
        <v>38</v>
      </c>
      <c r="Z504" s="12" t="s">
        <v>1482</v>
      </c>
      <c r="AA504" s="12" t="str">
        <f>VLOOKUP(C504,'MASTER SALE PARTY'!$B$4:$E$1000,4,FALSE)</f>
        <v>Local</v>
      </c>
      <c r="AB504" s="26">
        <v>40</v>
      </c>
    </row>
    <row r="505" spans="1:28">
      <c r="A505" s="16">
        <v>43617</v>
      </c>
      <c r="B505" s="12">
        <v>144</v>
      </c>
      <c r="C505" s="23" t="s">
        <v>173</v>
      </c>
      <c r="D505" s="12" t="str">
        <f>VLOOKUP(C505,'MASTER SALE PARTY'!$B$4:$E$1000,2,FALSE)</f>
        <v>27AAGCP0139E1ZP</v>
      </c>
      <c r="E505" s="12" t="s">
        <v>1545</v>
      </c>
      <c r="F505" s="24" t="s">
        <v>568</v>
      </c>
      <c r="G505" s="25">
        <v>43641</v>
      </c>
      <c r="H505" s="12" t="str">
        <f>VLOOKUP(C505,'MASTER SALE PARTY'!$B$4:$E$1000,3,FALSE)</f>
        <v>27-Maharashatra</v>
      </c>
      <c r="I505" s="17">
        <v>0</v>
      </c>
      <c r="J505" s="17" t="s">
        <v>37</v>
      </c>
      <c r="K505" s="26">
        <v>87141090</v>
      </c>
      <c r="L505" s="20">
        <f>VLOOKUP(K505,'MASTER SALE HSN'!$A$4:$E$200,5,FALSE)</f>
        <v>28</v>
      </c>
      <c r="M505" s="26"/>
      <c r="N505" s="12"/>
      <c r="O505" s="12"/>
      <c r="P505" s="12"/>
      <c r="Q505" s="12"/>
      <c r="R505" s="12"/>
      <c r="S505" s="28">
        <v>34670.199999999997</v>
      </c>
      <c r="T505" s="21">
        <f t="shared" si="22"/>
        <v>0</v>
      </c>
      <c r="U505" s="21">
        <f t="shared" si="23"/>
        <v>4853.8279999999995</v>
      </c>
      <c r="V505" s="21">
        <f t="shared" si="24"/>
        <v>4853.8279999999995</v>
      </c>
      <c r="W505" s="21">
        <v>0</v>
      </c>
      <c r="X505" s="27">
        <v>44377.856</v>
      </c>
      <c r="Y505" s="12" t="s">
        <v>38</v>
      </c>
      <c r="Z505" s="12" t="s">
        <v>1482</v>
      </c>
      <c r="AA505" s="12" t="str">
        <f>VLOOKUP(C505,'MASTER SALE PARTY'!$B$4:$E$1000,4,FALSE)</f>
        <v>Local</v>
      </c>
      <c r="AB505" s="26">
        <v>460</v>
      </c>
    </row>
    <row r="506" spans="1:28">
      <c r="A506" s="16">
        <v>43617</v>
      </c>
      <c r="B506" s="12">
        <v>145</v>
      </c>
      <c r="C506" s="23" t="s">
        <v>173</v>
      </c>
      <c r="D506" s="12" t="str">
        <f>VLOOKUP(C506,'MASTER SALE PARTY'!$B$4:$E$1000,2,FALSE)</f>
        <v>27AAGCP0139E1ZP</v>
      </c>
      <c r="E506" s="12" t="s">
        <v>1545</v>
      </c>
      <c r="F506" s="24" t="s">
        <v>569</v>
      </c>
      <c r="G506" s="25">
        <v>43641</v>
      </c>
      <c r="H506" s="12" t="str">
        <f>VLOOKUP(C506,'MASTER SALE PARTY'!$B$4:$E$1000,3,FALSE)</f>
        <v>27-Maharashatra</v>
      </c>
      <c r="I506" s="17">
        <v>0</v>
      </c>
      <c r="J506" s="17" t="s">
        <v>37</v>
      </c>
      <c r="K506" s="26">
        <v>87141090</v>
      </c>
      <c r="L506" s="20">
        <f>VLOOKUP(K506,'MASTER SALE HSN'!$A$4:$E$200,5,FALSE)</f>
        <v>28</v>
      </c>
      <c r="M506" s="26"/>
      <c r="N506" s="12"/>
      <c r="O506" s="12"/>
      <c r="P506" s="12"/>
      <c r="Q506" s="12"/>
      <c r="R506" s="12"/>
      <c r="S506" s="28">
        <v>53614.2</v>
      </c>
      <c r="T506" s="21">
        <f t="shared" si="22"/>
        <v>0</v>
      </c>
      <c r="U506" s="21">
        <f t="shared" si="23"/>
        <v>7505.9879999999994</v>
      </c>
      <c r="V506" s="21">
        <f t="shared" si="24"/>
        <v>7505.9879999999994</v>
      </c>
      <c r="W506" s="21">
        <v>0</v>
      </c>
      <c r="X506" s="27">
        <v>68626.175999999992</v>
      </c>
      <c r="Y506" s="12" t="s">
        <v>38</v>
      </c>
      <c r="Z506" s="12" t="s">
        <v>1482</v>
      </c>
      <c r="AA506" s="12" t="str">
        <f>VLOOKUP(C506,'MASTER SALE PARTY'!$B$4:$E$1000,4,FALSE)</f>
        <v>Local</v>
      </c>
      <c r="AB506" s="26">
        <v>1140</v>
      </c>
    </row>
    <row r="507" spans="1:28">
      <c r="A507" s="16">
        <v>43617</v>
      </c>
      <c r="B507" s="12">
        <v>146</v>
      </c>
      <c r="C507" s="23" t="s">
        <v>92</v>
      </c>
      <c r="D507" s="12" t="str">
        <f>VLOOKUP(C507,'MASTER SALE PARTY'!$B$4:$E$1000,2,FALSE)</f>
        <v>27AAACH4211R1ZF</v>
      </c>
      <c r="E507" s="12" t="s">
        <v>1545</v>
      </c>
      <c r="F507" s="24" t="s">
        <v>570</v>
      </c>
      <c r="G507" s="25">
        <v>43641</v>
      </c>
      <c r="H507" s="12" t="str">
        <f>VLOOKUP(C507,'MASTER SALE PARTY'!$B$4:$E$1000,3,FALSE)</f>
        <v>27-Maharashatra</v>
      </c>
      <c r="I507" s="17">
        <v>0</v>
      </c>
      <c r="J507" s="17" t="s">
        <v>37</v>
      </c>
      <c r="K507" s="26">
        <v>85129000</v>
      </c>
      <c r="L507" s="20">
        <f>VLOOKUP(K507,'MASTER SALE HSN'!$A$4:$E$200,5,FALSE)</f>
        <v>18</v>
      </c>
      <c r="M507" s="26"/>
      <c r="N507" s="12"/>
      <c r="O507" s="12"/>
      <c r="P507" s="12"/>
      <c r="Q507" s="12"/>
      <c r="R507" s="12"/>
      <c r="S507" s="28">
        <v>84000</v>
      </c>
      <c r="T507" s="21">
        <f t="shared" si="22"/>
        <v>0</v>
      </c>
      <c r="U507" s="21">
        <f t="shared" si="23"/>
        <v>7560</v>
      </c>
      <c r="V507" s="21">
        <f t="shared" si="24"/>
        <v>7560</v>
      </c>
      <c r="W507" s="21">
        <v>0</v>
      </c>
      <c r="X507" s="27">
        <v>99120</v>
      </c>
      <c r="Y507" s="12" t="s">
        <v>38</v>
      </c>
      <c r="Z507" s="12" t="s">
        <v>1482</v>
      </c>
      <c r="AA507" s="12" t="str">
        <f>VLOOKUP(C507,'MASTER SALE PARTY'!$B$4:$E$1000,4,FALSE)</f>
        <v>Local</v>
      </c>
      <c r="AB507" s="26">
        <v>3360</v>
      </c>
    </row>
    <row r="508" spans="1:28">
      <c r="A508" s="16">
        <v>43617</v>
      </c>
      <c r="B508" s="12">
        <v>147</v>
      </c>
      <c r="C508" s="23" t="s">
        <v>45</v>
      </c>
      <c r="D508" s="12" t="str">
        <f>VLOOKUP(C508,'MASTER SALE PARTY'!$B$4:$E$1000,2,FALSE)</f>
        <v>27AAECM8871A1ZF</v>
      </c>
      <c r="E508" s="12" t="s">
        <v>1545</v>
      </c>
      <c r="F508" s="24" t="s">
        <v>571</v>
      </c>
      <c r="G508" s="25">
        <v>43642</v>
      </c>
      <c r="H508" s="12" t="str">
        <f>VLOOKUP(C508,'MASTER SALE PARTY'!$B$4:$E$1000,3,FALSE)</f>
        <v>27-Maharashatra</v>
      </c>
      <c r="I508" s="17">
        <v>0</v>
      </c>
      <c r="J508" s="17" t="s">
        <v>37</v>
      </c>
      <c r="K508" s="26">
        <v>87089900</v>
      </c>
      <c r="L508" s="20">
        <f>VLOOKUP(K508,'MASTER SALE HSN'!$A$4:$E$200,5,FALSE)</f>
        <v>28</v>
      </c>
      <c r="M508" s="26"/>
      <c r="N508" s="12"/>
      <c r="O508" s="12"/>
      <c r="P508" s="12"/>
      <c r="Q508" s="12"/>
      <c r="R508" s="12"/>
      <c r="S508" s="28">
        <v>23255.759999999998</v>
      </c>
      <c r="T508" s="21">
        <f t="shared" si="22"/>
        <v>0</v>
      </c>
      <c r="U508" s="21">
        <f t="shared" si="23"/>
        <v>3255.8063999999995</v>
      </c>
      <c r="V508" s="21">
        <f t="shared" si="24"/>
        <v>3255.8063999999995</v>
      </c>
      <c r="W508" s="21">
        <v>0</v>
      </c>
      <c r="X508" s="27">
        <v>29767.382799999996</v>
      </c>
      <c r="Y508" s="12" t="s">
        <v>38</v>
      </c>
      <c r="Z508" s="12" t="s">
        <v>1482</v>
      </c>
      <c r="AA508" s="12" t="str">
        <f>VLOOKUP(C508,'MASTER SALE PARTY'!$B$4:$E$1000,4,FALSE)</f>
        <v>Local</v>
      </c>
      <c r="AB508" s="26">
        <v>12</v>
      </c>
    </row>
    <row r="509" spans="1:28">
      <c r="A509" s="16">
        <v>43617</v>
      </c>
      <c r="B509" s="12">
        <v>148</v>
      </c>
      <c r="C509" s="23" t="s">
        <v>185</v>
      </c>
      <c r="D509" s="12" t="str">
        <f>VLOOKUP(C509,'MASTER SALE PARTY'!$B$4:$E$1000,2,FALSE)</f>
        <v>27AABFP3834C1ZK</v>
      </c>
      <c r="E509" s="12" t="s">
        <v>1545</v>
      </c>
      <c r="F509" s="24" t="s">
        <v>572</v>
      </c>
      <c r="G509" s="25">
        <v>43642</v>
      </c>
      <c r="H509" s="12" t="str">
        <f>VLOOKUP(C509,'MASTER SALE PARTY'!$B$4:$E$1000,3,FALSE)</f>
        <v>27-Maharashatra</v>
      </c>
      <c r="I509" s="17">
        <v>0</v>
      </c>
      <c r="J509" s="17" t="s">
        <v>37</v>
      </c>
      <c r="K509" s="26">
        <v>87141900</v>
      </c>
      <c r="L509" s="20">
        <f>VLOOKUP(K509,'MASTER SALE HSN'!$A$4:$E$200,5,FALSE)</f>
        <v>28</v>
      </c>
      <c r="M509" s="26"/>
      <c r="N509" s="12"/>
      <c r="O509" s="12"/>
      <c r="P509" s="12"/>
      <c r="Q509" s="12"/>
      <c r="R509" s="12"/>
      <c r="S509" s="28">
        <v>22475.66</v>
      </c>
      <c r="T509" s="21">
        <f t="shared" si="22"/>
        <v>0</v>
      </c>
      <c r="U509" s="21">
        <f t="shared" si="23"/>
        <v>3146.5924</v>
      </c>
      <c r="V509" s="21">
        <f t="shared" si="24"/>
        <v>3146.5924</v>
      </c>
      <c r="W509" s="21">
        <v>0</v>
      </c>
      <c r="X509" s="27">
        <v>28768.844800000003</v>
      </c>
      <c r="Y509" s="12" t="s">
        <v>38</v>
      </c>
      <c r="Z509" s="12" t="s">
        <v>1482</v>
      </c>
      <c r="AA509" s="12" t="str">
        <f>VLOOKUP(C509,'MASTER SALE PARTY'!$B$4:$E$1000,4,FALSE)</f>
        <v>Local</v>
      </c>
      <c r="AB509" s="26">
        <v>1854</v>
      </c>
    </row>
    <row r="510" spans="1:28">
      <c r="A510" s="16">
        <v>43617</v>
      </c>
      <c r="B510" s="12">
        <v>149</v>
      </c>
      <c r="C510" s="23" t="s">
        <v>59</v>
      </c>
      <c r="D510" s="12" t="str">
        <f>VLOOKUP(C510,'MASTER SALE PARTY'!$B$4:$E$1000,2,FALSE)</f>
        <v>27AAACT1848E1ZH</v>
      </c>
      <c r="E510" s="12" t="s">
        <v>1545</v>
      </c>
      <c r="F510" s="24" t="s">
        <v>573</v>
      </c>
      <c r="G510" s="25">
        <v>43642</v>
      </c>
      <c r="H510" s="12" t="str">
        <f>VLOOKUP(C510,'MASTER SALE PARTY'!$B$4:$E$1000,3,FALSE)</f>
        <v>27-Maharashatra</v>
      </c>
      <c r="I510" s="17">
        <v>0</v>
      </c>
      <c r="J510" s="17" t="s">
        <v>37</v>
      </c>
      <c r="K510" s="26">
        <v>87089900</v>
      </c>
      <c r="L510" s="20">
        <f>VLOOKUP(K510,'MASTER SALE HSN'!$A$4:$E$200,5,FALSE)</f>
        <v>28</v>
      </c>
      <c r="M510" s="26"/>
      <c r="N510" s="12"/>
      <c r="O510" s="12"/>
      <c r="P510" s="12"/>
      <c r="Q510" s="12"/>
      <c r="R510" s="12"/>
      <c r="S510" s="28">
        <v>26951.86</v>
      </c>
      <c r="T510" s="21">
        <f t="shared" si="22"/>
        <v>0</v>
      </c>
      <c r="U510" s="21">
        <f t="shared" si="23"/>
        <v>3773.2604000000001</v>
      </c>
      <c r="V510" s="21">
        <f t="shared" si="24"/>
        <v>3773.2604000000001</v>
      </c>
      <c r="W510" s="21">
        <v>0</v>
      </c>
      <c r="X510" s="27">
        <v>34498.380799999999</v>
      </c>
      <c r="Y510" s="12" t="s">
        <v>38</v>
      </c>
      <c r="Z510" s="12" t="s">
        <v>1482</v>
      </c>
      <c r="AA510" s="12" t="str">
        <f>VLOOKUP(C510,'MASTER SALE PARTY'!$B$4:$E$1000,4,FALSE)</f>
        <v>Local</v>
      </c>
      <c r="AB510" s="26">
        <v>46</v>
      </c>
    </row>
    <row r="511" spans="1:28">
      <c r="A511" s="16">
        <v>43617</v>
      </c>
      <c r="B511" s="12">
        <v>150</v>
      </c>
      <c r="C511" s="23" t="s">
        <v>45</v>
      </c>
      <c r="D511" s="12" t="str">
        <f>VLOOKUP(C511,'MASTER SALE PARTY'!$B$4:$E$1000,2,FALSE)</f>
        <v>27AAECM8871A1ZF</v>
      </c>
      <c r="E511" s="12" t="s">
        <v>1545</v>
      </c>
      <c r="F511" s="24" t="s">
        <v>574</v>
      </c>
      <c r="G511" s="25">
        <v>43642</v>
      </c>
      <c r="H511" s="12" t="str">
        <f>VLOOKUP(C511,'MASTER SALE PARTY'!$B$4:$E$1000,3,FALSE)</f>
        <v>27-Maharashatra</v>
      </c>
      <c r="I511" s="17">
        <v>0</v>
      </c>
      <c r="J511" s="17" t="s">
        <v>37</v>
      </c>
      <c r="K511" s="26">
        <v>87089900</v>
      </c>
      <c r="L511" s="20">
        <f>VLOOKUP(K511,'MASTER SALE HSN'!$A$4:$E$200,5,FALSE)</f>
        <v>28</v>
      </c>
      <c r="M511" s="26"/>
      <c r="N511" s="12"/>
      <c r="O511" s="12"/>
      <c r="P511" s="12"/>
      <c r="Q511" s="12"/>
      <c r="R511" s="12"/>
      <c r="S511" s="28">
        <v>23255.759999999998</v>
      </c>
      <c r="T511" s="21">
        <f t="shared" si="22"/>
        <v>0</v>
      </c>
      <c r="U511" s="21">
        <f t="shared" si="23"/>
        <v>3255.8063999999995</v>
      </c>
      <c r="V511" s="21">
        <f t="shared" si="24"/>
        <v>3255.8063999999995</v>
      </c>
      <c r="W511" s="21">
        <v>0</v>
      </c>
      <c r="X511" s="27">
        <v>29767.382799999996</v>
      </c>
      <c r="Y511" s="12" t="s">
        <v>38</v>
      </c>
      <c r="Z511" s="12" t="s">
        <v>1482</v>
      </c>
      <c r="AA511" s="12" t="str">
        <f>VLOOKUP(C511,'MASTER SALE PARTY'!$B$4:$E$1000,4,FALSE)</f>
        <v>Local</v>
      </c>
      <c r="AB511" s="26">
        <v>12</v>
      </c>
    </row>
    <row r="512" spans="1:28">
      <c r="A512" s="16">
        <v>43617</v>
      </c>
      <c r="B512" s="12">
        <v>151</v>
      </c>
      <c r="C512" s="23" t="s">
        <v>121</v>
      </c>
      <c r="D512" s="12" t="str">
        <f>VLOOKUP(C512,'MASTER SALE PARTY'!$B$4:$E$1000,2,FALSE)</f>
        <v>23AABCE9378F1ZK</v>
      </c>
      <c r="E512" s="12" t="s">
        <v>1545</v>
      </c>
      <c r="F512" s="24" t="s">
        <v>575</v>
      </c>
      <c r="G512" s="25">
        <v>43642</v>
      </c>
      <c r="H512" s="12" t="str">
        <f>VLOOKUP(C512,'MASTER SALE PARTY'!$B$4:$E$1000,3,FALSE)</f>
        <v>23-Madhya Pradesh</v>
      </c>
      <c r="I512" s="17">
        <v>0</v>
      </c>
      <c r="J512" s="17" t="s">
        <v>37</v>
      </c>
      <c r="K512" s="26">
        <v>87081090</v>
      </c>
      <c r="L512" s="20">
        <f>VLOOKUP(K512,'MASTER SALE HSN'!$A$4:$E$200,5,FALSE)</f>
        <v>28</v>
      </c>
      <c r="M512" s="26"/>
      <c r="N512" s="12"/>
      <c r="O512" s="12"/>
      <c r="P512" s="12"/>
      <c r="Q512" s="12"/>
      <c r="R512" s="12"/>
      <c r="S512" s="28">
        <v>9388.2000000000007</v>
      </c>
      <c r="T512" s="21">
        <f t="shared" si="22"/>
        <v>2628.6959999999999</v>
      </c>
      <c r="U512" s="21">
        <f t="shared" si="23"/>
        <v>0</v>
      </c>
      <c r="V512" s="21">
        <f t="shared" si="24"/>
        <v>0</v>
      </c>
      <c r="W512" s="21">
        <v>0</v>
      </c>
      <c r="X512" s="27">
        <v>12016.906000000001</v>
      </c>
      <c r="Y512" s="12" t="s">
        <v>38</v>
      </c>
      <c r="Z512" s="12" t="s">
        <v>1482</v>
      </c>
      <c r="AA512" s="12" t="str">
        <f>VLOOKUP(C512,'MASTER SALE PARTY'!$B$4:$E$1000,4,FALSE)</f>
        <v>Oms</v>
      </c>
      <c r="AB512" s="26">
        <v>10</v>
      </c>
    </row>
    <row r="513" spans="1:28">
      <c r="A513" s="16">
        <v>43617</v>
      </c>
      <c r="B513" s="12">
        <v>152</v>
      </c>
      <c r="C513" s="23" t="s">
        <v>121</v>
      </c>
      <c r="D513" s="12" t="str">
        <f>VLOOKUP(C513,'MASTER SALE PARTY'!$B$4:$E$1000,2,FALSE)</f>
        <v>23AABCE9378F1ZK</v>
      </c>
      <c r="E513" s="12" t="s">
        <v>1545</v>
      </c>
      <c r="F513" s="24" t="s">
        <v>576</v>
      </c>
      <c r="G513" s="25">
        <v>43642</v>
      </c>
      <c r="H513" s="12" t="str">
        <f>VLOOKUP(C513,'MASTER SALE PARTY'!$B$4:$E$1000,3,FALSE)</f>
        <v>23-Madhya Pradesh</v>
      </c>
      <c r="I513" s="17">
        <v>0</v>
      </c>
      <c r="J513" s="17" t="s">
        <v>37</v>
      </c>
      <c r="K513" s="26">
        <v>87081090</v>
      </c>
      <c r="L513" s="20">
        <f>VLOOKUP(K513,'MASTER SALE HSN'!$A$4:$E$200,5,FALSE)</f>
        <v>28</v>
      </c>
      <c r="M513" s="26"/>
      <c r="N513" s="12"/>
      <c r="O513" s="12"/>
      <c r="P513" s="12"/>
      <c r="Q513" s="12"/>
      <c r="R513" s="12"/>
      <c r="S513" s="28">
        <v>20215</v>
      </c>
      <c r="T513" s="21">
        <f t="shared" si="22"/>
        <v>5660.2</v>
      </c>
      <c r="U513" s="21">
        <f t="shared" si="23"/>
        <v>0</v>
      </c>
      <c r="V513" s="21">
        <f t="shared" si="24"/>
        <v>0</v>
      </c>
      <c r="W513" s="21">
        <v>0</v>
      </c>
      <c r="X513" s="27">
        <v>25875.200000000001</v>
      </c>
      <c r="Y513" s="12" t="s">
        <v>38</v>
      </c>
      <c r="Z513" s="12" t="s">
        <v>1482</v>
      </c>
      <c r="AA513" s="12" t="str">
        <f>VLOOKUP(C513,'MASTER SALE PARTY'!$B$4:$E$1000,4,FALSE)</f>
        <v>Oms</v>
      </c>
      <c r="AB513" s="26">
        <v>10</v>
      </c>
    </row>
    <row r="514" spans="1:28">
      <c r="A514" s="16">
        <v>43617</v>
      </c>
      <c r="B514" s="12">
        <v>153</v>
      </c>
      <c r="C514" s="23" t="s">
        <v>64</v>
      </c>
      <c r="D514" s="12" t="str">
        <f>VLOOKUP(C514,'MASTER SALE PARTY'!$B$4:$E$1000,2,FALSE)</f>
        <v>27AAACD4090Q1Z8</v>
      </c>
      <c r="E514" s="12" t="s">
        <v>1545</v>
      </c>
      <c r="F514" s="24" t="s">
        <v>577</v>
      </c>
      <c r="G514" s="25">
        <v>43642</v>
      </c>
      <c r="H514" s="12" t="str">
        <f>VLOOKUP(C514,'MASTER SALE PARTY'!$B$4:$E$1000,3,FALSE)</f>
        <v>27-Maharashatra</v>
      </c>
      <c r="I514" s="17">
        <v>0</v>
      </c>
      <c r="J514" s="17" t="s">
        <v>37</v>
      </c>
      <c r="K514" s="26">
        <v>85129000</v>
      </c>
      <c r="L514" s="20">
        <f>VLOOKUP(K514,'MASTER SALE HSN'!$A$4:$E$200,5,FALSE)</f>
        <v>18</v>
      </c>
      <c r="M514" s="26"/>
      <c r="N514" s="12"/>
      <c r="O514" s="12"/>
      <c r="P514" s="12"/>
      <c r="Q514" s="12"/>
      <c r="R514" s="12"/>
      <c r="S514" s="28">
        <v>98828.1</v>
      </c>
      <c r="T514" s="21">
        <f t="shared" si="22"/>
        <v>0</v>
      </c>
      <c r="U514" s="21">
        <f t="shared" si="23"/>
        <v>8894.5290000000005</v>
      </c>
      <c r="V514" s="21">
        <f t="shared" si="24"/>
        <v>8894.5290000000005</v>
      </c>
      <c r="W514" s="21">
        <v>0</v>
      </c>
      <c r="X514" s="27">
        <v>116617.158</v>
      </c>
      <c r="Y514" s="12" t="s">
        <v>38</v>
      </c>
      <c r="Z514" s="12" t="s">
        <v>1482</v>
      </c>
      <c r="AA514" s="12" t="str">
        <f>VLOOKUP(C514,'MASTER SALE PARTY'!$B$4:$E$1000,4,FALSE)</f>
        <v>Local</v>
      </c>
      <c r="AB514" s="26">
        <v>810</v>
      </c>
    </row>
    <row r="515" spans="1:28">
      <c r="A515" s="16">
        <v>43617</v>
      </c>
      <c r="B515" s="12">
        <v>154</v>
      </c>
      <c r="C515" s="23" t="s">
        <v>185</v>
      </c>
      <c r="D515" s="12" t="str">
        <f>VLOOKUP(C515,'MASTER SALE PARTY'!$B$4:$E$1000,2,FALSE)</f>
        <v>27AABFP3834C1ZK</v>
      </c>
      <c r="E515" s="12" t="s">
        <v>1545</v>
      </c>
      <c r="F515" s="24" t="s">
        <v>578</v>
      </c>
      <c r="G515" s="25">
        <v>43642</v>
      </c>
      <c r="H515" s="12" t="str">
        <f>VLOOKUP(C515,'MASTER SALE PARTY'!$B$4:$E$1000,3,FALSE)</f>
        <v>27-Maharashatra</v>
      </c>
      <c r="I515" s="17">
        <v>0</v>
      </c>
      <c r="J515" s="17" t="s">
        <v>37</v>
      </c>
      <c r="K515" s="26">
        <v>87141900</v>
      </c>
      <c r="L515" s="20">
        <f>VLOOKUP(K515,'MASTER SALE HSN'!$A$4:$E$200,5,FALSE)</f>
        <v>28</v>
      </c>
      <c r="M515" s="26"/>
      <c r="N515" s="12"/>
      <c r="O515" s="12"/>
      <c r="P515" s="12"/>
      <c r="Q515" s="12"/>
      <c r="R515" s="12"/>
      <c r="S515" s="28">
        <v>17522.150000000001</v>
      </c>
      <c r="T515" s="21">
        <f t="shared" si="22"/>
        <v>0</v>
      </c>
      <c r="U515" s="21">
        <f t="shared" si="23"/>
        <v>2453.1010000000001</v>
      </c>
      <c r="V515" s="21">
        <f t="shared" si="24"/>
        <v>2453.1010000000001</v>
      </c>
      <c r="W515" s="21">
        <v>0</v>
      </c>
      <c r="X515" s="27">
        <v>22428.351999999999</v>
      </c>
      <c r="Y515" s="12" t="s">
        <v>38</v>
      </c>
      <c r="Z515" s="12" t="s">
        <v>1482</v>
      </c>
      <c r="AA515" s="12" t="str">
        <f>VLOOKUP(C515,'MASTER SALE PARTY'!$B$4:$E$1000,4,FALSE)</f>
        <v>Local</v>
      </c>
      <c r="AB515" s="26">
        <v>1515</v>
      </c>
    </row>
    <row r="516" spans="1:28">
      <c r="A516" s="16">
        <v>43617</v>
      </c>
      <c r="B516" s="12">
        <v>155</v>
      </c>
      <c r="C516" s="23" t="s">
        <v>45</v>
      </c>
      <c r="D516" s="12" t="str">
        <f>VLOOKUP(C516,'MASTER SALE PARTY'!$B$4:$E$1000,2,FALSE)</f>
        <v>27AAECM8871A1ZF</v>
      </c>
      <c r="E516" s="12" t="s">
        <v>1545</v>
      </c>
      <c r="F516" s="24" t="s">
        <v>579</v>
      </c>
      <c r="G516" s="25">
        <v>43642</v>
      </c>
      <c r="H516" s="12" t="str">
        <f>VLOOKUP(C516,'MASTER SALE PARTY'!$B$4:$E$1000,3,FALSE)</f>
        <v>27-Maharashatra</v>
      </c>
      <c r="I516" s="17">
        <v>0</v>
      </c>
      <c r="J516" s="17" t="s">
        <v>37</v>
      </c>
      <c r="K516" s="26">
        <v>87089900</v>
      </c>
      <c r="L516" s="20">
        <f>VLOOKUP(K516,'MASTER SALE HSN'!$A$4:$E$200,5,FALSE)</f>
        <v>28</v>
      </c>
      <c r="M516" s="26"/>
      <c r="N516" s="12"/>
      <c r="O516" s="12"/>
      <c r="P516" s="12"/>
      <c r="Q516" s="12"/>
      <c r="R516" s="12"/>
      <c r="S516" s="28">
        <v>23508.6</v>
      </c>
      <c r="T516" s="21">
        <f t="shared" si="22"/>
        <v>0</v>
      </c>
      <c r="U516" s="21">
        <f t="shared" si="23"/>
        <v>3291.2039999999997</v>
      </c>
      <c r="V516" s="21">
        <f t="shared" si="24"/>
        <v>3291.2039999999997</v>
      </c>
      <c r="W516" s="21">
        <v>0</v>
      </c>
      <c r="X516" s="27">
        <v>30090.997999999996</v>
      </c>
      <c r="Y516" s="12" t="s">
        <v>38</v>
      </c>
      <c r="Z516" s="12" t="s">
        <v>1482</v>
      </c>
      <c r="AA516" s="12" t="str">
        <f>VLOOKUP(C516,'MASTER SALE PARTY'!$B$4:$E$1000,4,FALSE)</f>
        <v>Local</v>
      </c>
      <c r="AB516" s="26">
        <v>12</v>
      </c>
    </row>
    <row r="517" spans="1:28">
      <c r="A517" s="16">
        <v>43617</v>
      </c>
      <c r="B517" s="12">
        <v>156</v>
      </c>
      <c r="C517" s="23" t="s">
        <v>33</v>
      </c>
      <c r="D517" s="12" t="str">
        <f>VLOOKUP(C517,'MASTER SALE PARTY'!$B$4:$E$1000,2,FALSE)</f>
        <v>27AABCM2508F1ZU</v>
      </c>
      <c r="E517" s="12" t="s">
        <v>1545</v>
      </c>
      <c r="F517" s="24" t="s">
        <v>580</v>
      </c>
      <c r="G517" s="25">
        <v>43643</v>
      </c>
      <c r="H517" s="12" t="str">
        <f>VLOOKUP(C517,'MASTER SALE PARTY'!$B$4:$E$1000,3,FALSE)</f>
        <v>27-Maharashatra</v>
      </c>
      <c r="I517" s="17">
        <v>0</v>
      </c>
      <c r="J517" s="17" t="s">
        <v>37</v>
      </c>
      <c r="K517" s="26">
        <v>87141090</v>
      </c>
      <c r="L517" s="20">
        <f>VLOOKUP(K517,'MASTER SALE HSN'!$A$4:$E$200,5,FALSE)</f>
        <v>28</v>
      </c>
      <c r="M517" s="26"/>
      <c r="N517" s="12"/>
      <c r="O517" s="12"/>
      <c r="P517" s="12"/>
      <c r="Q517" s="12"/>
      <c r="R517" s="12"/>
      <c r="S517" s="28">
        <v>5287.5</v>
      </c>
      <c r="T517" s="21">
        <f t="shared" si="22"/>
        <v>0</v>
      </c>
      <c r="U517" s="21">
        <f t="shared" si="23"/>
        <v>740.25</v>
      </c>
      <c r="V517" s="21">
        <f t="shared" si="24"/>
        <v>740.25</v>
      </c>
      <c r="W517" s="21">
        <v>0</v>
      </c>
      <c r="X517" s="27">
        <v>6768</v>
      </c>
      <c r="Y517" s="12" t="s">
        <v>38</v>
      </c>
      <c r="Z517" s="12" t="s">
        <v>1482</v>
      </c>
      <c r="AA517" s="12" t="str">
        <f>VLOOKUP(C517,'MASTER SALE PARTY'!$B$4:$E$1000,4,FALSE)</f>
        <v>Local</v>
      </c>
      <c r="AB517" s="26">
        <v>150</v>
      </c>
    </row>
    <row r="518" spans="1:28">
      <c r="A518" s="16">
        <v>43617</v>
      </c>
      <c r="B518" s="12">
        <v>157</v>
      </c>
      <c r="C518" s="23" t="s">
        <v>33</v>
      </c>
      <c r="D518" s="12" t="str">
        <f>VLOOKUP(C518,'MASTER SALE PARTY'!$B$4:$E$1000,2,FALSE)</f>
        <v>27AABCM2508F1ZU</v>
      </c>
      <c r="E518" s="12" t="s">
        <v>1545</v>
      </c>
      <c r="F518" s="24" t="s">
        <v>581</v>
      </c>
      <c r="G518" s="25">
        <v>43643</v>
      </c>
      <c r="H518" s="12" t="str">
        <f>VLOOKUP(C518,'MASTER SALE PARTY'!$B$4:$E$1000,3,FALSE)</f>
        <v>27-Maharashatra</v>
      </c>
      <c r="I518" s="17">
        <v>0</v>
      </c>
      <c r="J518" s="17" t="s">
        <v>37</v>
      </c>
      <c r="K518" s="26">
        <v>87141090</v>
      </c>
      <c r="L518" s="20">
        <f>VLOOKUP(K518,'MASTER SALE HSN'!$A$4:$E$200,5,FALSE)</f>
        <v>28</v>
      </c>
      <c r="M518" s="26"/>
      <c r="N518" s="12"/>
      <c r="O518" s="12"/>
      <c r="P518" s="12"/>
      <c r="Q518" s="12"/>
      <c r="R518" s="12"/>
      <c r="S518" s="28">
        <v>2495.1</v>
      </c>
      <c r="T518" s="21">
        <f t="shared" si="22"/>
        <v>0</v>
      </c>
      <c r="U518" s="21">
        <f t="shared" si="23"/>
        <v>349.31400000000002</v>
      </c>
      <c r="V518" s="21">
        <f t="shared" si="24"/>
        <v>349.31400000000002</v>
      </c>
      <c r="W518" s="21">
        <v>0</v>
      </c>
      <c r="X518" s="27">
        <v>3193.7279999999996</v>
      </c>
      <c r="Y518" s="12" t="s">
        <v>38</v>
      </c>
      <c r="Z518" s="12" t="s">
        <v>1482</v>
      </c>
      <c r="AA518" s="12" t="str">
        <f>VLOOKUP(C518,'MASTER SALE PARTY'!$B$4:$E$1000,4,FALSE)</f>
        <v>Local</v>
      </c>
      <c r="AB518" s="26">
        <v>30</v>
      </c>
    </row>
    <row r="519" spans="1:28">
      <c r="A519" s="16">
        <v>43617</v>
      </c>
      <c r="B519" s="12">
        <v>158</v>
      </c>
      <c r="C519" s="23" t="s">
        <v>45</v>
      </c>
      <c r="D519" s="12" t="str">
        <f>VLOOKUP(C519,'MASTER SALE PARTY'!$B$4:$E$1000,2,FALSE)</f>
        <v>27AAECM8871A1ZF</v>
      </c>
      <c r="E519" s="12" t="s">
        <v>1545</v>
      </c>
      <c r="F519" s="24" t="s">
        <v>582</v>
      </c>
      <c r="G519" s="25">
        <v>43643</v>
      </c>
      <c r="H519" s="12" t="str">
        <f>VLOOKUP(C519,'MASTER SALE PARTY'!$B$4:$E$1000,3,FALSE)</f>
        <v>27-Maharashatra</v>
      </c>
      <c r="I519" s="17">
        <v>0</v>
      </c>
      <c r="J519" s="17" t="s">
        <v>37</v>
      </c>
      <c r="K519" s="26">
        <v>87089900</v>
      </c>
      <c r="L519" s="20">
        <f>VLOOKUP(K519,'MASTER SALE HSN'!$A$4:$E$200,5,FALSE)</f>
        <v>28</v>
      </c>
      <c r="M519" s="26"/>
      <c r="N519" s="12"/>
      <c r="O519" s="12"/>
      <c r="P519" s="12"/>
      <c r="Q519" s="12"/>
      <c r="R519" s="12"/>
      <c r="S519" s="28">
        <v>23255.759999999998</v>
      </c>
      <c r="T519" s="21">
        <f t="shared" si="22"/>
        <v>0</v>
      </c>
      <c r="U519" s="21">
        <f t="shared" si="23"/>
        <v>3255.8063999999995</v>
      </c>
      <c r="V519" s="21">
        <f t="shared" si="24"/>
        <v>3255.8063999999995</v>
      </c>
      <c r="W519" s="21">
        <v>0</v>
      </c>
      <c r="X519" s="27">
        <v>29767.382799999996</v>
      </c>
      <c r="Y519" s="12" t="s">
        <v>38</v>
      </c>
      <c r="Z519" s="12" t="s">
        <v>1482</v>
      </c>
      <c r="AA519" s="12" t="str">
        <f>VLOOKUP(C519,'MASTER SALE PARTY'!$B$4:$E$1000,4,FALSE)</f>
        <v>Local</v>
      </c>
      <c r="AB519" s="26">
        <v>12</v>
      </c>
    </row>
    <row r="520" spans="1:28">
      <c r="A520" s="16">
        <v>43617</v>
      </c>
      <c r="B520" s="12">
        <v>159</v>
      </c>
      <c r="C520" s="23" t="s">
        <v>59</v>
      </c>
      <c r="D520" s="12" t="str">
        <f>VLOOKUP(C520,'MASTER SALE PARTY'!$B$4:$E$1000,2,FALSE)</f>
        <v>27AAACT1848E1ZH</v>
      </c>
      <c r="E520" s="12" t="s">
        <v>1545</v>
      </c>
      <c r="F520" s="24" t="s">
        <v>583</v>
      </c>
      <c r="G520" s="25">
        <v>43643</v>
      </c>
      <c r="H520" s="12" t="str">
        <f>VLOOKUP(C520,'MASTER SALE PARTY'!$B$4:$E$1000,3,FALSE)</f>
        <v>27-Maharashatra</v>
      </c>
      <c r="I520" s="17">
        <v>0</v>
      </c>
      <c r="J520" s="17" t="s">
        <v>37</v>
      </c>
      <c r="K520" s="26">
        <v>87089900</v>
      </c>
      <c r="L520" s="20">
        <f>VLOOKUP(K520,'MASTER SALE HSN'!$A$4:$E$200,5,FALSE)</f>
        <v>28</v>
      </c>
      <c r="M520" s="26"/>
      <c r="N520" s="12"/>
      <c r="O520" s="12"/>
      <c r="P520" s="12"/>
      <c r="Q520" s="12"/>
      <c r="R520" s="12"/>
      <c r="S520" s="28">
        <v>101407.2</v>
      </c>
      <c r="T520" s="21">
        <f t="shared" si="22"/>
        <v>0</v>
      </c>
      <c r="U520" s="21">
        <f t="shared" si="23"/>
        <v>14197.008</v>
      </c>
      <c r="V520" s="21">
        <f t="shared" si="24"/>
        <v>14197.008</v>
      </c>
      <c r="W520" s="21">
        <v>0</v>
      </c>
      <c r="X520" s="27">
        <v>129801.216</v>
      </c>
      <c r="Y520" s="12" t="s">
        <v>38</v>
      </c>
      <c r="Z520" s="12" t="s">
        <v>1482</v>
      </c>
      <c r="AA520" s="12" t="str">
        <f>VLOOKUP(C520,'MASTER SALE PARTY'!$B$4:$E$1000,4,FALSE)</f>
        <v>Local</v>
      </c>
      <c r="AB520" s="26">
        <v>141</v>
      </c>
    </row>
    <row r="521" spans="1:28">
      <c r="A521" s="16">
        <v>43617</v>
      </c>
      <c r="B521" s="12">
        <v>160</v>
      </c>
      <c r="C521" s="23" t="s">
        <v>185</v>
      </c>
      <c r="D521" s="12" t="str">
        <f>VLOOKUP(C521,'MASTER SALE PARTY'!$B$4:$E$1000,2,FALSE)</f>
        <v>27AABFP3834C1ZK</v>
      </c>
      <c r="E521" s="12" t="s">
        <v>1545</v>
      </c>
      <c r="F521" s="24" t="s">
        <v>584</v>
      </c>
      <c r="G521" s="25">
        <v>43644</v>
      </c>
      <c r="H521" s="12" t="str">
        <f>VLOOKUP(C521,'MASTER SALE PARTY'!$B$4:$E$1000,3,FALSE)</f>
        <v>27-Maharashatra</v>
      </c>
      <c r="I521" s="17">
        <v>0</v>
      </c>
      <c r="J521" s="17" t="s">
        <v>37</v>
      </c>
      <c r="K521" s="26">
        <v>87141900</v>
      </c>
      <c r="L521" s="20">
        <f>VLOOKUP(K521,'MASTER SALE HSN'!$A$4:$E$200,5,FALSE)</f>
        <v>28</v>
      </c>
      <c r="M521" s="26"/>
      <c r="N521" s="12"/>
      <c r="O521" s="12"/>
      <c r="P521" s="12"/>
      <c r="Q521" s="12"/>
      <c r="R521" s="12"/>
      <c r="S521" s="28">
        <v>53278.400000000001</v>
      </c>
      <c r="T521" s="21">
        <f t="shared" si="22"/>
        <v>0</v>
      </c>
      <c r="U521" s="21">
        <f t="shared" si="23"/>
        <v>7458.9759999999997</v>
      </c>
      <c r="V521" s="21">
        <f t="shared" si="24"/>
        <v>7458.9759999999997</v>
      </c>
      <c r="W521" s="21">
        <v>0</v>
      </c>
      <c r="X521" s="27">
        <v>68196.342000000004</v>
      </c>
      <c r="Y521" s="12" t="s">
        <v>38</v>
      </c>
      <c r="Z521" s="12" t="s">
        <v>1482</v>
      </c>
      <c r="AA521" s="12" t="str">
        <f>VLOOKUP(C521,'MASTER SALE PARTY'!$B$4:$E$1000,4,FALSE)</f>
        <v>Local</v>
      </c>
      <c r="AB521" s="26">
        <v>4200</v>
      </c>
    </row>
    <row r="522" spans="1:28">
      <c r="A522" s="16">
        <v>43617</v>
      </c>
      <c r="B522" s="12">
        <v>161</v>
      </c>
      <c r="C522" s="23" t="s">
        <v>45</v>
      </c>
      <c r="D522" s="12" t="str">
        <f>VLOOKUP(C522,'MASTER SALE PARTY'!$B$4:$E$1000,2,FALSE)</f>
        <v>27AAECM8871A1ZF</v>
      </c>
      <c r="E522" s="12" t="s">
        <v>1545</v>
      </c>
      <c r="F522" s="24" t="s">
        <v>585</v>
      </c>
      <c r="G522" s="25">
        <v>43644</v>
      </c>
      <c r="H522" s="12" t="str">
        <f>VLOOKUP(C522,'MASTER SALE PARTY'!$B$4:$E$1000,3,FALSE)</f>
        <v>27-Maharashatra</v>
      </c>
      <c r="I522" s="17">
        <v>0</v>
      </c>
      <c r="J522" s="17" t="s">
        <v>37</v>
      </c>
      <c r="K522" s="26">
        <v>87089900</v>
      </c>
      <c r="L522" s="20">
        <f>VLOOKUP(K522,'MASTER SALE HSN'!$A$4:$E$200,5,FALSE)</f>
        <v>28</v>
      </c>
      <c r="M522" s="26"/>
      <c r="N522" s="12"/>
      <c r="O522" s="12"/>
      <c r="P522" s="12"/>
      <c r="Q522" s="12"/>
      <c r="R522" s="12"/>
      <c r="S522" s="28">
        <v>23255.759999999998</v>
      </c>
      <c r="T522" s="21">
        <f t="shared" si="22"/>
        <v>0</v>
      </c>
      <c r="U522" s="21">
        <f t="shared" si="23"/>
        <v>3255.8063999999995</v>
      </c>
      <c r="V522" s="21">
        <f t="shared" si="24"/>
        <v>3255.8063999999995</v>
      </c>
      <c r="W522" s="21">
        <v>0</v>
      </c>
      <c r="X522" s="27">
        <v>29767.382799999996</v>
      </c>
      <c r="Y522" s="12" t="s">
        <v>38</v>
      </c>
      <c r="Z522" s="12" t="s">
        <v>1482</v>
      </c>
      <c r="AA522" s="12" t="str">
        <f>VLOOKUP(C522,'MASTER SALE PARTY'!$B$4:$E$1000,4,FALSE)</f>
        <v>Local</v>
      </c>
      <c r="AB522" s="26">
        <v>12</v>
      </c>
    </row>
    <row r="523" spans="1:28">
      <c r="A523" s="16">
        <v>43617</v>
      </c>
      <c r="B523" s="12">
        <v>162</v>
      </c>
      <c r="C523" s="23" t="s">
        <v>92</v>
      </c>
      <c r="D523" s="12" t="str">
        <f>VLOOKUP(C523,'MASTER SALE PARTY'!$B$4:$E$1000,2,FALSE)</f>
        <v>27AAACH4211R1ZF</v>
      </c>
      <c r="E523" s="12" t="s">
        <v>1545</v>
      </c>
      <c r="F523" s="24" t="s">
        <v>586</v>
      </c>
      <c r="G523" s="25">
        <v>43644</v>
      </c>
      <c r="H523" s="12" t="str">
        <f>VLOOKUP(C523,'MASTER SALE PARTY'!$B$4:$E$1000,3,FALSE)</f>
        <v>27-Maharashatra</v>
      </c>
      <c r="I523" s="17">
        <v>0</v>
      </c>
      <c r="J523" s="17" t="s">
        <v>37</v>
      </c>
      <c r="K523" s="26">
        <v>85129000</v>
      </c>
      <c r="L523" s="20">
        <f>VLOOKUP(K523,'MASTER SALE HSN'!$A$4:$E$200,5,FALSE)</f>
        <v>18</v>
      </c>
      <c r="M523" s="26"/>
      <c r="N523" s="12"/>
      <c r="O523" s="12"/>
      <c r="P523" s="12"/>
      <c r="Q523" s="12"/>
      <c r="R523" s="12"/>
      <c r="S523" s="28">
        <v>36000</v>
      </c>
      <c r="T523" s="21">
        <f t="shared" si="22"/>
        <v>0</v>
      </c>
      <c r="U523" s="21">
        <f t="shared" si="23"/>
        <v>3240</v>
      </c>
      <c r="V523" s="21">
        <f t="shared" si="24"/>
        <v>3240</v>
      </c>
      <c r="W523" s="21">
        <v>0</v>
      </c>
      <c r="X523" s="27">
        <v>42480</v>
      </c>
      <c r="Y523" s="12" t="s">
        <v>38</v>
      </c>
      <c r="Z523" s="12" t="s">
        <v>1482</v>
      </c>
      <c r="AA523" s="12" t="str">
        <f>VLOOKUP(C523,'MASTER SALE PARTY'!$B$4:$E$1000,4,FALSE)</f>
        <v>Local</v>
      </c>
      <c r="AB523" s="26">
        <v>1440</v>
      </c>
    </row>
    <row r="524" spans="1:28">
      <c r="A524" s="16">
        <v>43617</v>
      </c>
      <c r="B524" s="12">
        <v>163</v>
      </c>
      <c r="C524" s="23" t="s">
        <v>185</v>
      </c>
      <c r="D524" s="12" t="str">
        <f>VLOOKUP(C524,'MASTER SALE PARTY'!$B$4:$E$1000,2,FALSE)</f>
        <v>27AABFP3834C1ZK</v>
      </c>
      <c r="E524" s="12" t="s">
        <v>1545</v>
      </c>
      <c r="F524" s="24" t="s">
        <v>587</v>
      </c>
      <c r="G524" s="25">
        <v>43645</v>
      </c>
      <c r="H524" s="12" t="str">
        <f>VLOOKUP(C524,'MASTER SALE PARTY'!$B$4:$E$1000,3,FALSE)</f>
        <v>27-Maharashatra</v>
      </c>
      <c r="I524" s="17">
        <v>0</v>
      </c>
      <c r="J524" s="17" t="s">
        <v>37</v>
      </c>
      <c r="K524" s="26">
        <v>87141900</v>
      </c>
      <c r="L524" s="20">
        <f>VLOOKUP(K524,'MASTER SALE HSN'!$A$4:$E$200,5,FALSE)</f>
        <v>28</v>
      </c>
      <c r="M524" s="26"/>
      <c r="N524" s="12"/>
      <c r="O524" s="12"/>
      <c r="P524" s="12"/>
      <c r="Q524" s="12"/>
      <c r="R524" s="12"/>
      <c r="S524" s="28">
        <v>22712</v>
      </c>
      <c r="T524" s="21">
        <f t="shared" si="22"/>
        <v>0</v>
      </c>
      <c r="U524" s="21">
        <f t="shared" si="23"/>
        <v>3179.6800000000003</v>
      </c>
      <c r="V524" s="21">
        <f t="shared" si="24"/>
        <v>3179.6800000000003</v>
      </c>
      <c r="W524" s="21">
        <v>0</v>
      </c>
      <c r="X524" s="27">
        <v>29071.360000000001</v>
      </c>
      <c r="Y524" s="12" t="s">
        <v>38</v>
      </c>
      <c r="Z524" s="12" t="s">
        <v>1482</v>
      </c>
      <c r="AA524" s="12" t="str">
        <f>VLOOKUP(C524,'MASTER SALE PARTY'!$B$4:$E$1000,4,FALSE)</f>
        <v>Local</v>
      </c>
      <c r="AB524" s="26">
        <v>1800</v>
      </c>
    </row>
    <row r="525" spans="1:28">
      <c r="A525" s="16">
        <v>43617</v>
      </c>
      <c r="B525" s="12">
        <v>164</v>
      </c>
      <c r="C525" s="23" t="s">
        <v>45</v>
      </c>
      <c r="D525" s="12" t="str">
        <f>VLOOKUP(C525,'MASTER SALE PARTY'!$B$4:$E$1000,2,FALSE)</f>
        <v>27AAECM8871A1ZF</v>
      </c>
      <c r="E525" s="12" t="s">
        <v>1545</v>
      </c>
      <c r="F525" s="24" t="s">
        <v>588</v>
      </c>
      <c r="G525" s="25">
        <v>43645</v>
      </c>
      <c r="H525" s="12" t="str">
        <f>VLOOKUP(C525,'MASTER SALE PARTY'!$B$4:$E$1000,3,FALSE)</f>
        <v>27-Maharashatra</v>
      </c>
      <c r="I525" s="17">
        <v>0</v>
      </c>
      <c r="J525" s="17" t="s">
        <v>37</v>
      </c>
      <c r="K525" s="26">
        <v>87089900</v>
      </c>
      <c r="L525" s="20">
        <f>VLOOKUP(K525,'MASTER SALE HSN'!$A$4:$E$200,5,FALSE)</f>
        <v>28</v>
      </c>
      <c r="M525" s="26"/>
      <c r="N525" s="12"/>
      <c r="O525" s="12"/>
      <c r="P525" s="12"/>
      <c r="Q525" s="12"/>
      <c r="R525" s="12"/>
      <c r="S525" s="28">
        <v>23255.759999999998</v>
      </c>
      <c r="T525" s="21">
        <f t="shared" si="22"/>
        <v>0</v>
      </c>
      <c r="U525" s="21">
        <f t="shared" si="23"/>
        <v>3255.8063999999995</v>
      </c>
      <c r="V525" s="21">
        <f t="shared" si="24"/>
        <v>3255.8063999999995</v>
      </c>
      <c r="W525" s="21">
        <v>0</v>
      </c>
      <c r="X525" s="27">
        <v>29767.382799999996</v>
      </c>
      <c r="Y525" s="12" t="s">
        <v>38</v>
      </c>
      <c r="Z525" s="12" t="s">
        <v>1482</v>
      </c>
      <c r="AA525" s="12" t="str">
        <f>VLOOKUP(C525,'MASTER SALE PARTY'!$B$4:$E$1000,4,FALSE)</f>
        <v>Local</v>
      </c>
      <c r="AB525" s="26">
        <v>12</v>
      </c>
    </row>
    <row r="526" spans="1:28">
      <c r="A526" s="16">
        <v>43617</v>
      </c>
      <c r="B526" s="12">
        <v>165</v>
      </c>
      <c r="C526" s="23" t="s">
        <v>92</v>
      </c>
      <c r="D526" s="12" t="str">
        <f>VLOOKUP(C526,'MASTER SALE PARTY'!$B$4:$E$1000,2,FALSE)</f>
        <v>27AAACH4211R1ZF</v>
      </c>
      <c r="E526" s="12" t="s">
        <v>1545</v>
      </c>
      <c r="F526" s="24" t="s">
        <v>589</v>
      </c>
      <c r="G526" s="25">
        <v>43645</v>
      </c>
      <c r="H526" s="12" t="str">
        <f>VLOOKUP(C526,'MASTER SALE PARTY'!$B$4:$E$1000,3,FALSE)</f>
        <v>27-Maharashatra</v>
      </c>
      <c r="I526" s="17">
        <v>0</v>
      </c>
      <c r="J526" s="17" t="s">
        <v>37</v>
      </c>
      <c r="K526" s="26">
        <v>85129000</v>
      </c>
      <c r="L526" s="20">
        <f>VLOOKUP(K526,'MASTER SALE HSN'!$A$4:$E$200,5,FALSE)</f>
        <v>18</v>
      </c>
      <c r="M526" s="26"/>
      <c r="N526" s="12"/>
      <c r="O526" s="12"/>
      <c r="P526" s="12"/>
      <c r="Q526" s="12"/>
      <c r="R526" s="12"/>
      <c r="S526" s="28">
        <v>48000</v>
      </c>
      <c r="T526" s="21">
        <f t="shared" si="22"/>
        <v>0</v>
      </c>
      <c r="U526" s="21">
        <f t="shared" si="23"/>
        <v>4320</v>
      </c>
      <c r="V526" s="21">
        <f t="shared" si="24"/>
        <v>4320</v>
      </c>
      <c r="W526" s="21">
        <v>0</v>
      </c>
      <c r="X526" s="27">
        <v>56640</v>
      </c>
      <c r="Y526" s="12" t="s">
        <v>38</v>
      </c>
      <c r="Z526" s="12" t="s">
        <v>1482</v>
      </c>
      <c r="AA526" s="12" t="str">
        <f>VLOOKUP(C526,'MASTER SALE PARTY'!$B$4:$E$1000,4,FALSE)</f>
        <v>Local</v>
      </c>
      <c r="AB526" s="26">
        <v>1920</v>
      </c>
    </row>
    <row r="527" spans="1:28">
      <c r="A527" s="16">
        <v>43617</v>
      </c>
      <c r="B527" s="12">
        <v>166</v>
      </c>
      <c r="C527" s="23" t="s">
        <v>64</v>
      </c>
      <c r="D527" s="12" t="str">
        <f>VLOOKUP(C527,'MASTER SALE PARTY'!$B$4:$E$1000,2,FALSE)</f>
        <v>27AAACD4090Q1Z8</v>
      </c>
      <c r="E527" s="12" t="s">
        <v>1545</v>
      </c>
      <c r="F527" s="24" t="s">
        <v>590</v>
      </c>
      <c r="G527" s="25">
        <v>43645</v>
      </c>
      <c r="H527" s="12" t="str">
        <f>VLOOKUP(C527,'MASTER SALE PARTY'!$B$4:$E$1000,3,FALSE)</f>
        <v>27-Maharashatra</v>
      </c>
      <c r="I527" s="17">
        <v>0</v>
      </c>
      <c r="J527" s="17" t="s">
        <v>37</v>
      </c>
      <c r="K527" s="26">
        <v>85129000</v>
      </c>
      <c r="L527" s="20">
        <f>VLOOKUP(K527,'MASTER SALE HSN'!$A$4:$E$200,5,FALSE)</f>
        <v>18</v>
      </c>
      <c r="M527" s="26"/>
      <c r="N527" s="12"/>
      <c r="O527" s="12"/>
      <c r="P527" s="12"/>
      <c r="Q527" s="12"/>
      <c r="R527" s="12"/>
      <c r="S527" s="28">
        <v>118593.72</v>
      </c>
      <c r="T527" s="21">
        <f t="shared" ref="T527:T601" si="25">+IF(AA527="oms",S527/100*L527,0)</f>
        <v>0</v>
      </c>
      <c r="U527" s="21">
        <f t="shared" ref="U527:U601" si="26">+IF(AA527="local",S527/100*L527/2,0)</f>
        <v>10673.434800000001</v>
      </c>
      <c r="V527" s="21">
        <f t="shared" ref="V527:V601" si="27">+IF(AA527="local",S527/100*L527/2,0)</f>
        <v>10673.434800000001</v>
      </c>
      <c r="W527" s="21">
        <v>0</v>
      </c>
      <c r="X527" s="27">
        <v>139940.5796</v>
      </c>
      <c r="Y527" s="12" t="s">
        <v>38</v>
      </c>
      <c r="Z527" s="12" t="s">
        <v>1482</v>
      </c>
      <c r="AA527" s="12" t="str">
        <f>VLOOKUP(C527,'MASTER SALE PARTY'!$B$4:$E$1000,4,FALSE)</f>
        <v>Local</v>
      </c>
      <c r="AB527" s="26">
        <v>972</v>
      </c>
    </row>
    <row r="528" spans="1:28">
      <c r="A528" s="16">
        <v>43617</v>
      </c>
      <c r="B528" s="12">
        <v>167</v>
      </c>
      <c r="C528" s="23" t="s">
        <v>173</v>
      </c>
      <c r="D528" s="12" t="str">
        <f>VLOOKUP(C528,'MASTER SALE PARTY'!$B$4:$E$1000,2,FALSE)</f>
        <v>27AAGCP0139E1ZP</v>
      </c>
      <c r="E528" s="12" t="s">
        <v>1545</v>
      </c>
      <c r="F528" s="24" t="s">
        <v>591</v>
      </c>
      <c r="G528" s="25">
        <v>43645</v>
      </c>
      <c r="H528" s="12" t="str">
        <f>VLOOKUP(C528,'MASTER SALE PARTY'!$B$4:$E$1000,3,FALSE)</f>
        <v>27-Maharashatra</v>
      </c>
      <c r="I528" s="17">
        <v>0</v>
      </c>
      <c r="J528" s="17" t="s">
        <v>37</v>
      </c>
      <c r="K528" s="26">
        <v>87141090</v>
      </c>
      <c r="L528" s="20">
        <f>VLOOKUP(K528,'MASTER SALE HSN'!$A$4:$E$200,5,FALSE)</f>
        <v>28</v>
      </c>
      <c r="M528" s="26"/>
      <c r="N528" s="12"/>
      <c r="O528" s="12"/>
      <c r="P528" s="12"/>
      <c r="Q528" s="12"/>
      <c r="R528" s="12"/>
      <c r="S528" s="28">
        <v>1205.92</v>
      </c>
      <c r="T528" s="21">
        <f t="shared" si="25"/>
        <v>0</v>
      </c>
      <c r="U528" s="21">
        <f t="shared" si="26"/>
        <v>168.8288</v>
      </c>
      <c r="V528" s="21">
        <f t="shared" si="27"/>
        <v>168.8288</v>
      </c>
      <c r="W528" s="21">
        <v>0</v>
      </c>
      <c r="X528" s="27">
        <v>1543.5776000000001</v>
      </c>
      <c r="Y528" s="12" t="s">
        <v>38</v>
      </c>
      <c r="Z528" s="12" t="s">
        <v>1482</v>
      </c>
      <c r="AA528" s="12" t="str">
        <f>VLOOKUP(C528,'MASTER SALE PARTY'!$B$4:$E$1000,4,FALSE)</f>
        <v>Local</v>
      </c>
      <c r="AB528" s="26">
        <v>16</v>
      </c>
    </row>
    <row r="529" spans="1:28">
      <c r="A529" s="16">
        <v>43617</v>
      </c>
      <c r="B529" s="12">
        <v>168</v>
      </c>
      <c r="C529" s="23" t="s">
        <v>173</v>
      </c>
      <c r="D529" s="12" t="str">
        <f>VLOOKUP(C529,'MASTER SALE PARTY'!$B$4:$E$1000,2,FALSE)</f>
        <v>27AAGCP0139E1ZP</v>
      </c>
      <c r="E529" s="12" t="s">
        <v>1545</v>
      </c>
      <c r="F529" s="24" t="s">
        <v>592</v>
      </c>
      <c r="G529" s="25">
        <v>43645</v>
      </c>
      <c r="H529" s="12" t="str">
        <f>VLOOKUP(C529,'MASTER SALE PARTY'!$B$4:$E$1000,3,FALSE)</f>
        <v>27-Maharashatra</v>
      </c>
      <c r="I529" s="17">
        <v>0</v>
      </c>
      <c r="J529" s="17" t="s">
        <v>37</v>
      </c>
      <c r="K529" s="26">
        <v>87141090</v>
      </c>
      <c r="L529" s="20">
        <f>VLOOKUP(K529,'MASTER SALE HSN'!$A$4:$E$200,5,FALSE)</f>
        <v>28</v>
      </c>
      <c r="M529" s="26"/>
      <c r="N529" s="12"/>
      <c r="O529" s="12"/>
      <c r="P529" s="12"/>
      <c r="Q529" s="12"/>
      <c r="R529" s="12"/>
      <c r="S529" s="28">
        <v>7386.26</v>
      </c>
      <c r="T529" s="21">
        <f t="shared" si="25"/>
        <v>0</v>
      </c>
      <c r="U529" s="21">
        <f t="shared" si="26"/>
        <v>1034.0763999999999</v>
      </c>
      <c r="V529" s="21">
        <f t="shared" si="27"/>
        <v>1034.0763999999999</v>
      </c>
      <c r="W529" s="21">
        <v>0</v>
      </c>
      <c r="X529" s="27">
        <v>9454.4228000000003</v>
      </c>
      <c r="Y529" s="12" t="s">
        <v>38</v>
      </c>
      <c r="Z529" s="12" t="s">
        <v>1482</v>
      </c>
      <c r="AA529" s="12" t="str">
        <f>VLOOKUP(C529,'MASTER SALE PARTY'!$B$4:$E$1000,4,FALSE)</f>
        <v>Local</v>
      </c>
      <c r="AB529" s="26">
        <v>98</v>
      </c>
    </row>
    <row r="530" spans="1:28">
      <c r="A530" s="16">
        <v>43617</v>
      </c>
      <c r="B530" s="12">
        <v>169</v>
      </c>
      <c r="C530" s="23" t="s">
        <v>173</v>
      </c>
      <c r="D530" s="12" t="str">
        <f>VLOOKUP(C530,'MASTER SALE PARTY'!$B$4:$E$1000,2,FALSE)</f>
        <v>27AAGCP0139E1ZP</v>
      </c>
      <c r="E530" s="12" t="s">
        <v>1545</v>
      </c>
      <c r="F530" s="24" t="s">
        <v>593</v>
      </c>
      <c r="G530" s="25">
        <v>43645</v>
      </c>
      <c r="H530" s="12" t="str">
        <f>VLOOKUP(C530,'MASTER SALE PARTY'!$B$4:$E$1000,3,FALSE)</f>
        <v>27-Maharashatra</v>
      </c>
      <c r="I530" s="17">
        <v>0</v>
      </c>
      <c r="J530" s="17" t="s">
        <v>37</v>
      </c>
      <c r="K530" s="26">
        <v>87141090</v>
      </c>
      <c r="L530" s="20">
        <f>VLOOKUP(K530,'MASTER SALE HSN'!$A$4:$E$200,5,FALSE)</f>
        <v>28</v>
      </c>
      <c r="M530" s="26"/>
      <c r="N530" s="12"/>
      <c r="O530" s="12"/>
      <c r="P530" s="12"/>
      <c r="Q530" s="12"/>
      <c r="R530" s="12"/>
      <c r="S530" s="28">
        <v>35122.42</v>
      </c>
      <c r="T530" s="21">
        <f t="shared" si="25"/>
        <v>0</v>
      </c>
      <c r="U530" s="21">
        <f t="shared" si="26"/>
        <v>4917.1387999999997</v>
      </c>
      <c r="V530" s="21">
        <f t="shared" si="27"/>
        <v>4917.1387999999997</v>
      </c>
      <c r="W530" s="21">
        <v>0</v>
      </c>
      <c r="X530" s="27">
        <v>44956.6976</v>
      </c>
      <c r="Y530" s="12" t="s">
        <v>38</v>
      </c>
      <c r="Z530" s="12" t="s">
        <v>1482</v>
      </c>
      <c r="AA530" s="12" t="str">
        <f>VLOOKUP(C530,'MASTER SALE PARTY'!$B$4:$E$1000,4,FALSE)</f>
        <v>Local</v>
      </c>
      <c r="AB530" s="26">
        <v>466</v>
      </c>
    </row>
    <row r="531" spans="1:28">
      <c r="A531" s="16">
        <v>43617</v>
      </c>
      <c r="B531" s="12">
        <v>170</v>
      </c>
      <c r="C531" s="23" t="s">
        <v>185</v>
      </c>
      <c r="D531" s="12" t="str">
        <f>VLOOKUP(C531,'MASTER SALE PARTY'!$B$4:$E$1000,2,FALSE)</f>
        <v>27AABFP3834C1ZK</v>
      </c>
      <c r="E531" s="12" t="s">
        <v>1545</v>
      </c>
      <c r="F531" s="24" t="s">
        <v>594</v>
      </c>
      <c r="G531" s="25">
        <v>43645</v>
      </c>
      <c r="H531" s="12" t="str">
        <f>VLOOKUP(C531,'MASTER SALE PARTY'!$B$4:$E$1000,3,FALSE)</f>
        <v>27-Maharashatra</v>
      </c>
      <c r="I531" s="17">
        <v>0</v>
      </c>
      <c r="J531" s="17" t="s">
        <v>37</v>
      </c>
      <c r="K531" s="26">
        <v>87141900</v>
      </c>
      <c r="L531" s="20">
        <f>VLOOKUP(K531,'MASTER SALE HSN'!$A$4:$E$200,5,FALSE)</f>
        <v>28</v>
      </c>
      <c r="M531" s="26"/>
      <c r="N531" s="12"/>
      <c r="O531" s="12"/>
      <c r="P531" s="12"/>
      <c r="Q531" s="12"/>
      <c r="R531" s="12"/>
      <c r="S531" s="28">
        <v>26064</v>
      </c>
      <c r="T531" s="21">
        <f t="shared" si="25"/>
        <v>0</v>
      </c>
      <c r="U531" s="21">
        <f t="shared" si="26"/>
        <v>3648.96</v>
      </c>
      <c r="V531" s="21">
        <f t="shared" si="27"/>
        <v>3648.96</v>
      </c>
      <c r="W531" s="21">
        <v>0</v>
      </c>
      <c r="X531" s="27">
        <v>33361.919999999998</v>
      </c>
      <c r="Y531" s="12" t="s">
        <v>38</v>
      </c>
      <c r="Z531" s="12" t="s">
        <v>1482</v>
      </c>
      <c r="AA531" s="12" t="str">
        <f>VLOOKUP(C531,'MASTER SALE PARTY'!$B$4:$E$1000,4,FALSE)</f>
        <v>Local</v>
      </c>
      <c r="AB531" s="26">
        <v>2120</v>
      </c>
    </row>
    <row r="532" spans="1:28" ht="12">
      <c r="A532" s="16">
        <v>43617</v>
      </c>
      <c r="B532" s="12"/>
      <c r="C532" s="50" t="s">
        <v>185</v>
      </c>
      <c r="D532" s="41" t="str">
        <f>VLOOKUP(C532,'[1]MASTER SALE PARTY &amp; HSN '!$B$9:$D$503,2,FALSE)</f>
        <v>27AABFP3834C1ZK</v>
      </c>
      <c r="E532" s="12" t="s">
        <v>1544</v>
      </c>
      <c r="F532" s="301">
        <v>19200007</v>
      </c>
      <c r="G532" s="25">
        <v>43621</v>
      </c>
      <c r="H532" s="12" t="str">
        <f>VLOOKUP(C532,'MASTER SALE PARTY'!$B$4:$E$1000,3,FALSE)</f>
        <v>27-Maharashatra</v>
      </c>
      <c r="I532" s="17"/>
      <c r="J532" s="17"/>
      <c r="K532" s="26">
        <v>87141900</v>
      </c>
      <c r="L532" s="20">
        <f>VLOOKUP(K532,'MASTER SALE HSN'!$A$4:$E$200,5,FALSE)</f>
        <v>28</v>
      </c>
      <c r="M532" s="26"/>
      <c r="N532" s="12"/>
      <c r="O532" s="12"/>
      <c r="P532" s="12"/>
      <c r="Q532" s="12"/>
      <c r="R532" s="12"/>
      <c r="S532" s="28">
        <v>-10824.19</v>
      </c>
      <c r="T532" s="21">
        <f t="shared" si="25"/>
        <v>0</v>
      </c>
      <c r="U532" s="21">
        <f t="shared" si="26"/>
        <v>-1515.3866</v>
      </c>
      <c r="V532" s="21">
        <f t="shared" si="27"/>
        <v>-1515.3866</v>
      </c>
      <c r="W532" s="21">
        <v>0</v>
      </c>
      <c r="X532" s="271">
        <f>+W532+V532+U532+T532+S532</f>
        <v>-13854.9632</v>
      </c>
      <c r="Y532" s="12" t="s">
        <v>38</v>
      </c>
      <c r="Z532" s="12" t="s">
        <v>1482</v>
      </c>
      <c r="AA532" s="12" t="str">
        <f>VLOOKUP(C532,'MASTER SALE PARTY'!$B$4:$E$1000,4,FALSE)</f>
        <v>Local</v>
      </c>
      <c r="AB532" s="26">
        <v>2120</v>
      </c>
    </row>
    <row r="533" spans="1:28" ht="12">
      <c r="A533" s="16">
        <v>43617</v>
      </c>
      <c r="B533" s="12"/>
      <c r="C533" s="50" t="s">
        <v>173</v>
      </c>
      <c r="D533" s="41" t="str">
        <f>VLOOKUP(C533,'[1]MASTER SALE PARTY &amp; HSN '!$B$9:$D$503,2,FALSE)</f>
        <v>27AAGCP0139E1ZP</v>
      </c>
      <c r="E533" s="12" t="s">
        <v>1544</v>
      </c>
      <c r="F533" s="24" t="s">
        <v>1752</v>
      </c>
      <c r="G533" s="25">
        <v>43637</v>
      </c>
      <c r="H533" s="12" t="str">
        <f>VLOOKUP(C533,'MASTER SALE PARTY'!$B$4:$E$1000,3,FALSE)</f>
        <v>27-Maharashatra</v>
      </c>
      <c r="I533" s="17"/>
      <c r="J533" s="17"/>
      <c r="K533" s="26">
        <v>87141090</v>
      </c>
      <c r="L533" s="20">
        <f>VLOOKUP(K533,'MASTER SALE HSN'!$A$4:$E$200,5,FALSE)</f>
        <v>28</v>
      </c>
      <c r="M533" s="26"/>
      <c r="N533" s="12"/>
      <c r="O533" s="12"/>
      <c r="P533" s="12"/>
      <c r="Q533" s="12"/>
      <c r="R533" s="12"/>
      <c r="S533" s="28">
        <v>-1205.92</v>
      </c>
      <c r="T533" s="21">
        <f t="shared" si="25"/>
        <v>0</v>
      </c>
      <c r="U533" s="21">
        <f t="shared" si="26"/>
        <v>-168.8288</v>
      </c>
      <c r="V533" s="21">
        <f t="shared" si="27"/>
        <v>-168.8288</v>
      </c>
      <c r="W533" s="21">
        <v>0</v>
      </c>
      <c r="X533" s="271">
        <f t="shared" ref="X533:X540" si="28">+W533+V533+U533+T533+S533</f>
        <v>-1543.5776000000001</v>
      </c>
      <c r="Y533" s="12" t="s">
        <v>38</v>
      </c>
      <c r="Z533" s="12" t="s">
        <v>1482</v>
      </c>
      <c r="AA533" s="12" t="str">
        <f>VLOOKUP(C533,'MASTER SALE PARTY'!$B$4:$E$1000,4,FALSE)</f>
        <v>Local</v>
      </c>
      <c r="AB533" s="26">
        <v>2120</v>
      </c>
    </row>
    <row r="534" spans="1:28" ht="12">
      <c r="A534" s="16">
        <v>43617</v>
      </c>
      <c r="B534" s="12"/>
      <c r="C534" s="50" t="s">
        <v>173</v>
      </c>
      <c r="D534" s="41" t="str">
        <f>VLOOKUP(C534,'[1]MASTER SALE PARTY &amp; HSN '!$B$9:$D$503,2,FALSE)</f>
        <v>27AAGCP0139E1ZP</v>
      </c>
      <c r="E534" s="12" t="s">
        <v>1544</v>
      </c>
      <c r="F534" s="24" t="s">
        <v>1753</v>
      </c>
      <c r="G534" s="25">
        <v>43634</v>
      </c>
      <c r="H534" s="12" t="str">
        <f>VLOOKUP(C534,'MASTER SALE PARTY'!$B$4:$E$1000,3,FALSE)</f>
        <v>27-Maharashatra</v>
      </c>
      <c r="I534" s="17"/>
      <c r="J534" s="17"/>
      <c r="K534" s="26">
        <v>87141090</v>
      </c>
      <c r="L534" s="20">
        <f>VLOOKUP(K534,'MASTER SALE HSN'!$A$4:$E$200,5,FALSE)</f>
        <v>28</v>
      </c>
      <c r="M534" s="26"/>
      <c r="N534" s="12"/>
      <c r="O534" s="12"/>
      <c r="P534" s="12"/>
      <c r="Q534" s="12"/>
      <c r="R534" s="12"/>
      <c r="S534" s="28">
        <v>-7386.26</v>
      </c>
      <c r="T534" s="21">
        <f t="shared" si="25"/>
        <v>0</v>
      </c>
      <c r="U534" s="21">
        <f t="shared" si="26"/>
        <v>-1034.0763999999999</v>
      </c>
      <c r="V534" s="21">
        <f t="shared" si="27"/>
        <v>-1034.0763999999999</v>
      </c>
      <c r="W534" s="21">
        <v>0</v>
      </c>
      <c r="X534" s="271">
        <f t="shared" si="28"/>
        <v>-9454.4128000000001</v>
      </c>
      <c r="Y534" s="12" t="s">
        <v>38</v>
      </c>
      <c r="Z534" s="12" t="s">
        <v>1482</v>
      </c>
      <c r="AA534" s="12" t="str">
        <f>VLOOKUP(C534,'MASTER SALE PARTY'!$B$4:$E$1000,4,FALSE)</f>
        <v>Local</v>
      </c>
      <c r="AB534" s="26">
        <v>2120</v>
      </c>
    </row>
    <row r="535" spans="1:28" ht="12">
      <c r="A535" s="16">
        <v>43617</v>
      </c>
      <c r="B535" s="12"/>
      <c r="C535" s="50" t="s">
        <v>121</v>
      </c>
      <c r="D535" s="41" t="str">
        <f>VLOOKUP(C535,'[1]MASTER SALE PARTY &amp; HSN '!$B$9:$D$503,2,FALSE)</f>
        <v>23AABCE9378F1ZK</v>
      </c>
      <c r="E535" s="12" t="s">
        <v>1544</v>
      </c>
      <c r="F535" s="24" t="s">
        <v>1754</v>
      </c>
      <c r="G535" s="25">
        <v>43637</v>
      </c>
      <c r="H535" s="12" t="str">
        <f>VLOOKUP(C535,'MASTER SALE PARTY'!$B$4:$E$1000,3,FALSE)</f>
        <v>23-Madhya Pradesh</v>
      </c>
      <c r="I535" s="17"/>
      <c r="J535" s="17"/>
      <c r="K535" s="26">
        <v>87081090</v>
      </c>
      <c r="L535" s="20">
        <f>VLOOKUP(K535,'MASTER SALE HSN'!$A$4:$E$200,5,FALSE)</f>
        <v>28</v>
      </c>
      <c r="M535" s="26"/>
      <c r="N535" s="12"/>
      <c r="O535" s="12"/>
      <c r="P535" s="12"/>
      <c r="Q535" s="12"/>
      <c r="R535" s="12"/>
      <c r="S535" s="28">
        <v>-16172</v>
      </c>
      <c r="T535" s="21">
        <f t="shared" si="25"/>
        <v>-4528.16</v>
      </c>
      <c r="U535" s="21">
        <f t="shared" si="26"/>
        <v>0</v>
      </c>
      <c r="V535" s="21">
        <f t="shared" si="27"/>
        <v>0</v>
      </c>
      <c r="W535" s="21">
        <v>0</v>
      </c>
      <c r="X535" s="271">
        <f t="shared" si="28"/>
        <v>-20700.16</v>
      </c>
      <c r="Y535" s="12" t="s">
        <v>38</v>
      </c>
      <c r="Z535" s="12" t="s">
        <v>1482</v>
      </c>
      <c r="AA535" s="12" t="str">
        <f>VLOOKUP(C535,'MASTER SALE PARTY'!$B$4:$E$1000,4,FALSE)</f>
        <v>Oms</v>
      </c>
      <c r="AB535" s="26">
        <v>2120</v>
      </c>
    </row>
    <row r="536" spans="1:28" ht="12">
      <c r="A536" s="16">
        <v>43617</v>
      </c>
      <c r="B536" s="12"/>
      <c r="C536" s="50" t="s">
        <v>173</v>
      </c>
      <c r="D536" s="41" t="str">
        <f>VLOOKUP(C536,'[1]MASTER SALE PARTY &amp; HSN '!$B$9:$D$503,2,FALSE)</f>
        <v>27AAGCP0139E1ZP</v>
      </c>
      <c r="E536" s="12" t="s">
        <v>1544</v>
      </c>
      <c r="F536" s="24" t="s">
        <v>1755</v>
      </c>
      <c r="G536" s="25">
        <v>43645</v>
      </c>
      <c r="H536" s="12" t="str">
        <f>VLOOKUP(C536,'MASTER SALE PARTY'!$B$4:$E$1000,3,FALSE)</f>
        <v>27-Maharashatra</v>
      </c>
      <c r="I536" s="17"/>
      <c r="J536" s="17"/>
      <c r="K536" s="26">
        <v>87141090</v>
      </c>
      <c r="L536" s="20">
        <f>VLOOKUP(K536,'MASTER SALE HSN'!$A$4:$E$200,5,FALSE)</f>
        <v>28</v>
      </c>
      <c r="M536" s="26"/>
      <c r="N536" s="12"/>
      <c r="O536" s="12"/>
      <c r="P536" s="12"/>
      <c r="Q536" s="12"/>
      <c r="R536" s="12"/>
      <c r="S536" s="28">
        <v>-904.44</v>
      </c>
      <c r="T536" s="21">
        <f t="shared" si="25"/>
        <v>0</v>
      </c>
      <c r="U536" s="21">
        <f t="shared" si="26"/>
        <v>-126.62160000000002</v>
      </c>
      <c r="V536" s="21">
        <f t="shared" si="27"/>
        <v>-126.62160000000002</v>
      </c>
      <c r="W536" s="21">
        <v>0</v>
      </c>
      <c r="X536" s="271">
        <f t="shared" si="28"/>
        <v>-1157.6832000000002</v>
      </c>
      <c r="Y536" s="12" t="s">
        <v>38</v>
      </c>
      <c r="Z536" s="12" t="s">
        <v>1482</v>
      </c>
      <c r="AA536" s="12" t="str">
        <f>VLOOKUP(C536,'MASTER SALE PARTY'!$B$4:$E$1000,4,FALSE)</f>
        <v>Local</v>
      </c>
      <c r="AB536" s="26">
        <v>2120</v>
      </c>
    </row>
    <row r="537" spans="1:28" ht="12">
      <c r="A537" s="16">
        <v>43617</v>
      </c>
      <c r="B537" s="12"/>
      <c r="C537" s="50" t="s">
        <v>121</v>
      </c>
      <c r="D537" s="41" t="str">
        <f>VLOOKUP(C537,'[1]MASTER SALE PARTY &amp; HSN '!$B$9:$D$503,2,FALSE)</f>
        <v>23AABCE9378F1ZK</v>
      </c>
      <c r="E537" s="12" t="s">
        <v>1544</v>
      </c>
      <c r="F537" s="24" t="s">
        <v>1756</v>
      </c>
      <c r="G537" s="25">
        <v>43642</v>
      </c>
      <c r="H537" s="12" t="str">
        <f>VLOOKUP(C537,'MASTER SALE PARTY'!$B$4:$E$1000,3,FALSE)</f>
        <v>23-Madhya Pradesh</v>
      </c>
      <c r="I537" s="17"/>
      <c r="J537" s="17"/>
      <c r="K537" s="26">
        <v>87081090</v>
      </c>
      <c r="L537" s="20">
        <f>VLOOKUP(K537,'MASTER SALE HSN'!$A$4:$E$200,5,FALSE)</f>
        <v>28</v>
      </c>
      <c r="M537" s="26"/>
      <c r="N537" s="12"/>
      <c r="O537" s="12"/>
      <c r="P537" s="12"/>
      <c r="Q537" s="12"/>
      <c r="R537" s="12"/>
      <c r="S537" s="28">
        <v>-4043</v>
      </c>
      <c r="T537" s="21">
        <f t="shared" si="25"/>
        <v>-1132.04</v>
      </c>
      <c r="U537" s="21">
        <f t="shared" si="26"/>
        <v>0</v>
      </c>
      <c r="V537" s="21">
        <f t="shared" si="27"/>
        <v>0</v>
      </c>
      <c r="W537" s="21">
        <v>0</v>
      </c>
      <c r="X537" s="271">
        <f t="shared" si="28"/>
        <v>-5175.04</v>
      </c>
      <c r="Y537" s="12" t="s">
        <v>38</v>
      </c>
      <c r="Z537" s="12" t="s">
        <v>1482</v>
      </c>
      <c r="AA537" s="12" t="str">
        <f>VLOOKUP(C537,'MASTER SALE PARTY'!$B$4:$E$1000,4,FALSE)</f>
        <v>Oms</v>
      </c>
      <c r="AB537" s="26">
        <v>2120</v>
      </c>
    </row>
    <row r="538" spans="1:28" ht="12">
      <c r="A538" s="16">
        <v>43617</v>
      </c>
      <c r="B538" s="12"/>
      <c r="C538" s="50" t="s">
        <v>121</v>
      </c>
      <c r="D538" s="41" t="str">
        <f>VLOOKUP(C538,'[1]MASTER SALE PARTY &amp; HSN '!$B$9:$D$503,2,FALSE)</f>
        <v>23AABCE9378F1ZK</v>
      </c>
      <c r="E538" s="12" t="s">
        <v>1544</v>
      </c>
      <c r="F538" s="24" t="s">
        <v>1757</v>
      </c>
      <c r="G538" s="25">
        <v>43642</v>
      </c>
      <c r="H538" s="12" t="str">
        <f>VLOOKUP(C538,'MASTER SALE PARTY'!$B$4:$E$1000,3,FALSE)</f>
        <v>23-Madhya Pradesh</v>
      </c>
      <c r="I538" s="17"/>
      <c r="J538" s="17"/>
      <c r="K538" s="26">
        <v>87081090</v>
      </c>
      <c r="L538" s="20">
        <f>VLOOKUP(K538,'MASTER SALE HSN'!$A$4:$E$200,5,FALSE)</f>
        <v>28</v>
      </c>
      <c r="M538" s="26"/>
      <c r="N538" s="12"/>
      <c r="O538" s="12"/>
      <c r="P538" s="12"/>
      <c r="Q538" s="12"/>
      <c r="R538" s="12"/>
      <c r="S538" s="28">
        <v>-2021.5</v>
      </c>
      <c r="T538" s="21">
        <f t="shared" si="25"/>
        <v>-566.02</v>
      </c>
      <c r="U538" s="21">
        <f t="shared" si="26"/>
        <v>0</v>
      </c>
      <c r="V538" s="21">
        <f t="shared" si="27"/>
        <v>0</v>
      </c>
      <c r="W538" s="21">
        <v>0</v>
      </c>
      <c r="X538" s="271">
        <f t="shared" si="28"/>
        <v>-2587.52</v>
      </c>
      <c r="Y538" s="12" t="s">
        <v>38</v>
      </c>
      <c r="Z538" s="12" t="s">
        <v>1482</v>
      </c>
      <c r="AA538" s="12" t="str">
        <f>VLOOKUP(C538,'MASTER SALE PARTY'!$B$4:$E$1000,4,FALSE)</f>
        <v>Oms</v>
      </c>
      <c r="AB538" s="26">
        <v>2120</v>
      </c>
    </row>
    <row r="539" spans="1:28" ht="12">
      <c r="A539" s="16">
        <v>43617</v>
      </c>
      <c r="B539" s="12"/>
      <c r="C539" s="50" t="s">
        <v>121</v>
      </c>
      <c r="D539" s="41" t="str">
        <f>VLOOKUP(C539,'[1]MASTER SALE PARTY &amp; HSN '!$B$9:$D$503,2,FALSE)</f>
        <v>23AABCE9378F1ZK</v>
      </c>
      <c r="E539" s="12" t="s">
        <v>1544</v>
      </c>
      <c r="F539" s="24" t="s">
        <v>1758</v>
      </c>
      <c r="G539" s="25">
        <v>43642</v>
      </c>
      <c r="H539" s="12" t="str">
        <f>VLOOKUP(C539,'MASTER SALE PARTY'!$B$4:$E$1000,3,FALSE)</f>
        <v>23-Madhya Pradesh</v>
      </c>
      <c r="I539" s="17"/>
      <c r="J539" s="17"/>
      <c r="K539" s="26">
        <v>87081090</v>
      </c>
      <c r="L539" s="20">
        <f>VLOOKUP(K539,'MASTER SALE HSN'!$A$4:$E$200,5,FALSE)</f>
        <v>28</v>
      </c>
      <c r="M539" s="26"/>
      <c r="N539" s="12"/>
      <c r="O539" s="12"/>
      <c r="P539" s="12"/>
      <c r="Q539" s="12"/>
      <c r="R539" s="12"/>
      <c r="S539" s="28">
        <v>-6064.5</v>
      </c>
      <c r="T539" s="21">
        <f t="shared" si="25"/>
        <v>-1698.0600000000002</v>
      </c>
      <c r="U539" s="21">
        <f t="shared" si="26"/>
        <v>0</v>
      </c>
      <c r="V539" s="21">
        <f t="shared" si="27"/>
        <v>0</v>
      </c>
      <c r="W539" s="21">
        <v>0</v>
      </c>
      <c r="X539" s="271">
        <f t="shared" si="28"/>
        <v>-7762.56</v>
      </c>
      <c r="Y539" s="12" t="s">
        <v>38</v>
      </c>
      <c r="Z539" s="12" t="s">
        <v>1482</v>
      </c>
      <c r="AA539" s="12" t="str">
        <f>VLOOKUP(C539,'MASTER SALE PARTY'!$B$4:$E$1000,4,FALSE)</f>
        <v>Oms</v>
      </c>
      <c r="AB539" s="26">
        <v>2120</v>
      </c>
    </row>
    <row r="540" spans="1:28" ht="12">
      <c r="A540" s="16">
        <v>43617</v>
      </c>
      <c r="B540" s="12"/>
      <c r="C540" s="50" t="s">
        <v>121</v>
      </c>
      <c r="D540" s="41" t="str">
        <f>VLOOKUP(C540,'[1]MASTER SALE PARTY &amp; HSN '!$B$9:$D$503,2,FALSE)</f>
        <v>23AABCE9378F1ZK</v>
      </c>
      <c r="E540" s="12" t="s">
        <v>1544</v>
      </c>
      <c r="F540" s="24" t="s">
        <v>1759</v>
      </c>
      <c r="G540" s="25">
        <v>43642</v>
      </c>
      <c r="H540" s="12" t="str">
        <f>VLOOKUP(C540,'MASTER SALE PARTY'!$B$4:$E$1000,3,FALSE)</f>
        <v>23-Madhya Pradesh</v>
      </c>
      <c r="I540" s="17"/>
      <c r="J540" s="17"/>
      <c r="K540" s="26">
        <v>87081090</v>
      </c>
      <c r="L540" s="20">
        <f>VLOOKUP(K540,'MASTER SALE HSN'!$A$4:$E$200,5,FALSE)</f>
        <v>28</v>
      </c>
      <c r="M540" s="26"/>
      <c r="N540" s="12"/>
      <c r="O540" s="12"/>
      <c r="P540" s="12"/>
      <c r="Q540" s="12"/>
      <c r="R540" s="12"/>
      <c r="S540" s="28">
        <v>-2148.8000000000002</v>
      </c>
      <c r="T540" s="21">
        <f t="shared" si="25"/>
        <v>-601.6640000000001</v>
      </c>
      <c r="U540" s="21">
        <f t="shared" si="26"/>
        <v>0</v>
      </c>
      <c r="V540" s="21">
        <f t="shared" si="27"/>
        <v>0</v>
      </c>
      <c r="W540" s="21">
        <v>0</v>
      </c>
      <c r="X540" s="271">
        <f t="shared" si="28"/>
        <v>-2750.4640000000004</v>
      </c>
      <c r="Y540" s="12" t="s">
        <v>38</v>
      </c>
      <c r="Z540" s="12" t="s">
        <v>1482</v>
      </c>
      <c r="AA540" s="12" t="str">
        <f>VLOOKUP(C540,'MASTER SALE PARTY'!$B$4:$E$1000,4,FALSE)</f>
        <v>Oms</v>
      </c>
      <c r="AB540" s="26">
        <v>2120</v>
      </c>
    </row>
    <row r="541" spans="1:28">
      <c r="A541" s="16"/>
      <c r="B541" s="12"/>
      <c r="C541" s="23"/>
      <c r="D541" s="12"/>
      <c r="E541" s="12"/>
      <c r="F541" s="24"/>
      <c r="G541" s="25"/>
      <c r="H541" s="12"/>
      <c r="I541" s="17"/>
      <c r="J541" s="17"/>
      <c r="K541" s="26"/>
      <c r="L541" s="20"/>
      <c r="M541" s="26"/>
      <c r="N541" s="12"/>
      <c r="O541" s="12"/>
      <c r="P541" s="12"/>
      <c r="Q541" s="12"/>
      <c r="R541" s="12"/>
      <c r="S541" s="28"/>
      <c r="T541" s="21"/>
      <c r="U541" s="21"/>
      <c r="V541" s="21"/>
      <c r="W541" s="21"/>
      <c r="X541" s="27"/>
      <c r="Y541" s="12" t="s">
        <v>38</v>
      </c>
      <c r="Z541" s="12"/>
      <c r="AA541" s="12"/>
      <c r="AB541" s="26"/>
    </row>
    <row r="542" spans="1:28">
      <c r="A542" s="16"/>
      <c r="B542" s="12"/>
      <c r="C542" s="23"/>
      <c r="D542" s="12"/>
      <c r="E542" s="12"/>
      <c r="F542" s="24"/>
      <c r="G542" s="25"/>
      <c r="H542" s="12"/>
      <c r="I542" s="17"/>
      <c r="J542" s="17"/>
      <c r="K542" s="26"/>
      <c r="L542" s="20"/>
      <c r="M542" s="26"/>
      <c r="N542" s="12"/>
      <c r="O542" s="12"/>
      <c r="P542" s="12"/>
      <c r="Q542" s="12"/>
      <c r="R542" s="12"/>
      <c r="S542" s="28"/>
      <c r="T542" s="21"/>
      <c r="U542" s="21"/>
      <c r="V542" s="21"/>
      <c r="W542" s="21"/>
      <c r="X542" s="27"/>
      <c r="Y542" s="12" t="s">
        <v>38</v>
      </c>
      <c r="Z542" s="12"/>
      <c r="AA542" s="12"/>
      <c r="AB542" s="26"/>
    </row>
    <row r="543" spans="1:28">
      <c r="B543" s="12"/>
      <c r="C543" s="23"/>
      <c r="D543" s="12" t="e">
        <f>VLOOKUP(C543,'MASTER SALE PARTY'!$B$4:$E$1000,2,FALSE)</f>
        <v>#N/A</v>
      </c>
      <c r="E543" s="12" t="s">
        <v>1545</v>
      </c>
      <c r="F543" s="24"/>
      <c r="G543" s="25"/>
      <c r="H543" s="12" t="e">
        <f>VLOOKUP(C543,'MASTER SALE PARTY'!$B$4:$E$1000,3,FALSE)</f>
        <v>#N/A</v>
      </c>
      <c r="I543" s="17">
        <v>0</v>
      </c>
      <c r="J543" s="17" t="s">
        <v>37</v>
      </c>
      <c r="K543" s="12"/>
      <c r="L543" s="20" t="e">
        <f>VLOOKUP(K543,'MASTER SALE HSN'!$A$4:$E$200,5,FALSE)</f>
        <v>#N/A</v>
      </c>
      <c r="M543" s="26"/>
      <c r="N543" s="12"/>
      <c r="O543" s="12"/>
      <c r="P543" s="12"/>
      <c r="Q543" s="12"/>
      <c r="R543" s="12"/>
      <c r="S543" s="28"/>
      <c r="T543" s="21" t="e">
        <f t="shared" si="25"/>
        <v>#N/A</v>
      </c>
      <c r="U543" s="21" t="e">
        <f t="shared" si="26"/>
        <v>#N/A</v>
      </c>
      <c r="V543" s="21" t="e">
        <f t="shared" si="27"/>
        <v>#N/A</v>
      </c>
      <c r="W543" s="21"/>
      <c r="X543" s="27"/>
      <c r="Y543" s="12" t="s">
        <v>38</v>
      </c>
      <c r="Z543" s="12" t="s">
        <v>1482</v>
      </c>
      <c r="AA543" s="12" t="e">
        <f>VLOOKUP(C543,'MASTER SALE PARTY'!$B$4:$E$1000,4,FALSE)</f>
        <v>#N/A</v>
      </c>
      <c r="AB543" s="26"/>
    </row>
    <row r="544" spans="1:28">
      <c r="A544" s="16">
        <v>43647</v>
      </c>
      <c r="B544" s="12">
        <v>1</v>
      </c>
      <c r="C544" s="23" t="s">
        <v>496</v>
      </c>
      <c r="D544" s="12" t="str">
        <f>VLOOKUP(C544,'MASTER SALE PARTY'!$B$4:$E$1000,2,FALSE)</f>
        <v>27AAACV2420J1ZI</v>
      </c>
      <c r="E544" s="12" t="s">
        <v>1545</v>
      </c>
      <c r="F544" s="24" t="s">
        <v>595</v>
      </c>
      <c r="G544" s="25">
        <v>43647</v>
      </c>
      <c r="H544" s="12" t="str">
        <f>VLOOKUP(C544,'MASTER SALE PARTY'!$B$4:$E$1000,3,FALSE)</f>
        <v>27-Maharashatra</v>
      </c>
      <c r="I544" s="17">
        <v>0</v>
      </c>
      <c r="J544" s="17" t="s">
        <v>37</v>
      </c>
      <c r="K544" s="26">
        <v>87142090</v>
      </c>
      <c r="L544" s="20">
        <f>VLOOKUP(K544,'MASTER SALE HSN'!$A$4:$E$200,5,FALSE)</f>
        <v>28</v>
      </c>
      <c r="M544" s="26"/>
      <c r="N544" s="12"/>
      <c r="O544" s="12"/>
      <c r="P544" s="12"/>
      <c r="Q544" s="12"/>
      <c r="R544" s="12"/>
      <c r="S544" s="28">
        <v>19042.560000000001</v>
      </c>
      <c r="T544" s="21">
        <f t="shared" si="25"/>
        <v>0</v>
      </c>
      <c r="U544" s="21">
        <f t="shared" si="26"/>
        <v>2665.9584</v>
      </c>
      <c r="V544" s="21">
        <f t="shared" si="27"/>
        <v>2665.9584</v>
      </c>
      <c r="W544" s="21">
        <v>0</v>
      </c>
      <c r="X544" s="27">
        <v>24374.4768</v>
      </c>
      <c r="Y544" s="12" t="s">
        <v>38</v>
      </c>
      <c r="Z544" s="12" t="s">
        <v>1482</v>
      </c>
      <c r="AA544" s="12" t="str">
        <f>VLOOKUP(C544,'MASTER SALE PARTY'!$B$4:$E$1000,4,FALSE)</f>
        <v>Local</v>
      </c>
      <c r="AB544" s="26">
        <v>432</v>
      </c>
    </row>
    <row r="545" spans="1:28">
      <c r="A545" s="16">
        <v>43647</v>
      </c>
      <c r="C545" s="23" t="s">
        <v>496</v>
      </c>
      <c r="D545" s="12" t="str">
        <f>VLOOKUP(C545,'MASTER SALE PARTY'!$B$4:$E$1000,2,FALSE)</f>
        <v>27AAACV2420J1ZI</v>
      </c>
      <c r="E545" s="12" t="s">
        <v>1545</v>
      </c>
      <c r="F545" s="24" t="s">
        <v>595</v>
      </c>
      <c r="G545" s="25">
        <v>43647</v>
      </c>
      <c r="H545" s="12" t="str">
        <f>VLOOKUP(C545,'MASTER SALE PARTY'!$B$4:$E$1000,3,FALSE)</f>
        <v>27-Maharashatra</v>
      </c>
      <c r="I545" s="17">
        <v>0</v>
      </c>
      <c r="J545" s="17" t="s">
        <v>37</v>
      </c>
      <c r="K545" s="26">
        <v>85119000</v>
      </c>
      <c r="L545" s="20">
        <f>VLOOKUP(K545,'MASTER SALE HSN'!$A$4:$E$200,5,FALSE)</f>
        <v>28</v>
      </c>
      <c r="M545" s="26"/>
      <c r="N545" s="12"/>
      <c r="O545" s="12"/>
      <c r="P545" s="12"/>
      <c r="Q545" s="12"/>
      <c r="R545" s="12"/>
      <c r="S545" s="28">
        <v>36623.4</v>
      </c>
      <c r="T545" s="21">
        <f t="shared" si="25"/>
        <v>0</v>
      </c>
      <c r="U545" s="21">
        <f t="shared" si="26"/>
        <v>5127.2760000000007</v>
      </c>
      <c r="V545" s="21">
        <f t="shared" si="27"/>
        <v>5127.2760000000007</v>
      </c>
      <c r="W545" s="21">
        <v>0</v>
      </c>
      <c r="X545" s="27">
        <v>46877.962</v>
      </c>
      <c r="Y545" s="12" t="s">
        <v>38</v>
      </c>
      <c r="Z545" s="12" t="s">
        <v>1482</v>
      </c>
      <c r="AA545" s="12" t="str">
        <f>VLOOKUP(C545,'MASTER SALE PARTY'!$B$4:$E$1000,4,FALSE)</f>
        <v>Local</v>
      </c>
      <c r="AB545" s="26">
        <v>432</v>
      </c>
    </row>
    <row r="546" spans="1:28">
      <c r="A546" s="16">
        <v>43647</v>
      </c>
      <c r="B546" s="12">
        <v>2</v>
      </c>
      <c r="C546" s="23" t="s">
        <v>59</v>
      </c>
      <c r="D546" s="12" t="str">
        <f>VLOOKUP(C546,'MASTER SALE PARTY'!$B$4:$E$1000,2,FALSE)</f>
        <v>27AAACT1848E1ZH</v>
      </c>
      <c r="E546" s="12" t="s">
        <v>1545</v>
      </c>
      <c r="F546" s="24" t="s">
        <v>596</v>
      </c>
      <c r="G546" s="25">
        <v>43647</v>
      </c>
      <c r="H546" s="12" t="str">
        <f>VLOOKUP(C546,'MASTER SALE PARTY'!$B$4:$E$1000,3,FALSE)</f>
        <v>27-Maharashatra</v>
      </c>
      <c r="I546" s="17">
        <v>0</v>
      </c>
      <c r="J546" s="17" t="s">
        <v>37</v>
      </c>
      <c r="K546" s="26">
        <v>87089900</v>
      </c>
      <c r="L546" s="20">
        <f>VLOOKUP(K546,'MASTER SALE HSN'!$A$4:$E$200,5,FALSE)</f>
        <v>28</v>
      </c>
      <c r="M546" s="26"/>
      <c r="N546" s="12"/>
      <c r="O546" s="12"/>
      <c r="P546" s="12"/>
      <c r="Q546" s="12"/>
      <c r="R546" s="12"/>
      <c r="S546" s="28">
        <v>18987.68</v>
      </c>
      <c r="T546" s="21">
        <f t="shared" si="25"/>
        <v>0</v>
      </c>
      <c r="U546" s="21">
        <f t="shared" si="26"/>
        <v>2658.2752</v>
      </c>
      <c r="V546" s="21">
        <f t="shared" si="27"/>
        <v>2658.2752</v>
      </c>
      <c r="W546" s="21">
        <v>0</v>
      </c>
      <c r="X546" s="27">
        <v>24304.240399999999</v>
      </c>
      <c r="Y546" s="12" t="s">
        <v>38</v>
      </c>
      <c r="Z546" s="12" t="s">
        <v>1482</v>
      </c>
      <c r="AA546" s="12" t="str">
        <f>VLOOKUP(C546,'MASTER SALE PARTY'!$B$4:$E$1000,4,FALSE)</f>
        <v>Local</v>
      </c>
      <c r="AB546" s="26">
        <v>32</v>
      </c>
    </row>
    <row r="547" spans="1:28">
      <c r="A547" s="16">
        <v>43647</v>
      </c>
      <c r="B547" s="12">
        <v>3</v>
      </c>
      <c r="C547" s="23" t="s">
        <v>185</v>
      </c>
      <c r="D547" s="12" t="str">
        <f>VLOOKUP(C547,'MASTER SALE PARTY'!$B$4:$E$1000,2,FALSE)</f>
        <v>27AABFP3834C1ZK</v>
      </c>
      <c r="E547" s="12" t="s">
        <v>1545</v>
      </c>
      <c r="F547" s="24" t="s">
        <v>597</v>
      </c>
      <c r="G547" s="25">
        <v>43647</v>
      </c>
      <c r="H547" s="12" t="str">
        <f>VLOOKUP(C547,'MASTER SALE PARTY'!$B$4:$E$1000,3,FALSE)</f>
        <v>27-Maharashatra</v>
      </c>
      <c r="I547" s="17">
        <v>0</v>
      </c>
      <c r="J547" s="17" t="s">
        <v>37</v>
      </c>
      <c r="K547" s="26">
        <v>87141900</v>
      </c>
      <c r="L547" s="20">
        <f>VLOOKUP(K547,'MASTER SALE HSN'!$A$4:$E$200,5,FALSE)</f>
        <v>28</v>
      </c>
      <c r="M547" s="26"/>
      <c r="N547" s="12"/>
      <c r="O547" s="12"/>
      <c r="P547" s="12"/>
      <c r="Q547" s="12"/>
      <c r="R547" s="12"/>
      <c r="S547" s="28">
        <v>18531.439999999999</v>
      </c>
      <c r="T547" s="21">
        <f t="shared" si="25"/>
        <v>0</v>
      </c>
      <c r="U547" s="21">
        <f t="shared" si="26"/>
        <v>2594.4015999999997</v>
      </c>
      <c r="V547" s="21">
        <f t="shared" si="27"/>
        <v>2594.4015999999997</v>
      </c>
      <c r="W547" s="21">
        <v>0</v>
      </c>
      <c r="X547" s="27">
        <v>23720.243200000001</v>
      </c>
      <c r="Y547" s="12" t="s">
        <v>38</v>
      </c>
      <c r="Z547" s="12" t="s">
        <v>1482</v>
      </c>
      <c r="AA547" s="12" t="str">
        <f>VLOOKUP(C547,'MASTER SALE PARTY'!$B$4:$E$1000,4,FALSE)</f>
        <v>Local</v>
      </c>
      <c r="AB547" s="26">
        <v>1504</v>
      </c>
    </row>
    <row r="548" spans="1:28">
      <c r="A548" s="16">
        <v>43647</v>
      </c>
      <c r="B548" s="12">
        <v>4</v>
      </c>
      <c r="C548" s="23" t="s">
        <v>45</v>
      </c>
      <c r="D548" s="12" t="str">
        <f>VLOOKUP(C548,'MASTER SALE PARTY'!$B$4:$E$1000,2,FALSE)</f>
        <v>27AAECM8871A1ZF</v>
      </c>
      <c r="E548" s="12" t="s">
        <v>1545</v>
      </c>
      <c r="F548" s="24" t="s">
        <v>598</v>
      </c>
      <c r="G548" s="25">
        <v>43647</v>
      </c>
      <c r="H548" s="12" t="str">
        <f>VLOOKUP(C548,'MASTER SALE PARTY'!$B$4:$E$1000,3,FALSE)</f>
        <v>27-Maharashatra</v>
      </c>
      <c r="I548" s="17">
        <v>0</v>
      </c>
      <c r="J548" s="17" t="s">
        <v>37</v>
      </c>
      <c r="K548" s="26">
        <v>87089900</v>
      </c>
      <c r="L548" s="20">
        <f>VLOOKUP(K548,'MASTER SALE HSN'!$A$4:$E$200,5,FALSE)</f>
        <v>28</v>
      </c>
      <c r="M548" s="26"/>
      <c r="N548" s="12"/>
      <c r="O548" s="12"/>
      <c r="P548" s="12"/>
      <c r="Q548" s="12"/>
      <c r="R548" s="12"/>
      <c r="S548" s="28">
        <v>23255.759999999998</v>
      </c>
      <c r="T548" s="21">
        <f t="shared" si="25"/>
        <v>0</v>
      </c>
      <c r="U548" s="21">
        <f t="shared" si="26"/>
        <v>3255.8063999999995</v>
      </c>
      <c r="V548" s="21">
        <f t="shared" si="27"/>
        <v>3255.8063999999995</v>
      </c>
      <c r="W548" s="21">
        <v>0</v>
      </c>
      <c r="X548" s="27">
        <v>29767.382799999996</v>
      </c>
      <c r="Y548" s="12" t="s">
        <v>38</v>
      </c>
      <c r="Z548" s="12" t="s">
        <v>1482</v>
      </c>
      <c r="AA548" s="12" t="str">
        <f>VLOOKUP(C548,'MASTER SALE PARTY'!$B$4:$E$1000,4,FALSE)</f>
        <v>Local</v>
      </c>
      <c r="AB548" s="26">
        <v>12</v>
      </c>
    </row>
    <row r="549" spans="1:28">
      <c r="A549" s="16">
        <v>43647</v>
      </c>
      <c r="B549" s="12">
        <v>5</v>
      </c>
      <c r="C549" s="23" t="s">
        <v>45</v>
      </c>
      <c r="D549" s="12" t="str">
        <f>VLOOKUP(C549,'MASTER SALE PARTY'!$B$4:$E$1000,2,FALSE)</f>
        <v>27AAECM8871A1ZF</v>
      </c>
      <c r="E549" s="12" t="s">
        <v>1545</v>
      </c>
      <c r="F549" s="24" t="s">
        <v>599</v>
      </c>
      <c r="G549" s="25">
        <v>43647</v>
      </c>
      <c r="H549" s="12" t="str">
        <f>VLOOKUP(C549,'MASTER SALE PARTY'!$B$4:$E$1000,3,FALSE)</f>
        <v>27-Maharashatra</v>
      </c>
      <c r="I549" s="17">
        <v>0</v>
      </c>
      <c r="J549" s="17" t="s">
        <v>37</v>
      </c>
      <c r="K549" s="26">
        <v>87089900</v>
      </c>
      <c r="L549" s="20">
        <f>VLOOKUP(K549,'MASTER SALE HSN'!$A$4:$E$200,5,FALSE)</f>
        <v>28</v>
      </c>
      <c r="M549" s="26"/>
      <c r="N549" s="12"/>
      <c r="O549" s="12"/>
      <c r="P549" s="12"/>
      <c r="Q549" s="12"/>
      <c r="R549" s="12"/>
      <c r="S549" s="28">
        <v>23255.759999999998</v>
      </c>
      <c r="T549" s="21">
        <f t="shared" si="25"/>
        <v>0</v>
      </c>
      <c r="U549" s="21">
        <f t="shared" si="26"/>
        <v>3255.8063999999995</v>
      </c>
      <c r="V549" s="21">
        <f t="shared" si="27"/>
        <v>3255.8063999999995</v>
      </c>
      <c r="W549" s="21">
        <v>0</v>
      </c>
      <c r="X549" s="27">
        <v>29767.382799999996</v>
      </c>
      <c r="Y549" s="12" t="s">
        <v>38</v>
      </c>
      <c r="Z549" s="12" t="s">
        <v>1482</v>
      </c>
      <c r="AA549" s="12" t="str">
        <f>VLOOKUP(C549,'MASTER SALE PARTY'!$B$4:$E$1000,4,FALSE)</f>
        <v>Local</v>
      </c>
      <c r="AB549" s="26">
        <v>12</v>
      </c>
    </row>
    <row r="550" spans="1:28">
      <c r="A550" s="16">
        <v>43647</v>
      </c>
      <c r="B550" s="12">
        <v>6</v>
      </c>
      <c r="C550" s="23" t="s">
        <v>92</v>
      </c>
      <c r="D550" s="12" t="str">
        <f>VLOOKUP(C550,'MASTER SALE PARTY'!$B$4:$E$1000,2,FALSE)</f>
        <v>27AAACH4211R1ZF</v>
      </c>
      <c r="E550" s="12" t="s">
        <v>1545</v>
      </c>
      <c r="F550" s="24" t="s">
        <v>600</v>
      </c>
      <c r="G550" s="25">
        <v>43647</v>
      </c>
      <c r="H550" s="12" t="str">
        <f>VLOOKUP(C550,'MASTER SALE PARTY'!$B$4:$E$1000,3,FALSE)</f>
        <v>27-Maharashatra</v>
      </c>
      <c r="I550" s="17">
        <v>0</v>
      </c>
      <c r="J550" s="17" t="s">
        <v>37</v>
      </c>
      <c r="K550" s="26">
        <v>85129000</v>
      </c>
      <c r="L550" s="20">
        <f>VLOOKUP(K550,'MASTER SALE HSN'!$A$4:$E$200,5,FALSE)</f>
        <v>18</v>
      </c>
      <c r="M550" s="26"/>
      <c r="N550" s="12"/>
      <c r="O550" s="12"/>
      <c r="P550" s="12"/>
      <c r="Q550" s="12"/>
      <c r="R550" s="12"/>
      <c r="S550" s="28">
        <v>90000</v>
      </c>
      <c r="T550" s="21">
        <f t="shared" si="25"/>
        <v>0</v>
      </c>
      <c r="U550" s="21">
        <f t="shared" si="26"/>
        <v>8100</v>
      </c>
      <c r="V550" s="21">
        <f t="shared" si="27"/>
        <v>8100</v>
      </c>
      <c r="W550" s="21">
        <v>0</v>
      </c>
      <c r="X550" s="27">
        <v>106200</v>
      </c>
      <c r="Y550" s="12" t="s">
        <v>38</v>
      </c>
      <c r="Z550" s="12" t="s">
        <v>1482</v>
      </c>
      <c r="AA550" s="12" t="str">
        <f>VLOOKUP(C550,'MASTER SALE PARTY'!$B$4:$E$1000,4,FALSE)</f>
        <v>Local</v>
      </c>
      <c r="AB550" s="26">
        <v>3600</v>
      </c>
    </row>
    <row r="551" spans="1:28">
      <c r="A551" s="16">
        <v>43647</v>
      </c>
      <c r="B551" s="12">
        <v>7</v>
      </c>
      <c r="C551" s="23" t="s">
        <v>173</v>
      </c>
      <c r="D551" s="12" t="str">
        <f>VLOOKUP(C551,'MASTER SALE PARTY'!$B$4:$E$1000,2,FALSE)</f>
        <v>27AAGCP0139E1ZP</v>
      </c>
      <c r="E551" s="12" t="s">
        <v>1545</v>
      </c>
      <c r="F551" s="24" t="s">
        <v>601</v>
      </c>
      <c r="G551" s="25">
        <v>43648</v>
      </c>
      <c r="H551" s="12" t="str">
        <f>VLOOKUP(C551,'MASTER SALE PARTY'!$B$4:$E$1000,3,FALSE)</f>
        <v>27-Maharashatra</v>
      </c>
      <c r="I551" s="17">
        <v>0</v>
      </c>
      <c r="J551" s="17" t="s">
        <v>37</v>
      </c>
      <c r="K551" s="26">
        <v>87141090</v>
      </c>
      <c r="L551" s="20">
        <f>VLOOKUP(K551,'MASTER SALE HSN'!$A$4:$E$200,5,FALSE)</f>
        <v>28</v>
      </c>
      <c r="M551" s="26"/>
      <c r="N551" s="12"/>
      <c r="O551" s="12"/>
      <c r="P551" s="12"/>
      <c r="Q551" s="12"/>
      <c r="R551" s="12"/>
      <c r="S551" s="28">
        <v>37685</v>
      </c>
      <c r="T551" s="21">
        <f t="shared" si="25"/>
        <v>0</v>
      </c>
      <c r="U551" s="21">
        <f t="shared" si="26"/>
        <v>5275.9000000000005</v>
      </c>
      <c r="V551" s="21">
        <f t="shared" si="27"/>
        <v>5275.9000000000005</v>
      </c>
      <c r="W551" s="21">
        <v>0</v>
      </c>
      <c r="X551" s="27">
        <v>48236.800000000003</v>
      </c>
      <c r="Y551" s="12" t="s">
        <v>38</v>
      </c>
      <c r="Z551" s="12" t="s">
        <v>1482</v>
      </c>
      <c r="AA551" s="12" t="str">
        <f>VLOOKUP(C551,'MASTER SALE PARTY'!$B$4:$E$1000,4,FALSE)</f>
        <v>Local</v>
      </c>
      <c r="AB551" s="26">
        <v>500</v>
      </c>
    </row>
    <row r="552" spans="1:28">
      <c r="A552" s="16">
        <v>43647</v>
      </c>
      <c r="B552" s="12">
        <v>8</v>
      </c>
      <c r="C552" s="23" t="s">
        <v>173</v>
      </c>
      <c r="D552" s="12" t="str">
        <f>VLOOKUP(C552,'MASTER SALE PARTY'!$B$4:$E$1000,2,FALSE)</f>
        <v>27AAGCP0139E1ZP</v>
      </c>
      <c r="E552" s="12" t="s">
        <v>1545</v>
      </c>
      <c r="F552" s="24" t="s">
        <v>602</v>
      </c>
      <c r="G552" s="25">
        <v>43648</v>
      </c>
      <c r="H552" s="12" t="str">
        <f>VLOOKUP(C552,'MASTER SALE PARTY'!$B$4:$E$1000,3,FALSE)</f>
        <v>27-Maharashatra</v>
      </c>
      <c r="I552" s="17">
        <v>0</v>
      </c>
      <c r="J552" s="17" t="s">
        <v>37</v>
      </c>
      <c r="K552" s="26">
        <v>87141090</v>
      </c>
      <c r="L552" s="20">
        <f>VLOOKUP(K552,'MASTER SALE HSN'!$A$4:$E$200,5,FALSE)</f>
        <v>28</v>
      </c>
      <c r="M552" s="26"/>
      <c r="N552" s="12"/>
      <c r="O552" s="12"/>
      <c r="P552" s="12"/>
      <c r="Q552" s="12"/>
      <c r="R552" s="12"/>
      <c r="S552" s="28">
        <v>39505.199999999997</v>
      </c>
      <c r="T552" s="21">
        <f t="shared" si="25"/>
        <v>0</v>
      </c>
      <c r="U552" s="21">
        <f t="shared" si="26"/>
        <v>5530.7279999999992</v>
      </c>
      <c r="V552" s="21">
        <f t="shared" si="27"/>
        <v>5530.7279999999992</v>
      </c>
      <c r="W552" s="21">
        <v>0</v>
      </c>
      <c r="X552" s="27">
        <v>50566.656000000003</v>
      </c>
      <c r="Y552" s="12" t="s">
        <v>38</v>
      </c>
      <c r="Z552" s="12" t="s">
        <v>1482</v>
      </c>
      <c r="AA552" s="12" t="str">
        <f>VLOOKUP(C552,'MASTER SALE PARTY'!$B$4:$E$1000,4,FALSE)</f>
        <v>Local</v>
      </c>
      <c r="AB552" s="26">
        <v>840</v>
      </c>
    </row>
    <row r="553" spans="1:28">
      <c r="A553" s="16">
        <v>43647</v>
      </c>
      <c r="B553" s="12">
        <v>9</v>
      </c>
      <c r="C553" s="23" t="s">
        <v>185</v>
      </c>
      <c r="D553" s="12" t="str">
        <f>VLOOKUP(C553,'MASTER SALE PARTY'!$B$4:$E$1000,2,FALSE)</f>
        <v>27AABFP3834C1ZK</v>
      </c>
      <c r="E553" s="12" t="s">
        <v>1545</v>
      </c>
      <c r="F553" s="24" t="s">
        <v>603</v>
      </c>
      <c r="G553" s="25">
        <v>43648</v>
      </c>
      <c r="H553" s="12" t="str">
        <f>VLOOKUP(C553,'MASTER SALE PARTY'!$B$4:$E$1000,3,FALSE)</f>
        <v>27-Maharashatra</v>
      </c>
      <c r="I553" s="17">
        <v>0</v>
      </c>
      <c r="J553" s="17" t="s">
        <v>37</v>
      </c>
      <c r="K553" s="26">
        <v>87141900</v>
      </c>
      <c r="L553" s="20">
        <f>VLOOKUP(K553,'MASTER SALE HSN'!$A$4:$E$200,5,FALSE)</f>
        <v>28</v>
      </c>
      <c r="M553" s="26"/>
      <c r="N553" s="12"/>
      <c r="O553" s="12"/>
      <c r="P553" s="12"/>
      <c r="Q553" s="12"/>
      <c r="R553" s="12"/>
      <c r="S553" s="28">
        <v>45833</v>
      </c>
      <c r="T553" s="21">
        <f t="shared" si="25"/>
        <v>0</v>
      </c>
      <c r="U553" s="21">
        <f t="shared" si="26"/>
        <v>6416.62</v>
      </c>
      <c r="V553" s="21">
        <f t="shared" si="27"/>
        <v>6416.62</v>
      </c>
      <c r="W553" s="21">
        <v>0</v>
      </c>
      <c r="X553" s="27">
        <v>58666.240000000005</v>
      </c>
      <c r="Y553" s="12" t="s">
        <v>38</v>
      </c>
      <c r="Z553" s="12" t="s">
        <v>1482</v>
      </c>
      <c r="AA553" s="12" t="str">
        <f>VLOOKUP(C553,'MASTER SALE PARTY'!$B$4:$E$1000,4,FALSE)</f>
        <v>Local</v>
      </c>
      <c r="AB553" s="26">
        <v>3620</v>
      </c>
    </row>
    <row r="554" spans="1:28">
      <c r="A554" s="16">
        <v>43647</v>
      </c>
      <c r="B554" s="12">
        <v>10</v>
      </c>
      <c r="C554" s="23" t="s">
        <v>59</v>
      </c>
      <c r="D554" s="12" t="str">
        <f>VLOOKUP(C554,'MASTER SALE PARTY'!$B$4:$E$1000,2,FALSE)</f>
        <v>27AAACT1848E1ZH</v>
      </c>
      <c r="E554" s="12" t="s">
        <v>1545</v>
      </c>
      <c r="F554" s="24" t="s">
        <v>604</v>
      </c>
      <c r="G554" s="25">
        <v>43648</v>
      </c>
      <c r="H554" s="12" t="str">
        <f>VLOOKUP(C554,'MASTER SALE PARTY'!$B$4:$E$1000,3,FALSE)</f>
        <v>27-Maharashatra</v>
      </c>
      <c r="I554" s="17">
        <v>0</v>
      </c>
      <c r="J554" s="17" t="s">
        <v>37</v>
      </c>
      <c r="K554" s="26">
        <v>87089900</v>
      </c>
      <c r="L554" s="20">
        <f>VLOOKUP(K554,'MASTER SALE HSN'!$A$4:$E$200,5,FALSE)</f>
        <v>28</v>
      </c>
      <c r="M554" s="26"/>
      <c r="N554" s="12"/>
      <c r="O554" s="12"/>
      <c r="P554" s="12"/>
      <c r="Q554" s="12"/>
      <c r="R554" s="12"/>
      <c r="S554" s="28">
        <v>74796.800000000003</v>
      </c>
      <c r="T554" s="21">
        <f t="shared" si="25"/>
        <v>0</v>
      </c>
      <c r="U554" s="21">
        <f t="shared" si="26"/>
        <v>10471.552000000001</v>
      </c>
      <c r="V554" s="21">
        <f t="shared" si="27"/>
        <v>10471.552000000001</v>
      </c>
      <c r="W554" s="21">
        <v>0</v>
      </c>
      <c r="X554" s="27">
        <v>95739.903999999995</v>
      </c>
      <c r="Y554" s="12" t="s">
        <v>38</v>
      </c>
      <c r="Z554" s="12" t="s">
        <v>1482</v>
      </c>
      <c r="AA554" s="12" t="str">
        <f>VLOOKUP(C554,'MASTER SALE PARTY'!$B$4:$E$1000,4,FALSE)</f>
        <v>Local</v>
      </c>
      <c r="AB554" s="26">
        <v>104</v>
      </c>
    </row>
    <row r="555" spans="1:28">
      <c r="A555" s="16">
        <v>43647</v>
      </c>
      <c r="B555" s="12">
        <v>11</v>
      </c>
      <c r="C555" s="23" t="s">
        <v>92</v>
      </c>
      <c r="D555" s="12" t="str">
        <f>VLOOKUP(C555,'MASTER SALE PARTY'!$B$4:$E$1000,2,FALSE)</f>
        <v>27AAACH4211R1ZF</v>
      </c>
      <c r="E555" s="12" t="s">
        <v>1545</v>
      </c>
      <c r="F555" s="24" t="s">
        <v>605</v>
      </c>
      <c r="G555" s="25">
        <v>43648</v>
      </c>
      <c r="H555" s="12" t="str">
        <f>VLOOKUP(C555,'MASTER SALE PARTY'!$B$4:$E$1000,3,FALSE)</f>
        <v>27-Maharashatra</v>
      </c>
      <c r="I555" s="17">
        <v>0</v>
      </c>
      <c r="J555" s="17" t="s">
        <v>37</v>
      </c>
      <c r="K555" s="26">
        <v>85129000</v>
      </c>
      <c r="L555" s="20">
        <f>VLOOKUP(K555,'MASTER SALE HSN'!$A$4:$E$200,5,FALSE)</f>
        <v>18</v>
      </c>
      <c r="M555" s="26"/>
      <c r="N555" s="12"/>
      <c r="O555" s="12"/>
      <c r="P555" s="12"/>
      <c r="Q555" s="12"/>
      <c r="R555" s="12"/>
      <c r="S555" s="28">
        <v>54000</v>
      </c>
      <c r="T555" s="21">
        <f t="shared" si="25"/>
        <v>0</v>
      </c>
      <c r="U555" s="21">
        <f t="shared" si="26"/>
        <v>4860</v>
      </c>
      <c r="V555" s="21">
        <f t="shared" si="27"/>
        <v>4860</v>
      </c>
      <c r="W555" s="21">
        <v>0</v>
      </c>
      <c r="X555" s="27">
        <v>63720</v>
      </c>
      <c r="Y555" s="12" t="s">
        <v>38</v>
      </c>
      <c r="Z555" s="12" t="s">
        <v>1482</v>
      </c>
      <c r="AA555" s="12" t="str">
        <f>VLOOKUP(C555,'MASTER SALE PARTY'!$B$4:$E$1000,4,FALSE)</f>
        <v>Local</v>
      </c>
      <c r="AB555" s="26">
        <v>2160</v>
      </c>
    </row>
    <row r="556" spans="1:28">
      <c r="A556" s="16">
        <v>43647</v>
      </c>
      <c r="B556" s="12">
        <v>12</v>
      </c>
      <c r="C556" s="23" t="s">
        <v>185</v>
      </c>
      <c r="D556" s="12" t="str">
        <f>VLOOKUP(C556,'MASTER SALE PARTY'!$B$4:$E$1000,2,FALSE)</f>
        <v>27AABFP3834C1ZK</v>
      </c>
      <c r="E556" s="12" t="s">
        <v>1545</v>
      </c>
      <c r="F556" s="24" t="s">
        <v>606</v>
      </c>
      <c r="G556" s="25">
        <v>43649</v>
      </c>
      <c r="H556" s="12" t="str">
        <f>VLOOKUP(C556,'MASTER SALE PARTY'!$B$4:$E$1000,3,FALSE)</f>
        <v>27-Maharashatra</v>
      </c>
      <c r="I556" s="17">
        <v>0</v>
      </c>
      <c r="J556" s="17" t="s">
        <v>37</v>
      </c>
      <c r="K556" s="26">
        <v>87141900</v>
      </c>
      <c r="L556" s="20">
        <f>VLOOKUP(K556,'MASTER SALE HSN'!$A$4:$E$200,5,FALSE)</f>
        <v>28</v>
      </c>
      <c r="M556" s="26"/>
      <c r="N556" s="12"/>
      <c r="O556" s="12"/>
      <c r="P556" s="12"/>
      <c r="Q556" s="12"/>
      <c r="R556" s="12"/>
      <c r="S556" s="28">
        <v>26576</v>
      </c>
      <c r="T556" s="21">
        <f t="shared" si="25"/>
        <v>0</v>
      </c>
      <c r="U556" s="21">
        <f t="shared" si="26"/>
        <v>3720.64</v>
      </c>
      <c r="V556" s="21">
        <f t="shared" si="27"/>
        <v>3720.64</v>
      </c>
      <c r="W556" s="21">
        <v>0</v>
      </c>
      <c r="X556" s="27">
        <v>34017.279999999999</v>
      </c>
      <c r="Y556" s="12" t="s">
        <v>38</v>
      </c>
      <c r="Z556" s="12" t="s">
        <v>1482</v>
      </c>
      <c r="AA556" s="12" t="str">
        <f>VLOOKUP(C556,'MASTER SALE PARTY'!$B$4:$E$1000,4,FALSE)</f>
        <v>Local</v>
      </c>
      <c r="AB556" s="26">
        <v>2080</v>
      </c>
    </row>
    <row r="557" spans="1:28">
      <c r="A557" s="16">
        <v>43647</v>
      </c>
      <c r="B557" s="12">
        <v>13</v>
      </c>
      <c r="C557" s="23" t="s">
        <v>45</v>
      </c>
      <c r="D557" s="12" t="str">
        <f>VLOOKUP(C557,'MASTER SALE PARTY'!$B$4:$E$1000,2,FALSE)</f>
        <v>27AAECM8871A1ZF</v>
      </c>
      <c r="E557" s="12" t="s">
        <v>1545</v>
      </c>
      <c r="F557" s="24" t="s">
        <v>607</v>
      </c>
      <c r="G557" s="25">
        <v>43649</v>
      </c>
      <c r="H557" s="12" t="str">
        <f>VLOOKUP(C557,'MASTER SALE PARTY'!$B$4:$E$1000,3,FALSE)</f>
        <v>27-Maharashatra</v>
      </c>
      <c r="I557" s="17">
        <v>0</v>
      </c>
      <c r="J557" s="17" t="s">
        <v>37</v>
      </c>
      <c r="K557" s="26">
        <v>87089900</v>
      </c>
      <c r="L557" s="20">
        <f>VLOOKUP(K557,'MASTER SALE HSN'!$A$4:$E$200,5,FALSE)</f>
        <v>28</v>
      </c>
      <c r="M557" s="26"/>
      <c r="N557" s="12"/>
      <c r="O557" s="12"/>
      <c r="P557" s="12"/>
      <c r="Q557" s="12"/>
      <c r="R557" s="12"/>
      <c r="S557" s="28">
        <v>23255.759999999998</v>
      </c>
      <c r="T557" s="21">
        <f t="shared" si="25"/>
        <v>0</v>
      </c>
      <c r="U557" s="21">
        <f t="shared" si="26"/>
        <v>3255.8063999999995</v>
      </c>
      <c r="V557" s="21">
        <f t="shared" si="27"/>
        <v>3255.8063999999995</v>
      </c>
      <c r="W557" s="21">
        <v>0</v>
      </c>
      <c r="X557" s="27">
        <v>29767.382799999996</v>
      </c>
      <c r="Y557" s="12" t="s">
        <v>38</v>
      </c>
      <c r="Z557" s="12" t="s">
        <v>1482</v>
      </c>
      <c r="AA557" s="12" t="str">
        <f>VLOOKUP(C557,'MASTER SALE PARTY'!$B$4:$E$1000,4,FALSE)</f>
        <v>Local</v>
      </c>
      <c r="AB557" s="26">
        <v>12</v>
      </c>
    </row>
    <row r="558" spans="1:28">
      <c r="A558" s="16">
        <v>43647</v>
      </c>
      <c r="B558" s="12">
        <v>14</v>
      </c>
      <c r="C558" s="23" t="s">
        <v>64</v>
      </c>
      <c r="D558" s="12" t="str">
        <f>VLOOKUP(C558,'MASTER SALE PARTY'!$B$4:$E$1000,2,FALSE)</f>
        <v>27AAACD4090Q1Z8</v>
      </c>
      <c r="E558" s="12" t="s">
        <v>1545</v>
      </c>
      <c r="F558" s="24" t="s">
        <v>608</v>
      </c>
      <c r="G558" s="25">
        <v>43649</v>
      </c>
      <c r="H558" s="12" t="str">
        <f>VLOOKUP(C558,'MASTER SALE PARTY'!$B$4:$E$1000,3,FALSE)</f>
        <v>27-Maharashatra</v>
      </c>
      <c r="I558" s="17">
        <v>0</v>
      </c>
      <c r="J558" s="17" t="s">
        <v>37</v>
      </c>
      <c r="K558" s="26">
        <v>85129000</v>
      </c>
      <c r="L558" s="20">
        <f>VLOOKUP(K558,'MASTER SALE HSN'!$A$4:$E$200,5,FALSE)</f>
        <v>18</v>
      </c>
      <c r="M558" s="26"/>
      <c r="N558" s="12"/>
      <c r="O558" s="12"/>
      <c r="P558" s="12"/>
      <c r="Q558" s="12"/>
      <c r="R558" s="12"/>
      <c r="S558" s="28">
        <v>74670.12</v>
      </c>
      <c r="T558" s="21">
        <f t="shared" si="25"/>
        <v>0</v>
      </c>
      <c r="U558" s="21">
        <f t="shared" si="26"/>
        <v>6720.3107999999993</v>
      </c>
      <c r="V558" s="21">
        <f t="shared" si="27"/>
        <v>6720.3107999999993</v>
      </c>
      <c r="W558" s="21">
        <v>0</v>
      </c>
      <c r="X558" s="27">
        <v>88110.741600000008</v>
      </c>
      <c r="Y558" s="12" t="s">
        <v>38</v>
      </c>
      <c r="Z558" s="12" t="s">
        <v>1482</v>
      </c>
      <c r="AA558" s="12" t="str">
        <f>VLOOKUP(C558,'MASTER SALE PARTY'!$B$4:$E$1000,4,FALSE)</f>
        <v>Local</v>
      </c>
      <c r="AB558" s="26">
        <v>612</v>
      </c>
    </row>
    <row r="559" spans="1:28">
      <c r="A559" s="16">
        <v>43647</v>
      </c>
      <c r="B559" s="12">
        <v>15</v>
      </c>
      <c r="C559" s="23" t="s">
        <v>173</v>
      </c>
      <c r="D559" s="12" t="str">
        <f>VLOOKUP(C559,'MASTER SALE PARTY'!$B$4:$E$1000,2,FALSE)</f>
        <v>27AAGCP0139E1ZP</v>
      </c>
      <c r="E559" s="12" t="s">
        <v>1545</v>
      </c>
      <c r="F559" s="24" t="s">
        <v>609</v>
      </c>
      <c r="G559" s="25">
        <v>43649</v>
      </c>
      <c r="H559" s="12" t="str">
        <f>VLOOKUP(C559,'MASTER SALE PARTY'!$B$4:$E$1000,3,FALSE)</f>
        <v>27-Maharashatra</v>
      </c>
      <c r="I559" s="17">
        <v>0</v>
      </c>
      <c r="J559" s="17" t="s">
        <v>37</v>
      </c>
      <c r="K559" s="26">
        <v>87141090</v>
      </c>
      <c r="L559" s="20">
        <f>VLOOKUP(K559,'MASTER SALE HSN'!$A$4:$E$200,5,FALSE)</f>
        <v>28</v>
      </c>
      <c r="M559" s="26"/>
      <c r="N559" s="12"/>
      <c r="O559" s="12"/>
      <c r="P559" s="12"/>
      <c r="Q559" s="12"/>
      <c r="R559" s="12"/>
      <c r="S559" s="28">
        <v>37685</v>
      </c>
      <c r="T559" s="21">
        <f t="shared" si="25"/>
        <v>0</v>
      </c>
      <c r="U559" s="21">
        <f t="shared" si="26"/>
        <v>5275.9000000000005</v>
      </c>
      <c r="V559" s="21">
        <f t="shared" si="27"/>
        <v>5275.9000000000005</v>
      </c>
      <c r="W559" s="21">
        <v>0</v>
      </c>
      <c r="X559" s="27">
        <v>48236.800000000003</v>
      </c>
      <c r="Y559" s="12" t="s">
        <v>38</v>
      </c>
      <c r="Z559" s="12" t="s">
        <v>1482</v>
      </c>
      <c r="AA559" s="12" t="str">
        <f>VLOOKUP(C559,'MASTER SALE PARTY'!$B$4:$E$1000,4,FALSE)</f>
        <v>Local</v>
      </c>
      <c r="AB559" s="26">
        <v>500</v>
      </c>
    </row>
    <row r="560" spans="1:28">
      <c r="A560" s="16">
        <v>43647</v>
      </c>
      <c r="B560" s="12">
        <v>16</v>
      </c>
      <c r="C560" s="23" t="s">
        <v>173</v>
      </c>
      <c r="D560" s="12" t="str">
        <f>VLOOKUP(C560,'MASTER SALE PARTY'!$B$4:$E$1000,2,FALSE)</f>
        <v>27AAGCP0139E1ZP</v>
      </c>
      <c r="E560" s="12" t="s">
        <v>1545</v>
      </c>
      <c r="F560" s="24" t="s">
        <v>610</v>
      </c>
      <c r="G560" s="25">
        <v>43649</v>
      </c>
      <c r="H560" s="12" t="str">
        <f>VLOOKUP(C560,'MASTER SALE PARTY'!$B$4:$E$1000,3,FALSE)</f>
        <v>27-Maharashatra</v>
      </c>
      <c r="I560" s="17">
        <v>0</v>
      </c>
      <c r="J560" s="17" t="s">
        <v>37</v>
      </c>
      <c r="K560" s="26">
        <v>87141090</v>
      </c>
      <c r="L560" s="20">
        <f>VLOOKUP(K560,'MASTER SALE HSN'!$A$4:$E$200,5,FALSE)</f>
        <v>28</v>
      </c>
      <c r="M560" s="26"/>
      <c r="N560" s="12"/>
      <c r="O560" s="12"/>
      <c r="P560" s="12"/>
      <c r="Q560" s="12"/>
      <c r="R560" s="12"/>
      <c r="S560" s="28">
        <v>22574.400000000001</v>
      </c>
      <c r="T560" s="21">
        <f t="shared" si="25"/>
        <v>0</v>
      </c>
      <c r="U560" s="21">
        <f t="shared" si="26"/>
        <v>3160.4160000000002</v>
      </c>
      <c r="V560" s="21">
        <f t="shared" si="27"/>
        <v>3160.4160000000002</v>
      </c>
      <c r="W560" s="21">
        <v>0</v>
      </c>
      <c r="X560" s="27">
        <v>28895.242000000002</v>
      </c>
      <c r="Y560" s="12" t="s">
        <v>38</v>
      </c>
      <c r="Z560" s="12" t="s">
        <v>1482</v>
      </c>
      <c r="AA560" s="12" t="str">
        <f>VLOOKUP(C560,'MASTER SALE PARTY'!$B$4:$E$1000,4,FALSE)</f>
        <v>Local</v>
      </c>
      <c r="AB560" s="26">
        <v>480</v>
      </c>
    </row>
    <row r="561" spans="1:28">
      <c r="A561" s="16">
        <v>43647</v>
      </c>
      <c r="B561" s="12">
        <v>17</v>
      </c>
      <c r="C561" s="23" t="s">
        <v>185</v>
      </c>
      <c r="D561" s="12" t="str">
        <f>VLOOKUP(C561,'MASTER SALE PARTY'!$B$4:$E$1000,2,FALSE)</f>
        <v>27AABFP3834C1ZK</v>
      </c>
      <c r="E561" s="12" t="s">
        <v>1545</v>
      </c>
      <c r="F561" s="24" t="s">
        <v>611</v>
      </c>
      <c r="G561" s="25">
        <v>43649</v>
      </c>
      <c r="H561" s="12" t="str">
        <f>VLOOKUP(C561,'MASTER SALE PARTY'!$B$4:$E$1000,3,FALSE)</f>
        <v>27-Maharashatra</v>
      </c>
      <c r="I561" s="17">
        <v>0</v>
      </c>
      <c r="J561" s="17" t="s">
        <v>37</v>
      </c>
      <c r="K561" s="26">
        <v>87141900</v>
      </c>
      <c r="L561" s="20">
        <f>VLOOKUP(K561,'MASTER SALE HSN'!$A$4:$E$200,5,FALSE)</f>
        <v>28</v>
      </c>
      <c r="M561" s="26"/>
      <c r="N561" s="12"/>
      <c r="O561" s="12"/>
      <c r="P561" s="12"/>
      <c r="Q561" s="12"/>
      <c r="R561" s="12"/>
      <c r="S561" s="28">
        <v>18922.7</v>
      </c>
      <c r="T561" s="21">
        <f t="shared" si="25"/>
        <v>0</v>
      </c>
      <c r="U561" s="21">
        <f t="shared" si="26"/>
        <v>2649.1779999999999</v>
      </c>
      <c r="V561" s="21">
        <f t="shared" si="27"/>
        <v>2649.1779999999999</v>
      </c>
      <c r="W561" s="21">
        <v>0</v>
      </c>
      <c r="X561" s="27">
        <v>24221.036</v>
      </c>
      <c r="Y561" s="12" t="s">
        <v>38</v>
      </c>
      <c r="Z561" s="12" t="s">
        <v>1482</v>
      </c>
      <c r="AA561" s="12" t="str">
        <f>VLOOKUP(C561,'MASTER SALE PARTY'!$B$4:$E$1000,4,FALSE)</f>
        <v>Local</v>
      </c>
      <c r="AB561" s="26">
        <v>1430</v>
      </c>
    </row>
    <row r="562" spans="1:28">
      <c r="A562" s="16">
        <v>43647</v>
      </c>
      <c r="B562" s="12">
        <v>18</v>
      </c>
      <c r="C562" s="23" t="s">
        <v>45</v>
      </c>
      <c r="D562" s="12" t="str">
        <f>VLOOKUP(C562,'MASTER SALE PARTY'!$B$4:$E$1000,2,FALSE)</f>
        <v>27AAECM8871A1ZF</v>
      </c>
      <c r="E562" s="12" t="s">
        <v>1545</v>
      </c>
      <c r="F562" s="24" t="s">
        <v>612</v>
      </c>
      <c r="G562" s="25">
        <v>43650</v>
      </c>
      <c r="H562" s="12" t="str">
        <f>VLOOKUP(C562,'MASTER SALE PARTY'!$B$4:$E$1000,3,FALSE)</f>
        <v>27-Maharashatra</v>
      </c>
      <c r="I562" s="17">
        <v>0</v>
      </c>
      <c r="J562" s="17" t="s">
        <v>37</v>
      </c>
      <c r="K562" s="26">
        <v>87089900</v>
      </c>
      <c r="L562" s="20">
        <f>VLOOKUP(K562,'MASTER SALE HSN'!$A$4:$E$200,5,FALSE)</f>
        <v>28</v>
      </c>
      <c r="M562" s="26"/>
      <c r="N562" s="12"/>
      <c r="O562" s="12"/>
      <c r="P562" s="12"/>
      <c r="Q562" s="12"/>
      <c r="R562" s="12"/>
      <c r="S562" s="28">
        <v>23255.759999999998</v>
      </c>
      <c r="T562" s="21">
        <f t="shared" si="25"/>
        <v>0</v>
      </c>
      <c r="U562" s="21">
        <f t="shared" si="26"/>
        <v>3255.8063999999995</v>
      </c>
      <c r="V562" s="21">
        <f t="shared" si="27"/>
        <v>3255.8063999999995</v>
      </c>
      <c r="W562" s="21">
        <v>0</v>
      </c>
      <c r="X562" s="27">
        <v>29767.382799999996</v>
      </c>
      <c r="Y562" s="12" t="s">
        <v>38</v>
      </c>
      <c r="Z562" s="12" t="s">
        <v>1482</v>
      </c>
      <c r="AA562" s="12" t="str">
        <f>VLOOKUP(C562,'MASTER SALE PARTY'!$B$4:$E$1000,4,FALSE)</f>
        <v>Local</v>
      </c>
      <c r="AB562" s="26">
        <v>12</v>
      </c>
    </row>
    <row r="563" spans="1:28">
      <c r="A563" s="16">
        <v>43647</v>
      </c>
      <c r="B563" s="12">
        <v>19</v>
      </c>
      <c r="C563" s="23" t="s">
        <v>59</v>
      </c>
      <c r="D563" s="12" t="str">
        <f>VLOOKUP(C563,'MASTER SALE PARTY'!$B$4:$E$1000,2,FALSE)</f>
        <v>27AAACT1848E1ZH</v>
      </c>
      <c r="E563" s="12" t="s">
        <v>1545</v>
      </c>
      <c r="F563" s="24" t="s">
        <v>613</v>
      </c>
      <c r="G563" s="25">
        <v>43650</v>
      </c>
      <c r="H563" s="12" t="str">
        <f>VLOOKUP(C563,'MASTER SALE PARTY'!$B$4:$E$1000,3,FALSE)</f>
        <v>27-Maharashatra</v>
      </c>
      <c r="I563" s="17">
        <v>0</v>
      </c>
      <c r="J563" s="17" t="s">
        <v>37</v>
      </c>
      <c r="K563" s="26">
        <v>87089900</v>
      </c>
      <c r="L563" s="20">
        <f>VLOOKUP(K563,'MASTER SALE HSN'!$A$4:$E$200,5,FALSE)</f>
        <v>28</v>
      </c>
      <c r="M563" s="26"/>
      <c r="N563" s="12"/>
      <c r="O563" s="12"/>
      <c r="P563" s="12"/>
      <c r="Q563" s="12"/>
      <c r="R563" s="12"/>
      <c r="S563" s="28">
        <v>6662.88</v>
      </c>
      <c r="T563" s="21">
        <f t="shared" si="25"/>
        <v>0</v>
      </c>
      <c r="U563" s="21">
        <f t="shared" si="26"/>
        <v>932.80319999999995</v>
      </c>
      <c r="V563" s="21">
        <f t="shared" si="27"/>
        <v>932.80319999999995</v>
      </c>
      <c r="W563" s="21">
        <v>0</v>
      </c>
      <c r="X563" s="27">
        <v>8528.4763999999996</v>
      </c>
      <c r="Y563" s="12" t="s">
        <v>38</v>
      </c>
      <c r="Z563" s="12" t="s">
        <v>1482</v>
      </c>
      <c r="AA563" s="12" t="str">
        <f>VLOOKUP(C563,'MASTER SALE PARTY'!$B$4:$E$1000,4,FALSE)</f>
        <v>Local</v>
      </c>
      <c r="AB563" s="26">
        <v>14</v>
      </c>
    </row>
    <row r="564" spans="1:28">
      <c r="A564" s="16">
        <v>43647</v>
      </c>
      <c r="B564" s="12">
        <v>20</v>
      </c>
      <c r="C564" s="23" t="s">
        <v>185</v>
      </c>
      <c r="D564" s="12" t="str">
        <f>VLOOKUP(C564,'MASTER SALE PARTY'!$B$4:$E$1000,2,FALSE)</f>
        <v>27AABFP3834C1ZK</v>
      </c>
      <c r="E564" s="12" t="s">
        <v>1545</v>
      </c>
      <c r="F564" s="24" t="s">
        <v>614</v>
      </c>
      <c r="G564" s="25">
        <v>43650</v>
      </c>
      <c r="H564" s="12" t="str">
        <f>VLOOKUP(C564,'MASTER SALE PARTY'!$B$4:$E$1000,3,FALSE)</f>
        <v>27-Maharashatra</v>
      </c>
      <c r="I564" s="17">
        <v>0</v>
      </c>
      <c r="J564" s="17" t="s">
        <v>37</v>
      </c>
      <c r="K564" s="26">
        <v>87141900</v>
      </c>
      <c r="L564" s="20">
        <f>VLOOKUP(K564,'MASTER SALE HSN'!$A$4:$E$200,5,FALSE)</f>
        <v>28</v>
      </c>
      <c r="M564" s="26"/>
      <c r="N564" s="12"/>
      <c r="O564" s="12"/>
      <c r="P564" s="12"/>
      <c r="Q564" s="12"/>
      <c r="R564" s="12"/>
      <c r="S564" s="28">
        <v>42514.97</v>
      </c>
      <c r="T564" s="21">
        <f t="shared" si="25"/>
        <v>0</v>
      </c>
      <c r="U564" s="21">
        <f t="shared" si="26"/>
        <v>5952.0958000000001</v>
      </c>
      <c r="V564" s="21">
        <f t="shared" si="27"/>
        <v>5952.0958000000001</v>
      </c>
      <c r="W564" s="21">
        <v>0</v>
      </c>
      <c r="X564" s="27">
        <v>54419.171600000009</v>
      </c>
      <c r="Y564" s="12" t="s">
        <v>38</v>
      </c>
      <c r="Z564" s="12" t="s">
        <v>1482</v>
      </c>
      <c r="AA564" s="12" t="str">
        <f>VLOOKUP(C564,'MASTER SALE PARTY'!$B$4:$E$1000,4,FALSE)</f>
        <v>Local</v>
      </c>
      <c r="AB564" s="26">
        <v>3477</v>
      </c>
    </row>
    <row r="565" spans="1:28">
      <c r="A565" s="16">
        <v>43647</v>
      </c>
      <c r="B565" s="12">
        <v>21</v>
      </c>
      <c r="C565" s="23" t="s">
        <v>173</v>
      </c>
      <c r="D565" s="12" t="str">
        <f>VLOOKUP(C565,'MASTER SALE PARTY'!$B$4:$E$1000,2,FALSE)</f>
        <v>27AAGCP0139E1ZP</v>
      </c>
      <c r="E565" s="12" t="s">
        <v>1545</v>
      </c>
      <c r="F565" s="24" t="s">
        <v>615</v>
      </c>
      <c r="G565" s="25">
        <v>43650</v>
      </c>
      <c r="H565" s="12" t="str">
        <f>VLOOKUP(C565,'MASTER SALE PARTY'!$B$4:$E$1000,3,FALSE)</f>
        <v>27-Maharashatra</v>
      </c>
      <c r="I565" s="17">
        <v>0</v>
      </c>
      <c r="J565" s="17" t="s">
        <v>37</v>
      </c>
      <c r="K565" s="26">
        <v>87141090</v>
      </c>
      <c r="L565" s="20">
        <f>VLOOKUP(K565,'MASTER SALE HSN'!$A$4:$E$200,5,FALSE)</f>
        <v>28</v>
      </c>
      <c r="M565" s="26"/>
      <c r="N565" s="12"/>
      <c r="O565" s="12"/>
      <c r="P565" s="12"/>
      <c r="Q565" s="12"/>
      <c r="R565" s="12"/>
      <c r="S565" s="28">
        <v>37685</v>
      </c>
      <c r="T565" s="21">
        <f t="shared" si="25"/>
        <v>0</v>
      </c>
      <c r="U565" s="21">
        <f t="shared" si="26"/>
        <v>5275.9000000000005</v>
      </c>
      <c r="V565" s="21">
        <f t="shared" si="27"/>
        <v>5275.9000000000005</v>
      </c>
      <c r="W565" s="21">
        <v>0</v>
      </c>
      <c r="X565" s="27">
        <v>48236.800000000003</v>
      </c>
      <c r="Y565" s="12" t="s">
        <v>38</v>
      </c>
      <c r="Z565" s="12" t="s">
        <v>1482</v>
      </c>
      <c r="AA565" s="12" t="str">
        <f>VLOOKUP(C565,'MASTER SALE PARTY'!$B$4:$E$1000,4,FALSE)</f>
        <v>Local</v>
      </c>
      <c r="AB565" s="26">
        <v>500</v>
      </c>
    </row>
    <row r="566" spans="1:28">
      <c r="A566" s="16">
        <v>43647</v>
      </c>
      <c r="B566" s="12">
        <v>22</v>
      </c>
      <c r="C566" s="23" t="s">
        <v>92</v>
      </c>
      <c r="D566" s="12" t="str">
        <f>VLOOKUP(C566,'MASTER SALE PARTY'!$B$4:$E$1000,2,FALSE)</f>
        <v>27AAACH4211R1ZF</v>
      </c>
      <c r="E566" s="12" t="s">
        <v>1545</v>
      </c>
      <c r="F566" s="24" t="s">
        <v>616</v>
      </c>
      <c r="G566" s="25">
        <v>43650</v>
      </c>
      <c r="H566" s="12" t="str">
        <f>VLOOKUP(C566,'MASTER SALE PARTY'!$B$4:$E$1000,3,FALSE)</f>
        <v>27-Maharashatra</v>
      </c>
      <c r="I566" s="17">
        <v>0</v>
      </c>
      <c r="J566" s="17" t="s">
        <v>37</v>
      </c>
      <c r="K566" s="26">
        <v>85129000</v>
      </c>
      <c r="L566" s="20">
        <f>VLOOKUP(K566,'MASTER SALE HSN'!$A$4:$E$200,5,FALSE)</f>
        <v>18</v>
      </c>
      <c r="M566" s="26"/>
      <c r="N566" s="12"/>
      <c r="O566" s="12"/>
      <c r="P566" s="12"/>
      <c r="Q566" s="12"/>
      <c r="R566" s="12"/>
      <c r="S566" s="28">
        <v>24000</v>
      </c>
      <c r="T566" s="21">
        <f t="shared" si="25"/>
        <v>0</v>
      </c>
      <c r="U566" s="21">
        <f t="shared" si="26"/>
        <v>2160</v>
      </c>
      <c r="V566" s="21">
        <f t="shared" si="27"/>
        <v>2160</v>
      </c>
      <c r="W566" s="21">
        <v>0</v>
      </c>
      <c r="X566" s="27">
        <v>28320</v>
      </c>
      <c r="Y566" s="12" t="s">
        <v>38</v>
      </c>
      <c r="Z566" s="12" t="s">
        <v>1482</v>
      </c>
      <c r="AA566" s="12" t="str">
        <f>VLOOKUP(C566,'MASTER SALE PARTY'!$B$4:$E$1000,4,FALSE)</f>
        <v>Local</v>
      </c>
      <c r="AB566" s="26">
        <v>960</v>
      </c>
    </row>
    <row r="567" spans="1:28">
      <c r="A567" s="16">
        <v>43647</v>
      </c>
      <c r="B567" s="12">
        <v>23</v>
      </c>
      <c r="C567" s="23" t="s">
        <v>45</v>
      </c>
      <c r="D567" s="12" t="str">
        <f>VLOOKUP(C567,'MASTER SALE PARTY'!$B$4:$E$1000,2,FALSE)</f>
        <v>27AAECM8871A1ZF</v>
      </c>
      <c r="E567" s="12" t="s">
        <v>1545</v>
      </c>
      <c r="F567" s="24" t="s">
        <v>617</v>
      </c>
      <c r="G567" s="25">
        <v>43651</v>
      </c>
      <c r="H567" s="12" t="str">
        <f>VLOOKUP(C567,'MASTER SALE PARTY'!$B$4:$E$1000,3,FALSE)</f>
        <v>27-Maharashatra</v>
      </c>
      <c r="I567" s="17">
        <v>0</v>
      </c>
      <c r="J567" s="17" t="s">
        <v>37</v>
      </c>
      <c r="K567" s="26">
        <v>87089900</v>
      </c>
      <c r="L567" s="20">
        <f>VLOOKUP(K567,'MASTER SALE HSN'!$A$4:$E$200,5,FALSE)</f>
        <v>28</v>
      </c>
      <c r="M567" s="26"/>
      <c r="N567" s="12"/>
      <c r="O567" s="12"/>
      <c r="P567" s="12"/>
      <c r="Q567" s="12"/>
      <c r="R567" s="12"/>
      <c r="S567" s="28">
        <v>23255.759999999998</v>
      </c>
      <c r="T567" s="21">
        <f t="shared" si="25"/>
        <v>0</v>
      </c>
      <c r="U567" s="21">
        <f t="shared" si="26"/>
        <v>3255.8063999999995</v>
      </c>
      <c r="V567" s="21">
        <f t="shared" si="27"/>
        <v>3255.8063999999995</v>
      </c>
      <c r="W567" s="21">
        <v>0</v>
      </c>
      <c r="X567" s="27">
        <v>29767.382799999996</v>
      </c>
      <c r="Y567" s="12" t="s">
        <v>38</v>
      </c>
      <c r="Z567" s="12" t="s">
        <v>1482</v>
      </c>
      <c r="AA567" s="12" t="str">
        <f>VLOOKUP(C567,'MASTER SALE PARTY'!$B$4:$E$1000,4,FALSE)</f>
        <v>Local</v>
      </c>
      <c r="AB567" s="26">
        <v>12</v>
      </c>
    </row>
    <row r="568" spans="1:28">
      <c r="A568" s="16">
        <v>43647</v>
      </c>
      <c r="B568" s="12">
        <v>24</v>
      </c>
      <c r="C568" s="23" t="s">
        <v>59</v>
      </c>
      <c r="D568" s="12" t="str">
        <f>VLOOKUP(C568,'MASTER SALE PARTY'!$B$4:$E$1000,2,FALSE)</f>
        <v>27AAACT1848E1ZH</v>
      </c>
      <c r="E568" s="12" t="s">
        <v>1545</v>
      </c>
      <c r="F568" s="24" t="s">
        <v>618</v>
      </c>
      <c r="G568" s="25">
        <v>43651</v>
      </c>
      <c r="H568" s="12" t="str">
        <f>VLOOKUP(C568,'MASTER SALE PARTY'!$B$4:$E$1000,3,FALSE)</f>
        <v>27-Maharashatra</v>
      </c>
      <c r="I568" s="17">
        <v>0</v>
      </c>
      <c r="J568" s="17" t="s">
        <v>37</v>
      </c>
      <c r="K568" s="26">
        <v>87089900</v>
      </c>
      <c r="L568" s="20">
        <f>VLOOKUP(K568,'MASTER SALE HSN'!$A$4:$E$200,5,FALSE)</f>
        <v>28</v>
      </c>
      <c r="M568" s="26"/>
      <c r="N568" s="12"/>
      <c r="O568" s="12"/>
      <c r="P568" s="12"/>
      <c r="Q568" s="12"/>
      <c r="R568" s="12"/>
      <c r="S568" s="28">
        <v>20373.509999999998</v>
      </c>
      <c r="T568" s="21">
        <f t="shared" si="25"/>
        <v>0</v>
      </c>
      <c r="U568" s="21">
        <f t="shared" si="26"/>
        <v>2852.2914000000001</v>
      </c>
      <c r="V568" s="21">
        <f t="shared" si="27"/>
        <v>2852.2914000000001</v>
      </c>
      <c r="W568" s="21">
        <v>0</v>
      </c>
      <c r="X568" s="27">
        <v>26078.092799999999</v>
      </c>
      <c r="Y568" s="12" t="s">
        <v>38</v>
      </c>
      <c r="Z568" s="12" t="s">
        <v>1482</v>
      </c>
      <c r="AA568" s="12" t="str">
        <f>VLOOKUP(C568,'MASTER SALE PARTY'!$B$4:$E$1000,4,FALSE)</f>
        <v>Local</v>
      </c>
      <c r="AB568" s="26">
        <v>57</v>
      </c>
    </row>
    <row r="569" spans="1:28">
      <c r="A569" s="16">
        <v>43647</v>
      </c>
      <c r="B569" s="12">
        <v>25</v>
      </c>
      <c r="C569" s="23" t="s">
        <v>45</v>
      </c>
      <c r="D569" s="12" t="str">
        <f>VLOOKUP(C569,'MASTER SALE PARTY'!$B$4:$E$1000,2,FALSE)</f>
        <v>27AAECM8871A1ZF</v>
      </c>
      <c r="E569" s="12" t="s">
        <v>1545</v>
      </c>
      <c r="F569" s="24" t="s">
        <v>619</v>
      </c>
      <c r="G569" s="25">
        <v>43651</v>
      </c>
      <c r="H569" s="12" t="str">
        <f>VLOOKUP(C569,'MASTER SALE PARTY'!$B$4:$E$1000,3,FALSE)</f>
        <v>27-Maharashatra</v>
      </c>
      <c r="I569" s="17">
        <v>0</v>
      </c>
      <c r="J569" s="17" t="s">
        <v>37</v>
      </c>
      <c r="K569" s="26">
        <v>87089900</v>
      </c>
      <c r="L569" s="20">
        <f>VLOOKUP(K569,'MASTER SALE HSN'!$A$4:$E$200,5,FALSE)</f>
        <v>28</v>
      </c>
      <c r="M569" s="26"/>
      <c r="N569" s="12"/>
      <c r="O569" s="12"/>
      <c r="P569" s="12"/>
      <c r="Q569" s="12"/>
      <c r="R569" s="12"/>
      <c r="S569" s="28">
        <v>23255.759999999998</v>
      </c>
      <c r="T569" s="21">
        <f t="shared" si="25"/>
        <v>0</v>
      </c>
      <c r="U569" s="21">
        <f t="shared" si="26"/>
        <v>3255.8063999999995</v>
      </c>
      <c r="V569" s="21">
        <f t="shared" si="27"/>
        <v>3255.8063999999995</v>
      </c>
      <c r="W569" s="21">
        <v>0</v>
      </c>
      <c r="X569" s="27">
        <v>29767.382799999996</v>
      </c>
      <c r="Y569" s="12" t="s">
        <v>38</v>
      </c>
      <c r="Z569" s="12" t="s">
        <v>1482</v>
      </c>
      <c r="AA569" s="12" t="str">
        <f>VLOOKUP(C569,'MASTER SALE PARTY'!$B$4:$E$1000,4,FALSE)</f>
        <v>Local</v>
      </c>
      <c r="AB569" s="26">
        <v>12</v>
      </c>
    </row>
    <row r="570" spans="1:28">
      <c r="A570" s="16">
        <v>43647</v>
      </c>
      <c r="B570" s="12">
        <v>26</v>
      </c>
      <c r="C570" s="23" t="s">
        <v>89</v>
      </c>
      <c r="D570" s="12" t="str">
        <f>VLOOKUP(C570,'MASTER SALE PARTY'!$B$4:$E$1000,2,FALSE)</f>
        <v>27AACCA4196J1ZG</v>
      </c>
      <c r="E570" s="12" t="s">
        <v>1545</v>
      </c>
      <c r="F570" s="24" t="s">
        <v>620</v>
      </c>
      <c r="G570" s="25">
        <v>43651</v>
      </c>
      <c r="H570" s="12" t="str">
        <f>VLOOKUP(C570,'MASTER SALE PARTY'!$B$4:$E$1000,3,FALSE)</f>
        <v>27-Maharashatra</v>
      </c>
      <c r="I570" s="17">
        <v>0</v>
      </c>
      <c r="J570" s="17" t="s">
        <v>37</v>
      </c>
      <c r="K570" s="26">
        <v>998898</v>
      </c>
      <c r="L570" s="20">
        <f>VLOOKUP(K570,'MASTER SALE HSN'!$A$4:$E$200,5,FALSE)</f>
        <v>18</v>
      </c>
      <c r="M570" s="26"/>
      <c r="N570" s="12"/>
      <c r="O570" s="12"/>
      <c r="P570" s="12"/>
      <c r="Q570" s="12"/>
      <c r="R570" s="12"/>
      <c r="S570" s="28">
        <v>2466</v>
      </c>
      <c r="T570" s="21">
        <f t="shared" si="25"/>
        <v>0</v>
      </c>
      <c r="U570" s="21">
        <f t="shared" si="26"/>
        <v>221.94</v>
      </c>
      <c r="V570" s="21">
        <f t="shared" si="27"/>
        <v>221.94</v>
      </c>
      <c r="W570" s="21">
        <v>0</v>
      </c>
      <c r="X570" s="27">
        <v>2909.88</v>
      </c>
      <c r="Y570" s="12" t="s">
        <v>38</v>
      </c>
      <c r="Z570" s="12" t="s">
        <v>1482</v>
      </c>
      <c r="AA570" s="12" t="str">
        <f>VLOOKUP(C570,'MASTER SALE PARTY'!$B$4:$E$1000,4,FALSE)</f>
        <v>Local</v>
      </c>
      <c r="AB570" s="26">
        <v>300</v>
      </c>
    </row>
    <row r="571" spans="1:28">
      <c r="A571" s="16">
        <v>43647</v>
      </c>
      <c r="B571" s="12">
        <v>27</v>
      </c>
      <c r="C571" s="23" t="s">
        <v>92</v>
      </c>
      <c r="D571" s="12" t="str">
        <f>VLOOKUP(C571,'MASTER SALE PARTY'!$B$4:$E$1000,2,FALSE)</f>
        <v>27AAACH4211R1ZF</v>
      </c>
      <c r="E571" s="12" t="s">
        <v>1545</v>
      </c>
      <c r="F571" s="24" t="s">
        <v>621</v>
      </c>
      <c r="G571" s="25">
        <v>43651</v>
      </c>
      <c r="H571" s="12" t="str">
        <f>VLOOKUP(C571,'MASTER SALE PARTY'!$B$4:$E$1000,3,FALSE)</f>
        <v>27-Maharashatra</v>
      </c>
      <c r="I571" s="17">
        <v>0</v>
      </c>
      <c r="J571" s="17" t="s">
        <v>37</v>
      </c>
      <c r="K571" s="26">
        <v>85129000</v>
      </c>
      <c r="L571" s="20">
        <f>VLOOKUP(K571,'MASTER SALE HSN'!$A$4:$E$200,5,FALSE)</f>
        <v>18</v>
      </c>
      <c r="M571" s="26"/>
      <c r="N571" s="12"/>
      <c r="O571" s="12"/>
      <c r="P571" s="12"/>
      <c r="Q571" s="12"/>
      <c r="R571" s="12"/>
      <c r="S571" s="28">
        <v>36000</v>
      </c>
      <c r="T571" s="21">
        <f t="shared" si="25"/>
        <v>0</v>
      </c>
      <c r="U571" s="21">
        <f t="shared" si="26"/>
        <v>3240</v>
      </c>
      <c r="V571" s="21">
        <f t="shared" si="27"/>
        <v>3240</v>
      </c>
      <c r="W571" s="21">
        <v>0</v>
      </c>
      <c r="X571" s="27">
        <v>42480</v>
      </c>
      <c r="Y571" s="12" t="s">
        <v>38</v>
      </c>
      <c r="Z571" s="12" t="s">
        <v>1482</v>
      </c>
      <c r="AA571" s="12" t="str">
        <f>VLOOKUP(C571,'MASTER SALE PARTY'!$B$4:$E$1000,4,FALSE)</f>
        <v>Local</v>
      </c>
      <c r="AB571" s="26">
        <v>1440</v>
      </c>
    </row>
    <row r="572" spans="1:28">
      <c r="A572" s="16">
        <v>43647</v>
      </c>
      <c r="B572" s="12">
        <v>28</v>
      </c>
      <c r="C572" s="23" t="s">
        <v>185</v>
      </c>
      <c r="D572" s="12" t="str">
        <f>VLOOKUP(C572,'MASTER SALE PARTY'!$B$4:$E$1000,2,FALSE)</f>
        <v>27AABFP3834C1ZK</v>
      </c>
      <c r="E572" s="12" t="s">
        <v>1545</v>
      </c>
      <c r="F572" s="24" t="s">
        <v>622</v>
      </c>
      <c r="G572" s="25">
        <v>43651</v>
      </c>
      <c r="H572" s="12" t="str">
        <f>VLOOKUP(C572,'MASTER SALE PARTY'!$B$4:$E$1000,3,FALSE)</f>
        <v>27-Maharashatra</v>
      </c>
      <c r="I572" s="17">
        <v>0</v>
      </c>
      <c r="J572" s="17" t="s">
        <v>37</v>
      </c>
      <c r="K572" s="26">
        <v>87141900</v>
      </c>
      <c r="L572" s="20">
        <f>VLOOKUP(K572,'MASTER SALE HSN'!$A$4:$E$200,5,FALSE)</f>
        <v>28</v>
      </c>
      <c r="M572" s="26"/>
      <c r="N572" s="12"/>
      <c r="O572" s="12"/>
      <c r="P572" s="12"/>
      <c r="Q572" s="12"/>
      <c r="R572" s="12"/>
      <c r="S572" s="28">
        <v>34719.800000000003</v>
      </c>
      <c r="T572" s="21">
        <f t="shared" si="25"/>
        <v>0</v>
      </c>
      <c r="U572" s="21">
        <f t="shared" si="26"/>
        <v>4860.7720000000008</v>
      </c>
      <c r="V572" s="21">
        <f t="shared" si="27"/>
        <v>4860.7720000000008</v>
      </c>
      <c r="W572" s="21">
        <v>0</v>
      </c>
      <c r="X572" s="27">
        <v>44441.343999999997</v>
      </c>
      <c r="Y572" s="12" t="s">
        <v>38</v>
      </c>
      <c r="Z572" s="12" t="s">
        <v>1482</v>
      </c>
      <c r="AA572" s="12" t="str">
        <f>VLOOKUP(C572,'MASTER SALE PARTY'!$B$4:$E$1000,4,FALSE)</f>
        <v>Local</v>
      </c>
      <c r="AB572" s="26">
        <v>2780</v>
      </c>
    </row>
    <row r="573" spans="1:28">
      <c r="A573" s="16">
        <v>43647</v>
      </c>
      <c r="B573" s="12">
        <v>29</v>
      </c>
      <c r="C573" s="23" t="s">
        <v>173</v>
      </c>
      <c r="D573" s="12" t="str">
        <f>VLOOKUP(C573,'MASTER SALE PARTY'!$B$4:$E$1000,2,FALSE)</f>
        <v>27AAGCP0139E1ZP</v>
      </c>
      <c r="E573" s="12" t="s">
        <v>1545</v>
      </c>
      <c r="F573" s="24" t="s">
        <v>623</v>
      </c>
      <c r="G573" s="25">
        <v>43651</v>
      </c>
      <c r="H573" s="12" t="str">
        <f>VLOOKUP(C573,'MASTER SALE PARTY'!$B$4:$E$1000,3,FALSE)</f>
        <v>27-Maharashatra</v>
      </c>
      <c r="I573" s="17">
        <v>0</v>
      </c>
      <c r="J573" s="17" t="s">
        <v>37</v>
      </c>
      <c r="K573" s="26">
        <v>87141090</v>
      </c>
      <c r="L573" s="20">
        <f>VLOOKUP(K573,'MASTER SALE HSN'!$A$4:$E$200,5,FALSE)</f>
        <v>28</v>
      </c>
      <c r="M573" s="26"/>
      <c r="N573" s="12"/>
      <c r="O573" s="12"/>
      <c r="P573" s="12"/>
      <c r="Q573" s="12"/>
      <c r="R573" s="12"/>
      <c r="S573" s="28">
        <v>56436</v>
      </c>
      <c r="T573" s="21">
        <f t="shared" si="25"/>
        <v>0</v>
      </c>
      <c r="U573" s="21">
        <f t="shared" si="26"/>
        <v>7901.04</v>
      </c>
      <c r="V573" s="21">
        <f t="shared" si="27"/>
        <v>7901.04</v>
      </c>
      <c r="W573" s="21">
        <v>0</v>
      </c>
      <c r="X573" s="27">
        <v>72238.080000000002</v>
      </c>
      <c r="Y573" s="12" t="s">
        <v>38</v>
      </c>
      <c r="Z573" s="12" t="s">
        <v>1482</v>
      </c>
      <c r="AA573" s="12" t="str">
        <f>VLOOKUP(C573,'MASTER SALE PARTY'!$B$4:$E$1000,4,FALSE)</f>
        <v>Local</v>
      </c>
      <c r="AB573" s="26">
        <v>1200</v>
      </c>
    </row>
    <row r="574" spans="1:28">
      <c r="A574" s="16">
        <v>43647</v>
      </c>
      <c r="B574" s="12">
        <v>30</v>
      </c>
      <c r="C574" s="23" t="s">
        <v>59</v>
      </c>
      <c r="D574" s="12" t="str">
        <f>VLOOKUP(C574,'MASTER SALE PARTY'!$B$4:$E$1000,2,FALSE)</f>
        <v>27AAACT1848E1ZH</v>
      </c>
      <c r="E574" s="12" t="s">
        <v>1545</v>
      </c>
      <c r="F574" s="24" t="s">
        <v>624</v>
      </c>
      <c r="G574" s="25">
        <v>43651</v>
      </c>
      <c r="H574" s="12" t="str">
        <f>VLOOKUP(C574,'MASTER SALE PARTY'!$B$4:$E$1000,3,FALSE)</f>
        <v>27-Maharashatra</v>
      </c>
      <c r="I574" s="17">
        <v>0</v>
      </c>
      <c r="J574" s="17" t="s">
        <v>37</v>
      </c>
      <c r="K574" s="26">
        <v>87089900</v>
      </c>
      <c r="L574" s="20">
        <f>VLOOKUP(K574,'MASTER SALE HSN'!$A$4:$E$200,5,FALSE)</f>
        <v>28</v>
      </c>
      <c r="M574" s="26"/>
      <c r="N574" s="12"/>
      <c r="O574" s="12"/>
      <c r="P574" s="12"/>
      <c r="Q574" s="12"/>
      <c r="R574" s="12"/>
      <c r="S574" s="28">
        <v>53328.3</v>
      </c>
      <c r="T574" s="21">
        <f t="shared" si="25"/>
        <v>0</v>
      </c>
      <c r="U574" s="21">
        <f t="shared" si="26"/>
        <v>7465.9620000000004</v>
      </c>
      <c r="V574" s="21">
        <f t="shared" si="27"/>
        <v>7465.9620000000004</v>
      </c>
      <c r="W574" s="21">
        <v>0</v>
      </c>
      <c r="X574" s="27">
        <v>68260.224000000002</v>
      </c>
      <c r="Y574" s="12" t="s">
        <v>38</v>
      </c>
      <c r="Z574" s="12" t="s">
        <v>1482</v>
      </c>
      <c r="AA574" s="12" t="str">
        <f>VLOOKUP(C574,'MASTER SALE PARTY'!$B$4:$E$1000,4,FALSE)</f>
        <v>Local</v>
      </c>
      <c r="AB574" s="26">
        <v>90</v>
      </c>
    </row>
    <row r="575" spans="1:28">
      <c r="A575" s="16">
        <v>43647</v>
      </c>
      <c r="B575" s="12">
        <v>31</v>
      </c>
      <c r="C575" s="23" t="s">
        <v>64</v>
      </c>
      <c r="D575" s="12" t="str">
        <f>VLOOKUP(C575,'MASTER SALE PARTY'!$B$4:$E$1000,2,FALSE)</f>
        <v>27AAACD4090Q1Z8</v>
      </c>
      <c r="E575" s="12" t="s">
        <v>1545</v>
      </c>
      <c r="F575" s="24" t="s">
        <v>625</v>
      </c>
      <c r="G575" s="25">
        <v>43651</v>
      </c>
      <c r="H575" s="12" t="str">
        <f>VLOOKUP(C575,'MASTER SALE PARTY'!$B$4:$E$1000,3,FALSE)</f>
        <v>27-Maharashatra</v>
      </c>
      <c r="I575" s="17">
        <v>0</v>
      </c>
      <c r="J575" s="17" t="s">
        <v>37</v>
      </c>
      <c r="K575" s="26">
        <v>85129000</v>
      </c>
      <c r="L575" s="20">
        <f>VLOOKUP(K575,'MASTER SALE HSN'!$A$4:$E$200,5,FALSE)</f>
        <v>18</v>
      </c>
      <c r="M575" s="26"/>
      <c r="N575" s="12"/>
      <c r="O575" s="12"/>
      <c r="P575" s="12"/>
      <c r="Q575" s="12"/>
      <c r="R575" s="12"/>
      <c r="S575" s="28">
        <v>63689.22</v>
      </c>
      <c r="T575" s="21">
        <f t="shared" si="25"/>
        <v>0</v>
      </c>
      <c r="U575" s="21">
        <f t="shared" si="26"/>
        <v>5732.0298000000003</v>
      </c>
      <c r="V575" s="21">
        <f t="shared" si="27"/>
        <v>5732.0298000000003</v>
      </c>
      <c r="W575" s="21">
        <v>0</v>
      </c>
      <c r="X575" s="27">
        <v>75153.279600000009</v>
      </c>
      <c r="Y575" s="12" t="s">
        <v>38</v>
      </c>
      <c r="Z575" s="12" t="s">
        <v>1482</v>
      </c>
      <c r="AA575" s="12" t="str">
        <f>VLOOKUP(C575,'MASTER SALE PARTY'!$B$4:$E$1000,4,FALSE)</f>
        <v>Local</v>
      </c>
      <c r="AB575" s="26">
        <v>522</v>
      </c>
    </row>
    <row r="576" spans="1:28">
      <c r="A576" s="16">
        <v>43647</v>
      </c>
      <c r="B576" s="12">
        <v>32</v>
      </c>
      <c r="C576" s="23" t="s">
        <v>110</v>
      </c>
      <c r="D576" s="12" t="str">
        <f>VLOOKUP(C576,'MASTER SALE PARTY'!$B$4:$E$1000,2,FALSE)</f>
        <v>27BBVPS2447C1ZA</v>
      </c>
      <c r="E576" s="12" t="s">
        <v>1545</v>
      </c>
      <c r="F576" s="24" t="s">
        <v>626</v>
      </c>
      <c r="G576" s="25">
        <v>43652</v>
      </c>
      <c r="H576" s="12" t="str">
        <f>VLOOKUP(C576,'MASTER SALE PARTY'!$B$4:$E$1000,3,FALSE)</f>
        <v>27-Maharashatra</v>
      </c>
      <c r="I576" s="17">
        <v>0</v>
      </c>
      <c r="J576" s="17" t="s">
        <v>37</v>
      </c>
      <c r="K576" s="26">
        <v>998898</v>
      </c>
      <c r="L576" s="20">
        <f>VLOOKUP(K576,'MASTER SALE HSN'!$A$4:$E$200,5,FALSE)</f>
        <v>18</v>
      </c>
      <c r="M576" s="26"/>
      <c r="N576" s="12"/>
      <c r="O576" s="12"/>
      <c r="P576" s="12"/>
      <c r="Q576" s="12"/>
      <c r="R576" s="12"/>
      <c r="S576" s="28">
        <v>6105</v>
      </c>
      <c r="T576" s="21">
        <f t="shared" si="25"/>
        <v>0</v>
      </c>
      <c r="U576" s="21">
        <f t="shared" si="26"/>
        <v>549.44999999999993</v>
      </c>
      <c r="V576" s="21">
        <f t="shared" si="27"/>
        <v>549.44999999999993</v>
      </c>
      <c r="W576" s="21">
        <v>0</v>
      </c>
      <c r="X576" s="27">
        <v>7203.9</v>
      </c>
      <c r="Y576" s="12" t="s">
        <v>38</v>
      </c>
      <c r="Z576" s="12" t="s">
        <v>1482</v>
      </c>
      <c r="AA576" s="12" t="str">
        <f>VLOOKUP(C576,'MASTER SALE PARTY'!$B$4:$E$1000,4,FALSE)</f>
        <v>Local</v>
      </c>
      <c r="AB576" s="26">
        <v>407</v>
      </c>
    </row>
    <row r="577" spans="1:28">
      <c r="A577" s="16">
        <v>43647</v>
      </c>
      <c r="B577" s="12">
        <v>33</v>
      </c>
      <c r="C577" s="23" t="s">
        <v>45</v>
      </c>
      <c r="D577" s="12" t="str">
        <f>VLOOKUP(C577,'MASTER SALE PARTY'!$B$4:$E$1000,2,FALSE)</f>
        <v>27AAECM8871A1ZF</v>
      </c>
      <c r="E577" s="12" t="s">
        <v>1545</v>
      </c>
      <c r="F577" s="24" t="s">
        <v>627</v>
      </c>
      <c r="G577" s="25">
        <v>43652</v>
      </c>
      <c r="H577" s="12" t="str">
        <f>VLOOKUP(C577,'MASTER SALE PARTY'!$B$4:$E$1000,3,FALSE)</f>
        <v>27-Maharashatra</v>
      </c>
      <c r="I577" s="17">
        <v>0</v>
      </c>
      <c r="J577" s="17" t="s">
        <v>37</v>
      </c>
      <c r="K577" s="26">
        <v>87089900</v>
      </c>
      <c r="L577" s="20">
        <f>VLOOKUP(K577,'MASTER SALE HSN'!$A$4:$E$200,5,FALSE)</f>
        <v>28</v>
      </c>
      <c r="M577" s="26"/>
      <c r="N577" s="12"/>
      <c r="O577" s="12"/>
      <c r="P577" s="12"/>
      <c r="Q577" s="12"/>
      <c r="R577" s="12"/>
      <c r="S577" s="28">
        <v>23255.759999999998</v>
      </c>
      <c r="T577" s="21">
        <f t="shared" si="25"/>
        <v>0</v>
      </c>
      <c r="U577" s="21">
        <f t="shared" si="26"/>
        <v>3255.8063999999995</v>
      </c>
      <c r="V577" s="21">
        <f t="shared" si="27"/>
        <v>3255.8063999999995</v>
      </c>
      <c r="W577" s="21">
        <v>0</v>
      </c>
      <c r="X577" s="27">
        <v>29767.382799999996</v>
      </c>
      <c r="Y577" s="12" t="s">
        <v>38</v>
      </c>
      <c r="Z577" s="12" t="s">
        <v>1482</v>
      </c>
      <c r="AA577" s="12" t="str">
        <f>VLOOKUP(C577,'MASTER SALE PARTY'!$B$4:$E$1000,4,FALSE)</f>
        <v>Local</v>
      </c>
      <c r="AB577" s="26">
        <v>12</v>
      </c>
    </row>
    <row r="578" spans="1:28">
      <c r="A578" s="16">
        <v>43647</v>
      </c>
      <c r="B578" s="12">
        <v>34</v>
      </c>
      <c r="C578" s="23" t="s">
        <v>185</v>
      </c>
      <c r="D578" s="12" t="str">
        <f>VLOOKUP(C578,'MASTER SALE PARTY'!$B$4:$E$1000,2,FALSE)</f>
        <v>27AABFP3834C1ZK</v>
      </c>
      <c r="E578" s="12" t="s">
        <v>1545</v>
      </c>
      <c r="F578" s="24" t="s">
        <v>628</v>
      </c>
      <c r="G578" s="25">
        <v>43652</v>
      </c>
      <c r="H578" s="12" t="str">
        <f>VLOOKUP(C578,'MASTER SALE PARTY'!$B$4:$E$1000,3,FALSE)</f>
        <v>27-Maharashatra</v>
      </c>
      <c r="I578" s="17">
        <v>0</v>
      </c>
      <c r="J578" s="17" t="s">
        <v>37</v>
      </c>
      <c r="K578" s="26">
        <v>87141900</v>
      </c>
      <c r="L578" s="20">
        <f>VLOOKUP(K578,'MASTER SALE HSN'!$A$4:$E$200,5,FALSE)</f>
        <v>28</v>
      </c>
      <c r="M578" s="26"/>
      <c r="N578" s="12"/>
      <c r="O578" s="12"/>
      <c r="P578" s="12"/>
      <c r="Q578" s="12"/>
      <c r="R578" s="12"/>
      <c r="S578" s="28">
        <v>45934.5</v>
      </c>
      <c r="T578" s="21">
        <f t="shared" si="25"/>
        <v>0</v>
      </c>
      <c r="U578" s="21">
        <f t="shared" si="26"/>
        <v>6430.83</v>
      </c>
      <c r="V578" s="21">
        <f t="shared" si="27"/>
        <v>6430.83</v>
      </c>
      <c r="W578" s="21">
        <v>0</v>
      </c>
      <c r="X578" s="27">
        <v>58796.160000000003</v>
      </c>
      <c r="Y578" s="12" t="s">
        <v>38</v>
      </c>
      <c r="Z578" s="12" t="s">
        <v>1482</v>
      </c>
      <c r="AA578" s="12" t="str">
        <f>VLOOKUP(C578,'MASTER SALE PARTY'!$B$4:$E$1000,4,FALSE)</f>
        <v>Local</v>
      </c>
      <c r="AB578" s="26">
        <v>3690</v>
      </c>
    </row>
    <row r="579" spans="1:28">
      <c r="A579" s="16">
        <v>43647</v>
      </c>
      <c r="B579" s="12">
        <v>35</v>
      </c>
      <c r="C579" s="23" t="s">
        <v>173</v>
      </c>
      <c r="D579" s="12" t="str">
        <f>VLOOKUP(C579,'MASTER SALE PARTY'!$B$4:$E$1000,2,FALSE)</f>
        <v>27AAGCP0139E1ZP</v>
      </c>
      <c r="E579" s="12" t="s">
        <v>1545</v>
      </c>
      <c r="F579" s="24" t="s">
        <v>629</v>
      </c>
      <c r="G579" s="25">
        <v>43652</v>
      </c>
      <c r="H579" s="12" t="str">
        <f>VLOOKUP(C579,'MASTER SALE PARTY'!$B$4:$E$1000,3,FALSE)</f>
        <v>27-Maharashatra</v>
      </c>
      <c r="I579" s="17">
        <v>0</v>
      </c>
      <c r="J579" s="17" t="s">
        <v>37</v>
      </c>
      <c r="K579" s="26">
        <v>87141090</v>
      </c>
      <c r="L579" s="20">
        <f>VLOOKUP(K579,'MASTER SALE HSN'!$A$4:$E$200,5,FALSE)</f>
        <v>28</v>
      </c>
      <c r="M579" s="26"/>
      <c r="N579" s="12"/>
      <c r="O579" s="12"/>
      <c r="P579" s="12"/>
      <c r="Q579" s="12"/>
      <c r="R579" s="12"/>
      <c r="S579" s="28">
        <v>67833</v>
      </c>
      <c r="T579" s="21">
        <f t="shared" si="25"/>
        <v>0</v>
      </c>
      <c r="U579" s="21">
        <f t="shared" si="26"/>
        <v>9496.6200000000008</v>
      </c>
      <c r="V579" s="21">
        <f t="shared" si="27"/>
        <v>9496.6200000000008</v>
      </c>
      <c r="W579" s="21">
        <v>0</v>
      </c>
      <c r="X579" s="27">
        <v>86826.239999999991</v>
      </c>
      <c r="Y579" s="12" t="s">
        <v>38</v>
      </c>
      <c r="Z579" s="12" t="s">
        <v>1482</v>
      </c>
      <c r="AA579" s="12" t="str">
        <f>VLOOKUP(C579,'MASTER SALE PARTY'!$B$4:$E$1000,4,FALSE)</f>
        <v>Local</v>
      </c>
      <c r="AB579" s="26">
        <v>900</v>
      </c>
    </row>
    <row r="580" spans="1:28">
      <c r="A580" s="16">
        <v>43647</v>
      </c>
      <c r="B580" s="12">
        <v>36</v>
      </c>
      <c r="C580" s="23" t="s">
        <v>45</v>
      </c>
      <c r="D580" s="12" t="str">
        <f>VLOOKUP(C580,'MASTER SALE PARTY'!$B$4:$E$1000,2,FALSE)</f>
        <v>27AAECM8871A1ZF</v>
      </c>
      <c r="E580" s="12" t="s">
        <v>1545</v>
      </c>
      <c r="F580" s="24" t="s">
        <v>630</v>
      </c>
      <c r="G580" s="25">
        <v>43652</v>
      </c>
      <c r="H580" s="12" t="str">
        <f>VLOOKUP(C580,'MASTER SALE PARTY'!$B$4:$E$1000,3,FALSE)</f>
        <v>27-Maharashatra</v>
      </c>
      <c r="I580" s="17">
        <v>0</v>
      </c>
      <c r="J580" s="17" t="s">
        <v>37</v>
      </c>
      <c r="K580" s="26">
        <v>87089900</v>
      </c>
      <c r="L580" s="20">
        <f>VLOOKUP(K580,'MASTER SALE HSN'!$A$4:$E$200,5,FALSE)</f>
        <v>28</v>
      </c>
      <c r="M580" s="26"/>
      <c r="N580" s="12"/>
      <c r="O580" s="12"/>
      <c r="P580" s="12"/>
      <c r="Q580" s="12"/>
      <c r="R580" s="12"/>
      <c r="S580" s="28">
        <v>23255.759999999998</v>
      </c>
      <c r="T580" s="21">
        <f t="shared" si="25"/>
        <v>0</v>
      </c>
      <c r="U580" s="21">
        <f t="shared" si="26"/>
        <v>3255.8063999999995</v>
      </c>
      <c r="V580" s="21">
        <f t="shared" si="27"/>
        <v>3255.8063999999995</v>
      </c>
      <c r="W580" s="21">
        <v>0</v>
      </c>
      <c r="X580" s="27">
        <v>29767.382799999996</v>
      </c>
      <c r="Y580" s="12" t="s">
        <v>38</v>
      </c>
      <c r="Z580" s="12" t="s">
        <v>1482</v>
      </c>
      <c r="AA580" s="12" t="str">
        <f>VLOOKUP(C580,'MASTER SALE PARTY'!$B$4:$E$1000,4,FALSE)</f>
        <v>Local</v>
      </c>
      <c r="AB580" s="26">
        <v>12</v>
      </c>
    </row>
    <row r="581" spans="1:28">
      <c r="A581" s="16">
        <v>43647</v>
      </c>
      <c r="B581" s="12">
        <v>37</v>
      </c>
      <c r="C581" s="23" t="s">
        <v>68</v>
      </c>
      <c r="D581" s="12" t="str">
        <f>VLOOKUP(C581,'MASTER SALE PARTY'!$B$4:$E$1000,2,FALSE)</f>
        <v>27AABFJ4217F1ZP</v>
      </c>
      <c r="E581" s="12" t="s">
        <v>1545</v>
      </c>
      <c r="F581" s="24" t="s">
        <v>631</v>
      </c>
      <c r="G581" s="25">
        <v>43652</v>
      </c>
      <c r="H581" s="12" t="str">
        <f>VLOOKUP(C581,'MASTER SALE PARTY'!$B$4:$E$1000,3,FALSE)</f>
        <v>27-Maharashatra</v>
      </c>
      <c r="I581" s="17">
        <v>0</v>
      </c>
      <c r="J581" s="17" t="s">
        <v>37</v>
      </c>
      <c r="K581" s="26">
        <v>998898</v>
      </c>
      <c r="L581" s="20">
        <f>VLOOKUP(K581,'MASTER SALE HSN'!$A$4:$E$200,5,FALSE)</f>
        <v>18</v>
      </c>
      <c r="M581" s="26"/>
      <c r="N581" s="12"/>
      <c r="O581" s="12"/>
      <c r="P581" s="12"/>
      <c r="Q581" s="12"/>
      <c r="R581" s="12"/>
      <c r="S581" s="28">
        <v>8524.2000000000007</v>
      </c>
      <c r="T581" s="21">
        <f t="shared" si="25"/>
        <v>0</v>
      </c>
      <c r="U581" s="21">
        <f t="shared" si="26"/>
        <v>767.178</v>
      </c>
      <c r="V581" s="21">
        <f t="shared" si="27"/>
        <v>767.178</v>
      </c>
      <c r="W581" s="21">
        <v>0</v>
      </c>
      <c r="X581" s="27">
        <v>10058.556</v>
      </c>
      <c r="Y581" s="12" t="s">
        <v>38</v>
      </c>
      <c r="Z581" s="12" t="s">
        <v>1482</v>
      </c>
      <c r="AA581" s="12" t="str">
        <f>VLOOKUP(C581,'MASTER SALE PARTY'!$B$4:$E$1000,4,FALSE)</f>
        <v>Local</v>
      </c>
      <c r="AB581" s="26">
        <v>30</v>
      </c>
    </row>
    <row r="582" spans="1:28">
      <c r="A582" s="16">
        <v>43647</v>
      </c>
      <c r="B582" s="12">
        <v>38</v>
      </c>
      <c r="C582" s="23" t="s">
        <v>92</v>
      </c>
      <c r="D582" s="12" t="str">
        <f>VLOOKUP(C582,'MASTER SALE PARTY'!$B$4:$E$1000,2,FALSE)</f>
        <v>27AAACH4211R1ZF</v>
      </c>
      <c r="E582" s="12" t="s">
        <v>1545</v>
      </c>
      <c r="F582" s="24" t="s">
        <v>632</v>
      </c>
      <c r="G582" s="25">
        <v>43652</v>
      </c>
      <c r="H582" s="12" t="str">
        <f>VLOOKUP(C582,'MASTER SALE PARTY'!$B$4:$E$1000,3,FALSE)</f>
        <v>27-Maharashatra</v>
      </c>
      <c r="I582" s="17">
        <v>0</v>
      </c>
      <c r="J582" s="17" t="s">
        <v>37</v>
      </c>
      <c r="K582" s="26">
        <v>85129000</v>
      </c>
      <c r="L582" s="20">
        <f>VLOOKUP(K582,'MASTER SALE HSN'!$A$4:$E$200,5,FALSE)</f>
        <v>18</v>
      </c>
      <c r="M582" s="26"/>
      <c r="N582" s="12"/>
      <c r="O582" s="12"/>
      <c r="P582" s="12"/>
      <c r="Q582" s="12"/>
      <c r="R582" s="12"/>
      <c r="S582" s="28">
        <v>54000</v>
      </c>
      <c r="T582" s="21">
        <f t="shared" si="25"/>
        <v>0</v>
      </c>
      <c r="U582" s="21">
        <f t="shared" si="26"/>
        <v>4860</v>
      </c>
      <c r="V582" s="21">
        <f t="shared" si="27"/>
        <v>4860</v>
      </c>
      <c r="W582" s="21">
        <v>0</v>
      </c>
      <c r="X582" s="27">
        <v>63720</v>
      </c>
      <c r="Y582" s="12" t="s">
        <v>38</v>
      </c>
      <c r="Z582" s="12" t="s">
        <v>1482</v>
      </c>
      <c r="AA582" s="12" t="str">
        <f>VLOOKUP(C582,'MASTER SALE PARTY'!$B$4:$E$1000,4,FALSE)</f>
        <v>Local</v>
      </c>
      <c r="AB582" s="26">
        <v>2160</v>
      </c>
    </row>
    <row r="583" spans="1:28">
      <c r="A583" s="16">
        <v>43647</v>
      </c>
      <c r="B583" s="12">
        <v>39</v>
      </c>
      <c r="C583" s="23" t="s">
        <v>59</v>
      </c>
      <c r="D583" s="12" t="str">
        <f>VLOOKUP(C583,'MASTER SALE PARTY'!$B$4:$E$1000,2,FALSE)</f>
        <v>27AAACT1848E1ZH</v>
      </c>
      <c r="E583" s="12" t="s">
        <v>1545</v>
      </c>
      <c r="F583" s="24" t="s">
        <v>633</v>
      </c>
      <c r="G583" s="25">
        <v>43654</v>
      </c>
      <c r="H583" s="12" t="str">
        <f>VLOOKUP(C583,'MASTER SALE PARTY'!$B$4:$E$1000,3,FALSE)</f>
        <v>27-Maharashatra</v>
      </c>
      <c r="I583" s="17">
        <v>0</v>
      </c>
      <c r="J583" s="17" t="s">
        <v>37</v>
      </c>
      <c r="K583" s="26">
        <v>87089900</v>
      </c>
      <c r="L583" s="20">
        <f>VLOOKUP(K583,'MASTER SALE HSN'!$A$4:$E$200,5,FALSE)</f>
        <v>28</v>
      </c>
      <c r="M583" s="26"/>
      <c r="N583" s="12"/>
      <c r="O583" s="12"/>
      <c r="P583" s="12"/>
      <c r="Q583" s="12"/>
      <c r="R583" s="12"/>
      <c r="S583" s="28">
        <v>58910.239999999998</v>
      </c>
      <c r="T583" s="21">
        <f t="shared" si="25"/>
        <v>0</v>
      </c>
      <c r="U583" s="21">
        <f t="shared" si="26"/>
        <v>8247.4336000000003</v>
      </c>
      <c r="V583" s="21">
        <f t="shared" si="27"/>
        <v>8247.4336000000003</v>
      </c>
      <c r="W583" s="21">
        <v>0</v>
      </c>
      <c r="X583" s="27">
        <v>75405.097200000004</v>
      </c>
      <c r="Y583" s="12" t="s">
        <v>38</v>
      </c>
      <c r="Z583" s="12" t="s">
        <v>1482</v>
      </c>
      <c r="AA583" s="12" t="str">
        <f>VLOOKUP(C583,'MASTER SALE PARTY'!$B$4:$E$1000,4,FALSE)</f>
        <v>Local</v>
      </c>
      <c r="AB583" s="26">
        <v>104</v>
      </c>
    </row>
    <row r="584" spans="1:28">
      <c r="A584" s="16">
        <v>43647</v>
      </c>
      <c r="B584" s="12">
        <v>40</v>
      </c>
      <c r="C584" s="23" t="s">
        <v>59</v>
      </c>
      <c r="D584" s="12" t="str">
        <f>VLOOKUP(C584,'MASTER SALE PARTY'!$B$4:$E$1000,2,FALSE)</f>
        <v>27AAACT1848E1ZH</v>
      </c>
      <c r="E584" s="12" t="s">
        <v>1545</v>
      </c>
      <c r="F584" s="24" t="s">
        <v>634</v>
      </c>
      <c r="G584" s="25">
        <v>43654</v>
      </c>
      <c r="H584" s="12" t="str">
        <f>VLOOKUP(C584,'MASTER SALE PARTY'!$B$4:$E$1000,3,FALSE)</f>
        <v>27-Maharashatra</v>
      </c>
      <c r="I584" s="17">
        <v>0</v>
      </c>
      <c r="J584" s="17" t="s">
        <v>37</v>
      </c>
      <c r="K584" s="26">
        <v>87089900</v>
      </c>
      <c r="L584" s="20">
        <f>VLOOKUP(K584,'MASTER SALE HSN'!$A$4:$E$200,5,FALSE)</f>
        <v>28</v>
      </c>
      <c r="M584" s="26"/>
      <c r="N584" s="12"/>
      <c r="O584" s="12"/>
      <c r="P584" s="12"/>
      <c r="Q584" s="12"/>
      <c r="R584" s="12"/>
      <c r="S584" s="28">
        <v>5183.55</v>
      </c>
      <c r="T584" s="21">
        <f t="shared" si="25"/>
        <v>0</v>
      </c>
      <c r="U584" s="21">
        <f t="shared" si="26"/>
        <v>725.697</v>
      </c>
      <c r="V584" s="21">
        <f t="shared" si="27"/>
        <v>725.697</v>
      </c>
      <c r="W584" s="21">
        <v>0</v>
      </c>
      <c r="X584" s="27">
        <v>6634.9540000000006</v>
      </c>
      <c r="Y584" s="12" t="s">
        <v>38</v>
      </c>
      <c r="Z584" s="12" t="s">
        <v>1482</v>
      </c>
      <c r="AA584" s="12" t="str">
        <f>VLOOKUP(C584,'MASTER SALE PARTY'!$B$4:$E$1000,4,FALSE)</f>
        <v>Local</v>
      </c>
      <c r="AB584" s="26">
        <v>90</v>
      </c>
    </row>
    <row r="585" spans="1:28">
      <c r="A585" s="16">
        <v>43647</v>
      </c>
      <c r="B585" s="12">
        <v>41</v>
      </c>
      <c r="C585" s="23" t="s">
        <v>142</v>
      </c>
      <c r="D585" s="12" t="str">
        <f>VLOOKUP(C585,'MASTER SALE PARTY'!$B$4:$E$1000,2,FALSE)</f>
        <v>27AAACB2484Q1Z8</v>
      </c>
      <c r="E585" s="12" t="s">
        <v>1545</v>
      </c>
      <c r="F585" s="24" t="s">
        <v>635</v>
      </c>
      <c r="G585" s="25">
        <v>43654</v>
      </c>
      <c r="H585" s="12" t="str">
        <f>VLOOKUP(C585,'MASTER SALE PARTY'!$B$4:$E$1000,3,FALSE)</f>
        <v>27-Maharashatra</v>
      </c>
      <c r="I585" s="17">
        <v>0</v>
      </c>
      <c r="J585" s="17" t="s">
        <v>37</v>
      </c>
      <c r="K585" s="26">
        <v>998898</v>
      </c>
      <c r="L585" s="20">
        <f>VLOOKUP(K585,'MASTER SALE HSN'!$A$4:$E$200,5,FALSE)</f>
        <v>18</v>
      </c>
      <c r="M585" s="26"/>
      <c r="N585" s="12"/>
      <c r="O585" s="12"/>
      <c r="P585" s="12"/>
      <c r="Q585" s="12"/>
      <c r="R585" s="12"/>
      <c r="S585" s="28">
        <v>90300</v>
      </c>
      <c r="T585" s="21">
        <f t="shared" si="25"/>
        <v>0</v>
      </c>
      <c r="U585" s="21">
        <f t="shared" si="26"/>
        <v>8127</v>
      </c>
      <c r="V585" s="21">
        <f t="shared" si="27"/>
        <v>8127</v>
      </c>
      <c r="W585" s="21">
        <v>0</v>
      </c>
      <c r="X585" s="27">
        <v>106554</v>
      </c>
      <c r="Y585" s="12" t="s">
        <v>38</v>
      </c>
      <c r="Z585" s="12" t="s">
        <v>1482</v>
      </c>
      <c r="AA585" s="12" t="str">
        <f>VLOOKUP(C585,'MASTER SALE PARTY'!$B$4:$E$1000,4,FALSE)</f>
        <v>Local</v>
      </c>
      <c r="AB585" s="26">
        <v>1050</v>
      </c>
    </row>
    <row r="586" spans="1:28">
      <c r="A586" s="16">
        <v>43647</v>
      </c>
      <c r="B586" s="12">
        <v>42</v>
      </c>
      <c r="C586" s="23" t="s">
        <v>185</v>
      </c>
      <c r="D586" s="12" t="str">
        <f>VLOOKUP(C586,'MASTER SALE PARTY'!$B$4:$E$1000,2,FALSE)</f>
        <v>27AABFP3834C1ZK</v>
      </c>
      <c r="E586" s="12" t="s">
        <v>1545</v>
      </c>
      <c r="F586" s="24" t="s">
        <v>636</v>
      </c>
      <c r="G586" s="25">
        <v>43654</v>
      </c>
      <c r="H586" s="12" t="str">
        <f>VLOOKUP(C586,'MASTER SALE PARTY'!$B$4:$E$1000,3,FALSE)</f>
        <v>27-Maharashatra</v>
      </c>
      <c r="I586" s="17">
        <v>0</v>
      </c>
      <c r="J586" s="17" t="s">
        <v>37</v>
      </c>
      <c r="K586" s="26">
        <v>87141900</v>
      </c>
      <c r="L586" s="20">
        <f>VLOOKUP(K586,'MASTER SALE HSN'!$A$4:$E$200,5,FALSE)</f>
        <v>28</v>
      </c>
      <c r="M586" s="26"/>
      <c r="N586" s="12"/>
      <c r="O586" s="12"/>
      <c r="P586" s="12"/>
      <c r="Q586" s="12"/>
      <c r="R586" s="12"/>
      <c r="S586" s="28">
        <v>58841.8</v>
      </c>
      <c r="T586" s="21">
        <f t="shared" si="25"/>
        <v>0</v>
      </c>
      <c r="U586" s="21">
        <f t="shared" si="26"/>
        <v>8237.8520000000008</v>
      </c>
      <c r="V586" s="21">
        <f t="shared" si="27"/>
        <v>8237.8520000000008</v>
      </c>
      <c r="W586" s="21">
        <v>0</v>
      </c>
      <c r="X586" s="27">
        <v>75317.504000000001</v>
      </c>
      <c r="Y586" s="12" t="s">
        <v>38</v>
      </c>
      <c r="Z586" s="12" t="s">
        <v>1482</v>
      </c>
      <c r="AA586" s="12" t="str">
        <f>VLOOKUP(C586,'MASTER SALE PARTY'!$B$4:$E$1000,4,FALSE)</f>
        <v>Local</v>
      </c>
      <c r="AB586" s="26">
        <v>4740</v>
      </c>
    </row>
    <row r="587" spans="1:28">
      <c r="A587" s="16">
        <v>43647</v>
      </c>
      <c r="B587" s="12">
        <v>43</v>
      </c>
      <c r="C587" s="23" t="s">
        <v>64</v>
      </c>
      <c r="D587" s="12" t="str">
        <f>VLOOKUP(C587,'MASTER SALE PARTY'!$B$4:$E$1000,2,FALSE)</f>
        <v>27AAACD4090Q1Z8</v>
      </c>
      <c r="E587" s="12" t="s">
        <v>1545</v>
      </c>
      <c r="F587" s="24" t="s">
        <v>637</v>
      </c>
      <c r="G587" s="25">
        <v>43654</v>
      </c>
      <c r="H587" s="12" t="str">
        <f>VLOOKUP(C587,'MASTER SALE PARTY'!$B$4:$E$1000,3,FALSE)</f>
        <v>27-Maharashatra</v>
      </c>
      <c r="I587" s="17">
        <v>0</v>
      </c>
      <c r="J587" s="17" t="s">
        <v>37</v>
      </c>
      <c r="K587" s="26">
        <v>85129000</v>
      </c>
      <c r="L587" s="20">
        <f>VLOOKUP(K587,'MASTER SALE HSN'!$A$4:$E$200,5,FALSE)</f>
        <v>18</v>
      </c>
      <c r="M587" s="26"/>
      <c r="N587" s="12"/>
      <c r="O587" s="12"/>
      <c r="P587" s="12"/>
      <c r="Q587" s="12"/>
      <c r="R587" s="12"/>
      <c r="S587" s="28">
        <v>65885.399999999994</v>
      </c>
      <c r="T587" s="21">
        <f t="shared" si="25"/>
        <v>0</v>
      </c>
      <c r="U587" s="21">
        <f t="shared" si="26"/>
        <v>5929.6859999999997</v>
      </c>
      <c r="V587" s="21">
        <f t="shared" si="27"/>
        <v>5929.6859999999997</v>
      </c>
      <c r="W587" s="21">
        <v>0</v>
      </c>
      <c r="X587" s="27">
        <v>77744.781999999992</v>
      </c>
      <c r="Y587" s="12" t="s">
        <v>38</v>
      </c>
      <c r="Z587" s="12" t="s">
        <v>1482</v>
      </c>
      <c r="AA587" s="12" t="str">
        <f>VLOOKUP(C587,'MASTER SALE PARTY'!$B$4:$E$1000,4,FALSE)</f>
        <v>Local</v>
      </c>
      <c r="AB587" s="26">
        <v>540</v>
      </c>
    </row>
    <row r="588" spans="1:28">
      <c r="A588" s="16">
        <v>43647</v>
      </c>
      <c r="B588" s="12">
        <v>44</v>
      </c>
      <c r="C588" s="23" t="s">
        <v>64</v>
      </c>
      <c r="D588" s="12" t="str">
        <f>VLOOKUP(C588,'MASTER SALE PARTY'!$B$4:$E$1000,2,FALSE)</f>
        <v>27AAACD4090Q1Z8</v>
      </c>
      <c r="E588" s="12" t="s">
        <v>1545</v>
      </c>
      <c r="F588" s="24" t="s">
        <v>638</v>
      </c>
      <c r="G588" s="25">
        <v>43654</v>
      </c>
      <c r="H588" s="12" t="str">
        <f>VLOOKUP(C588,'MASTER SALE PARTY'!$B$4:$E$1000,3,FALSE)</f>
        <v>27-Maharashatra</v>
      </c>
      <c r="I588" s="17">
        <v>0</v>
      </c>
      <c r="J588" s="17" t="s">
        <v>37</v>
      </c>
      <c r="K588" s="26">
        <v>85129000</v>
      </c>
      <c r="L588" s="20">
        <f>VLOOKUP(K588,'MASTER SALE HSN'!$A$4:$E$200,5,FALSE)</f>
        <v>18</v>
      </c>
      <c r="M588" s="26"/>
      <c r="N588" s="12"/>
      <c r="O588" s="12"/>
      <c r="P588" s="12"/>
      <c r="Q588" s="12"/>
      <c r="R588" s="12"/>
      <c r="S588" s="28">
        <v>29052</v>
      </c>
      <c r="T588" s="21">
        <f t="shared" si="25"/>
        <v>0</v>
      </c>
      <c r="U588" s="21">
        <f t="shared" si="26"/>
        <v>2614.6799999999998</v>
      </c>
      <c r="V588" s="21">
        <f t="shared" si="27"/>
        <v>2614.6799999999998</v>
      </c>
      <c r="W588" s="21">
        <v>0</v>
      </c>
      <c r="X588" s="27">
        <v>34281.360000000001</v>
      </c>
      <c r="Y588" s="12" t="s">
        <v>38</v>
      </c>
      <c r="Z588" s="12" t="s">
        <v>1482</v>
      </c>
      <c r="AA588" s="12" t="str">
        <f>VLOOKUP(C588,'MASTER SALE PARTY'!$B$4:$E$1000,4,FALSE)</f>
        <v>Local</v>
      </c>
      <c r="AB588" s="26">
        <v>450</v>
      </c>
    </row>
    <row r="589" spans="1:28">
      <c r="A589" s="16">
        <v>43647</v>
      </c>
      <c r="B589" s="12">
        <v>45</v>
      </c>
      <c r="C589" s="23" t="s">
        <v>121</v>
      </c>
      <c r="D589" s="12" t="str">
        <f>VLOOKUP(C589,'MASTER SALE PARTY'!$B$4:$E$1000,2,FALSE)</f>
        <v>23AABCE9378F1ZK</v>
      </c>
      <c r="E589" s="12" t="s">
        <v>1545</v>
      </c>
      <c r="F589" s="24" t="s">
        <v>639</v>
      </c>
      <c r="G589" s="25">
        <v>43654</v>
      </c>
      <c r="H589" s="12" t="str">
        <f>VLOOKUP(C589,'MASTER SALE PARTY'!$B$4:$E$1000,3,FALSE)</f>
        <v>23-Madhya Pradesh</v>
      </c>
      <c r="I589" s="17">
        <v>0</v>
      </c>
      <c r="J589" s="17" t="s">
        <v>37</v>
      </c>
      <c r="K589" s="26">
        <v>87081090</v>
      </c>
      <c r="L589" s="20">
        <f>VLOOKUP(K589,'MASTER SALE HSN'!$A$4:$E$200,5,FALSE)</f>
        <v>28</v>
      </c>
      <c r="M589" s="26"/>
      <c r="N589" s="12"/>
      <c r="O589" s="12"/>
      <c r="P589" s="12"/>
      <c r="Q589" s="12"/>
      <c r="R589" s="12"/>
      <c r="S589" s="28">
        <v>32571</v>
      </c>
      <c r="T589" s="21">
        <f t="shared" si="25"/>
        <v>9119.8799999999992</v>
      </c>
      <c r="U589" s="21">
        <f t="shared" si="26"/>
        <v>0</v>
      </c>
      <c r="V589" s="21">
        <f t="shared" si="27"/>
        <v>0</v>
      </c>
      <c r="W589" s="21">
        <v>0</v>
      </c>
      <c r="X589" s="27">
        <v>41690.879999999997</v>
      </c>
      <c r="Y589" s="12" t="s">
        <v>38</v>
      </c>
      <c r="Z589" s="12" t="s">
        <v>1482</v>
      </c>
      <c r="AA589" s="12" t="str">
        <f>VLOOKUP(C589,'MASTER SALE PARTY'!$B$4:$E$1000,4,FALSE)</f>
        <v>Oms</v>
      </c>
      <c r="AB589" s="26">
        <v>100</v>
      </c>
    </row>
    <row r="590" spans="1:28">
      <c r="A590" s="16">
        <v>43647</v>
      </c>
      <c r="B590" s="12">
        <v>46</v>
      </c>
      <c r="C590" s="23" t="s">
        <v>121</v>
      </c>
      <c r="D590" s="12" t="str">
        <f>VLOOKUP(C590,'MASTER SALE PARTY'!$B$4:$E$1000,2,FALSE)</f>
        <v>23AABCE9378F1ZK</v>
      </c>
      <c r="E590" s="12" t="s">
        <v>1545</v>
      </c>
      <c r="F590" s="24" t="s">
        <v>640</v>
      </c>
      <c r="G590" s="25">
        <v>43654</v>
      </c>
      <c r="H590" s="12" t="str">
        <f>VLOOKUP(C590,'MASTER SALE PARTY'!$B$4:$E$1000,3,FALSE)</f>
        <v>23-Madhya Pradesh</v>
      </c>
      <c r="I590" s="17">
        <v>0</v>
      </c>
      <c r="J590" s="17" t="s">
        <v>37</v>
      </c>
      <c r="K590" s="26">
        <v>87081090</v>
      </c>
      <c r="L590" s="20">
        <f>VLOOKUP(K590,'MASTER SALE HSN'!$A$4:$E$200,5,FALSE)</f>
        <v>28</v>
      </c>
      <c r="M590" s="26"/>
      <c r="N590" s="12"/>
      <c r="O590" s="12"/>
      <c r="P590" s="12"/>
      <c r="Q590" s="12"/>
      <c r="R590" s="12"/>
      <c r="S590" s="28">
        <v>28164.6</v>
      </c>
      <c r="T590" s="21">
        <f t="shared" si="25"/>
        <v>7886.0879999999988</v>
      </c>
      <c r="U590" s="21">
        <f t="shared" si="26"/>
        <v>0</v>
      </c>
      <c r="V590" s="21">
        <f t="shared" si="27"/>
        <v>0</v>
      </c>
      <c r="W590" s="21">
        <v>0</v>
      </c>
      <c r="X590" s="27">
        <v>36050.687999999995</v>
      </c>
      <c r="Y590" s="12" t="s">
        <v>38</v>
      </c>
      <c r="Z590" s="12" t="s">
        <v>1482</v>
      </c>
      <c r="AA590" s="12" t="str">
        <f>VLOOKUP(C590,'MASTER SALE PARTY'!$B$4:$E$1000,4,FALSE)</f>
        <v>Oms</v>
      </c>
      <c r="AB590" s="26">
        <v>30</v>
      </c>
    </row>
    <row r="591" spans="1:28">
      <c r="A591" s="16">
        <v>43647</v>
      </c>
      <c r="B591" s="12">
        <v>47</v>
      </c>
      <c r="C591" s="23" t="s">
        <v>121</v>
      </c>
      <c r="D591" s="12" t="str">
        <f>VLOOKUP(C591,'MASTER SALE PARTY'!$B$4:$E$1000,2,FALSE)</f>
        <v>23AABCE9378F1ZK</v>
      </c>
      <c r="E591" s="12" t="s">
        <v>1545</v>
      </c>
      <c r="F591" s="24" t="s">
        <v>641</v>
      </c>
      <c r="G591" s="25">
        <v>43654</v>
      </c>
      <c r="H591" s="12" t="str">
        <f>VLOOKUP(C591,'MASTER SALE PARTY'!$B$4:$E$1000,3,FALSE)</f>
        <v>23-Madhya Pradesh</v>
      </c>
      <c r="I591" s="17">
        <v>0</v>
      </c>
      <c r="J591" s="17" t="s">
        <v>37</v>
      </c>
      <c r="K591" s="26">
        <v>87081090</v>
      </c>
      <c r="L591" s="20">
        <f>VLOOKUP(K591,'MASTER SALE HSN'!$A$4:$E$200,5,FALSE)</f>
        <v>28</v>
      </c>
      <c r="M591" s="26"/>
      <c r="N591" s="12"/>
      <c r="O591" s="12"/>
      <c r="P591" s="12"/>
      <c r="Q591" s="12"/>
      <c r="R591" s="12"/>
      <c r="S591" s="28">
        <v>18193.5</v>
      </c>
      <c r="T591" s="21">
        <f t="shared" si="25"/>
        <v>5094.18</v>
      </c>
      <c r="U591" s="21">
        <f t="shared" si="26"/>
        <v>0</v>
      </c>
      <c r="V591" s="21">
        <f t="shared" si="27"/>
        <v>0</v>
      </c>
      <c r="W591" s="21">
        <v>0</v>
      </c>
      <c r="X591" s="27">
        <v>23287.68</v>
      </c>
      <c r="Y591" s="12" t="s">
        <v>38</v>
      </c>
      <c r="Z591" s="12" t="s">
        <v>1482</v>
      </c>
      <c r="AA591" s="12" t="str">
        <f>VLOOKUP(C591,'MASTER SALE PARTY'!$B$4:$E$1000,4,FALSE)</f>
        <v>Oms</v>
      </c>
      <c r="AB591" s="26">
        <v>9</v>
      </c>
    </row>
    <row r="592" spans="1:28">
      <c r="A592" s="16">
        <v>43647</v>
      </c>
      <c r="B592" s="12">
        <v>48</v>
      </c>
      <c r="C592" s="23" t="s">
        <v>92</v>
      </c>
      <c r="D592" s="12" t="str">
        <f>VLOOKUP(C592,'MASTER SALE PARTY'!$B$4:$E$1000,2,FALSE)</f>
        <v>27AAACH4211R1ZF</v>
      </c>
      <c r="E592" s="12" t="s">
        <v>1545</v>
      </c>
      <c r="F592" s="24" t="s">
        <v>642</v>
      </c>
      <c r="G592" s="25">
        <v>43654</v>
      </c>
      <c r="H592" s="12" t="str">
        <f>VLOOKUP(C592,'MASTER SALE PARTY'!$B$4:$E$1000,3,FALSE)</f>
        <v>27-Maharashatra</v>
      </c>
      <c r="I592" s="17">
        <v>0</v>
      </c>
      <c r="J592" s="17" t="s">
        <v>37</v>
      </c>
      <c r="K592" s="26">
        <v>85129000</v>
      </c>
      <c r="L592" s="20">
        <f>VLOOKUP(K592,'MASTER SALE HSN'!$A$4:$E$200,5,FALSE)</f>
        <v>18</v>
      </c>
      <c r="M592" s="26"/>
      <c r="N592" s="12"/>
      <c r="O592" s="12"/>
      <c r="P592" s="12"/>
      <c r="Q592" s="12"/>
      <c r="R592" s="12"/>
      <c r="S592" s="28">
        <v>54000</v>
      </c>
      <c r="T592" s="21">
        <f t="shared" si="25"/>
        <v>0</v>
      </c>
      <c r="U592" s="21">
        <f t="shared" si="26"/>
        <v>4860</v>
      </c>
      <c r="V592" s="21">
        <f t="shared" si="27"/>
        <v>4860</v>
      </c>
      <c r="W592" s="21">
        <v>0</v>
      </c>
      <c r="X592" s="27">
        <v>63720</v>
      </c>
      <c r="Y592" s="12" t="s">
        <v>38</v>
      </c>
      <c r="Z592" s="12" t="s">
        <v>1482</v>
      </c>
      <c r="AA592" s="12" t="str">
        <f>VLOOKUP(C592,'MASTER SALE PARTY'!$B$4:$E$1000,4,FALSE)</f>
        <v>Local</v>
      </c>
      <c r="AB592" s="26">
        <v>2160</v>
      </c>
    </row>
    <row r="593" spans="1:28">
      <c r="A593" s="16">
        <v>43647</v>
      </c>
      <c r="B593" s="12">
        <v>49</v>
      </c>
      <c r="C593" s="23" t="s">
        <v>185</v>
      </c>
      <c r="D593" s="12" t="str">
        <f>VLOOKUP(C593,'MASTER SALE PARTY'!$B$4:$E$1000,2,FALSE)</f>
        <v>27AABFP3834C1ZK</v>
      </c>
      <c r="E593" s="12" t="s">
        <v>1545</v>
      </c>
      <c r="F593" s="24" t="s">
        <v>643</v>
      </c>
      <c r="G593" s="25">
        <v>43655</v>
      </c>
      <c r="H593" s="12" t="str">
        <f>VLOOKUP(C593,'MASTER SALE PARTY'!$B$4:$E$1000,3,FALSE)</f>
        <v>27-Maharashatra</v>
      </c>
      <c r="I593" s="17">
        <v>0</v>
      </c>
      <c r="J593" s="17" t="s">
        <v>37</v>
      </c>
      <c r="K593" s="26">
        <v>87141900</v>
      </c>
      <c r="L593" s="20">
        <f>VLOOKUP(K593,'MASTER SALE HSN'!$A$4:$E$200,5,FALSE)</f>
        <v>28</v>
      </c>
      <c r="M593" s="26"/>
      <c r="N593" s="12"/>
      <c r="O593" s="12"/>
      <c r="P593" s="12"/>
      <c r="Q593" s="12"/>
      <c r="R593" s="12"/>
      <c r="S593" s="28">
        <v>52132.9</v>
      </c>
      <c r="T593" s="21">
        <f t="shared" si="25"/>
        <v>0</v>
      </c>
      <c r="U593" s="21">
        <f t="shared" si="26"/>
        <v>7298.6060000000007</v>
      </c>
      <c r="V593" s="21">
        <f t="shared" si="27"/>
        <v>7298.6060000000007</v>
      </c>
      <c r="W593" s="21">
        <v>0</v>
      </c>
      <c r="X593" s="27">
        <v>66730.101999999999</v>
      </c>
      <c r="Y593" s="12" t="s">
        <v>38</v>
      </c>
      <c r="Z593" s="12" t="s">
        <v>1482</v>
      </c>
      <c r="AA593" s="12" t="str">
        <f>VLOOKUP(C593,'MASTER SALE PARTY'!$B$4:$E$1000,4,FALSE)</f>
        <v>Local</v>
      </c>
      <c r="AB593" s="26">
        <v>4170</v>
      </c>
    </row>
    <row r="594" spans="1:28">
      <c r="A594" s="16">
        <v>43647</v>
      </c>
      <c r="B594" s="12">
        <v>50</v>
      </c>
      <c r="C594" s="23" t="s">
        <v>45</v>
      </c>
      <c r="D594" s="12" t="str">
        <f>VLOOKUP(C594,'MASTER SALE PARTY'!$B$4:$E$1000,2,FALSE)</f>
        <v>27AAECM8871A1ZF</v>
      </c>
      <c r="E594" s="12" t="s">
        <v>1545</v>
      </c>
      <c r="F594" s="24" t="s">
        <v>644</v>
      </c>
      <c r="G594" s="25">
        <v>43655</v>
      </c>
      <c r="H594" s="12" t="str">
        <f>VLOOKUP(C594,'MASTER SALE PARTY'!$B$4:$E$1000,3,FALSE)</f>
        <v>27-Maharashatra</v>
      </c>
      <c r="I594" s="17">
        <v>0</v>
      </c>
      <c r="J594" s="17" t="s">
        <v>37</v>
      </c>
      <c r="K594" s="26">
        <v>87089900</v>
      </c>
      <c r="L594" s="20">
        <f>VLOOKUP(K594,'MASTER SALE HSN'!$A$4:$E$200,5,FALSE)</f>
        <v>28</v>
      </c>
      <c r="M594" s="26"/>
      <c r="N594" s="12"/>
      <c r="O594" s="12"/>
      <c r="P594" s="12"/>
      <c r="Q594" s="12"/>
      <c r="R594" s="12"/>
      <c r="S594" s="28">
        <v>23255.759999999998</v>
      </c>
      <c r="T594" s="21">
        <f t="shared" si="25"/>
        <v>0</v>
      </c>
      <c r="U594" s="21">
        <f t="shared" si="26"/>
        <v>3255.8063999999995</v>
      </c>
      <c r="V594" s="21">
        <f t="shared" si="27"/>
        <v>3255.8063999999995</v>
      </c>
      <c r="W594" s="21">
        <v>0</v>
      </c>
      <c r="X594" s="27">
        <v>29767.382799999996</v>
      </c>
      <c r="Y594" s="12" t="s">
        <v>38</v>
      </c>
      <c r="Z594" s="12" t="s">
        <v>1482</v>
      </c>
      <c r="AA594" s="12" t="str">
        <f>VLOOKUP(C594,'MASTER SALE PARTY'!$B$4:$E$1000,4,FALSE)</f>
        <v>Local</v>
      </c>
      <c r="AB594" s="26">
        <v>12</v>
      </c>
    </row>
    <row r="595" spans="1:28">
      <c r="A595" s="16">
        <v>43647</v>
      </c>
      <c r="B595" s="12">
        <v>51</v>
      </c>
      <c r="C595" s="23" t="s">
        <v>173</v>
      </c>
      <c r="D595" s="12" t="str">
        <f>VLOOKUP(C595,'MASTER SALE PARTY'!$B$4:$E$1000,2,FALSE)</f>
        <v>27AAGCP0139E1ZP</v>
      </c>
      <c r="E595" s="12" t="s">
        <v>1545</v>
      </c>
      <c r="F595" s="24" t="s">
        <v>645</v>
      </c>
      <c r="G595" s="25">
        <v>43655</v>
      </c>
      <c r="H595" s="12" t="str">
        <f>VLOOKUP(C595,'MASTER SALE PARTY'!$B$4:$E$1000,3,FALSE)</f>
        <v>27-Maharashatra</v>
      </c>
      <c r="I595" s="17">
        <v>0</v>
      </c>
      <c r="J595" s="17" t="s">
        <v>37</v>
      </c>
      <c r="K595" s="26">
        <v>87141090</v>
      </c>
      <c r="L595" s="20">
        <f>VLOOKUP(K595,'MASTER SALE HSN'!$A$4:$E$200,5,FALSE)</f>
        <v>28</v>
      </c>
      <c r="M595" s="26"/>
      <c r="N595" s="12"/>
      <c r="O595" s="12"/>
      <c r="P595" s="12"/>
      <c r="Q595" s="12"/>
      <c r="R595" s="12"/>
      <c r="S595" s="28">
        <v>52759</v>
      </c>
      <c r="T595" s="21">
        <f t="shared" si="25"/>
        <v>0</v>
      </c>
      <c r="U595" s="21">
        <f t="shared" si="26"/>
        <v>7386.26</v>
      </c>
      <c r="V595" s="21">
        <f t="shared" si="27"/>
        <v>7386.26</v>
      </c>
      <c r="W595" s="21">
        <v>0</v>
      </c>
      <c r="X595" s="27">
        <v>67531.520000000004</v>
      </c>
      <c r="Y595" s="12" t="s">
        <v>38</v>
      </c>
      <c r="Z595" s="12" t="s">
        <v>1482</v>
      </c>
      <c r="AA595" s="12" t="str">
        <f>VLOOKUP(C595,'MASTER SALE PARTY'!$B$4:$E$1000,4,FALSE)</f>
        <v>Local</v>
      </c>
      <c r="AB595" s="26">
        <v>700</v>
      </c>
    </row>
    <row r="596" spans="1:28">
      <c r="A596" s="16">
        <v>43647</v>
      </c>
      <c r="B596" s="12">
        <v>52</v>
      </c>
      <c r="C596" s="23" t="s">
        <v>45</v>
      </c>
      <c r="D596" s="12" t="str">
        <f>VLOOKUP(C596,'MASTER SALE PARTY'!$B$4:$E$1000,2,FALSE)</f>
        <v>27AAECM8871A1ZF</v>
      </c>
      <c r="E596" s="12" t="s">
        <v>1545</v>
      </c>
      <c r="F596" s="24" t="s">
        <v>646</v>
      </c>
      <c r="G596" s="25">
        <v>43655</v>
      </c>
      <c r="H596" s="12" t="str">
        <f>VLOOKUP(C596,'MASTER SALE PARTY'!$B$4:$E$1000,3,FALSE)</f>
        <v>27-Maharashatra</v>
      </c>
      <c r="I596" s="17">
        <v>0</v>
      </c>
      <c r="J596" s="17" t="s">
        <v>37</v>
      </c>
      <c r="K596" s="26">
        <v>87089900</v>
      </c>
      <c r="L596" s="20">
        <f>VLOOKUP(K596,'MASTER SALE HSN'!$A$4:$E$200,5,FALSE)</f>
        <v>28</v>
      </c>
      <c r="M596" s="26"/>
      <c r="N596" s="12"/>
      <c r="O596" s="12"/>
      <c r="P596" s="12"/>
      <c r="Q596" s="12"/>
      <c r="R596" s="12"/>
      <c r="S596" s="28">
        <v>23255.759999999998</v>
      </c>
      <c r="T596" s="21">
        <f t="shared" si="25"/>
        <v>0</v>
      </c>
      <c r="U596" s="21">
        <f t="shared" si="26"/>
        <v>3255.8063999999995</v>
      </c>
      <c r="V596" s="21">
        <f t="shared" si="27"/>
        <v>3255.8063999999995</v>
      </c>
      <c r="W596" s="21">
        <v>0</v>
      </c>
      <c r="X596" s="27">
        <v>29767.382799999996</v>
      </c>
      <c r="Y596" s="12" t="s">
        <v>38</v>
      </c>
      <c r="Z596" s="12" t="s">
        <v>1482</v>
      </c>
      <c r="AA596" s="12" t="str">
        <f>VLOOKUP(C596,'MASTER SALE PARTY'!$B$4:$E$1000,4,FALSE)</f>
        <v>Local</v>
      </c>
      <c r="AB596" s="26">
        <v>12</v>
      </c>
    </row>
    <row r="597" spans="1:28">
      <c r="A597" s="16">
        <v>43647</v>
      </c>
      <c r="B597" s="12">
        <v>53</v>
      </c>
      <c r="C597" s="23" t="s">
        <v>64</v>
      </c>
      <c r="D597" s="12" t="str">
        <f>VLOOKUP(C597,'MASTER SALE PARTY'!$B$4:$E$1000,2,FALSE)</f>
        <v>27AAACD4090Q1Z8</v>
      </c>
      <c r="E597" s="12" t="s">
        <v>1545</v>
      </c>
      <c r="F597" s="24" t="s">
        <v>647</v>
      </c>
      <c r="G597" s="25">
        <v>43655</v>
      </c>
      <c r="H597" s="12" t="str">
        <f>VLOOKUP(C597,'MASTER SALE PARTY'!$B$4:$E$1000,3,FALSE)</f>
        <v>27-Maharashatra</v>
      </c>
      <c r="I597" s="17">
        <v>0</v>
      </c>
      <c r="J597" s="17" t="s">
        <v>37</v>
      </c>
      <c r="K597" s="26">
        <v>85129000</v>
      </c>
      <c r="L597" s="20">
        <f>VLOOKUP(K597,'MASTER SALE HSN'!$A$4:$E$200,5,FALSE)</f>
        <v>18</v>
      </c>
      <c r="M597" s="26"/>
      <c r="N597" s="12"/>
      <c r="O597" s="12"/>
      <c r="P597" s="12"/>
      <c r="Q597" s="12"/>
      <c r="R597" s="12"/>
      <c r="S597" s="28">
        <v>68081.58</v>
      </c>
      <c r="T597" s="21">
        <f t="shared" si="25"/>
        <v>0</v>
      </c>
      <c r="U597" s="21">
        <f t="shared" si="26"/>
        <v>6127.3422</v>
      </c>
      <c r="V597" s="21">
        <f t="shared" si="27"/>
        <v>6127.3422</v>
      </c>
      <c r="W597" s="21">
        <v>0</v>
      </c>
      <c r="X597" s="27">
        <v>80336.2644</v>
      </c>
      <c r="Y597" s="12" t="s">
        <v>38</v>
      </c>
      <c r="Z597" s="12" t="s">
        <v>1482</v>
      </c>
      <c r="AA597" s="12" t="str">
        <f>VLOOKUP(C597,'MASTER SALE PARTY'!$B$4:$E$1000,4,FALSE)</f>
        <v>Local</v>
      </c>
      <c r="AB597" s="26">
        <v>558</v>
      </c>
    </row>
    <row r="598" spans="1:28">
      <c r="A598" s="16">
        <v>43647</v>
      </c>
      <c r="B598" s="12">
        <v>54</v>
      </c>
      <c r="C598" s="23" t="s">
        <v>64</v>
      </c>
      <c r="D598" s="12" t="str">
        <f>VLOOKUP(C598,'MASTER SALE PARTY'!$B$4:$E$1000,2,FALSE)</f>
        <v>27AAACD4090Q1Z8</v>
      </c>
      <c r="E598" s="12" t="s">
        <v>1545</v>
      </c>
      <c r="F598" s="24" t="s">
        <v>648</v>
      </c>
      <c r="G598" s="25">
        <v>43655</v>
      </c>
      <c r="H598" s="12" t="str">
        <f>VLOOKUP(C598,'MASTER SALE PARTY'!$B$4:$E$1000,3,FALSE)</f>
        <v>27-Maharashatra</v>
      </c>
      <c r="I598" s="17">
        <v>0</v>
      </c>
      <c r="J598" s="17" t="s">
        <v>37</v>
      </c>
      <c r="K598" s="26">
        <v>85129000</v>
      </c>
      <c r="L598" s="20">
        <f>VLOOKUP(K598,'MASTER SALE HSN'!$A$4:$E$200,5,FALSE)</f>
        <v>18</v>
      </c>
      <c r="M598" s="26"/>
      <c r="N598" s="12"/>
      <c r="O598" s="12"/>
      <c r="P598" s="12"/>
      <c r="Q598" s="12"/>
      <c r="R598" s="12"/>
      <c r="S598" s="28">
        <v>31957.200000000001</v>
      </c>
      <c r="T598" s="21">
        <f t="shared" si="25"/>
        <v>0</v>
      </c>
      <c r="U598" s="21">
        <f t="shared" si="26"/>
        <v>2876.1480000000001</v>
      </c>
      <c r="V598" s="21">
        <f t="shared" si="27"/>
        <v>2876.1480000000001</v>
      </c>
      <c r="W598" s="21">
        <v>0</v>
      </c>
      <c r="X598" s="27">
        <v>37709.495999999999</v>
      </c>
      <c r="Y598" s="12" t="s">
        <v>38</v>
      </c>
      <c r="Z598" s="12" t="s">
        <v>1482</v>
      </c>
      <c r="AA598" s="12" t="str">
        <f>VLOOKUP(C598,'MASTER SALE PARTY'!$B$4:$E$1000,4,FALSE)</f>
        <v>Local</v>
      </c>
      <c r="AB598" s="26">
        <v>495</v>
      </c>
    </row>
    <row r="599" spans="1:28">
      <c r="A599" s="16">
        <v>43647</v>
      </c>
      <c r="B599" s="12">
        <v>55</v>
      </c>
      <c r="C599" s="23" t="s">
        <v>92</v>
      </c>
      <c r="D599" s="12" t="str">
        <f>VLOOKUP(C599,'MASTER SALE PARTY'!$B$4:$E$1000,2,FALSE)</f>
        <v>27AAACH4211R1ZF</v>
      </c>
      <c r="E599" s="12" t="s">
        <v>1545</v>
      </c>
      <c r="F599" s="24" t="s">
        <v>649</v>
      </c>
      <c r="G599" s="25">
        <v>43655</v>
      </c>
      <c r="H599" s="12" t="str">
        <f>VLOOKUP(C599,'MASTER SALE PARTY'!$B$4:$E$1000,3,FALSE)</f>
        <v>27-Maharashatra</v>
      </c>
      <c r="I599" s="17">
        <v>0</v>
      </c>
      <c r="J599" s="17" t="s">
        <v>37</v>
      </c>
      <c r="K599" s="26">
        <v>85129000</v>
      </c>
      <c r="L599" s="20">
        <f>VLOOKUP(K599,'MASTER SALE HSN'!$A$4:$E$200,5,FALSE)</f>
        <v>18</v>
      </c>
      <c r="M599" s="26"/>
      <c r="N599" s="12"/>
      <c r="O599" s="12"/>
      <c r="P599" s="12"/>
      <c r="Q599" s="12"/>
      <c r="R599" s="12"/>
      <c r="S599" s="28">
        <v>12000</v>
      </c>
      <c r="T599" s="21">
        <f t="shared" si="25"/>
        <v>0</v>
      </c>
      <c r="U599" s="21">
        <f t="shared" si="26"/>
        <v>1080</v>
      </c>
      <c r="V599" s="21">
        <f t="shared" si="27"/>
        <v>1080</v>
      </c>
      <c r="W599" s="21">
        <v>0</v>
      </c>
      <c r="X599" s="27">
        <v>14160</v>
      </c>
      <c r="Y599" s="12" t="s">
        <v>38</v>
      </c>
      <c r="Z599" s="12" t="s">
        <v>1482</v>
      </c>
      <c r="AA599" s="12" t="str">
        <f>VLOOKUP(C599,'MASTER SALE PARTY'!$B$4:$E$1000,4,FALSE)</f>
        <v>Local</v>
      </c>
      <c r="AB599" s="26">
        <v>480</v>
      </c>
    </row>
    <row r="600" spans="1:28">
      <c r="A600" s="16">
        <v>43647</v>
      </c>
      <c r="B600" s="12">
        <v>56</v>
      </c>
      <c r="C600" s="23" t="s">
        <v>142</v>
      </c>
      <c r="D600" s="12" t="str">
        <f>VLOOKUP(C600,'MASTER SALE PARTY'!$B$4:$E$1000,2,FALSE)</f>
        <v>27AAACB2484Q1Z8</v>
      </c>
      <c r="E600" s="12" t="s">
        <v>1545</v>
      </c>
      <c r="F600" s="24" t="s">
        <v>650</v>
      </c>
      <c r="G600" s="25">
        <v>43656</v>
      </c>
      <c r="H600" s="12" t="str">
        <f>VLOOKUP(C600,'MASTER SALE PARTY'!$B$4:$E$1000,3,FALSE)</f>
        <v>27-Maharashatra</v>
      </c>
      <c r="I600" s="17">
        <v>0</v>
      </c>
      <c r="J600" s="17" t="s">
        <v>37</v>
      </c>
      <c r="K600" s="26">
        <v>998898</v>
      </c>
      <c r="L600" s="20">
        <f>VLOOKUP(K600,'MASTER SALE HSN'!$A$4:$E$200,5,FALSE)</f>
        <v>18</v>
      </c>
      <c r="M600" s="26"/>
      <c r="N600" s="12"/>
      <c r="O600" s="12"/>
      <c r="P600" s="12"/>
      <c r="Q600" s="12"/>
      <c r="R600" s="12"/>
      <c r="S600" s="28">
        <v>74010</v>
      </c>
      <c r="T600" s="21">
        <f t="shared" si="25"/>
        <v>0</v>
      </c>
      <c r="U600" s="21">
        <f t="shared" si="26"/>
        <v>6660.9000000000005</v>
      </c>
      <c r="V600" s="21">
        <f t="shared" si="27"/>
        <v>6660.9000000000005</v>
      </c>
      <c r="W600" s="21">
        <v>0</v>
      </c>
      <c r="X600" s="27">
        <v>87331.799999999988</v>
      </c>
      <c r="Y600" s="12" t="s">
        <v>38</v>
      </c>
      <c r="Z600" s="12" t="s">
        <v>1482</v>
      </c>
      <c r="AA600" s="12" t="str">
        <f>VLOOKUP(C600,'MASTER SALE PARTY'!$B$4:$E$1000,4,FALSE)</f>
        <v>Local</v>
      </c>
      <c r="AB600" s="26">
        <v>870</v>
      </c>
    </row>
    <row r="601" spans="1:28">
      <c r="A601" s="16">
        <v>43647</v>
      </c>
      <c r="B601" s="12">
        <v>57</v>
      </c>
      <c r="C601" s="23" t="s">
        <v>59</v>
      </c>
      <c r="D601" s="12" t="str">
        <f>VLOOKUP(C601,'MASTER SALE PARTY'!$B$4:$E$1000,2,FALSE)</f>
        <v>27AAACT1848E1ZH</v>
      </c>
      <c r="E601" s="12" t="s">
        <v>1545</v>
      </c>
      <c r="F601" s="24" t="s">
        <v>651</v>
      </c>
      <c r="G601" s="25">
        <v>43656</v>
      </c>
      <c r="H601" s="12" t="str">
        <f>VLOOKUP(C601,'MASTER SALE PARTY'!$B$4:$E$1000,3,FALSE)</f>
        <v>27-Maharashatra</v>
      </c>
      <c r="I601" s="17">
        <v>0</v>
      </c>
      <c r="J601" s="17" t="s">
        <v>37</v>
      </c>
      <c r="K601" s="26">
        <v>87089900</v>
      </c>
      <c r="L601" s="20">
        <f>VLOOKUP(K601,'MASTER SALE HSN'!$A$4:$E$200,5,FALSE)</f>
        <v>28</v>
      </c>
      <c r="M601" s="26"/>
      <c r="N601" s="12"/>
      <c r="O601" s="12"/>
      <c r="P601" s="12"/>
      <c r="Q601" s="12"/>
      <c r="R601" s="12"/>
      <c r="S601" s="28">
        <v>35855.279999999999</v>
      </c>
      <c r="T601" s="21">
        <f t="shared" si="25"/>
        <v>0</v>
      </c>
      <c r="U601" s="21">
        <f t="shared" si="26"/>
        <v>5019.7392</v>
      </c>
      <c r="V601" s="21">
        <f t="shared" si="27"/>
        <v>5019.7392</v>
      </c>
      <c r="W601" s="21">
        <v>0</v>
      </c>
      <c r="X601" s="27">
        <v>45894.758399999992</v>
      </c>
      <c r="Y601" s="12" t="s">
        <v>38</v>
      </c>
      <c r="Z601" s="12" t="s">
        <v>1482</v>
      </c>
      <c r="AA601" s="12" t="str">
        <f>VLOOKUP(C601,'MASTER SALE PARTY'!$B$4:$E$1000,4,FALSE)</f>
        <v>Local</v>
      </c>
      <c r="AB601" s="26">
        <v>75</v>
      </c>
    </row>
    <row r="602" spans="1:28">
      <c r="A602" s="16">
        <v>43647</v>
      </c>
      <c r="B602" s="12">
        <v>58</v>
      </c>
      <c r="C602" s="23" t="s">
        <v>92</v>
      </c>
      <c r="D602" s="12" t="str">
        <f>VLOOKUP(C602,'MASTER SALE PARTY'!$B$4:$E$1000,2,FALSE)</f>
        <v>27AAACH4211R1ZF</v>
      </c>
      <c r="E602" s="12" t="s">
        <v>1545</v>
      </c>
      <c r="F602" s="24" t="s">
        <v>652</v>
      </c>
      <c r="G602" s="25">
        <v>43656</v>
      </c>
      <c r="H602" s="12" t="str">
        <f>VLOOKUP(C602,'MASTER SALE PARTY'!$B$4:$E$1000,3,FALSE)</f>
        <v>27-Maharashatra</v>
      </c>
      <c r="I602" s="17">
        <v>0</v>
      </c>
      <c r="J602" s="17" t="s">
        <v>37</v>
      </c>
      <c r="K602" s="26">
        <v>85129000</v>
      </c>
      <c r="L602" s="20">
        <f>VLOOKUP(K602,'MASTER SALE HSN'!$A$4:$E$200,5,FALSE)</f>
        <v>18</v>
      </c>
      <c r="M602" s="26"/>
      <c r="N602" s="12"/>
      <c r="O602" s="12"/>
      <c r="P602" s="12"/>
      <c r="Q602" s="12"/>
      <c r="R602" s="12"/>
      <c r="S602" s="28">
        <v>36000</v>
      </c>
      <c r="T602" s="21">
        <f t="shared" ref="T602:T665" si="29">+IF(AA602="oms",S602/100*L602,0)</f>
        <v>0</v>
      </c>
      <c r="U602" s="21">
        <f t="shared" ref="U602:U665" si="30">+IF(AA602="local",S602/100*L602/2,0)</f>
        <v>3240</v>
      </c>
      <c r="V602" s="21">
        <f t="shared" ref="V602:V665" si="31">+IF(AA602="local",S602/100*L602/2,0)</f>
        <v>3240</v>
      </c>
      <c r="W602" s="21">
        <v>0</v>
      </c>
      <c r="X602" s="27">
        <v>42480</v>
      </c>
      <c r="Y602" s="12" t="s">
        <v>38</v>
      </c>
      <c r="Z602" s="12" t="s">
        <v>1482</v>
      </c>
      <c r="AA602" s="12" t="str">
        <f>VLOOKUP(C602,'MASTER SALE PARTY'!$B$4:$E$1000,4,FALSE)</f>
        <v>Local</v>
      </c>
      <c r="AB602" s="26">
        <v>1440</v>
      </c>
    </row>
    <row r="603" spans="1:28">
      <c r="A603" s="16">
        <v>43647</v>
      </c>
      <c r="B603" s="12">
        <v>59</v>
      </c>
      <c r="C603" s="23" t="s">
        <v>64</v>
      </c>
      <c r="D603" s="12" t="str">
        <f>VLOOKUP(C603,'MASTER SALE PARTY'!$B$4:$E$1000,2,FALSE)</f>
        <v>27AAACD4090Q1Z8</v>
      </c>
      <c r="E603" s="12" t="s">
        <v>1545</v>
      </c>
      <c r="F603" s="24" t="s">
        <v>653</v>
      </c>
      <c r="G603" s="25">
        <v>43656</v>
      </c>
      <c r="H603" s="12" t="str">
        <f>VLOOKUP(C603,'MASTER SALE PARTY'!$B$4:$E$1000,3,FALSE)</f>
        <v>27-Maharashatra</v>
      </c>
      <c r="I603" s="17">
        <v>0</v>
      </c>
      <c r="J603" s="17" t="s">
        <v>37</v>
      </c>
      <c r="K603" s="26">
        <v>85129000</v>
      </c>
      <c r="L603" s="20">
        <f>VLOOKUP(K603,'MASTER SALE HSN'!$A$4:$E$200,5,FALSE)</f>
        <v>18</v>
      </c>
      <c r="M603" s="26"/>
      <c r="N603" s="12"/>
      <c r="O603" s="12"/>
      <c r="P603" s="12"/>
      <c r="Q603" s="12"/>
      <c r="R603" s="12"/>
      <c r="S603" s="28">
        <v>103220.46</v>
      </c>
      <c r="T603" s="21">
        <f t="shared" si="29"/>
        <v>0</v>
      </c>
      <c r="U603" s="21">
        <f t="shared" si="30"/>
        <v>9289.8414000000012</v>
      </c>
      <c r="V603" s="21">
        <f t="shared" si="31"/>
        <v>9289.8414000000012</v>
      </c>
      <c r="W603" s="21">
        <v>0</v>
      </c>
      <c r="X603" s="27">
        <v>121800.14280000002</v>
      </c>
      <c r="Y603" s="12" t="s">
        <v>38</v>
      </c>
      <c r="Z603" s="12" t="s">
        <v>1482</v>
      </c>
      <c r="AA603" s="12" t="str">
        <f>VLOOKUP(C603,'MASTER SALE PARTY'!$B$4:$E$1000,4,FALSE)</f>
        <v>Local</v>
      </c>
      <c r="AB603" s="26">
        <v>846</v>
      </c>
    </row>
    <row r="604" spans="1:28">
      <c r="A604" s="16">
        <v>43647</v>
      </c>
      <c r="B604" s="12">
        <v>60</v>
      </c>
      <c r="C604" s="23" t="s">
        <v>185</v>
      </c>
      <c r="D604" s="12" t="str">
        <f>VLOOKUP(C604,'MASTER SALE PARTY'!$B$4:$E$1000,2,FALSE)</f>
        <v>27AABFP3834C1ZK</v>
      </c>
      <c r="E604" s="12" t="s">
        <v>1545</v>
      </c>
      <c r="F604" s="24" t="s">
        <v>654</v>
      </c>
      <c r="G604" s="25">
        <v>43656</v>
      </c>
      <c r="H604" s="12" t="str">
        <f>VLOOKUP(C604,'MASTER SALE PARTY'!$B$4:$E$1000,3,FALSE)</f>
        <v>27-Maharashatra</v>
      </c>
      <c r="I604" s="17">
        <v>0</v>
      </c>
      <c r="J604" s="17" t="s">
        <v>37</v>
      </c>
      <c r="K604" s="26">
        <v>87141900</v>
      </c>
      <c r="L604" s="20">
        <f>VLOOKUP(K604,'MASTER SALE HSN'!$A$4:$E$200,5,FALSE)</f>
        <v>28</v>
      </c>
      <c r="M604" s="26"/>
      <c r="N604" s="12"/>
      <c r="O604" s="12"/>
      <c r="P604" s="12"/>
      <c r="Q604" s="12"/>
      <c r="R604" s="12"/>
      <c r="S604" s="28">
        <v>54389.2</v>
      </c>
      <c r="T604" s="21">
        <f t="shared" si="29"/>
        <v>0</v>
      </c>
      <c r="U604" s="21">
        <f t="shared" si="30"/>
        <v>7614.4879999999994</v>
      </c>
      <c r="V604" s="21">
        <f t="shared" si="31"/>
        <v>7614.4879999999994</v>
      </c>
      <c r="W604" s="21">
        <v>0</v>
      </c>
      <c r="X604" s="27">
        <v>69618.175999999992</v>
      </c>
      <c r="Y604" s="12" t="s">
        <v>38</v>
      </c>
      <c r="Z604" s="12" t="s">
        <v>1482</v>
      </c>
      <c r="AA604" s="12" t="str">
        <f>VLOOKUP(C604,'MASTER SALE PARTY'!$B$4:$E$1000,4,FALSE)</f>
        <v>Local</v>
      </c>
      <c r="AB604" s="26">
        <v>4400</v>
      </c>
    </row>
    <row r="605" spans="1:28">
      <c r="A605" s="16">
        <v>43647</v>
      </c>
      <c r="B605" s="12">
        <v>61</v>
      </c>
      <c r="C605" s="23" t="s">
        <v>173</v>
      </c>
      <c r="D605" s="12" t="str">
        <f>VLOOKUP(C605,'MASTER SALE PARTY'!$B$4:$E$1000,2,FALSE)</f>
        <v>27AAGCP0139E1ZP</v>
      </c>
      <c r="E605" s="12" t="s">
        <v>1545</v>
      </c>
      <c r="F605" s="24" t="s">
        <v>655</v>
      </c>
      <c r="G605" s="25">
        <v>43657</v>
      </c>
      <c r="H605" s="12" t="str">
        <f>VLOOKUP(C605,'MASTER SALE PARTY'!$B$4:$E$1000,3,FALSE)</f>
        <v>27-Maharashatra</v>
      </c>
      <c r="I605" s="17">
        <v>0</v>
      </c>
      <c r="J605" s="17" t="s">
        <v>37</v>
      </c>
      <c r="K605" s="26">
        <v>87141090</v>
      </c>
      <c r="L605" s="20">
        <f>VLOOKUP(K605,'MASTER SALE HSN'!$A$4:$E$200,5,FALSE)</f>
        <v>28</v>
      </c>
      <c r="M605" s="26"/>
      <c r="N605" s="12"/>
      <c r="O605" s="12"/>
      <c r="P605" s="12"/>
      <c r="Q605" s="12"/>
      <c r="R605" s="12"/>
      <c r="S605" s="28">
        <v>52759</v>
      </c>
      <c r="T605" s="21">
        <f t="shared" si="29"/>
        <v>0</v>
      </c>
      <c r="U605" s="21">
        <f t="shared" si="30"/>
        <v>7386.26</v>
      </c>
      <c r="V605" s="21">
        <f t="shared" si="31"/>
        <v>7386.26</v>
      </c>
      <c r="W605" s="21">
        <v>0</v>
      </c>
      <c r="X605" s="27">
        <v>67531.520000000004</v>
      </c>
      <c r="Y605" s="12" t="s">
        <v>38</v>
      </c>
      <c r="Z605" s="12" t="s">
        <v>1482</v>
      </c>
      <c r="AA605" s="12" t="str">
        <f>VLOOKUP(C605,'MASTER SALE PARTY'!$B$4:$E$1000,4,FALSE)</f>
        <v>Local</v>
      </c>
      <c r="AB605" s="26">
        <v>700</v>
      </c>
    </row>
    <row r="606" spans="1:28">
      <c r="A606" s="16">
        <v>43647</v>
      </c>
      <c r="B606" s="12">
        <v>62</v>
      </c>
      <c r="C606" s="23" t="s">
        <v>45</v>
      </c>
      <c r="D606" s="12" t="str">
        <f>VLOOKUP(C606,'MASTER SALE PARTY'!$B$4:$E$1000,2,FALSE)</f>
        <v>27AAECM8871A1ZF</v>
      </c>
      <c r="E606" s="12" t="s">
        <v>1545</v>
      </c>
      <c r="F606" s="24" t="s">
        <v>656</v>
      </c>
      <c r="G606" s="25">
        <v>43657</v>
      </c>
      <c r="H606" s="12" t="str">
        <f>VLOOKUP(C606,'MASTER SALE PARTY'!$B$4:$E$1000,3,FALSE)</f>
        <v>27-Maharashatra</v>
      </c>
      <c r="I606" s="17">
        <v>0</v>
      </c>
      <c r="J606" s="17" t="s">
        <v>37</v>
      </c>
      <c r="K606" s="26">
        <v>87089900</v>
      </c>
      <c r="L606" s="20">
        <f>VLOOKUP(K606,'MASTER SALE HSN'!$A$4:$E$200,5,FALSE)</f>
        <v>28</v>
      </c>
      <c r="M606" s="26"/>
      <c r="N606" s="12"/>
      <c r="O606" s="12"/>
      <c r="P606" s="12"/>
      <c r="Q606" s="12"/>
      <c r="R606" s="12"/>
      <c r="S606" s="28">
        <v>23255.759999999998</v>
      </c>
      <c r="T606" s="21">
        <f t="shared" si="29"/>
        <v>0</v>
      </c>
      <c r="U606" s="21">
        <f t="shared" si="30"/>
        <v>3255.8063999999995</v>
      </c>
      <c r="V606" s="21">
        <f t="shared" si="31"/>
        <v>3255.8063999999995</v>
      </c>
      <c r="W606" s="21">
        <v>0</v>
      </c>
      <c r="X606" s="27">
        <v>29767.382799999996</v>
      </c>
      <c r="Y606" s="12" t="s">
        <v>38</v>
      </c>
      <c r="Z606" s="12" t="s">
        <v>1482</v>
      </c>
      <c r="AA606" s="12" t="str">
        <f>VLOOKUP(C606,'MASTER SALE PARTY'!$B$4:$E$1000,4,FALSE)</f>
        <v>Local</v>
      </c>
      <c r="AB606" s="26">
        <v>12</v>
      </c>
    </row>
    <row r="607" spans="1:28">
      <c r="A607" s="16">
        <v>43647</v>
      </c>
      <c r="B607" s="12">
        <v>63</v>
      </c>
      <c r="C607" s="23" t="s">
        <v>185</v>
      </c>
      <c r="D607" s="12" t="str">
        <f>VLOOKUP(C607,'MASTER SALE PARTY'!$B$4:$E$1000,2,FALSE)</f>
        <v>27AABFP3834C1ZK</v>
      </c>
      <c r="E607" s="12" t="s">
        <v>1545</v>
      </c>
      <c r="F607" s="24" t="s">
        <v>657</v>
      </c>
      <c r="G607" s="25">
        <v>43657</v>
      </c>
      <c r="H607" s="12" t="str">
        <f>VLOOKUP(C607,'MASTER SALE PARTY'!$B$4:$E$1000,3,FALSE)</f>
        <v>27-Maharashatra</v>
      </c>
      <c r="I607" s="17">
        <v>0</v>
      </c>
      <c r="J607" s="17" t="s">
        <v>37</v>
      </c>
      <c r="K607" s="26">
        <v>87141900</v>
      </c>
      <c r="L607" s="20">
        <f>VLOOKUP(K607,'MASTER SALE HSN'!$A$4:$E$200,5,FALSE)</f>
        <v>28</v>
      </c>
      <c r="M607" s="26"/>
      <c r="N607" s="12"/>
      <c r="O607" s="12"/>
      <c r="P607" s="12"/>
      <c r="Q607" s="12"/>
      <c r="R607" s="12"/>
      <c r="S607" s="28">
        <v>66189.100000000006</v>
      </c>
      <c r="T607" s="21">
        <f t="shared" si="29"/>
        <v>0</v>
      </c>
      <c r="U607" s="21">
        <f t="shared" si="30"/>
        <v>9266.474000000002</v>
      </c>
      <c r="V607" s="21">
        <f t="shared" si="31"/>
        <v>9266.474000000002</v>
      </c>
      <c r="W607" s="21">
        <v>0</v>
      </c>
      <c r="X607" s="27">
        <v>84722.038000000015</v>
      </c>
      <c r="Y607" s="12" t="s">
        <v>38</v>
      </c>
      <c r="Z607" s="12" t="s">
        <v>1482</v>
      </c>
      <c r="AA607" s="12" t="str">
        <f>VLOOKUP(C607,'MASTER SALE PARTY'!$B$4:$E$1000,4,FALSE)</f>
        <v>Local</v>
      </c>
      <c r="AB607" s="26">
        <v>5310</v>
      </c>
    </row>
    <row r="608" spans="1:28">
      <c r="A608" s="16">
        <v>43647</v>
      </c>
      <c r="B608" s="12">
        <v>64</v>
      </c>
      <c r="C608" s="23" t="s">
        <v>45</v>
      </c>
      <c r="D608" s="12" t="str">
        <f>VLOOKUP(C608,'MASTER SALE PARTY'!$B$4:$E$1000,2,FALSE)</f>
        <v>27AAECM8871A1ZF</v>
      </c>
      <c r="E608" s="12" t="s">
        <v>1545</v>
      </c>
      <c r="F608" s="24" t="s">
        <v>658</v>
      </c>
      <c r="G608" s="25">
        <v>43657</v>
      </c>
      <c r="H608" s="12" t="str">
        <f>VLOOKUP(C608,'MASTER SALE PARTY'!$B$4:$E$1000,3,FALSE)</f>
        <v>27-Maharashatra</v>
      </c>
      <c r="I608" s="17">
        <v>0</v>
      </c>
      <c r="J608" s="17" t="s">
        <v>37</v>
      </c>
      <c r="K608" s="26">
        <v>87089900</v>
      </c>
      <c r="L608" s="20">
        <f>VLOOKUP(K608,'MASTER SALE HSN'!$A$4:$E$200,5,FALSE)</f>
        <v>28</v>
      </c>
      <c r="M608" s="26"/>
      <c r="N608" s="12"/>
      <c r="O608" s="12"/>
      <c r="P608" s="12"/>
      <c r="Q608" s="12"/>
      <c r="R608" s="12"/>
      <c r="S608" s="28">
        <v>19379.8</v>
      </c>
      <c r="T608" s="21">
        <f t="shared" si="29"/>
        <v>0</v>
      </c>
      <c r="U608" s="21">
        <f t="shared" si="30"/>
        <v>2713.172</v>
      </c>
      <c r="V608" s="21">
        <f t="shared" si="31"/>
        <v>2713.172</v>
      </c>
      <c r="W608" s="21">
        <v>0</v>
      </c>
      <c r="X608" s="27">
        <v>24806.143999999997</v>
      </c>
      <c r="Y608" s="12" t="s">
        <v>38</v>
      </c>
      <c r="Z608" s="12" t="s">
        <v>1482</v>
      </c>
      <c r="AA608" s="12" t="str">
        <f>VLOOKUP(C608,'MASTER SALE PARTY'!$B$4:$E$1000,4,FALSE)</f>
        <v>Local</v>
      </c>
      <c r="AB608" s="26">
        <v>10</v>
      </c>
    </row>
    <row r="609" spans="1:28">
      <c r="A609" s="16">
        <v>43647</v>
      </c>
      <c r="B609" s="12">
        <v>65</v>
      </c>
      <c r="C609" s="23" t="s">
        <v>92</v>
      </c>
      <c r="D609" s="12" t="str">
        <f>VLOOKUP(C609,'MASTER SALE PARTY'!$B$4:$E$1000,2,FALSE)</f>
        <v>27AAACH4211R1ZF</v>
      </c>
      <c r="E609" s="12" t="s">
        <v>1545</v>
      </c>
      <c r="F609" s="24" t="s">
        <v>659</v>
      </c>
      <c r="G609" s="25">
        <v>43657</v>
      </c>
      <c r="H609" s="12" t="str">
        <f>VLOOKUP(C609,'MASTER SALE PARTY'!$B$4:$E$1000,3,FALSE)</f>
        <v>27-Maharashatra</v>
      </c>
      <c r="I609" s="17">
        <v>0</v>
      </c>
      <c r="J609" s="17" t="s">
        <v>37</v>
      </c>
      <c r="K609" s="26">
        <v>85129000</v>
      </c>
      <c r="L609" s="20">
        <f>VLOOKUP(K609,'MASTER SALE HSN'!$A$4:$E$200,5,FALSE)</f>
        <v>18</v>
      </c>
      <c r="M609" s="26"/>
      <c r="N609" s="12"/>
      <c r="O609" s="12"/>
      <c r="P609" s="12"/>
      <c r="Q609" s="12"/>
      <c r="R609" s="12"/>
      <c r="S609" s="28">
        <v>60000</v>
      </c>
      <c r="T609" s="21">
        <f t="shared" si="29"/>
        <v>0</v>
      </c>
      <c r="U609" s="21">
        <f t="shared" si="30"/>
        <v>5400</v>
      </c>
      <c r="V609" s="21">
        <f t="shared" si="31"/>
        <v>5400</v>
      </c>
      <c r="W609" s="21">
        <v>0</v>
      </c>
      <c r="X609" s="27">
        <v>70800</v>
      </c>
      <c r="Y609" s="12" t="s">
        <v>38</v>
      </c>
      <c r="Z609" s="12" t="s">
        <v>1482</v>
      </c>
      <c r="AA609" s="12" t="str">
        <f>VLOOKUP(C609,'MASTER SALE PARTY'!$B$4:$E$1000,4,FALSE)</f>
        <v>Local</v>
      </c>
      <c r="AB609" s="26">
        <v>2400</v>
      </c>
    </row>
    <row r="610" spans="1:28">
      <c r="A610" s="16">
        <v>43647</v>
      </c>
      <c r="B610" s="12">
        <v>66</v>
      </c>
      <c r="C610" s="23" t="s">
        <v>59</v>
      </c>
      <c r="D610" s="12" t="str">
        <f>VLOOKUP(C610,'MASTER SALE PARTY'!$B$4:$E$1000,2,FALSE)</f>
        <v>27AAACT1848E1ZH</v>
      </c>
      <c r="E610" s="12" t="s">
        <v>1545</v>
      </c>
      <c r="F610" s="24" t="s">
        <v>660</v>
      </c>
      <c r="G610" s="25">
        <v>43658</v>
      </c>
      <c r="H610" s="12" t="str">
        <f>VLOOKUP(C610,'MASTER SALE PARTY'!$B$4:$E$1000,3,FALSE)</f>
        <v>27-Maharashatra</v>
      </c>
      <c r="I610" s="17">
        <v>0</v>
      </c>
      <c r="J610" s="17" t="s">
        <v>37</v>
      </c>
      <c r="K610" s="26">
        <v>87089900</v>
      </c>
      <c r="L610" s="20">
        <f>VLOOKUP(K610,'MASTER SALE HSN'!$A$4:$E$200,5,FALSE)</f>
        <v>28</v>
      </c>
      <c r="M610" s="26"/>
      <c r="N610" s="12"/>
      <c r="O610" s="12"/>
      <c r="P610" s="12"/>
      <c r="Q610" s="12"/>
      <c r="R610" s="12"/>
      <c r="S610" s="28">
        <v>39757.54</v>
      </c>
      <c r="T610" s="21">
        <f t="shared" si="29"/>
        <v>0</v>
      </c>
      <c r="U610" s="21">
        <f t="shared" si="30"/>
        <v>5566.0555999999997</v>
      </c>
      <c r="V610" s="21">
        <f t="shared" si="31"/>
        <v>5566.0555999999997</v>
      </c>
      <c r="W610" s="21">
        <v>0</v>
      </c>
      <c r="X610" s="27">
        <v>50889.661200000002</v>
      </c>
      <c r="Y610" s="12" t="s">
        <v>38</v>
      </c>
      <c r="Z610" s="12" t="s">
        <v>1482</v>
      </c>
      <c r="AA610" s="12" t="str">
        <f>VLOOKUP(C610,'MASTER SALE PARTY'!$B$4:$E$1000,4,FALSE)</f>
        <v>Local</v>
      </c>
      <c r="AB610" s="26">
        <v>247</v>
      </c>
    </row>
    <row r="611" spans="1:28">
      <c r="A611" s="16">
        <v>43647</v>
      </c>
      <c r="B611" s="12">
        <v>67</v>
      </c>
      <c r="C611" s="23" t="s">
        <v>185</v>
      </c>
      <c r="D611" s="12" t="str">
        <f>VLOOKUP(C611,'MASTER SALE PARTY'!$B$4:$E$1000,2,FALSE)</f>
        <v>27AABFP3834C1ZK</v>
      </c>
      <c r="E611" s="12" t="s">
        <v>1545</v>
      </c>
      <c r="F611" s="24" t="s">
        <v>661</v>
      </c>
      <c r="G611" s="25">
        <v>43658</v>
      </c>
      <c r="H611" s="12" t="str">
        <f>VLOOKUP(C611,'MASTER SALE PARTY'!$B$4:$E$1000,3,FALSE)</f>
        <v>27-Maharashatra</v>
      </c>
      <c r="I611" s="17">
        <v>0</v>
      </c>
      <c r="J611" s="17" t="s">
        <v>37</v>
      </c>
      <c r="K611" s="26">
        <v>87141900</v>
      </c>
      <c r="L611" s="20">
        <f>VLOOKUP(K611,'MASTER SALE HSN'!$A$4:$E$200,5,FALSE)</f>
        <v>28</v>
      </c>
      <c r="M611" s="26"/>
      <c r="N611" s="12"/>
      <c r="O611" s="12"/>
      <c r="P611" s="12"/>
      <c r="Q611" s="12"/>
      <c r="R611" s="12"/>
      <c r="S611" s="28">
        <v>50591.6</v>
      </c>
      <c r="T611" s="21">
        <f t="shared" si="29"/>
        <v>0</v>
      </c>
      <c r="U611" s="21">
        <f t="shared" si="30"/>
        <v>7082.8239999999996</v>
      </c>
      <c r="V611" s="21">
        <f t="shared" si="31"/>
        <v>7082.8239999999996</v>
      </c>
      <c r="W611" s="21">
        <v>0</v>
      </c>
      <c r="X611" s="27">
        <v>64757.248</v>
      </c>
      <c r="Y611" s="12" t="s">
        <v>38</v>
      </c>
      <c r="Z611" s="12" t="s">
        <v>1482</v>
      </c>
      <c r="AA611" s="12" t="str">
        <f>VLOOKUP(C611,'MASTER SALE PARTY'!$B$4:$E$1000,4,FALSE)</f>
        <v>Local</v>
      </c>
      <c r="AB611" s="26">
        <v>4040</v>
      </c>
    </row>
    <row r="612" spans="1:28">
      <c r="A612" s="16">
        <v>43647</v>
      </c>
      <c r="B612" s="30">
        <v>68</v>
      </c>
      <c r="C612" s="31" t="s">
        <v>516</v>
      </c>
      <c r="D612" s="12" t="str">
        <f>VLOOKUP(C612,'MASTER SALE PARTY'!$B$4:$E$1000,2,FALSE)</f>
        <v>23AAACB7112P2ZQ</v>
      </c>
      <c r="E612" s="12" t="s">
        <v>1545</v>
      </c>
      <c r="F612" s="24" t="s">
        <v>662</v>
      </c>
      <c r="G612" s="25">
        <v>43658</v>
      </c>
      <c r="H612" s="12" t="str">
        <f>VLOOKUP(C612,'MASTER SALE PARTY'!$B$4:$E$1000,3,FALSE)</f>
        <v>23-Madhya Pradesh</v>
      </c>
      <c r="I612" s="17">
        <v>0</v>
      </c>
      <c r="J612" s="17" t="s">
        <v>37</v>
      </c>
      <c r="K612" s="26">
        <v>87081090</v>
      </c>
      <c r="L612" s="20">
        <f>VLOOKUP(K612,'MASTER SALE HSN'!$A$4:$E$200,5,FALSE)</f>
        <v>28</v>
      </c>
      <c r="M612" s="26"/>
      <c r="N612" s="12"/>
      <c r="O612" s="12"/>
      <c r="P612" s="12"/>
      <c r="Q612" s="12"/>
      <c r="R612" s="12"/>
      <c r="S612" s="28">
        <v>34551</v>
      </c>
      <c r="T612" s="21">
        <f t="shared" si="29"/>
        <v>9674.2799999999988</v>
      </c>
      <c r="U612" s="21">
        <f t="shared" si="30"/>
        <v>0</v>
      </c>
      <c r="V612" s="21">
        <f t="shared" si="31"/>
        <v>0</v>
      </c>
      <c r="W612" s="21">
        <v>0</v>
      </c>
      <c r="X612" s="27">
        <v>44225.279999999999</v>
      </c>
      <c r="Y612" s="12" t="s">
        <v>38</v>
      </c>
      <c r="Z612" s="12" t="s">
        <v>1482</v>
      </c>
      <c r="AA612" s="12" t="str">
        <f>VLOOKUP(C612,'MASTER SALE PARTY'!$B$4:$E$1000,4,FALSE)</f>
        <v>Oms</v>
      </c>
      <c r="AB612" s="26">
        <v>100</v>
      </c>
    </row>
    <row r="613" spans="1:28">
      <c r="A613" s="16">
        <v>43647</v>
      </c>
      <c r="B613" s="12">
        <v>69</v>
      </c>
      <c r="C613" s="23" t="s">
        <v>45</v>
      </c>
      <c r="D613" s="12" t="str">
        <f>VLOOKUP(C613,'MASTER SALE PARTY'!$B$4:$E$1000,2,FALSE)</f>
        <v>27AAECM8871A1ZF</v>
      </c>
      <c r="E613" s="12" t="s">
        <v>1545</v>
      </c>
      <c r="F613" s="24" t="s">
        <v>663</v>
      </c>
      <c r="G613" s="25">
        <v>43658</v>
      </c>
      <c r="H613" s="12" t="str">
        <f>VLOOKUP(C613,'MASTER SALE PARTY'!$B$4:$E$1000,3,FALSE)</f>
        <v>27-Maharashatra</v>
      </c>
      <c r="I613" s="17">
        <v>0</v>
      </c>
      <c r="J613" s="17" t="s">
        <v>37</v>
      </c>
      <c r="K613" s="26">
        <v>87089900</v>
      </c>
      <c r="L613" s="20">
        <f>VLOOKUP(K613,'MASTER SALE HSN'!$A$4:$E$200,5,FALSE)</f>
        <v>28</v>
      </c>
      <c r="M613" s="26"/>
      <c r="N613" s="12"/>
      <c r="O613" s="12"/>
      <c r="P613" s="12"/>
      <c r="Q613" s="12"/>
      <c r="R613" s="12"/>
      <c r="S613" s="28">
        <v>23508.6</v>
      </c>
      <c r="T613" s="21">
        <f t="shared" si="29"/>
        <v>0</v>
      </c>
      <c r="U613" s="21">
        <f t="shared" si="30"/>
        <v>3291.2039999999997</v>
      </c>
      <c r="V613" s="21">
        <f t="shared" si="31"/>
        <v>3291.2039999999997</v>
      </c>
      <c r="W613" s="21">
        <v>0</v>
      </c>
      <c r="X613" s="27">
        <v>30090.997999999996</v>
      </c>
      <c r="Y613" s="12" t="s">
        <v>38</v>
      </c>
      <c r="Z613" s="12" t="s">
        <v>1482</v>
      </c>
      <c r="AA613" s="12" t="str">
        <f>VLOOKUP(C613,'MASTER SALE PARTY'!$B$4:$E$1000,4,FALSE)</f>
        <v>Local</v>
      </c>
      <c r="AB613" s="26">
        <v>12</v>
      </c>
    </row>
    <row r="614" spans="1:28">
      <c r="A614" s="16">
        <v>43647</v>
      </c>
      <c r="B614" s="12">
        <v>70</v>
      </c>
      <c r="C614" s="23" t="s">
        <v>59</v>
      </c>
      <c r="D614" s="12" t="str">
        <f>VLOOKUP(C614,'MASTER SALE PARTY'!$B$4:$E$1000,2,FALSE)</f>
        <v>27AAACT1848E1ZH</v>
      </c>
      <c r="E614" s="12" t="s">
        <v>1545</v>
      </c>
      <c r="F614" s="24" t="s">
        <v>664</v>
      </c>
      <c r="G614" s="25">
        <v>43658</v>
      </c>
      <c r="H614" s="12" t="str">
        <f>VLOOKUP(C614,'MASTER SALE PARTY'!$B$4:$E$1000,3,FALSE)</f>
        <v>27-Maharashatra</v>
      </c>
      <c r="I614" s="17">
        <v>0</v>
      </c>
      <c r="J614" s="17" t="s">
        <v>37</v>
      </c>
      <c r="K614" s="26">
        <v>87089900</v>
      </c>
      <c r="L614" s="20">
        <f>VLOOKUP(K614,'MASTER SALE HSN'!$A$4:$E$200,5,FALSE)</f>
        <v>28</v>
      </c>
      <c r="M614" s="26"/>
      <c r="N614" s="12"/>
      <c r="O614" s="12"/>
      <c r="P614" s="12"/>
      <c r="Q614" s="12"/>
      <c r="R614" s="12"/>
      <c r="S614" s="28">
        <v>69043.199999999997</v>
      </c>
      <c r="T614" s="21">
        <f t="shared" si="29"/>
        <v>0</v>
      </c>
      <c r="U614" s="21">
        <f t="shared" si="30"/>
        <v>9666.0480000000007</v>
      </c>
      <c r="V614" s="21">
        <f t="shared" si="31"/>
        <v>9666.0480000000007</v>
      </c>
      <c r="W614" s="21">
        <v>0</v>
      </c>
      <c r="X614" s="27">
        <v>88375.295999999988</v>
      </c>
      <c r="Y614" s="12" t="s">
        <v>38</v>
      </c>
      <c r="Z614" s="12" t="s">
        <v>1482</v>
      </c>
      <c r="AA614" s="12" t="str">
        <f>VLOOKUP(C614,'MASTER SALE PARTY'!$B$4:$E$1000,4,FALSE)</f>
        <v>Local</v>
      </c>
      <c r="AB614" s="26">
        <v>96</v>
      </c>
    </row>
    <row r="615" spans="1:28">
      <c r="A615" s="16">
        <v>43647</v>
      </c>
      <c r="B615" s="12">
        <v>71</v>
      </c>
      <c r="C615" s="23" t="s">
        <v>45</v>
      </c>
      <c r="D615" s="12" t="str">
        <f>VLOOKUP(C615,'MASTER SALE PARTY'!$B$4:$E$1000,2,FALSE)</f>
        <v>27AAECM8871A1ZF</v>
      </c>
      <c r="E615" s="12" t="s">
        <v>1545</v>
      </c>
      <c r="F615" s="24" t="s">
        <v>665</v>
      </c>
      <c r="G615" s="25">
        <v>43658</v>
      </c>
      <c r="H615" s="12" t="str">
        <f>VLOOKUP(C615,'MASTER SALE PARTY'!$B$4:$E$1000,3,FALSE)</f>
        <v>27-Maharashatra</v>
      </c>
      <c r="I615" s="17">
        <v>0</v>
      </c>
      <c r="J615" s="17" t="s">
        <v>37</v>
      </c>
      <c r="K615" s="26">
        <v>87089900</v>
      </c>
      <c r="L615" s="20">
        <f>VLOOKUP(K615,'MASTER SALE HSN'!$A$4:$E$200,5,FALSE)</f>
        <v>28</v>
      </c>
      <c r="M615" s="26"/>
      <c r="N615" s="12"/>
      <c r="O615" s="12"/>
      <c r="P615" s="12"/>
      <c r="Q615" s="12"/>
      <c r="R615" s="12"/>
      <c r="S615" s="28">
        <v>23255.759999999998</v>
      </c>
      <c r="T615" s="21">
        <f t="shared" si="29"/>
        <v>0</v>
      </c>
      <c r="U615" s="21">
        <f t="shared" si="30"/>
        <v>3255.8063999999995</v>
      </c>
      <c r="V615" s="21">
        <f t="shared" si="31"/>
        <v>3255.8063999999995</v>
      </c>
      <c r="W615" s="21">
        <v>0</v>
      </c>
      <c r="X615" s="27">
        <v>29767.382799999996</v>
      </c>
      <c r="Y615" s="12" t="s">
        <v>38</v>
      </c>
      <c r="Z615" s="12" t="s">
        <v>1482</v>
      </c>
      <c r="AA615" s="12" t="str">
        <f>VLOOKUP(C615,'MASTER SALE PARTY'!$B$4:$E$1000,4,FALSE)</f>
        <v>Local</v>
      </c>
      <c r="AB615" s="26">
        <v>12</v>
      </c>
    </row>
    <row r="616" spans="1:28">
      <c r="A616" s="16">
        <v>43647</v>
      </c>
      <c r="B616" s="12">
        <v>72</v>
      </c>
      <c r="C616" s="23" t="s">
        <v>92</v>
      </c>
      <c r="D616" s="12" t="str">
        <f>VLOOKUP(C616,'MASTER SALE PARTY'!$B$4:$E$1000,2,FALSE)</f>
        <v>27AAACH4211R1ZF</v>
      </c>
      <c r="E616" s="12" t="s">
        <v>1545</v>
      </c>
      <c r="F616" s="24" t="s">
        <v>666</v>
      </c>
      <c r="G616" s="25">
        <v>43658</v>
      </c>
      <c r="H616" s="12" t="str">
        <f>VLOOKUP(C616,'MASTER SALE PARTY'!$B$4:$E$1000,3,FALSE)</f>
        <v>27-Maharashatra</v>
      </c>
      <c r="I616" s="17">
        <v>0</v>
      </c>
      <c r="J616" s="17" t="s">
        <v>37</v>
      </c>
      <c r="K616" s="26">
        <v>85129000</v>
      </c>
      <c r="L616" s="20">
        <f>VLOOKUP(K616,'MASTER SALE HSN'!$A$4:$E$200,5,FALSE)</f>
        <v>18</v>
      </c>
      <c r="M616" s="26"/>
      <c r="N616" s="12"/>
      <c r="O616" s="12"/>
      <c r="P616" s="12"/>
      <c r="Q616" s="12"/>
      <c r="R616" s="12"/>
      <c r="S616" s="28">
        <v>24000</v>
      </c>
      <c r="T616" s="21">
        <f t="shared" si="29"/>
        <v>0</v>
      </c>
      <c r="U616" s="21">
        <f t="shared" si="30"/>
        <v>2160</v>
      </c>
      <c r="V616" s="21">
        <f t="shared" si="31"/>
        <v>2160</v>
      </c>
      <c r="W616" s="21">
        <v>0</v>
      </c>
      <c r="X616" s="27">
        <v>28320</v>
      </c>
      <c r="Y616" s="12" t="s">
        <v>38</v>
      </c>
      <c r="Z616" s="12" t="s">
        <v>1482</v>
      </c>
      <c r="AA616" s="12" t="str">
        <f>VLOOKUP(C616,'MASTER SALE PARTY'!$B$4:$E$1000,4,FALSE)</f>
        <v>Local</v>
      </c>
      <c r="AB616" s="26">
        <v>960</v>
      </c>
    </row>
    <row r="617" spans="1:28">
      <c r="A617" s="16">
        <v>43647</v>
      </c>
      <c r="B617" s="12">
        <v>73</v>
      </c>
      <c r="C617" s="23" t="s">
        <v>185</v>
      </c>
      <c r="D617" s="12" t="str">
        <f>VLOOKUP(C617,'MASTER SALE PARTY'!$B$4:$E$1000,2,FALSE)</f>
        <v>27AABFP3834C1ZK</v>
      </c>
      <c r="E617" s="12" t="s">
        <v>1545</v>
      </c>
      <c r="F617" s="24" t="s">
        <v>667</v>
      </c>
      <c r="G617" s="25">
        <v>43659</v>
      </c>
      <c r="H617" s="12" t="str">
        <f>VLOOKUP(C617,'MASTER SALE PARTY'!$B$4:$E$1000,3,FALSE)</f>
        <v>27-Maharashatra</v>
      </c>
      <c r="I617" s="17">
        <v>0</v>
      </c>
      <c r="J617" s="17" t="s">
        <v>37</v>
      </c>
      <c r="K617" s="26">
        <v>87141900</v>
      </c>
      <c r="L617" s="20">
        <f>VLOOKUP(K617,'MASTER SALE HSN'!$A$4:$E$200,5,FALSE)</f>
        <v>28</v>
      </c>
      <c r="M617" s="26"/>
      <c r="N617" s="12"/>
      <c r="O617" s="12"/>
      <c r="P617" s="12"/>
      <c r="Q617" s="12"/>
      <c r="R617" s="12"/>
      <c r="S617" s="28">
        <v>50132.800000000003</v>
      </c>
      <c r="T617" s="21">
        <f t="shared" si="29"/>
        <v>0</v>
      </c>
      <c r="U617" s="21">
        <f t="shared" si="30"/>
        <v>7018.5920000000006</v>
      </c>
      <c r="V617" s="21">
        <f t="shared" si="31"/>
        <v>7018.5920000000006</v>
      </c>
      <c r="W617" s="21">
        <v>0</v>
      </c>
      <c r="X617" s="27">
        <v>64169.984000000011</v>
      </c>
      <c r="Y617" s="12" t="s">
        <v>38</v>
      </c>
      <c r="Z617" s="12" t="s">
        <v>1482</v>
      </c>
      <c r="AA617" s="12" t="str">
        <f>VLOOKUP(C617,'MASTER SALE PARTY'!$B$4:$E$1000,4,FALSE)</f>
        <v>Local</v>
      </c>
      <c r="AB617" s="26">
        <v>4080</v>
      </c>
    </row>
    <row r="618" spans="1:28">
      <c r="A618" s="16">
        <v>43647</v>
      </c>
      <c r="B618" s="12">
        <v>74</v>
      </c>
      <c r="C618" s="23" t="s">
        <v>173</v>
      </c>
      <c r="D618" s="12" t="str">
        <f>VLOOKUP(C618,'MASTER SALE PARTY'!$B$4:$E$1000,2,FALSE)</f>
        <v>27AAGCP0139E1ZP</v>
      </c>
      <c r="E618" s="12" t="s">
        <v>1545</v>
      </c>
      <c r="F618" s="24" t="s">
        <v>668</v>
      </c>
      <c r="G618" s="25">
        <v>43659</v>
      </c>
      <c r="H618" s="12" t="str">
        <f>VLOOKUP(C618,'MASTER SALE PARTY'!$B$4:$E$1000,3,FALSE)</f>
        <v>27-Maharashatra</v>
      </c>
      <c r="I618" s="17">
        <v>0</v>
      </c>
      <c r="J618" s="17" t="s">
        <v>37</v>
      </c>
      <c r="K618" s="26">
        <v>87141090</v>
      </c>
      <c r="L618" s="20">
        <f>VLOOKUP(K618,'MASTER SALE HSN'!$A$4:$E$200,5,FALSE)</f>
        <v>28</v>
      </c>
      <c r="M618" s="26"/>
      <c r="N618" s="12"/>
      <c r="O618" s="12"/>
      <c r="P618" s="12"/>
      <c r="Q618" s="12"/>
      <c r="R618" s="12"/>
      <c r="S618" s="28">
        <v>59257.8</v>
      </c>
      <c r="T618" s="21">
        <f t="shared" si="29"/>
        <v>0</v>
      </c>
      <c r="U618" s="21">
        <f t="shared" si="30"/>
        <v>8296.0920000000006</v>
      </c>
      <c r="V618" s="21">
        <f t="shared" si="31"/>
        <v>8296.0920000000006</v>
      </c>
      <c r="W618" s="21">
        <v>0</v>
      </c>
      <c r="X618" s="27">
        <v>75849.984000000011</v>
      </c>
      <c r="Y618" s="12" t="s">
        <v>38</v>
      </c>
      <c r="Z618" s="12" t="s">
        <v>1482</v>
      </c>
      <c r="AA618" s="12" t="str">
        <f>VLOOKUP(C618,'MASTER SALE PARTY'!$B$4:$E$1000,4,FALSE)</f>
        <v>Local</v>
      </c>
      <c r="AB618" s="26">
        <v>1260</v>
      </c>
    </row>
    <row r="619" spans="1:28">
      <c r="A619" s="16">
        <v>43647</v>
      </c>
      <c r="B619" s="12">
        <v>75</v>
      </c>
      <c r="C619" s="23" t="s">
        <v>45</v>
      </c>
      <c r="D619" s="12" t="str">
        <f>VLOOKUP(C619,'MASTER SALE PARTY'!$B$4:$E$1000,2,FALSE)</f>
        <v>27AAECM8871A1ZF</v>
      </c>
      <c r="E619" s="12" t="s">
        <v>1545</v>
      </c>
      <c r="F619" s="24" t="s">
        <v>669</v>
      </c>
      <c r="G619" s="25">
        <v>43659</v>
      </c>
      <c r="H619" s="12" t="str">
        <f>VLOOKUP(C619,'MASTER SALE PARTY'!$B$4:$E$1000,3,FALSE)</f>
        <v>27-Maharashatra</v>
      </c>
      <c r="I619" s="17">
        <v>0</v>
      </c>
      <c r="J619" s="17" t="s">
        <v>37</v>
      </c>
      <c r="K619" s="26">
        <v>87089900</v>
      </c>
      <c r="L619" s="20">
        <f>VLOOKUP(K619,'MASTER SALE HSN'!$A$4:$E$200,5,FALSE)</f>
        <v>28</v>
      </c>
      <c r="M619" s="26"/>
      <c r="N619" s="12"/>
      <c r="O619" s="12"/>
      <c r="P619" s="12"/>
      <c r="Q619" s="12"/>
      <c r="R619" s="12"/>
      <c r="S619" s="28">
        <v>23508.6</v>
      </c>
      <c r="T619" s="21">
        <f t="shared" si="29"/>
        <v>0</v>
      </c>
      <c r="U619" s="21">
        <f t="shared" si="30"/>
        <v>3291.2039999999997</v>
      </c>
      <c r="V619" s="21">
        <f t="shared" si="31"/>
        <v>3291.2039999999997</v>
      </c>
      <c r="W619" s="21">
        <v>0</v>
      </c>
      <c r="X619" s="27">
        <v>30090.997999999996</v>
      </c>
      <c r="Y619" s="12" t="s">
        <v>38</v>
      </c>
      <c r="Z619" s="12" t="s">
        <v>1482</v>
      </c>
      <c r="AA619" s="12" t="str">
        <f>VLOOKUP(C619,'MASTER SALE PARTY'!$B$4:$E$1000,4,FALSE)</f>
        <v>Local</v>
      </c>
      <c r="AB619" s="26">
        <v>12</v>
      </c>
    </row>
    <row r="620" spans="1:28">
      <c r="A620" s="16">
        <v>43647</v>
      </c>
      <c r="B620" s="12">
        <v>76</v>
      </c>
      <c r="C620" s="23" t="s">
        <v>89</v>
      </c>
      <c r="D620" s="12" t="str">
        <f>VLOOKUP(C620,'MASTER SALE PARTY'!$B$4:$E$1000,2,FALSE)</f>
        <v>27AACCA4196J1ZG</v>
      </c>
      <c r="E620" s="12" t="s">
        <v>1545</v>
      </c>
      <c r="F620" s="24" t="s">
        <v>670</v>
      </c>
      <c r="G620" s="25">
        <v>43659</v>
      </c>
      <c r="H620" s="12" t="str">
        <f>VLOOKUP(C620,'MASTER SALE PARTY'!$B$4:$E$1000,3,FALSE)</f>
        <v>27-Maharashatra</v>
      </c>
      <c r="I620" s="17">
        <v>0</v>
      </c>
      <c r="J620" s="17" t="s">
        <v>37</v>
      </c>
      <c r="K620" s="26">
        <v>998898</v>
      </c>
      <c r="L620" s="20">
        <f>VLOOKUP(K620,'MASTER SALE HSN'!$A$4:$E$200,5,FALSE)</f>
        <v>18</v>
      </c>
      <c r="M620" s="26"/>
      <c r="N620" s="12"/>
      <c r="O620" s="12"/>
      <c r="P620" s="12"/>
      <c r="Q620" s="12"/>
      <c r="R620" s="12"/>
      <c r="S620" s="28">
        <v>6165</v>
      </c>
      <c r="T620" s="21">
        <f t="shared" si="29"/>
        <v>0</v>
      </c>
      <c r="U620" s="21">
        <f t="shared" si="30"/>
        <v>554.85</v>
      </c>
      <c r="V620" s="21">
        <f t="shared" si="31"/>
        <v>554.85</v>
      </c>
      <c r="W620" s="21">
        <v>0</v>
      </c>
      <c r="X620" s="27">
        <v>7274.7199999999993</v>
      </c>
      <c r="Y620" s="12" t="s">
        <v>38</v>
      </c>
      <c r="Z620" s="12" t="s">
        <v>1482</v>
      </c>
      <c r="AA620" s="12" t="str">
        <f>VLOOKUP(C620,'MASTER SALE PARTY'!$B$4:$E$1000,4,FALSE)</f>
        <v>Local</v>
      </c>
      <c r="AB620" s="26">
        <v>750</v>
      </c>
    </row>
    <row r="621" spans="1:28">
      <c r="A621" s="16">
        <v>43647</v>
      </c>
      <c r="B621" s="12">
        <v>77</v>
      </c>
      <c r="C621" s="23" t="s">
        <v>142</v>
      </c>
      <c r="D621" s="12" t="str">
        <f>VLOOKUP(C621,'MASTER SALE PARTY'!$B$4:$E$1000,2,FALSE)</f>
        <v>27AAACB2484Q1Z8</v>
      </c>
      <c r="E621" s="12" t="s">
        <v>1545</v>
      </c>
      <c r="F621" s="24" t="s">
        <v>671</v>
      </c>
      <c r="G621" s="25">
        <v>43659</v>
      </c>
      <c r="H621" s="12" t="str">
        <f>VLOOKUP(C621,'MASTER SALE PARTY'!$B$4:$E$1000,3,FALSE)</f>
        <v>27-Maharashatra</v>
      </c>
      <c r="I621" s="17">
        <v>0</v>
      </c>
      <c r="J621" s="17" t="s">
        <v>37</v>
      </c>
      <c r="K621" s="26">
        <v>998898</v>
      </c>
      <c r="L621" s="20">
        <f>VLOOKUP(K621,'MASTER SALE HSN'!$A$4:$E$200,5,FALSE)</f>
        <v>18</v>
      </c>
      <c r="M621" s="26"/>
      <c r="N621" s="12"/>
      <c r="O621" s="12"/>
      <c r="P621" s="12"/>
      <c r="Q621" s="12"/>
      <c r="R621" s="12"/>
      <c r="S621" s="28">
        <v>109980</v>
      </c>
      <c r="T621" s="21">
        <f t="shared" si="29"/>
        <v>0</v>
      </c>
      <c r="U621" s="21">
        <f t="shared" si="30"/>
        <v>9898.1999999999989</v>
      </c>
      <c r="V621" s="21">
        <f t="shared" si="31"/>
        <v>9898.1999999999989</v>
      </c>
      <c r="W621" s="21">
        <v>0</v>
      </c>
      <c r="X621" s="27">
        <v>129776.4</v>
      </c>
      <c r="Y621" s="12" t="s">
        <v>38</v>
      </c>
      <c r="Z621" s="12" t="s">
        <v>1482</v>
      </c>
      <c r="AA621" s="12" t="str">
        <f>VLOOKUP(C621,'MASTER SALE PARTY'!$B$4:$E$1000,4,FALSE)</f>
        <v>Local</v>
      </c>
      <c r="AB621" s="26">
        <v>1260</v>
      </c>
    </row>
    <row r="622" spans="1:28">
      <c r="A622" s="16">
        <v>43647</v>
      </c>
      <c r="B622" s="12">
        <v>78</v>
      </c>
      <c r="C622" s="23" t="s">
        <v>45</v>
      </c>
      <c r="D622" s="12" t="str">
        <f>VLOOKUP(C622,'MASTER SALE PARTY'!$B$4:$E$1000,2,FALSE)</f>
        <v>27AAECM8871A1ZF</v>
      </c>
      <c r="E622" s="12" t="s">
        <v>1545</v>
      </c>
      <c r="F622" s="24" t="s">
        <v>672</v>
      </c>
      <c r="G622" s="25">
        <v>43659</v>
      </c>
      <c r="H622" s="12" t="str">
        <f>VLOOKUP(C622,'MASTER SALE PARTY'!$B$4:$E$1000,3,FALSE)</f>
        <v>27-Maharashatra</v>
      </c>
      <c r="I622" s="17">
        <v>0</v>
      </c>
      <c r="J622" s="17" t="s">
        <v>37</v>
      </c>
      <c r="K622" s="26">
        <v>87089900</v>
      </c>
      <c r="L622" s="20">
        <f>VLOOKUP(K622,'MASTER SALE HSN'!$A$4:$E$200,5,FALSE)</f>
        <v>28</v>
      </c>
      <c r="M622" s="26"/>
      <c r="N622" s="12"/>
      <c r="O622" s="12"/>
      <c r="P622" s="12"/>
      <c r="Q622" s="12"/>
      <c r="R622" s="12"/>
      <c r="S622" s="28">
        <v>23255.759999999998</v>
      </c>
      <c r="T622" s="21">
        <f t="shared" si="29"/>
        <v>0</v>
      </c>
      <c r="U622" s="21">
        <f t="shared" si="30"/>
        <v>3255.8063999999995</v>
      </c>
      <c r="V622" s="21">
        <f t="shared" si="31"/>
        <v>3255.8063999999995</v>
      </c>
      <c r="W622" s="21">
        <v>0</v>
      </c>
      <c r="X622" s="27">
        <v>29767.382799999996</v>
      </c>
      <c r="Y622" s="12" t="s">
        <v>38</v>
      </c>
      <c r="Z622" s="12" t="s">
        <v>1482</v>
      </c>
      <c r="AA622" s="12" t="str">
        <f>VLOOKUP(C622,'MASTER SALE PARTY'!$B$4:$E$1000,4,FALSE)</f>
        <v>Local</v>
      </c>
      <c r="AB622" s="26">
        <v>12</v>
      </c>
    </row>
    <row r="623" spans="1:28">
      <c r="A623" s="16">
        <v>43647</v>
      </c>
      <c r="B623" s="12">
        <v>79</v>
      </c>
      <c r="C623" s="23" t="s">
        <v>92</v>
      </c>
      <c r="D623" s="12" t="str">
        <f>VLOOKUP(C623,'MASTER SALE PARTY'!$B$4:$E$1000,2,FALSE)</f>
        <v>27AAACH4211R1ZF</v>
      </c>
      <c r="E623" s="12" t="s">
        <v>1545</v>
      </c>
      <c r="F623" s="24" t="s">
        <v>673</v>
      </c>
      <c r="G623" s="25">
        <v>43659</v>
      </c>
      <c r="H623" s="12" t="str">
        <f>VLOOKUP(C623,'MASTER SALE PARTY'!$B$4:$E$1000,3,FALSE)</f>
        <v>27-Maharashatra</v>
      </c>
      <c r="I623" s="17">
        <v>0</v>
      </c>
      <c r="J623" s="17" t="s">
        <v>37</v>
      </c>
      <c r="K623" s="26">
        <v>85129000</v>
      </c>
      <c r="L623" s="20">
        <f>VLOOKUP(K623,'MASTER SALE HSN'!$A$4:$E$200,5,FALSE)</f>
        <v>18</v>
      </c>
      <c r="M623" s="26"/>
      <c r="N623" s="12"/>
      <c r="O623" s="12"/>
      <c r="P623" s="12"/>
      <c r="Q623" s="12"/>
      <c r="R623" s="12"/>
      <c r="S623" s="28">
        <v>42000</v>
      </c>
      <c r="T623" s="21">
        <f t="shared" si="29"/>
        <v>0</v>
      </c>
      <c r="U623" s="21">
        <f t="shared" si="30"/>
        <v>3780</v>
      </c>
      <c r="V623" s="21">
        <f t="shared" si="31"/>
        <v>3780</v>
      </c>
      <c r="W623" s="21">
        <v>0</v>
      </c>
      <c r="X623" s="27">
        <v>49560</v>
      </c>
      <c r="Y623" s="12" t="s">
        <v>38</v>
      </c>
      <c r="Z623" s="12" t="s">
        <v>1482</v>
      </c>
      <c r="AA623" s="12" t="str">
        <f>VLOOKUP(C623,'MASTER SALE PARTY'!$B$4:$E$1000,4,FALSE)</f>
        <v>Local</v>
      </c>
      <c r="AB623" s="26">
        <v>1680</v>
      </c>
    </row>
    <row r="624" spans="1:28">
      <c r="A624" s="16">
        <v>43647</v>
      </c>
      <c r="B624" s="12">
        <v>80</v>
      </c>
      <c r="C624" s="23" t="s">
        <v>68</v>
      </c>
      <c r="D624" s="12" t="str">
        <f>VLOOKUP(C624,'MASTER SALE PARTY'!$B$4:$E$1000,2,FALSE)</f>
        <v>27AABFJ4217F1ZP</v>
      </c>
      <c r="E624" s="12" t="s">
        <v>1545</v>
      </c>
      <c r="F624" s="24" t="s">
        <v>674</v>
      </c>
      <c r="G624" s="25">
        <v>43661</v>
      </c>
      <c r="H624" s="12" t="str">
        <f>VLOOKUP(C624,'MASTER SALE PARTY'!$B$4:$E$1000,3,FALSE)</f>
        <v>27-Maharashatra</v>
      </c>
      <c r="I624" s="17">
        <v>0</v>
      </c>
      <c r="J624" s="17" t="s">
        <v>37</v>
      </c>
      <c r="K624" s="26">
        <v>998898</v>
      </c>
      <c r="L624" s="20">
        <f>VLOOKUP(K624,'MASTER SALE HSN'!$A$4:$E$200,5,FALSE)</f>
        <v>18</v>
      </c>
      <c r="M624" s="26"/>
      <c r="N624" s="12"/>
      <c r="O624" s="12"/>
      <c r="P624" s="12"/>
      <c r="Q624" s="12"/>
      <c r="R624" s="12"/>
      <c r="S624" s="28">
        <v>5682.8</v>
      </c>
      <c r="T624" s="21">
        <f t="shared" si="29"/>
        <v>0</v>
      </c>
      <c r="U624" s="21">
        <f t="shared" si="30"/>
        <v>511.452</v>
      </c>
      <c r="V624" s="21">
        <f t="shared" si="31"/>
        <v>511.452</v>
      </c>
      <c r="W624" s="21">
        <v>0</v>
      </c>
      <c r="X624" s="27">
        <v>6705.7040000000006</v>
      </c>
      <c r="Y624" s="12" t="s">
        <v>38</v>
      </c>
      <c r="Z624" s="12" t="s">
        <v>1482</v>
      </c>
      <c r="AA624" s="12" t="str">
        <f>VLOOKUP(C624,'MASTER SALE PARTY'!$B$4:$E$1000,4,FALSE)</f>
        <v>Local</v>
      </c>
      <c r="AB624" s="26">
        <v>20</v>
      </c>
    </row>
    <row r="625" spans="1:28">
      <c r="A625" s="16">
        <v>43647</v>
      </c>
      <c r="B625" s="12">
        <v>81</v>
      </c>
      <c r="C625" s="23" t="s">
        <v>59</v>
      </c>
      <c r="D625" s="12" t="str">
        <f>VLOOKUP(C625,'MASTER SALE PARTY'!$B$4:$E$1000,2,FALSE)</f>
        <v>27AAACT1848E1ZH</v>
      </c>
      <c r="E625" s="12" t="s">
        <v>1545</v>
      </c>
      <c r="F625" s="24" t="s">
        <v>675</v>
      </c>
      <c r="G625" s="25">
        <v>43661</v>
      </c>
      <c r="H625" s="12" t="str">
        <f>VLOOKUP(C625,'MASTER SALE PARTY'!$B$4:$E$1000,3,FALSE)</f>
        <v>27-Maharashatra</v>
      </c>
      <c r="I625" s="17">
        <v>0</v>
      </c>
      <c r="J625" s="17" t="s">
        <v>37</v>
      </c>
      <c r="K625" s="26">
        <v>87089900</v>
      </c>
      <c r="L625" s="20">
        <f>VLOOKUP(K625,'MASTER SALE HSN'!$A$4:$E$200,5,FALSE)</f>
        <v>28</v>
      </c>
      <c r="M625" s="26"/>
      <c r="N625" s="12"/>
      <c r="O625" s="12"/>
      <c r="P625" s="12"/>
      <c r="Q625" s="12"/>
      <c r="R625" s="12"/>
      <c r="S625" s="28">
        <v>21650</v>
      </c>
      <c r="T625" s="21">
        <f t="shared" si="29"/>
        <v>0</v>
      </c>
      <c r="U625" s="21">
        <f t="shared" si="30"/>
        <v>3031</v>
      </c>
      <c r="V625" s="21">
        <f t="shared" si="31"/>
        <v>3031</v>
      </c>
      <c r="W625" s="21">
        <v>0</v>
      </c>
      <c r="X625" s="27">
        <v>27712</v>
      </c>
      <c r="Y625" s="12" t="s">
        <v>38</v>
      </c>
      <c r="Z625" s="12" t="s">
        <v>1482</v>
      </c>
      <c r="AA625" s="12" t="str">
        <f>VLOOKUP(C625,'MASTER SALE PARTY'!$B$4:$E$1000,4,FALSE)</f>
        <v>Local</v>
      </c>
      <c r="AB625" s="26">
        <v>40</v>
      </c>
    </row>
    <row r="626" spans="1:28">
      <c r="A626" s="16">
        <v>43647</v>
      </c>
      <c r="B626" s="12">
        <v>82</v>
      </c>
      <c r="C626" s="23" t="s">
        <v>64</v>
      </c>
      <c r="D626" s="12" t="str">
        <f>VLOOKUP(C626,'MASTER SALE PARTY'!$B$4:$E$1000,2,FALSE)</f>
        <v>27AAACD4090Q1Z8</v>
      </c>
      <c r="E626" s="12" t="s">
        <v>1545</v>
      </c>
      <c r="F626" s="24" t="s">
        <v>676</v>
      </c>
      <c r="G626" s="25">
        <v>43661</v>
      </c>
      <c r="H626" s="12" t="str">
        <f>VLOOKUP(C626,'MASTER SALE PARTY'!$B$4:$E$1000,3,FALSE)</f>
        <v>27-Maharashatra</v>
      </c>
      <c r="I626" s="17">
        <v>0</v>
      </c>
      <c r="J626" s="17" t="s">
        <v>37</v>
      </c>
      <c r="K626" s="26">
        <v>85129000</v>
      </c>
      <c r="L626" s="20">
        <f>VLOOKUP(K626,'MASTER SALE HSN'!$A$4:$E$200,5,FALSE)</f>
        <v>18</v>
      </c>
      <c r="M626" s="26"/>
      <c r="N626" s="12"/>
      <c r="O626" s="12"/>
      <c r="P626" s="12"/>
      <c r="Q626" s="12"/>
      <c r="R626" s="12"/>
      <c r="S626" s="28">
        <v>85407</v>
      </c>
      <c r="T626" s="21">
        <f t="shared" si="29"/>
        <v>0</v>
      </c>
      <c r="U626" s="21">
        <f t="shared" si="30"/>
        <v>7686.63</v>
      </c>
      <c r="V626" s="21">
        <f t="shared" si="31"/>
        <v>7686.63</v>
      </c>
      <c r="W626" s="21">
        <v>0</v>
      </c>
      <c r="X626" s="27">
        <v>100780.26000000001</v>
      </c>
      <c r="Y626" s="12" t="s">
        <v>38</v>
      </c>
      <c r="Z626" s="12" t="s">
        <v>1482</v>
      </c>
      <c r="AA626" s="12" t="str">
        <f>VLOOKUP(C626,'MASTER SALE PARTY'!$B$4:$E$1000,4,FALSE)</f>
        <v>Local</v>
      </c>
      <c r="AB626" s="26">
        <v>700</v>
      </c>
    </row>
    <row r="627" spans="1:28">
      <c r="A627" s="16">
        <v>43647</v>
      </c>
      <c r="B627" s="12">
        <v>83</v>
      </c>
      <c r="C627" s="23" t="s">
        <v>64</v>
      </c>
      <c r="D627" s="12" t="str">
        <f>VLOOKUP(C627,'MASTER SALE PARTY'!$B$4:$E$1000,2,FALSE)</f>
        <v>27AAACD4090Q1Z8</v>
      </c>
      <c r="E627" s="12" t="s">
        <v>1545</v>
      </c>
      <c r="F627" s="24" t="s">
        <v>677</v>
      </c>
      <c r="G627" s="25">
        <v>43661</v>
      </c>
      <c r="H627" s="12" t="str">
        <f>VLOOKUP(C627,'MASTER SALE PARTY'!$B$4:$E$1000,3,FALSE)</f>
        <v>27-Maharashatra</v>
      </c>
      <c r="I627" s="17">
        <v>0</v>
      </c>
      <c r="J627" s="17" t="s">
        <v>37</v>
      </c>
      <c r="K627" s="26">
        <v>85129000</v>
      </c>
      <c r="L627" s="20">
        <f>VLOOKUP(K627,'MASTER SALE HSN'!$A$4:$E$200,5,FALSE)</f>
        <v>18</v>
      </c>
      <c r="M627" s="26"/>
      <c r="N627" s="12"/>
      <c r="O627" s="12"/>
      <c r="P627" s="12"/>
      <c r="Q627" s="12"/>
      <c r="R627" s="12"/>
      <c r="S627" s="28">
        <v>4067.28</v>
      </c>
      <c r="T627" s="21">
        <f t="shared" si="29"/>
        <v>0</v>
      </c>
      <c r="U627" s="21">
        <f t="shared" si="30"/>
        <v>366.05520000000001</v>
      </c>
      <c r="V627" s="21">
        <f t="shared" si="31"/>
        <v>366.05520000000001</v>
      </c>
      <c r="W627" s="21">
        <v>0</v>
      </c>
      <c r="X627" s="27">
        <v>4799.4004000000004</v>
      </c>
      <c r="Y627" s="12" t="s">
        <v>38</v>
      </c>
      <c r="Z627" s="12" t="s">
        <v>1482</v>
      </c>
      <c r="AA627" s="12" t="str">
        <f>VLOOKUP(C627,'MASTER SALE PARTY'!$B$4:$E$1000,4,FALSE)</f>
        <v>Local</v>
      </c>
      <c r="AB627" s="26">
        <v>63</v>
      </c>
    </row>
    <row r="628" spans="1:28">
      <c r="A628" s="16">
        <v>43647</v>
      </c>
      <c r="B628" s="12">
        <v>84</v>
      </c>
      <c r="C628" s="23" t="s">
        <v>45</v>
      </c>
      <c r="D628" s="12" t="str">
        <f>VLOOKUP(C628,'MASTER SALE PARTY'!$B$4:$E$1000,2,FALSE)</f>
        <v>27AAECM8871A1ZF</v>
      </c>
      <c r="E628" s="12" t="s">
        <v>1545</v>
      </c>
      <c r="F628" s="24" t="s">
        <v>678</v>
      </c>
      <c r="G628" s="25">
        <v>43661</v>
      </c>
      <c r="H628" s="12" t="str">
        <f>VLOOKUP(C628,'MASTER SALE PARTY'!$B$4:$E$1000,3,FALSE)</f>
        <v>27-Maharashatra</v>
      </c>
      <c r="I628" s="17">
        <v>0</v>
      </c>
      <c r="J628" s="17" t="s">
        <v>37</v>
      </c>
      <c r="K628" s="26">
        <v>87089900</v>
      </c>
      <c r="L628" s="20">
        <f>VLOOKUP(K628,'MASTER SALE HSN'!$A$4:$E$200,5,FALSE)</f>
        <v>28</v>
      </c>
      <c r="M628" s="26"/>
      <c r="N628" s="12"/>
      <c r="O628" s="12"/>
      <c r="P628" s="12"/>
      <c r="Q628" s="12"/>
      <c r="R628" s="12"/>
      <c r="S628" s="28">
        <v>23508.6</v>
      </c>
      <c r="T628" s="21">
        <f t="shared" si="29"/>
        <v>0</v>
      </c>
      <c r="U628" s="21">
        <f t="shared" si="30"/>
        <v>3291.2039999999997</v>
      </c>
      <c r="V628" s="21">
        <f t="shared" si="31"/>
        <v>3291.2039999999997</v>
      </c>
      <c r="W628" s="21">
        <v>0</v>
      </c>
      <c r="X628" s="27">
        <v>30090.997999999996</v>
      </c>
      <c r="Y628" s="12" t="s">
        <v>38</v>
      </c>
      <c r="Z628" s="12" t="s">
        <v>1482</v>
      </c>
      <c r="AA628" s="12" t="str">
        <f>VLOOKUP(C628,'MASTER SALE PARTY'!$B$4:$E$1000,4,FALSE)</f>
        <v>Local</v>
      </c>
      <c r="AB628" s="26">
        <v>12</v>
      </c>
    </row>
    <row r="629" spans="1:28">
      <c r="A629" s="16">
        <v>43647</v>
      </c>
      <c r="B629" s="12">
        <v>85</v>
      </c>
      <c r="C629" s="23" t="s">
        <v>185</v>
      </c>
      <c r="D629" s="12" t="str">
        <f>VLOOKUP(C629,'MASTER SALE PARTY'!$B$4:$E$1000,2,FALSE)</f>
        <v>27AABFP3834C1ZK</v>
      </c>
      <c r="E629" s="12" t="s">
        <v>1545</v>
      </c>
      <c r="F629" s="24" t="s">
        <v>679</v>
      </c>
      <c r="G629" s="25">
        <v>43661</v>
      </c>
      <c r="H629" s="12" t="str">
        <f>VLOOKUP(C629,'MASTER SALE PARTY'!$B$4:$E$1000,3,FALSE)</f>
        <v>27-Maharashatra</v>
      </c>
      <c r="I629" s="17">
        <v>0</v>
      </c>
      <c r="J629" s="17" t="s">
        <v>37</v>
      </c>
      <c r="K629" s="26">
        <v>87141900</v>
      </c>
      <c r="L629" s="20">
        <f>VLOOKUP(K629,'MASTER SALE HSN'!$A$4:$E$200,5,FALSE)</f>
        <v>28</v>
      </c>
      <c r="M629" s="26"/>
      <c r="N629" s="12"/>
      <c r="O629" s="12"/>
      <c r="P629" s="12"/>
      <c r="Q629" s="12"/>
      <c r="R629" s="12"/>
      <c r="S629" s="28">
        <v>76067</v>
      </c>
      <c r="T629" s="21">
        <f t="shared" si="29"/>
        <v>0</v>
      </c>
      <c r="U629" s="21">
        <f t="shared" si="30"/>
        <v>10649.38</v>
      </c>
      <c r="V629" s="21">
        <f t="shared" si="31"/>
        <v>10649.38</v>
      </c>
      <c r="W629" s="21">
        <v>0</v>
      </c>
      <c r="X629" s="27">
        <v>97365.760000000009</v>
      </c>
      <c r="Y629" s="12" t="s">
        <v>38</v>
      </c>
      <c r="Z629" s="12" t="s">
        <v>1482</v>
      </c>
      <c r="AA629" s="12" t="str">
        <f>VLOOKUP(C629,'MASTER SALE PARTY'!$B$4:$E$1000,4,FALSE)</f>
        <v>Local</v>
      </c>
      <c r="AB629" s="26">
        <v>6100</v>
      </c>
    </row>
    <row r="630" spans="1:28">
      <c r="A630" s="16">
        <v>43647</v>
      </c>
      <c r="B630" s="12">
        <v>86</v>
      </c>
      <c r="C630" s="23" t="s">
        <v>45</v>
      </c>
      <c r="D630" s="12" t="str">
        <f>VLOOKUP(C630,'MASTER SALE PARTY'!$B$4:$E$1000,2,FALSE)</f>
        <v>27AAECM8871A1ZF</v>
      </c>
      <c r="E630" s="12" t="s">
        <v>1545</v>
      </c>
      <c r="F630" s="24" t="s">
        <v>680</v>
      </c>
      <c r="G630" s="25">
        <v>43661</v>
      </c>
      <c r="H630" s="12" t="str">
        <f>VLOOKUP(C630,'MASTER SALE PARTY'!$B$4:$E$1000,3,FALSE)</f>
        <v>27-Maharashatra</v>
      </c>
      <c r="I630" s="17">
        <v>0</v>
      </c>
      <c r="J630" s="17" t="s">
        <v>37</v>
      </c>
      <c r="K630" s="26">
        <v>87089900</v>
      </c>
      <c r="L630" s="20">
        <f>VLOOKUP(K630,'MASTER SALE HSN'!$A$4:$E$200,5,FALSE)</f>
        <v>28</v>
      </c>
      <c r="M630" s="26"/>
      <c r="N630" s="12"/>
      <c r="O630" s="12"/>
      <c r="P630" s="12"/>
      <c r="Q630" s="12"/>
      <c r="R630" s="12"/>
      <c r="S630" s="28">
        <v>25193.74</v>
      </c>
      <c r="T630" s="21">
        <f t="shared" si="29"/>
        <v>0</v>
      </c>
      <c r="U630" s="21">
        <f t="shared" si="30"/>
        <v>3527.1236000000004</v>
      </c>
      <c r="V630" s="21">
        <f t="shared" si="31"/>
        <v>3527.1236000000004</v>
      </c>
      <c r="W630" s="21">
        <v>0</v>
      </c>
      <c r="X630" s="27">
        <v>32247.977200000001</v>
      </c>
      <c r="Y630" s="12" t="s">
        <v>38</v>
      </c>
      <c r="Z630" s="12" t="s">
        <v>1482</v>
      </c>
      <c r="AA630" s="12" t="str">
        <f>VLOOKUP(C630,'MASTER SALE PARTY'!$B$4:$E$1000,4,FALSE)</f>
        <v>Local</v>
      </c>
      <c r="AB630" s="26">
        <v>13</v>
      </c>
    </row>
    <row r="631" spans="1:28">
      <c r="A631" s="16">
        <v>43647</v>
      </c>
      <c r="B631" s="12">
        <v>87</v>
      </c>
      <c r="C631" s="23" t="s">
        <v>92</v>
      </c>
      <c r="D631" s="12" t="str">
        <f>VLOOKUP(C631,'MASTER SALE PARTY'!$B$4:$E$1000,2,FALSE)</f>
        <v>27AAACH4211R1ZF</v>
      </c>
      <c r="E631" s="12" t="s">
        <v>1545</v>
      </c>
      <c r="F631" s="24" t="s">
        <v>681</v>
      </c>
      <c r="G631" s="25">
        <v>43661</v>
      </c>
      <c r="H631" s="12" t="str">
        <f>VLOOKUP(C631,'MASTER SALE PARTY'!$B$4:$E$1000,3,FALSE)</f>
        <v>27-Maharashatra</v>
      </c>
      <c r="I631" s="17">
        <v>0</v>
      </c>
      <c r="J631" s="17" t="s">
        <v>37</v>
      </c>
      <c r="K631" s="26">
        <v>85129000</v>
      </c>
      <c r="L631" s="20">
        <f>VLOOKUP(K631,'MASTER SALE HSN'!$A$4:$E$200,5,FALSE)</f>
        <v>18</v>
      </c>
      <c r="M631" s="26"/>
      <c r="N631" s="12"/>
      <c r="O631" s="12"/>
      <c r="P631" s="12"/>
      <c r="Q631" s="12"/>
      <c r="R631" s="12"/>
      <c r="S631" s="28">
        <v>30000</v>
      </c>
      <c r="T631" s="21">
        <f t="shared" si="29"/>
        <v>0</v>
      </c>
      <c r="U631" s="21">
        <f t="shared" si="30"/>
        <v>2700</v>
      </c>
      <c r="V631" s="21">
        <f t="shared" si="31"/>
        <v>2700</v>
      </c>
      <c r="W631" s="21">
        <v>0</v>
      </c>
      <c r="X631" s="27">
        <v>35400</v>
      </c>
      <c r="Y631" s="12" t="s">
        <v>38</v>
      </c>
      <c r="Z631" s="12" t="s">
        <v>1482</v>
      </c>
      <c r="AA631" s="12" t="str">
        <f>VLOOKUP(C631,'MASTER SALE PARTY'!$B$4:$E$1000,4,FALSE)</f>
        <v>Local</v>
      </c>
      <c r="AB631" s="26">
        <v>1200</v>
      </c>
    </row>
    <row r="632" spans="1:28">
      <c r="A632" s="16">
        <v>43647</v>
      </c>
      <c r="B632" s="12">
        <v>88</v>
      </c>
      <c r="C632" s="23" t="s">
        <v>68</v>
      </c>
      <c r="D632" s="12" t="str">
        <f>VLOOKUP(C632,'MASTER SALE PARTY'!$B$4:$E$1000,2,FALSE)</f>
        <v>27AABFJ4217F1ZP</v>
      </c>
      <c r="E632" s="12" t="s">
        <v>1545</v>
      </c>
      <c r="F632" s="24" t="s">
        <v>682</v>
      </c>
      <c r="G632" s="25">
        <v>43662</v>
      </c>
      <c r="H632" s="12" t="str">
        <f>VLOOKUP(C632,'MASTER SALE PARTY'!$B$4:$E$1000,3,FALSE)</f>
        <v>27-Maharashatra</v>
      </c>
      <c r="I632" s="17">
        <v>0</v>
      </c>
      <c r="J632" s="17" t="s">
        <v>37</v>
      </c>
      <c r="K632" s="26">
        <v>998898</v>
      </c>
      <c r="L632" s="20">
        <f>VLOOKUP(K632,'MASTER SALE HSN'!$A$4:$E$200,5,FALSE)</f>
        <v>18</v>
      </c>
      <c r="M632" s="26"/>
      <c r="N632" s="12"/>
      <c r="O632" s="12"/>
      <c r="P632" s="12"/>
      <c r="Q632" s="12"/>
      <c r="R632" s="12"/>
      <c r="S632" s="28">
        <v>8524.2000000000007</v>
      </c>
      <c r="T632" s="21">
        <f t="shared" si="29"/>
        <v>0</v>
      </c>
      <c r="U632" s="21">
        <f t="shared" si="30"/>
        <v>767.178</v>
      </c>
      <c r="V632" s="21">
        <f t="shared" si="31"/>
        <v>767.178</v>
      </c>
      <c r="W632" s="21">
        <v>0</v>
      </c>
      <c r="X632" s="27">
        <v>10058.556</v>
      </c>
      <c r="Y632" s="12" t="s">
        <v>38</v>
      </c>
      <c r="Z632" s="12" t="s">
        <v>1482</v>
      </c>
      <c r="AA632" s="12" t="str">
        <f>VLOOKUP(C632,'MASTER SALE PARTY'!$B$4:$E$1000,4,FALSE)</f>
        <v>Local</v>
      </c>
      <c r="AB632" s="26">
        <v>30</v>
      </c>
    </row>
    <row r="633" spans="1:28">
      <c r="A633" s="16">
        <v>43647</v>
      </c>
      <c r="B633" s="12">
        <v>89</v>
      </c>
      <c r="C633" s="23" t="s">
        <v>185</v>
      </c>
      <c r="D633" s="12" t="str">
        <f>VLOOKUP(C633,'MASTER SALE PARTY'!$B$4:$E$1000,2,FALSE)</f>
        <v>27AABFP3834C1ZK</v>
      </c>
      <c r="E633" s="12" t="s">
        <v>1545</v>
      </c>
      <c r="F633" s="24" t="s">
        <v>683</v>
      </c>
      <c r="G633" s="25">
        <v>43662</v>
      </c>
      <c r="H633" s="12" t="str">
        <f>VLOOKUP(C633,'MASTER SALE PARTY'!$B$4:$E$1000,3,FALSE)</f>
        <v>27-Maharashatra</v>
      </c>
      <c r="I633" s="17">
        <v>0</v>
      </c>
      <c r="J633" s="17" t="s">
        <v>37</v>
      </c>
      <c r="K633" s="26">
        <v>87141900</v>
      </c>
      <c r="L633" s="20">
        <f>VLOOKUP(K633,'MASTER SALE HSN'!$A$4:$E$200,5,FALSE)</f>
        <v>28</v>
      </c>
      <c r="M633" s="26"/>
      <c r="N633" s="12"/>
      <c r="O633" s="12"/>
      <c r="P633" s="12"/>
      <c r="Q633" s="12"/>
      <c r="R633" s="12"/>
      <c r="S633" s="28">
        <v>64142.2</v>
      </c>
      <c r="T633" s="21">
        <f t="shared" si="29"/>
        <v>0</v>
      </c>
      <c r="U633" s="21">
        <f t="shared" si="30"/>
        <v>8979.9079999999994</v>
      </c>
      <c r="V633" s="21">
        <f t="shared" si="31"/>
        <v>8979.9079999999994</v>
      </c>
      <c r="W633" s="21">
        <v>0</v>
      </c>
      <c r="X633" s="27">
        <v>82102.015999999989</v>
      </c>
      <c r="Y633" s="12" t="s">
        <v>38</v>
      </c>
      <c r="Z633" s="12" t="s">
        <v>1482</v>
      </c>
      <c r="AA633" s="12" t="str">
        <f>VLOOKUP(C633,'MASTER SALE PARTY'!$B$4:$E$1000,4,FALSE)</f>
        <v>Local</v>
      </c>
      <c r="AB633" s="26">
        <v>5020</v>
      </c>
    </row>
    <row r="634" spans="1:28">
      <c r="A634" s="16">
        <v>43647</v>
      </c>
      <c r="B634" s="12">
        <v>90</v>
      </c>
      <c r="C634" s="23" t="s">
        <v>45</v>
      </c>
      <c r="D634" s="12" t="str">
        <f>VLOOKUP(C634,'MASTER SALE PARTY'!$B$4:$E$1000,2,FALSE)</f>
        <v>27AAECM8871A1ZF</v>
      </c>
      <c r="E634" s="12" t="s">
        <v>1545</v>
      </c>
      <c r="F634" s="24" t="s">
        <v>684</v>
      </c>
      <c r="G634" s="25">
        <v>43662</v>
      </c>
      <c r="H634" s="12" t="str">
        <f>VLOOKUP(C634,'MASTER SALE PARTY'!$B$4:$E$1000,3,FALSE)</f>
        <v>27-Maharashatra</v>
      </c>
      <c r="I634" s="17">
        <v>0</v>
      </c>
      <c r="J634" s="17" t="s">
        <v>37</v>
      </c>
      <c r="K634" s="26">
        <v>87089900</v>
      </c>
      <c r="L634" s="20">
        <f>VLOOKUP(K634,'MASTER SALE HSN'!$A$4:$E$200,5,FALSE)</f>
        <v>28</v>
      </c>
      <c r="M634" s="26"/>
      <c r="N634" s="12"/>
      <c r="O634" s="12"/>
      <c r="P634" s="12"/>
      <c r="Q634" s="12"/>
      <c r="R634" s="12"/>
      <c r="S634" s="28">
        <v>23255.759999999998</v>
      </c>
      <c r="T634" s="21">
        <f t="shared" si="29"/>
        <v>0</v>
      </c>
      <c r="U634" s="21">
        <f t="shared" si="30"/>
        <v>3255.8063999999995</v>
      </c>
      <c r="V634" s="21">
        <f t="shared" si="31"/>
        <v>3255.8063999999995</v>
      </c>
      <c r="W634" s="21">
        <v>0</v>
      </c>
      <c r="X634" s="27">
        <v>29767.382799999996</v>
      </c>
      <c r="Y634" s="12" t="s">
        <v>38</v>
      </c>
      <c r="Z634" s="12" t="s">
        <v>1482</v>
      </c>
      <c r="AA634" s="12" t="str">
        <f>VLOOKUP(C634,'MASTER SALE PARTY'!$B$4:$E$1000,4,FALSE)</f>
        <v>Local</v>
      </c>
      <c r="AB634" s="26">
        <v>12</v>
      </c>
    </row>
    <row r="635" spans="1:28">
      <c r="A635" s="16">
        <v>43647</v>
      </c>
      <c r="B635" s="12">
        <v>91</v>
      </c>
      <c r="C635" s="23" t="s">
        <v>45</v>
      </c>
      <c r="D635" s="12" t="str">
        <f>VLOOKUP(C635,'MASTER SALE PARTY'!$B$4:$E$1000,2,FALSE)</f>
        <v>27AAECM8871A1ZF</v>
      </c>
      <c r="E635" s="12" t="s">
        <v>1545</v>
      </c>
      <c r="F635" s="24" t="s">
        <v>685</v>
      </c>
      <c r="G635" s="25">
        <v>43662</v>
      </c>
      <c r="H635" s="12" t="str">
        <f>VLOOKUP(C635,'MASTER SALE PARTY'!$B$4:$E$1000,3,FALSE)</f>
        <v>27-Maharashatra</v>
      </c>
      <c r="I635" s="17">
        <v>0</v>
      </c>
      <c r="J635" s="17" t="s">
        <v>37</v>
      </c>
      <c r="K635" s="26">
        <v>87089900</v>
      </c>
      <c r="L635" s="20">
        <f>VLOOKUP(K635,'MASTER SALE HSN'!$A$4:$E$200,5,FALSE)</f>
        <v>28</v>
      </c>
      <c r="M635" s="26"/>
      <c r="N635" s="12"/>
      <c r="O635" s="12"/>
      <c r="P635" s="12"/>
      <c r="Q635" s="12"/>
      <c r="R635" s="12"/>
      <c r="S635" s="28">
        <v>25446.58</v>
      </c>
      <c r="T635" s="21">
        <f t="shared" si="29"/>
        <v>0</v>
      </c>
      <c r="U635" s="21">
        <f t="shared" si="30"/>
        <v>3562.5212000000006</v>
      </c>
      <c r="V635" s="21">
        <f t="shared" si="31"/>
        <v>3562.5212000000006</v>
      </c>
      <c r="W635" s="21">
        <v>0</v>
      </c>
      <c r="X635" s="27">
        <v>32571.6224</v>
      </c>
      <c r="Y635" s="12" t="s">
        <v>38</v>
      </c>
      <c r="Z635" s="12" t="s">
        <v>1482</v>
      </c>
      <c r="AA635" s="12" t="str">
        <f>VLOOKUP(C635,'MASTER SALE PARTY'!$B$4:$E$1000,4,FALSE)</f>
        <v>Local</v>
      </c>
      <c r="AB635" s="26">
        <v>13</v>
      </c>
    </row>
    <row r="636" spans="1:28">
      <c r="A636" s="16">
        <v>43647</v>
      </c>
      <c r="B636" s="12">
        <v>92</v>
      </c>
      <c r="C636" s="23" t="s">
        <v>92</v>
      </c>
      <c r="D636" s="12" t="str">
        <f>VLOOKUP(C636,'MASTER SALE PARTY'!$B$4:$E$1000,2,FALSE)</f>
        <v>27AAACH4211R1ZF</v>
      </c>
      <c r="E636" s="12" t="s">
        <v>1545</v>
      </c>
      <c r="F636" s="24" t="s">
        <v>686</v>
      </c>
      <c r="G636" s="25">
        <v>43662</v>
      </c>
      <c r="H636" s="12" t="str">
        <f>VLOOKUP(C636,'MASTER SALE PARTY'!$B$4:$E$1000,3,FALSE)</f>
        <v>27-Maharashatra</v>
      </c>
      <c r="I636" s="17">
        <v>0</v>
      </c>
      <c r="J636" s="17" t="s">
        <v>37</v>
      </c>
      <c r="K636" s="26">
        <v>85129000</v>
      </c>
      <c r="L636" s="20">
        <f>VLOOKUP(K636,'MASTER SALE HSN'!$A$4:$E$200,5,FALSE)</f>
        <v>18</v>
      </c>
      <c r="M636" s="26"/>
      <c r="N636" s="12"/>
      <c r="O636" s="12"/>
      <c r="P636" s="12"/>
      <c r="Q636" s="12"/>
      <c r="R636" s="12"/>
      <c r="S636" s="28">
        <v>60000</v>
      </c>
      <c r="T636" s="21">
        <f t="shared" si="29"/>
        <v>0</v>
      </c>
      <c r="U636" s="21">
        <f t="shared" si="30"/>
        <v>5400</v>
      </c>
      <c r="V636" s="21">
        <f t="shared" si="31"/>
        <v>5400</v>
      </c>
      <c r="W636" s="21">
        <v>0</v>
      </c>
      <c r="X636" s="27">
        <v>70800</v>
      </c>
      <c r="Y636" s="12" t="s">
        <v>38</v>
      </c>
      <c r="Z636" s="12" t="s">
        <v>1482</v>
      </c>
      <c r="AA636" s="12" t="str">
        <f>VLOOKUP(C636,'MASTER SALE PARTY'!$B$4:$E$1000,4,FALSE)</f>
        <v>Local</v>
      </c>
      <c r="AB636" s="26">
        <v>2400</v>
      </c>
    </row>
    <row r="637" spans="1:28">
      <c r="A637" s="16">
        <v>43647</v>
      </c>
      <c r="B637" s="12">
        <v>93</v>
      </c>
      <c r="C637" s="23" t="s">
        <v>59</v>
      </c>
      <c r="D637" s="12" t="str">
        <f>VLOOKUP(C637,'MASTER SALE PARTY'!$B$4:$E$1000,2,FALSE)</f>
        <v>27AAACT1848E1ZH</v>
      </c>
      <c r="E637" s="12" t="s">
        <v>1545</v>
      </c>
      <c r="F637" s="24" t="s">
        <v>687</v>
      </c>
      <c r="G637" s="25">
        <v>43663</v>
      </c>
      <c r="H637" s="12" t="str">
        <f>VLOOKUP(C637,'MASTER SALE PARTY'!$B$4:$E$1000,3,FALSE)</f>
        <v>27-Maharashatra</v>
      </c>
      <c r="I637" s="17">
        <v>0</v>
      </c>
      <c r="J637" s="17" t="s">
        <v>37</v>
      </c>
      <c r="K637" s="26">
        <v>87089900</v>
      </c>
      <c r="L637" s="20">
        <f>VLOOKUP(K637,'MASTER SALE HSN'!$A$4:$E$200,5,FALSE)</f>
        <v>28</v>
      </c>
      <c r="M637" s="26"/>
      <c r="N637" s="12"/>
      <c r="O637" s="12"/>
      <c r="P637" s="12"/>
      <c r="Q637" s="12"/>
      <c r="R637" s="12"/>
      <c r="S637" s="28">
        <v>44816.25</v>
      </c>
      <c r="T637" s="21">
        <f t="shared" si="29"/>
        <v>0</v>
      </c>
      <c r="U637" s="21">
        <f t="shared" si="30"/>
        <v>6274.2750000000005</v>
      </c>
      <c r="V637" s="21">
        <f t="shared" si="31"/>
        <v>6274.2750000000005</v>
      </c>
      <c r="W637" s="21">
        <v>0</v>
      </c>
      <c r="X637" s="27">
        <v>57364.810000000005</v>
      </c>
      <c r="Y637" s="12" t="s">
        <v>38</v>
      </c>
      <c r="Z637" s="12" t="s">
        <v>1482</v>
      </c>
      <c r="AA637" s="12" t="str">
        <f>VLOOKUP(C637,'MASTER SALE PARTY'!$B$4:$E$1000,4,FALSE)</f>
        <v>Local</v>
      </c>
      <c r="AB637" s="26">
        <v>196</v>
      </c>
    </row>
    <row r="638" spans="1:28">
      <c r="A638" s="16">
        <v>43647</v>
      </c>
      <c r="B638" s="12">
        <v>94</v>
      </c>
      <c r="C638" s="23" t="s">
        <v>59</v>
      </c>
      <c r="D638" s="12" t="str">
        <f>VLOOKUP(C638,'MASTER SALE PARTY'!$B$4:$E$1000,2,FALSE)</f>
        <v>27AAACT1848E1ZH</v>
      </c>
      <c r="E638" s="12" t="s">
        <v>1545</v>
      </c>
      <c r="F638" s="24" t="s">
        <v>688</v>
      </c>
      <c r="G638" s="25">
        <v>43663</v>
      </c>
      <c r="H638" s="12" t="str">
        <f>VLOOKUP(C638,'MASTER SALE PARTY'!$B$4:$E$1000,3,FALSE)</f>
        <v>27-Maharashatra</v>
      </c>
      <c r="I638" s="17">
        <v>0</v>
      </c>
      <c r="J638" s="17" t="s">
        <v>37</v>
      </c>
      <c r="K638" s="26">
        <v>87089900</v>
      </c>
      <c r="L638" s="20">
        <f>VLOOKUP(K638,'MASTER SALE HSN'!$A$4:$E$200,5,FALSE)</f>
        <v>28</v>
      </c>
      <c r="M638" s="26"/>
      <c r="N638" s="12"/>
      <c r="O638" s="12"/>
      <c r="P638" s="12"/>
      <c r="Q638" s="12"/>
      <c r="R638" s="12"/>
      <c r="S638" s="28">
        <v>3515.46</v>
      </c>
      <c r="T638" s="21">
        <f t="shared" si="29"/>
        <v>0</v>
      </c>
      <c r="U638" s="21">
        <f t="shared" si="30"/>
        <v>492.1644</v>
      </c>
      <c r="V638" s="21">
        <f t="shared" si="31"/>
        <v>492.1644</v>
      </c>
      <c r="W638" s="21">
        <v>0</v>
      </c>
      <c r="X638" s="27">
        <v>4499.7788</v>
      </c>
      <c r="Y638" s="12" t="s">
        <v>38</v>
      </c>
      <c r="Z638" s="12" t="s">
        <v>1482</v>
      </c>
      <c r="AA638" s="12" t="str">
        <f>VLOOKUP(C638,'MASTER SALE PARTY'!$B$4:$E$1000,4,FALSE)</f>
        <v>Local</v>
      </c>
      <c r="AB638" s="26">
        <v>6</v>
      </c>
    </row>
    <row r="639" spans="1:28">
      <c r="A639" s="16">
        <v>43647</v>
      </c>
      <c r="B639" s="12">
        <v>95</v>
      </c>
      <c r="C639" s="23" t="s">
        <v>110</v>
      </c>
      <c r="D639" s="12" t="str">
        <f>VLOOKUP(C639,'MASTER SALE PARTY'!$B$4:$E$1000,2,FALSE)</f>
        <v>27BBVPS2447C1ZA</v>
      </c>
      <c r="E639" s="12" t="s">
        <v>1545</v>
      </c>
      <c r="F639" s="24" t="s">
        <v>689</v>
      </c>
      <c r="G639" s="25">
        <v>43663</v>
      </c>
      <c r="H639" s="12" t="str">
        <f>VLOOKUP(C639,'MASTER SALE PARTY'!$B$4:$E$1000,3,FALSE)</f>
        <v>27-Maharashatra</v>
      </c>
      <c r="I639" s="17">
        <v>0</v>
      </c>
      <c r="J639" s="17" t="s">
        <v>37</v>
      </c>
      <c r="K639" s="26">
        <v>998898</v>
      </c>
      <c r="L639" s="20">
        <f>VLOOKUP(K639,'MASTER SALE HSN'!$A$4:$E$200,5,FALSE)</f>
        <v>18</v>
      </c>
      <c r="M639" s="26"/>
      <c r="N639" s="12"/>
      <c r="O639" s="12"/>
      <c r="P639" s="12"/>
      <c r="Q639" s="12"/>
      <c r="R639" s="12"/>
      <c r="S639" s="28">
        <v>13050</v>
      </c>
      <c r="T639" s="21">
        <f t="shared" si="29"/>
        <v>0</v>
      </c>
      <c r="U639" s="21">
        <f t="shared" si="30"/>
        <v>1174.5</v>
      </c>
      <c r="V639" s="21">
        <f t="shared" si="31"/>
        <v>1174.5</v>
      </c>
      <c r="W639" s="21">
        <v>0</v>
      </c>
      <c r="X639" s="27">
        <v>15399</v>
      </c>
      <c r="Y639" s="12" t="s">
        <v>38</v>
      </c>
      <c r="Z639" s="12" t="s">
        <v>1482</v>
      </c>
      <c r="AA639" s="12" t="str">
        <f>VLOOKUP(C639,'MASTER SALE PARTY'!$B$4:$E$1000,4,FALSE)</f>
        <v>Local</v>
      </c>
      <c r="AB639" s="26">
        <v>870</v>
      </c>
    </row>
    <row r="640" spans="1:28">
      <c r="A640" s="16">
        <v>43647</v>
      </c>
      <c r="B640" s="12">
        <v>96</v>
      </c>
      <c r="C640" s="23" t="s">
        <v>45</v>
      </c>
      <c r="D640" s="12" t="str">
        <f>VLOOKUP(C640,'MASTER SALE PARTY'!$B$4:$E$1000,2,FALSE)</f>
        <v>27AAECM8871A1ZF</v>
      </c>
      <c r="E640" s="12" t="s">
        <v>1545</v>
      </c>
      <c r="F640" s="24" t="s">
        <v>690</v>
      </c>
      <c r="G640" s="25">
        <v>43663</v>
      </c>
      <c r="H640" s="12" t="str">
        <f>VLOOKUP(C640,'MASTER SALE PARTY'!$B$4:$E$1000,3,FALSE)</f>
        <v>27-Maharashatra</v>
      </c>
      <c r="I640" s="17">
        <v>0</v>
      </c>
      <c r="J640" s="17" t="s">
        <v>37</v>
      </c>
      <c r="K640" s="26">
        <v>87089900</v>
      </c>
      <c r="L640" s="20">
        <f>VLOOKUP(K640,'MASTER SALE HSN'!$A$4:$E$200,5,FALSE)</f>
        <v>28</v>
      </c>
      <c r="M640" s="26"/>
      <c r="N640" s="12"/>
      <c r="O640" s="12"/>
      <c r="P640" s="12"/>
      <c r="Q640" s="12"/>
      <c r="R640" s="12"/>
      <c r="S640" s="28">
        <v>23255.759999999998</v>
      </c>
      <c r="T640" s="21">
        <f t="shared" si="29"/>
        <v>0</v>
      </c>
      <c r="U640" s="21">
        <f t="shared" si="30"/>
        <v>3255.8063999999995</v>
      </c>
      <c r="V640" s="21">
        <f t="shared" si="31"/>
        <v>3255.8063999999995</v>
      </c>
      <c r="W640" s="21">
        <v>0</v>
      </c>
      <c r="X640" s="27">
        <v>29767.382799999996</v>
      </c>
      <c r="Y640" s="12" t="s">
        <v>38</v>
      </c>
      <c r="Z640" s="12" t="s">
        <v>1482</v>
      </c>
      <c r="AA640" s="12" t="str">
        <f>VLOOKUP(C640,'MASTER SALE PARTY'!$B$4:$E$1000,4,FALSE)</f>
        <v>Local</v>
      </c>
      <c r="AB640" s="26">
        <v>12</v>
      </c>
    </row>
    <row r="641" spans="1:28">
      <c r="A641" s="16">
        <v>43647</v>
      </c>
      <c r="B641" s="12">
        <v>97</v>
      </c>
      <c r="C641" s="23" t="s">
        <v>185</v>
      </c>
      <c r="D641" s="12" t="str">
        <f>VLOOKUP(C641,'MASTER SALE PARTY'!$B$4:$E$1000,2,FALSE)</f>
        <v>27AABFP3834C1ZK</v>
      </c>
      <c r="E641" s="12" t="s">
        <v>1545</v>
      </c>
      <c r="F641" s="24" t="s">
        <v>691</v>
      </c>
      <c r="G641" s="25">
        <v>43663</v>
      </c>
      <c r="H641" s="12" t="str">
        <f>VLOOKUP(C641,'MASTER SALE PARTY'!$B$4:$E$1000,3,FALSE)</f>
        <v>27-Maharashatra</v>
      </c>
      <c r="I641" s="17">
        <v>0</v>
      </c>
      <c r="J641" s="17" t="s">
        <v>37</v>
      </c>
      <c r="K641" s="26">
        <v>87141900</v>
      </c>
      <c r="L641" s="20">
        <f>VLOOKUP(K641,'MASTER SALE HSN'!$A$4:$E$200,5,FALSE)</f>
        <v>28</v>
      </c>
      <c r="M641" s="26"/>
      <c r="N641" s="12"/>
      <c r="O641" s="12"/>
      <c r="P641" s="12"/>
      <c r="Q641" s="12"/>
      <c r="R641" s="12"/>
      <c r="S641" s="28">
        <v>35512.9</v>
      </c>
      <c r="T641" s="21">
        <f t="shared" si="29"/>
        <v>0</v>
      </c>
      <c r="U641" s="21">
        <f t="shared" si="30"/>
        <v>4971.8060000000005</v>
      </c>
      <c r="V641" s="21">
        <f t="shared" si="31"/>
        <v>4971.8060000000005</v>
      </c>
      <c r="W641" s="21">
        <v>0</v>
      </c>
      <c r="X641" s="27">
        <v>45456.502000000008</v>
      </c>
      <c r="Y641" s="12" t="s">
        <v>38</v>
      </c>
      <c r="Z641" s="12" t="s">
        <v>1482</v>
      </c>
      <c r="AA641" s="12" t="str">
        <f>VLOOKUP(C641,'MASTER SALE PARTY'!$B$4:$E$1000,4,FALSE)</f>
        <v>Local</v>
      </c>
      <c r="AB641" s="26">
        <v>2850</v>
      </c>
    </row>
    <row r="642" spans="1:28">
      <c r="A642" s="16">
        <v>43647</v>
      </c>
      <c r="B642" s="12">
        <v>98</v>
      </c>
      <c r="C642" s="23" t="s">
        <v>45</v>
      </c>
      <c r="D642" s="12" t="str">
        <f>VLOOKUP(C642,'MASTER SALE PARTY'!$B$4:$E$1000,2,FALSE)</f>
        <v>27AAECM8871A1ZF</v>
      </c>
      <c r="E642" s="12" t="s">
        <v>1545</v>
      </c>
      <c r="F642" s="24" t="s">
        <v>692</v>
      </c>
      <c r="G642" s="25">
        <v>43663</v>
      </c>
      <c r="H642" s="12" t="str">
        <f>VLOOKUP(C642,'MASTER SALE PARTY'!$B$4:$E$1000,3,FALSE)</f>
        <v>27-Maharashatra</v>
      </c>
      <c r="I642" s="17">
        <v>0</v>
      </c>
      <c r="J642" s="17" t="s">
        <v>37</v>
      </c>
      <c r="K642" s="26">
        <v>87089900</v>
      </c>
      <c r="L642" s="20">
        <f>VLOOKUP(K642,'MASTER SALE HSN'!$A$4:$E$200,5,FALSE)</f>
        <v>28</v>
      </c>
      <c r="M642" s="26"/>
      <c r="N642" s="12"/>
      <c r="O642" s="12"/>
      <c r="P642" s="12"/>
      <c r="Q642" s="12"/>
      <c r="R642" s="12"/>
      <c r="S642" s="28">
        <v>23255.759999999998</v>
      </c>
      <c r="T642" s="21">
        <f t="shared" si="29"/>
        <v>0</v>
      </c>
      <c r="U642" s="21">
        <f t="shared" si="30"/>
        <v>3255.8063999999995</v>
      </c>
      <c r="V642" s="21">
        <f t="shared" si="31"/>
        <v>3255.8063999999995</v>
      </c>
      <c r="W642" s="21">
        <v>0</v>
      </c>
      <c r="X642" s="27">
        <v>29767.382799999996</v>
      </c>
      <c r="Y642" s="12" t="s">
        <v>38</v>
      </c>
      <c r="Z642" s="12" t="s">
        <v>1482</v>
      </c>
      <c r="AA642" s="12" t="str">
        <f>VLOOKUP(C642,'MASTER SALE PARTY'!$B$4:$E$1000,4,FALSE)</f>
        <v>Local</v>
      </c>
      <c r="AB642" s="26">
        <v>12</v>
      </c>
    </row>
    <row r="643" spans="1:28">
      <c r="A643" s="16">
        <v>43647</v>
      </c>
      <c r="B643" s="12">
        <v>99</v>
      </c>
      <c r="C643" s="23" t="s">
        <v>92</v>
      </c>
      <c r="D643" s="12" t="str">
        <f>VLOOKUP(C643,'MASTER SALE PARTY'!$B$4:$E$1000,2,FALSE)</f>
        <v>27AAACH4211R1ZF</v>
      </c>
      <c r="E643" s="12" t="s">
        <v>1545</v>
      </c>
      <c r="F643" s="24" t="s">
        <v>693</v>
      </c>
      <c r="G643" s="25">
        <v>43663</v>
      </c>
      <c r="H643" s="12" t="str">
        <f>VLOOKUP(C643,'MASTER SALE PARTY'!$B$4:$E$1000,3,FALSE)</f>
        <v>27-Maharashatra</v>
      </c>
      <c r="I643" s="17">
        <v>0</v>
      </c>
      <c r="J643" s="17" t="s">
        <v>37</v>
      </c>
      <c r="K643" s="26">
        <v>85129000</v>
      </c>
      <c r="L643" s="20">
        <f>VLOOKUP(K643,'MASTER SALE HSN'!$A$4:$E$200,5,FALSE)</f>
        <v>18</v>
      </c>
      <c r="M643" s="26"/>
      <c r="N643" s="12"/>
      <c r="O643" s="12"/>
      <c r="P643" s="12"/>
      <c r="Q643" s="12"/>
      <c r="R643" s="12"/>
      <c r="S643" s="28">
        <v>72000</v>
      </c>
      <c r="T643" s="21">
        <f t="shared" si="29"/>
        <v>0</v>
      </c>
      <c r="U643" s="21">
        <f t="shared" si="30"/>
        <v>6480</v>
      </c>
      <c r="V643" s="21">
        <f t="shared" si="31"/>
        <v>6480</v>
      </c>
      <c r="W643" s="21">
        <v>0</v>
      </c>
      <c r="X643" s="27">
        <v>84960</v>
      </c>
      <c r="Y643" s="12" t="s">
        <v>38</v>
      </c>
      <c r="Z643" s="12" t="s">
        <v>1482</v>
      </c>
      <c r="AA643" s="12" t="str">
        <f>VLOOKUP(C643,'MASTER SALE PARTY'!$B$4:$E$1000,4,FALSE)</f>
        <v>Local</v>
      </c>
      <c r="AB643" s="26">
        <v>2880</v>
      </c>
    </row>
    <row r="644" spans="1:28">
      <c r="A644" s="16">
        <v>43647</v>
      </c>
      <c r="B644" s="12">
        <v>100</v>
      </c>
      <c r="C644" s="23" t="s">
        <v>185</v>
      </c>
      <c r="D644" s="12" t="str">
        <f>VLOOKUP(C644,'MASTER SALE PARTY'!$B$4:$E$1000,2,FALSE)</f>
        <v>27AABFP3834C1ZK</v>
      </c>
      <c r="E644" s="12" t="s">
        <v>1545</v>
      </c>
      <c r="F644" s="24" t="s">
        <v>694</v>
      </c>
      <c r="G644" s="25">
        <v>43664</v>
      </c>
      <c r="H644" s="12" t="str">
        <f>VLOOKUP(C644,'MASTER SALE PARTY'!$B$4:$E$1000,3,FALSE)</f>
        <v>27-Maharashatra</v>
      </c>
      <c r="I644" s="17">
        <v>0</v>
      </c>
      <c r="J644" s="17" t="s">
        <v>37</v>
      </c>
      <c r="K644" s="26">
        <v>87141900</v>
      </c>
      <c r="L644" s="20">
        <f>VLOOKUP(K644,'MASTER SALE HSN'!$A$4:$E$200,5,FALSE)</f>
        <v>28</v>
      </c>
      <c r="M644" s="26"/>
      <c r="N644" s="12"/>
      <c r="O644" s="12"/>
      <c r="P644" s="12"/>
      <c r="Q644" s="12"/>
      <c r="R644" s="12"/>
      <c r="S644" s="28">
        <v>66258.899999999994</v>
      </c>
      <c r="T644" s="21">
        <f t="shared" si="29"/>
        <v>0</v>
      </c>
      <c r="U644" s="21">
        <f t="shared" si="30"/>
        <v>9276.2459999999992</v>
      </c>
      <c r="V644" s="21">
        <f t="shared" si="31"/>
        <v>9276.2459999999992</v>
      </c>
      <c r="W644" s="21">
        <v>0</v>
      </c>
      <c r="X644" s="27">
        <v>84811.401999999987</v>
      </c>
      <c r="Y644" s="12" t="s">
        <v>38</v>
      </c>
      <c r="Z644" s="12" t="s">
        <v>1482</v>
      </c>
      <c r="AA644" s="12" t="str">
        <f>VLOOKUP(C644,'MASTER SALE PARTY'!$B$4:$E$1000,4,FALSE)</f>
        <v>Local</v>
      </c>
      <c r="AB644" s="26">
        <v>5290</v>
      </c>
    </row>
    <row r="645" spans="1:28">
      <c r="A645" s="16">
        <v>43647</v>
      </c>
      <c r="B645" s="12">
        <v>101</v>
      </c>
      <c r="C645" s="23" t="s">
        <v>45</v>
      </c>
      <c r="D645" s="12" t="str">
        <f>VLOOKUP(C645,'MASTER SALE PARTY'!$B$4:$E$1000,2,FALSE)</f>
        <v>27AAECM8871A1ZF</v>
      </c>
      <c r="E645" s="12" t="s">
        <v>1545</v>
      </c>
      <c r="F645" s="24" t="s">
        <v>695</v>
      </c>
      <c r="G645" s="25">
        <v>43664</v>
      </c>
      <c r="H645" s="12" t="str">
        <f>VLOOKUP(C645,'MASTER SALE PARTY'!$B$4:$E$1000,3,FALSE)</f>
        <v>27-Maharashatra</v>
      </c>
      <c r="I645" s="17">
        <v>0</v>
      </c>
      <c r="J645" s="17" t="s">
        <v>37</v>
      </c>
      <c r="K645" s="26">
        <v>87089900</v>
      </c>
      <c r="L645" s="20">
        <f>VLOOKUP(K645,'MASTER SALE HSN'!$A$4:$E$200,5,FALSE)</f>
        <v>28</v>
      </c>
      <c r="M645" s="26"/>
      <c r="N645" s="12"/>
      <c r="O645" s="12"/>
      <c r="P645" s="12"/>
      <c r="Q645" s="12"/>
      <c r="R645" s="12"/>
      <c r="S645" s="28">
        <v>23508.6</v>
      </c>
      <c r="T645" s="21">
        <f t="shared" si="29"/>
        <v>0</v>
      </c>
      <c r="U645" s="21">
        <f t="shared" si="30"/>
        <v>3291.2039999999997</v>
      </c>
      <c r="V645" s="21">
        <f t="shared" si="31"/>
        <v>3291.2039999999997</v>
      </c>
      <c r="W645" s="21">
        <v>0</v>
      </c>
      <c r="X645" s="27">
        <v>30090.997999999996</v>
      </c>
      <c r="Y645" s="12" t="s">
        <v>38</v>
      </c>
      <c r="Z645" s="12" t="s">
        <v>1482</v>
      </c>
      <c r="AA645" s="12" t="str">
        <f>VLOOKUP(C645,'MASTER SALE PARTY'!$B$4:$E$1000,4,FALSE)</f>
        <v>Local</v>
      </c>
      <c r="AB645" s="26">
        <v>12</v>
      </c>
    </row>
    <row r="646" spans="1:28">
      <c r="A646" s="16">
        <v>43647</v>
      </c>
      <c r="B646" s="12">
        <v>102</v>
      </c>
      <c r="C646" s="23" t="s">
        <v>696</v>
      </c>
      <c r="D646" s="12" t="str">
        <f>VLOOKUP(C646,'MASTER SALE PARTY'!$B$4:$E$1000,2,FALSE)</f>
        <v>27AAACT1344F1ZO</v>
      </c>
      <c r="E646" s="12" t="s">
        <v>1545</v>
      </c>
      <c r="F646" s="24" t="s">
        <v>698</v>
      </c>
      <c r="G646" s="25">
        <v>43664</v>
      </c>
      <c r="H646" s="12" t="str">
        <f>VLOOKUP(C646,'MASTER SALE PARTY'!$B$4:$E$1000,3,FALSE)</f>
        <v>27-Maharashatra</v>
      </c>
      <c r="I646" s="17">
        <v>0</v>
      </c>
      <c r="J646" s="17" t="s">
        <v>37</v>
      </c>
      <c r="K646" s="26">
        <v>998898</v>
      </c>
      <c r="L646" s="20">
        <f>VLOOKUP(K646,'MASTER SALE HSN'!$A$4:$E$200,5,FALSE)</f>
        <v>18</v>
      </c>
      <c r="M646" s="26"/>
      <c r="N646" s="12"/>
      <c r="O646" s="12"/>
      <c r="P646" s="12"/>
      <c r="Q646" s="12"/>
      <c r="R646" s="12"/>
      <c r="S646" s="28">
        <v>3057.3</v>
      </c>
      <c r="T646" s="21">
        <f t="shared" si="29"/>
        <v>0</v>
      </c>
      <c r="U646" s="21">
        <f t="shared" si="30"/>
        <v>275.15699999999998</v>
      </c>
      <c r="V646" s="21">
        <f t="shared" si="31"/>
        <v>275.15699999999998</v>
      </c>
      <c r="W646" s="21">
        <v>0</v>
      </c>
      <c r="X646" s="27">
        <v>3607.6240000000007</v>
      </c>
      <c r="Y646" s="12" t="s">
        <v>38</v>
      </c>
      <c r="Z646" s="12" t="s">
        <v>1482</v>
      </c>
      <c r="AA646" s="12" t="str">
        <f>VLOOKUP(C646,'MASTER SALE PARTY'!$B$4:$E$1000,4,FALSE)</f>
        <v>Local</v>
      </c>
      <c r="AB646" s="26">
        <v>15</v>
      </c>
    </row>
    <row r="647" spans="1:28">
      <c r="A647" s="16">
        <v>43647</v>
      </c>
      <c r="B647" s="12">
        <v>103</v>
      </c>
      <c r="C647" s="23" t="s">
        <v>92</v>
      </c>
      <c r="D647" s="12" t="str">
        <f>VLOOKUP(C647,'MASTER SALE PARTY'!$B$4:$E$1000,2,FALSE)</f>
        <v>27AAACH4211R1ZF</v>
      </c>
      <c r="E647" s="12" t="s">
        <v>1545</v>
      </c>
      <c r="F647" s="24" t="s">
        <v>699</v>
      </c>
      <c r="G647" s="25">
        <v>43664</v>
      </c>
      <c r="H647" s="12" t="str">
        <f>VLOOKUP(C647,'MASTER SALE PARTY'!$B$4:$E$1000,3,FALSE)</f>
        <v>27-Maharashatra</v>
      </c>
      <c r="I647" s="17">
        <v>0</v>
      </c>
      <c r="J647" s="17" t="s">
        <v>37</v>
      </c>
      <c r="K647" s="26">
        <v>85129000</v>
      </c>
      <c r="L647" s="20">
        <f>VLOOKUP(K647,'MASTER SALE HSN'!$A$4:$E$200,5,FALSE)</f>
        <v>18</v>
      </c>
      <c r="M647" s="26"/>
      <c r="N647" s="12"/>
      <c r="O647" s="12"/>
      <c r="P647" s="12"/>
      <c r="Q647" s="12"/>
      <c r="R647" s="12"/>
      <c r="S647" s="28">
        <v>60000</v>
      </c>
      <c r="T647" s="21">
        <f t="shared" si="29"/>
        <v>0</v>
      </c>
      <c r="U647" s="21">
        <f t="shared" si="30"/>
        <v>5400</v>
      </c>
      <c r="V647" s="21">
        <f t="shared" si="31"/>
        <v>5400</v>
      </c>
      <c r="W647" s="21">
        <v>0</v>
      </c>
      <c r="X647" s="27">
        <v>70800</v>
      </c>
      <c r="Y647" s="12" t="s">
        <v>38</v>
      </c>
      <c r="Z647" s="12" t="s">
        <v>1482</v>
      </c>
      <c r="AA647" s="12" t="str">
        <f>VLOOKUP(C647,'MASTER SALE PARTY'!$B$4:$E$1000,4,FALSE)</f>
        <v>Local</v>
      </c>
      <c r="AB647" s="26">
        <v>2400</v>
      </c>
    </row>
    <row r="648" spans="1:28">
      <c r="A648" s="16">
        <v>43647</v>
      </c>
      <c r="B648" s="12">
        <v>104</v>
      </c>
      <c r="C648" s="23" t="s">
        <v>68</v>
      </c>
      <c r="D648" s="12" t="str">
        <f>VLOOKUP(C648,'MASTER SALE PARTY'!$B$4:$E$1000,2,FALSE)</f>
        <v>27AABFJ4217F1ZP</v>
      </c>
      <c r="E648" s="12" t="s">
        <v>1545</v>
      </c>
      <c r="F648" s="24" t="s">
        <v>700</v>
      </c>
      <c r="G648" s="25">
        <v>43665</v>
      </c>
      <c r="H648" s="12" t="str">
        <f>VLOOKUP(C648,'MASTER SALE PARTY'!$B$4:$E$1000,3,FALSE)</f>
        <v>27-Maharashatra</v>
      </c>
      <c r="I648" s="17">
        <v>0</v>
      </c>
      <c r="J648" s="17" t="s">
        <v>37</v>
      </c>
      <c r="K648" s="26">
        <v>998898</v>
      </c>
      <c r="L648" s="20">
        <f>VLOOKUP(K648,'MASTER SALE HSN'!$A$4:$E$200,5,FALSE)</f>
        <v>18</v>
      </c>
      <c r="M648" s="26"/>
      <c r="N648" s="12"/>
      <c r="O648" s="12"/>
      <c r="P648" s="12"/>
      <c r="Q648" s="12"/>
      <c r="R648" s="12"/>
      <c r="S648" s="28">
        <v>9944.9</v>
      </c>
      <c r="T648" s="21">
        <f t="shared" si="29"/>
        <v>0</v>
      </c>
      <c r="U648" s="21">
        <f t="shared" si="30"/>
        <v>895.04099999999994</v>
      </c>
      <c r="V648" s="21">
        <f t="shared" si="31"/>
        <v>895.04099999999994</v>
      </c>
      <c r="W648" s="21">
        <v>0</v>
      </c>
      <c r="X648" s="27">
        <v>11734.981999999998</v>
      </c>
      <c r="Y648" s="12" t="s">
        <v>38</v>
      </c>
      <c r="Z648" s="12" t="s">
        <v>1482</v>
      </c>
      <c r="AA648" s="12" t="str">
        <f>VLOOKUP(C648,'MASTER SALE PARTY'!$B$4:$E$1000,4,FALSE)</f>
        <v>Local</v>
      </c>
      <c r="AB648" s="26">
        <v>35</v>
      </c>
    </row>
    <row r="649" spans="1:28">
      <c r="A649" s="16">
        <v>43647</v>
      </c>
      <c r="B649" s="12">
        <v>105</v>
      </c>
      <c r="C649" s="23" t="s">
        <v>45</v>
      </c>
      <c r="D649" s="12" t="str">
        <f>VLOOKUP(C649,'MASTER SALE PARTY'!$B$4:$E$1000,2,FALSE)</f>
        <v>27AAECM8871A1ZF</v>
      </c>
      <c r="E649" s="12" t="s">
        <v>1545</v>
      </c>
      <c r="F649" s="24" t="s">
        <v>701</v>
      </c>
      <c r="G649" s="25">
        <v>43665</v>
      </c>
      <c r="H649" s="12" t="str">
        <f>VLOOKUP(C649,'MASTER SALE PARTY'!$B$4:$E$1000,3,FALSE)</f>
        <v>27-Maharashatra</v>
      </c>
      <c r="I649" s="17">
        <v>0</v>
      </c>
      <c r="J649" s="17" t="s">
        <v>37</v>
      </c>
      <c r="K649" s="26">
        <v>87089900</v>
      </c>
      <c r="L649" s="20">
        <f>VLOOKUP(K649,'MASTER SALE HSN'!$A$4:$E$200,5,FALSE)</f>
        <v>28</v>
      </c>
      <c r="M649" s="26"/>
      <c r="N649" s="12"/>
      <c r="O649" s="12"/>
      <c r="P649" s="12"/>
      <c r="Q649" s="12"/>
      <c r="R649" s="12"/>
      <c r="S649" s="28">
        <v>23255.759999999998</v>
      </c>
      <c r="T649" s="21">
        <f t="shared" si="29"/>
        <v>0</v>
      </c>
      <c r="U649" s="21">
        <f t="shared" si="30"/>
        <v>3255.8063999999995</v>
      </c>
      <c r="V649" s="21">
        <f t="shared" si="31"/>
        <v>3255.8063999999995</v>
      </c>
      <c r="W649" s="21">
        <v>0</v>
      </c>
      <c r="X649" s="27">
        <v>29767.382799999996</v>
      </c>
      <c r="Y649" s="12" t="s">
        <v>38</v>
      </c>
      <c r="Z649" s="12" t="s">
        <v>1482</v>
      </c>
      <c r="AA649" s="12" t="str">
        <f>VLOOKUP(C649,'MASTER SALE PARTY'!$B$4:$E$1000,4,FALSE)</f>
        <v>Local</v>
      </c>
      <c r="AB649" s="26">
        <v>12</v>
      </c>
    </row>
    <row r="650" spans="1:28">
      <c r="A650" s="16">
        <v>43647</v>
      </c>
      <c r="B650" s="12">
        <v>106</v>
      </c>
      <c r="C650" s="23" t="s">
        <v>64</v>
      </c>
      <c r="D650" s="12" t="str">
        <f>VLOOKUP(C650,'MASTER SALE PARTY'!$B$4:$E$1000,2,FALSE)</f>
        <v>27AAACD4090Q1Z8</v>
      </c>
      <c r="E650" s="12" t="s">
        <v>1545</v>
      </c>
      <c r="F650" s="24" t="s">
        <v>702</v>
      </c>
      <c r="G650" s="25">
        <v>43665</v>
      </c>
      <c r="H650" s="12" t="str">
        <f>VLOOKUP(C650,'MASTER SALE PARTY'!$B$4:$E$1000,3,FALSE)</f>
        <v>27-Maharashatra</v>
      </c>
      <c r="I650" s="17">
        <v>0</v>
      </c>
      <c r="J650" s="17" t="s">
        <v>37</v>
      </c>
      <c r="K650" s="26">
        <v>85129000</v>
      </c>
      <c r="L650" s="20">
        <f>VLOOKUP(K650,'MASTER SALE HSN'!$A$4:$E$200,5,FALSE)</f>
        <v>18</v>
      </c>
      <c r="M650" s="26"/>
      <c r="N650" s="12"/>
      <c r="O650" s="12"/>
      <c r="P650" s="12"/>
      <c r="Q650" s="12"/>
      <c r="R650" s="12"/>
      <c r="S650" s="28">
        <v>92239.56</v>
      </c>
      <c r="T650" s="21">
        <f t="shared" si="29"/>
        <v>0</v>
      </c>
      <c r="U650" s="21">
        <f t="shared" si="30"/>
        <v>8301.5604000000003</v>
      </c>
      <c r="V650" s="21">
        <f t="shared" si="31"/>
        <v>8301.5604000000003</v>
      </c>
      <c r="W650" s="21">
        <v>0</v>
      </c>
      <c r="X650" s="27">
        <v>108842.6808</v>
      </c>
      <c r="Y650" s="12" t="s">
        <v>38</v>
      </c>
      <c r="Z650" s="12" t="s">
        <v>1482</v>
      </c>
      <c r="AA650" s="12" t="str">
        <f>VLOOKUP(C650,'MASTER SALE PARTY'!$B$4:$E$1000,4,FALSE)</f>
        <v>Local</v>
      </c>
      <c r="AB650" s="26">
        <v>756</v>
      </c>
    </row>
    <row r="651" spans="1:28">
      <c r="A651" s="16">
        <v>43647</v>
      </c>
      <c r="B651" s="12">
        <v>107</v>
      </c>
      <c r="C651" s="23" t="s">
        <v>59</v>
      </c>
      <c r="D651" s="12" t="str">
        <f>VLOOKUP(C651,'MASTER SALE PARTY'!$B$4:$E$1000,2,FALSE)</f>
        <v>27AAACT1848E1ZH</v>
      </c>
      <c r="E651" s="12" t="s">
        <v>1545</v>
      </c>
      <c r="F651" s="24" t="s">
        <v>703</v>
      </c>
      <c r="G651" s="25">
        <v>43665</v>
      </c>
      <c r="H651" s="12" t="str">
        <f>VLOOKUP(C651,'MASTER SALE PARTY'!$B$4:$E$1000,3,FALSE)</f>
        <v>27-Maharashatra</v>
      </c>
      <c r="I651" s="17">
        <v>0</v>
      </c>
      <c r="J651" s="17" t="s">
        <v>37</v>
      </c>
      <c r="K651" s="26">
        <v>87089900</v>
      </c>
      <c r="L651" s="20">
        <f>VLOOKUP(K651,'MASTER SALE HSN'!$A$4:$E$200,5,FALSE)</f>
        <v>28</v>
      </c>
      <c r="M651" s="26"/>
      <c r="N651" s="12"/>
      <c r="O651" s="12"/>
      <c r="P651" s="12"/>
      <c r="Q651" s="12"/>
      <c r="R651" s="12"/>
      <c r="S651" s="28">
        <v>20686.64</v>
      </c>
      <c r="T651" s="21">
        <f t="shared" si="29"/>
        <v>0</v>
      </c>
      <c r="U651" s="21">
        <f t="shared" si="30"/>
        <v>2896.1296000000002</v>
      </c>
      <c r="V651" s="21">
        <f t="shared" si="31"/>
        <v>2896.1296000000002</v>
      </c>
      <c r="W651" s="21">
        <v>0</v>
      </c>
      <c r="X651" s="27">
        <v>26478.8992</v>
      </c>
      <c r="Y651" s="12" t="s">
        <v>38</v>
      </c>
      <c r="Z651" s="12" t="s">
        <v>1482</v>
      </c>
      <c r="AA651" s="12" t="str">
        <f>VLOOKUP(C651,'MASTER SALE PARTY'!$B$4:$E$1000,4,FALSE)</f>
        <v>Local</v>
      </c>
      <c r="AB651" s="26">
        <v>38</v>
      </c>
    </row>
    <row r="652" spans="1:28">
      <c r="A652" s="16">
        <v>43647</v>
      </c>
      <c r="B652" s="12">
        <v>108</v>
      </c>
      <c r="C652" s="23" t="s">
        <v>45</v>
      </c>
      <c r="D652" s="12" t="str">
        <f>VLOOKUP(C652,'MASTER SALE PARTY'!$B$4:$E$1000,2,FALSE)</f>
        <v>27AAECM8871A1ZF</v>
      </c>
      <c r="E652" s="12" t="s">
        <v>1545</v>
      </c>
      <c r="F652" s="24" t="s">
        <v>704</v>
      </c>
      <c r="G652" s="25">
        <v>43665</v>
      </c>
      <c r="H652" s="12" t="str">
        <f>VLOOKUP(C652,'MASTER SALE PARTY'!$B$4:$E$1000,3,FALSE)</f>
        <v>27-Maharashatra</v>
      </c>
      <c r="I652" s="17">
        <v>0</v>
      </c>
      <c r="J652" s="17" t="s">
        <v>37</v>
      </c>
      <c r="K652" s="26">
        <v>87089900</v>
      </c>
      <c r="L652" s="20">
        <f>VLOOKUP(K652,'MASTER SALE HSN'!$A$4:$E$200,5,FALSE)</f>
        <v>28</v>
      </c>
      <c r="M652" s="26"/>
      <c r="N652" s="12"/>
      <c r="O652" s="12"/>
      <c r="P652" s="12"/>
      <c r="Q652" s="12"/>
      <c r="R652" s="12"/>
      <c r="S652" s="28">
        <v>17441.82</v>
      </c>
      <c r="T652" s="21">
        <f t="shared" si="29"/>
        <v>0</v>
      </c>
      <c r="U652" s="21">
        <f t="shared" si="30"/>
        <v>2441.8547999999996</v>
      </c>
      <c r="V652" s="21">
        <f t="shared" si="31"/>
        <v>2441.8547999999996</v>
      </c>
      <c r="W652" s="21">
        <v>0</v>
      </c>
      <c r="X652" s="27">
        <v>22325.519600000003</v>
      </c>
      <c r="Y652" s="12" t="s">
        <v>38</v>
      </c>
      <c r="Z652" s="12" t="s">
        <v>1482</v>
      </c>
      <c r="AA652" s="12" t="str">
        <f>VLOOKUP(C652,'MASTER SALE PARTY'!$B$4:$E$1000,4,FALSE)</f>
        <v>Local</v>
      </c>
      <c r="AB652" s="26">
        <v>9</v>
      </c>
    </row>
    <row r="653" spans="1:28">
      <c r="A653" s="16">
        <v>43647</v>
      </c>
      <c r="B653" s="12">
        <v>109</v>
      </c>
      <c r="C653" s="23" t="s">
        <v>173</v>
      </c>
      <c r="D653" s="12" t="str">
        <f>VLOOKUP(C653,'MASTER SALE PARTY'!$B$4:$E$1000,2,FALSE)</f>
        <v>27AAGCP0139E1ZP</v>
      </c>
      <c r="E653" s="12" t="s">
        <v>1545</v>
      </c>
      <c r="F653" s="24" t="s">
        <v>705</v>
      </c>
      <c r="G653" s="25">
        <v>43665</v>
      </c>
      <c r="H653" s="12" t="str">
        <f>VLOOKUP(C653,'MASTER SALE PARTY'!$B$4:$E$1000,3,FALSE)</f>
        <v>27-Maharashatra</v>
      </c>
      <c r="I653" s="17">
        <v>0</v>
      </c>
      <c r="J653" s="17" t="s">
        <v>37</v>
      </c>
      <c r="K653" s="26">
        <v>87141090</v>
      </c>
      <c r="L653" s="20">
        <f>VLOOKUP(K653,'MASTER SALE HSN'!$A$4:$E$200,5,FALSE)</f>
        <v>28</v>
      </c>
      <c r="M653" s="26"/>
      <c r="N653" s="12"/>
      <c r="O653" s="12"/>
      <c r="P653" s="12"/>
      <c r="Q653" s="12"/>
      <c r="R653" s="12"/>
      <c r="S653" s="28">
        <v>33162.800000000003</v>
      </c>
      <c r="T653" s="21">
        <f t="shared" si="29"/>
        <v>0</v>
      </c>
      <c r="U653" s="21">
        <f t="shared" si="30"/>
        <v>4642.7920000000004</v>
      </c>
      <c r="V653" s="21">
        <f t="shared" si="31"/>
        <v>4642.7920000000004</v>
      </c>
      <c r="W653" s="21">
        <v>0</v>
      </c>
      <c r="X653" s="27">
        <v>42448.384000000005</v>
      </c>
      <c r="Y653" s="12" t="s">
        <v>38</v>
      </c>
      <c r="Z653" s="12" t="s">
        <v>1482</v>
      </c>
      <c r="AA653" s="12" t="str">
        <f>VLOOKUP(C653,'MASTER SALE PARTY'!$B$4:$E$1000,4,FALSE)</f>
        <v>Local</v>
      </c>
      <c r="AB653" s="26">
        <v>440</v>
      </c>
    </row>
    <row r="654" spans="1:28">
      <c r="A654" s="16">
        <v>43647</v>
      </c>
      <c r="B654" s="12">
        <v>110</v>
      </c>
      <c r="C654" s="23" t="s">
        <v>173</v>
      </c>
      <c r="D654" s="12" t="str">
        <f>VLOOKUP(C654,'MASTER SALE PARTY'!$B$4:$E$1000,2,FALSE)</f>
        <v>27AAGCP0139E1ZP</v>
      </c>
      <c r="E654" s="12" t="s">
        <v>1545</v>
      </c>
      <c r="F654" s="24" t="s">
        <v>706</v>
      </c>
      <c r="G654" s="25">
        <v>43665</v>
      </c>
      <c r="H654" s="12" t="str">
        <f>VLOOKUP(C654,'MASTER SALE PARTY'!$B$4:$E$1000,3,FALSE)</f>
        <v>27-Maharashatra</v>
      </c>
      <c r="I654" s="17">
        <v>0</v>
      </c>
      <c r="J654" s="17" t="s">
        <v>37</v>
      </c>
      <c r="K654" s="26">
        <v>87141090</v>
      </c>
      <c r="L654" s="20">
        <f>VLOOKUP(K654,'MASTER SALE HSN'!$A$4:$E$200,5,FALSE)</f>
        <v>28</v>
      </c>
      <c r="M654" s="26"/>
      <c r="N654" s="12"/>
      <c r="O654" s="12"/>
      <c r="P654" s="12"/>
      <c r="Q654" s="12"/>
      <c r="R654" s="12"/>
      <c r="S654" s="28">
        <v>59257.8</v>
      </c>
      <c r="T654" s="21">
        <f t="shared" si="29"/>
        <v>0</v>
      </c>
      <c r="U654" s="21">
        <f t="shared" si="30"/>
        <v>8296.0920000000006</v>
      </c>
      <c r="V654" s="21">
        <f t="shared" si="31"/>
        <v>8296.0920000000006</v>
      </c>
      <c r="W654" s="21">
        <v>0</v>
      </c>
      <c r="X654" s="27">
        <v>75849.984000000011</v>
      </c>
      <c r="Y654" s="12" t="s">
        <v>38</v>
      </c>
      <c r="Z654" s="12" t="s">
        <v>1482</v>
      </c>
      <c r="AA654" s="12" t="str">
        <f>VLOOKUP(C654,'MASTER SALE PARTY'!$B$4:$E$1000,4,FALSE)</f>
        <v>Local</v>
      </c>
      <c r="AB654" s="26">
        <v>1260</v>
      </c>
    </row>
    <row r="655" spans="1:28">
      <c r="A655" s="16">
        <v>43647</v>
      </c>
      <c r="B655" s="12">
        <v>111</v>
      </c>
      <c r="C655" s="23" t="s">
        <v>92</v>
      </c>
      <c r="D655" s="12" t="str">
        <f>VLOOKUP(C655,'MASTER SALE PARTY'!$B$4:$E$1000,2,FALSE)</f>
        <v>27AAACH4211R1ZF</v>
      </c>
      <c r="E655" s="12" t="s">
        <v>1545</v>
      </c>
      <c r="F655" s="24" t="s">
        <v>707</v>
      </c>
      <c r="G655" s="25">
        <v>43665</v>
      </c>
      <c r="H655" s="12" t="str">
        <f>VLOOKUP(C655,'MASTER SALE PARTY'!$B$4:$E$1000,3,FALSE)</f>
        <v>27-Maharashatra</v>
      </c>
      <c r="I655" s="17">
        <v>0</v>
      </c>
      <c r="J655" s="17" t="s">
        <v>37</v>
      </c>
      <c r="K655" s="26">
        <v>85129000</v>
      </c>
      <c r="L655" s="20">
        <f>VLOOKUP(K655,'MASTER SALE HSN'!$A$4:$E$200,5,FALSE)</f>
        <v>18</v>
      </c>
      <c r="M655" s="26"/>
      <c r="N655" s="12"/>
      <c r="O655" s="12"/>
      <c r="P655" s="12"/>
      <c r="Q655" s="12"/>
      <c r="R655" s="12"/>
      <c r="S655" s="28">
        <v>30000</v>
      </c>
      <c r="T655" s="21">
        <f t="shared" si="29"/>
        <v>0</v>
      </c>
      <c r="U655" s="21">
        <f t="shared" si="30"/>
        <v>2700</v>
      </c>
      <c r="V655" s="21">
        <f t="shared" si="31"/>
        <v>2700</v>
      </c>
      <c r="W655" s="21">
        <v>0</v>
      </c>
      <c r="X655" s="27">
        <v>35400</v>
      </c>
      <c r="Y655" s="12" t="s">
        <v>38</v>
      </c>
      <c r="Z655" s="12" t="s">
        <v>1482</v>
      </c>
      <c r="AA655" s="12" t="str">
        <f>VLOOKUP(C655,'MASTER SALE PARTY'!$B$4:$E$1000,4,FALSE)</f>
        <v>Local</v>
      </c>
      <c r="AB655" s="26">
        <v>1200</v>
      </c>
    </row>
    <row r="656" spans="1:28">
      <c r="A656" s="16">
        <v>43647</v>
      </c>
      <c r="B656" s="12">
        <v>112</v>
      </c>
      <c r="C656" s="23" t="s">
        <v>185</v>
      </c>
      <c r="D656" s="12" t="str">
        <f>VLOOKUP(C656,'MASTER SALE PARTY'!$B$4:$E$1000,2,FALSE)</f>
        <v>27AABFP3834C1ZK</v>
      </c>
      <c r="E656" s="12" t="s">
        <v>1545</v>
      </c>
      <c r="F656" s="24" t="s">
        <v>708</v>
      </c>
      <c r="G656" s="25">
        <v>43665</v>
      </c>
      <c r="H656" s="12" t="str">
        <f>VLOOKUP(C656,'MASTER SALE PARTY'!$B$4:$E$1000,3,FALSE)</f>
        <v>27-Maharashatra</v>
      </c>
      <c r="I656" s="17">
        <v>0</v>
      </c>
      <c r="J656" s="17" t="s">
        <v>37</v>
      </c>
      <c r="K656" s="26">
        <v>87141900</v>
      </c>
      <c r="L656" s="20">
        <f>VLOOKUP(K656,'MASTER SALE HSN'!$A$4:$E$200,5,FALSE)</f>
        <v>28</v>
      </c>
      <c r="M656" s="26"/>
      <c r="N656" s="12"/>
      <c r="O656" s="12"/>
      <c r="P656" s="12"/>
      <c r="Q656" s="12"/>
      <c r="R656" s="12"/>
      <c r="S656" s="28">
        <v>55669.4</v>
      </c>
      <c r="T656" s="21">
        <f t="shared" si="29"/>
        <v>0</v>
      </c>
      <c r="U656" s="21">
        <f t="shared" si="30"/>
        <v>7793.7159999999994</v>
      </c>
      <c r="V656" s="21">
        <f t="shared" si="31"/>
        <v>7793.7159999999994</v>
      </c>
      <c r="W656" s="21">
        <v>0</v>
      </c>
      <c r="X656" s="27">
        <v>71256.84199999999</v>
      </c>
      <c r="Y656" s="12" t="s">
        <v>38</v>
      </c>
      <c r="Z656" s="12" t="s">
        <v>1482</v>
      </c>
      <c r="AA656" s="12" t="str">
        <f>VLOOKUP(C656,'MASTER SALE PARTY'!$B$4:$E$1000,4,FALSE)</f>
        <v>Local</v>
      </c>
      <c r="AB656" s="26">
        <v>4460</v>
      </c>
    </row>
    <row r="657" spans="1:28">
      <c r="A657" s="16">
        <v>43647</v>
      </c>
      <c r="B657" s="12">
        <v>113</v>
      </c>
      <c r="C657" s="23" t="s">
        <v>696</v>
      </c>
      <c r="D657" s="12" t="str">
        <f>VLOOKUP(C657,'MASTER SALE PARTY'!$B$4:$E$1000,2,FALSE)</f>
        <v>27AAACT1344F1ZO</v>
      </c>
      <c r="E657" s="12" t="s">
        <v>1545</v>
      </c>
      <c r="F657" s="24" t="s">
        <v>709</v>
      </c>
      <c r="G657" s="25">
        <v>43665</v>
      </c>
      <c r="H657" s="12" t="str">
        <f>VLOOKUP(C657,'MASTER SALE PARTY'!$B$4:$E$1000,3,FALSE)</f>
        <v>27-Maharashatra</v>
      </c>
      <c r="I657" s="17">
        <v>0</v>
      </c>
      <c r="J657" s="17" t="s">
        <v>37</v>
      </c>
      <c r="K657" s="26">
        <v>998898</v>
      </c>
      <c r="L657" s="20">
        <f>VLOOKUP(K657,'MASTER SALE HSN'!$A$4:$E$200,5,FALSE)</f>
        <v>18</v>
      </c>
      <c r="M657" s="26"/>
      <c r="N657" s="12"/>
      <c r="O657" s="12"/>
      <c r="P657" s="12"/>
      <c r="Q657" s="12"/>
      <c r="R657" s="12"/>
      <c r="S657" s="28">
        <v>11210.1</v>
      </c>
      <c r="T657" s="21">
        <f t="shared" si="29"/>
        <v>0</v>
      </c>
      <c r="U657" s="21">
        <f t="shared" si="30"/>
        <v>1008.909</v>
      </c>
      <c r="V657" s="21">
        <f t="shared" si="31"/>
        <v>1008.909</v>
      </c>
      <c r="W657" s="21">
        <v>0</v>
      </c>
      <c r="X657" s="27">
        <v>13227.918</v>
      </c>
      <c r="Y657" s="12" t="s">
        <v>38</v>
      </c>
      <c r="Z657" s="12" t="s">
        <v>1482</v>
      </c>
      <c r="AA657" s="12" t="str">
        <f>VLOOKUP(C657,'MASTER SALE PARTY'!$B$4:$E$1000,4,FALSE)</f>
        <v>Local</v>
      </c>
      <c r="AB657" s="26">
        <v>55</v>
      </c>
    </row>
    <row r="658" spans="1:28">
      <c r="A658" s="16">
        <v>43647</v>
      </c>
      <c r="B658" s="12">
        <v>114</v>
      </c>
      <c r="C658" s="23" t="s">
        <v>68</v>
      </c>
      <c r="D658" s="12" t="str">
        <f>VLOOKUP(C658,'MASTER SALE PARTY'!$B$4:$E$1000,2,FALSE)</f>
        <v>27AABFJ4217F1ZP</v>
      </c>
      <c r="E658" s="12" t="s">
        <v>1545</v>
      </c>
      <c r="F658" s="24" t="s">
        <v>710</v>
      </c>
      <c r="G658" s="25">
        <v>43666</v>
      </c>
      <c r="H658" s="12" t="str">
        <f>VLOOKUP(C658,'MASTER SALE PARTY'!$B$4:$E$1000,3,FALSE)</f>
        <v>27-Maharashatra</v>
      </c>
      <c r="I658" s="17">
        <v>0</v>
      </c>
      <c r="J658" s="17" t="s">
        <v>37</v>
      </c>
      <c r="K658" s="26">
        <v>998898</v>
      </c>
      <c r="L658" s="20">
        <f>VLOOKUP(K658,'MASTER SALE HSN'!$A$4:$E$200,5,FALSE)</f>
        <v>18</v>
      </c>
      <c r="M658" s="26"/>
      <c r="N658" s="12"/>
      <c r="O658" s="12"/>
      <c r="P658" s="12"/>
      <c r="Q658" s="12"/>
      <c r="R658" s="12"/>
      <c r="S658" s="28">
        <v>8240.06</v>
      </c>
      <c r="T658" s="21">
        <f t="shared" si="29"/>
        <v>0</v>
      </c>
      <c r="U658" s="21">
        <f t="shared" si="30"/>
        <v>741.60539999999992</v>
      </c>
      <c r="V658" s="21">
        <f t="shared" si="31"/>
        <v>741.60539999999992</v>
      </c>
      <c r="W658" s="21">
        <v>0</v>
      </c>
      <c r="X658" s="27">
        <v>9723.2808000000005</v>
      </c>
      <c r="Y658" s="12" t="s">
        <v>38</v>
      </c>
      <c r="Z658" s="12" t="s">
        <v>1482</v>
      </c>
      <c r="AA658" s="12" t="str">
        <f>VLOOKUP(C658,'MASTER SALE PARTY'!$B$4:$E$1000,4,FALSE)</f>
        <v>Local</v>
      </c>
      <c r="AB658" s="26">
        <v>29</v>
      </c>
    </row>
    <row r="659" spans="1:28">
      <c r="A659" s="16">
        <v>43647</v>
      </c>
      <c r="B659" s="5">
        <v>115</v>
      </c>
      <c r="C659" s="23" t="s">
        <v>45</v>
      </c>
      <c r="D659" s="12" t="str">
        <f>VLOOKUP(C659,'MASTER SALE PARTY'!$B$4:$E$1000,2,FALSE)</f>
        <v>27AAECM8871A1ZF</v>
      </c>
      <c r="E659" s="12" t="s">
        <v>1545</v>
      </c>
      <c r="F659" s="24" t="s">
        <v>711</v>
      </c>
      <c r="G659" s="25">
        <v>43666</v>
      </c>
      <c r="H659" s="12" t="str">
        <f>VLOOKUP(C659,'MASTER SALE PARTY'!$B$4:$E$1000,3,FALSE)</f>
        <v>27-Maharashatra</v>
      </c>
      <c r="I659" s="17">
        <v>0</v>
      </c>
      <c r="J659" s="17" t="s">
        <v>37</v>
      </c>
      <c r="K659" s="26">
        <v>87089900</v>
      </c>
      <c r="L659" s="20">
        <f>VLOOKUP(K659,'MASTER SALE HSN'!$A$4:$E$200,5,FALSE)</f>
        <v>28</v>
      </c>
      <c r="M659" s="26"/>
      <c r="N659" s="12"/>
      <c r="O659" s="12"/>
      <c r="P659" s="12"/>
      <c r="Q659" s="12"/>
      <c r="R659" s="12"/>
      <c r="S659" s="28">
        <v>23255.759999999998</v>
      </c>
      <c r="T659" s="21">
        <f t="shared" si="29"/>
        <v>0</v>
      </c>
      <c r="U659" s="21">
        <f t="shared" si="30"/>
        <v>3255.8063999999995</v>
      </c>
      <c r="V659" s="21">
        <f t="shared" si="31"/>
        <v>3255.8063999999995</v>
      </c>
      <c r="W659" s="21">
        <v>0</v>
      </c>
      <c r="X659" s="27">
        <v>29767.382799999996</v>
      </c>
      <c r="Y659" s="12" t="s">
        <v>38</v>
      </c>
      <c r="Z659" s="12" t="s">
        <v>1482</v>
      </c>
      <c r="AA659" s="12" t="str">
        <f>VLOOKUP(C659,'MASTER SALE PARTY'!$B$4:$E$1000,4,FALSE)</f>
        <v>Local</v>
      </c>
      <c r="AB659" s="26">
        <v>12</v>
      </c>
    </row>
    <row r="660" spans="1:28">
      <c r="A660" s="16">
        <v>43647</v>
      </c>
      <c r="B660" s="5">
        <v>116</v>
      </c>
      <c r="C660" s="23" t="s">
        <v>185</v>
      </c>
      <c r="D660" s="12" t="str">
        <f>VLOOKUP(C660,'MASTER SALE PARTY'!$B$4:$E$1000,2,FALSE)</f>
        <v>27AABFP3834C1ZK</v>
      </c>
      <c r="E660" s="12" t="s">
        <v>1545</v>
      </c>
      <c r="F660" s="24" t="s">
        <v>712</v>
      </c>
      <c r="G660" s="25">
        <v>43666</v>
      </c>
      <c r="H660" s="12" t="str">
        <f>VLOOKUP(C660,'MASTER SALE PARTY'!$B$4:$E$1000,3,FALSE)</f>
        <v>27-Maharashatra</v>
      </c>
      <c r="I660" s="17">
        <v>0</v>
      </c>
      <c r="J660" s="17" t="s">
        <v>37</v>
      </c>
      <c r="K660" s="26">
        <v>87141900</v>
      </c>
      <c r="L660" s="20">
        <f>VLOOKUP(K660,'MASTER SALE HSN'!$A$4:$E$200,5,FALSE)</f>
        <v>28</v>
      </c>
      <c r="M660" s="26"/>
      <c r="N660" s="12"/>
      <c r="O660" s="12"/>
      <c r="P660" s="12"/>
      <c r="Q660" s="12"/>
      <c r="R660" s="12"/>
      <c r="S660" s="28">
        <v>39495</v>
      </c>
      <c r="T660" s="21">
        <f t="shared" si="29"/>
        <v>0</v>
      </c>
      <c r="U660" s="21">
        <f t="shared" si="30"/>
        <v>5529.3</v>
      </c>
      <c r="V660" s="21">
        <f t="shared" si="31"/>
        <v>5529.3</v>
      </c>
      <c r="W660" s="21">
        <v>0</v>
      </c>
      <c r="X660" s="27">
        <v>50553.600000000006</v>
      </c>
      <c r="Y660" s="12" t="s">
        <v>38</v>
      </c>
      <c r="Z660" s="12" t="s">
        <v>1482</v>
      </c>
      <c r="AA660" s="12" t="str">
        <f>VLOOKUP(C660,'MASTER SALE PARTY'!$B$4:$E$1000,4,FALSE)</f>
        <v>Local</v>
      </c>
      <c r="AB660" s="26">
        <v>3180</v>
      </c>
    </row>
    <row r="661" spans="1:28">
      <c r="A661" s="16">
        <v>43647</v>
      </c>
      <c r="B661" s="5">
        <v>117</v>
      </c>
      <c r="C661" s="23" t="s">
        <v>59</v>
      </c>
      <c r="D661" s="12" t="str">
        <f>VLOOKUP(C661,'MASTER SALE PARTY'!$B$4:$E$1000,2,FALSE)</f>
        <v>27AAACT1848E1ZH</v>
      </c>
      <c r="E661" s="12" t="s">
        <v>1545</v>
      </c>
      <c r="F661" s="24" t="s">
        <v>713</v>
      </c>
      <c r="G661" s="25">
        <v>43668</v>
      </c>
      <c r="H661" s="12" t="str">
        <f>VLOOKUP(C661,'MASTER SALE PARTY'!$B$4:$E$1000,3,FALSE)</f>
        <v>27-Maharashatra</v>
      </c>
      <c r="I661" s="17">
        <v>0</v>
      </c>
      <c r="J661" s="17" t="s">
        <v>37</v>
      </c>
      <c r="K661" s="26">
        <v>87089900</v>
      </c>
      <c r="L661" s="20">
        <f>VLOOKUP(K661,'MASTER SALE HSN'!$A$4:$E$200,5,FALSE)</f>
        <v>28</v>
      </c>
      <c r="M661" s="26"/>
      <c r="N661" s="12"/>
      <c r="O661" s="12"/>
      <c r="P661" s="12"/>
      <c r="Q661" s="12"/>
      <c r="R661" s="12"/>
      <c r="S661" s="28">
        <v>69043.199999999997</v>
      </c>
      <c r="T661" s="21">
        <f t="shared" si="29"/>
        <v>0</v>
      </c>
      <c r="U661" s="21">
        <f t="shared" si="30"/>
        <v>9666.0480000000007</v>
      </c>
      <c r="V661" s="21">
        <f t="shared" si="31"/>
        <v>9666.0480000000007</v>
      </c>
      <c r="W661" s="21">
        <v>0</v>
      </c>
      <c r="X661" s="27">
        <v>88375.295999999988</v>
      </c>
      <c r="Y661" s="12" t="s">
        <v>38</v>
      </c>
      <c r="Z661" s="12" t="s">
        <v>1482</v>
      </c>
      <c r="AA661" s="12" t="str">
        <f>VLOOKUP(C661,'MASTER SALE PARTY'!$B$4:$E$1000,4,FALSE)</f>
        <v>Local</v>
      </c>
      <c r="AB661" s="26">
        <v>96</v>
      </c>
    </row>
    <row r="662" spans="1:28">
      <c r="A662" s="16">
        <v>43647</v>
      </c>
      <c r="B662" s="5">
        <v>118</v>
      </c>
      <c r="C662" s="23" t="s">
        <v>45</v>
      </c>
      <c r="D662" s="12" t="str">
        <f>VLOOKUP(C662,'MASTER SALE PARTY'!$B$4:$E$1000,2,FALSE)</f>
        <v>27AAECM8871A1ZF</v>
      </c>
      <c r="E662" s="12" t="s">
        <v>1545</v>
      </c>
      <c r="F662" s="24" t="s">
        <v>714</v>
      </c>
      <c r="G662" s="25">
        <v>43668</v>
      </c>
      <c r="H662" s="12" t="str">
        <f>VLOOKUP(C662,'MASTER SALE PARTY'!$B$4:$E$1000,3,FALSE)</f>
        <v>27-Maharashatra</v>
      </c>
      <c r="I662" s="17">
        <v>0</v>
      </c>
      <c r="J662" s="17" t="s">
        <v>37</v>
      </c>
      <c r="K662" s="26">
        <v>87089900</v>
      </c>
      <c r="L662" s="20">
        <f>VLOOKUP(K662,'MASTER SALE HSN'!$A$4:$E$200,5,FALSE)</f>
        <v>28</v>
      </c>
      <c r="M662" s="26"/>
      <c r="N662" s="12"/>
      <c r="O662" s="12"/>
      <c r="P662" s="12"/>
      <c r="Q662" s="12"/>
      <c r="R662" s="12"/>
      <c r="S662" s="28">
        <v>23255.759999999998</v>
      </c>
      <c r="T662" s="21">
        <f t="shared" si="29"/>
        <v>0</v>
      </c>
      <c r="U662" s="21">
        <f t="shared" si="30"/>
        <v>3255.8063999999995</v>
      </c>
      <c r="V662" s="21">
        <f t="shared" si="31"/>
        <v>3255.8063999999995</v>
      </c>
      <c r="W662" s="21">
        <v>0</v>
      </c>
      <c r="X662" s="27">
        <v>29767.382799999996</v>
      </c>
      <c r="Y662" s="12" t="s">
        <v>38</v>
      </c>
      <c r="Z662" s="12" t="s">
        <v>1482</v>
      </c>
      <c r="AA662" s="12" t="str">
        <f>VLOOKUP(C662,'MASTER SALE PARTY'!$B$4:$E$1000,4,FALSE)</f>
        <v>Local</v>
      </c>
      <c r="AB662" s="26">
        <v>12</v>
      </c>
    </row>
    <row r="663" spans="1:28">
      <c r="A663" s="16">
        <v>43647</v>
      </c>
      <c r="B663" s="5">
        <v>119</v>
      </c>
      <c r="C663" s="23" t="s">
        <v>142</v>
      </c>
      <c r="D663" s="12" t="str">
        <f>VLOOKUP(C663,'MASTER SALE PARTY'!$B$4:$E$1000,2,FALSE)</f>
        <v>27AAACB2484Q1Z8</v>
      </c>
      <c r="E663" s="12" t="s">
        <v>1545</v>
      </c>
      <c r="F663" s="24" t="s">
        <v>715</v>
      </c>
      <c r="G663" s="25">
        <v>43668</v>
      </c>
      <c r="H663" s="12" t="str">
        <f>VLOOKUP(C663,'MASTER SALE PARTY'!$B$4:$E$1000,3,FALSE)</f>
        <v>27-Maharashatra</v>
      </c>
      <c r="I663" s="17">
        <v>0</v>
      </c>
      <c r="J663" s="17" t="s">
        <v>37</v>
      </c>
      <c r="K663" s="26">
        <v>998898</v>
      </c>
      <c r="L663" s="20">
        <f>VLOOKUP(K663,'MASTER SALE HSN'!$A$4:$E$200,5,FALSE)</f>
        <v>18</v>
      </c>
      <c r="M663" s="26"/>
      <c r="N663" s="12"/>
      <c r="O663" s="12"/>
      <c r="P663" s="12"/>
      <c r="Q663" s="12"/>
      <c r="R663" s="12"/>
      <c r="S663" s="28">
        <v>94778</v>
      </c>
      <c r="T663" s="21">
        <f t="shared" si="29"/>
        <v>0</v>
      </c>
      <c r="U663" s="21">
        <f t="shared" si="30"/>
        <v>8530.02</v>
      </c>
      <c r="V663" s="21">
        <f t="shared" si="31"/>
        <v>8530.02</v>
      </c>
      <c r="W663" s="21">
        <v>0</v>
      </c>
      <c r="X663" s="27">
        <v>111838.04000000001</v>
      </c>
      <c r="Y663" s="12" t="s">
        <v>38</v>
      </c>
      <c r="Z663" s="12" t="s">
        <v>1482</v>
      </c>
      <c r="AA663" s="12" t="str">
        <f>VLOOKUP(C663,'MASTER SALE PARTY'!$B$4:$E$1000,4,FALSE)</f>
        <v>Local</v>
      </c>
      <c r="AB663" s="26">
        <v>1096</v>
      </c>
    </row>
    <row r="664" spans="1:28">
      <c r="A664" s="16">
        <v>43647</v>
      </c>
      <c r="B664" s="5">
        <v>120</v>
      </c>
      <c r="C664" s="23" t="s">
        <v>142</v>
      </c>
      <c r="D664" s="12" t="str">
        <f>VLOOKUP(C664,'MASTER SALE PARTY'!$B$4:$E$1000,2,FALSE)</f>
        <v>27AAACB2484Q1Z8</v>
      </c>
      <c r="E664" s="12" t="s">
        <v>1545</v>
      </c>
      <c r="F664" s="24" t="s">
        <v>716</v>
      </c>
      <c r="G664" s="25">
        <v>43668</v>
      </c>
      <c r="H664" s="12" t="str">
        <f>VLOOKUP(C664,'MASTER SALE PARTY'!$B$4:$E$1000,3,FALSE)</f>
        <v>27-Maharashatra</v>
      </c>
      <c r="I664" s="17">
        <v>0</v>
      </c>
      <c r="J664" s="17" t="s">
        <v>37</v>
      </c>
      <c r="K664" s="26">
        <v>998898</v>
      </c>
      <c r="L664" s="20">
        <f>VLOOKUP(K664,'MASTER SALE HSN'!$A$4:$E$200,5,FALSE)</f>
        <v>18</v>
      </c>
      <c r="M664" s="26"/>
      <c r="N664" s="12"/>
      <c r="O664" s="12"/>
      <c r="P664" s="12"/>
      <c r="Q664" s="12"/>
      <c r="R664" s="12"/>
      <c r="S664" s="28">
        <v>1972</v>
      </c>
      <c r="T664" s="21">
        <f t="shared" si="29"/>
        <v>0</v>
      </c>
      <c r="U664" s="21">
        <f t="shared" si="30"/>
        <v>177.48</v>
      </c>
      <c r="V664" s="21">
        <f t="shared" si="31"/>
        <v>177.48</v>
      </c>
      <c r="W664" s="21">
        <v>0</v>
      </c>
      <c r="X664" s="27">
        <v>2326.96</v>
      </c>
      <c r="Y664" s="12" t="s">
        <v>38</v>
      </c>
      <c r="Z664" s="12" t="s">
        <v>1482</v>
      </c>
      <c r="AA664" s="12" t="str">
        <f>VLOOKUP(C664,'MASTER SALE PARTY'!$B$4:$E$1000,4,FALSE)</f>
        <v>Local</v>
      </c>
      <c r="AB664" s="26">
        <v>29</v>
      </c>
    </row>
    <row r="665" spans="1:28">
      <c r="A665" s="16">
        <v>43647</v>
      </c>
      <c r="B665" s="5">
        <v>121</v>
      </c>
      <c r="C665" s="23" t="s">
        <v>59</v>
      </c>
      <c r="D665" s="12" t="str">
        <f>VLOOKUP(C665,'MASTER SALE PARTY'!$B$4:$E$1000,2,FALSE)</f>
        <v>27AAACT1848E1ZH</v>
      </c>
      <c r="E665" s="12" t="s">
        <v>1545</v>
      </c>
      <c r="F665" s="24" t="s">
        <v>717</v>
      </c>
      <c r="G665" s="25">
        <v>43668</v>
      </c>
      <c r="H665" s="12" t="str">
        <f>VLOOKUP(C665,'MASTER SALE PARTY'!$B$4:$E$1000,3,FALSE)</f>
        <v>27-Maharashatra</v>
      </c>
      <c r="I665" s="17">
        <v>0</v>
      </c>
      <c r="J665" s="17" t="s">
        <v>37</v>
      </c>
      <c r="K665" s="26">
        <v>87089900</v>
      </c>
      <c r="L665" s="20">
        <f>VLOOKUP(K665,'MASTER SALE HSN'!$A$4:$E$200,5,FALSE)</f>
        <v>28</v>
      </c>
      <c r="M665" s="26"/>
      <c r="N665" s="12"/>
      <c r="O665" s="12"/>
      <c r="P665" s="12"/>
      <c r="Q665" s="12"/>
      <c r="R665" s="12"/>
      <c r="S665" s="28">
        <v>21892.32</v>
      </c>
      <c r="T665" s="21">
        <f t="shared" si="29"/>
        <v>0</v>
      </c>
      <c r="U665" s="21">
        <f t="shared" si="30"/>
        <v>3064.9248000000002</v>
      </c>
      <c r="V665" s="21">
        <f t="shared" si="31"/>
        <v>3064.9248000000002</v>
      </c>
      <c r="W665" s="21">
        <v>0</v>
      </c>
      <c r="X665" s="27">
        <v>28022.159600000003</v>
      </c>
      <c r="Y665" s="12" t="s">
        <v>38</v>
      </c>
      <c r="Z665" s="12" t="s">
        <v>1482</v>
      </c>
      <c r="AA665" s="12" t="str">
        <f>VLOOKUP(C665,'MASTER SALE PARTY'!$B$4:$E$1000,4,FALSE)</f>
        <v>Local</v>
      </c>
      <c r="AB665" s="26">
        <v>46</v>
      </c>
    </row>
    <row r="666" spans="1:28">
      <c r="A666" s="16">
        <v>43647</v>
      </c>
      <c r="B666" s="5">
        <v>122</v>
      </c>
      <c r="C666" s="23" t="s">
        <v>92</v>
      </c>
      <c r="D666" s="12" t="str">
        <f>VLOOKUP(C666,'MASTER SALE PARTY'!$B$4:$E$1000,2,FALSE)</f>
        <v>27AAACH4211R1ZF</v>
      </c>
      <c r="E666" s="12" t="s">
        <v>1545</v>
      </c>
      <c r="F666" s="24" t="s">
        <v>718</v>
      </c>
      <c r="G666" s="25">
        <v>43668</v>
      </c>
      <c r="H666" s="12" t="str">
        <f>VLOOKUP(C666,'MASTER SALE PARTY'!$B$4:$E$1000,3,FALSE)</f>
        <v>27-Maharashatra</v>
      </c>
      <c r="I666" s="17">
        <v>0</v>
      </c>
      <c r="J666" s="17" t="s">
        <v>37</v>
      </c>
      <c r="K666" s="26">
        <v>85129000</v>
      </c>
      <c r="L666" s="20">
        <f>VLOOKUP(K666,'MASTER SALE HSN'!$A$4:$E$200,5,FALSE)</f>
        <v>18</v>
      </c>
      <c r="M666" s="26"/>
      <c r="N666" s="12"/>
      <c r="O666" s="12"/>
      <c r="P666" s="12"/>
      <c r="Q666" s="12"/>
      <c r="R666" s="12"/>
      <c r="S666" s="28">
        <v>60000</v>
      </c>
      <c r="T666" s="21">
        <f t="shared" ref="T666:T728" si="32">+IF(AA666="oms",S666/100*L666,0)</f>
        <v>0</v>
      </c>
      <c r="U666" s="21">
        <f t="shared" ref="U666:U728" si="33">+IF(AA666="local",S666/100*L666/2,0)</f>
        <v>5400</v>
      </c>
      <c r="V666" s="21">
        <f t="shared" ref="V666:V728" si="34">+IF(AA666="local",S666/100*L666/2,0)</f>
        <v>5400</v>
      </c>
      <c r="W666" s="21">
        <v>0</v>
      </c>
      <c r="X666" s="27">
        <v>70800</v>
      </c>
      <c r="Y666" s="12" t="s">
        <v>38</v>
      </c>
      <c r="Z666" s="12" t="s">
        <v>1482</v>
      </c>
      <c r="AA666" s="12" t="str">
        <f>VLOOKUP(C666,'MASTER SALE PARTY'!$B$4:$E$1000,4,FALSE)</f>
        <v>Local</v>
      </c>
      <c r="AB666" s="26">
        <v>2400</v>
      </c>
    </row>
    <row r="667" spans="1:28">
      <c r="A667" s="16">
        <v>43647</v>
      </c>
      <c r="B667" s="5">
        <v>123</v>
      </c>
      <c r="C667" s="23" t="s">
        <v>173</v>
      </c>
      <c r="D667" s="12" t="str">
        <f>VLOOKUP(C667,'MASTER SALE PARTY'!$B$4:$E$1000,2,FALSE)</f>
        <v>27AAGCP0139E1ZP</v>
      </c>
      <c r="E667" s="12" t="s">
        <v>1545</v>
      </c>
      <c r="F667" s="24" t="s">
        <v>719</v>
      </c>
      <c r="G667" s="25">
        <v>43668</v>
      </c>
      <c r="H667" s="12" t="str">
        <f>VLOOKUP(C667,'MASTER SALE PARTY'!$B$4:$E$1000,3,FALSE)</f>
        <v>27-Maharashatra</v>
      </c>
      <c r="I667" s="17">
        <v>0</v>
      </c>
      <c r="J667" s="17" t="s">
        <v>37</v>
      </c>
      <c r="K667" s="26">
        <v>87141090</v>
      </c>
      <c r="L667" s="20">
        <f>VLOOKUP(K667,'MASTER SALE HSN'!$A$4:$E$200,5,FALSE)</f>
        <v>28</v>
      </c>
      <c r="M667" s="26"/>
      <c r="N667" s="12"/>
      <c r="O667" s="12"/>
      <c r="P667" s="12"/>
      <c r="Q667" s="12"/>
      <c r="R667" s="12"/>
      <c r="S667" s="28">
        <v>37685</v>
      </c>
      <c r="T667" s="21">
        <f t="shared" si="32"/>
        <v>0</v>
      </c>
      <c r="U667" s="21">
        <f t="shared" si="33"/>
        <v>5275.9000000000005</v>
      </c>
      <c r="V667" s="21">
        <f t="shared" si="34"/>
        <v>5275.9000000000005</v>
      </c>
      <c r="W667" s="21">
        <v>0</v>
      </c>
      <c r="X667" s="27">
        <v>48236.800000000003</v>
      </c>
      <c r="Y667" s="12" t="s">
        <v>38</v>
      </c>
      <c r="Z667" s="12" t="s">
        <v>1482</v>
      </c>
      <c r="AA667" s="12" t="str">
        <f>VLOOKUP(C667,'MASTER SALE PARTY'!$B$4:$E$1000,4,FALSE)</f>
        <v>Local</v>
      </c>
      <c r="AB667" s="26">
        <v>500</v>
      </c>
    </row>
    <row r="668" spans="1:28">
      <c r="A668" s="16">
        <v>43647</v>
      </c>
      <c r="B668" s="5">
        <v>124</v>
      </c>
      <c r="C668" s="23" t="s">
        <v>45</v>
      </c>
      <c r="D668" s="12" t="str">
        <f>VLOOKUP(C668,'MASTER SALE PARTY'!$B$4:$E$1000,2,FALSE)</f>
        <v>27AAECM8871A1ZF</v>
      </c>
      <c r="E668" s="12" t="s">
        <v>1545</v>
      </c>
      <c r="F668" s="24" t="s">
        <v>720</v>
      </c>
      <c r="G668" s="25">
        <v>43669</v>
      </c>
      <c r="H668" s="12" t="str">
        <f>VLOOKUP(C668,'MASTER SALE PARTY'!$B$4:$E$1000,3,FALSE)</f>
        <v>27-Maharashatra</v>
      </c>
      <c r="I668" s="17">
        <v>0</v>
      </c>
      <c r="J668" s="17" t="s">
        <v>37</v>
      </c>
      <c r="K668" s="26">
        <v>87089900</v>
      </c>
      <c r="L668" s="20">
        <f>VLOOKUP(K668,'MASTER SALE HSN'!$A$4:$E$200,5,FALSE)</f>
        <v>28</v>
      </c>
      <c r="M668" s="26"/>
      <c r="N668" s="12"/>
      <c r="O668" s="12"/>
      <c r="P668" s="12"/>
      <c r="Q668" s="12"/>
      <c r="R668" s="12"/>
      <c r="S668" s="28">
        <v>23255.759999999998</v>
      </c>
      <c r="T668" s="21">
        <f t="shared" si="32"/>
        <v>0</v>
      </c>
      <c r="U668" s="21">
        <f t="shared" si="33"/>
        <v>3255.8063999999995</v>
      </c>
      <c r="V668" s="21">
        <f t="shared" si="34"/>
        <v>3255.8063999999995</v>
      </c>
      <c r="W668" s="21">
        <v>0</v>
      </c>
      <c r="X668" s="27">
        <v>29767.382799999996</v>
      </c>
      <c r="Y668" s="12" t="s">
        <v>38</v>
      </c>
      <c r="Z668" s="12" t="s">
        <v>1482</v>
      </c>
      <c r="AA668" s="12" t="str">
        <f>VLOOKUP(C668,'MASTER SALE PARTY'!$B$4:$E$1000,4,FALSE)</f>
        <v>Local</v>
      </c>
      <c r="AB668" s="26">
        <v>12</v>
      </c>
    </row>
    <row r="669" spans="1:28">
      <c r="A669" s="16">
        <v>43647</v>
      </c>
      <c r="B669" s="5">
        <v>125</v>
      </c>
      <c r="C669" s="23" t="s">
        <v>59</v>
      </c>
      <c r="D669" s="12" t="str">
        <f>VLOOKUP(C669,'MASTER SALE PARTY'!$B$4:$E$1000,2,FALSE)</f>
        <v>27AAACT1848E1ZH</v>
      </c>
      <c r="E669" s="12" t="s">
        <v>1545</v>
      </c>
      <c r="F669" s="24" t="s">
        <v>721</v>
      </c>
      <c r="G669" s="25">
        <v>43669</v>
      </c>
      <c r="H669" s="12" t="str">
        <f>VLOOKUP(C669,'MASTER SALE PARTY'!$B$4:$E$1000,3,FALSE)</f>
        <v>27-Maharashatra</v>
      </c>
      <c r="I669" s="17">
        <v>0</v>
      </c>
      <c r="J669" s="17" t="s">
        <v>37</v>
      </c>
      <c r="K669" s="26">
        <v>87089900</v>
      </c>
      <c r="L669" s="20">
        <f>VLOOKUP(K669,'MASTER SALE HSN'!$A$4:$E$200,5,FALSE)</f>
        <v>28</v>
      </c>
      <c r="M669" s="26"/>
      <c r="N669" s="12"/>
      <c r="O669" s="12"/>
      <c r="P669" s="12"/>
      <c r="Q669" s="12"/>
      <c r="R669" s="12"/>
      <c r="S669" s="28">
        <v>18785.52</v>
      </c>
      <c r="T669" s="21">
        <f t="shared" si="32"/>
        <v>0</v>
      </c>
      <c r="U669" s="21">
        <f t="shared" si="33"/>
        <v>2629.9728</v>
      </c>
      <c r="V669" s="21">
        <f t="shared" si="34"/>
        <v>2629.9728</v>
      </c>
      <c r="W669" s="21">
        <v>0</v>
      </c>
      <c r="X669" s="27">
        <v>24045.455600000001</v>
      </c>
      <c r="Y669" s="12" t="s">
        <v>38</v>
      </c>
      <c r="Z669" s="12" t="s">
        <v>1482</v>
      </c>
      <c r="AA669" s="12" t="str">
        <f>VLOOKUP(C669,'MASTER SALE PARTY'!$B$4:$E$1000,4,FALSE)</f>
        <v>Local</v>
      </c>
      <c r="AB669" s="26">
        <v>39</v>
      </c>
    </row>
    <row r="670" spans="1:28">
      <c r="A670" s="16">
        <v>43647</v>
      </c>
      <c r="B670" s="5">
        <v>126</v>
      </c>
      <c r="C670" s="23" t="s">
        <v>68</v>
      </c>
      <c r="D670" s="12" t="str">
        <f>VLOOKUP(C670,'MASTER SALE PARTY'!$B$4:$E$1000,2,FALSE)</f>
        <v>27AABFJ4217F1ZP</v>
      </c>
      <c r="E670" s="12" t="s">
        <v>1545</v>
      </c>
      <c r="F670" s="24" t="s">
        <v>722</v>
      </c>
      <c r="G670" s="25">
        <v>43669</v>
      </c>
      <c r="H670" s="12" t="str">
        <f>VLOOKUP(C670,'MASTER SALE PARTY'!$B$4:$E$1000,3,FALSE)</f>
        <v>27-Maharashatra</v>
      </c>
      <c r="I670" s="17">
        <v>0</v>
      </c>
      <c r="J670" s="17" t="s">
        <v>37</v>
      </c>
      <c r="K670" s="26">
        <v>998898</v>
      </c>
      <c r="L670" s="20">
        <f>VLOOKUP(K670,'MASTER SALE HSN'!$A$4:$E$200,5,FALSE)</f>
        <v>18</v>
      </c>
      <c r="M670" s="26"/>
      <c r="N670" s="12"/>
      <c r="O670" s="12"/>
      <c r="P670" s="12"/>
      <c r="Q670" s="12"/>
      <c r="R670" s="12"/>
      <c r="S670" s="28">
        <v>7671.78</v>
      </c>
      <c r="T670" s="21">
        <f t="shared" si="32"/>
        <v>0</v>
      </c>
      <c r="U670" s="21">
        <f t="shared" si="33"/>
        <v>690.46019999999999</v>
      </c>
      <c r="V670" s="21">
        <f t="shared" si="34"/>
        <v>690.46019999999999</v>
      </c>
      <c r="W670" s="21">
        <v>0</v>
      </c>
      <c r="X670" s="27">
        <v>9052.7003999999997</v>
      </c>
      <c r="Y670" s="12" t="s">
        <v>38</v>
      </c>
      <c r="Z670" s="12" t="s">
        <v>1482</v>
      </c>
      <c r="AA670" s="12" t="str">
        <f>VLOOKUP(C670,'MASTER SALE PARTY'!$B$4:$E$1000,4,FALSE)</f>
        <v>Local</v>
      </c>
      <c r="AB670" s="26">
        <v>27</v>
      </c>
    </row>
    <row r="671" spans="1:28">
      <c r="A671" s="16">
        <v>43647</v>
      </c>
      <c r="B671" s="5">
        <v>127</v>
      </c>
      <c r="C671" s="23" t="s">
        <v>45</v>
      </c>
      <c r="D671" s="12" t="str">
        <f>VLOOKUP(C671,'MASTER SALE PARTY'!$B$4:$E$1000,2,FALSE)</f>
        <v>27AAECM8871A1ZF</v>
      </c>
      <c r="E671" s="12" t="s">
        <v>1545</v>
      </c>
      <c r="F671" s="24" t="s">
        <v>723</v>
      </c>
      <c r="G671" s="25">
        <v>43669</v>
      </c>
      <c r="H671" s="12" t="str">
        <f>VLOOKUP(C671,'MASTER SALE PARTY'!$B$4:$E$1000,3,FALSE)</f>
        <v>27-Maharashatra</v>
      </c>
      <c r="I671" s="17">
        <v>0</v>
      </c>
      <c r="J671" s="17" t="s">
        <v>37</v>
      </c>
      <c r="K671" s="26">
        <v>87089900</v>
      </c>
      <c r="L671" s="20">
        <f>VLOOKUP(K671,'MASTER SALE HSN'!$A$4:$E$200,5,FALSE)</f>
        <v>28</v>
      </c>
      <c r="M671" s="26"/>
      <c r="N671" s="12"/>
      <c r="O671" s="12"/>
      <c r="P671" s="12"/>
      <c r="Q671" s="12"/>
      <c r="R671" s="12"/>
      <c r="S671" s="28">
        <v>23508.6</v>
      </c>
      <c r="T671" s="21">
        <f t="shared" si="32"/>
        <v>0</v>
      </c>
      <c r="U671" s="21">
        <f t="shared" si="33"/>
        <v>3291.2039999999997</v>
      </c>
      <c r="V671" s="21">
        <f t="shared" si="34"/>
        <v>3291.2039999999997</v>
      </c>
      <c r="W671" s="21">
        <v>0</v>
      </c>
      <c r="X671" s="27">
        <v>30090.997999999996</v>
      </c>
      <c r="Y671" s="12" t="s">
        <v>38</v>
      </c>
      <c r="Z671" s="12" t="s">
        <v>1482</v>
      </c>
      <c r="AA671" s="12" t="str">
        <f>VLOOKUP(C671,'MASTER SALE PARTY'!$B$4:$E$1000,4,FALSE)</f>
        <v>Local</v>
      </c>
      <c r="AB671" s="26">
        <v>12</v>
      </c>
    </row>
    <row r="672" spans="1:28">
      <c r="A672" s="16">
        <v>43647</v>
      </c>
      <c r="B672" s="5">
        <v>128</v>
      </c>
      <c r="C672" s="23" t="s">
        <v>185</v>
      </c>
      <c r="D672" s="12" t="str">
        <f>VLOOKUP(C672,'MASTER SALE PARTY'!$B$4:$E$1000,2,FALSE)</f>
        <v>27AABFP3834C1ZK</v>
      </c>
      <c r="E672" s="12" t="s">
        <v>1545</v>
      </c>
      <c r="F672" s="24" t="s">
        <v>724</v>
      </c>
      <c r="G672" s="25">
        <v>43669</v>
      </c>
      <c r="H672" s="12" t="str">
        <f>VLOOKUP(C672,'MASTER SALE PARTY'!$B$4:$E$1000,3,FALSE)</f>
        <v>27-Maharashatra</v>
      </c>
      <c r="I672" s="17">
        <v>0</v>
      </c>
      <c r="J672" s="17" t="s">
        <v>37</v>
      </c>
      <c r="K672" s="26">
        <v>87141900</v>
      </c>
      <c r="L672" s="20">
        <f>VLOOKUP(K672,'MASTER SALE HSN'!$A$4:$E$200,5,FALSE)</f>
        <v>28</v>
      </c>
      <c r="M672" s="26"/>
      <c r="N672" s="12"/>
      <c r="O672" s="12"/>
      <c r="P672" s="12"/>
      <c r="Q672" s="12"/>
      <c r="R672" s="12"/>
      <c r="S672" s="28">
        <v>59994.1</v>
      </c>
      <c r="T672" s="21">
        <f t="shared" si="32"/>
        <v>0</v>
      </c>
      <c r="U672" s="21">
        <f t="shared" si="33"/>
        <v>8399.1740000000009</v>
      </c>
      <c r="V672" s="21">
        <f t="shared" si="34"/>
        <v>8399.1740000000009</v>
      </c>
      <c r="W672" s="21">
        <v>0</v>
      </c>
      <c r="X672" s="27">
        <v>76792.438000000009</v>
      </c>
      <c r="Y672" s="12" t="s">
        <v>38</v>
      </c>
      <c r="Z672" s="12" t="s">
        <v>1482</v>
      </c>
      <c r="AA672" s="12" t="str">
        <f>VLOOKUP(C672,'MASTER SALE PARTY'!$B$4:$E$1000,4,FALSE)</f>
        <v>Local</v>
      </c>
      <c r="AB672" s="26">
        <v>4890</v>
      </c>
    </row>
    <row r="673" spans="1:28">
      <c r="A673" s="16">
        <v>43647</v>
      </c>
      <c r="B673" s="5">
        <v>129</v>
      </c>
      <c r="C673" s="23" t="s">
        <v>142</v>
      </c>
      <c r="D673" s="12" t="str">
        <f>VLOOKUP(C673,'MASTER SALE PARTY'!$B$4:$E$1000,2,FALSE)</f>
        <v>27AAACB2484Q1Z8</v>
      </c>
      <c r="E673" s="12" t="s">
        <v>1545</v>
      </c>
      <c r="F673" s="24" t="s">
        <v>725</v>
      </c>
      <c r="G673" s="25">
        <v>43669</v>
      </c>
      <c r="H673" s="12" t="str">
        <f>VLOOKUP(C673,'MASTER SALE PARTY'!$B$4:$E$1000,3,FALSE)</f>
        <v>27-Maharashatra</v>
      </c>
      <c r="I673" s="17">
        <v>0</v>
      </c>
      <c r="J673" s="17" t="s">
        <v>37</v>
      </c>
      <c r="K673" s="26">
        <v>998898</v>
      </c>
      <c r="L673" s="20">
        <f>VLOOKUP(K673,'MASTER SALE HSN'!$A$4:$E$200,5,FALSE)</f>
        <v>18</v>
      </c>
      <c r="M673" s="26"/>
      <c r="N673" s="12"/>
      <c r="O673" s="12"/>
      <c r="P673" s="12"/>
      <c r="Q673" s="12"/>
      <c r="R673" s="12"/>
      <c r="S673" s="28">
        <v>58894</v>
      </c>
      <c r="T673" s="21">
        <f t="shared" si="32"/>
        <v>0</v>
      </c>
      <c r="U673" s="21">
        <f t="shared" si="33"/>
        <v>5300.4600000000009</v>
      </c>
      <c r="V673" s="21">
        <f t="shared" si="34"/>
        <v>5300.4600000000009</v>
      </c>
      <c r="W673" s="21">
        <v>0</v>
      </c>
      <c r="X673" s="27">
        <v>69494.92</v>
      </c>
      <c r="Y673" s="12" t="s">
        <v>38</v>
      </c>
      <c r="Z673" s="12" t="s">
        <v>1482</v>
      </c>
      <c r="AA673" s="12" t="str">
        <f>VLOOKUP(C673,'MASTER SALE PARTY'!$B$4:$E$1000,4,FALSE)</f>
        <v>Local</v>
      </c>
      <c r="AB673" s="26">
        <v>608</v>
      </c>
    </row>
    <row r="674" spans="1:28">
      <c r="A674" s="16">
        <v>43647</v>
      </c>
      <c r="B674" s="5">
        <v>130</v>
      </c>
      <c r="C674" s="23" t="s">
        <v>142</v>
      </c>
      <c r="D674" s="12" t="str">
        <f>VLOOKUP(C674,'MASTER SALE PARTY'!$B$4:$E$1000,2,FALSE)</f>
        <v>27AAACB2484Q1Z8</v>
      </c>
      <c r="E674" s="12" t="s">
        <v>1545</v>
      </c>
      <c r="F674" s="24" t="s">
        <v>726</v>
      </c>
      <c r="G674" s="25">
        <v>43669</v>
      </c>
      <c r="H674" s="12" t="str">
        <f>VLOOKUP(C674,'MASTER SALE PARTY'!$B$4:$E$1000,3,FALSE)</f>
        <v>27-Maharashatra</v>
      </c>
      <c r="I674" s="17">
        <v>0</v>
      </c>
      <c r="J674" s="17" t="s">
        <v>37</v>
      </c>
      <c r="K674" s="26">
        <v>998898</v>
      </c>
      <c r="L674" s="20">
        <f>VLOOKUP(K674,'MASTER SALE HSN'!$A$4:$E$200,5,FALSE)</f>
        <v>18</v>
      </c>
      <c r="M674" s="26"/>
      <c r="N674" s="12"/>
      <c r="O674" s="12"/>
      <c r="P674" s="12"/>
      <c r="Q674" s="12"/>
      <c r="R674" s="12"/>
      <c r="S674" s="28">
        <v>5644</v>
      </c>
      <c r="T674" s="21">
        <f t="shared" si="32"/>
        <v>0</v>
      </c>
      <c r="U674" s="21">
        <f t="shared" si="33"/>
        <v>507.96</v>
      </c>
      <c r="V674" s="21">
        <f t="shared" si="34"/>
        <v>507.96</v>
      </c>
      <c r="W674" s="21">
        <v>0</v>
      </c>
      <c r="X674" s="27">
        <v>6659.92</v>
      </c>
      <c r="Y674" s="12" t="s">
        <v>38</v>
      </c>
      <c r="Z674" s="12" t="s">
        <v>1482</v>
      </c>
      <c r="AA674" s="12" t="str">
        <f>VLOOKUP(C674,'MASTER SALE PARTY'!$B$4:$E$1000,4,FALSE)</f>
        <v>Local</v>
      </c>
      <c r="AB674" s="26">
        <v>83</v>
      </c>
    </row>
    <row r="675" spans="1:28">
      <c r="A675" s="16">
        <v>43647</v>
      </c>
      <c r="B675" s="5">
        <v>131</v>
      </c>
      <c r="C675" s="23" t="s">
        <v>173</v>
      </c>
      <c r="D675" s="12" t="str">
        <f>VLOOKUP(C675,'MASTER SALE PARTY'!$B$4:$E$1000,2,FALSE)</f>
        <v>27AAGCP0139E1ZP</v>
      </c>
      <c r="E675" s="12" t="s">
        <v>1545</v>
      </c>
      <c r="F675" s="24" t="s">
        <v>727</v>
      </c>
      <c r="G675" s="25">
        <v>43669</v>
      </c>
      <c r="H675" s="12" t="str">
        <f>VLOOKUP(C675,'MASTER SALE PARTY'!$B$4:$E$1000,3,FALSE)</f>
        <v>27-Maharashatra</v>
      </c>
      <c r="I675" s="17">
        <v>0</v>
      </c>
      <c r="J675" s="17" t="s">
        <v>37</v>
      </c>
      <c r="K675" s="26">
        <v>87141090</v>
      </c>
      <c r="L675" s="20">
        <f>VLOOKUP(K675,'MASTER SALE HSN'!$A$4:$E$200,5,FALSE)</f>
        <v>28</v>
      </c>
      <c r="M675" s="26"/>
      <c r="N675" s="12"/>
      <c r="O675" s="12"/>
      <c r="P675" s="12"/>
      <c r="Q675" s="12"/>
      <c r="R675" s="12"/>
      <c r="S675" s="28">
        <v>37685</v>
      </c>
      <c r="T675" s="21">
        <f t="shared" si="32"/>
        <v>0</v>
      </c>
      <c r="U675" s="21">
        <f t="shared" si="33"/>
        <v>5275.9000000000005</v>
      </c>
      <c r="V675" s="21">
        <f t="shared" si="34"/>
        <v>5275.9000000000005</v>
      </c>
      <c r="W675" s="21">
        <v>0</v>
      </c>
      <c r="X675" s="27">
        <v>48236.800000000003</v>
      </c>
      <c r="Y675" s="12" t="s">
        <v>38</v>
      </c>
      <c r="Z675" s="12" t="s">
        <v>1482</v>
      </c>
      <c r="AA675" s="12" t="str">
        <f>VLOOKUP(C675,'MASTER SALE PARTY'!$B$4:$E$1000,4,FALSE)</f>
        <v>Local</v>
      </c>
      <c r="AB675" s="26">
        <v>500</v>
      </c>
    </row>
    <row r="676" spans="1:28">
      <c r="A676" s="16">
        <v>43647</v>
      </c>
      <c r="B676" s="5">
        <v>132</v>
      </c>
      <c r="C676" s="23" t="s">
        <v>185</v>
      </c>
      <c r="D676" s="12" t="str">
        <f>VLOOKUP(C676,'MASTER SALE PARTY'!$B$4:$E$1000,2,FALSE)</f>
        <v>27AABFP3834C1ZK</v>
      </c>
      <c r="E676" s="12" t="s">
        <v>1545</v>
      </c>
      <c r="F676" s="24" t="s">
        <v>728</v>
      </c>
      <c r="G676" s="25">
        <v>43670</v>
      </c>
      <c r="H676" s="12" t="str">
        <f>VLOOKUP(C676,'MASTER SALE PARTY'!$B$4:$E$1000,3,FALSE)</f>
        <v>27-Maharashatra</v>
      </c>
      <c r="I676" s="17">
        <v>0</v>
      </c>
      <c r="J676" s="17" t="s">
        <v>37</v>
      </c>
      <c r="K676" s="26">
        <v>87141900</v>
      </c>
      <c r="L676" s="20">
        <f>VLOOKUP(K676,'MASTER SALE HSN'!$A$4:$E$200,5,FALSE)</f>
        <v>28</v>
      </c>
      <c r="M676" s="26"/>
      <c r="N676" s="12"/>
      <c r="O676" s="12"/>
      <c r="P676" s="12"/>
      <c r="Q676" s="12"/>
      <c r="R676" s="12"/>
      <c r="S676" s="28">
        <v>63959.199999999997</v>
      </c>
      <c r="T676" s="21">
        <f t="shared" si="32"/>
        <v>0</v>
      </c>
      <c r="U676" s="21">
        <f t="shared" si="33"/>
        <v>8954.2880000000005</v>
      </c>
      <c r="V676" s="21">
        <f t="shared" si="34"/>
        <v>8954.2880000000005</v>
      </c>
      <c r="W676" s="21">
        <v>0</v>
      </c>
      <c r="X676" s="27">
        <v>81867.775999999998</v>
      </c>
      <c r="Y676" s="12" t="s">
        <v>38</v>
      </c>
      <c r="Z676" s="12" t="s">
        <v>1482</v>
      </c>
      <c r="AA676" s="12" t="str">
        <f>VLOOKUP(C676,'MASTER SALE PARTY'!$B$4:$E$1000,4,FALSE)</f>
        <v>Local</v>
      </c>
      <c r="AB676" s="26">
        <v>4920</v>
      </c>
    </row>
    <row r="677" spans="1:28">
      <c r="A677" s="16">
        <v>43647</v>
      </c>
      <c r="B677" s="5">
        <v>133</v>
      </c>
      <c r="C677" s="23" t="s">
        <v>45</v>
      </c>
      <c r="D677" s="12" t="str">
        <f>VLOOKUP(C677,'MASTER SALE PARTY'!$B$4:$E$1000,2,FALSE)</f>
        <v>27AAECM8871A1ZF</v>
      </c>
      <c r="E677" s="12" t="s">
        <v>1545</v>
      </c>
      <c r="F677" s="24" t="s">
        <v>729</v>
      </c>
      <c r="G677" s="25">
        <v>43670</v>
      </c>
      <c r="H677" s="12" t="str">
        <f>VLOOKUP(C677,'MASTER SALE PARTY'!$B$4:$E$1000,3,FALSE)</f>
        <v>27-Maharashatra</v>
      </c>
      <c r="I677" s="17">
        <v>0</v>
      </c>
      <c r="J677" s="17" t="s">
        <v>37</v>
      </c>
      <c r="K677" s="26">
        <v>87089900</v>
      </c>
      <c r="L677" s="20">
        <f>VLOOKUP(K677,'MASTER SALE HSN'!$A$4:$E$200,5,FALSE)</f>
        <v>28</v>
      </c>
      <c r="M677" s="26"/>
      <c r="N677" s="12"/>
      <c r="O677" s="12"/>
      <c r="P677" s="12"/>
      <c r="Q677" s="12"/>
      <c r="R677" s="12"/>
      <c r="S677" s="28">
        <v>23255.759999999998</v>
      </c>
      <c r="T677" s="21">
        <f t="shared" si="32"/>
        <v>0</v>
      </c>
      <c r="U677" s="21">
        <f t="shared" si="33"/>
        <v>3255.8063999999995</v>
      </c>
      <c r="V677" s="21">
        <f t="shared" si="34"/>
        <v>3255.8063999999995</v>
      </c>
      <c r="W677" s="21">
        <v>0</v>
      </c>
      <c r="X677" s="27">
        <v>29767.382799999996</v>
      </c>
      <c r="Y677" s="12" t="s">
        <v>38</v>
      </c>
      <c r="Z677" s="12" t="s">
        <v>1482</v>
      </c>
      <c r="AA677" s="12" t="str">
        <f>VLOOKUP(C677,'MASTER SALE PARTY'!$B$4:$E$1000,4,FALSE)</f>
        <v>Local</v>
      </c>
      <c r="AB677" s="26">
        <v>12</v>
      </c>
    </row>
    <row r="678" spans="1:28">
      <c r="A678" s="16">
        <v>43647</v>
      </c>
      <c r="B678" s="5">
        <v>134</v>
      </c>
      <c r="C678" s="23" t="s">
        <v>59</v>
      </c>
      <c r="D678" s="12" t="str">
        <f>VLOOKUP(C678,'MASTER SALE PARTY'!$B$4:$E$1000,2,FALSE)</f>
        <v>27AAACT1848E1ZH</v>
      </c>
      <c r="E678" s="12" t="s">
        <v>1545</v>
      </c>
      <c r="F678" s="24" t="s">
        <v>730</v>
      </c>
      <c r="G678" s="25">
        <v>43670</v>
      </c>
      <c r="H678" s="12" t="str">
        <f>VLOOKUP(C678,'MASTER SALE PARTY'!$B$4:$E$1000,3,FALSE)</f>
        <v>27-Maharashatra</v>
      </c>
      <c r="I678" s="17">
        <v>0</v>
      </c>
      <c r="J678" s="17" t="s">
        <v>37</v>
      </c>
      <c r="K678" s="26">
        <v>87089900</v>
      </c>
      <c r="L678" s="20">
        <f>VLOOKUP(K678,'MASTER SALE HSN'!$A$4:$E$200,5,FALSE)</f>
        <v>28</v>
      </c>
      <c r="M678" s="26"/>
      <c r="N678" s="12"/>
      <c r="O678" s="12"/>
      <c r="P678" s="12"/>
      <c r="Q678" s="12"/>
      <c r="R678" s="12"/>
      <c r="S678" s="28">
        <v>32976.720000000001</v>
      </c>
      <c r="T678" s="21">
        <f t="shared" si="32"/>
        <v>0</v>
      </c>
      <c r="U678" s="21">
        <f t="shared" si="33"/>
        <v>4616.7407999999996</v>
      </c>
      <c r="V678" s="21">
        <f t="shared" si="34"/>
        <v>4616.7407999999996</v>
      </c>
      <c r="W678" s="21">
        <v>0</v>
      </c>
      <c r="X678" s="27">
        <v>42210.2016</v>
      </c>
      <c r="Y678" s="12" t="s">
        <v>38</v>
      </c>
      <c r="Z678" s="12" t="s">
        <v>1482</v>
      </c>
      <c r="AA678" s="12" t="str">
        <f>VLOOKUP(C678,'MASTER SALE PARTY'!$B$4:$E$1000,4,FALSE)</f>
        <v>Local</v>
      </c>
      <c r="AB678" s="26">
        <v>69</v>
      </c>
    </row>
    <row r="679" spans="1:28">
      <c r="A679" s="16">
        <v>43647</v>
      </c>
      <c r="B679" s="5">
        <v>135</v>
      </c>
      <c r="C679" s="23" t="s">
        <v>59</v>
      </c>
      <c r="D679" s="12" t="str">
        <f>VLOOKUP(C679,'MASTER SALE PARTY'!$B$4:$E$1000,2,FALSE)</f>
        <v>27AAACT1848E1ZH</v>
      </c>
      <c r="E679" s="12" t="s">
        <v>1545</v>
      </c>
      <c r="F679" s="24" t="s">
        <v>731</v>
      </c>
      <c r="G679" s="25">
        <v>43670</v>
      </c>
      <c r="H679" s="12" t="str">
        <f>VLOOKUP(C679,'MASTER SALE PARTY'!$B$4:$E$1000,3,FALSE)</f>
        <v>27-Maharashatra</v>
      </c>
      <c r="I679" s="17">
        <v>0</v>
      </c>
      <c r="J679" s="17" t="s">
        <v>37</v>
      </c>
      <c r="K679" s="26">
        <v>87089900</v>
      </c>
      <c r="L679" s="20">
        <f>VLOOKUP(K679,'MASTER SALE HSN'!$A$4:$E$200,5,FALSE)</f>
        <v>28</v>
      </c>
      <c r="M679" s="26"/>
      <c r="N679" s="12"/>
      <c r="O679" s="12"/>
      <c r="P679" s="12"/>
      <c r="Q679" s="12"/>
      <c r="R679" s="12"/>
      <c r="S679" s="28">
        <v>14148.5</v>
      </c>
      <c r="T679" s="21">
        <f t="shared" si="32"/>
        <v>0</v>
      </c>
      <c r="U679" s="21">
        <f t="shared" si="33"/>
        <v>1980.7900000000002</v>
      </c>
      <c r="V679" s="21">
        <f t="shared" si="34"/>
        <v>1980.7900000000002</v>
      </c>
      <c r="W679" s="21">
        <v>0</v>
      </c>
      <c r="X679" s="27">
        <v>18110.080000000002</v>
      </c>
      <c r="Y679" s="12" t="s">
        <v>38</v>
      </c>
      <c r="Z679" s="12" t="s">
        <v>1482</v>
      </c>
      <c r="AA679" s="12" t="str">
        <f>VLOOKUP(C679,'MASTER SALE PARTY'!$B$4:$E$1000,4,FALSE)</f>
        <v>Local</v>
      </c>
      <c r="AB679" s="26">
        <v>250</v>
      </c>
    </row>
    <row r="680" spans="1:28">
      <c r="A680" s="16">
        <v>43647</v>
      </c>
      <c r="B680" s="5">
        <v>136</v>
      </c>
      <c r="C680" s="23" t="s">
        <v>121</v>
      </c>
      <c r="D680" s="12" t="str">
        <f>VLOOKUP(C680,'MASTER SALE PARTY'!$B$4:$E$1000,2,FALSE)</f>
        <v>23AABCE9378F1ZK</v>
      </c>
      <c r="E680" s="12" t="s">
        <v>1545</v>
      </c>
      <c r="F680" s="24" t="s">
        <v>732</v>
      </c>
      <c r="G680" s="25">
        <v>43670</v>
      </c>
      <c r="H680" s="12" t="str">
        <f>VLOOKUP(C680,'MASTER SALE PARTY'!$B$4:$E$1000,3,FALSE)</f>
        <v>23-Madhya Pradesh</v>
      </c>
      <c r="I680" s="17">
        <v>0</v>
      </c>
      <c r="J680" s="17" t="s">
        <v>37</v>
      </c>
      <c r="K680" s="26">
        <v>87081090</v>
      </c>
      <c r="L680" s="20">
        <f>VLOOKUP(K680,'MASTER SALE HSN'!$A$4:$E$200,5,FALSE)</f>
        <v>28</v>
      </c>
      <c r="M680" s="26"/>
      <c r="N680" s="12"/>
      <c r="O680" s="12"/>
      <c r="P680" s="12"/>
      <c r="Q680" s="12"/>
      <c r="R680" s="12"/>
      <c r="S680" s="28">
        <v>47916</v>
      </c>
      <c r="T680" s="21">
        <f t="shared" si="32"/>
        <v>13416.480000000001</v>
      </c>
      <c r="U680" s="21">
        <f t="shared" si="33"/>
        <v>0</v>
      </c>
      <c r="V680" s="21">
        <f t="shared" si="34"/>
        <v>0</v>
      </c>
      <c r="W680" s="21">
        <v>0</v>
      </c>
      <c r="X680" s="27">
        <v>61332.480000000003</v>
      </c>
      <c r="Y680" s="12" t="s">
        <v>38</v>
      </c>
      <c r="Z680" s="12" t="s">
        <v>1482</v>
      </c>
      <c r="AA680" s="12" t="str">
        <f>VLOOKUP(C680,'MASTER SALE PARTY'!$B$4:$E$1000,4,FALSE)</f>
        <v>Oms</v>
      </c>
      <c r="AB680" s="26">
        <v>24</v>
      </c>
    </row>
    <row r="681" spans="1:28">
      <c r="A681" s="16">
        <v>43647</v>
      </c>
      <c r="B681" s="5">
        <v>137</v>
      </c>
      <c r="C681" s="23" t="s">
        <v>92</v>
      </c>
      <c r="D681" s="12" t="str">
        <f>VLOOKUP(C681,'MASTER SALE PARTY'!$B$4:$E$1000,2,FALSE)</f>
        <v>27AAACH4211R1ZF</v>
      </c>
      <c r="E681" s="12" t="s">
        <v>1545</v>
      </c>
      <c r="F681" s="24" t="s">
        <v>733</v>
      </c>
      <c r="G681" s="25">
        <v>43670</v>
      </c>
      <c r="H681" s="12" t="str">
        <f>VLOOKUP(C681,'MASTER SALE PARTY'!$B$4:$E$1000,3,FALSE)</f>
        <v>27-Maharashatra</v>
      </c>
      <c r="I681" s="17">
        <v>0</v>
      </c>
      <c r="J681" s="17" t="s">
        <v>37</v>
      </c>
      <c r="K681" s="26">
        <v>85129000</v>
      </c>
      <c r="L681" s="20">
        <f>VLOOKUP(K681,'MASTER SALE HSN'!$A$4:$E$200,5,FALSE)</f>
        <v>18</v>
      </c>
      <c r="M681" s="26"/>
      <c r="N681" s="12"/>
      <c r="O681" s="12"/>
      <c r="P681" s="12"/>
      <c r="Q681" s="12"/>
      <c r="R681" s="12"/>
      <c r="S681" s="28">
        <v>72000</v>
      </c>
      <c r="T681" s="21">
        <f t="shared" si="32"/>
        <v>0</v>
      </c>
      <c r="U681" s="21">
        <f t="shared" si="33"/>
        <v>6480</v>
      </c>
      <c r="V681" s="21">
        <f t="shared" si="34"/>
        <v>6480</v>
      </c>
      <c r="W681" s="21">
        <v>0</v>
      </c>
      <c r="X681" s="27">
        <v>84960</v>
      </c>
      <c r="Y681" s="12" t="s">
        <v>38</v>
      </c>
      <c r="Z681" s="12" t="s">
        <v>1482</v>
      </c>
      <c r="AA681" s="12" t="str">
        <f>VLOOKUP(C681,'MASTER SALE PARTY'!$B$4:$E$1000,4,FALSE)</f>
        <v>Local</v>
      </c>
      <c r="AB681" s="26">
        <v>2880</v>
      </c>
    </row>
    <row r="682" spans="1:28">
      <c r="A682" s="16">
        <v>43647</v>
      </c>
      <c r="B682" s="5">
        <v>138</v>
      </c>
      <c r="C682" s="23" t="s">
        <v>45</v>
      </c>
      <c r="D682" s="12" t="str">
        <f>VLOOKUP(C682,'MASTER SALE PARTY'!$B$4:$E$1000,2,FALSE)</f>
        <v>27AAECM8871A1ZF</v>
      </c>
      <c r="E682" s="12" t="s">
        <v>1545</v>
      </c>
      <c r="F682" s="24" t="s">
        <v>734</v>
      </c>
      <c r="G682" s="25">
        <v>43671</v>
      </c>
      <c r="H682" s="12" t="str">
        <f>VLOOKUP(C682,'MASTER SALE PARTY'!$B$4:$E$1000,3,FALSE)</f>
        <v>27-Maharashatra</v>
      </c>
      <c r="I682" s="17">
        <v>0</v>
      </c>
      <c r="J682" s="17" t="s">
        <v>37</v>
      </c>
      <c r="K682" s="26">
        <v>87089900</v>
      </c>
      <c r="L682" s="20">
        <f>VLOOKUP(K682,'MASTER SALE HSN'!$A$4:$E$200,5,FALSE)</f>
        <v>28</v>
      </c>
      <c r="M682" s="26"/>
      <c r="N682" s="12"/>
      <c r="O682" s="12"/>
      <c r="P682" s="12"/>
      <c r="Q682" s="12"/>
      <c r="R682" s="12"/>
      <c r="S682" s="28">
        <v>23255.759999999998</v>
      </c>
      <c r="T682" s="21">
        <f t="shared" si="32"/>
        <v>0</v>
      </c>
      <c r="U682" s="21">
        <f t="shared" si="33"/>
        <v>3255.8063999999995</v>
      </c>
      <c r="V682" s="21">
        <f t="shared" si="34"/>
        <v>3255.8063999999995</v>
      </c>
      <c r="W682" s="21">
        <v>0</v>
      </c>
      <c r="X682" s="27">
        <v>29767.382799999996</v>
      </c>
      <c r="Y682" s="12" t="s">
        <v>38</v>
      </c>
      <c r="Z682" s="12" t="s">
        <v>1482</v>
      </c>
      <c r="AA682" s="12" t="str">
        <f>VLOOKUP(C682,'MASTER SALE PARTY'!$B$4:$E$1000,4,FALSE)</f>
        <v>Local</v>
      </c>
      <c r="AB682" s="26">
        <v>12</v>
      </c>
    </row>
    <row r="683" spans="1:28">
      <c r="A683" s="16">
        <v>43647</v>
      </c>
      <c r="B683" s="5">
        <v>139</v>
      </c>
      <c r="C683" s="23" t="s">
        <v>45</v>
      </c>
      <c r="D683" s="12" t="str">
        <f>VLOOKUP(C683,'MASTER SALE PARTY'!$B$4:$E$1000,2,FALSE)</f>
        <v>27AAECM8871A1ZF</v>
      </c>
      <c r="E683" s="12" t="s">
        <v>1545</v>
      </c>
      <c r="F683" s="24" t="s">
        <v>735</v>
      </c>
      <c r="G683" s="25">
        <v>43671</v>
      </c>
      <c r="H683" s="12" t="str">
        <f>VLOOKUP(C683,'MASTER SALE PARTY'!$B$4:$E$1000,3,FALSE)</f>
        <v>27-Maharashatra</v>
      </c>
      <c r="I683" s="17">
        <v>0</v>
      </c>
      <c r="J683" s="17" t="s">
        <v>37</v>
      </c>
      <c r="K683" s="26">
        <v>87089900</v>
      </c>
      <c r="L683" s="20">
        <f>VLOOKUP(K683,'MASTER SALE HSN'!$A$4:$E$200,5,FALSE)</f>
        <v>28</v>
      </c>
      <c r="M683" s="26"/>
      <c r="N683" s="12"/>
      <c r="O683" s="12"/>
      <c r="P683" s="12"/>
      <c r="Q683" s="12"/>
      <c r="R683" s="12"/>
      <c r="S683" s="28">
        <v>23508.6</v>
      </c>
      <c r="T683" s="21">
        <f t="shared" si="32"/>
        <v>0</v>
      </c>
      <c r="U683" s="21">
        <f t="shared" si="33"/>
        <v>3291.2039999999997</v>
      </c>
      <c r="V683" s="21">
        <f t="shared" si="34"/>
        <v>3291.2039999999997</v>
      </c>
      <c r="W683" s="21">
        <v>0</v>
      </c>
      <c r="X683" s="27">
        <v>30090.997999999996</v>
      </c>
      <c r="Y683" s="12" t="s">
        <v>38</v>
      </c>
      <c r="Z683" s="12" t="s">
        <v>1482</v>
      </c>
      <c r="AA683" s="12" t="str">
        <f>VLOOKUP(C683,'MASTER SALE PARTY'!$B$4:$E$1000,4,FALSE)</f>
        <v>Local</v>
      </c>
      <c r="AB683" s="26">
        <v>12</v>
      </c>
    </row>
    <row r="684" spans="1:28">
      <c r="A684" s="16">
        <v>43647</v>
      </c>
      <c r="B684" s="5">
        <v>140</v>
      </c>
      <c r="C684" s="23" t="s">
        <v>64</v>
      </c>
      <c r="D684" s="12" t="str">
        <f>VLOOKUP(C684,'MASTER SALE PARTY'!$B$4:$E$1000,2,FALSE)</f>
        <v>27AAACD4090Q1Z8</v>
      </c>
      <c r="E684" s="12" t="s">
        <v>1545</v>
      </c>
      <c r="F684" s="24" t="s">
        <v>736</v>
      </c>
      <c r="G684" s="25">
        <v>43671</v>
      </c>
      <c r="H684" s="12" t="str">
        <f>VLOOKUP(C684,'MASTER SALE PARTY'!$B$4:$E$1000,3,FALSE)</f>
        <v>27-Maharashatra</v>
      </c>
      <c r="I684" s="17">
        <v>0</v>
      </c>
      <c r="J684" s="17" t="s">
        <v>37</v>
      </c>
      <c r="K684" s="26">
        <v>85129000</v>
      </c>
      <c r="L684" s="20">
        <f>VLOOKUP(K684,'MASTER SALE HSN'!$A$4:$E$200,5,FALSE)</f>
        <v>18</v>
      </c>
      <c r="M684" s="26"/>
      <c r="N684" s="12"/>
      <c r="O684" s="12"/>
      <c r="P684" s="12"/>
      <c r="Q684" s="12"/>
      <c r="R684" s="12"/>
      <c r="S684" s="28">
        <v>127378.44</v>
      </c>
      <c r="T684" s="21">
        <f t="shared" si="32"/>
        <v>0</v>
      </c>
      <c r="U684" s="21">
        <f t="shared" si="33"/>
        <v>11464.059600000001</v>
      </c>
      <c r="V684" s="21">
        <f t="shared" si="34"/>
        <v>11464.059600000001</v>
      </c>
      <c r="W684" s="21">
        <v>0</v>
      </c>
      <c r="X684" s="27">
        <v>150306.55920000002</v>
      </c>
      <c r="Y684" s="12" t="s">
        <v>38</v>
      </c>
      <c r="Z684" s="12" t="s">
        <v>1482</v>
      </c>
      <c r="AA684" s="12" t="str">
        <f>VLOOKUP(C684,'MASTER SALE PARTY'!$B$4:$E$1000,4,FALSE)</f>
        <v>Local</v>
      </c>
      <c r="AB684" s="26">
        <v>1044</v>
      </c>
    </row>
    <row r="685" spans="1:28">
      <c r="A685" s="16">
        <v>43647</v>
      </c>
      <c r="B685" s="5">
        <v>141</v>
      </c>
      <c r="C685" s="23" t="s">
        <v>142</v>
      </c>
      <c r="D685" s="12" t="str">
        <f>VLOOKUP(C685,'MASTER SALE PARTY'!$B$4:$E$1000,2,FALSE)</f>
        <v>27AAACB2484Q1Z8</v>
      </c>
      <c r="E685" s="12" t="s">
        <v>1545</v>
      </c>
      <c r="F685" s="24" t="s">
        <v>737</v>
      </c>
      <c r="G685" s="25">
        <v>43672</v>
      </c>
      <c r="H685" s="12" t="str">
        <f>VLOOKUP(C685,'MASTER SALE PARTY'!$B$4:$E$1000,3,FALSE)</f>
        <v>27-Maharashatra</v>
      </c>
      <c r="I685" s="17">
        <v>0</v>
      </c>
      <c r="J685" s="17" t="s">
        <v>37</v>
      </c>
      <c r="K685" s="26">
        <v>998898</v>
      </c>
      <c r="L685" s="20">
        <f>VLOOKUP(K685,'MASTER SALE HSN'!$A$4:$E$200,5,FALSE)</f>
        <v>18</v>
      </c>
      <c r="M685" s="26"/>
      <c r="N685" s="12"/>
      <c r="O685" s="12"/>
      <c r="P685" s="12"/>
      <c r="Q685" s="12"/>
      <c r="R685" s="12"/>
      <c r="S685" s="28">
        <v>8820</v>
      </c>
      <c r="T685" s="21">
        <f t="shared" si="32"/>
        <v>0</v>
      </c>
      <c r="U685" s="21">
        <f t="shared" si="33"/>
        <v>793.80000000000007</v>
      </c>
      <c r="V685" s="21">
        <f t="shared" si="34"/>
        <v>793.80000000000007</v>
      </c>
      <c r="W685" s="21">
        <v>0</v>
      </c>
      <c r="X685" s="27">
        <v>10407.599999999999</v>
      </c>
      <c r="Y685" s="12" t="s">
        <v>38</v>
      </c>
      <c r="Z685" s="12" t="s">
        <v>1482</v>
      </c>
      <c r="AA685" s="12" t="str">
        <f>VLOOKUP(C685,'MASTER SALE PARTY'!$B$4:$E$1000,4,FALSE)</f>
        <v>Local</v>
      </c>
      <c r="AB685" s="26">
        <v>90</v>
      </c>
    </row>
    <row r="686" spans="1:28">
      <c r="A686" s="16">
        <v>43647</v>
      </c>
      <c r="B686" s="5">
        <v>142</v>
      </c>
      <c r="C686" s="23" t="s">
        <v>142</v>
      </c>
      <c r="D686" s="12" t="str">
        <f>VLOOKUP(C686,'MASTER SALE PARTY'!$B$4:$E$1000,2,FALSE)</f>
        <v>27AAACB2484Q1Z8</v>
      </c>
      <c r="E686" s="12" t="s">
        <v>1545</v>
      </c>
      <c r="F686" s="24" t="s">
        <v>738</v>
      </c>
      <c r="G686" s="25">
        <v>43672</v>
      </c>
      <c r="H686" s="12" t="str">
        <f>VLOOKUP(C686,'MASTER SALE PARTY'!$B$4:$E$1000,3,FALSE)</f>
        <v>27-Maharashatra</v>
      </c>
      <c r="I686" s="17">
        <v>0</v>
      </c>
      <c r="J686" s="17" t="s">
        <v>37</v>
      </c>
      <c r="K686" s="26">
        <v>998898</v>
      </c>
      <c r="L686" s="20">
        <f>VLOOKUP(K686,'MASTER SALE HSN'!$A$4:$E$200,5,FALSE)</f>
        <v>18</v>
      </c>
      <c r="M686" s="26"/>
      <c r="N686" s="12"/>
      <c r="O686" s="12"/>
      <c r="P686" s="12"/>
      <c r="Q686" s="12"/>
      <c r="R686" s="12"/>
      <c r="S686" s="28">
        <v>81420</v>
      </c>
      <c r="T686" s="21">
        <f t="shared" si="32"/>
        <v>0</v>
      </c>
      <c r="U686" s="21">
        <f t="shared" si="33"/>
        <v>7327.8</v>
      </c>
      <c r="V686" s="21">
        <f t="shared" si="34"/>
        <v>7327.8</v>
      </c>
      <c r="W686" s="21">
        <v>0</v>
      </c>
      <c r="X686" s="27">
        <v>96075.6</v>
      </c>
      <c r="Y686" s="12" t="s">
        <v>38</v>
      </c>
      <c r="Z686" s="12" t="s">
        <v>1482</v>
      </c>
      <c r="AA686" s="12" t="str">
        <f>VLOOKUP(C686,'MASTER SALE PARTY'!$B$4:$E$1000,4,FALSE)</f>
        <v>Local</v>
      </c>
      <c r="AB686" s="26">
        <v>840</v>
      </c>
    </row>
    <row r="687" spans="1:28">
      <c r="A687" s="16">
        <v>43647</v>
      </c>
      <c r="B687" s="5">
        <v>143</v>
      </c>
      <c r="C687" s="23" t="s">
        <v>110</v>
      </c>
      <c r="D687" s="12" t="str">
        <f>VLOOKUP(C687,'MASTER SALE PARTY'!$B$4:$E$1000,2,FALSE)</f>
        <v>27BBVPS2447C1ZA</v>
      </c>
      <c r="E687" s="12" t="s">
        <v>1545</v>
      </c>
      <c r="F687" s="24" t="s">
        <v>739</v>
      </c>
      <c r="G687" s="25">
        <v>43672</v>
      </c>
      <c r="H687" s="12" t="str">
        <f>VLOOKUP(C687,'MASTER SALE PARTY'!$B$4:$E$1000,3,FALSE)</f>
        <v>27-Maharashatra</v>
      </c>
      <c r="I687" s="17">
        <v>0</v>
      </c>
      <c r="J687" s="17" t="s">
        <v>37</v>
      </c>
      <c r="K687" s="26">
        <v>998898</v>
      </c>
      <c r="L687" s="20">
        <f>VLOOKUP(K687,'MASTER SALE HSN'!$A$4:$E$200,5,FALSE)</f>
        <v>18</v>
      </c>
      <c r="M687" s="26"/>
      <c r="N687" s="12"/>
      <c r="O687" s="12"/>
      <c r="P687" s="12"/>
      <c r="Q687" s="12"/>
      <c r="R687" s="12"/>
      <c r="S687" s="28">
        <v>6750</v>
      </c>
      <c r="T687" s="21">
        <f t="shared" si="32"/>
        <v>0</v>
      </c>
      <c r="U687" s="21">
        <f t="shared" si="33"/>
        <v>607.5</v>
      </c>
      <c r="V687" s="21">
        <f t="shared" si="34"/>
        <v>607.5</v>
      </c>
      <c r="W687" s="21">
        <v>0</v>
      </c>
      <c r="X687" s="27">
        <v>7965</v>
      </c>
      <c r="Y687" s="12" t="s">
        <v>38</v>
      </c>
      <c r="Z687" s="12" t="s">
        <v>1482</v>
      </c>
      <c r="AA687" s="12" t="str">
        <f>VLOOKUP(C687,'MASTER SALE PARTY'!$B$4:$E$1000,4,FALSE)</f>
        <v>Local</v>
      </c>
      <c r="AB687" s="26">
        <v>450</v>
      </c>
    </row>
    <row r="688" spans="1:28">
      <c r="A688" s="16">
        <v>43647</v>
      </c>
      <c r="B688" s="5">
        <v>144</v>
      </c>
      <c r="C688" s="23" t="s">
        <v>185</v>
      </c>
      <c r="D688" s="12" t="str">
        <f>VLOOKUP(C688,'MASTER SALE PARTY'!$B$4:$E$1000,2,FALSE)</f>
        <v>27AABFP3834C1ZK</v>
      </c>
      <c r="E688" s="12" t="s">
        <v>1545</v>
      </c>
      <c r="F688" s="24" t="s">
        <v>740</v>
      </c>
      <c r="G688" s="25">
        <v>43672</v>
      </c>
      <c r="H688" s="12" t="str">
        <f>VLOOKUP(C688,'MASTER SALE PARTY'!$B$4:$E$1000,3,FALSE)</f>
        <v>27-Maharashatra</v>
      </c>
      <c r="I688" s="17">
        <v>0</v>
      </c>
      <c r="J688" s="17" t="s">
        <v>37</v>
      </c>
      <c r="K688" s="26">
        <v>87141900</v>
      </c>
      <c r="L688" s="20">
        <f>VLOOKUP(K688,'MASTER SALE HSN'!$A$4:$E$200,5,FALSE)</f>
        <v>28</v>
      </c>
      <c r="M688" s="26"/>
      <c r="N688" s="12"/>
      <c r="O688" s="12"/>
      <c r="P688" s="12"/>
      <c r="Q688" s="12"/>
      <c r="R688" s="12"/>
      <c r="S688" s="28">
        <v>36575.629999999997</v>
      </c>
      <c r="T688" s="21">
        <f t="shared" si="32"/>
        <v>0</v>
      </c>
      <c r="U688" s="21">
        <f t="shared" si="33"/>
        <v>5120.5881999999992</v>
      </c>
      <c r="V688" s="21">
        <f t="shared" si="34"/>
        <v>5120.5881999999992</v>
      </c>
      <c r="W688" s="21">
        <v>0</v>
      </c>
      <c r="X688" s="27">
        <v>46816.806399999994</v>
      </c>
      <c r="Y688" s="12" t="s">
        <v>38</v>
      </c>
      <c r="Z688" s="12" t="s">
        <v>1482</v>
      </c>
      <c r="AA688" s="12" t="str">
        <f>VLOOKUP(C688,'MASTER SALE PARTY'!$B$4:$E$1000,4,FALSE)</f>
        <v>Local</v>
      </c>
      <c r="AB688" s="26">
        <v>3031</v>
      </c>
    </row>
    <row r="689" spans="1:28">
      <c r="A689" s="16">
        <v>43647</v>
      </c>
      <c r="B689" s="5">
        <v>145</v>
      </c>
      <c r="C689" s="23" t="s">
        <v>173</v>
      </c>
      <c r="D689" s="12" t="str">
        <f>VLOOKUP(C689,'MASTER SALE PARTY'!$B$4:$E$1000,2,FALSE)</f>
        <v>27AAGCP0139E1ZP</v>
      </c>
      <c r="E689" s="12" t="s">
        <v>1545</v>
      </c>
      <c r="F689" s="24" t="s">
        <v>741</v>
      </c>
      <c r="G689" s="25">
        <v>43672</v>
      </c>
      <c r="H689" s="12" t="str">
        <f>VLOOKUP(C689,'MASTER SALE PARTY'!$B$4:$E$1000,3,FALSE)</f>
        <v>27-Maharashatra</v>
      </c>
      <c r="I689" s="17">
        <v>0</v>
      </c>
      <c r="J689" s="17" t="s">
        <v>37</v>
      </c>
      <c r="K689" s="26">
        <v>87141090</v>
      </c>
      <c r="L689" s="20">
        <f>VLOOKUP(K689,'MASTER SALE HSN'!$A$4:$E$200,5,FALSE)</f>
        <v>28</v>
      </c>
      <c r="M689" s="26"/>
      <c r="N689" s="12"/>
      <c r="O689" s="12"/>
      <c r="P689" s="12"/>
      <c r="Q689" s="12"/>
      <c r="R689" s="12"/>
      <c r="S689" s="28">
        <v>43714.6</v>
      </c>
      <c r="T689" s="21">
        <f t="shared" si="32"/>
        <v>0</v>
      </c>
      <c r="U689" s="21">
        <f t="shared" si="33"/>
        <v>6120.0439999999999</v>
      </c>
      <c r="V689" s="21">
        <f t="shared" si="34"/>
        <v>6120.0439999999999</v>
      </c>
      <c r="W689" s="21">
        <v>0</v>
      </c>
      <c r="X689" s="27">
        <v>55954.678</v>
      </c>
      <c r="Y689" s="12" t="s">
        <v>38</v>
      </c>
      <c r="Z689" s="12" t="s">
        <v>1482</v>
      </c>
      <c r="AA689" s="12" t="str">
        <f>VLOOKUP(C689,'MASTER SALE PARTY'!$B$4:$E$1000,4,FALSE)</f>
        <v>Local</v>
      </c>
      <c r="AB689" s="26">
        <v>580</v>
      </c>
    </row>
    <row r="690" spans="1:28">
      <c r="A690" s="16">
        <v>43647</v>
      </c>
      <c r="B690" s="5">
        <v>146</v>
      </c>
      <c r="C690" s="23" t="s">
        <v>173</v>
      </c>
      <c r="D690" s="12" t="str">
        <f>VLOOKUP(C690,'MASTER SALE PARTY'!$B$4:$E$1000,2,FALSE)</f>
        <v>27AAGCP0139E1ZP</v>
      </c>
      <c r="E690" s="12" t="s">
        <v>1545</v>
      </c>
      <c r="F690" s="24" t="s">
        <v>742</v>
      </c>
      <c r="G690" s="25">
        <v>43672</v>
      </c>
      <c r="H690" s="12" t="str">
        <f>VLOOKUP(C690,'MASTER SALE PARTY'!$B$4:$E$1000,3,FALSE)</f>
        <v>27-Maharashatra</v>
      </c>
      <c r="I690" s="17">
        <v>0</v>
      </c>
      <c r="J690" s="17" t="s">
        <v>37</v>
      </c>
      <c r="K690" s="26">
        <v>87141090</v>
      </c>
      <c r="L690" s="20">
        <f>VLOOKUP(K690,'MASTER SALE HSN'!$A$4:$E$200,5,FALSE)</f>
        <v>28</v>
      </c>
      <c r="M690" s="26"/>
      <c r="N690" s="12"/>
      <c r="O690" s="12"/>
      <c r="P690" s="12"/>
      <c r="Q690" s="12"/>
      <c r="R690" s="12"/>
      <c r="S690" s="28">
        <v>39505.199999999997</v>
      </c>
      <c r="T690" s="21">
        <f t="shared" si="32"/>
        <v>0</v>
      </c>
      <c r="U690" s="21">
        <f t="shared" si="33"/>
        <v>5530.7279999999992</v>
      </c>
      <c r="V690" s="21">
        <f t="shared" si="34"/>
        <v>5530.7279999999992</v>
      </c>
      <c r="W690" s="21">
        <v>0</v>
      </c>
      <c r="X690" s="27">
        <v>50566.656000000003</v>
      </c>
      <c r="Y690" s="12" t="s">
        <v>38</v>
      </c>
      <c r="Z690" s="12" t="s">
        <v>1482</v>
      </c>
      <c r="AA690" s="12" t="str">
        <f>VLOOKUP(C690,'MASTER SALE PARTY'!$B$4:$E$1000,4,FALSE)</f>
        <v>Local</v>
      </c>
      <c r="AB690" s="26">
        <v>840</v>
      </c>
    </row>
    <row r="691" spans="1:28">
      <c r="A691" s="16">
        <v>43647</v>
      </c>
      <c r="B691" s="5">
        <v>147</v>
      </c>
      <c r="C691" s="23" t="s">
        <v>45</v>
      </c>
      <c r="D691" s="12" t="str">
        <f>VLOOKUP(C691,'MASTER SALE PARTY'!$B$4:$E$1000,2,FALSE)</f>
        <v>27AAECM8871A1ZF</v>
      </c>
      <c r="E691" s="12" t="s">
        <v>1545</v>
      </c>
      <c r="F691" s="24" t="s">
        <v>743</v>
      </c>
      <c r="G691" s="25">
        <v>43672</v>
      </c>
      <c r="H691" s="12" t="str">
        <f>VLOOKUP(C691,'MASTER SALE PARTY'!$B$4:$E$1000,3,FALSE)</f>
        <v>27-Maharashatra</v>
      </c>
      <c r="I691" s="17">
        <v>0</v>
      </c>
      <c r="J691" s="17" t="s">
        <v>37</v>
      </c>
      <c r="K691" s="26">
        <v>87089900</v>
      </c>
      <c r="L691" s="20">
        <f>VLOOKUP(K691,'MASTER SALE HSN'!$A$4:$E$200,5,FALSE)</f>
        <v>28</v>
      </c>
      <c r="M691" s="26"/>
      <c r="N691" s="12"/>
      <c r="O691" s="12"/>
      <c r="P691" s="12"/>
      <c r="Q691" s="12"/>
      <c r="R691" s="12"/>
      <c r="S691" s="28">
        <v>19379.8</v>
      </c>
      <c r="T691" s="21">
        <f t="shared" si="32"/>
        <v>0</v>
      </c>
      <c r="U691" s="21">
        <f t="shared" si="33"/>
        <v>2713.172</v>
      </c>
      <c r="V691" s="21">
        <f t="shared" si="34"/>
        <v>2713.172</v>
      </c>
      <c r="W691" s="21">
        <v>0</v>
      </c>
      <c r="X691" s="27">
        <v>24806.143999999997</v>
      </c>
      <c r="Y691" s="12" t="s">
        <v>38</v>
      </c>
      <c r="Z691" s="12" t="s">
        <v>1482</v>
      </c>
      <c r="AA691" s="12" t="str">
        <f>VLOOKUP(C691,'MASTER SALE PARTY'!$B$4:$E$1000,4,FALSE)</f>
        <v>Local</v>
      </c>
      <c r="AB691" s="26">
        <v>10</v>
      </c>
    </row>
    <row r="692" spans="1:28">
      <c r="A692" s="16">
        <v>43647</v>
      </c>
      <c r="B692" s="5">
        <v>149</v>
      </c>
      <c r="C692" s="23" t="s">
        <v>59</v>
      </c>
      <c r="D692" s="12" t="str">
        <f>VLOOKUP(C692,'MASTER SALE PARTY'!$B$4:$E$1000,2,FALSE)</f>
        <v>27AAACT1848E1ZH</v>
      </c>
      <c r="E692" s="12" t="s">
        <v>1545</v>
      </c>
      <c r="F692" s="24" t="s">
        <v>744</v>
      </c>
      <c r="G692" s="25">
        <v>43672</v>
      </c>
      <c r="H692" s="12" t="str">
        <f>VLOOKUP(C692,'MASTER SALE PARTY'!$B$4:$E$1000,3,FALSE)</f>
        <v>27-Maharashatra</v>
      </c>
      <c r="I692" s="17">
        <v>0</v>
      </c>
      <c r="J692" s="17" t="s">
        <v>37</v>
      </c>
      <c r="K692" s="26">
        <v>87089900</v>
      </c>
      <c r="L692" s="20">
        <f>VLOOKUP(K692,'MASTER SALE HSN'!$A$4:$E$200,5,FALSE)</f>
        <v>28</v>
      </c>
      <c r="M692" s="26"/>
      <c r="N692" s="12"/>
      <c r="O692" s="12"/>
      <c r="P692" s="12"/>
      <c r="Q692" s="12"/>
      <c r="R692" s="12"/>
      <c r="S692" s="28">
        <v>34345.47</v>
      </c>
      <c r="T692" s="21">
        <f t="shared" si="32"/>
        <v>0</v>
      </c>
      <c r="U692" s="21">
        <f t="shared" si="33"/>
        <v>4808.3657999999996</v>
      </c>
      <c r="V692" s="21">
        <f t="shared" si="34"/>
        <v>4808.3657999999996</v>
      </c>
      <c r="W692" s="21">
        <v>0</v>
      </c>
      <c r="X692" s="27">
        <v>43962.211600000002</v>
      </c>
      <c r="Y692" s="12" t="s">
        <v>38</v>
      </c>
      <c r="Z692" s="12" t="s">
        <v>1482</v>
      </c>
      <c r="AA692" s="12" t="str">
        <f>VLOOKUP(C692,'MASTER SALE PARTY'!$B$4:$E$1000,4,FALSE)</f>
        <v>Local</v>
      </c>
      <c r="AB692" s="26">
        <v>129</v>
      </c>
    </row>
    <row r="693" spans="1:28">
      <c r="A693" s="16">
        <v>43647</v>
      </c>
      <c r="B693" s="5">
        <v>150</v>
      </c>
      <c r="C693" s="23" t="s">
        <v>173</v>
      </c>
      <c r="D693" s="12" t="str">
        <f>VLOOKUP(C693,'MASTER SALE PARTY'!$B$4:$E$1000,2,FALSE)</f>
        <v>27AAGCP0139E1ZP</v>
      </c>
      <c r="E693" s="12" t="s">
        <v>1545</v>
      </c>
      <c r="F693" s="24" t="s">
        <v>745</v>
      </c>
      <c r="G693" s="25">
        <v>43673</v>
      </c>
      <c r="H693" s="12" t="str">
        <f>VLOOKUP(C693,'MASTER SALE PARTY'!$B$4:$E$1000,3,FALSE)</f>
        <v>27-Maharashatra</v>
      </c>
      <c r="I693" s="17">
        <v>0</v>
      </c>
      <c r="J693" s="17" t="s">
        <v>37</v>
      </c>
      <c r="K693" s="26">
        <v>87141090</v>
      </c>
      <c r="L693" s="20">
        <f>VLOOKUP(K693,'MASTER SALE HSN'!$A$4:$E$200,5,FALSE)</f>
        <v>28</v>
      </c>
      <c r="M693" s="26"/>
      <c r="N693" s="12"/>
      <c r="O693" s="12"/>
      <c r="P693" s="12"/>
      <c r="Q693" s="12"/>
      <c r="R693" s="12"/>
      <c r="S693" s="28">
        <v>34971.68</v>
      </c>
      <c r="T693" s="21">
        <f t="shared" si="32"/>
        <v>0</v>
      </c>
      <c r="U693" s="21">
        <f t="shared" si="33"/>
        <v>4896.0351999999993</v>
      </c>
      <c r="V693" s="21">
        <f t="shared" si="34"/>
        <v>4896.0351999999993</v>
      </c>
      <c r="W693" s="21">
        <v>0</v>
      </c>
      <c r="X693" s="27">
        <v>44763.760399999999</v>
      </c>
      <c r="Y693" s="12" t="s">
        <v>38</v>
      </c>
      <c r="Z693" s="12" t="s">
        <v>1482</v>
      </c>
      <c r="AA693" s="12" t="str">
        <f>VLOOKUP(C693,'MASTER SALE PARTY'!$B$4:$E$1000,4,FALSE)</f>
        <v>Local</v>
      </c>
      <c r="AB693" s="26">
        <v>464</v>
      </c>
    </row>
    <row r="694" spans="1:28">
      <c r="A694" s="16">
        <v>43647</v>
      </c>
      <c r="B694" s="5">
        <v>151</v>
      </c>
      <c r="C694" s="23" t="s">
        <v>173</v>
      </c>
      <c r="D694" s="12" t="str">
        <f>VLOOKUP(C694,'MASTER SALE PARTY'!$B$4:$E$1000,2,FALSE)</f>
        <v>27AAGCP0139E1ZP</v>
      </c>
      <c r="E694" s="12" t="s">
        <v>1545</v>
      </c>
      <c r="F694" s="24" t="s">
        <v>746</v>
      </c>
      <c r="G694" s="25">
        <v>43673</v>
      </c>
      <c r="H694" s="12" t="str">
        <f>VLOOKUP(C694,'MASTER SALE PARTY'!$B$4:$E$1000,3,FALSE)</f>
        <v>27-Maharashatra</v>
      </c>
      <c r="I694" s="17">
        <v>0</v>
      </c>
      <c r="J694" s="17" t="s">
        <v>37</v>
      </c>
      <c r="K694" s="26">
        <v>87141090</v>
      </c>
      <c r="L694" s="20">
        <f>VLOOKUP(K694,'MASTER SALE HSN'!$A$4:$E$200,5,FALSE)</f>
        <v>28</v>
      </c>
      <c r="M694" s="26"/>
      <c r="N694" s="12"/>
      <c r="O694" s="12"/>
      <c r="P694" s="12"/>
      <c r="Q694" s="12"/>
      <c r="R694" s="12"/>
      <c r="S694" s="28">
        <v>904.44</v>
      </c>
      <c r="T694" s="21">
        <f t="shared" si="32"/>
        <v>0</v>
      </c>
      <c r="U694" s="21">
        <f t="shared" si="33"/>
        <v>126.62160000000002</v>
      </c>
      <c r="V694" s="21">
        <f t="shared" si="34"/>
        <v>126.62160000000002</v>
      </c>
      <c r="W694" s="21">
        <v>0</v>
      </c>
      <c r="X694" s="27">
        <v>1157.6831999999999</v>
      </c>
      <c r="Y694" s="12" t="s">
        <v>38</v>
      </c>
      <c r="Z694" s="12" t="s">
        <v>1482</v>
      </c>
      <c r="AA694" s="12" t="str">
        <f>VLOOKUP(C694,'MASTER SALE PARTY'!$B$4:$E$1000,4,FALSE)</f>
        <v>Local</v>
      </c>
      <c r="AB694" s="26">
        <v>12</v>
      </c>
    </row>
    <row r="695" spans="1:28">
      <c r="A695" s="16">
        <v>43647</v>
      </c>
      <c r="B695" s="5">
        <v>152</v>
      </c>
      <c r="C695" s="23" t="s">
        <v>173</v>
      </c>
      <c r="D695" s="12" t="str">
        <f>VLOOKUP(C695,'MASTER SALE PARTY'!$B$4:$E$1000,2,FALSE)</f>
        <v>27AAGCP0139E1ZP</v>
      </c>
      <c r="E695" s="12" t="s">
        <v>1545</v>
      </c>
      <c r="F695" s="24" t="s">
        <v>747</v>
      </c>
      <c r="G695" s="25">
        <v>43673</v>
      </c>
      <c r="H695" s="12" t="str">
        <f>VLOOKUP(C695,'MASTER SALE PARTY'!$B$4:$E$1000,3,FALSE)</f>
        <v>27-Maharashatra</v>
      </c>
      <c r="I695" s="17">
        <v>0</v>
      </c>
      <c r="J695" s="17" t="s">
        <v>37</v>
      </c>
      <c r="K695" s="26">
        <v>87141090</v>
      </c>
      <c r="L695" s="20">
        <f>VLOOKUP(K695,'MASTER SALE HSN'!$A$4:$E$200,5,FALSE)</f>
        <v>28</v>
      </c>
      <c r="M695" s="26"/>
      <c r="N695" s="12"/>
      <c r="O695" s="12"/>
      <c r="P695" s="12"/>
      <c r="Q695" s="12"/>
      <c r="R695" s="12"/>
      <c r="S695" s="28">
        <v>1808.88</v>
      </c>
      <c r="T695" s="21">
        <f t="shared" si="32"/>
        <v>0</v>
      </c>
      <c r="U695" s="21">
        <f t="shared" si="33"/>
        <v>253.24320000000003</v>
      </c>
      <c r="V695" s="21">
        <f t="shared" si="34"/>
        <v>253.24320000000003</v>
      </c>
      <c r="W695" s="21">
        <v>0</v>
      </c>
      <c r="X695" s="27">
        <v>2315.3563999999997</v>
      </c>
      <c r="Y695" s="12" t="s">
        <v>38</v>
      </c>
      <c r="Z695" s="12" t="s">
        <v>1482</v>
      </c>
      <c r="AA695" s="12" t="str">
        <f>VLOOKUP(C695,'MASTER SALE PARTY'!$B$4:$E$1000,4,FALSE)</f>
        <v>Local</v>
      </c>
      <c r="AB695" s="26">
        <v>24</v>
      </c>
    </row>
    <row r="696" spans="1:28">
      <c r="A696" s="16">
        <v>43647</v>
      </c>
      <c r="B696" s="5">
        <v>153</v>
      </c>
      <c r="C696" s="23" t="s">
        <v>142</v>
      </c>
      <c r="D696" s="12" t="str">
        <f>VLOOKUP(C696,'MASTER SALE PARTY'!$B$4:$E$1000,2,FALSE)</f>
        <v>27AAACB2484Q1Z8</v>
      </c>
      <c r="E696" s="12" t="s">
        <v>1545</v>
      </c>
      <c r="F696" s="24" t="s">
        <v>748</v>
      </c>
      <c r="G696" s="25">
        <v>43673</v>
      </c>
      <c r="H696" s="12" t="str">
        <f>VLOOKUP(C696,'MASTER SALE PARTY'!$B$4:$E$1000,3,FALSE)</f>
        <v>27-Maharashatra</v>
      </c>
      <c r="I696" s="17">
        <v>0</v>
      </c>
      <c r="J696" s="17" t="s">
        <v>37</v>
      </c>
      <c r="K696" s="26">
        <v>998898</v>
      </c>
      <c r="L696" s="20">
        <f>VLOOKUP(K696,'MASTER SALE HSN'!$A$4:$E$200,5,FALSE)</f>
        <v>18</v>
      </c>
      <c r="M696" s="26"/>
      <c r="N696" s="12"/>
      <c r="O696" s="12"/>
      <c r="P696" s="12"/>
      <c r="Q696" s="12"/>
      <c r="R696" s="12"/>
      <c r="S696" s="28">
        <v>96410</v>
      </c>
      <c r="T696" s="21">
        <f t="shared" si="32"/>
        <v>0</v>
      </c>
      <c r="U696" s="21">
        <f t="shared" si="33"/>
        <v>8676.9</v>
      </c>
      <c r="V696" s="21">
        <f t="shared" si="34"/>
        <v>8676.9</v>
      </c>
      <c r="W696" s="21">
        <v>0</v>
      </c>
      <c r="X696" s="27">
        <v>113763.79999999999</v>
      </c>
      <c r="Y696" s="12" t="s">
        <v>38</v>
      </c>
      <c r="Z696" s="12" t="s">
        <v>1482</v>
      </c>
      <c r="AA696" s="12" t="str">
        <f>VLOOKUP(C696,'MASTER SALE PARTY'!$B$4:$E$1000,4,FALSE)</f>
        <v>Local</v>
      </c>
      <c r="AB696" s="26">
        <v>1120</v>
      </c>
    </row>
    <row r="697" spans="1:28">
      <c r="A697" s="16">
        <v>43647</v>
      </c>
      <c r="B697" s="5">
        <v>154</v>
      </c>
      <c r="C697" s="23" t="s">
        <v>110</v>
      </c>
      <c r="D697" s="12" t="str">
        <f>VLOOKUP(C697,'MASTER SALE PARTY'!$B$4:$E$1000,2,FALSE)</f>
        <v>27BBVPS2447C1ZA</v>
      </c>
      <c r="E697" s="12" t="s">
        <v>1545</v>
      </c>
      <c r="F697" s="24" t="s">
        <v>749</v>
      </c>
      <c r="G697" s="25">
        <v>43673</v>
      </c>
      <c r="H697" s="12" t="str">
        <f>VLOOKUP(C697,'MASTER SALE PARTY'!$B$4:$E$1000,3,FALSE)</f>
        <v>27-Maharashatra</v>
      </c>
      <c r="I697" s="17">
        <v>0</v>
      </c>
      <c r="J697" s="17" t="s">
        <v>37</v>
      </c>
      <c r="K697" s="26">
        <v>998898</v>
      </c>
      <c r="L697" s="20">
        <f>VLOOKUP(K697,'MASTER SALE HSN'!$A$4:$E$200,5,FALSE)</f>
        <v>18</v>
      </c>
      <c r="M697" s="26"/>
      <c r="N697" s="12"/>
      <c r="O697" s="12"/>
      <c r="P697" s="12"/>
      <c r="Q697" s="12"/>
      <c r="R697" s="12"/>
      <c r="S697" s="28">
        <v>6750</v>
      </c>
      <c r="T697" s="21">
        <f t="shared" si="32"/>
        <v>0</v>
      </c>
      <c r="U697" s="21">
        <f t="shared" si="33"/>
        <v>607.5</v>
      </c>
      <c r="V697" s="21">
        <f t="shared" si="34"/>
        <v>607.5</v>
      </c>
      <c r="W697" s="21">
        <v>0</v>
      </c>
      <c r="X697" s="27">
        <v>7965</v>
      </c>
      <c r="Y697" s="12" t="s">
        <v>38</v>
      </c>
      <c r="Z697" s="12" t="s">
        <v>1482</v>
      </c>
      <c r="AA697" s="12" t="str">
        <f>VLOOKUP(C697,'MASTER SALE PARTY'!$B$4:$E$1000,4,FALSE)</f>
        <v>Local</v>
      </c>
      <c r="AB697" s="26">
        <v>450</v>
      </c>
    </row>
    <row r="698" spans="1:28">
      <c r="A698" s="16">
        <v>43647</v>
      </c>
      <c r="B698" s="5">
        <v>156</v>
      </c>
      <c r="C698" s="23" t="s">
        <v>45</v>
      </c>
      <c r="D698" s="12" t="str">
        <f>VLOOKUP(C698,'MASTER SALE PARTY'!$B$4:$E$1000,2,FALSE)</f>
        <v>27AAECM8871A1ZF</v>
      </c>
      <c r="E698" s="12" t="s">
        <v>1545</v>
      </c>
      <c r="F698" s="24" t="s">
        <v>750</v>
      </c>
      <c r="G698" s="25">
        <v>43673</v>
      </c>
      <c r="H698" s="12" t="str">
        <f>VLOOKUP(C698,'MASTER SALE PARTY'!$B$4:$E$1000,3,FALSE)</f>
        <v>27-Maharashatra</v>
      </c>
      <c r="I698" s="17">
        <v>0</v>
      </c>
      <c r="J698" s="17" t="s">
        <v>37</v>
      </c>
      <c r="K698" s="26">
        <v>87089900</v>
      </c>
      <c r="L698" s="20">
        <f>VLOOKUP(K698,'MASTER SALE HSN'!$A$4:$E$200,5,FALSE)</f>
        <v>28</v>
      </c>
      <c r="M698" s="26"/>
      <c r="N698" s="12"/>
      <c r="O698" s="12"/>
      <c r="P698" s="12"/>
      <c r="Q698" s="12"/>
      <c r="R698" s="12"/>
      <c r="S698" s="28">
        <v>23508.6</v>
      </c>
      <c r="T698" s="21">
        <f t="shared" si="32"/>
        <v>0</v>
      </c>
      <c r="U698" s="21">
        <f t="shared" si="33"/>
        <v>3291.2039999999997</v>
      </c>
      <c r="V698" s="21">
        <f t="shared" si="34"/>
        <v>3291.2039999999997</v>
      </c>
      <c r="W698" s="21">
        <v>0</v>
      </c>
      <c r="X698" s="27">
        <v>30090.997999999996</v>
      </c>
      <c r="Y698" s="12" t="s">
        <v>38</v>
      </c>
      <c r="Z698" s="12" t="s">
        <v>1482</v>
      </c>
      <c r="AA698" s="12" t="str">
        <f>VLOOKUP(C698,'MASTER SALE PARTY'!$B$4:$E$1000,4,FALSE)</f>
        <v>Local</v>
      </c>
      <c r="AB698" s="26">
        <v>12</v>
      </c>
    </row>
    <row r="699" spans="1:28">
      <c r="A699" s="16">
        <v>43647</v>
      </c>
      <c r="B699" s="5">
        <v>157</v>
      </c>
      <c r="C699" s="23" t="s">
        <v>45</v>
      </c>
      <c r="D699" s="12" t="str">
        <f>VLOOKUP(C699,'MASTER SALE PARTY'!$B$4:$E$1000,2,FALSE)</f>
        <v>27AAECM8871A1ZF</v>
      </c>
      <c r="E699" s="12" t="s">
        <v>1545</v>
      </c>
      <c r="F699" s="24" t="s">
        <v>751</v>
      </c>
      <c r="G699" s="25">
        <v>43673</v>
      </c>
      <c r="H699" s="12" t="str">
        <f>VLOOKUP(C699,'MASTER SALE PARTY'!$B$4:$E$1000,3,FALSE)</f>
        <v>27-Maharashatra</v>
      </c>
      <c r="I699" s="17">
        <v>0</v>
      </c>
      <c r="J699" s="17" t="s">
        <v>37</v>
      </c>
      <c r="K699" s="26">
        <v>87089900</v>
      </c>
      <c r="L699" s="20">
        <f>VLOOKUP(K699,'MASTER SALE HSN'!$A$4:$E$200,5,FALSE)</f>
        <v>28</v>
      </c>
      <c r="M699" s="26"/>
      <c r="N699" s="12"/>
      <c r="O699" s="12"/>
      <c r="P699" s="12"/>
      <c r="Q699" s="12"/>
      <c r="R699" s="12"/>
      <c r="S699" s="28">
        <v>23255.759999999998</v>
      </c>
      <c r="T699" s="21">
        <f t="shared" si="32"/>
        <v>0</v>
      </c>
      <c r="U699" s="21">
        <f t="shared" si="33"/>
        <v>3255.8063999999995</v>
      </c>
      <c r="V699" s="21">
        <f t="shared" si="34"/>
        <v>3255.8063999999995</v>
      </c>
      <c r="W699" s="21">
        <v>0</v>
      </c>
      <c r="X699" s="27">
        <v>29767.382799999996</v>
      </c>
      <c r="Y699" s="12" t="s">
        <v>38</v>
      </c>
      <c r="Z699" s="12" t="s">
        <v>1482</v>
      </c>
      <c r="AA699" s="12" t="str">
        <f>VLOOKUP(C699,'MASTER SALE PARTY'!$B$4:$E$1000,4,FALSE)</f>
        <v>Local</v>
      </c>
      <c r="AB699" s="26">
        <v>12</v>
      </c>
    </row>
    <row r="700" spans="1:28">
      <c r="A700" s="16">
        <v>43647</v>
      </c>
      <c r="B700" s="5">
        <v>158</v>
      </c>
      <c r="C700" s="23" t="s">
        <v>185</v>
      </c>
      <c r="D700" s="12" t="str">
        <f>VLOOKUP(C700,'MASTER SALE PARTY'!$B$4:$E$1000,2,FALSE)</f>
        <v>27AABFP3834C1ZK</v>
      </c>
      <c r="E700" s="12" t="s">
        <v>1545</v>
      </c>
      <c r="F700" s="24" t="s">
        <v>752</v>
      </c>
      <c r="G700" s="25">
        <v>43673</v>
      </c>
      <c r="H700" s="12" t="str">
        <f>VLOOKUP(C700,'MASTER SALE PARTY'!$B$4:$E$1000,3,FALSE)</f>
        <v>27-Maharashatra</v>
      </c>
      <c r="I700" s="17">
        <v>0</v>
      </c>
      <c r="J700" s="17" t="s">
        <v>37</v>
      </c>
      <c r="K700" s="26">
        <v>87141900</v>
      </c>
      <c r="L700" s="20">
        <f>VLOOKUP(K700,'MASTER SALE HSN'!$A$4:$E$200,5,FALSE)</f>
        <v>28</v>
      </c>
      <c r="M700" s="26"/>
      <c r="N700" s="12"/>
      <c r="O700" s="12"/>
      <c r="P700" s="12"/>
      <c r="Q700" s="12"/>
      <c r="R700" s="12"/>
      <c r="S700" s="28">
        <v>29033.8</v>
      </c>
      <c r="T700" s="21">
        <f t="shared" si="32"/>
        <v>0</v>
      </c>
      <c r="U700" s="21">
        <f t="shared" si="33"/>
        <v>4064.7319999999995</v>
      </c>
      <c r="V700" s="21">
        <f t="shared" si="34"/>
        <v>4064.7319999999995</v>
      </c>
      <c r="W700" s="21">
        <v>0</v>
      </c>
      <c r="X700" s="27">
        <v>37163.263999999996</v>
      </c>
      <c r="Y700" s="12" t="s">
        <v>38</v>
      </c>
      <c r="Z700" s="12" t="s">
        <v>1482</v>
      </c>
      <c r="AA700" s="12" t="str">
        <f>VLOOKUP(C700,'MASTER SALE PARTY'!$B$4:$E$1000,4,FALSE)</f>
        <v>Local</v>
      </c>
      <c r="AB700" s="26">
        <v>2580</v>
      </c>
    </row>
    <row r="701" spans="1:28">
      <c r="A701" s="16">
        <v>43647</v>
      </c>
      <c r="B701" s="5">
        <v>159</v>
      </c>
      <c r="C701" s="23" t="s">
        <v>185</v>
      </c>
      <c r="D701" s="12" t="str">
        <f>VLOOKUP(C701,'MASTER SALE PARTY'!$B$4:$E$1000,2,FALSE)</f>
        <v>27AABFP3834C1ZK</v>
      </c>
      <c r="E701" s="12" t="s">
        <v>1545</v>
      </c>
      <c r="F701" s="24" t="s">
        <v>753</v>
      </c>
      <c r="G701" s="25">
        <v>43674</v>
      </c>
      <c r="H701" s="12" t="str">
        <f>VLOOKUP(C701,'MASTER SALE PARTY'!$B$4:$E$1000,3,FALSE)</f>
        <v>27-Maharashatra</v>
      </c>
      <c r="I701" s="17">
        <v>0</v>
      </c>
      <c r="J701" s="17" t="s">
        <v>37</v>
      </c>
      <c r="K701" s="26">
        <v>87141900</v>
      </c>
      <c r="L701" s="20">
        <f>VLOOKUP(K701,'MASTER SALE HSN'!$A$4:$E$200,5,FALSE)</f>
        <v>28</v>
      </c>
      <c r="M701" s="26"/>
      <c r="N701" s="12"/>
      <c r="O701" s="12"/>
      <c r="P701" s="12"/>
      <c r="Q701" s="12"/>
      <c r="R701" s="12"/>
      <c r="S701" s="28">
        <v>17125.599999999999</v>
      </c>
      <c r="T701" s="21">
        <f t="shared" si="32"/>
        <v>0</v>
      </c>
      <c r="U701" s="21">
        <f t="shared" si="33"/>
        <v>2397.5839999999998</v>
      </c>
      <c r="V701" s="21">
        <f t="shared" si="34"/>
        <v>2397.5839999999998</v>
      </c>
      <c r="W701" s="21">
        <v>0</v>
      </c>
      <c r="X701" s="27">
        <v>21920.777999999995</v>
      </c>
      <c r="Y701" s="12" t="s">
        <v>38</v>
      </c>
      <c r="Z701" s="12" t="s">
        <v>1482</v>
      </c>
      <c r="AA701" s="12" t="str">
        <f>VLOOKUP(C701,'MASTER SALE PARTY'!$B$4:$E$1000,4,FALSE)</f>
        <v>Local</v>
      </c>
      <c r="AB701" s="26">
        <v>1480</v>
      </c>
    </row>
    <row r="702" spans="1:28">
      <c r="A702" s="16">
        <v>43647</v>
      </c>
      <c r="B702" s="5">
        <v>160</v>
      </c>
      <c r="C702" s="23" t="s">
        <v>45</v>
      </c>
      <c r="D702" s="12" t="str">
        <f>VLOOKUP(C702,'MASTER SALE PARTY'!$B$4:$E$1000,2,FALSE)</f>
        <v>27AAECM8871A1ZF</v>
      </c>
      <c r="E702" s="12" t="s">
        <v>1545</v>
      </c>
      <c r="F702" s="24" t="s">
        <v>754</v>
      </c>
      <c r="G702" s="25">
        <v>43675</v>
      </c>
      <c r="H702" s="12" t="str">
        <f>VLOOKUP(C702,'MASTER SALE PARTY'!$B$4:$E$1000,3,FALSE)</f>
        <v>27-Maharashatra</v>
      </c>
      <c r="I702" s="17">
        <v>0</v>
      </c>
      <c r="J702" s="17" t="s">
        <v>37</v>
      </c>
      <c r="K702" s="26">
        <v>87089900</v>
      </c>
      <c r="L702" s="20">
        <f>VLOOKUP(K702,'MASTER SALE HSN'!$A$4:$E$200,5,FALSE)</f>
        <v>28</v>
      </c>
      <c r="M702" s="26"/>
      <c r="N702" s="12"/>
      <c r="O702" s="12"/>
      <c r="P702" s="12"/>
      <c r="Q702" s="12"/>
      <c r="R702" s="12"/>
      <c r="S702" s="28">
        <v>23508.6</v>
      </c>
      <c r="T702" s="21">
        <f t="shared" si="32"/>
        <v>0</v>
      </c>
      <c r="U702" s="21">
        <f t="shared" si="33"/>
        <v>3291.2039999999997</v>
      </c>
      <c r="V702" s="21">
        <f t="shared" si="34"/>
        <v>3291.2039999999997</v>
      </c>
      <c r="W702" s="21">
        <v>0</v>
      </c>
      <c r="X702" s="27">
        <v>30090.997999999996</v>
      </c>
      <c r="Y702" s="12" t="s">
        <v>38</v>
      </c>
      <c r="Z702" s="12" t="s">
        <v>1482</v>
      </c>
      <c r="AA702" s="12" t="str">
        <f>VLOOKUP(C702,'MASTER SALE PARTY'!$B$4:$E$1000,4,FALSE)</f>
        <v>Local</v>
      </c>
      <c r="AB702" s="26">
        <v>12</v>
      </c>
    </row>
    <row r="703" spans="1:28">
      <c r="A703" s="16">
        <v>43647</v>
      </c>
      <c r="B703" s="5">
        <v>161</v>
      </c>
      <c r="C703" s="23" t="s">
        <v>45</v>
      </c>
      <c r="D703" s="12" t="str">
        <f>VLOOKUP(C703,'MASTER SALE PARTY'!$B$4:$E$1000,2,FALSE)</f>
        <v>27AAECM8871A1ZF</v>
      </c>
      <c r="E703" s="12" t="s">
        <v>1545</v>
      </c>
      <c r="F703" s="24" t="s">
        <v>755</v>
      </c>
      <c r="G703" s="25">
        <v>43675</v>
      </c>
      <c r="H703" s="12" t="str">
        <f>VLOOKUP(C703,'MASTER SALE PARTY'!$B$4:$E$1000,3,FALSE)</f>
        <v>27-Maharashatra</v>
      </c>
      <c r="I703" s="17">
        <v>0</v>
      </c>
      <c r="J703" s="17" t="s">
        <v>37</v>
      </c>
      <c r="K703" s="26">
        <v>87089900</v>
      </c>
      <c r="L703" s="20">
        <f>VLOOKUP(K703,'MASTER SALE HSN'!$A$4:$E$200,5,FALSE)</f>
        <v>28</v>
      </c>
      <c r="M703" s="26"/>
      <c r="N703" s="12"/>
      <c r="O703" s="12"/>
      <c r="P703" s="12"/>
      <c r="Q703" s="12"/>
      <c r="R703" s="12"/>
      <c r="S703" s="28">
        <v>23508.6</v>
      </c>
      <c r="T703" s="21">
        <f t="shared" si="32"/>
        <v>0</v>
      </c>
      <c r="U703" s="21">
        <f t="shared" si="33"/>
        <v>3291.2039999999997</v>
      </c>
      <c r="V703" s="21">
        <f t="shared" si="34"/>
        <v>3291.2039999999997</v>
      </c>
      <c r="W703" s="21">
        <v>0</v>
      </c>
      <c r="X703" s="27">
        <v>30090.997999999996</v>
      </c>
      <c r="Y703" s="12" t="s">
        <v>38</v>
      </c>
      <c r="Z703" s="12" t="s">
        <v>1482</v>
      </c>
      <c r="AA703" s="12" t="str">
        <f>VLOOKUP(C703,'MASTER SALE PARTY'!$B$4:$E$1000,4,FALSE)</f>
        <v>Local</v>
      </c>
      <c r="AB703" s="26">
        <v>12</v>
      </c>
    </row>
    <row r="704" spans="1:28">
      <c r="A704" s="16">
        <v>43647</v>
      </c>
      <c r="B704" s="5">
        <v>162</v>
      </c>
      <c r="C704" s="23" t="s">
        <v>142</v>
      </c>
      <c r="D704" s="12" t="str">
        <f>VLOOKUP(C704,'MASTER SALE PARTY'!$B$4:$E$1000,2,FALSE)</f>
        <v>27AAACB2484Q1Z8</v>
      </c>
      <c r="E704" s="12" t="s">
        <v>1545</v>
      </c>
      <c r="F704" s="24" t="s">
        <v>756</v>
      </c>
      <c r="G704" s="25">
        <v>43675</v>
      </c>
      <c r="H704" s="12" t="str">
        <f>VLOOKUP(C704,'MASTER SALE PARTY'!$B$4:$E$1000,3,FALSE)</f>
        <v>27-Maharashatra</v>
      </c>
      <c r="I704" s="17">
        <v>0</v>
      </c>
      <c r="J704" s="17" t="s">
        <v>37</v>
      </c>
      <c r="K704" s="26">
        <v>998898</v>
      </c>
      <c r="L704" s="20">
        <f>VLOOKUP(K704,'MASTER SALE HSN'!$A$4:$E$200,5,FALSE)</f>
        <v>18</v>
      </c>
      <c r="M704" s="26"/>
      <c r="N704" s="12"/>
      <c r="O704" s="12"/>
      <c r="P704" s="12"/>
      <c r="Q704" s="12"/>
      <c r="R704" s="12"/>
      <c r="S704" s="28">
        <v>94740</v>
      </c>
      <c r="T704" s="21">
        <f t="shared" si="32"/>
        <v>0</v>
      </c>
      <c r="U704" s="21">
        <f t="shared" si="33"/>
        <v>8526.6</v>
      </c>
      <c r="V704" s="21">
        <f t="shared" si="34"/>
        <v>8526.6</v>
      </c>
      <c r="W704" s="21">
        <v>0</v>
      </c>
      <c r="X704" s="27">
        <v>111793.20000000001</v>
      </c>
      <c r="Y704" s="12" t="s">
        <v>38</v>
      </c>
      <c r="Z704" s="12" t="s">
        <v>1482</v>
      </c>
      <c r="AA704" s="12" t="str">
        <f>VLOOKUP(C704,'MASTER SALE PARTY'!$B$4:$E$1000,4,FALSE)</f>
        <v>Local</v>
      </c>
      <c r="AB704" s="26">
        <v>1155</v>
      </c>
    </row>
    <row r="705" spans="1:28">
      <c r="A705" s="16">
        <v>43647</v>
      </c>
      <c r="B705" s="5">
        <v>163</v>
      </c>
      <c r="C705" s="23" t="s">
        <v>45</v>
      </c>
      <c r="D705" s="12" t="str">
        <f>VLOOKUP(C705,'MASTER SALE PARTY'!$B$4:$E$1000,2,FALSE)</f>
        <v>27AAECM8871A1ZF</v>
      </c>
      <c r="E705" s="12" t="s">
        <v>1545</v>
      </c>
      <c r="F705" s="24" t="s">
        <v>757</v>
      </c>
      <c r="G705" s="25">
        <v>43675</v>
      </c>
      <c r="H705" s="12" t="str">
        <f>VLOOKUP(C705,'MASTER SALE PARTY'!$B$4:$E$1000,3,FALSE)</f>
        <v>27-Maharashatra</v>
      </c>
      <c r="I705" s="17">
        <v>0</v>
      </c>
      <c r="J705" s="17" t="s">
        <v>37</v>
      </c>
      <c r="K705" s="26">
        <v>87089900</v>
      </c>
      <c r="L705" s="20">
        <f>VLOOKUP(K705,'MASTER SALE HSN'!$A$4:$E$200,5,FALSE)</f>
        <v>28</v>
      </c>
      <c r="M705" s="26"/>
      <c r="N705" s="12"/>
      <c r="O705" s="12"/>
      <c r="P705" s="12"/>
      <c r="Q705" s="12"/>
      <c r="R705" s="12"/>
      <c r="S705" s="28">
        <v>23255.759999999998</v>
      </c>
      <c r="T705" s="21">
        <f t="shared" si="32"/>
        <v>0</v>
      </c>
      <c r="U705" s="21">
        <f t="shared" si="33"/>
        <v>3255.8063999999995</v>
      </c>
      <c r="V705" s="21">
        <f t="shared" si="34"/>
        <v>3255.8063999999995</v>
      </c>
      <c r="W705" s="21">
        <v>0</v>
      </c>
      <c r="X705" s="27">
        <v>29767.382799999996</v>
      </c>
      <c r="Y705" s="12" t="s">
        <v>38</v>
      </c>
      <c r="Z705" s="12" t="s">
        <v>1482</v>
      </c>
      <c r="AA705" s="12" t="str">
        <f>VLOOKUP(C705,'MASTER SALE PARTY'!$B$4:$E$1000,4,FALSE)</f>
        <v>Local</v>
      </c>
      <c r="AB705" s="26">
        <v>12</v>
      </c>
    </row>
    <row r="706" spans="1:28">
      <c r="A706" s="16">
        <v>43647</v>
      </c>
      <c r="B706" s="5">
        <v>164</v>
      </c>
      <c r="C706" s="23" t="s">
        <v>496</v>
      </c>
      <c r="D706" s="12" t="str">
        <f>VLOOKUP(C706,'MASTER SALE PARTY'!$B$4:$E$1000,2,FALSE)</f>
        <v>27AAACV2420J1ZI</v>
      </c>
      <c r="E706" s="12" t="s">
        <v>1545</v>
      </c>
      <c r="F706" s="24" t="s">
        <v>758</v>
      </c>
      <c r="G706" s="25">
        <v>43675</v>
      </c>
      <c r="H706" s="12" t="str">
        <f>VLOOKUP(C706,'MASTER SALE PARTY'!$B$4:$E$1000,3,FALSE)</f>
        <v>27-Maharashatra</v>
      </c>
      <c r="I706" s="17">
        <v>0</v>
      </c>
      <c r="J706" s="17" t="s">
        <v>37</v>
      </c>
      <c r="K706" s="26">
        <v>87142090</v>
      </c>
      <c r="L706" s="20">
        <f>VLOOKUP(K706,'MASTER SALE HSN'!$A$4:$E$200,5,FALSE)</f>
        <v>28</v>
      </c>
      <c r="M706" s="26"/>
      <c r="N706" s="12"/>
      <c r="O706" s="12"/>
      <c r="P706" s="12"/>
      <c r="Q706" s="12"/>
      <c r="R706" s="12"/>
      <c r="S706" s="28">
        <v>23318.32</v>
      </c>
      <c r="T706" s="21">
        <f t="shared" si="32"/>
        <v>0</v>
      </c>
      <c r="U706" s="21">
        <f t="shared" si="33"/>
        <v>3264.5648000000001</v>
      </c>
      <c r="V706" s="21">
        <f t="shared" si="34"/>
        <v>3264.5648000000001</v>
      </c>
      <c r="W706" s="21">
        <v>0</v>
      </c>
      <c r="X706" s="27">
        <v>29847.439600000002</v>
      </c>
      <c r="Y706" s="12" t="s">
        <v>38</v>
      </c>
      <c r="Z706" s="12" t="s">
        <v>1482</v>
      </c>
      <c r="AA706" s="12" t="str">
        <f>VLOOKUP(C706,'MASTER SALE PARTY'!$B$4:$E$1000,4,FALSE)</f>
        <v>Local</v>
      </c>
      <c r="AB706" s="26">
        <v>529</v>
      </c>
    </row>
    <row r="707" spans="1:28">
      <c r="A707" s="16">
        <v>43647</v>
      </c>
      <c r="B707" s="5">
        <v>165</v>
      </c>
      <c r="C707" s="23" t="s">
        <v>496</v>
      </c>
      <c r="D707" s="12" t="str">
        <f>VLOOKUP(C707,'MASTER SALE PARTY'!$B$4:$E$1000,2,FALSE)</f>
        <v>27AAACV2420J1ZI</v>
      </c>
      <c r="E707" s="12" t="s">
        <v>1545</v>
      </c>
      <c r="F707" s="24" t="s">
        <v>759</v>
      </c>
      <c r="G707" s="25">
        <v>43675</v>
      </c>
      <c r="H707" s="12" t="str">
        <f>VLOOKUP(C707,'MASTER SALE PARTY'!$B$4:$E$1000,3,FALSE)</f>
        <v>27-Maharashatra</v>
      </c>
      <c r="I707" s="17">
        <v>0</v>
      </c>
      <c r="J707" s="17" t="s">
        <v>37</v>
      </c>
      <c r="K707" s="26">
        <v>85119000</v>
      </c>
      <c r="L707" s="20">
        <f>VLOOKUP(K707,'MASTER SALE HSN'!$A$4:$E$200,5,FALSE)</f>
        <v>28</v>
      </c>
      <c r="M707" s="26"/>
      <c r="N707" s="12"/>
      <c r="O707" s="12"/>
      <c r="P707" s="12"/>
      <c r="Q707" s="12"/>
      <c r="R707" s="12"/>
      <c r="S707" s="28">
        <v>29742.639999999999</v>
      </c>
      <c r="T707" s="21">
        <f t="shared" si="32"/>
        <v>0</v>
      </c>
      <c r="U707" s="21">
        <f t="shared" si="33"/>
        <v>4163.9696000000004</v>
      </c>
      <c r="V707" s="21">
        <f t="shared" si="34"/>
        <v>4163.9696000000004</v>
      </c>
      <c r="W707" s="21">
        <v>0</v>
      </c>
      <c r="X707" s="27">
        <v>38070.579199999993</v>
      </c>
      <c r="Y707" s="12" t="s">
        <v>38</v>
      </c>
      <c r="Z707" s="12" t="s">
        <v>1482</v>
      </c>
      <c r="AA707" s="12" t="str">
        <f>VLOOKUP(C707,'MASTER SALE PARTY'!$B$4:$E$1000,4,FALSE)</f>
        <v>Local</v>
      </c>
      <c r="AB707" s="26">
        <v>536</v>
      </c>
    </row>
    <row r="708" spans="1:28">
      <c r="A708" s="16">
        <v>43647</v>
      </c>
      <c r="B708" s="5">
        <v>166</v>
      </c>
      <c r="C708" s="23" t="s">
        <v>92</v>
      </c>
      <c r="D708" s="12" t="str">
        <f>VLOOKUP(C708,'MASTER SALE PARTY'!$B$4:$E$1000,2,FALSE)</f>
        <v>27AAACH4211R1ZF</v>
      </c>
      <c r="E708" s="12" t="s">
        <v>1545</v>
      </c>
      <c r="F708" s="24" t="s">
        <v>760</v>
      </c>
      <c r="G708" s="25">
        <v>43676</v>
      </c>
      <c r="H708" s="12" t="str">
        <f>VLOOKUP(C708,'MASTER SALE PARTY'!$B$4:$E$1000,3,FALSE)</f>
        <v>27-Maharashatra</v>
      </c>
      <c r="I708" s="17">
        <v>0</v>
      </c>
      <c r="J708" s="17" t="s">
        <v>37</v>
      </c>
      <c r="K708" s="26">
        <v>85129000</v>
      </c>
      <c r="L708" s="20">
        <f>VLOOKUP(K708,'MASTER SALE HSN'!$A$4:$E$200,5,FALSE)</f>
        <v>18</v>
      </c>
      <c r="M708" s="26"/>
      <c r="N708" s="12"/>
      <c r="O708" s="12"/>
      <c r="P708" s="12"/>
      <c r="Q708" s="12"/>
      <c r="R708" s="12"/>
      <c r="S708" s="28">
        <v>30000</v>
      </c>
      <c r="T708" s="21">
        <f t="shared" si="32"/>
        <v>0</v>
      </c>
      <c r="U708" s="21">
        <f t="shared" si="33"/>
        <v>2700</v>
      </c>
      <c r="V708" s="21">
        <f t="shared" si="34"/>
        <v>2700</v>
      </c>
      <c r="W708" s="21">
        <v>0</v>
      </c>
      <c r="X708" s="27">
        <v>35400</v>
      </c>
      <c r="Y708" s="12" t="s">
        <v>38</v>
      </c>
      <c r="Z708" s="12" t="s">
        <v>1482</v>
      </c>
      <c r="AA708" s="12" t="str">
        <f>VLOOKUP(C708,'MASTER SALE PARTY'!$B$4:$E$1000,4,FALSE)</f>
        <v>Local</v>
      </c>
      <c r="AB708" s="26">
        <v>1200</v>
      </c>
    </row>
    <row r="709" spans="1:28">
      <c r="A709" s="16">
        <v>43647</v>
      </c>
      <c r="B709" s="5">
        <v>167</v>
      </c>
      <c r="C709" s="23" t="s">
        <v>45</v>
      </c>
      <c r="D709" s="12" t="str">
        <f>VLOOKUP(C709,'MASTER SALE PARTY'!$B$4:$E$1000,2,FALSE)</f>
        <v>27AAECM8871A1ZF</v>
      </c>
      <c r="E709" s="12" t="s">
        <v>1545</v>
      </c>
      <c r="F709" s="24" t="s">
        <v>761</v>
      </c>
      <c r="G709" s="25">
        <v>43676</v>
      </c>
      <c r="H709" s="12" t="str">
        <f>VLOOKUP(C709,'MASTER SALE PARTY'!$B$4:$E$1000,3,FALSE)</f>
        <v>27-Maharashatra</v>
      </c>
      <c r="I709" s="17">
        <v>0</v>
      </c>
      <c r="J709" s="17" t="s">
        <v>37</v>
      </c>
      <c r="K709" s="26">
        <v>87089900</v>
      </c>
      <c r="L709" s="20">
        <f>VLOOKUP(K709,'MASTER SALE HSN'!$A$4:$E$200,5,FALSE)</f>
        <v>28</v>
      </c>
      <c r="M709" s="26"/>
      <c r="N709" s="12"/>
      <c r="O709" s="12"/>
      <c r="P709" s="12"/>
      <c r="Q709" s="12"/>
      <c r="R709" s="12"/>
      <c r="S709" s="28">
        <v>23508.6</v>
      </c>
      <c r="T709" s="21">
        <f t="shared" si="32"/>
        <v>0</v>
      </c>
      <c r="U709" s="21">
        <f t="shared" si="33"/>
        <v>3291.2039999999997</v>
      </c>
      <c r="V709" s="21">
        <f t="shared" si="34"/>
        <v>3291.2039999999997</v>
      </c>
      <c r="W709" s="21">
        <v>0</v>
      </c>
      <c r="X709" s="27">
        <v>30090.997999999996</v>
      </c>
      <c r="Y709" s="12" t="s">
        <v>38</v>
      </c>
      <c r="Z709" s="12" t="s">
        <v>1482</v>
      </c>
      <c r="AA709" s="12" t="str">
        <f>VLOOKUP(C709,'MASTER SALE PARTY'!$B$4:$E$1000,4,FALSE)</f>
        <v>Local</v>
      </c>
      <c r="AB709" s="26">
        <v>12</v>
      </c>
    </row>
    <row r="710" spans="1:28">
      <c r="A710" s="16">
        <v>43647</v>
      </c>
      <c r="B710" s="5">
        <v>168</v>
      </c>
      <c r="C710" s="23" t="s">
        <v>185</v>
      </c>
      <c r="D710" s="12" t="str">
        <f>VLOOKUP(C710,'MASTER SALE PARTY'!$B$4:$E$1000,2,FALSE)</f>
        <v>27AABFP3834C1ZK</v>
      </c>
      <c r="E710" s="12" t="s">
        <v>1545</v>
      </c>
      <c r="F710" s="24" t="s">
        <v>762</v>
      </c>
      <c r="G710" s="25">
        <v>43676</v>
      </c>
      <c r="H710" s="12" t="str">
        <f>VLOOKUP(C710,'MASTER SALE PARTY'!$B$4:$E$1000,3,FALSE)</f>
        <v>27-Maharashatra</v>
      </c>
      <c r="I710" s="17">
        <v>0</v>
      </c>
      <c r="J710" s="17" t="s">
        <v>37</v>
      </c>
      <c r="K710" s="26">
        <v>87141900</v>
      </c>
      <c r="L710" s="20">
        <f>VLOOKUP(K710,'MASTER SALE HSN'!$A$4:$E$200,5,FALSE)</f>
        <v>28</v>
      </c>
      <c r="M710" s="26"/>
      <c r="N710" s="12"/>
      <c r="O710" s="12"/>
      <c r="P710" s="12"/>
      <c r="Q710" s="12"/>
      <c r="R710" s="12"/>
      <c r="S710" s="28">
        <v>64009.4</v>
      </c>
      <c r="T710" s="21">
        <f t="shared" si="32"/>
        <v>0</v>
      </c>
      <c r="U710" s="21">
        <f t="shared" si="33"/>
        <v>8961.3160000000007</v>
      </c>
      <c r="V710" s="21">
        <f t="shared" si="34"/>
        <v>8961.3160000000007</v>
      </c>
      <c r="W710" s="21">
        <v>0</v>
      </c>
      <c r="X710" s="27">
        <v>81932.042000000001</v>
      </c>
      <c r="Y710" s="12" t="s">
        <v>38</v>
      </c>
      <c r="Z710" s="12" t="s">
        <v>1482</v>
      </c>
      <c r="AA710" s="12" t="str">
        <f>VLOOKUP(C710,'MASTER SALE PARTY'!$B$4:$E$1000,4,FALSE)</f>
        <v>Local</v>
      </c>
      <c r="AB710" s="26">
        <v>5180</v>
      </c>
    </row>
    <row r="711" spans="1:28">
      <c r="A711" s="16">
        <v>43647</v>
      </c>
      <c r="B711" s="5">
        <v>169</v>
      </c>
      <c r="C711" s="23" t="s">
        <v>121</v>
      </c>
      <c r="D711" s="12" t="str">
        <f>VLOOKUP(C711,'MASTER SALE PARTY'!$B$4:$E$1000,2,FALSE)</f>
        <v>23AABCE9378F1ZK</v>
      </c>
      <c r="E711" s="12" t="s">
        <v>1545</v>
      </c>
      <c r="F711" s="24" t="s">
        <v>763</v>
      </c>
      <c r="G711" s="25">
        <v>43676</v>
      </c>
      <c r="H711" s="12" t="str">
        <f>VLOOKUP(C711,'MASTER SALE PARTY'!$B$4:$E$1000,3,FALSE)</f>
        <v>23-Madhya Pradesh</v>
      </c>
      <c r="I711" s="17">
        <v>0</v>
      </c>
      <c r="J711" s="17" t="s">
        <v>37</v>
      </c>
      <c r="K711" s="26">
        <v>87081090</v>
      </c>
      <c r="L711" s="20">
        <f>VLOOKUP(K711,'MASTER SALE HSN'!$A$4:$E$200,5,FALSE)</f>
        <v>28</v>
      </c>
      <c r="M711" s="26"/>
      <c r="N711" s="12"/>
      <c r="O711" s="12"/>
      <c r="P711" s="12"/>
      <c r="Q711" s="12"/>
      <c r="R711" s="12"/>
      <c r="S711" s="28">
        <v>18776.400000000001</v>
      </c>
      <c r="T711" s="21">
        <f t="shared" si="32"/>
        <v>5257.3919999999998</v>
      </c>
      <c r="U711" s="21">
        <f t="shared" si="33"/>
        <v>0</v>
      </c>
      <c r="V711" s="21">
        <f t="shared" si="34"/>
        <v>0</v>
      </c>
      <c r="W711" s="21">
        <v>0</v>
      </c>
      <c r="X711" s="27">
        <v>24033.792000000001</v>
      </c>
      <c r="Y711" s="12" t="s">
        <v>38</v>
      </c>
      <c r="Z711" s="12" t="s">
        <v>1482</v>
      </c>
      <c r="AA711" s="12" t="str">
        <f>VLOOKUP(C711,'MASTER SALE PARTY'!$B$4:$E$1000,4,FALSE)</f>
        <v>Oms</v>
      </c>
      <c r="AB711" s="26">
        <v>20</v>
      </c>
    </row>
    <row r="712" spans="1:28">
      <c r="A712" s="16">
        <v>43647</v>
      </c>
      <c r="B712" s="5">
        <v>170</v>
      </c>
      <c r="C712" s="23" t="s">
        <v>121</v>
      </c>
      <c r="D712" s="12" t="str">
        <f>VLOOKUP(C712,'MASTER SALE PARTY'!$B$4:$E$1000,2,FALSE)</f>
        <v>23AABCE9378F1ZK</v>
      </c>
      <c r="E712" s="12" t="s">
        <v>1545</v>
      </c>
      <c r="F712" s="24" t="s">
        <v>764</v>
      </c>
      <c r="G712" s="25">
        <v>43676</v>
      </c>
      <c r="H712" s="12" t="str">
        <f>VLOOKUP(C712,'MASTER SALE PARTY'!$B$4:$E$1000,3,FALSE)</f>
        <v>23-Madhya Pradesh</v>
      </c>
      <c r="I712" s="17">
        <v>0</v>
      </c>
      <c r="J712" s="17" t="s">
        <v>37</v>
      </c>
      <c r="K712" s="26">
        <v>87081090</v>
      </c>
      <c r="L712" s="20">
        <f>VLOOKUP(K712,'MASTER SALE HSN'!$A$4:$E$200,5,FALSE)</f>
        <v>28</v>
      </c>
      <c r="M712" s="26"/>
      <c r="N712" s="12"/>
      <c r="O712" s="12"/>
      <c r="P712" s="12"/>
      <c r="Q712" s="12"/>
      <c r="R712" s="12"/>
      <c r="S712" s="28">
        <v>48856.5</v>
      </c>
      <c r="T712" s="21">
        <f t="shared" si="32"/>
        <v>13679.82</v>
      </c>
      <c r="U712" s="21">
        <f t="shared" si="33"/>
        <v>0</v>
      </c>
      <c r="V712" s="21">
        <f t="shared" si="34"/>
        <v>0</v>
      </c>
      <c r="W712" s="21">
        <v>0</v>
      </c>
      <c r="X712" s="27">
        <v>62536.32</v>
      </c>
      <c r="Y712" s="12" t="s">
        <v>38</v>
      </c>
      <c r="Z712" s="12" t="s">
        <v>1482</v>
      </c>
      <c r="AA712" s="12" t="str">
        <f>VLOOKUP(C712,'MASTER SALE PARTY'!$B$4:$E$1000,4,FALSE)</f>
        <v>Oms</v>
      </c>
      <c r="AB712" s="26">
        <v>150</v>
      </c>
    </row>
    <row r="713" spans="1:28">
      <c r="A713" s="16">
        <v>43647</v>
      </c>
      <c r="B713" s="5">
        <v>171</v>
      </c>
      <c r="C713" s="23" t="s">
        <v>121</v>
      </c>
      <c r="D713" s="12" t="str">
        <f>VLOOKUP(C713,'MASTER SALE PARTY'!$B$4:$E$1000,2,FALSE)</f>
        <v>23AABCE9378F1ZK</v>
      </c>
      <c r="E713" s="12" t="s">
        <v>1545</v>
      </c>
      <c r="F713" s="24" t="s">
        <v>765</v>
      </c>
      <c r="G713" s="25">
        <v>43676</v>
      </c>
      <c r="H713" s="12" t="str">
        <f>VLOOKUP(C713,'MASTER SALE PARTY'!$B$4:$E$1000,3,FALSE)</f>
        <v>23-Madhya Pradesh</v>
      </c>
      <c r="I713" s="17">
        <v>0</v>
      </c>
      <c r="J713" s="17" t="s">
        <v>37</v>
      </c>
      <c r="K713" s="26">
        <v>87081090</v>
      </c>
      <c r="L713" s="20">
        <f>VLOOKUP(K713,'MASTER SALE HSN'!$A$4:$E$200,5,FALSE)</f>
        <v>28</v>
      </c>
      <c r="M713" s="26"/>
      <c r="N713" s="12"/>
      <c r="O713" s="12"/>
      <c r="P713" s="12"/>
      <c r="Q713" s="12"/>
      <c r="R713" s="12"/>
      <c r="S713" s="28">
        <v>6475.5</v>
      </c>
      <c r="T713" s="21">
        <f t="shared" si="32"/>
        <v>1813.1399999999999</v>
      </c>
      <c r="U713" s="21">
        <f t="shared" si="33"/>
        <v>0</v>
      </c>
      <c r="V713" s="21">
        <f t="shared" si="34"/>
        <v>0</v>
      </c>
      <c r="W713" s="21">
        <v>0</v>
      </c>
      <c r="X713" s="27">
        <v>8288.64</v>
      </c>
      <c r="Y713" s="12" t="s">
        <v>38</v>
      </c>
      <c r="Z713" s="12" t="s">
        <v>1482</v>
      </c>
      <c r="AA713" s="12" t="str">
        <f>VLOOKUP(C713,'MASTER SALE PARTY'!$B$4:$E$1000,4,FALSE)</f>
        <v>Oms</v>
      </c>
      <c r="AB713" s="26">
        <v>5</v>
      </c>
    </row>
    <row r="714" spans="1:28">
      <c r="A714" s="16">
        <v>43647</v>
      </c>
      <c r="B714" s="5">
        <v>172</v>
      </c>
      <c r="C714" s="23" t="s">
        <v>121</v>
      </c>
      <c r="D714" s="12" t="str">
        <f>VLOOKUP(C714,'MASTER SALE PARTY'!$B$4:$E$1000,2,FALSE)</f>
        <v>23AABCE9378F1ZK</v>
      </c>
      <c r="E714" s="12" t="s">
        <v>1545</v>
      </c>
      <c r="F714" s="24" t="s">
        <v>766</v>
      </c>
      <c r="G714" s="25">
        <v>43676</v>
      </c>
      <c r="H714" s="12" t="str">
        <f>VLOOKUP(C714,'MASTER SALE PARTY'!$B$4:$E$1000,3,FALSE)</f>
        <v>23-Madhya Pradesh</v>
      </c>
      <c r="I714" s="17">
        <v>0</v>
      </c>
      <c r="J714" s="17" t="s">
        <v>37</v>
      </c>
      <c r="K714" s="26">
        <v>87081090</v>
      </c>
      <c r="L714" s="20">
        <f>VLOOKUP(K714,'MASTER SALE HSN'!$A$4:$E$200,5,FALSE)</f>
        <v>28</v>
      </c>
      <c r="M714" s="26"/>
      <c r="N714" s="12"/>
      <c r="O714" s="12"/>
      <c r="P714" s="12"/>
      <c r="Q714" s="12"/>
      <c r="R714" s="12"/>
      <c r="S714" s="28">
        <v>657.6</v>
      </c>
      <c r="T714" s="21">
        <f t="shared" si="32"/>
        <v>184.12800000000001</v>
      </c>
      <c r="U714" s="21">
        <f t="shared" si="33"/>
        <v>0</v>
      </c>
      <c r="V714" s="21">
        <f t="shared" si="34"/>
        <v>0</v>
      </c>
      <c r="W714" s="21">
        <v>0</v>
      </c>
      <c r="X714" s="27">
        <v>841.72800000000007</v>
      </c>
      <c r="Y714" s="12" t="s">
        <v>38</v>
      </c>
      <c r="Z714" s="12" t="s">
        <v>1482</v>
      </c>
      <c r="AA714" s="12" t="str">
        <f>VLOOKUP(C714,'MASTER SALE PARTY'!$B$4:$E$1000,4,FALSE)</f>
        <v>Oms</v>
      </c>
      <c r="AB714" s="26">
        <v>2</v>
      </c>
    </row>
    <row r="715" spans="1:28">
      <c r="A715" s="16">
        <v>43647</v>
      </c>
      <c r="B715" s="5">
        <v>173</v>
      </c>
      <c r="C715" s="23" t="s">
        <v>185</v>
      </c>
      <c r="D715" s="12" t="str">
        <f>VLOOKUP(C715,'MASTER SALE PARTY'!$B$4:$E$1000,2,FALSE)</f>
        <v>27AABFP3834C1ZK</v>
      </c>
      <c r="E715" s="12" t="s">
        <v>1545</v>
      </c>
      <c r="F715" s="24" t="s">
        <v>767</v>
      </c>
      <c r="G715" s="25">
        <v>43676</v>
      </c>
      <c r="H715" s="12" t="str">
        <f>VLOOKUP(C715,'MASTER SALE PARTY'!$B$4:$E$1000,3,FALSE)</f>
        <v>27-Maharashatra</v>
      </c>
      <c r="I715" s="17">
        <v>0</v>
      </c>
      <c r="J715" s="17" t="s">
        <v>37</v>
      </c>
      <c r="K715" s="26">
        <v>87141900</v>
      </c>
      <c r="L715" s="20">
        <f>VLOOKUP(K715,'MASTER SALE HSN'!$A$4:$E$200,5,FALSE)</f>
        <v>28</v>
      </c>
      <c r="M715" s="26"/>
      <c r="N715" s="12"/>
      <c r="O715" s="12"/>
      <c r="P715" s="12"/>
      <c r="Q715" s="12"/>
      <c r="R715" s="12"/>
      <c r="S715" s="28">
        <v>65786.899999999994</v>
      </c>
      <c r="T715" s="21">
        <f t="shared" si="32"/>
        <v>0</v>
      </c>
      <c r="U715" s="21">
        <f t="shared" si="33"/>
        <v>9210.1659999999993</v>
      </c>
      <c r="V715" s="21">
        <f t="shared" si="34"/>
        <v>9210.1659999999993</v>
      </c>
      <c r="W715" s="21">
        <v>0</v>
      </c>
      <c r="X715" s="27">
        <v>84207.241999999984</v>
      </c>
      <c r="Y715" s="12" t="s">
        <v>38</v>
      </c>
      <c r="Z715" s="12" t="s">
        <v>1482</v>
      </c>
      <c r="AA715" s="12" t="str">
        <f>VLOOKUP(C715,'MASTER SALE PARTY'!$B$4:$E$1000,4,FALSE)</f>
        <v>Local</v>
      </c>
      <c r="AB715" s="26">
        <v>5410</v>
      </c>
    </row>
    <row r="716" spans="1:28">
      <c r="A716" s="16">
        <v>43647</v>
      </c>
      <c r="B716" s="5">
        <v>174</v>
      </c>
      <c r="C716" s="23" t="s">
        <v>64</v>
      </c>
      <c r="D716" s="12" t="str">
        <f>VLOOKUP(C716,'MASTER SALE PARTY'!$B$4:$E$1000,2,FALSE)</f>
        <v>27AAACD4090Q1Z8</v>
      </c>
      <c r="E716" s="12" t="s">
        <v>1545</v>
      </c>
      <c r="F716" s="24" t="s">
        <v>768</v>
      </c>
      <c r="G716" s="25">
        <v>43677</v>
      </c>
      <c r="H716" s="12" t="str">
        <f>VLOOKUP(C716,'MASTER SALE PARTY'!$B$4:$E$1000,3,FALSE)</f>
        <v>27-Maharashatra</v>
      </c>
      <c r="I716" s="17">
        <v>0</v>
      </c>
      <c r="J716" s="17" t="s">
        <v>37</v>
      </c>
      <c r="K716" s="26">
        <v>85129000</v>
      </c>
      <c r="L716" s="20">
        <f>VLOOKUP(K716,'MASTER SALE HSN'!$A$4:$E$200,5,FALSE)</f>
        <v>18</v>
      </c>
      <c r="M716" s="26"/>
      <c r="N716" s="12"/>
      <c r="O716" s="12"/>
      <c r="P716" s="12"/>
      <c r="Q716" s="12"/>
      <c r="R716" s="12"/>
      <c r="S716" s="28">
        <v>76866.3</v>
      </c>
      <c r="T716" s="21">
        <f t="shared" si="32"/>
        <v>0</v>
      </c>
      <c r="U716" s="21">
        <f t="shared" si="33"/>
        <v>6917.9670000000006</v>
      </c>
      <c r="V716" s="21">
        <f t="shared" si="34"/>
        <v>6917.9670000000006</v>
      </c>
      <c r="W716" s="21">
        <v>0</v>
      </c>
      <c r="X716" s="27">
        <v>90702.244000000006</v>
      </c>
      <c r="Y716" s="12" t="s">
        <v>38</v>
      </c>
      <c r="Z716" s="12" t="s">
        <v>1482</v>
      </c>
      <c r="AA716" s="12" t="str">
        <f>VLOOKUP(C716,'MASTER SALE PARTY'!$B$4:$E$1000,4,FALSE)</f>
        <v>Local</v>
      </c>
      <c r="AB716" s="26">
        <v>630</v>
      </c>
    </row>
    <row r="717" spans="1:28">
      <c r="A717" s="16">
        <v>43647</v>
      </c>
      <c r="B717" s="5">
        <v>175</v>
      </c>
      <c r="C717" s="23" t="s">
        <v>64</v>
      </c>
      <c r="D717" s="12" t="str">
        <f>VLOOKUP(C717,'MASTER SALE PARTY'!$B$4:$E$1000,2,FALSE)</f>
        <v>27AAACD4090Q1Z8</v>
      </c>
      <c r="E717" s="12" t="s">
        <v>1545</v>
      </c>
      <c r="F717" s="24" t="s">
        <v>769</v>
      </c>
      <c r="G717" s="25">
        <v>43677</v>
      </c>
      <c r="H717" s="12" t="str">
        <f>VLOOKUP(C717,'MASTER SALE PARTY'!$B$4:$E$1000,3,FALSE)</f>
        <v>27-Maharashatra</v>
      </c>
      <c r="I717" s="17">
        <v>0</v>
      </c>
      <c r="J717" s="17" t="s">
        <v>37</v>
      </c>
      <c r="K717" s="26">
        <v>85129000</v>
      </c>
      <c r="L717" s="20">
        <f>VLOOKUP(K717,'MASTER SALE HSN'!$A$4:$E$200,5,FALSE)</f>
        <v>18</v>
      </c>
      <c r="M717" s="26"/>
      <c r="N717" s="12"/>
      <c r="O717" s="12"/>
      <c r="P717" s="12"/>
      <c r="Q717" s="12"/>
      <c r="R717" s="12"/>
      <c r="S717" s="28">
        <v>19432.560000000001</v>
      </c>
      <c r="T717" s="21">
        <f t="shared" si="32"/>
        <v>0</v>
      </c>
      <c r="U717" s="21">
        <f t="shared" si="33"/>
        <v>1748.9304000000002</v>
      </c>
      <c r="V717" s="21">
        <f t="shared" si="34"/>
        <v>1748.9304000000002</v>
      </c>
      <c r="W717" s="21">
        <v>0</v>
      </c>
      <c r="X717" s="27">
        <v>22930.420800000004</v>
      </c>
      <c r="Y717" s="12" t="s">
        <v>38</v>
      </c>
      <c r="Z717" s="12" t="s">
        <v>1482</v>
      </c>
      <c r="AA717" s="12" t="str">
        <f>VLOOKUP(C717,'MASTER SALE PARTY'!$B$4:$E$1000,4,FALSE)</f>
        <v>Local</v>
      </c>
      <c r="AB717" s="26">
        <v>301</v>
      </c>
    </row>
    <row r="718" spans="1:28">
      <c r="A718" s="16">
        <v>43647</v>
      </c>
      <c r="B718" s="5">
        <v>176</v>
      </c>
      <c r="C718" s="23" t="s">
        <v>185</v>
      </c>
      <c r="D718" s="12" t="str">
        <f>VLOOKUP(C718,'MASTER SALE PARTY'!$B$4:$E$1000,2,FALSE)</f>
        <v>27AABFP3834C1ZK</v>
      </c>
      <c r="E718" s="12" t="s">
        <v>1545</v>
      </c>
      <c r="F718" s="24" t="s">
        <v>770</v>
      </c>
      <c r="G718" s="25">
        <v>43677</v>
      </c>
      <c r="H718" s="12" t="str">
        <f>VLOOKUP(C718,'MASTER SALE PARTY'!$B$4:$E$1000,3,FALSE)</f>
        <v>27-Maharashatra</v>
      </c>
      <c r="I718" s="17">
        <v>0</v>
      </c>
      <c r="J718" s="17" t="s">
        <v>37</v>
      </c>
      <c r="K718" s="26">
        <v>87141900</v>
      </c>
      <c r="L718" s="20">
        <f>VLOOKUP(K718,'MASTER SALE HSN'!$A$4:$E$200,5,FALSE)</f>
        <v>28</v>
      </c>
      <c r="M718" s="26"/>
      <c r="N718" s="12"/>
      <c r="O718" s="12"/>
      <c r="P718" s="12"/>
      <c r="Q718" s="12"/>
      <c r="R718" s="12"/>
      <c r="S718" s="28">
        <v>50187.5</v>
      </c>
      <c r="T718" s="21">
        <f t="shared" si="32"/>
        <v>0</v>
      </c>
      <c r="U718" s="21">
        <f t="shared" si="33"/>
        <v>7026.25</v>
      </c>
      <c r="V718" s="21">
        <f t="shared" si="34"/>
        <v>7026.25</v>
      </c>
      <c r="W718" s="21">
        <v>0</v>
      </c>
      <c r="X718" s="27">
        <v>64240</v>
      </c>
      <c r="Y718" s="12" t="s">
        <v>38</v>
      </c>
      <c r="Z718" s="12" t="s">
        <v>1482</v>
      </c>
      <c r="AA718" s="12" t="str">
        <f>VLOOKUP(C718,'MASTER SALE PARTY'!$B$4:$E$1000,4,FALSE)</f>
        <v>Local</v>
      </c>
      <c r="AB718" s="26">
        <v>3950</v>
      </c>
    </row>
    <row r="719" spans="1:28">
      <c r="A719" s="16">
        <v>43647</v>
      </c>
      <c r="B719" s="5">
        <v>177</v>
      </c>
      <c r="C719" s="23" t="s">
        <v>142</v>
      </c>
      <c r="D719" s="12" t="str">
        <f>VLOOKUP(C719,'MASTER SALE PARTY'!$B$4:$E$1000,2,FALSE)</f>
        <v>27AAACB2484Q1Z8</v>
      </c>
      <c r="E719" s="12" t="s">
        <v>1545</v>
      </c>
      <c r="F719" s="24" t="s">
        <v>771</v>
      </c>
      <c r="G719" s="25">
        <v>43677</v>
      </c>
      <c r="H719" s="12" t="str">
        <f>VLOOKUP(C719,'MASTER SALE PARTY'!$B$4:$E$1000,3,FALSE)</f>
        <v>27-Maharashatra</v>
      </c>
      <c r="I719" s="17">
        <v>0</v>
      </c>
      <c r="J719" s="17" t="s">
        <v>37</v>
      </c>
      <c r="K719" s="26">
        <v>998898</v>
      </c>
      <c r="L719" s="20">
        <f>VLOOKUP(K719,'MASTER SALE HSN'!$A$4:$E$200,5,FALSE)</f>
        <v>18</v>
      </c>
      <c r="M719" s="26"/>
      <c r="N719" s="12"/>
      <c r="O719" s="12"/>
      <c r="P719" s="12"/>
      <c r="Q719" s="12"/>
      <c r="R719" s="12"/>
      <c r="S719" s="28">
        <v>94710</v>
      </c>
      <c r="T719" s="21">
        <f t="shared" si="32"/>
        <v>0</v>
      </c>
      <c r="U719" s="21">
        <f t="shared" si="33"/>
        <v>8523.9</v>
      </c>
      <c r="V719" s="21">
        <f t="shared" si="34"/>
        <v>8523.9</v>
      </c>
      <c r="W719" s="21">
        <v>0</v>
      </c>
      <c r="X719" s="27">
        <v>111757.79999999999</v>
      </c>
      <c r="Y719" s="12" t="s">
        <v>38</v>
      </c>
      <c r="Z719" s="12" t="s">
        <v>1482</v>
      </c>
      <c r="AA719" s="12" t="str">
        <f>VLOOKUP(C719,'MASTER SALE PARTY'!$B$4:$E$1000,4,FALSE)</f>
        <v>Local</v>
      </c>
      <c r="AB719" s="26">
        <v>1095</v>
      </c>
    </row>
    <row r="720" spans="1:28">
      <c r="A720" s="16">
        <v>43647</v>
      </c>
      <c r="B720" s="5">
        <v>178</v>
      </c>
      <c r="C720" s="23" t="s">
        <v>185</v>
      </c>
      <c r="D720" s="12" t="str">
        <f>VLOOKUP(C720,'MASTER SALE PARTY'!$B$4:$E$1000,2,FALSE)</f>
        <v>27AABFP3834C1ZK</v>
      </c>
      <c r="E720" s="12" t="s">
        <v>1545</v>
      </c>
      <c r="F720" s="24" t="s">
        <v>772</v>
      </c>
      <c r="G720" s="25">
        <v>43677</v>
      </c>
      <c r="H720" s="12" t="str">
        <f>VLOOKUP(C720,'MASTER SALE PARTY'!$B$4:$E$1000,3,FALSE)</f>
        <v>27-Maharashatra</v>
      </c>
      <c r="I720" s="17">
        <v>0</v>
      </c>
      <c r="J720" s="17" t="s">
        <v>37</v>
      </c>
      <c r="K720" s="26">
        <v>87141900</v>
      </c>
      <c r="L720" s="20">
        <f>VLOOKUP(K720,'MASTER SALE HSN'!$A$4:$E$200,5,FALSE)</f>
        <v>28</v>
      </c>
      <c r="M720" s="26"/>
      <c r="N720" s="12"/>
      <c r="O720" s="12"/>
      <c r="P720" s="12"/>
      <c r="Q720" s="12"/>
      <c r="R720" s="12"/>
      <c r="S720" s="28">
        <v>24525</v>
      </c>
      <c r="T720" s="21">
        <f t="shared" si="32"/>
        <v>0</v>
      </c>
      <c r="U720" s="21">
        <f t="shared" si="33"/>
        <v>3433.5</v>
      </c>
      <c r="V720" s="21">
        <f t="shared" si="34"/>
        <v>3433.5</v>
      </c>
      <c r="W720" s="21">
        <v>0</v>
      </c>
      <c r="X720" s="27">
        <v>31392</v>
      </c>
      <c r="Y720" s="12" t="s">
        <v>38</v>
      </c>
      <c r="Z720" s="12" t="s">
        <v>1482</v>
      </c>
      <c r="AA720" s="12" t="str">
        <f>VLOOKUP(C720,'MASTER SALE PARTY'!$B$4:$E$1000,4,FALSE)</f>
        <v>Local</v>
      </c>
      <c r="AB720" s="26">
        <v>2500</v>
      </c>
    </row>
    <row r="721" spans="1:28" ht="12">
      <c r="A721" s="16">
        <v>43647</v>
      </c>
      <c r="C721" s="59" t="s">
        <v>33</v>
      </c>
      <c r="D721" s="12" t="str">
        <f>VLOOKUP(C721,'MASTER SALE PARTY'!$B$4:$E$1000,2,FALSE)</f>
        <v>27AABCM2508F1ZU</v>
      </c>
      <c r="E721" s="12" t="s">
        <v>1543</v>
      </c>
      <c r="F721" s="299">
        <v>13130</v>
      </c>
      <c r="G721" s="300">
        <v>43676</v>
      </c>
      <c r="H721" s="12" t="str">
        <f>VLOOKUP(C721,'MASTER SALE PARTY'!$B$4:$E$1000,3,FALSE)</f>
        <v>27-Maharashatra</v>
      </c>
      <c r="I721" s="17">
        <v>0</v>
      </c>
      <c r="J721" s="17" t="s">
        <v>37</v>
      </c>
      <c r="K721" s="280">
        <v>87081090</v>
      </c>
      <c r="L721" s="20">
        <f>VLOOKUP(K721,'MASTER SALE HSN'!$A$4:$E$200,5,FALSE)</f>
        <v>28</v>
      </c>
      <c r="S721" s="279">
        <v>-25079</v>
      </c>
      <c r="T721" s="21">
        <f t="shared" si="32"/>
        <v>0</v>
      </c>
      <c r="U721" s="21">
        <f t="shared" si="33"/>
        <v>-3511.06</v>
      </c>
      <c r="V721" s="21">
        <f t="shared" si="34"/>
        <v>-3511.06</v>
      </c>
      <c r="W721" s="21">
        <v>0</v>
      </c>
      <c r="X721" s="27">
        <v>31392</v>
      </c>
      <c r="Y721" s="12" t="s">
        <v>38</v>
      </c>
      <c r="Z721" s="12" t="s">
        <v>1482</v>
      </c>
      <c r="AA721" s="12" t="str">
        <f>VLOOKUP(C721,'MASTER SALE PARTY'!$B$4:$E$1000,4,FALSE)</f>
        <v>Local</v>
      </c>
    </row>
    <row r="722" spans="1:28" ht="12">
      <c r="A722" s="16">
        <v>43647</v>
      </c>
      <c r="C722" s="59" t="s">
        <v>33</v>
      </c>
      <c r="D722" s="12" t="str">
        <f>VLOOKUP(C722,'MASTER SALE PARTY'!$B$4:$E$1000,2,FALSE)</f>
        <v>27AABCM2508F1ZU</v>
      </c>
      <c r="E722" s="12" t="s">
        <v>1544</v>
      </c>
      <c r="F722" s="299">
        <v>1</v>
      </c>
      <c r="G722" s="300">
        <v>43616</v>
      </c>
      <c r="H722" s="12" t="str">
        <f>VLOOKUP(C722,'MASTER SALE PARTY'!$B$4:$E$1000,3,FALSE)</f>
        <v>27-Maharashatra</v>
      </c>
      <c r="I722" s="17">
        <v>0</v>
      </c>
      <c r="J722" s="17" t="s">
        <v>37</v>
      </c>
      <c r="K722" s="26">
        <v>87081090</v>
      </c>
      <c r="L722" s="20">
        <f>VLOOKUP(K722,'MASTER SALE HSN'!$A$4:$E$200,5,FALSE)</f>
        <v>28</v>
      </c>
      <c r="S722" s="279">
        <v>-100366</v>
      </c>
      <c r="T722" s="21">
        <f t="shared" si="32"/>
        <v>0</v>
      </c>
      <c r="U722" s="21">
        <f t="shared" si="33"/>
        <v>-14051.24</v>
      </c>
      <c r="V722" s="21">
        <f t="shared" si="34"/>
        <v>-14051.24</v>
      </c>
      <c r="W722" s="21">
        <v>0</v>
      </c>
      <c r="X722" s="27">
        <f>+W722+V722+U722+T722+S722</f>
        <v>-128468.48</v>
      </c>
      <c r="Y722" s="12" t="s">
        <v>38</v>
      </c>
      <c r="Z722" s="12" t="s">
        <v>1482</v>
      </c>
      <c r="AA722" s="12" t="str">
        <f>VLOOKUP(C722,'MASTER SALE PARTY'!$B$4:$E$1000,4,FALSE)</f>
        <v>Local</v>
      </c>
    </row>
    <row r="723" spans="1:28" ht="12">
      <c r="A723" s="16">
        <v>43647</v>
      </c>
      <c r="C723" s="50" t="s">
        <v>173</v>
      </c>
      <c r="D723" s="12" t="str">
        <f>VLOOKUP(C723,'MASTER SALE PARTY'!$B$4:$E$1000,2,FALSE)</f>
        <v>27AAGCP0139E1ZP</v>
      </c>
      <c r="E723" s="12" t="s">
        <v>1544</v>
      </c>
      <c r="F723" s="24" t="s">
        <v>1760</v>
      </c>
      <c r="G723" s="25">
        <v>43646</v>
      </c>
      <c r="H723" s="12" t="str">
        <f>VLOOKUP(C723,'MASTER SALE PARTY'!$B$4:$E$1000,3,FALSE)</f>
        <v>27-Maharashatra</v>
      </c>
      <c r="I723" s="17">
        <v>0</v>
      </c>
      <c r="J723" s="17" t="s">
        <v>37</v>
      </c>
      <c r="K723" s="26">
        <v>87141090</v>
      </c>
      <c r="L723" s="20">
        <f>VLOOKUP(K723,'MASTER SALE HSN'!$A$4:$E$200,5,FALSE)</f>
        <v>28</v>
      </c>
      <c r="S723" s="28">
        <v>-904.44</v>
      </c>
      <c r="T723" s="21">
        <f t="shared" si="32"/>
        <v>0</v>
      </c>
      <c r="U723" s="21">
        <f t="shared" si="33"/>
        <v>-126.62160000000002</v>
      </c>
      <c r="V723" s="21">
        <f t="shared" si="34"/>
        <v>-126.62160000000002</v>
      </c>
      <c r="W723" s="21">
        <v>0</v>
      </c>
      <c r="X723" s="27">
        <f t="shared" ref="X723:X728" si="35">+W723+V723+U723+T723+S723</f>
        <v>-1157.6832000000002</v>
      </c>
      <c r="Y723" s="12" t="s">
        <v>38</v>
      </c>
      <c r="Z723" s="12" t="s">
        <v>1482</v>
      </c>
      <c r="AA723" s="12" t="str">
        <f>VLOOKUP(C723,'MASTER SALE PARTY'!$B$4:$E$1000,4,FALSE)</f>
        <v>Local</v>
      </c>
    </row>
    <row r="724" spans="1:28" ht="12">
      <c r="A724" s="16">
        <v>43647</v>
      </c>
      <c r="C724" s="50" t="s">
        <v>173</v>
      </c>
      <c r="D724" s="12" t="str">
        <f>VLOOKUP(C724,'MASTER SALE PARTY'!$B$4:$E$1000,2,FALSE)</f>
        <v>27AAGCP0139E1ZP</v>
      </c>
      <c r="E724" s="12" t="s">
        <v>1544</v>
      </c>
      <c r="F724" s="24" t="s">
        <v>1753</v>
      </c>
      <c r="G724" s="25">
        <v>43646</v>
      </c>
      <c r="H724" s="12" t="str">
        <f>VLOOKUP(C724,'MASTER SALE PARTY'!$B$4:$E$1000,3,FALSE)</f>
        <v>27-Maharashatra</v>
      </c>
      <c r="I724" s="17">
        <v>0</v>
      </c>
      <c r="J724" s="17" t="s">
        <v>37</v>
      </c>
      <c r="K724" s="26">
        <v>87141090</v>
      </c>
      <c r="L724" s="20">
        <f>VLOOKUP(K724,'MASTER SALE HSN'!$A$4:$E$200,5,FALSE)</f>
        <v>28</v>
      </c>
      <c r="S724" s="28">
        <v>-904.44</v>
      </c>
      <c r="T724" s="21">
        <f t="shared" si="32"/>
        <v>0</v>
      </c>
      <c r="U724" s="21">
        <f t="shared" si="33"/>
        <v>-126.62160000000002</v>
      </c>
      <c r="V724" s="21">
        <f t="shared" si="34"/>
        <v>-126.62160000000002</v>
      </c>
      <c r="W724" s="21">
        <v>0</v>
      </c>
      <c r="X724" s="27">
        <f t="shared" si="35"/>
        <v>-1157.6832000000002</v>
      </c>
      <c r="Y724" s="12" t="s">
        <v>38</v>
      </c>
      <c r="Z724" s="12" t="s">
        <v>1482</v>
      </c>
      <c r="AA724" s="12" t="str">
        <f>VLOOKUP(C724,'MASTER SALE PARTY'!$B$4:$E$1000,4,FALSE)</f>
        <v>Local</v>
      </c>
    </row>
    <row r="725" spans="1:28" ht="12">
      <c r="A725" s="16">
        <v>43647</v>
      </c>
      <c r="C725" s="50" t="s">
        <v>121</v>
      </c>
      <c r="D725" s="12" t="str">
        <f>VLOOKUP(C725,'MASTER SALE PARTY'!$B$4:$E$1000,2,FALSE)</f>
        <v>23AABCE9378F1ZK</v>
      </c>
      <c r="E725" s="12" t="s">
        <v>1544</v>
      </c>
      <c r="F725" s="24" t="s">
        <v>1761</v>
      </c>
      <c r="G725" s="25">
        <v>43656</v>
      </c>
      <c r="H725" s="12" t="str">
        <f>VLOOKUP(C725,'MASTER SALE PARTY'!$B$4:$E$1000,3,FALSE)</f>
        <v>23-Madhya Pradesh</v>
      </c>
      <c r="I725" s="17">
        <v>0</v>
      </c>
      <c r="J725" s="17" t="s">
        <v>37</v>
      </c>
      <c r="K725" s="26">
        <v>87081090</v>
      </c>
      <c r="L725" s="20">
        <f>VLOOKUP(K725,'MASTER SALE HSN'!$A$4:$E$200,5,FALSE)</f>
        <v>28</v>
      </c>
      <c r="S725" s="28">
        <v>-2021.5</v>
      </c>
      <c r="T725" s="21">
        <f t="shared" si="32"/>
        <v>-566.02</v>
      </c>
      <c r="U725" s="21">
        <f t="shared" si="33"/>
        <v>0</v>
      </c>
      <c r="V725" s="21">
        <f t="shared" si="34"/>
        <v>0</v>
      </c>
      <c r="W725" s="21">
        <v>0</v>
      </c>
      <c r="X725" s="27">
        <f t="shared" si="35"/>
        <v>-2587.52</v>
      </c>
      <c r="Y725" s="12" t="s">
        <v>38</v>
      </c>
      <c r="Z725" s="12" t="s">
        <v>1482</v>
      </c>
      <c r="AA725" s="12" t="str">
        <f>VLOOKUP(C725,'MASTER SALE PARTY'!$B$4:$E$1000,4,FALSE)</f>
        <v>Oms</v>
      </c>
    </row>
    <row r="726" spans="1:28" ht="12">
      <c r="A726" s="16">
        <v>43647</v>
      </c>
      <c r="C726" s="50" t="s">
        <v>121</v>
      </c>
      <c r="D726" s="12" t="str">
        <f>VLOOKUP(C726,'MASTER SALE PARTY'!$B$4:$E$1000,2,FALSE)</f>
        <v>23AABCE9378F1ZK</v>
      </c>
      <c r="E726" s="12" t="s">
        <v>1544</v>
      </c>
      <c r="F726" s="24" t="s">
        <v>1762</v>
      </c>
      <c r="G726" s="25">
        <v>43675</v>
      </c>
      <c r="H726" s="12" t="str">
        <f>VLOOKUP(C726,'MASTER SALE PARTY'!$B$4:$E$1000,3,FALSE)</f>
        <v>23-Madhya Pradesh</v>
      </c>
      <c r="I726" s="17">
        <v>0</v>
      </c>
      <c r="J726" s="17" t="s">
        <v>37</v>
      </c>
      <c r="K726" s="26">
        <v>87081090</v>
      </c>
      <c r="L726" s="20">
        <f>VLOOKUP(K726,'MASTER SALE HSN'!$A$4:$E$200,5,FALSE)</f>
        <v>28</v>
      </c>
      <c r="S726" s="28">
        <v>-2021.5</v>
      </c>
      <c r="T726" s="21">
        <f t="shared" si="32"/>
        <v>-566.02</v>
      </c>
      <c r="U726" s="21">
        <f t="shared" si="33"/>
        <v>0</v>
      </c>
      <c r="V726" s="21">
        <f t="shared" si="34"/>
        <v>0</v>
      </c>
      <c r="W726" s="21">
        <v>0</v>
      </c>
      <c r="X726" s="27">
        <f t="shared" si="35"/>
        <v>-2587.52</v>
      </c>
      <c r="Y726" s="12" t="s">
        <v>38</v>
      </c>
      <c r="Z726" s="12" t="s">
        <v>1482</v>
      </c>
      <c r="AA726" s="12" t="str">
        <f>VLOOKUP(C726,'MASTER SALE PARTY'!$B$4:$E$1000,4,FALSE)</f>
        <v>Oms</v>
      </c>
    </row>
    <row r="727" spans="1:28" ht="12">
      <c r="A727" s="16">
        <v>43647</v>
      </c>
      <c r="C727" s="50" t="s">
        <v>121</v>
      </c>
      <c r="D727" s="12" t="str">
        <f>VLOOKUP(C727,'MASTER SALE PARTY'!$B$4:$E$1000,2,FALSE)</f>
        <v>23AABCE9378F1ZK</v>
      </c>
      <c r="E727" s="12" t="s">
        <v>1544</v>
      </c>
      <c r="F727" s="24" t="s">
        <v>1763</v>
      </c>
      <c r="G727" s="25">
        <v>43676</v>
      </c>
      <c r="H727" s="12" t="str">
        <f>VLOOKUP(C727,'MASTER SALE PARTY'!$B$4:$E$1000,3,FALSE)</f>
        <v>23-Madhya Pradesh</v>
      </c>
      <c r="I727" s="17">
        <v>0</v>
      </c>
      <c r="J727" s="17" t="s">
        <v>37</v>
      </c>
      <c r="K727" s="26">
        <v>87081090</v>
      </c>
      <c r="L727" s="20">
        <f>VLOOKUP(K727,'MASTER SALE HSN'!$A$4:$E$200,5,FALSE)</f>
        <v>28</v>
      </c>
      <c r="S727" s="28">
        <v>-2021.5</v>
      </c>
      <c r="T727" s="21">
        <f t="shared" si="32"/>
        <v>-566.02</v>
      </c>
      <c r="U727" s="21">
        <f t="shared" si="33"/>
        <v>0</v>
      </c>
      <c r="V727" s="21">
        <f t="shared" si="34"/>
        <v>0</v>
      </c>
      <c r="W727" s="21">
        <v>0</v>
      </c>
      <c r="X727" s="27">
        <f t="shared" si="35"/>
        <v>-2587.52</v>
      </c>
      <c r="Y727" s="12" t="s">
        <v>38</v>
      </c>
      <c r="Z727" s="12" t="s">
        <v>1482</v>
      </c>
      <c r="AA727" s="12" t="str">
        <f>VLOOKUP(C727,'MASTER SALE PARTY'!$B$4:$E$1000,4,FALSE)</f>
        <v>Oms</v>
      </c>
    </row>
    <row r="728" spans="1:28" ht="12">
      <c r="A728" s="16">
        <v>43647</v>
      </c>
      <c r="C728" s="50" t="s">
        <v>173</v>
      </c>
      <c r="D728" s="12" t="str">
        <f>VLOOKUP(C728,'MASTER SALE PARTY'!$B$4:$E$1000,2,FALSE)</f>
        <v>27AAGCP0139E1ZP</v>
      </c>
      <c r="E728" s="12" t="s">
        <v>1544</v>
      </c>
      <c r="F728" s="24" t="s">
        <v>1764</v>
      </c>
      <c r="G728" s="25">
        <v>43664</v>
      </c>
      <c r="H728" s="12" t="str">
        <f>VLOOKUP(C728,'MASTER SALE PARTY'!$B$4:$E$1000,3,FALSE)</f>
        <v>27-Maharashatra</v>
      </c>
      <c r="I728" s="17">
        <v>0</v>
      </c>
      <c r="J728" s="17" t="s">
        <v>37</v>
      </c>
      <c r="K728" s="26">
        <v>87141090</v>
      </c>
      <c r="L728" s="20">
        <f>VLOOKUP(K728,'MASTER SALE HSN'!$A$4:$E$200,5,FALSE)</f>
        <v>28</v>
      </c>
      <c r="S728" s="28">
        <v>-678.33</v>
      </c>
      <c r="T728" s="21">
        <f t="shared" si="32"/>
        <v>0</v>
      </c>
      <c r="U728" s="21">
        <f t="shared" si="33"/>
        <v>-94.966200000000015</v>
      </c>
      <c r="V728" s="21">
        <f t="shared" si="34"/>
        <v>-94.966200000000015</v>
      </c>
      <c r="W728" s="21">
        <v>0</v>
      </c>
      <c r="X728" s="27">
        <f t="shared" si="35"/>
        <v>-868.26240000000007</v>
      </c>
      <c r="Y728" s="12" t="s">
        <v>38</v>
      </c>
      <c r="Z728" s="12" t="s">
        <v>1482</v>
      </c>
      <c r="AA728" s="12" t="str">
        <f>VLOOKUP(C728,'MASTER SALE PARTY'!$B$4:$E$1000,4,FALSE)</f>
        <v>Local</v>
      </c>
    </row>
    <row r="729" spans="1:28">
      <c r="I729" s="17">
        <v>0</v>
      </c>
      <c r="J729" s="17" t="s">
        <v>37</v>
      </c>
      <c r="Y729" s="12" t="s">
        <v>38</v>
      </c>
      <c r="AA729" s="12"/>
    </row>
    <row r="730" spans="1:28">
      <c r="A730" s="16">
        <v>43678</v>
      </c>
      <c r="B730" s="5">
        <v>1</v>
      </c>
      <c r="C730" s="23" t="s">
        <v>59</v>
      </c>
      <c r="D730" s="12" t="str">
        <f>VLOOKUP(C730,'MASTER SALE PARTY'!$B$4:$E$1000,2,FALSE)</f>
        <v>27AAACT1848E1ZH</v>
      </c>
      <c r="E730" s="12" t="s">
        <v>1545</v>
      </c>
      <c r="F730" s="24" t="s">
        <v>1810</v>
      </c>
      <c r="G730" s="25">
        <v>43678</v>
      </c>
      <c r="H730" s="12" t="str">
        <f>VLOOKUP(C730,'MASTER SALE PARTY'!$B$4:$E$1000,3,FALSE)</f>
        <v>27-Maharashatra</v>
      </c>
      <c r="I730" s="17">
        <v>0</v>
      </c>
      <c r="J730" s="17" t="s">
        <v>37</v>
      </c>
      <c r="K730" s="278">
        <v>87089900</v>
      </c>
      <c r="L730" s="20">
        <f>VLOOKUP(K730,'MASTER SALE HSN'!$A$4:$E$200,5,FALSE)</f>
        <v>28</v>
      </c>
      <c r="S730" s="28">
        <v>34020.720000000001</v>
      </c>
      <c r="T730" s="21">
        <f t="shared" ref="T730:T793" si="36">+IF(AA730="oms",S730/100*L730,0)</f>
        <v>0</v>
      </c>
      <c r="U730" s="21">
        <f t="shared" ref="U730:U793" si="37">+IF(AA730="local",S730/100*L730/2,0)</f>
        <v>4762.9008000000003</v>
      </c>
      <c r="V730" s="21">
        <f t="shared" ref="V730:V793" si="38">+IF(AA730="local",S730/100*L730/2,0)</f>
        <v>4762.9008000000003</v>
      </c>
      <c r="W730" s="21">
        <v>0</v>
      </c>
      <c r="X730" s="27">
        <f t="shared" ref="X730:X793" si="39">+W730+V730+U730+T730+S730</f>
        <v>43546.5216</v>
      </c>
      <c r="Y730" s="12" t="s">
        <v>38</v>
      </c>
      <c r="Z730" s="12" t="s">
        <v>1482</v>
      </c>
      <c r="AA730" s="12" t="str">
        <f>VLOOKUP(C730,'MASTER SALE PARTY'!$B$4:$E$1000,4,FALSE)</f>
        <v>Local</v>
      </c>
      <c r="AB730" s="26">
        <v>71</v>
      </c>
    </row>
    <row r="731" spans="1:28">
      <c r="A731" s="16">
        <v>43678</v>
      </c>
      <c r="B731" s="5">
        <v>2</v>
      </c>
      <c r="C731" s="23" t="s">
        <v>45</v>
      </c>
      <c r="D731" s="12" t="str">
        <f>VLOOKUP(C731,'MASTER SALE PARTY'!$B$4:$E$1000,2,FALSE)</f>
        <v>27AAECM8871A1ZF</v>
      </c>
      <c r="E731" s="12" t="s">
        <v>1545</v>
      </c>
      <c r="F731" s="24" t="s">
        <v>1811</v>
      </c>
      <c r="G731" s="25">
        <v>43678</v>
      </c>
      <c r="H731" s="12" t="str">
        <f>VLOOKUP(C731,'MASTER SALE PARTY'!$B$4:$E$1000,3,FALSE)</f>
        <v>27-Maharashatra</v>
      </c>
      <c r="I731" s="17">
        <v>0</v>
      </c>
      <c r="J731" s="17" t="s">
        <v>37</v>
      </c>
      <c r="K731" s="278">
        <v>87089900</v>
      </c>
      <c r="L731" s="20">
        <f>VLOOKUP(K731,'MASTER SALE HSN'!$A$4:$E$200,5,FALSE)</f>
        <v>28</v>
      </c>
      <c r="S731" s="28">
        <v>23255.759999999998</v>
      </c>
      <c r="T731" s="21">
        <f t="shared" si="36"/>
        <v>0</v>
      </c>
      <c r="U731" s="21">
        <f t="shared" si="37"/>
        <v>3255.8063999999995</v>
      </c>
      <c r="V731" s="21">
        <f t="shared" si="38"/>
        <v>3255.8063999999995</v>
      </c>
      <c r="W731" s="21">
        <v>0</v>
      </c>
      <c r="X731" s="27">
        <f t="shared" si="39"/>
        <v>29767.372799999997</v>
      </c>
      <c r="Y731" s="12" t="s">
        <v>38</v>
      </c>
      <c r="Z731" s="12" t="s">
        <v>1482</v>
      </c>
      <c r="AA731" s="12" t="str">
        <f>VLOOKUP(C731,'MASTER SALE PARTY'!$B$4:$E$1000,4,FALSE)</f>
        <v>Local</v>
      </c>
      <c r="AB731" s="26">
        <v>12</v>
      </c>
    </row>
    <row r="732" spans="1:28">
      <c r="A732" s="16">
        <v>43678</v>
      </c>
      <c r="B732" s="5">
        <v>3</v>
      </c>
      <c r="C732" s="23" t="s">
        <v>45</v>
      </c>
      <c r="D732" s="12" t="str">
        <f>VLOOKUP(C732,'MASTER SALE PARTY'!$B$4:$E$1000,2,FALSE)</f>
        <v>27AAECM8871A1ZF</v>
      </c>
      <c r="E732" s="12" t="s">
        <v>1545</v>
      </c>
      <c r="F732" s="24" t="s">
        <v>1812</v>
      </c>
      <c r="G732" s="25">
        <v>43678</v>
      </c>
      <c r="H732" s="12" t="str">
        <f>VLOOKUP(C732,'MASTER SALE PARTY'!$B$4:$E$1000,3,FALSE)</f>
        <v>27-Maharashatra</v>
      </c>
      <c r="I732" s="17">
        <v>0</v>
      </c>
      <c r="J732" s="17" t="s">
        <v>37</v>
      </c>
      <c r="K732" s="278">
        <v>87089900</v>
      </c>
      <c r="L732" s="20">
        <f>VLOOKUP(K732,'MASTER SALE HSN'!$A$4:$E$200,5,FALSE)</f>
        <v>28</v>
      </c>
      <c r="S732" s="28">
        <v>23255.759999999998</v>
      </c>
      <c r="T732" s="21">
        <f t="shared" si="36"/>
        <v>0</v>
      </c>
      <c r="U732" s="21">
        <f t="shared" si="37"/>
        <v>3255.8063999999995</v>
      </c>
      <c r="V732" s="21">
        <f t="shared" si="38"/>
        <v>3255.8063999999995</v>
      </c>
      <c r="W732" s="21">
        <v>0</v>
      </c>
      <c r="X732" s="27">
        <f t="shared" si="39"/>
        <v>29767.372799999997</v>
      </c>
      <c r="Y732" s="12" t="s">
        <v>38</v>
      </c>
      <c r="Z732" s="12" t="s">
        <v>1482</v>
      </c>
      <c r="AA732" s="12" t="str">
        <f>VLOOKUP(C732,'MASTER SALE PARTY'!$B$4:$E$1000,4,FALSE)</f>
        <v>Local</v>
      </c>
      <c r="AB732" s="26">
        <v>12</v>
      </c>
    </row>
    <row r="733" spans="1:28">
      <c r="A733" s="16">
        <v>43678</v>
      </c>
      <c r="B733" s="5">
        <v>4</v>
      </c>
      <c r="C733" s="23" t="s">
        <v>92</v>
      </c>
      <c r="D733" s="12" t="str">
        <f>VLOOKUP(C733,'MASTER SALE PARTY'!$B$4:$E$1000,2,FALSE)</f>
        <v>27AAACH4211R1ZF</v>
      </c>
      <c r="E733" s="12" t="s">
        <v>1545</v>
      </c>
      <c r="F733" s="24" t="s">
        <v>1813</v>
      </c>
      <c r="G733" s="25">
        <v>43678</v>
      </c>
      <c r="H733" s="12" t="str">
        <f>VLOOKUP(C733,'MASTER SALE PARTY'!$B$4:$E$1000,3,FALSE)</f>
        <v>27-Maharashatra</v>
      </c>
      <c r="I733" s="17">
        <v>0</v>
      </c>
      <c r="J733" s="17" t="s">
        <v>37</v>
      </c>
      <c r="K733" s="278">
        <v>85129000</v>
      </c>
      <c r="L733" s="20">
        <f>VLOOKUP(K733,'MASTER SALE HSN'!$A$4:$E$200,5,FALSE)</f>
        <v>18</v>
      </c>
      <c r="S733" s="28">
        <v>84000</v>
      </c>
      <c r="T733" s="21">
        <f t="shared" si="36"/>
        <v>0</v>
      </c>
      <c r="U733" s="21">
        <f t="shared" si="37"/>
        <v>7560</v>
      </c>
      <c r="V733" s="21">
        <f t="shared" si="38"/>
        <v>7560</v>
      </c>
      <c r="W733" s="21">
        <v>0</v>
      </c>
      <c r="X733" s="27">
        <f t="shared" si="39"/>
        <v>99120</v>
      </c>
      <c r="Y733" s="12" t="s">
        <v>38</v>
      </c>
      <c r="Z733" s="12" t="s">
        <v>1482</v>
      </c>
      <c r="AA733" s="12" t="str">
        <f>VLOOKUP(C733,'MASTER SALE PARTY'!$B$4:$E$1000,4,FALSE)</f>
        <v>Local</v>
      </c>
      <c r="AB733" s="26">
        <v>3360</v>
      </c>
    </row>
    <row r="734" spans="1:28">
      <c r="A734" s="16">
        <v>43678</v>
      </c>
      <c r="B734" s="5">
        <v>5</v>
      </c>
      <c r="C734" s="23" t="s">
        <v>89</v>
      </c>
      <c r="D734" s="12" t="str">
        <f>VLOOKUP(C734,'MASTER SALE PARTY'!$B$4:$E$1000,2,FALSE)</f>
        <v>27AACCA4196J1ZG</v>
      </c>
      <c r="E734" s="12" t="s">
        <v>1545</v>
      </c>
      <c r="F734" s="24" t="s">
        <v>1814</v>
      </c>
      <c r="G734" s="25">
        <v>43679</v>
      </c>
      <c r="H734" s="12" t="str">
        <f>VLOOKUP(C734,'MASTER SALE PARTY'!$B$4:$E$1000,3,FALSE)</f>
        <v>27-Maharashatra</v>
      </c>
      <c r="I734" s="17">
        <v>0</v>
      </c>
      <c r="J734" s="17" t="s">
        <v>37</v>
      </c>
      <c r="K734" s="278">
        <v>998898</v>
      </c>
      <c r="L734" s="20">
        <f>VLOOKUP(K734,'MASTER SALE HSN'!$A$4:$E$200,5,FALSE)</f>
        <v>18</v>
      </c>
      <c r="S734" s="28">
        <v>6263</v>
      </c>
      <c r="T734" s="21">
        <f t="shared" si="36"/>
        <v>0</v>
      </c>
      <c r="U734" s="21">
        <f t="shared" si="37"/>
        <v>563.67000000000007</v>
      </c>
      <c r="V734" s="21">
        <f t="shared" si="38"/>
        <v>563.67000000000007</v>
      </c>
      <c r="W734" s="21">
        <v>0</v>
      </c>
      <c r="X734" s="27">
        <f t="shared" si="39"/>
        <v>7390.34</v>
      </c>
      <c r="Y734" s="12" t="s">
        <v>38</v>
      </c>
      <c r="Z734" s="12" t="s">
        <v>1482</v>
      </c>
      <c r="AA734" s="12" t="str">
        <f>VLOOKUP(C734,'MASTER SALE PARTY'!$B$4:$E$1000,4,FALSE)</f>
        <v>Local</v>
      </c>
      <c r="AB734" s="26">
        <v>526</v>
      </c>
    </row>
    <row r="735" spans="1:28">
      <c r="A735" s="16">
        <v>43678</v>
      </c>
      <c r="B735" s="5">
        <v>6</v>
      </c>
      <c r="C735" s="23" t="s">
        <v>185</v>
      </c>
      <c r="D735" s="12" t="str">
        <f>VLOOKUP(C735,'MASTER SALE PARTY'!$B$4:$E$1000,2,FALSE)</f>
        <v>27AABFP3834C1ZK</v>
      </c>
      <c r="E735" s="12" t="s">
        <v>1545</v>
      </c>
      <c r="F735" s="24" t="s">
        <v>1815</v>
      </c>
      <c r="G735" s="25">
        <v>43679</v>
      </c>
      <c r="H735" s="12" t="str">
        <f>VLOOKUP(C735,'MASTER SALE PARTY'!$B$4:$E$1000,3,FALSE)</f>
        <v>27-Maharashatra</v>
      </c>
      <c r="I735" s="17">
        <v>0</v>
      </c>
      <c r="J735" s="17" t="s">
        <v>37</v>
      </c>
      <c r="K735" s="278">
        <v>87141900</v>
      </c>
      <c r="L735" s="20">
        <f>VLOOKUP(K735,'MASTER SALE HSN'!$A$4:$E$200,5,FALSE)</f>
        <v>28</v>
      </c>
      <c r="S735" s="28">
        <v>66840</v>
      </c>
      <c r="T735" s="21">
        <f t="shared" si="36"/>
        <v>0</v>
      </c>
      <c r="U735" s="21">
        <f t="shared" si="37"/>
        <v>9357.6</v>
      </c>
      <c r="V735" s="21">
        <f t="shared" si="38"/>
        <v>9357.6</v>
      </c>
      <c r="W735" s="21">
        <v>0</v>
      </c>
      <c r="X735" s="27">
        <f t="shared" si="39"/>
        <v>85555.199999999997</v>
      </c>
      <c r="Y735" s="12" t="s">
        <v>38</v>
      </c>
      <c r="Z735" s="12" t="s">
        <v>1482</v>
      </c>
      <c r="AA735" s="12" t="str">
        <f>VLOOKUP(C735,'MASTER SALE PARTY'!$B$4:$E$1000,4,FALSE)</f>
        <v>Local</v>
      </c>
      <c r="AB735" s="26">
        <v>6000</v>
      </c>
    </row>
    <row r="736" spans="1:28">
      <c r="A736" s="16">
        <v>43678</v>
      </c>
      <c r="B736" s="5">
        <v>7</v>
      </c>
      <c r="C736" s="23" t="s">
        <v>45</v>
      </c>
      <c r="D736" s="12" t="str">
        <f>VLOOKUP(C736,'MASTER SALE PARTY'!$B$4:$E$1000,2,FALSE)</f>
        <v>27AAECM8871A1ZF</v>
      </c>
      <c r="E736" s="12" t="s">
        <v>1545</v>
      </c>
      <c r="F736" s="24" t="s">
        <v>1816</v>
      </c>
      <c r="G736" s="25">
        <v>43679</v>
      </c>
      <c r="H736" s="12" t="str">
        <f>VLOOKUP(C736,'MASTER SALE PARTY'!$B$4:$E$1000,3,FALSE)</f>
        <v>27-Maharashatra</v>
      </c>
      <c r="I736" s="17">
        <v>0</v>
      </c>
      <c r="J736" s="17" t="s">
        <v>37</v>
      </c>
      <c r="K736" s="278">
        <v>87089900</v>
      </c>
      <c r="L736" s="20">
        <f>VLOOKUP(K736,'MASTER SALE HSN'!$A$4:$E$200,5,FALSE)</f>
        <v>28</v>
      </c>
      <c r="S736" s="28">
        <v>13565.86</v>
      </c>
      <c r="T736" s="21">
        <f t="shared" si="36"/>
        <v>0</v>
      </c>
      <c r="U736" s="21">
        <f t="shared" si="37"/>
        <v>1899.2204000000002</v>
      </c>
      <c r="V736" s="21">
        <f t="shared" si="38"/>
        <v>1899.2204000000002</v>
      </c>
      <c r="W736" s="21">
        <v>0</v>
      </c>
      <c r="X736" s="27">
        <f t="shared" si="39"/>
        <v>17364.300800000001</v>
      </c>
      <c r="Y736" s="12" t="s">
        <v>38</v>
      </c>
      <c r="Z736" s="12" t="s">
        <v>1482</v>
      </c>
      <c r="AA736" s="12" t="str">
        <f>VLOOKUP(C736,'MASTER SALE PARTY'!$B$4:$E$1000,4,FALSE)</f>
        <v>Local</v>
      </c>
      <c r="AB736" s="26">
        <v>7</v>
      </c>
    </row>
    <row r="737" spans="1:28">
      <c r="A737" s="16">
        <v>43678</v>
      </c>
      <c r="B737" s="5">
        <v>8</v>
      </c>
      <c r="C737" s="23" t="s">
        <v>64</v>
      </c>
      <c r="D737" s="12" t="str">
        <f>VLOOKUP(C737,'MASTER SALE PARTY'!$B$4:$E$1000,2,FALSE)</f>
        <v>27AAACD4090Q1Z8</v>
      </c>
      <c r="E737" s="12" t="s">
        <v>1545</v>
      </c>
      <c r="F737" s="24" t="s">
        <v>1817</v>
      </c>
      <c r="G737" s="25">
        <v>43679</v>
      </c>
      <c r="H737" s="12" t="str">
        <f>VLOOKUP(C737,'MASTER SALE PARTY'!$B$4:$E$1000,3,FALSE)</f>
        <v>27-Maharashatra</v>
      </c>
      <c r="I737" s="17">
        <v>0</v>
      </c>
      <c r="J737" s="17" t="s">
        <v>37</v>
      </c>
      <c r="K737" s="278">
        <v>85129000</v>
      </c>
      <c r="L737" s="20">
        <f>VLOOKUP(K737,'MASTER SALE HSN'!$A$4:$E$200,5,FALSE)</f>
        <v>18</v>
      </c>
      <c r="S737" s="28">
        <v>96631.92</v>
      </c>
      <c r="T737" s="21">
        <f t="shared" si="36"/>
        <v>0</v>
      </c>
      <c r="U737" s="21">
        <f t="shared" si="37"/>
        <v>8696.872800000001</v>
      </c>
      <c r="V737" s="21">
        <f t="shared" si="38"/>
        <v>8696.872800000001</v>
      </c>
      <c r="W737" s="21">
        <v>0</v>
      </c>
      <c r="X737" s="27">
        <f t="shared" si="39"/>
        <v>114025.66560000001</v>
      </c>
      <c r="Y737" s="12" t="s">
        <v>38</v>
      </c>
      <c r="Z737" s="12" t="s">
        <v>1482</v>
      </c>
      <c r="AA737" s="12" t="str">
        <f>VLOOKUP(C737,'MASTER SALE PARTY'!$B$4:$E$1000,4,FALSE)</f>
        <v>Local</v>
      </c>
      <c r="AB737" s="26">
        <v>792</v>
      </c>
    </row>
    <row r="738" spans="1:28">
      <c r="A738" s="16">
        <v>43678</v>
      </c>
      <c r="B738" s="5">
        <v>9</v>
      </c>
      <c r="C738" s="23" t="s">
        <v>185</v>
      </c>
      <c r="D738" s="12" t="str">
        <f>VLOOKUP(C738,'MASTER SALE PARTY'!$B$4:$E$1000,2,FALSE)</f>
        <v>27AABFP3834C1ZK</v>
      </c>
      <c r="E738" s="12" t="s">
        <v>1545</v>
      </c>
      <c r="F738" s="24" t="s">
        <v>1818</v>
      </c>
      <c r="G738" s="25">
        <v>43680</v>
      </c>
      <c r="H738" s="12" t="str">
        <f>VLOOKUP(C738,'MASTER SALE PARTY'!$B$4:$E$1000,3,FALSE)</f>
        <v>27-Maharashatra</v>
      </c>
      <c r="I738" s="17">
        <v>0</v>
      </c>
      <c r="J738" s="17" t="s">
        <v>37</v>
      </c>
      <c r="K738" s="278">
        <v>87141900</v>
      </c>
      <c r="L738" s="20">
        <f>VLOOKUP(K738,'MASTER SALE HSN'!$A$4:$E$200,5,FALSE)</f>
        <v>28</v>
      </c>
      <c r="S738" s="28">
        <v>49683.8</v>
      </c>
      <c r="T738" s="21">
        <f t="shared" si="36"/>
        <v>0</v>
      </c>
      <c r="U738" s="21">
        <f t="shared" si="37"/>
        <v>6955.732</v>
      </c>
      <c r="V738" s="21">
        <f t="shared" si="38"/>
        <v>6955.732</v>
      </c>
      <c r="W738" s="21">
        <v>0</v>
      </c>
      <c r="X738" s="27">
        <f t="shared" si="39"/>
        <v>63595.264000000003</v>
      </c>
      <c r="Y738" s="12" t="s">
        <v>38</v>
      </c>
      <c r="Z738" s="12" t="s">
        <v>1482</v>
      </c>
      <c r="AA738" s="12" t="str">
        <f>VLOOKUP(C738,'MASTER SALE PARTY'!$B$4:$E$1000,4,FALSE)</f>
        <v>Local</v>
      </c>
      <c r="AB738" s="26">
        <v>3980</v>
      </c>
    </row>
    <row r="739" spans="1:28">
      <c r="A739" s="16">
        <v>43678</v>
      </c>
      <c r="B739" s="5">
        <v>10</v>
      </c>
      <c r="C739" s="23" t="s">
        <v>110</v>
      </c>
      <c r="D739" s="12" t="str">
        <f>VLOOKUP(C739,'MASTER SALE PARTY'!$B$4:$E$1000,2,FALSE)</f>
        <v>27BBVPS2447C1ZA</v>
      </c>
      <c r="E739" s="12" t="s">
        <v>1545</v>
      </c>
      <c r="F739" s="24" t="s">
        <v>1819</v>
      </c>
      <c r="G739" s="25">
        <v>43680</v>
      </c>
      <c r="H739" s="12" t="str">
        <f>VLOOKUP(C739,'MASTER SALE PARTY'!$B$4:$E$1000,3,FALSE)</f>
        <v>27-Maharashatra</v>
      </c>
      <c r="I739" s="17">
        <v>0</v>
      </c>
      <c r="J739" s="17" t="s">
        <v>37</v>
      </c>
      <c r="K739" s="278">
        <v>998898</v>
      </c>
      <c r="L739" s="20">
        <f>VLOOKUP(K739,'MASTER SALE HSN'!$A$4:$E$200,5,FALSE)</f>
        <v>18</v>
      </c>
      <c r="S739" s="28">
        <v>9750</v>
      </c>
      <c r="T739" s="21">
        <f t="shared" si="36"/>
        <v>0</v>
      </c>
      <c r="U739" s="21">
        <f t="shared" si="37"/>
        <v>877.5</v>
      </c>
      <c r="V739" s="21">
        <f t="shared" si="38"/>
        <v>877.5</v>
      </c>
      <c r="W739" s="21">
        <v>0</v>
      </c>
      <c r="X739" s="27">
        <f t="shared" si="39"/>
        <v>11505</v>
      </c>
      <c r="Y739" s="12" t="s">
        <v>38</v>
      </c>
      <c r="Z739" s="12" t="s">
        <v>1482</v>
      </c>
      <c r="AA739" s="12" t="str">
        <f>VLOOKUP(C739,'MASTER SALE PARTY'!$B$4:$E$1000,4,FALSE)</f>
        <v>Local</v>
      </c>
      <c r="AB739" s="26">
        <v>650</v>
      </c>
    </row>
    <row r="740" spans="1:28">
      <c r="A740" s="16">
        <v>43678</v>
      </c>
      <c r="B740" s="5">
        <v>11</v>
      </c>
      <c r="C740" s="23" t="s">
        <v>185</v>
      </c>
      <c r="D740" s="12" t="str">
        <f>VLOOKUP(C740,'MASTER SALE PARTY'!$B$4:$E$1000,2,FALSE)</f>
        <v>27AABFP3834C1ZK</v>
      </c>
      <c r="E740" s="12" t="s">
        <v>1545</v>
      </c>
      <c r="F740" s="24" t="s">
        <v>1820</v>
      </c>
      <c r="G740" s="25">
        <v>43680</v>
      </c>
      <c r="H740" s="12" t="str">
        <f>VLOOKUP(C740,'MASTER SALE PARTY'!$B$4:$E$1000,3,FALSE)</f>
        <v>27-Maharashatra</v>
      </c>
      <c r="I740" s="17">
        <v>0</v>
      </c>
      <c r="J740" s="17" t="s">
        <v>37</v>
      </c>
      <c r="K740" s="278">
        <v>87141900</v>
      </c>
      <c r="L740" s="20">
        <f>VLOOKUP(K740,'MASTER SALE HSN'!$A$4:$E$200,5,FALSE)</f>
        <v>28</v>
      </c>
      <c r="S740" s="28">
        <v>45390</v>
      </c>
      <c r="T740" s="21">
        <f t="shared" si="36"/>
        <v>0</v>
      </c>
      <c r="U740" s="21">
        <f t="shared" si="37"/>
        <v>6354.5999999999995</v>
      </c>
      <c r="V740" s="21">
        <f t="shared" si="38"/>
        <v>6354.5999999999995</v>
      </c>
      <c r="W740" s="21">
        <v>0</v>
      </c>
      <c r="X740" s="27">
        <f t="shared" si="39"/>
        <v>58099.199999999997</v>
      </c>
      <c r="Y740" s="12" t="s">
        <v>38</v>
      </c>
      <c r="Z740" s="12" t="s">
        <v>1482</v>
      </c>
      <c r="AA740" s="12" t="str">
        <f>VLOOKUP(C740,'MASTER SALE PARTY'!$B$4:$E$1000,4,FALSE)</f>
        <v>Local</v>
      </c>
      <c r="AB740" s="26">
        <v>3000</v>
      </c>
    </row>
    <row r="741" spans="1:28">
      <c r="A741" s="16">
        <v>43678</v>
      </c>
      <c r="B741" s="5">
        <v>12</v>
      </c>
      <c r="C741" s="23" t="s">
        <v>173</v>
      </c>
      <c r="D741" s="12" t="str">
        <f>VLOOKUP(C741,'MASTER SALE PARTY'!$B$4:$E$1000,2,FALSE)</f>
        <v>27AAGCP0139E1ZP</v>
      </c>
      <c r="E741" s="12" t="s">
        <v>1545</v>
      </c>
      <c r="F741" s="24" t="s">
        <v>1821</v>
      </c>
      <c r="G741" s="25">
        <v>43680</v>
      </c>
      <c r="H741" s="12" t="str">
        <f>VLOOKUP(C741,'MASTER SALE PARTY'!$B$4:$E$1000,3,FALSE)</f>
        <v>27-Maharashatra</v>
      </c>
      <c r="I741" s="17">
        <v>0</v>
      </c>
      <c r="J741" s="17" t="s">
        <v>37</v>
      </c>
      <c r="K741" s="278">
        <v>87141090</v>
      </c>
      <c r="L741" s="20">
        <f>VLOOKUP(K741,'MASTER SALE HSN'!$A$4:$E$200,5,FALSE)</f>
        <v>28</v>
      </c>
      <c r="S741" s="28">
        <v>56436</v>
      </c>
      <c r="T741" s="21">
        <f t="shared" si="36"/>
        <v>0</v>
      </c>
      <c r="U741" s="21">
        <f t="shared" si="37"/>
        <v>7901.04</v>
      </c>
      <c r="V741" s="21">
        <f t="shared" si="38"/>
        <v>7901.04</v>
      </c>
      <c r="W741" s="21">
        <v>0</v>
      </c>
      <c r="X741" s="27">
        <f t="shared" si="39"/>
        <v>72238.080000000002</v>
      </c>
      <c r="Y741" s="12" t="s">
        <v>38</v>
      </c>
      <c r="Z741" s="12" t="s">
        <v>1482</v>
      </c>
      <c r="AA741" s="12" t="str">
        <f>VLOOKUP(C741,'MASTER SALE PARTY'!$B$4:$E$1000,4,FALSE)</f>
        <v>Local</v>
      </c>
      <c r="AB741" s="26">
        <v>1200</v>
      </c>
    </row>
    <row r="742" spans="1:28">
      <c r="A742" s="16">
        <v>43678</v>
      </c>
      <c r="B742" s="5">
        <v>13</v>
      </c>
      <c r="C742" s="23" t="s">
        <v>68</v>
      </c>
      <c r="D742" s="12" t="str">
        <f>VLOOKUP(C742,'MASTER SALE PARTY'!$B$4:$E$1000,2,FALSE)</f>
        <v>27AABFJ4217F1ZP</v>
      </c>
      <c r="E742" s="12" t="s">
        <v>1545</v>
      </c>
      <c r="F742" s="24" t="s">
        <v>1822</v>
      </c>
      <c r="G742" s="25">
        <v>43680</v>
      </c>
      <c r="H742" s="12" t="str">
        <f>VLOOKUP(C742,'MASTER SALE PARTY'!$B$4:$E$1000,3,FALSE)</f>
        <v>27-Maharashatra</v>
      </c>
      <c r="I742" s="17">
        <v>0</v>
      </c>
      <c r="J742" s="17" t="s">
        <v>37</v>
      </c>
      <c r="K742" s="278">
        <v>998898</v>
      </c>
      <c r="L742" s="20">
        <f>VLOOKUP(K742,'MASTER SALE HSN'!$A$4:$E$200,5,FALSE)</f>
        <v>18</v>
      </c>
      <c r="S742" s="28">
        <v>8524.2000000000007</v>
      </c>
      <c r="T742" s="21">
        <f t="shared" si="36"/>
        <v>0</v>
      </c>
      <c r="U742" s="21">
        <f t="shared" si="37"/>
        <v>767.178</v>
      </c>
      <c r="V742" s="21">
        <f t="shared" si="38"/>
        <v>767.178</v>
      </c>
      <c r="W742" s="21">
        <v>0</v>
      </c>
      <c r="X742" s="27">
        <f t="shared" si="39"/>
        <v>10058.556</v>
      </c>
      <c r="Y742" s="12" t="s">
        <v>38</v>
      </c>
      <c r="Z742" s="12" t="s">
        <v>1482</v>
      </c>
      <c r="AA742" s="12" t="str">
        <f>VLOOKUP(C742,'MASTER SALE PARTY'!$B$4:$E$1000,4,FALSE)</f>
        <v>Local</v>
      </c>
      <c r="AB742" s="26">
        <v>30</v>
      </c>
    </row>
    <row r="743" spans="1:28">
      <c r="A743" s="16">
        <v>43678</v>
      </c>
      <c r="B743" s="5">
        <v>14</v>
      </c>
      <c r="C743" s="23" t="s">
        <v>92</v>
      </c>
      <c r="D743" s="12" t="str">
        <f>VLOOKUP(C743,'MASTER SALE PARTY'!$B$4:$E$1000,2,FALSE)</f>
        <v>27AAACH4211R1ZF</v>
      </c>
      <c r="E743" s="12" t="s">
        <v>1545</v>
      </c>
      <c r="F743" s="24" t="s">
        <v>1823</v>
      </c>
      <c r="G743" s="25">
        <v>43680</v>
      </c>
      <c r="H743" s="12" t="str">
        <f>VLOOKUP(C743,'MASTER SALE PARTY'!$B$4:$E$1000,3,FALSE)</f>
        <v>27-Maharashatra</v>
      </c>
      <c r="I743" s="17">
        <v>0</v>
      </c>
      <c r="J743" s="17" t="s">
        <v>37</v>
      </c>
      <c r="K743" s="278">
        <v>85129000</v>
      </c>
      <c r="L743" s="20">
        <f>VLOOKUP(K743,'MASTER SALE HSN'!$A$4:$E$200,5,FALSE)</f>
        <v>18</v>
      </c>
      <c r="S743" s="28">
        <v>60000</v>
      </c>
      <c r="T743" s="21">
        <f t="shared" si="36"/>
        <v>0</v>
      </c>
      <c r="U743" s="21">
        <f t="shared" si="37"/>
        <v>5400</v>
      </c>
      <c r="V743" s="21">
        <f t="shared" si="38"/>
        <v>5400</v>
      </c>
      <c r="W743" s="21">
        <v>0</v>
      </c>
      <c r="X743" s="27">
        <f t="shared" si="39"/>
        <v>70800</v>
      </c>
      <c r="Y743" s="12" t="s">
        <v>38</v>
      </c>
      <c r="Z743" s="12" t="s">
        <v>1482</v>
      </c>
      <c r="AA743" s="12" t="str">
        <f>VLOOKUP(C743,'MASTER SALE PARTY'!$B$4:$E$1000,4,FALSE)</f>
        <v>Local</v>
      </c>
      <c r="AB743" s="26">
        <v>2400</v>
      </c>
    </row>
    <row r="744" spans="1:28">
      <c r="A744" s="16">
        <v>43678</v>
      </c>
      <c r="B744" s="5">
        <v>15</v>
      </c>
      <c r="C744" s="23" t="s">
        <v>45</v>
      </c>
      <c r="D744" s="12" t="str">
        <f>VLOOKUP(C744,'MASTER SALE PARTY'!$B$4:$E$1000,2,FALSE)</f>
        <v>27AAECM8871A1ZF</v>
      </c>
      <c r="E744" s="12" t="s">
        <v>1545</v>
      </c>
      <c r="F744" s="24" t="s">
        <v>1824</v>
      </c>
      <c r="G744" s="25">
        <v>43682</v>
      </c>
      <c r="H744" s="12" t="str">
        <f>VLOOKUP(C744,'MASTER SALE PARTY'!$B$4:$E$1000,3,FALSE)</f>
        <v>27-Maharashatra</v>
      </c>
      <c r="I744" s="17">
        <v>0</v>
      </c>
      <c r="J744" s="17" t="s">
        <v>37</v>
      </c>
      <c r="K744" s="278">
        <v>87089900</v>
      </c>
      <c r="L744" s="20">
        <f>VLOOKUP(K744,'MASTER SALE HSN'!$A$4:$E$200,5,FALSE)</f>
        <v>28</v>
      </c>
      <c r="S744" s="28">
        <v>23382.18</v>
      </c>
      <c r="T744" s="21">
        <f t="shared" si="36"/>
        <v>0</v>
      </c>
      <c r="U744" s="21">
        <f t="shared" si="37"/>
        <v>3273.5052000000001</v>
      </c>
      <c r="V744" s="21">
        <f t="shared" si="38"/>
        <v>3273.5052000000001</v>
      </c>
      <c r="W744" s="21">
        <v>0</v>
      </c>
      <c r="X744" s="27">
        <f t="shared" si="39"/>
        <v>29929.190399999999</v>
      </c>
      <c r="Y744" s="12" t="s">
        <v>38</v>
      </c>
      <c r="Z744" s="12" t="s">
        <v>1482</v>
      </c>
      <c r="AA744" s="12" t="str">
        <f>VLOOKUP(C744,'MASTER SALE PARTY'!$B$4:$E$1000,4,FALSE)</f>
        <v>Local</v>
      </c>
      <c r="AB744" s="26">
        <v>12</v>
      </c>
    </row>
    <row r="745" spans="1:28">
      <c r="A745" s="16">
        <v>43678</v>
      </c>
      <c r="B745" s="5">
        <v>16</v>
      </c>
      <c r="C745" s="23" t="s">
        <v>68</v>
      </c>
      <c r="D745" s="12" t="str">
        <f>VLOOKUP(C745,'MASTER SALE PARTY'!$B$4:$E$1000,2,FALSE)</f>
        <v>27AABFJ4217F1ZP</v>
      </c>
      <c r="E745" s="12" t="s">
        <v>1545</v>
      </c>
      <c r="F745" s="24" t="s">
        <v>1825</v>
      </c>
      <c r="G745" s="25">
        <v>43682</v>
      </c>
      <c r="H745" s="12" t="str">
        <f>VLOOKUP(C745,'MASTER SALE PARTY'!$B$4:$E$1000,3,FALSE)</f>
        <v>27-Maharashatra</v>
      </c>
      <c r="I745" s="17">
        <v>0</v>
      </c>
      <c r="J745" s="17" t="s">
        <v>37</v>
      </c>
      <c r="K745" s="278">
        <v>998898</v>
      </c>
      <c r="L745" s="20">
        <f>VLOOKUP(K745,'MASTER SALE HSN'!$A$4:$E$200,5,FALSE)</f>
        <v>18</v>
      </c>
      <c r="S745" s="28">
        <v>7103.5</v>
      </c>
      <c r="T745" s="21">
        <f t="shared" si="36"/>
        <v>0</v>
      </c>
      <c r="U745" s="21">
        <f t="shared" si="37"/>
        <v>639.31499999999994</v>
      </c>
      <c r="V745" s="21">
        <f t="shared" si="38"/>
        <v>639.31499999999994</v>
      </c>
      <c r="W745" s="21">
        <v>0</v>
      </c>
      <c r="X745" s="27">
        <f t="shared" si="39"/>
        <v>8382.1299999999992</v>
      </c>
      <c r="Y745" s="12" t="s">
        <v>38</v>
      </c>
      <c r="Z745" s="12" t="s">
        <v>1482</v>
      </c>
      <c r="AA745" s="12" t="str">
        <f>VLOOKUP(C745,'MASTER SALE PARTY'!$B$4:$E$1000,4,FALSE)</f>
        <v>Local</v>
      </c>
      <c r="AB745" s="26">
        <v>25</v>
      </c>
    </row>
    <row r="746" spans="1:28">
      <c r="A746" s="16">
        <v>43678</v>
      </c>
      <c r="B746" s="5">
        <v>17</v>
      </c>
      <c r="C746" s="23" t="s">
        <v>185</v>
      </c>
      <c r="D746" s="12" t="str">
        <f>VLOOKUP(C746,'MASTER SALE PARTY'!$B$4:$E$1000,2,FALSE)</f>
        <v>27AABFP3834C1ZK</v>
      </c>
      <c r="E746" s="12" t="s">
        <v>1545</v>
      </c>
      <c r="F746" s="24" t="s">
        <v>1826</v>
      </c>
      <c r="G746" s="25">
        <v>43682</v>
      </c>
      <c r="H746" s="12" t="str">
        <f>VLOOKUP(C746,'MASTER SALE PARTY'!$B$4:$E$1000,3,FALSE)</f>
        <v>27-Maharashatra</v>
      </c>
      <c r="I746" s="17">
        <v>0</v>
      </c>
      <c r="J746" s="17" t="s">
        <v>37</v>
      </c>
      <c r="K746" s="278">
        <v>87141900</v>
      </c>
      <c r="L746" s="20">
        <f>VLOOKUP(K746,'MASTER SALE HSN'!$A$4:$E$200,5,FALSE)</f>
        <v>28</v>
      </c>
      <c r="S746" s="28">
        <v>36312</v>
      </c>
      <c r="T746" s="21">
        <f t="shared" si="36"/>
        <v>0</v>
      </c>
      <c r="U746" s="21">
        <f t="shared" si="37"/>
        <v>5083.68</v>
      </c>
      <c r="V746" s="21">
        <f t="shared" si="38"/>
        <v>5083.68</v>
      </c>
      <c r="W746" s="21">
        <v>0</v>
      </c>
      <c r="X746" s="27">
        <f t="shared" si="39"/>
        <v>46479.360000000001</v>
      </c>
      <c r="Y746" s="12" t="s">
        <v>38</v>
      </c>
      <c r="Z746" s="12" t="s">
        <v>1482</v>
      </c>
      <c r="AA746" s="12" t="str">
        <f>VLOOKUP(C746,'MASTER SALE PARTY'!$B$4:$E$1000,4,FALSE)</f>
        <v>Local</v>
      </c>
      <c r="AB746" s="26">
        <v>2400</v>
      </c>
    </row>
    <row r="747" spans="1:28">
      <c r="A747" s="16">
        <v>43678</v>
      </c>
      <c r="B747" s="5">
        <v>18</v>
      </c>
      <c r="C747" s="23" t="s">
        <v>45</v>
      </c>
      <c r="D747" s="12" t="str">
        <f>VLOOKUP(C747,'MASTER SALE PARTY'!$B$4:$E$1000,2,FALSE)</f>
        <v>27AAECM8871A1ZF</v>
      </c>
      <c r="E747" s="12" t="s">
        <v>1545</v>
      </c>
      <c r="F747" s="24" t="s">
        <v>1827</v>
      </c>
      <c r="G747" s="25">
        <v>43682</v>
      </c>
      <c r="H747" s="12" t="str">
        <f>VLOOKUP(C747,'MASTER SALE PARTY'!$B$4:$E$1000,3,FALSE)</f>
        <v>27-Maharashatra</v>
      </c>
      <c r="I747" s="17">
        <v>0</v>
      </c>
      <c r="J747" s="17" t="s">
        <v>37</v>
      </c>
      <c r="K747" s="278">
        <v>87089900</v>
      </c>
      <c r="L747" s="20">
        <f>VLOOKUP(K747,'MASTER SALE HSN'!$A$4:$E$200,5,FALSE)</f>
        <v>28</v>
      </c>
      <c r="S747" s="28">
        <v>23382.18</v>
      </c>
      <c r="T747" s="21">
        <f t="shared" si="36"/>
        <v>0</v>
      </c>
      <c r="U747" s="21">
        <f t="shared" si="37"/>
        <v>3273.5052000000001</v>
      </c>
      <c r="V747" s="21">
        <f t="shared" si="38"/>
        <v>3273.5052000000001</v>
      </c>
      <c r="W747" s="21">
        <v>0</v>
      </c>
      <c r="X747" s="27">
        <f t="shared" si="39"/>
        <v>29929.190399999999</v>
      </c>
      <c r="Y747" s="12" t="s">
        <v>38</v>
      </c>
      <c r="Z747" s="12" t="s">
        <v>1482</v>
      </c>
      <c r="AA747" s="12" t="str">
        <f>VLOOKUP(C747,'MASTER SALE PARTY'!$B$4:$E$1000,4,FALSE)</f>
        <v>Local</v>
      </c>
      <c r="AB747" s="26">
        <v>12</v>
      </c>
    </row>
    <row r="748" spans="1:28">
      <c r="A748" s="16">
        <v>43678</v>
      </c>
      <c r="B748" s="5">
        <v>19</v>
      </c>
      <c r="C748" s="23" t="s">
        <v>92</v>
      </c>
      <c r="D748" s="12" t="str">
        <f>VLOOKUP(C748,'MASTER SALE PARTY'!$B$4:$E$1000,2,FALSE)</f>
        <v>27AAACH4211R1ZF</v>
      </c>
      <c r="E748" s="12" t="s">
        <v>1545</v>
      </c>
      <c r="F748" s="24" t="s">
        <v>1828</v>
      </c>
      <c r="G748" s="25">
        <v>43682</v>
      </c>
      <c r="H748" s="12" t="str">
        <f>VLOOKUP(C748,'MASTER SALE PARTY'!$B$4:$E$1000,3,FALSE)</f>
        <v>27-Maharashatra</v>
      </c>
      <c r="I748" s="17">
        <v>0</v>
      </c>
      <c r="J748" s="17" t="s">
        <v>37</v>
      </c>
      <c r="K748" s="278">
        <v>85129000</v>
      </c>
      <c r="L748" s="20">
        <f>VLOOKUP(K748,'MASTER SALE HSN'!$A$4:$E$200,5,FALSE)</f>
        <v>18</v>
      </c>
      <c r="S748" s="28">
        <v>84000</v>
      </c>
      <c r="T748" s="21">
        <f t="shared" si="36"/>
        <v>0</v>
      </c>
      <c r="U748" s="21">
        <f t="shared" si="37"/>
        <v>7560</v>
      </c>
      <c r="V748" s="21">
        <f t="shared" si="38"/>
        <v>7560</v>
      </c>
      <c r="W748" s="21">
        <v>0</v>
      </c>
      <c r="X748" s="27">
        <f t="shared" si="39"/>
        <v>99120</v>
      </c>
      <c r="Y748" s="12" t="s">
        <v>38</v>
      </c>
      <c r="Z748" s="12" t="s">
        <v>1482</v>
      </c>
      <c r="AA748" s="12" t="str">
        <f>VLOOKUP(C748,'MASTER SALE PARTY'!$B$4:$E$1000,4,FALSE)</f>
        <v>Local</v>
      </c>
      <c r="AB748" s="26">
        <v>3360</v>
      </c>
    </row>
    <row r="749" spans="1:28">
      <c r="A749" s="16">
        <v>43678</v>
      </c>
      <c r="B749" s="5">
        <v>20</v>
      </c>
      <c r="C749" s="23" t="s">
        <v>45</v>
      </c>
      <c r="D749" s="12" t="str">
        <f>VLOOKUP(C749,'MASTER SALE PARTY'!$B$4:$E$1000,2,FALSE)</f>
        <v>27AAECM8871A1ZF</v>
      </c>
      <c r="E749" s="12" t="s">
        <v>1545</v>
      </c>
      <c r="F749" s="24" t="s">
        <v>1829</v>
      </c>
      <c r="G749" s="25">
        <v>43682</v>
      </c>
      <c r="H749" s="12" t="str">
        <f>VLOOKUP(C749,'MASTER SALE PARTY'!$B$4:$E$1000,3,FALSE)</f>
        <v>27-Maharashatra</v>
      </c>
      <c r="I749" s="17">
        <v>0</v>
      </c>
      <c r="J749" s="17" t="s">
        <v>37</v>
      </c>
      <c r="K749" s="278">
        <v>87089900</v>
      </c>
      <c r="L749" s="20">
        <f>VLOOKUP(K749,'MASTER SALE HSN'!$A$4:$E$200,5,FALSE)</f>
        <v>28</v>
      </c>
      <c r="S749" s="28">
        <v>23255.759999999998</v>
      </c>
      <c r="T749" s="21">
        <f t="shared" si="36"/>
        <v>0</v>
      </c>
      <c r="U749" s="21">
        <f t="shared" si="37"/>
        <v>3255.8063999999995</v>
      </c>
      <c r="V749" s="21">
        <f t="shared" si="38"/>
        <v>3255.8063999999995</v>
      </c>
      <c r="W749" s="21">
        <v>0</v>
      </c>
      <c r="X749" s="27">
        <f t="shared" si="39"/>
        <v>29767.372799999997</v>
      </c>
      <c r="Y749" s="12" t="s">
        <v>38</v>
      </c>
      <c r="Z749" s="12" t="s">
        <v>1482</v>
      </c>
      <c r="AA749" s="12" t="str">
        <f>VLOOKUP(C749,'MASTER SALE PARTY'!$B$4:$E$1000,4,FALSE)</f>
        <v>Local</v>
      </c>
      <c r="AB749" s="26">
        <v>12</v>
      </c>
    </row>
    <row r="750" spans="1:28">
      <c r="A750" s="16">
        <v>43678</v>
      </c>
      <c r="B750" s="5">
        <v>21</v>
      </c>
      <c r="C750" s="23" t="s">
        <v>142</v>
      </c>
      <c r="D750" s="12" t="str">
        <f>VLOOKUP(C750,'MASTER SALE PARTY'!$B$4:$E$1000,2,FALSE)</f>
        <v>27AAACB2484Q1Z8</v>
      </c>
      <c r="E750" s="12" t="s">
        <v>1545</v>
      </c>
      <c r="F750" s="24" t="s">
        <v>1830</v>
      </c>
      <c r="G750" s="25">
        <v>43682</v>
      </c>
      <c r="H750" s="12" t="str">
        <f>VLOOKUP(C750,'MASTER SALE PARTY'!$B$4:$E$1000,3,FALSE)</f>
        <v>27-Maharashatra</v>
      </c>
      <c r="I750" s="17">
        <v>0</v>
      </c>
      <c r="J750" s="17" t="s">
        <v>37</v>
      </c>
      <c r="K750" s="278">
        <v>998898</v>
      </c>
      <c r="L750" s="20">
        <f>VLOOKUP(K750,'MASTER SALE HSN'!$A$4:$E$200,5,FALSE)</f>
        <v>18</v>
      </c>
      <c r="S750" s="28">
        <v>31454</v>
      </c>
      <c r="T750" s="21">
        <f t="shared" si="36"/>
        <v>0</v>
      </c>
      <c r="U750" s="21">
        <f t="shared" si="37"/>
        <v>2830.86</v>
      </c>
      <c r="V750" s="21">
        <f t="shared" si="38"/>
        <v>2830.86</v>
      </c>
      <c r="W750" s="21">
        <v>0</v>
      </c>
      <c r="X750" s="27">
        <f t="shared" si="39"/>
        <v>37115.72</v>
      </c>
      <c r="Y750" s="12" t="s">
        <v>38</v>
      </c>
      <c r="Z750" s="12" t="s">
        <v>1482</v>
      </c>
      <c r="AA750" s="12" t="str">
        <f>VLOOKUP(C750,'MASTER SALE PARTY'!$B$4:$E$1000,4,FALSE)</f>
        <v>Local</v>
      </c>
      <c r="AB750" s="26">
        <v>403</v>
      </c>
    </row>
    <row r="751" spans="1:28">
      <c r="A751" s="16">
        <v>43678</v>
      </c>
      <c r="B751" s="5">
        <v>22</v>
      </c>
      <c r="C751" s="23" t="s">
        <v>142</v>
      </c>
      <c r="D751" s="12" t="str">
        <f>VLOOKUP(C751,'MASTER SALE PARTY'!$B$4:$E$1000,2,FALSE)</f>
        <v>27AAACB2484Q1Z8</v>
      </c>
      <c r="E751" s="12" t="s">
        <v>1545</v>
      </c>
      <c r="F751" s="24" t="s">
        <v>1831</v>
      </c>
      <c r="G751" s="25">
        <v>43682</v>
      </c>
      <c r="H751" s="12" t="str">
        <f>VLOOKUP(C751,'MASTER SALE PARTY'!$B$4:$E$1000,3,FALSE)</f>
        <v>27-Maharashatra</v>
      </c>
      <c r="I751" s="17">
        <v>0</v>
      </c>
      <c r="J751" s="17" t="s">
        <v>37</v>
      </c>
      <c r="K751" s="278">
        <v>998898</v>
      </c>
      <c r="L751" s="20">
        <f>VLOOKUP(K751,'MASTER SALE HSN'!$A$4:$E$200,5,FALSE)</f>
        <v>18</v>
      </c>
      <c r="S751" s="28">
        <v>66150</v>
      </c>
      <c r="T751" s="21">
        <f t="shared" si="36"/>
        <v>0</v>
      </c>
      <c r="U751" s="21">
        <f t="shared" si="37"/>
        <v>5953.5</v>
      </c>
      <c r="V751" s="21">
        <f t="shared" si="38"/>
        <v>5953.5</v>
      </c>
      <c r="W751" s="21">
        <v>0</v>
      </c>
      <c r="X751" s="27">
        <f t="shared" si="39"/>
        <v>78057</v>
      </c>
      <c r="Y751" s="12" t="s">
        <v>38</v>
      </c>
      <c r="Z751" s="12" t="s">
        <v>1482</v>
      </c>
      <c r="AA751" s="12" t="str">
        <f>VLOOKUP(C751,'MASTER SALE PARTY'!$B$4:$E$1000,4,FALSE)</f>
        <v>Local</v>
      </c>
      <c r="AB751" s="26">
        <v>675</v>
      </c>
    </row>
    <row r="752" spans="1:28">
      <c r="A752" s="16">
        <v>43678</v>
      </c>
      <c r="B752" s="5">
        <v>23</v>
      </c>
      <c r="C752" s="23" t="s">
        <v>59</v>
      </c>
      <c r="D752" s="12" t="str">
        <f>VLOOKUP(C752,'MASTER SALE PARTY'!$B$4:$E$1000,2,FALSE)</f>
        <v>27AAACT1848E1ZH</v>
      </c>
      <c r="E752" s="12" t="s">
        <v>1545</v>
      </c>
      <c r="F752" s="24" t="s">
        <v>1832</v>
      </c>
      <c r="G752" s="25">
        <v>43683</v>
      </c>
      <c r="H752" s="12" t="str">
        <f>VLOOKUP(C752,'MASTER SALE PARTY'!$B$4:$E$1000,3,FALSE)</f>
        <v>27-Maharashatra</v>
      </c>
      <c r="I752" s="17">
        <v>0</v>
      </c>
      <c r="J752" s="17" t="s">
        <v>37</v>
      </c>
      <c r="K752" s="278">
        <v>87089900</v>
      </c>
      <c r="L752" s="20">
        <f>VLOOKUP(K752,'MASTER SALE HSN'!$A$4:$E$200,5,FALSE)</f>
        <v>28</v>
      </c>
      <c r="S752" s="28">
        <v>30664.89</v>
      </c>
      <c r="T752" s="21">
        <f t="shared" si="36"/>
        <v>0</v>
      </c>
      <c r="U752" s="21">
        <f t="shared" si="37"/>
        <v>4293.0845999999992</v>
      </c>
      <c r="V752" s="21">
        <f t="shared" si="38"/>
        <v>4293.0845999999992</v>
      </c>
      <c r="W752" s="21">
        <v>0</v>
      </c>
      <c r="X752" s="27">
        <f t="shared" si="39"/>
        <v>39251.059199999996</v>
      </c>
      <c r="Y752" s="12" t="s">
        <v>38</v>
      </c>
      <c r="Z752" s="12" t="s">
        <v>1482</v>
      </c>
      <c r="AA752" s="12" t="str">
        <f>VLOOKUP(C752,'MASTER SALE PARTY'!$B$4:$E$1000,4,FALSE)</f>
        <v>Local</v>
      </c>
      <c r="AB752" s="26">
        <v>131</v>
      </c>
    </row>
    <row r="753" spans="1:28">
      <c r="A753" s="16">
        <v>43678</v>
      </c>
      <c r="B753" s="5">
        <v>24</v>
      </c>
      <c r="C753" s="23" t="s">
        <v>64</v>
      </c>
      <c r="D753" s="12" t="str">
        <f>VLOOKUP(C753,'MASTER SALE PARTY'!$B$4:$E$1000,2,FALSE)</f>
        <v>27AAACD4090Q1Z8</v>
      </c>
      <c r="E753" s="12" t="s">
        <v>1545</v>
      </c>
      <c r="F753" s="24" t="s">
        <v>1833</v>
      </c>
      <c r="G753" s="25">
        <v>43683</v>
      </c>
      <c r="H753" s="12" t="str">
        <f>VLOOKUP(C753,'MASTER SALE PARTY'!$B$4:$E$1000,3,FALSE)</f>
        <v>27-Maharashatra</v>
      </c>
      <c r="I753" s="17">
        <v>0</v>
      </c>
      <c r="J753" s="17" t="s">
        <v>37</v>
      </c>
      <c r="K753" s="278">
        <v>85129000</v>
      </c>
      <c r="L753" s="20">
        <f>VLOOKUP(K753,'MASTER SALE HSN'!$A$4:$E$200,5,FALSE)</f>
        <v>18</v>
      </c>
      <c r="S753" s="28">
        <v>87481.17</v>
      </c>
      <c r="T753" s="21">
        <f t="shared" si="36"/>
        <v>0</v>
      </c>
      <c r="U753" s="21">
        <f t="shared" si="37"/>
        <v>7873.3053</v>
      </c>
      <c r="V753" s="21">
        <f t="shared" si="38"/>
        <v>7873.3053</v>
      </c>
      <c r="W753" s="21">
        <v>0</v>
      </c>
      <c r="X753" s="27">
        <f t="shared" si="39"/>
        <v>103227.7806</v>
      </c>
      <c r="Y753" s="12" t="s">
        <v>38</v>
      </c>
      <c r="Z753" s="12" t="s">
        <v>1482</v>
      </c>
      <c r="AA753" s="12" t="str">
        <f>VLOOKUP(C753,'MASTER SALE PARTY'!$B$4:$E$1000,4,FALSE)</f>
        <v>Local</v>
      </c>
      <c r="AB753" s="26">
        <v>717</v>
      </c>
    </row>
    <row r="754" spans="1:28">
      <c r="A754" s="16">
        <v>43678</v>
      </c>
      <c r="B754" s="5">
        <v>25</v>
      </c>
      <c r="C754" s="23" t="s">
        <v>45</v>
      </c>
      <c r="D754" s="12" t="str">
        <f>VLOOKUP(C754,'MASTER SALE PARTY'!$B$4:$E$1000,2,FALSE)</f>
        <v>27AAECM8871A1ZF</v>
      </c>
      <c r="E754" s="12" t="s">
        <v>1545</v>
      </c>
      <c r="F754" s="24" t="s">
        <v>1834</v>
      </c>
      <c r="G754" s="25">
        <v>43683</v>
      </c>
      <c r="H754" s="12" t="str">
        <f>VLOOKUP(C754,'MASTER SALE PARTY'!$B$4:$E$1000,3,FALSE)</f>
        <v>27-Maharashatra</v>
      </c>
      <c r="I754" s="17">
        <v>0</v>
      </c>
      <c r="J754" s="17" t="s">
        <v>37</v>
      </c>
      <c r="K754" s="278">
        <v>87089900</v>
      </c>
      <c r="L754" s="20">
        <f>VLOOKUP(K754,'MASTER SALE HSN'!$A$4:$E$200,5,FALSE)</f>
        <v>28</v>
      </c>
      <c r="S754" s="28">
        <v>23508.6</v>
      </c>
      <c r="T754" s="21">
        <f t="shared" si="36"/>
        <v>0</v>
      </c>
      <c r="U754" s="21">
        <f t="shared" si="37"/>
        <v>3291.2039999999997</v>
      </c>
      <c r="V754" s="21">
        <f t="shared" si="38"/>
        <v>3291.2039999999997</v>
      </c>
      <c r="W754" s="21">
        <v>0</v>
      </c>
      <c r="X754" s="27">
        <f t="shared" si="39"/>
        <v>30091.007999999998</v>
      </c>
      <c r="Y754" s="12" t="s">
        <v>38</v>
      </c>
      <c r="Z754" s="12" t="s">
        <v>1482</v>
      </c>
      <c r="AA754" s="12" t="str">
        <f>VLOOKUP(C754,'MASTER SALE PARTY'!$B$4:$E$1000,4,FALSE)</f>
        <v>Local</v>
      </c>
      <c r="AB754" s="26">
        <v>12</v>
      </c>
    </row>
    <row r="755" spans="1:28">
      <c r="A755" s="16">
        <v>43678</v>
      </c>
      <c r="B755" s="5">
        <v>26</v>
      </c>
      <c r="C755" s="23" t="s">
        <v>185</v>
      </c>
      <c r="D755" s="12" t="str">
        <f>VLOOKUP(C755,'MASTER SALE PARTY'!$B$4:$E$1000,2,FALSE)</f>
        <v>27AABFP3834C1ZK</v>
      </c>
      <c r="E755" s="12" t="s">
        <v>1545</v>
      </c>
      <c r="F755" s="24" t="s">
        <v>1835</v>
      </c>
      <c r="G755" s="25">
        <v>43683</v>
      </c>
      <c r="H755" s="12" t="str">
        <f>VLOOKUP(C755,'MASTER SALE PARTY'!$B$4:$E$1000,3,FALSE)</f>
        <v>27-Maharashatra</v>
      </c>
      <c r="I755" s="17">
        <v>0</v>
      </c>
      <c r="J755" s="17" t="s">
        <v>37</v>
      </c>
      <c r="K755" s="278">
        <v>87141900</v>
      </c>
      <c r="L755" s="20">
        <f>VLOOKUP(K755,'MASTER SALE HSN'!$A$4:$E$200,5,FALSE)</f>
        <v>28</v>
      </c>
      <c r="S755" s="28">
        <v>49082.400000000001</v>
      </c>
      <c r="T755" s="21">
        <f t="shared" si="36"/>
        <v>0</v>
      </c>
      <c r="U755" s="21">
        <f t="shared" si="37"/>
        <v>6871.5360000000001</v>
      </c>
      <c r="V755" s="21">
        <f t="shared" si="38"/>
        <v>6871.5360000000001</v>
      </c>
      <c r="W755" s="21">
        <v>0</v>
      </c>
      <c r="X755" s="27">
        <f t="shared" si="39"/>
        <v>62825.472000000002</v>
      </c>
      <c r="Y755" s="12" t="s">
        <v>38</v>
      </c>
      <c r="Z755" s="12" t="s">
        <v>1482</v>
      </c>
      <c r="AA755" s="12" t="str">
        <f>VLOOKUP(C755,'MASTER SALE PARTY'!$B$4:$E$1000,4,FALSE)</f>
        <v>Local</v>
      </c>
      <c r="AB755" s="26">
        <v>4320</v>
      </c>
    </row>
    <row r="756" spans="1:28">
      <c r="A756" s="16">
        <v>43678</v>
      </c>
      <c r="B756" s="5">
        <v>27</v>
      </c>
      <c r="C756" s="23" t="s">
        <v>173</v>
      </c>
      <c r="D756" s="12" t="str">
        <f>VLOOKUP(C756,'MASTER SALE PARTY'!$B$4:$E$1000,2,FALSE)</f>
        <v>27AAGCP0139E1ZP</v>
      </c>
      <c r="E756" s="12" t="s">
        <v>1545</v>
      </c>
      <c r="F756" s="24" t="s">
        <v>1836</v>
      </c>
      <c r="G756" s="25">
        <v>43683</v>
      </c>
      <c r="H756" s="12" t="str">
        <f>VLOOKUP(C756,'MASTER SALE PARTY'!$B$4:$E$1000,3,FALSE)</f>
        <v>27-Maharashatra</v>
      </c>
      <c r="I756" s="17">
        <v>0</v>
      </c>
      <c r="J756" s="17" t="s">
        <v>37</v>
      </c>
      <c r="K756" s="278">
        <v>87141090</v>
      </c>
      <c r="L756" s="20">
        <f>VLOOKUP(K756,'MASTER SALE HSN'!$A$4:$E$200,5,FALSE)</f>
        <v>28</v>
      </c>
      <c r="S756" s="28">
        <v>34670.199999999997</v>
      </c>
      <c r="T756" s="21">
        <f t="shared" si="36"/>
        <v>0</v>
      </c>
      <c r="U756" s="21">
        <f t="shared" si="37"/>
        <v>4853.8279999999995</v>
      </c>
      <c r="V756" s="21">
        <f t="shared" si="38"/>
        <v>4853.8279999999995</v>
      </c>
      <c r="W756" s="21">
        <v>0</v>
      </c>
      <c r="X756" s="27">
        <f t="shared" si="39"/>
        <v>44377.856</v>
      </c>
      <c r="Y756" s="12" t="s">
        <v>38</v>
      </c>
      <c r="Z756" s="12" t="s">
        <v>1482</v>
      </c>
      <c r="AA756" s="12" t="str">
        <f>VLOOKUP(C756,'MASTER SALE PARTY'!$B$4:$E$1000,4,FALSE)</f>
        <v>Local</v>
      </c>
      <c r="AB756" s="26">
        <v>460</v>
      </c>
    </row>
    <row r="757" spans="1:28">
      <c r="A757" s="16">
        <v>43678</v>
      </c>
      <c r="B757" s="5">
        <v>28</v>
      </c>
      <c r="C757" s="23" t="s">
        <v>173</v>
      </c>
      <c r="D757" s="12" t="str">
        <f>VLOOKUP(C757,'MASTER SALE PARTY'!$B$4:$E$1000,2,FALSE)</f>
        <v>27AAGCP0139E1ZP</v>
      </c>
      <c r="E757" s="12" t="s">
        <v>1545</v>
      </c>
      <c r="F757" s="24" t="s">
        <v>1837</v>
      </c>
      <c r="G757" s="25">
        <v>43683</v>
      </c>
      <c r="H757" s="12" t="str">
        <f>VLOOKUP(C757,'MASTER SALE PARTY'!$B$4:$E$1000,3,FALSE)</f>
        <v>27-Maharashatra</v>
      </c>
      <c r="I757" s="17">
        <v>0</v>
      </c>
      <c r="J757" s="17" t="s">
        <v>37</v>
      </c>
      <c r="K757" s="278">
        <v>87141090</v>
      </c>
      <c r="L757" s="20">
        <f>VLOOKUP(K757,'MASTER SALE HSN'!$A$4:$E$200,5,FALSE)</f>
        <v>28</v>
      </c>
      <c r="S757" s="28">
        <v>53614.2</v>
      </c>
      <c r="T757" s="21">
        <f t="shared" si="36"/>
        <v>0</v>
      </c>
      <c r="U757" s="21">
        <f t="shared" si="37"/>
        <v>7505.9879999999994</v>
      </c>
      <c r="V757" s="21">
        <f t="shared" si="38"/>
        <v>7505.9879999999994</v>
      </c>
      <c r="W757" s="21">
        <v>0</v>
      </c>
      <c r="X757" s="27">
        <f t="shared" si="39"/>
        <v>68626.175999999992</v>
      </c>
      <c r="Y757" s="12" t="s">
        <v>38</v>
      </c>
      <c r="Z757" s="12" t="s">
        <v>1482</v>
      </c>
      <c r="AA757" s="12" t="str">
        <f>VLOOKUP(C757,'MASTER SALE PARTY'!$B$4:$E$1000,4,FALSE)</f>
        <v>Local</v>
      </c>
      <c r="AB757" s="26">
        <v>1140</v>
      </c>
    </row>
    <row r="758" spans="1:28">
      <c r="A758" s="16">
        <v>43678</v>
      </c>
      <c r="B758" s="5">
        <v>29</v>
      </c>
      <c r="C758" s="23" t="s">
        <v>45</v>
      </c>
      <c r="D758" s="12" t="str">
        <f>VLOOKUP(C758,'MASTER SALE PARTY'!$B$4:$E$1000,2,FALSE)</f>
        <v>27AAECM8871A1ZF</v>
      </c>
      <c r="E758" s="12" t="s">
        <v>1545</v>
      </c>
      <c r="F758" s="24" t="s">
        <v>1838</v>
      </c>
      <c r="G758" s="25">
        <v>43683</v>
      </c>
      <c r="H758" s="12" t="str">
        <f>VLOOKUP(C758,'MASTER SALE PARTY'!$B$4:$E$1000,3,FALSE)</f>
        <v>27-Maharashatra</v>
      </c>
      <c r="I758" s="17">
        <v>0</v>
      </c>
      <c r="J758" s="17" t="s">
        <v>37</v>
      </c>
      <c r="K758" s="278">
        <v>87089900</v>
      </c>
      <c r="L758" s="20">
        <f>VLOOKUP(K758,'MASTER SALE HSN'!$A$4:$E$200,5,FALSE)</f>
        <v>28</v>
      </c>
      <c r="S758" s="28">
        <v>23255.759999999998</v>
      </c>
      <c r="T758" s="21">
        <f t="shared" si="36"/>
        <v>0</v>
      </c>
      <c r="U758" s="21">
        <f t="shared" si="37"/>
        <v>3255.8063999999995</v>
      </c>
      <c r="V758" s="21">
        <f t="shared" si="38"/>
        <v>3255.8063999999995</v>
      </c>
      <c r="W758" s="21">
        <v>0</v>
      </c>
      <c r="X758" s="27">
        <f t="shared" si="39"/>
        <v>29767.372799999997</v>
      </c>
      <c r="Y758" s="12" t="s">
        <v>38</v>
      </c>
      <c r="Z758" s="12" t="s">
        <v>1482</v>
      </c>
      <c r="AA758" s="12" t="str">
        <f>VLOOKUP(C758,'MASTER SALE PARTY'!$B$4:$E$1000,4,FALSE)</f>
        <v>Local</v>
      </c>
      <c r="AB758" s="26">
        <v>12</v>
      </c>
    </row>
    <row r="759" spans="1:28">
      <c r="A759" s="16">
        <v>43678</v>
      </c>
      <c r="B759" s="5">
        <v>30</v>
      </c>
      <c r="C759" s="23" t="s">
        <v>45</v>
      </c>
      <c r="D759" s="12" t="str">
        <f>VLOOKUP(C759,'MASTER SALE PARTY'!$B$4:$E$1000,2,FALSE)</f>
        <v>27AAECM8871A1ZF</v>
      </c>
      <c r="E759" s="12" t="s">
        <v>1545</v>
      </c>
      <c r="F759" s="24" t="s">
        <v>1839</v>
      </c>
      <c r="G759" s="25">
        <v>43683</v>
      </c>
      <c r="H759" s="12" t="str">
        <f>VLOOKUP(C759,'MASTER SALE PARTY'!$B$4:$E$1000,3,FALSE)</f>
        <v>27-Maharashatra</v>
      </c>
      <c r="I759" s="17">
        <v>0</v>
      </c>
      <c r="J759" s="17" t="s">
        <v>37</v>
      </c>
      <c r="K759" s="278">
        <v>87089900</v>
      </c>
      <c r="L759" s="20">
        <f>VLOOKUP(K759,'MASTER SALE HSN'!$A$4:$E$200,5,FALSE)</f>
        <v>28</v>
      </c>
      <c r="S759" s="28">
        <v>23255.759999999998</v>
      </c>
      <c r="T759" s="21">
        <f t="shared" si="36"/>
        <v>0</v>
      </c>
      <c r="U759" s="21">
        <f t="shared" si="37"/>
        <v>3255.8063999999995</v>
      </c>
      <c r="V759" s="21">
        <f t="shared" si="38"/>
        <v>3255.8063999999995</v>
      </c>
      <c r="W759" s="21">
        <v>0</v>
      </c>
      <c r="X759" s="27">
        <f t="shared" si="39"/>
        <v>29767.372799999997</v>
      </c>
      <c r="Y759" s="12" t="s">
        <v>38</v>
      </c>
      <c r="Z759" s="12" t="s">
        <v>1482</v>
      </c>
      <c r="AA759" s="12" t="str">
        <f>VLOOKUP(C759,'MASTER SALE PARTY'!$B$4:$E$1000,4,FALSE)</f>
        <v>Local</v>
      </c>
      <c r="AB759" s="26">
        <v>12</v>
      </c>
    </row>
    <row r="760" spans="1:28">
      <c r="A760" s="16">
        <v>43678</v>
      </c>
      <c r="B760" s="5">
        <v>31</v>
      </c>
      <c r="C760" s="23" t="s">
        <v>45</v>
      </c>
      <c r="D760" s="12" t="str">
        <f>VLOOKUP(C760,'MASTER SALE PARTY'!$B$4:$E$1000,2,FALSE)</f>
        <v>27AAECM8871A1ZF</v>
      </c>
      <c r="E760" s="12" t="s">
        <v>1545</v>
      </c>
      <c r="F760" s="24" t="s">
        <v>1840</v>
      </c>
      <c r="G760" s="25">
        <v>43683</v>
      </c>
      <c r="H760" s="12" t="str">
        <f>VLOOKUP(C760,'MASTER SALE PARTY'!$B$4:$E$1000,3,FALSE)</f>
        <v>27-Maharashatra</v>
      </c>
      <c r="I760" s="17">
        <v>0</v>
      </c>
      <c r="J760" s="17" t="s">
        <v>37</v>
      </c>
      <c r="K760" s="278">
        <v>87089900</v>
      </c>
      <c r="L760" s="20">
        <f>VLOOKUP(K760,'MASTER SALE HSN'!$A$4:$E$200,5,FALSE)</f>
        <v>28</v>
      </c>
      <c r="S760" s="28">
        <v>23255.759999999998</v>
      </c>
      <c r="T760" s="21">
        <f t="shared" si="36"/>
        <v>0</v>
      </c>
      <c r="U760" s="21">
        <f t="shared" si="37"/>
        <v>3255.8063999999995</v>
      </c>
      <c r="V760" s="21">
        <f t="shared" si="38"/>
        <v>3255.8063999999995</v>
      </c>
      <c r="W760" s="21">
        <v>0</v>
      </c>
      <c r="X760" s="27">
        <f t="shared" si="39"/>
        <v>29767.372799999997</v>
      </c>
      <c r="Y760" s="12" t="s">
        <v>38</v>
      </c>
      <c r="Z760" s="12" t="s">
        <v>1482</v>
      </c>
      <c r="AA760" s="12" t="str">
        <f>VLOOKUP(C760,'MASTER SALE PARTY'!$B$4:$E$1000,4,FALSE)</f>
        <v>Local</v>
      </c>
      <c r="AB760" s="26">
        <v>12</v>
      </c>
    </row>
    <row r="761" spans="1:28">
      <c r="A761" s="16">
        <v>43678</v>
      </c>
      <c r="B761" s="5">
        <v>32</v>
      </c>
      <c r="C761" s="23" t="s">
        <v>185</v>
      </c>
      <c r="D761" s="12" t="str">
        <f>VLOOKUP(C761,'MASTER SALE PARTY'!$B$4:$E$1000,2,FALSE)</f>
        <v>27AABFP3834C1ZK</v>
      </c>
      <c r="E761" s="12" t="s">
        <v>1545</v>
      </c>
      <c r="F761" s="24" t="s">
        <v>1841</v>
      </c>
      <c r="G761" s="25">
        <v>43683</v>
      </c>
      <c r="H761" s="12" t="str">
        <f>VLOOKUP(C761,'MASTER SALE PARTY'!$B$4:$E$1000,3,FALSE)</f>
        <v>27-Maharashatra</v>
      </c>
      <c r="I761" s="17">
        <v>0</v>
      </c>
      <c r="J761" s="17" t="s">
        <v>37</v>
      </c>
      <c r="K761" s="278">
        <v>87141900</v>
      </c>
      <c r="L761" s="20">
        <f>VLOOKUP(K761,'MASTER SALE HSN'!$A$4:$E$200,5,FALSE)</f>
        <v>28</v>
      </c>
      <c r="S761" s="28">
        <v>18246.599999999999</v>
      </c>
      <c r="T761" s="21">
        <f t="shared" si="36"/>
        <v>0</v>
      </c>
      <c r="U761" s="21">
        <f t="shared" si="37"/>
        <v>2554.5239999999999</v>
      </c>
      <c r="V761" s="21">
        <f t="shared" si="38"/>
        <v>2554.5239999999999</v>
      </c>
      <c r="W761" s="21">
        <v>0</v>
      </c>
      <c r="X761" s="27">
        <f t="shared" si="39"/>
        <v>23355.647999999997</v>
      </c>
      <c r="Y761" s="12" t="s">
        <v>38</v>
      </c>
      <c r="Z761" s="12" t="s">
        <v>1482</v>
      </c>
      <c r="AA761" s="12" t="str">
        <f>VLOOKUP(C761,'MASTER SALE PARTY'!$B$4:$E$1000,4,FALSE)</f>
        <v>Local</v>
      </c>
      <c r="AB761" s="26">
        <v>1860</v>
      </c>
    </row>
    <row r="762" spans="1:28">
      <c r="A762" s="16">
        <v>43678</v>
      </c>
      <c r="B762" s="5">
        <v>33</v>
      </c>
      <c r="C762" s="23" t="s">
        <v>92</v>
      </c>
      <c r="D762" s="12" t="str">
        <f>VLOOKUP(C762,'MASTER SALE PARTY'!$B$4:$E$1000,2,FALSE)</f>
        <v>27AAACH4211R1ZF</v>
      </c>
      <c r="E762" s="12" t="s">
        <v>1545</v>
      </c>
      <c r="F762" s="24" t="s">
        <v>1842</v>
      </c>
      <c r="G762" s="25">
        <v>43684</v>
      </c>
      <c r="H762" s="12" t="str">
        <f>VLOOKUP(C762,'MASTER SALE PARTY'!$B$4:$E$1000,3,FALSE)</f>
        <v>27-Maharashatra</v>
      </c>
      <c r="I762" s="17">
        <v>0</v>
      </c>
      <c r="J762" s="17" t="s">
        <v>37</v>
      </c>
      <c r="K762" s="278">
        <v>85129000</v>
      </c>
      <c r="L762" s="20">
        <f>VLOOKUP(K762,'MASTER SALE HSN'!$A$4:$E$200,5,FALSE)</f>
        <v>18</v>
      </c>
      <c r="S762" s="28">
        <v>96000</v>
      </c>
      <c r="T762" s="21">
        <f t="shared" si="36"/>
        <v>0</v>
      </c>
      <c r="U762" s="21">
        <f t="shared" si="37"/>
        <v>8640</v>
      </c>
      <c r="V762" s="21">
        <f t="shared" si="38"/>
        <v>8640</v>
      </c>
      <c r="W762" s="21">
        <v>0</v>
      </c>
      <c r="X762" s="27">
        <f t="shared" si="39"/>
        <v>113280</v>
      </c>
      <c r="Y762" s="12" t="s">
        <v>38</v>
      </c>
      <c r="Z762" s="12" t="s">
        <v>1482</v>
      </c>
      <c r="AA762" s="12" t="str">
        <f>VLOOKUP(C762,'MASTER SALE PARTY'!$B$4:$E$1000,4,FALSE)</f>
        <v>Local</v>
      </c>
      <c r="AB762" s="26">
        <v>3840</v>
      </c>
    </row>
    <row r="763" spans="1:28">
      <c r="A763" s="16">
        <v>43678</v>
      </c>
      <c r="B763" s="5">
        <v>34</v>
      </c>
      <c r="C763" s="23" t="s">
        <v>142</v>
      </c>
      <c r="D763" s="12" t="str">
        <f>VLOOKUP(C763,'MASTER SALE PARTY'!$B$4:$E$1000,2,FALSE)</f>
        <v>27AAACB2484Q1Z8</v>
      </c>
      <c r="E763" s="12" t="s">
        <v>1545</v>
      </c>
      <c r="F763" s="24" t="s">
        <v>1843</v>
      </c>
      <c r="G763" s="25">
        <v>43685</v>
      </c>
      <c r="H763" s="12" t="str">
        <f>VLOOKUP(C763,'MASTER SALE PARTY'!$B$4:$E$1000,3,FALSE)</f>
        <v>27-Maharashatra</v>
      </c>
      <c r="I763" s="17">
        <v>0</v>
      </c>
      <c r="J763" s="17" t="s">
        <v>37</v>
      </c>
      <c r="K763" s="278">
        <v>998898</v>
      </c>
      <c r="L763" s="20">
        <f>VLOOKUP(K763,'MASTER SALE HSN'!$A$4:$E$200,5,FALSE)</f>
        <v>18</v>
      </c>
      <c r="S763" s="28">
        <v>44560</v>
      </c>
      <c r="T763" s="21">
        <f t="shared" si="36"/>
        <v>0</v>
      </c>
      <c r="U763" s="21">
        <f t="shared" si="37"/>
        <v>4010.4</v>
      </c>
      <c r="V763" s="21">
        <f t="shared" si="38"/>
        <v>4010.4</v>
      </c>
      <c r="W763" s="21">
        <v>0</v>
      </c>
      <c r="X763" s="27">
        <f t="shared" si="39"/>
        <v>52580.800000000003</v>
      </c>
      <c r="Y763" s="12" t="s">
        <v>38</v>
      </c>
      <c r="Z763" s="12" t="s">
        <v>1482</v>
      </c>
      <c r="AA763" s="12" t="str">
        <f>VLOOKUP(C763,'MASTER SALE PARTY'!$B$4:$E$1000,4,FALSE)</f>
        <v>Local</v>
      </c>
      <c r="AB763" s="26">
        <v>515</v>
      </c>
    </row>
    <row r="764" spans="1:28">
      <c r="A764" s="16">
        <v>43678</v>
      </c>
      <c r="B764" s="5">
        <v>35</v>
      </c>
      <c r="C764" s="23" t="s">
        <v>142</v>
      </c>
      <c r="D764" s="12" t="str">
        <f>VLOOKUP(C764,'MASTER SALE PARTY'!$B$4:$E$1000,2,FALSE)</f>
        <v>27AAACB2484Q1Z8</v>
      </c>
      <c r="E764" s="12" t="s">
        <v>1545</v>
      </c>
      <c r="F764" s="24" t="s">
        <v>1844</v>
      </c>
      <c r="G764" s="25">
        <v>43685</v>
      </c>
      <c r="H764" s="12" t="str">
        <f>VLOOKUP(C764,'MASTER SALE PARTY'!$B$4:$E$1000,3,FALSE)</f>
        <v>27-Maharashatra</v>
      </c>
      <c r="I764" s="17">
        <v>0</v>
      </c>
      <c r="J764" s="17" t="s">
        <v>37</v>
      </c>
      <c r="K764" s="278">
        <v>998898</v>
      </c>
      <c r="L764" s="20">
        <f>VLOOKUP(K764,'MASTER SALE HSN'!$A$4:$E$200,5,FALSE)</f>
        <v>18</v>
      </c>
      <c r="S764" s="28">
        <v>42336</v>
      </c>
      <c r="T764" s="21">
        <f t="shared" si="36"/>
        <v>0</v>
      </c>
      <c r="U764" s="21">
        <f t="shared" si="37"/>
        <v>3810.2400000000002</v>
      </c>
      <c r="V764" s="21">
        <f t="shared" si="38"/>
        <v>3810.2400000000002</v>
      </c>
      <c r="W764" s="21">
        <v>0</v>
      </c>
      <c r="X764" s="27">
        <f t="shared" si="39"/>
        <v>49956.480000000003</v>
      </c>
      <c r="Y764" s="12" t="s">
        <v>38</v>
      </c>
      <c r="Z764" s="12" t="s">
        <v>1482</v>
      </c>
      <c r="AA764" s="12" t="str">
        <f>VLOOKUP(C764,'MASTER SALE PARTY'!$B$4:$E$1000,4,FALSE)</f>
        <v>Local</v>
      </c>
      <c r="AB764" s="26">
        <v>432</v>
      </c>
    </row>
    <row r="765" spans="1:28">
      <c r="A765" s="16">
        <v>43678</v>
      </c>
      <c r="B765" s="5">
        <v>36</v>
      </c>
      <c r="C765" s="23" t="s">
        <v>142</v>
      </c>
      <c r="D765" s="12" t="str">
        <f>VLOOKUP(C765,'MASTER SALE PARTY'!$B$4:$E$1000,2,FALSE)</f>
        <v>27AAACB2484Q1Z8</v>
      </c>
      <c r="E765" s="12" t="s">
        <v>1545</v>
      </c>
      <c r="F765" s="24" t="s">
        <v>1845</v>
      </c>
      <c r="G765" s="25">
        <v>43685</v>
      </c>
      <c r="H765" s="12" t="str">
        <f>VLOOKUP(C765,'MASTER SALE PARTY'!$B$4:$E$1000,3,FALSE)</f>
        <v>27-Maharashatra</v>
      </c>
      <c r="I765" s="17">
        <v>0</v>
      </c>
      <c r="J765" s="17" t="s">
        <v>37</v>
      </c>
      <c r="K765" s="278">
        <v>998898</v>
      </c>
      <c r="L765" s="20">
        <f>VLOOKUP(K765,'MASTER SALE HSN'!$A$4:$E$200,5,FALSE)</f>
        <v>18</v>
      </c>
      <c r="S765" s="28">
        <v>61332</v>
      </c>
      <c r="T765" s="21">
        <f t="shared" si="36"/>
        <v>0</v>
      </c>
      <c r="U765" s="21">
        <f t="shared" si="37"/>
        <v>5519.88</v>
      </c>
      <c r="V765" s="21">
        <f t="shared" si="38"/>
        <v>5519.88</v>
      </c>
      <c r="W765" s="21">
        <v>0</v>
      </c>
      <c r="X765" s="27">
        <f t="shared" si="39"/>
        <v>72371.759999999995</v>
      </c>
      <c r="Y765" s="12" t="s">
        <v>38</v>
      </c>
      <c r="Z765" s="12" t="s">
        <v>1482</v>
      </c>
      <c r="AA765" s="12" t="str">
        <f>VLOOKUP(C765,'MASTER SALE PARTY'!$B$4:$E$1000,4,FALSE)</f>
        <v>Local</v>
      </c>
      <c r="AB765" s="26">
        <v>714</v>
      </c>
    </row>
    <row r="766" spans="1:28">
      <c r="A766" s="16">
        <v>43678</v>
      </c>
      <c r="B766" s="5">
        <v>37</v>
      </c>
      <c r="C766" s="23" t="s">
        <v>45</v>
      </c>
      <c r="D766" s="12" t="str">
        <f>VLOOKUP(C766,'MASTER SALE PARTY'!$B$4:$E$1000,2,FALSE)</f>
        <v>27AAECM8871A1ZF</v>
      </c>
      <c r="E766" s="12" t="s">
        <v>1545</v>
      </c>
      <c r="F766" s="24" t="s">
        <v>1846</v>
      </c>
      <c r="G766" s="25">
        <v>43685</v>
      </c>
      <c r="H766" s="12" t="str">
        <f>VLOOKUP(C766,'MASTER SALE PARTY'!$B$4:$E$1000,3,FALSE)</f>
        <v>27-Maharashatra</v>
      </c>
      <c r="I766" s="17">
        <v>0</v>
      </c>
      <c r="J766" s="17" t="s">
        <v>37</v>
      </c>
      <c r="K766" s="278">
        <v>87089900</v>
      </c>
      <c r="L766" s="20">
        <f>VLOOKUP(K766,'MASTER SALE HSN'!$A$4:$E$200,5,FALSE)</f>
        <v>28</v>
      </c>
      <c r="S766" s="28">
        <v>23508.6</v>
      </c>
      <c r="T766" s="21">
        <f t="shared" si="36"/>
        <v>0</v>
      </c>
      <c r="U766" s="21">
        <f t="shared" si="37"/>
        <v>3291.2039999999997</v>
      </c>
      <c r="V766" s="21">
        <f t="shared" si="38"/>
        <v>3291.2039999999997</v>
      </c>
      <c r="W766" s="21">
        <v>0</v>
      </c>
      <c r="X766" s="27">
        <f t="shared" si="39"/>
        <v>30091.007999999998</v>
      </c>
      <c r="Y766" s="12" t="s">
        <v>38</v>
      </c>
      <c r="Z766" s="12" t="s">
        <v>1482</v>
      </c>
      <c r="AA766" s="12" t="str">
        <f>VLOOKUP(C766,'MASTER SALE PARTY'!$B$4:$E$1000,4,FALSE)</f>
        <v>Local</v>
      </c>
      <c r="AB766" s="26">
        <v>12</v>
      </c>
    </row>
    <row r="767" spans="1:28">
      <c r="A767" s="16">
        <v>43678</v>
      </c>
      <c r="B767" s="5">
        <v>38</v>
      </c>
      <c r="C767" s="23" t="s">
        <v>45</v>
      </c>
      <c r="D767" s="12" t="str">
        <f>VLOOKUP(C767,'MASTER SALE PARTY'!$B$4:$E$1000,2,FALSE)</f>
        <v>27AAECM8871A1ZF</v>
      </c>
      <c r="E767" s="12" t="s">
        <v>1545</v>
      </c>
      <c r="F767" s="24" t="s">
        <v>1847</v>
      </c>
      <c r="G767" s="25">
        <v>43685</v>
      </c>
      <c r="H767" s="12" t="str">
        <f>VLOOKUP(C767,'MASTER SALE PARTY'!$B$4:$E$1000,3,FALSE)</f>
        <v>27-Maharashatra</v>
      </c>
      <c r="I767" s="17">
        <v>0</v>
      </c>
      <c r="J767" s="17" t="s">
        <v>37</v>
      </c>
      <c r="K767" s="278">
        <v>87089900</v>
      </c>
      <c r="L767" s="20">
        <f>VLOOKUP(K767,'MASTER SALE HSN'!$A$4:$E$200,5,FALSE)</f>
        <v>28</v>
      </c>
      <c r="S767" s="28">
        <v>23255.759999999998</v>
      </c>
      <c r="T767" s="21">
        <f t="shared" si="36"/>
        <v>0</v>
      </c>
      <c r="U767" s="21">
        <f t="shared" si="37"/>
        <v>3255.8063999999995</v>
      </c>
      <c r="V767" s="21">
        <f t="shared" si="38"/>
        <v>3255.8063999999995</v>
      </c>
      <c r="W767" s="21">
        <v>0</v>
      </c>
      <c r="X767" s="27">
        <f t="shared" si="39"/>
        <v>29767.372799999997</v>
      </c>
      <c r="Y767" s="12" t="s">
        <v>38</v>
      </c>
      <c r="Z767" s="12" t="s">
        <v>1482</v>
      </c>
      <c r="AA767" s="12" t="str">
        <f>VLOOKUP(C767,'MASTER SALE PARTY'!$B$4:$E$1000,4,FALSE)</f>
        <v>Local</v>
      </c>
      <c r="AB767" s="26">
        <v>12</v>
      </c>
    </row>
    <row r="768" spans="1:28">
      <c r="A768" s="16">
        <v>43678</v>
      </c>
      <c r="B768" s="5">
        <v>39</v>
      </c>
      <c r="C768" s="23" t="s">
        <v>68</v>
      </c>
      <c r="D768" s="12" t="str">
        <f>VLOOKUP(C768,'MASTER SALE PARTY'!$B$4:$E$1000,2,FALSE)</f>
        <v>27AABFJ4217F1ZP</v>
      </c>
      <c r="E768" s="12" t="s">
        <v>1545</v>
      </c>
      <c r="F768" s="24" t="s">
        <v>1848</v>
      </c>
      <c r="G768" s="25">
        <v>43686</v>
      </c>
      <c r="H768" s="12" t="str">
        <f>VLOOKUP(C768,'MASTER SALE PARTY'!$B$4:$E$1000,3,FALSE)</f>
        <v>27-Maharashatra</v>
      </c>
      <c r="I768" s="17">
        <v>0</v>
      </c>
      <c r="J768" s="17" t="s">
        <v>37</v>
      </c>
      <c r="K768" s="278">
        <v>998898</v>
      </c>
      <c r="L768" s="20">
        <f>VLOOKUP(K768,'MASTER SALE HSN'!$A$4:$E$200,5,FALSE)</f>
        <v>18</v>
      </c>
      <c r="S768" s="28">
        <v>8524.2000000000007</v>
      </c>
      <c r="T768" s="21">
        <f t="shared" si="36"/>
        <v>0</v>
      </c>
      <c r="U768" s="21">
        <f t="shared" si="37"/>
        <v>767.178</v>
      </c>
      <c r="V768" s="21">
        <f t="shared" si="38"/>
        <v>767.178</v>
      </c>
      <c r="W768" s="21">
        <v>0</v>
      </c>
      <c r="X768" s="27">
        <f t="shared" si="39"/>
        <v>10058.556</v>
      </c>
      <c r="Y768" s="12" t="s">
        <v>38</v>
      </c>
      <c r="Z768" s="12" t="s">
        <v>1482</v>
      </c>
      <c r="AA768" s="12" t="str">
        <f>VLOOKUP(C768,'MASTER SALE PARTY'!$B$4:$E$1000,4,FALSE)</f>
        <v>Local</v>
      </c>
      <c r="AB768" s="26">
        <v>30</v>
      </c>
    </row>
    <row r="769" spans="1:28">
      <c r="A769" s="16">
        <v>43678</v>
      </c>
      <c r="B769" s="5">
        <v>40</v>
      </c>
      <c r="C769" s="23" t="s">
        <v>185</v>
      </c>
      <c r="D769" s="12" t="str">
        <f>VLOOKUP(C769,'MASTER SALE PARTY'!$B$4:$E$1000,2,FALSE)</f>
        <v>27AABFP3834C1ZK</v>
      </c>
      <c r="E769" s="12" t="s">
        <v>1545</v>
      </c>
      <c r="F769" s="24" t="s">
        <v>1849</v>
      </c>
      <c r="G769" s="25">
        <v>43686</v>
      </c>
      <c r="H769" s="12" t="str">
        <f>VLOOKUP(C769,'MASTER SALE PARTY'!$B$4:$E$1000,3,FALSE)</f>
        <v>27-Maharashatra</v>
      </c>
      <c r="I769" s="17">
        <v>0</v>
      </c>
      <c r="J769" s="17" t="s">
        <v>37</v>
      </c>
      <c r="K769" s="278">
        <v>87141900</v>
      </c>
      <c r="L769" s="20">
        <f>VLOOKUP(K769,'MASTER SALE HSN'!$A$4:$E$200,5,FALSE)</f>
        <v>28</v>
      </c>
      <c r="S769" s="28">
        <v>58268.3</v>
      </c>
      <c r="T769" s="21">
        <f t="shared" si="36"/>
        <v>0</v>
      </c>
      <c r="U769" s="21">
        <f t="shared" si="37"/>
        <v>8157.5619999999999</v>
      </c>
      <c r="V769" s="21">
        <f t="shared" si="38"/>
        <v>8157.5619999999999</v>
      </c>
      <c r="W769" s="21">
        <v>0</v>
      </c>
      <c r="X769" s="27">
        <f t="shared" si="39"/>
        <v>74583.423999999999</v>
      </c>
      <c r="Y769" s="12" t="s">
        <v>38</v>
      </c>
      <c r="Z769" s="12" t="s">
        <v>1482</v>
      </c>
      <c r="AA769" s="12" t="str">
        <f>VLOOKUP(C769,'MASTER SALE PARTY'!$B$4:$E$1000,4,FALSE)</f>
        <v>Local</v>
      </c>
      <c r="AB769" s="26">
        <v>4790</v>
      </c>
    </row>
    <row r="770" spans="1:28">
      <c r="A770" s="16">
        <v>43678</v>
      </c>
      <c r="B770" s="5">
        <v>41</v>
      </c>
      <c r="C770" s="23" t="s">
        <v>142</v>
      </c>
      <c r="D770" s="12" t="str">
        <f>VLOOKUP(C770,'MASTER SALE PARTY'!$B$4:$E$1000,2,FALSE)</f>
        <v>27AAACB2484Q1Z8</v>
      </c>
      <c r="E770" s="12" t="s">
        <v>1545</v>
      </c>
      <c r="F770" s="24" t="s">
        <v>1850</v>
      </c>
      <c r="G770" s="25">
        <v>43686</v>
      </c>
      <c r="H770" s="12" t="str">
        <f>VLOOKUP(C770,'MASTER SALE PARTY'!$B$4:$E$1000,3,FALSE)</f>
        <v>27-Maharashatra</v>
      </c>
      <c r="I770" s="17">
        <v>0</v>
      </c>
      <c r="J770" s="17" t="s">
        <v>37</v>
      </c>
      <c r="K770" s="278">
        <v>998898</v>
      </c>
      <c r="L770" s="20">
        <f>VLOOKUP(K770,'MASTER SALE HSN'!$A$4:$E$200,5,FALSE)</f>
        <v>18</v>
      </c>
      <c r="S770" s="28">
        <v>57988</v>
      </c>
      <c r="T770" s="21">
        <f t="shared" si="36"/>
        <v>0</v>
      </c>
      <c r="U770" s="21">
        <f t="shared" si="37"/>
        <v>5218.92</v>
      </c>
      <c r="V770" s="21">
        <f t="shared" si="38"/>
        <v>5218.92</v>
      </c>
      <c r="W770" s="21">
        <v>0</v>
      </c>
      <c r="X770" s="27">
        <f t="shared" si="39"/>
        <v>68425.84</v>
      </c>
      <c r="Y770" s="12" t="s">
        <v>38</v>
      </c>
      <c r="Z770" s="12" t="s">
        <v>1482</v>
      </c>
      <c r="AA770" s="12" t="str">
        <f>VLOOKUP(C770,'MASTER SALE PARTY'!$B$4:$E$1000,4,FALSE)</f>
        <v>Local</v>
      </c>
      <c r="AB770" s="26">
        <v>686</v>
      </c>
    </row>
    <row r="771" spans="1:28">
      <c r="A771" s="16">
        <v>43678</v>
      </c>
      <c r="B771" s="5">
        <v>42</v>
      </c>
      <c r="C771" s="23" t="s">
        <v>64</v>
      </c>
      <c r="D771" s="12" t="str">
        <f>VLOOKUP(C771,'MASTER SALE PARTY'!$B$4:$E$1000,2,FALSE)</f>
        <v>27AAACD4090Q1Z8</v>
      </c>
      <c r="E771" s="12" t="s">
        <v>1545</v>
      </c>
      <c r="F771" s="24" t="s">
        <v>1851</v>
      </c>
      <c r="G771" s="25">
        <v>43686</v>
      </c>
      <c r="H771" s="12" t="str">
        <f>VLOOKUP(C771,'MASTER SALE PARTY'!$B$4:$E$1000,3,FALSE)</f>
        <v>27-Maharashatra</v>
      </c>
      <c r="I771" s="17">
        <v>0</v>
      </c>
      <c r="J771" s="17" t="s">
        <v>37</v>
      </c>
      <c r="K771" s="278">
        <v>85129000</v>
      </c>
      <c r="L771" s="20">
        <f>VLOOKUP(K771,'MASTER SALE HSN'!$A$4:$E$200,5,FALSE)</f>
        <v>18</v>
      </c>
      <c r="S771" s="28">
        <v>87847.2</v>
      </c>
      <c r="T771" s="21">
        <f t="shared" si="36"/>
        <v>0</v>
      </c>
      <c r="U771" s="21">
        <f t="shared" si="37"/>
        <v>7906.2479999999996</v>
      </c>
      <c r="V771" s="21">
        <f t="shared" si="38"/>
        <v>7906.2479999999996</v>
      </c>
      <c r="W771" s="21">
        <v>0</v>
      </c>
      <c r="X771" s="27">
        <f t="shared" si="39"/>
        <v>103659.696</v>
      </c>
      <c r="Y771" s="12" t="s">
        <v>38</v>
      </c>
      <c r="Z771" s="12" t="s">
        <v>1482</v>
      </c>
      <c r="AA771" s="12" t="str">
        <f>VLOOKUP(C771,'MASTER SALE PARTY'!$B$4:$E$1000,4,FALSE)</f>
        <v>Local</v>
      </c>
      <c r="AB771" s="26">
        <v>720</v>
      </c>
    </row>
    <row r="772" spans="1:28">
      <c r="A772" s="16">
        <v>43678</v>
      </c>
      <c r="B772" s="5">
        <v>43</v>
      </c>
      <c r="C772" s="23" t="s">
        <v>185</v>
      </c>
      <c r="D772" s="12" t="str">
        <f>VLOOKUP(C772,'MASTER SALE PARTY'!$B$4:$E$1000,2,FALSE)</f>
        <v>27AABFP3834C1ZK</v>
      </c>
      <c r="E772" s="12" t="s">
        <v>1545</v>
      </c>
      <c r="F772" s="24" t="s">
        <v>1852</v>
      </c>
      <c r="G772" s="25">
        <v>43687</v>
      </c>
      <c r="H772" s="12" t="str">
        <f>VLOOKUP(C772,'MASTER SALE PARTY'!$B$4:$E$1000,3,FALSE)</f>
        <v>27-Maharashatra</v>
      </c>
      <c r="I772" s="17">
        <v>0</v>
      </c>
      <c r="J772" s="17" t="s">
        <v>37</v>
      </c>
      <c r="K772" s="278">
        <v>87141900</v>
      </c>
      <c r="L772" s="20">
        <f>VLOOKUP(K772,'MASTER SALE HSN'!$A$4:$E$200,5,FALSE)</f>
        <v>28</v>
      </c>
      <c r="S772" s="28">
        <v>48165.9</v>
      </c>
      <c r="T772" s="21">
        <f t="shared" si="36"/>
        <v>0</v>
      </c>
      <c r="U772" s="21">
        <f t="shared" si="37"/>
        <v>6743.2259999999997</v>
      </c>
      <c r="V772" s="21">
        <f t="shared" si="38"/>
        <v>6743.2259999999997</v>
      </c>
      <c r="W772" s="21">
        <v>0</v>
      </c>
      <c r="X772" s="27">
        <f t="shared" si="39"/>
        <v>61652.351999999999</v>
      </c>
      <c r="Y772" s="12" t="s">
        <v>38</v>
      </c>
      <c r="Z772" s="12" t="s">
        <v>1482</v>
      </c>
      <c r="AA772" s="12" t="str">
        <f>VLOOKUP(C772,'MASTER SALE PARTY'!$B$4:$E$1000,4,FALSE)</f>
        <v>Local</v>
      </c>
      <c r="AB772" s="26">
        <v>3950</v>
      </c>
    </row>
    <row r="773" spans="1:28">
      <c r="A773" s="16">
        <v>43678</v>
      </c>
      <c r="B773" s="5">
        <v>44</v>
      </c>
      <c r="C773" s="23" t="s">
        <v>142</v>
      </c>
      <c r="D773" s="12" t="str">
        <f>VLOOKUP(C773,'MASTER SALE PARTY'!$B$4:$E$1000,2,FALSE)</f>
        <v>27AAACB2484Q1Z8</v>
      </c>
      <c r="E773" s="12" t="s">
        <v>1545</v>
      </c>
      <c r="F773" s="24" t="s">
        <v>1853</v>
      </c>
      <c r="G773" s="25">
        <v>43689</v>
      </c>
      <c r="H773" s="12" t="str">
        <f>VLOOKUP(C773,'MASTER SALE PARTY'!$B$4:$E$1000,3,FALSE)</f>
        <v>27-Maharashatra</v>
      </c>
      <c r="I773" s="17">
        <v>0</v>
      </c>
      <c r="J773" s="17" t="s">
        <v>37</v>
      </c>
      <c r="K773" s="278">
        <v>998898</v>
      </c>
      <c r="L773" s="20">
        <f>VLOOKUP(K773,'MASTER SALE HSN'!$A$4:$E$200,5,FALSE)</f>
        <v>18</v>
      </c>
      <c r="S773" s="28">
        <v>121878</v>
      </c>
      <c r="T773" s="21">
        <f t="shared" si="36"/>
        <v>0</v>
      </c>
      <c r="U773" s="21">
        <f t="shared" si="37"/>
        <v>10969.02</v>
      </c>
      <c r="V773" s="21">
        <f t="shared" si="38"/>
        <v>10969.02</v>
      </c>
      <c r="W773" s="21">
        <v>0</v>
      </c>
      <c r="X773" s="27">
        <f t="shared" si="39"/>
        <v>143816.04</v>
      </c>
      <c r="Y773" s="12" t="s">
        <v>38</v>
      </c>
      <c r="Z773" s="12" t="s">
        <v>1482</v>
      </c>
      <c r="AA773" s="12" t="str">
        <f>VLOOKUP(C773,'MASTER SALE PARTY'!$B$4:$E$1000,4,FALSE)</f>
        <v>Local</v>
      </c>
      <c r="AB773" s="26">
        <v>1431</v>
      </c>
    </row>
    <row r="774" spans="1:28">
      <c r="A774" s="16">
        <v>43678</v>
      </c>
      <c r="B774" s="5">
        <v>45</v>
      </c>
      <c r="C774" s="23" t="s">
        <v>185</v>
      </c>
      <c r="D774" s="12" t="str">
        <f>VLOOKUP(C774,'MASTER SALE PARTY'!$B$4:$E$1000,2,FALSE)</f>
        <v>27AABFP3834C1ZK</v>
      </c>
      <c r="E774" s="12" t="s">
        <v>1545</v>
      </c>
      <c r="F774" s="24" t="s">
        <v>1854</v>
      </c>
      <c r="G774" s="25">
        <v>43689</v>
      </c>
      <c r="H774" s="12" t="str">
        <f>VLOOKUP(C774,'MASTER SALE PARTY'!$B$4:$E$1000,3,FALSE)</f>
        <v>27-Maharashatra</v>
      </c>
      <c r="I774" s="17">
        <v>0</v>
      </c>
      <c r="J774" s="17" t="s">
        <v>37</v>
      </c>
      <c r="K774" s="278">
        <v>87141900</v>
      </c>
      <c r="L774" s="20">
        <f>VLOOKUP(K774,'MASTER SALE HSN'!$A$4:$E$200,5,FALSE)</f>
        <v>28</v>
      </c>
      <c r="S774" s="28">
        <v>42009.4</v>
      </c>
      <c r="T774" s="21">
        <f t="shared" si="36"/>
        <v>0</v>
      </c>
      <c r="U774" s="21">
        <f t="shared" si="37"/>
        <v>5881.3159999999998</v>
      </c>
      <c r="V774" s="21">
        <f t="shared" si="38"/>
        <v>5881.3159999999998</v>
      </c>
      <c r="W774" s="21">
        <v>0</v>
      </c>
      <c r="X774" s="27">
        <f t="shared" si="39"/>
        <v>53772.031999999999</v>
      </c>
      <c r="Y774" s="12" t="s">
        <v>38</v>
      </c>
      <c r="Z774" s="12" t="s">
        <v>1482</v>
      </c>
      <c r="AA774" s="12" t="str">
        <f>VLOOKUP(C774,'MASTER SALE PARTY'!$B$4:$E$1000,4,FALSE)</f>
        <v>Local</v>
      </c>
      <c r="AB774" s="26">
        <v>3740</v>
      </c>
    </row>
    <row r="775" spans="1:28">
      <c r="A775" s="16">
        <v>43678</v>
      </c>
      <c r="B775" s="5">
        <v>46</v>
      </c>
      <c r="C775" s="23" t="s">
        <v>59</v>
      </c>
      <c r="D775" s="12" t="str">
        <f>VLOOKUP(C775,'MASTER SALE PARTY'!$B$4:$E$1000,2,FALSE)</f>
        <v>27AAACT1848E1ZH</v>
      </c>
      <c r="E775" s="12" t="s">
        <v>1545</v>
      </c>
      <c r="F775" s="24" t="s">
        <v>1855</v>
      </c>
      <c r="G775" s="25">
        <v>43689</v>
      </c>
      <c r="H775" s="12" t="str">
        <f>VLOOKUP(C775,'MASTER SALE PARTY'!$B$4:$E$1000,3,FALSE)</f>
        <v>27-Maharashatra</v>
      </c>
      <c r="I775" s="17">
        <v>0</v>
      </c>
      <c r="J775" s="17" t="s">
        <v>37</v>
      </c>
      <c r="K775" s="278">
        <v>87089900</v>
      </c>
      <c r="L775" s="20">
        <f>VLOOKUP(K775,'MASTER SALE HSN'!$A$4:$E$200,5,FALSE)</f>
        <v>28</v>
      </c>
      <c r="S775" s="28">
        <v>40207.68</v>
      </c>
      <c r="T775" s="21">
        <f t="shared" si="36"/>
        <v>0</v>
      </c>
      <c r="U775" s="21">
        <f t="shared" si="37"/>
        <v>5629.0752000000002</v>
      </c>
      <c r="V775" s="21">
        <f t="shared" si="38"/>
        <v>5629.0752000000002</v>
      </c>
      <c r="W775" s="21">
        <v>0</v>
      </c>
      <c r="X775" s="27">
        <f t="shared" si="39"/>
        <v>51465.830399999999</v>
      </c>
      <c r="Y775" s="12" t="s">
        <v>38</v>
      </c>
      <c r="Z775" s="12" t="s">
        <v>1482</v>
      </c>
      <c r="AA775" s="12" t="str">
        <f>VLOOKUP(C775,'MASTER SALE PARTY'!$B$4:$E$1000,4,FALSE)</f>
        <v>Local</v>
      </c>
      <c r="AB775" s="26">
        <v>84</v>
      </c>
    </row>
    <row r="776" spans="1:28">
      <c r="A776" s="16">
        <v>43678</v>
      </c>
      <c r="B776" s="5">
        <v>47</v>
      </c>
      <c r="C776" s="23" t="s">
        <v>45</v>
      </c>
      <c r="D776" s="12" t="str">
        <f>VLOOKUP(C776,'MASTER SALE PARTY'!$B$4:$E$1000,2,FALSE)</f>
        <v>27AAECM8871A1ZF</v>
      </c>
      <c r="E776" s="12" t="s">
        <v>1545</v>
      </c>
      <c r="F776" s="24" t="s">
        <v>1856</v>
      </c>
      <c r="G776" s="25">
        <v>43689</v>
      </c>
      <c r="H776" s="12" t="str">
        <f>VLOOKUP(C776,'MASTER SALE PARTY'!$B$4:$E$1000,3,FALSE)</f>
        <v>27-Maharashatra</v>
      </c>
      <c r="I776" s="17">
        <v>0</v>
      </c>
      <c r="J776" s="17" t="s">
        <v>37</v>
      </c>
      <c r="K776" s="278">
        <v>87089900</v>
      </c>
      <c r="L776" s="20">
        <f>VLOOKUP(K776,'MASTER SALE HSN'!$A$4:$E$200,5,FALSE)</f>
        <v>28</v>
      </c>
      <c r="S776" s="28">
        <v>23255.759999999998</v>
      </c>
      <c r="T776" s="21">
        <f t="shared" si="36"/>
        <v>0</v>
      </c>
      <c r="U776" s="21">
        <f t="shared" si="37"/>
        <v>3255.8063999999995</v>
      </c>
      <c r="V776" s="21">
        <f t="shared" si="38"/>
        <v>3255.8063999999995</v>
      </c>
      <c r="W776" s="21">
        <v>0</v>
      </c>
      <c r="X776" s="27">
        <f t="shared" si="39"/>
        <v>29767.372799999997</v>
      </c>
      <c r="Y776" s="12" t="s">
        <v>38</v>
      </c>
      <c r="Z776" s="12" t="s">
        <v>1482</v>
      </c>
      <c r="AA776" s="12" t="str">
        <f>VLOOKUP(C776,'MASTER SALE PARTY'!$B$4:$E$1000,4,FALSE)</f>
        <v>Local</v>
      </c>
      <c r="AB776" s="26">
        <v>12</v>
      </c>
    </row>
    <row r="777" spans="1:28">
      <c r="A777" s="16">
        <v>43678</v>
      </c>
      <c r="B777" s="5">
        <v>48</v>
      </c>
      <c r="C777" s="23" t="s">
        <v>185</v>
      </c>
      <c r="D777" s="12" t="str">
        <f>VLOOKUP(C777,'MASTER SALE PARTY'!$B$4:$E$1000,2,FALSE)</f>
        <v>27AABFP3834C1ZK</v>
      </c>
      <c r="E777" s="12" t="s">
        <v>1545</v>
      </c>
      <c r="F777" s="24" t="s">
        <v>1857</v>
      </c>
      <c r="G777" s="25">
        <v>43689</v>
      </c>
      <c r="H777" s="12" t="str">
        <f>VLOOKUP(C777,'MASTER SALE PARTY'!$B$4:$E$1000,3,FALSE)</f>
        <v>27-Maharashatra</v>
      </c>
      <c r="I777" s="17">
        <v>0</v>
      </c>
      <c r="J777" s="17" t="s">
        <v>37</v>
      </c>
      <c r="K777" s="278">
        <v>87141900</v>
      </c>
      <c r="L777" s="20">
        <f>VLOOKUP(K777,'MASTER SALE HSN'!$A$4:$E$200,5,FALSE)</f>
        <v>28</v>
      </c>
      <c r="S777" s="28">
        <v>53728.5</v>
      </c>
      <c r="T777" s="21">
        <f t="shared" si="36"/>
        <v>0</v>
      </c>
      <c r="U777" s="21">
        <f t="shared" si="37"/>
        <v>7521.99</v>
      </c>
      <c r="V777" s="21">
        <f t="shared" si="38"/>
        <v>7521.99</v>
      </c>
      <c r="W777" s="21">
        <v>0</v>
      </c>
      <c r="X777" s="27">
        <f t="shared" si="39"/>
        <v>68772.479999999996</v>
      </c>
      <c r="Y777" s="12" t="s">
        <v>38</v>
      </c>
      <c r="Z777" s="12" t="s">
        <v>1482</v>
      </c>
      <c r="AA777" s="12" t="str">
        <f>VLOOKUP(C777,'MASTER SALE PARTY'!$B$4:$E$1000,4,FALSE)</f>
        <v>Local</v>
      </c>
      <c r="AB777" s="26">
        <v>3850</v>
      </c>
    </row>
    <row r="778" spans="1:28">
      <c r="A778" s="16">
        <v>43678</v>
      </c>
      <c r="B778" s="5">
        <v>49</v>
      </c>
      <c r="C778" s="23" t="s">
        <v>92</v>
      </c>
      <c r="D778" s="12" t="str">
        <f>VLOOKUP(C778,'MASTER SALE PARTY'!$B$4:$E$1000,2,FALSE)</f>
        <v>27AAACH4211R1ZF</v>
      </c>
      <c r="E778" s="12" t="s">
        <v>1545</v>
      </c>
      <c r="F778" s="24" t="s">
        <v>1858</v>
      </c>
      <c r="G778" s="25">
        <v>43689</v>
      </c>
      <c r="H778" s="12" t="str">
        <f>VLOOKUP(C778,'MASTER SALE PARTY'!$B$4:$E$1000,3,FALSE)</f>
        <v>27-Maharashatra</v>
      </c>
      <c r="I778" s="17">
        <v>0</v>
      </c>
      <c r="J778" s="17" t="s">
        <v>37</v>
      </c>
      <c r="K778" s="278">
        <v>85129000</v>
      </c>
      <c r="L778" s="20">
        <f>VLOOKUP(K778,'MASTER SALE HSN'!$A$4:$E$200,5,FALSE)</f>
        <v>18</v>
      </c>
      <c r="S778" s="28">
        <v>60000</v>
      </c>
      <c r="T778" s="21">
        <f t="shared" si="36"/>
        <v>0</v>
      </c>
      <c r="U778" s="21">
        <f t="shared" si="37"/>
        <v>5400</v>
      </c>
      <c r="V778" s="21">
        <f t="shared" si="38"/>
        <v>5400</v>
      </c>
      <c r="W778" s="21">
        <v>0</v>
      </c>
      <c r="X778" s="27">
        <f t="shared" si="39"/>
        <v>70800</v>
      </c>
      <c r="Y778" s="12" t="s">
        <v>38</v>
      </c>
      <c r="Z778" s="12" t="s">
        <v>1482</v>
      </c>
      <c r="AA778" s="12" t="str">
        <f>VLOOKUP(C778,'MASTER SALE PARTY'!$B$4:$E$1000,4,FALSE)</f>
        <v>Local</v>
      </c>
      <c r="AB778" s="26">
        <v>2400</v>
      </c>
    </row>
    <row r="779" spans="1:28">
      <c r="A779" s="16">
        <v>43678</v>
      </c>
      <c r="B779" s="5">
        <v>50</v>
      </c>
      <c r="C779" s="23" t="s">
        <v>45</v>
      </c>
      <c r="D779" s="12" t="str">
        <f>VLOOKUP(C779,'MASTER SALE PARTY'!$B$4:$E$1000,2,FALSE)</f>
        <v>27AAECM8871A1ZF</v>
      </c>
      <c r="E779" s="12" t="s">
        <v>1545</v>
      </c>
      <c r="F779" s="24" t="s">
        <v>1859</v>
      </c>
      <c r="G779" s="25">
        <v>43689</v>
      </c>
      <c r="H779" s="12" t="str">
        <f>VLOOKUP(C779,'MASTER SALE PARTY'!$B$4:$E$1000,3,FALSE)</f>
        <v>27-Maharashatra</v>
      </c>
      <c r="I779" s="17">
        <v>0</v>
      </c>
      <c r="J779" s="17" t="s">
        <v>37</v>
      </c>
      <c r="K779" s="278">
        <v>87089900</v>
      </c>
      <c r="L779" s="20">
        <f>VLOOKUP(K779,'MASTER SALE HSN'!$A$4:$E$200,5,FALSE)</f>
        <v>28</v>
      </c>
      <c r="S779" s="28">
        <v>23255.759999999998</v>
      </c>
      <c r="T779" s="21">
        <f t="shared" si="36"/>
        <v>0</v>
      </c>
      <c r="U779" s="21">
        <f t="shared" si="37"/>
        <v>3255.8063999999995</v>
      </c>
      <c r="V779" s="21">
        <f t="shared" si="38"/>
        <v>3255.8063999999995</v>
      </c>
      <c r="W779" s="21">
        <v>0</v>
      </c>
      <c r="X779" s="27">
        <f t="shared" si="39"/>
        <v>29767.372799999997</v>
      </c>
      <c r="Y779" s="12" t="s">
        <v>38</v>
      </c>
      <c r="Z779" s="12" t="s">
        <v>1482</v>
      </c>
      <c r="AA779" s="12" t="str">
        <f>VLOOKUP(C779,'MASTER SALE PARTY'!$B$4:$E$1000,4,FALSE)</f>
        <v>Local</v>
      </c>
      <c r="AB779" s="26">
        <v>12</v>
      </c>
    </row>
    <row r="780" spans="1:28">
      <c r="A780" s="16">
        <v>43678</v>
      </c>
      <c r="B780" s="5">
        <v>51</v>
      </c>
      <c r="C780" s="23" t="s">
        <v>516</v>
      </c>
      <c r="D780" s="12" t="str">
        <f>VLOOKUP(C780,'MASTER SALE PARTY'!$B$4:$E$1000,2,FALSE)</f>
        <v>23AAACB7112P2ZQ</v>
      </c>
      <c r="E780" s="12" t="s">
        <v>1545</v>
      </c>
      <c r="F780" s="24" t="s">
        <v>1860</v>
      </c>
      <c r="G780" s="25">
        <v>43689</v>
      </c>
      <c r="H780" s="12" t="str">
        <f>VLOOKUP(C780,'MASTER SALE PARTY'!$B$4:$E$1000,3,FALSE)</f>
        <v>23-Madhya Pradesh</v>
      </c>
      <c r="I780" s="17">
        <v>0</v>
      </c>
      <c r="J780" s="17" t="s">
        <v>37</v>
      </c>
      <c r="K780" s="278">
        <v>87081090</v>
      </c>
      <c r="L780" s="20">
        <f>VLOOKUP(K780,'MASTER SALE HSN'!$A$4:$E$200,5,FALSE)</f>
        <v>28</v>
      </c>
      <c r="S780" s="28">
        <v>15202.44</v>
      </c>
      <c r="T780" s="21">
        <f t="shared" si="36"/>
        <v>4256.6832000000004</v>
      </c>
      <c r="U780" s="21">
        <f t="shared" si="37"/>
        <v>0</v>
      </c>
      <c r="V780" s="21">
        <f t="shared" si="38"/>
        <v>0</v>
      </c>
      <c r="W780" s="21">
        <v>0</v>
      </c>
      <c r="X780" s="27">
        <f t="shared" si="39"/>
        <v>19459.123200000002</v>
      </c>
      <c r="Y780" s="12" t="s">
        <v>38</v>
      </c>
      <c r="Z780" s="12" t="s">
        <v>1482</v>
      </c>
      <c r="AA780" s="12" t="str">
        <f>VLOOKUP(C780,'MASTER SALE PARTY'!$B$4:$E$1000,4,FALSE)</f>
        <v>Oms</v>
      </c>
      <c r="AB780" s="26">
        <v>44</v>
      </c>
    </row>
    <row r="781" spans="1:28">
      <c r="A781" s="16">
        <v>43678</v>
      </c>
      <c r="B781" s="5">
        <v>52</v>
      </c>
      <c r="C781" s="23" t="s">
        <v>121</v>
      </c>
      <c r="D781" s="12" t="str">
        <f>VLOOKUP(C781,'MASTER SALE PARTY'!$B$4:$E$1000,2,FALSE)</f>
        <v>23AABCE9378F1ZK</v>
      </c>
      <c r="E781" s="12" t="s">
        <v>1545</v>
      </c>
      <c r="F781" s="24" t="s">
        <v>1861</v>
      </c>
      <c r="G781" s="25">
        <v>43690</v>
      </c>
      <c r="H781" s="12" t="str">
        <f>VLOOKUP(C781,'MASTER SALE PARTY'!$B$4:$E$1000,3,FALSE)</f>
        <v>23-Madhya Pradesh</v>
      </c>
      <c r="I781" s="17">
        <v>0</v>
      </c>
      <c r="J781" s="17" t="s">
        <v>37</v>
      </c>
      <c r="K781" s="278">
        <v>87081090</v>
      </c>
      <c r="L781" s="20">
        <f>VLOOKUP(K781,'MASTER SALE HSN'!$A$4:$E$200,5,FALSE)</f>
        <v>28</v>
      </c>
      <c r="S781" s="28">
        <v>16246.96</v>
      </c>
      <c r="T781" s="21">
        <f t="shared" si="36"/>
        <v>4549.1487999999999</v>
      </c>
      <c r="U781" s="21">
        <f t="shared" si="37"/>
        <v>0</v>
      </c>
      <c r="V781" s="21">
        <f t="shared" si="38"/>
        <v>0</v>
      </c>
      <c r="W781" s="21">
        <v>0</v>
      </c>
      <c r="X781" s="27">
        <f t="shared" si="39"/>
        <v>20796.108799999998</v>
      </c>
      <c r="Y781" s="12" t="s">
        <v>38</v>
      </c>
      <c r="Z781" s="12" t="s">
        <v>1482</v>
      </c>
      <c r="AA781" s="12" t="str">
        <f>VLOOKUP(C781,'MASTER SALE PARTY'!$B$4:$E$1000,4,FALSE)</f>
        <v>Oms</v>
      </c>
      <c r="AB781" s="26">
        <v>8</v>
      </c>
    </row>
    <row r="782" spans="1:28">
      <c r="A782" s="16">
        <v>43678</v>
      </c>
      <c r="B782" s="5">
        <v>53</v>
      </c>
      <c r="C782" s="23" t="s">
        <v>121</v>
      </c>
      <c r="D782" s="12" t="str">
        <f>VLOOKUP(C782,'MASTER SALE PARTY'!$B$4:$E$1000,2,FALSE)</f>
        <v>23AABCE9378F1ZK</v>
      </c>
      <c r="E782" s="12" t="s">
        <v>1545</v>
      </c>
      <c r="F782" s="24" t="s">
        <v>1862</v>
      </c>
      <c r="G782" s="25">
        <v>43690</v>
      </c>
      <c r="H782" s="12" t="str">
        <f>VLOOKUP(C782,'MASTER SALE PARTY'!$B$4:$E$1000,3,FALSE)</f>
        <v>23-Madhya Pradesh</v>
      </c>
      <c r="I782" s="17">
        <v>0</v>
      </c>
      <c r="J782" s="17" t="s">
        <v>37</v>
      </c>
      <c r="K782" s="278">
        <v>87081090</v>
      </c>
      <c r="L782" s="20">
        <f>VLOOKUP(K782,'MASTER SALE HSN'!$A$4:$E$200,5,FALSE)</f>
        <v>28</v>
      </c>
      <c r="S782" s="28">
        <v>10154.35</v>
      </c>
      <c r="T782" s="21">
        <f t="shared" si="36"/>
        <v>2843.2180000000003</v>
      </c>
      <c r="U782" s="21">
        <f t="shared" si="37"/>
        <v>0</v>
      </c>
      <c r="V782" s="21">
        <f t="shared" si="38"/>
        <v>0</v>
      </c>
      <c r="W782" s="21">
        <v>0</v>
      </c>
      <c r="X782" s="27">
        <f t="shared" si="39"/>
        <v>12997.568000000001</v>
      </c>
      <c r="Y782" s="12" t="s">
        <v>38</v>
      </c>
      <c r="Z782" s="12" t="s">
        <v>1482</v>
      </c>
      <c r="AA782" s="12" t="str">
        <f>VLOOKUP(C782,'MASTER SALE PARTY'!$B$4:$E$1000,4,FALSE)</f>
        <v>Oms</v>
      </c>
      <c r="AB782" s="26">
        <v>5</v>
      </c>
    </row>
    <row r="783" spans="1:28">
      <c r="A783" s="16">
        <v>43678</v>
      </c>
      <c r="B783" s="5">
        <v>54</v>
      </c>
      <c r="C783" s="23" t="s">
        <v>121</v>
      </c>
      <c r="D783" s="12" t="str">
        <f>VLOOKUP(C783,'MASTER SALE PARTY'!$B$4:$E$1000,2,FALSE)</f>
        <v>23AABCE9378F1ZK</v>
      </c>
      <c r="E783" s="12" t="s">
        <v>1545</v>
      </c>
      <c r="F783" s="24" t="s">
        <v>1863</v>
      </c>
      <c r="G783" s="25">
        <v>43690</v>
      </c>
      <c r="H783" s="12" t="str">
        <f>VLOOKUP(C783,'MASTER SALE PARTY'!$B$4:$E$1000,3,FALSE)</f>
        <v>23-Madhya Pradesh</v>
      </c>
      <c r="I783" s="17">
        <v>0</v>
      </c>
      <c r="J783" s="17" t="s">
        <v>37</v>
      </c>
      <c r="K783" s="278">
        <v>87081090</v>
      </c>
      <c r="L783" s="20">
        <f>VLOOKUP(K783,'MASTER SALE HSN'!$A$4:$E$200,5,FALSE)</f>
        <v>28</v>
      </c>
      <c r="S783" s="28">
        <v>4694.1000000000004</v>
      </c>
      <c r="T783" s="21">
        <f t="shared" si="36"/>
        <v>1314.348</v>
      </c>
      <c r="U783" s="21">
        <f t="shared" si="37"/>
        <v>0</v>
      </c>
      <c r="V783" s="21">
        <f t="shared" si="38"/>
        <v>0</v>
      </c>
      <c r="W783" s="21">
        <v>0</v>
      </c>
      <c r="X783" s="27">
        <f t="shared" si="39"/>
        <v>6008.4480000000003</v>
      </c>
      <c r="Y783" s="12" t="s">
        <v>38</v>
      </c>
      <c r="Z783" s="12" t="s">
        <v>1482</v>
      </c>
      <c r="AA783" s="12" t="str">
        <f>VLOOKUP(C783,'MASTER SALE PARTY'!$B$4:$E$1000,4,FALSE)</f>
        <v>Oms</v>
      </c>
      <c r="AB783" s="26">
        <v>5</v>
      </c>
    </row>
    <row r="784" spans="1:28">
      <c r="A784" s="16">
        <v>43678</v>
      </c>
      <c r="B784" s="5">
        <v>55</v>
      </c>
      <c r="C784" s="23" t="s">
        <v>121</v>
      </c>
      <c r="D784" s="12" t="str">
        <f>VLOOKUP(C784,'MASTER SALE PARTY'!$B$4:$E$1000,2,FALSE)</f>
        <v>23AABCE9378F1ZK</v>
      </c>
      <c r="E784" s="12" t="s">
        <v>1545</v>
      </c>
      <c r="F784" s="24" t="s">
        <v>1864</v>
      </c>
      <c r="G784" s="25">
        <v>43690</v>
      </c>
      <c r="H784" s="12" t="str">
        <f>VLOOKUP(C784,'MASTER SALE PARTY'!$B$4:$E$1000,3,FALSE)</f>
        <v>23-Madhya Pradesh</v>
      </c>
      <c r="I784" s="17">
        <v>0</v>
      </c>
      <c r="J784" s="17" t="s">
        <v>37</v>
      </c>
      <c r="K784" s="278">
        <v>87081090</v>
      </c>
      <c r="L784" s="20">
        <f>VLOOKUP(K784,'MASTER SALE HSN'!$A$4:$E$200,5,FALSE)</f>
        <v>28</v>
      </c>
      <c r="S784" s="28">
        <v>2021.5</v>
      </c>
      <c r="T784" s="21">
        <f t="shared" si="36"/>
        <v>566.02</v>
      </c>
      <c r="U784" s="21">
        <f t="shared" si="37"/>
        <v>0</v>
      </c>
      <c r="V784" s="21">
        <f t="shared" si="38"/>
        <v>0</v>
      </c>
      <c r="W784" s="21">
        <v>0</v>
      </c>
      <c r="X784" s="27">
        <f t="shared" si="39"/>
        <v>2587.52</v>
      </c>
      <c r="Y784" s="12" t="s">
        <v>38</v>
      </c>
      <c r="Z784" s="12" t="s">
        <v>1482</v>
      </c>
      <c r="AA784" s="12" t="str">
        <f>VLOOKUP(C784,'MASTER SALE PARTY'!$B$4:$E$1000,4,FALSE)</f>
        <v>Oms</v>
      </c>
      <c r="AB784" s="26">
        <v>1</v>
      </c>
    </row>
    <row r="785" spans="1:28">
      <c r="A785" s="16">
        <v>43678</v>
      </c>
      <c r="B785" s="5">
        <v>56</v>
      </c>
      <c r="C785" s="23" t="s">
        <v>185</v>
      </c>
      <c r="D785" s="12" t="str">
        <f>VLOOKUP(C785,'MASTER SALE PARTY'!$B$4:$E$1000,2,FALSE)</f>
        <v>27AABFP3834C1ZK</v>
      </c>
      <c r="E785" s="12" t="s">
        <v>1545</v>
      </c>
      <c r="F785" s="24" t="s">
        <v>1865</v>
      </c>
      <c r="G785" s="25">
        <v>43690</v>
      </c>
      <c r="H785" s="12" t="str">
        <f>VLOOKUP(C785,'MASTER SALE PARTY'!$B$4:$E$1000,3,FALSE)</f>
        <v>27-Maharashatra</v>
      </c>
      <c r="I785" s="17">
        <v>0</v>
      </c>
      <c r="J785" s="17" t="s">
        <v>37</v>
      </c>
      <c r="K785" s="278">
        <v>87141900</v>
      </c>
      <c r="L785" s="20">
        <f>VLOOKUP(K785,'MASTER SALE HSN'!$A$4:$E$200,5,FALSE)</f>
        <v>28</v>
      </c>
      <c r="S785" s="28">
        <v>46073</v>
      </c>
      <c r="T785" s="21">
        <f t="shared" si="36"/>
        <v>0</v>
      </c>
      <c r="U785" s="21">
        <f t="shared" si="37"/>
        <v>6450.22</v>
      </c>
      <c r="V785" s="21">
        <f t="shared" si="38"/>
        <v>6450.22</v>
      </c>
      <c r="W785" s="21">
        <v>0</v>
      </c>
      <c r="X785" s="27">
        <f t="shared" si="39"/>
        <v>58973.440000000002</v>
      </c>
      <c r="Y785" s="12" t="s">
        <v>38</v>
      </c>
      <c r="Z785" s="12" t="s">
        <v>1482</v>
      </c>
      <c r="AA785" s="12" t="str">
        <f>VLOOKUP(C785,'MASTER SALE PARTY'!$B$4:$E$1000,4,FALSE)</f>
        <v>Local</v>
      </c>
      <c r="AB785" s="26">
        <v>4100</v>
      </c>
    </row>
    <row r="786" spans="1:28">
      <c r="A786" s="16">
        <v>43678</v>
      </c>
      <c r="B786" s="5">
        <v>57</v>
      </c>
      <c r="C786" s="23" t="s">
        <v>68</v>
      </c>
      <c r="D786" s="12" t="str">
        <f>VLOOKUP(C786,'MASTER SALE PARTY'!$B$4:$E$1000,2,FALSE)</f>
        <v>27AABFJ4217F1ZP</v>
      </c>
      <c r="E786" s="12" t="s">
        <v>1545</v>
      </c>
      <c r="F786" s="24" t="s">
        <v>1866</v>
      </c>
      <c r="G786" s="25">
        <v>43690</v>
      </c>
      <c r="H786" s="12" t="str">
        <f>VLOOKUP(C786,'MASTER SALE PARTY'!$B$4:$E$1000,3,FALSE)</f>
        <v>27-Maharashatra</v>
      </c>
      <c r="I786" s="17">
        <v>0</v>
      </c>
      <c r="J786" s="17" t="s">
        <v>37</v>
      </c>
      <c r="K786" s="278">
        <v>998898</v>
      </c>
      <c r="L786" s="20">
        <f>VLOOKUP(K786,'MASTER SALE HSN'!$A$4:$E$200,5,FALSE)</f>
        <v>18</v>
      </c>
      <c r="S786" s="28">
        <v>8524.2000000000007</v>
      </c>
      <c r="T786" s="21">
        <f t="shared" si="36"/>
        <v>0</v>
      </c>
      <c r="U786" s="21">
        <f t="shared" si="37"/>
        <v>767.178</v>
      </c>
      <c r="V786" s="21">
        <f t="shared" si="38"/>
        <v>767.178</v>
      </c>
      <c r="W786" s="21">
        <v>0</v>
      </c>
      <c r="X786" s="27">
        <f t="shared" si="39"/>
        <v>10058.556</v>
      </c>
      <c r="Y786" s="12" t="s">
        <v>38</v>
      </c>
      <c r="Z786" s="12" t="s">
        <v>1482</v>
      </c>
      <c r="AA786" s="12" t="str">
        <f>VLOOKUP(C786,'MASTER SALE PARTY'!$B$4:$E$1000,4,FALSE)</f>
        <v>Local</v>
      </c>
      <c r="AB786" s="26">
        <v>30</v>
      </c>
    </row>
    <row r="787" spans="1:28">
      <c r="A787" s="16">
        <v>43678</v>
      </c>
      <c r="B787" s="5">
        <v>58</v>
      </c>
      <c r="C787" s="23" t="s">
        <v>45</v>
      </c>
      <c r="D787" s="12" t="str">
        <f>VLOOKUP(C787,'MASTER SALE PARTY'!$B$4:$E$1000,2,FALSE)</f>
        <v>27AAECM8871A1ZF</v>
      </c>
      <c r="E787" s="12" t="s">
        <v>1545</v>
      </c>
      <c r="F787" s="24" t="s">
        <v>1867</v>
      </c>
      <c r="G787" s="25">
        <v>43691</v>
      </c>
      <c r="H787" s="12" t="str">
        <f>VLOOKUP(C787,'MASTER SALE PARTY'!$B$4:$E$1000,3,FALSE)</f>
        <v>27-Maharashatra</v>
      </c>
      <c r="I787" s="17">
        <v>0</v>
      </c>
      <c r="J787" s="17" t="s">
        <v>37</v>
      </c>
      <c r="K787" s="278">
        <v>87089900</v>
      </c>
      <c r="L787" s="20">
        <f>VLOOKUP(K787,'MASTER SALE HSN'!$A$4:$E$200,5,FALSE)</f>
        <v>28</v>
      </c>
      <c r="S787" s="28">
        <v>23255.759999999998</v>
      </c>
      <c r="T787" s="21">
        <f t="shared" si="36"/>
        <v>0</v>
      </c>
      <c r="U787" s="21">
        <f t="shared" si="37"/>
        <v>3255.8063999999995</v>
      </c>
      <c r="V787" s="21">
        <f t="shared" si="38"/>
        <v>3255.8063999999995</v>
      </c>
      <c r="W787" s="21">
        <v>0</v>
      </c>
      <c r="X787" s="27">
        <f t="shared" si="39"/>
        <v>29767.372799999997</v>
      </c>
      <c r="Y787" s="12" t="s">
        <v>38</v>
      </c>
      <c r="Z787" s="12" t="s">
        <v>1482</v>
      </c>
      <c r="AA787" s="12" t="str">
        <f>VLOOKUP(C787,'MASTER SALE PARTY'!$B$4:$E$1000,4,FALSE)</f>
        <v>Local</v>
      </c>
      <c r="AB787" s="26">
        <v>12</v>
      </c>
    </row>
    <row r="788" spans="1:28">
      <c r="A788" s="16">
        <v>43678</v>
      </c>
      <c r="B788" s="5">
        <v>59</v>
      </c>
      <c r="C788" s="23" t="s">
        <v>173</v>
      </c>
      <c r="D788" s="12" t="str">
        <f>VLOOKUP(C788,'MASTER SALE PARTY'!$B$4:$E$1000,2,FALSE)</f>
        <v>27AAGCP0139E1ZP</v>
      </c>
      <c r="E788" s="12" t="s">
        <v>1545</v>
      </c>
      <c r="F788" s="24" t="s">
        <v>1868</v>
      </c>
      <c r="G788" s="25">
        <v>43691</v>
      </c>
      <c r="H788" s="12" t="str">
        <f>VLOOKUP(C788,'MASTER SALE PARTY'!$B$4:$E$1000,3,FALSE)</f>
        <v>27-Maharashatra</v>
      </c>
      <c r="I788" s="17">
        <v>0</v>
      </c>
      <c r="J788" s="17" t="s">
        <v>37</v>
      </c>
      <c r="K788" s="278">
        <v>87141090</v>
      </c>
      <c r="L788" s="20">
        <f>VLOOKUP(K788,'MASTER SALE HSN'!$A$4:$E$200,5,FALSE)</f>
        <v>28</v>
      </c>
      <c r="S788" s="28">
        <v>52759</v>
      </c>
      <c r="T788" s="21">
        <f t="shared" si="36"/>
        <v>0</v>
      </c>
      <c r="U788" s="21">
        <f t="shared" si="37"/>
        <v>7386.26</v>
      </c>
      <c r="V788" s="21">
        <f t="shared" si="38"/>
        <v>7386.26</v>
      </c>
      <c r="W788" s="21">
        <v>0</v>
      </c>
      <c r="X788" s="27">
        <f t="shared" si="39"/>
        <v>67531.520000000004</v>
      </c>
      <c r="Y788" s="12" t="s">
        <v>38</v>
      </c>
      <c r="Z788" s="12" t="s">
        <v>1482</v>
      </c>
      <c r="AA788" s="12" t="str">
        <f>VLOOKUP(C788,'MASTER SALE PARTY'!$B$4:$E$1000,4,FALSE)</f>
        <v>Local</v>
      </c>
      <c r="AB788" s="26">
        <v>700</v>
      </c>
    </row>
    <row r="789" spans="1:28">
      <c r="A789" s="16">
        <v>43678</v>
      </c>
      <c r="B789" s="5">
        <v>60</v>
      </c>
      <c r="C789" s="23" t="s">
        <v>173</v>
      </c>
      <c r="D789" s="12" t="str">
        <f>VLOOKUP(C789,'MASTER SALE PARTY'!$B$4:$E$1000,2,FALSE)</f>
        <v>27AAGCP0139E1ZP</v>
      </c>
      <c r="E789" s="12" t="s">
        <v>1545</v>
      </c>
      <c r="F789" s="24" t="s">
        <v>1869</v>
      </c>
      <c r="G789" s="25">
        <v>43691</v>
      </c>
      <c r="H789" s="12" t="str">
        <f>VLOOKUP(C789,'MASTER SALE PARTY'!$B$4:$E$1000,3,FALSE)</f>
        <v>27-Maharashatra</v>
      </c>
      <c r="I789" s="17">
        <v>0</v>
      </c>
      <c r="J789" s="17" t="s">
        <v>37</v>
      </c>
      <c r="K789" s="278">
        <v>87141090</v>
      </c>
      <c r="L789" s="20">
        <f>VLOOKUP(K789,'MASTER SALE HSN'!$A$4:$E$200,5,FALSE)</f>
        <v>28</v>
      </c>
      <c r="S789" s="28">
        <v>76188.600000000006</v>
      </c>
      <c r="T789" s="21">
        <f t="shared" si="36"/>
        <v>0</v>
      </c>
      <c r="U789" s="21">
        <f t="shared" si="37"/>
        <v>10666.404</v>
      </c>
      <c r="V789" s="21">
        <f t="shared" si="38"/>
        <v>10666.404</v>
      </c>
      <c r="W789" s="21">
        <v>0</v>
      </c>
      <c r="X789" s="27">
        <f t="shared" si="39"/>
        <v>97521.40800000001</v>
      </c>
      <c r="Y789" s="12" t="s">
        <v>38</v>
      </c>
      <c r="Z789" s="12" t="s">
        <v>1482</v>
      </c>
      <c r="AA789" s="12" t="str">
        <f>VLOOKUP(C789,'MASTER SALE PARTY'!$B$4:$E$1000,4,FALSE)</f>
        <v>Local</v>
      </c>
      <c r="AB789" s="26">
        <v>700</v>
      </c>
    </row>
    <row r="790" spans="1:28">
      <c r="A790" s="16">
        <v>43678</v>
      </c>
      <c r="B790" s="5">
        <v>61</v>
      </c>
      <c r="C790" s="23" t="s">
        <v>173</v>
      </c>
      <c r="D790" s="12" t="str">
        <f>VLOOKUP(C790,'MASTER SALE PARTY'!$B$4:$E$1000,2,FALSE)</f>
        <v>27AAGCP0139E1ZP</v>
      </c>
      <c r="E790" s="12" t="s">
        <v>1545</v>
      </c>
      <c r="F790" s="24" t="s">
        <v>1870</v>
      </c>
      <c r="G790" s="25">
        <v>43691</v>
      </c>
      <c r="H790" s="12" t="str">
        <f>VLOOKUP(C790,'MASTER SALE PARTY'!$B$4:$E$1000,3,FALSE)</f>
        <v>27-Maharashatra</v>
      </c>
      <c r="I790" s="17">
        <v>0</v>
      </c>
      <c r="J790" s="17" t="s">
        <v>37</v>
      </c>
      <c r="K790" s="278">
        <v>87141090</v>
      </c>
      <c r="L790" s="20">
        <f>VLOOKUP(K790,'MASTER SALE HSN'!$A$4:$E$200,5,FALSE)</f>
        <v>28</v>
      </c>
      <c r="S790" s="28">
        <v>678.33</v>
      </c>
      <c r="T790" s="21">
        <f t="shared" si="36"/>
        <v>0</v>
      </c>
      <c r="U790" s="21">
        <f t="shared" si="37"/>
        <v>94.966200000000015</v>
      </c>
      <c r="V790" s="21">
        <f t="shared" si="38"/>
        <v>94.966200000000015</v>
      </c>
      <c r="W790" s="21">
        <v>0</v>
      </c>
      <c r="X790" s="27">
        <f t="shared" si="39"/>
        <v>868.26240000000007</v>
      </c>
      <c r="Y790" s="12" t="s">
        <v>38</v>
      </c>
      <c r="Z790" s="12" t="s">
        <v>1482</v>
      </c>
      <c r="AA790" s="12" t="str">
        <f>VLOOKUP(C790,'MASTER SALE PARTY'!$B$4:$E$1000,4,FALSE)</f>
        <v>Local</v>
      </c>
      <c r="AB790" s="26">
        <v>9</v>
      </c>
    </row>
    <row r="791" spans="1:28">
      <c r="A791" s="16">
        <v>43678</v>
      </c>
      <c r="B791" s="5">
        <v>62</v>
      </c>
      <c r="C791" s="23" t="s">
        <v>64</v>
      </c>
      <c r="D791" s="12" t="str">
        <f>VLOOKUP(C791,'MASTER SALE PARTY'!$B$4:$E$1000,2,FALSE)</f>
        <v>27AAACD4090Q1Z8</v>
      </c>
      <c r="E791" s="12" t="s">
        <v>1545</v>
      </c>
      <c r="F791" s="24" t="s">
        <v>1871</v>
      </c>
      <c r="G791" s="25">
        <v>43691</v>
      </c>
      <c r="H791" s="12" t="str">
        <f>VLOOKUP(C791,'MASTER SALE PARTY'!$B$4:$E$1000,3,FALSE)</f>
        <v>27-Maharashatra</v>
      </c>
      <c r="I791" s="17">
        <v>0</v>
      </c>
      <c r="J791" s="17" t="s">
        <v>37</v>
      </c>
      <c r="K791" s="278">
        <v>85129000</v>
      </c>
      <c r="L791" s="20">
        <f>VLOOKUP(K791,'MASTER SALE HSN'!$A$4:$E$200,5,FALSE)</f>
        <v>18</v>
      </c>
      <c r="S791" s="28">
        <v>77720.37</v>
      </c>
      <c r="T791" s="21">
        <f t="shared" si="36"/>
        <v>0</v>
      </c>
      <c r="U791" s="21">
        <f t="shared" si="37"/>
        <v>6994.8332999999993</v>
      </c>
      <c r="V791" s="21">
        <f t="shared" si="38"/>
        <v>6994.8332999999993</v>
      </c>
      <c r="W791" s="21">
        <v>0</v>
      </c>
      <c r="X791" s="27">
        <f t="shared" si="39"/>
        <v>91710.036599999992</v>
      </c>
      <c r="Y791" s="12" t="s">
        <v>38</v>
      </c>
      <c r="Z791" s="12" t="s">
        <v>1482</v>
      </c>
      <c r="AA791" s="12" t="str">
        <f>VLOOKUP(C791,'MASTER SALE PARTY'!$B$4:$E$1000,4,FALSE)</f>
        <v>Local</v>
      </c>
      <c r="AB791" s="26">
        <v>637</v>
      </c>
    </row>
    <row r="792" spans="1:28">
      <c r="A792" s="16">
        <v>43678</v>
      </c>
      <c r="B792" s="5">
        <v>63</v>
      </c>
      <c r="C792" s="23" t="s">
        <v>185</v>
      </c>
      <c r="D792" s="12" t="str">
        <f>VLOOKUP(C792,'MASTER SALE PARTY'!$B$4:$E$1000,2,FALSE)</f>
        <v>27AABFP3834C1ZK</v>
      </c>
      <c r="E792" s="12" t="s">
        <v>1545</v>
      </c>
      <c r="F792" s="24" t="s">
        <v>1872</v>
      </c>
      <c r="G792" s="25">
        <v>43693</v>
      </c>
      <c r="H792" s="12" t="str">
        <f>VLOOKUP(C792,'MASTER SALE PARTY'!$B$4:$E$1000,3,FALSE)</f>
        <v>27-Maharashatra</v>
      </c>
      <c r="I792" s="17">
        <v>0</v>
      </c>
      <c r="J792" s="17" t="s">
        <v>37</v>
      </c>
      <c r="K792" s="278">
        <v>87141900</v>
      </c>
      <c r="L792" s="20">
        <f>VLOOKUP(K792,'MASTER SALE HSN'!$A$4:$E$200,5,FALSE)</f>
        <v>28</v>
      </c>
      <c r="S792" s="28">
        <v>50921.4</v>
      </c>
      <c r="T792" s="21">
        <f t="shared" si="36"/>
        <v>0</v>
      </c>
      <c r="U792" s="21">
        <f t="shared" si="37"/>
        <v>7128.9960000000001</v>
      </c>
      <c r="V792" s="21">
        <f t="shared" si="38"/>
        <v>7128.9960000000001</v>
      </c>
      <c r="W792" s="21">
        <v>0</v>
      </c>
      <c r="X792" s="27">
        <f t="shared" si="39"/>
        <v>65179.392</v>
      </c>
      <c r="Y792" s="12" t="s">
        <v>38</v>
      </c>
      <c r="Z792" s="12" t="s">
        <v>1482</v>
      </c>
      <c r="AA792" s="12" t="str">
        <f>VLOOKUP(C792,'MASTER SALE PARTY'!$B$4:$E$1000,4,FALSE)</f>
        <v>Local</v>
      </c>
      <c r="AB792" s="26">
        <v>4540</v>
      </c>
    </row>
    <row r="793" spans="1:28">
      <c r="A793" s="16">
        <v>43678</v>
      </c>
      <c r="B793" s="5">
        <v>64</v>
      </c>
      <c r="C793" s="23" t="s">
        <v>92</v>
      </c>
      <c r="D793" s="12" t="str">
        <f>VLOOKUP(C793,'MASTER SALE PARTY'!$B$4:$E$1000,2,FALSE)</f>
        <v>27AAACH4211R1ZF</v>
      </c>
      <c r="E793" s="12" t="s">
        <v>1545</v>
      </c>
      <c r="F793" s="24" t="s">
        <v>1873</v>
      </c>
      <c r="G793" s="25">
        <v>43693</v>
      </c>
      <c r="H793" s="12" t="str">
        <f>VLOOKUP(C793,'MASTER SALE PARTY'!$B$4:$E$1000,3,FALSE)</f>
        <v>27-Maharashatra</v>
      </c>
      <c r="I793" s="17">
        <v>0</v>
      </c>
      <c r="J793" s="17" t="s">
        <v>37</v>
      </c>
      <c r="K793" s="278">
        <v>85129000</v>
      </c>
      <c r="L793" s="20">
        <f>VLOOKUP(K793,'MASTER SALE HSN'!$A$4:$E$200,5,FALSE)</f>
        <v>18</v>
      </c>
      <c r="S793" s="28">
        <v>48000</v>
      </c>
      <c r="T793" s="21">
        <f t="shared" si="36"/>
        <v>0</v>
      </c>
      <c r="U793" s="21">
        <f t="shared" si="37"/>
        <v>4320</v>
      </c>
      <c r="V793" s="21">
        <f t="shared" si="38"/>
        <v>4320</v>
      </c>
      <c r="W793" s="21">
        <v>0</v>
      </c>
      <c r="X793" s="27">
        <f t="shared" si="39"/>
        <v>56640</v>
      </c>
      <c r="Y793" s="12" t="s">
        <v>38</v>
      </c>
      <c r="Z793" s="12" t="s">
        <v>1482</v>
      </c>
      <c r="AA793" s="12" t="str">
        <f>VLOOKUP(C793,'MASTER SALE PARTY'!$B$4:$E$1000,4,FALSE)</f>
        <v>Local</v>
      </c>
      <c r="AB793" s="26">
        <v>1920</v>
      </c>
    </row>
    <row r="794" spans="1:28">
      <c r="A794" s="16">
        <v>43678</v>
      </c>
      <c r="B794" s="5">
        <v>65</v>
      </c>
      <c r="C794" s="23" t="s">
        <v>45</v>
      </c>
      <c r="D794" s="12" t="str">
        <f>VLOOKUP(C794,'MASTER SALE PARTY'!$B$4:$E$1000,2,FALSE)</f>
        <v>27AAECM8871A1ZF</v>
      </c>
      <c r="E794" s="12" t="s">
        <v>1545</v>
      </c>
      <c r="F794" s="24" t="s">
        <v>1874</v>
      </c>
      <c r="G794" s="25">
        <v>43693</v>
      </c>
      <c r="H794" s="12" t="str">
        <f>VLOOKUP(C794,'MASTER SALE PARTY'!$B$4:$E$1000,3,FALSE)</f>
        <v>27-Maharashatra</v>
      </c>
      <c r="I794" s="17">
        <v>0</v>
      </c>
      <c r="J794" s="17" t="s">
        <v>37</v>
      </c>
      <c r="K794" s="278">
        <v>87089900</v>
      </c>
      <c r="L794" s="20">
        <f>VLOOKUP(K794,'MASTER SALE HSN'!$A$4:$E$200,5,FALSE)</f>
        <v>28</v>
      </c>
      <c r="S794" s="28">
        <v>19379.8</v>
      </c>
      <c r="T794" s="21">
        <f t="shared" ref="T794:T823" si="40">+IF(AA794="oms",S794/100*L794,0)</f>
        <v>0</v>
      </c>
      <c r="U794" s="21">
        <f t="shared" ref="U794:U823" si="41">+IF(AA794="local",S794/100*L794/2,0)</f>
        <v>2713.172</v>
      </c>
      <c r="V794" s="21">
        <f t="shared" ref="V794:V823" si="42">+IF(AA794="local",S794/100*L794/2,0)</f>
        <v>2713.172</v>
      </c>
      <c r="W794" s="21">
        <v>0</v>
      </c>
      <c r="X794" s="27">
        <f t="shared" ref="X794:X807" si="43">+W794+V794+U794+T794+S794</f>
        <v>24806.144</v>
      </c>
      <c r="Y794" s="12" t="s">
        <v>38</v>
      </c>
      <c r="Z794" s="12" t="s">
        <v>1482</v>
      </c>
      <c r="AA794" s="12" t="str">
        <f>VLOOKUP(C794,'MASTER SALE PARTY'!$B$4:$E$1000,4,FALSE)</f>
        <v>Local</v>
      </c>
      <c r="AB794" s="26">
        <v>10</v>
      </c>
    </row>
    <row r="795" spans="1:28">
      <c r="A795" s="16">
        <v>43678</v>
      </c>
      <c r="B795" s="5">
        <v>66</v>
      </c>
      <c r="C795" s="23" t="s">
        <v>496</v>
      </c>
      <c r="D795" s="12" t="str">
        <f>VLOOKUP(C795,'MASTER SALE PARTY'!$B$4:$E$1000,2,FALSE)</f>
        <v>27AAACV2420J1ZI</v>
      </c>
      <c r="E795" s="12" t="s">
        <v>1545</v>
      </c>
      <c r="F795" s="24" t="s">
        <v>1875</v>
      </c>
      <c r="G795" s="25">
        <v>43693</v>
      </c>
      <c r="H795" s="12" t="str">
        <f>VLOOKUP(C795,'MASTER SALE PARTY'!$B$4:$E$1000,3,FALSE)</f>
        <v>27-Maharashatra</v>
      </c>
      <c r="I795" s="17">
        <v>0</v>
      </c>
      <c r="J795" s="17" t="s">
        <v>37</v>
      </c>
      <c r="K795" s="278">
        <v>85119000</v>
      </c>
      <c r="L795" s="20">
        <f>VLOOKUP(K795,'MASTER SALE HSN'!$A$4:$E$200,5,FALSE)</f>
        <v>28</v>
      </c>
      <c r="S795" s="28">
        <v>59929.2</v>
      </c>
      <c r="T795" s="21">
        <f t="shared" si="40"/>
        <v>0</v>
      </c>
      <c r="U795" s="21">
        <f t="shared" si="41"/>
        <v>8390.0879999999997</v>
      </c>
      <c r="V795" s="21">
        <f t="shared" si="42"/>
        <v>8390.0879999999997</v>
      </c>
      <c r="W795" s="21">
        <v>0</v>
      </c>
      <c r="X795" s="27">
        <f t="shared" si="43"/>
        <v>76709.375999999989</v>
      </c>
      <c r="Y795" s="12" t="s">
        <v>38</v>
      </c>
      <c r="Z795" s="12" t="s">
        <v>1482</v>
      </c>
      <c r="AA795" s="12" t="str">
        <f>VLOOKUP(C795,'MASTER SALE PARTY'!$B$4:$E$1000,4,FALSE)</f>
        <v>Local</v>
      </c>
      <c r="AB795" s="26">
        <v>1080</v>
      </c>
    </row>
    <row r="796" spans="1:28">
      <c r="A796" s="16">
        <v>43678</v>
      </c>
      <c r="B796" s="5">
        <v>67</v>
      </c>
      <c r="C796" s="23" t="s">
        <v>173</v>
      </c>
      <c r="D796" s="12" t="str">
        <f>VLOOKUP(C796,'MASTER SALE PARTY'!$B$4:$E$1000,2,FALSE)</f>
        <v>27AAGCP0139E1ZP</v>
      </c>
      <c r="E796" s="12" t="s">
        <v>1545</v>
      </c>
      <c r="F796" s="24" t="s">
        <v>1876</v>
      </c>
      <c r="G796" s="25">
        <v>43693</v>
      </c>
      <c r="H796" s="12" t="str">
        <f>VLOOKUP(C796,'MASTER SALE PARTY'!$B$4:$E$1000,3,FALSE)</f>
        <v>27-Maharashatra</v>
      </c>
      <c r="I796" s="17">
        <v>0</v>
      </c>
      <c r="J796" s="17" t="s">
        <v>37</v>
      </c>
      <c r="K796" s="278">
        <v>87141090</v>
      </c>
      <c r="L796" s="20">
        <f>VLOOKUP(K796,'MASTER SALE HSN'!$A$4:$E$200,5,FALSE)</f>
        <v>28</v>
      </c>
      <c r="S796" s="28">
        <v>45222</v>
      </c>
      <c r="T796" s="21">
        <f t="shared" si="40"/>
        <v>0</v>
      </c>
      <c r="U796" s="21">
        <f t="shared" si="41"/>
        <v>6331.08</v>
      </c>
      <c r="V796" s="21">
        <f t="shared" si="42"/>
        <v>6331.08</v>
      </c>
      <c r="W796" s="21">
        <v>0</v>
      </c>
      <c r="X796" s="27">
        <f t="shared" si="43"/>
        <v>57884.160000000003</v>
      </c>
      <c r="Y796" s="12" t="s">
        <v>38</v>
      </c>
      <c r="Z796" s="12" t="s">
        <v>1482</v>
      </c>
      <c r="AA796" s="12" t="str">
        <f>VLOOKUP(C796,'MASTER SALE PARTY'!$B$4:$E$1000,4,FALSE)</f>
        <v>Local</v>
      </c>
      <c r="AB796" s="26">
        <v>600</v>
      </c>
    </row>
    <row r="797" spans="1:28">
      <c r="A797" s="16">
        <v>43678</v>
      </c>
      <c r="B797" s="5">
        <v>68</v>
      </c>
      <c r="C797" s="23" t="s">
        <v>56</v>
      </c>
      <c r="D797" s="12" t="str">
        <f>VLOOKUP(C797,'MASTER SALE PARTY'!$B$4:$E$1000,2,FALSE)</f>
        <v>27AAGCM1258H1ZG</v>
      </c>
      <c r="E797" s="12" t="s">
        <v>1545</v>
      </c>
      <c r="F797" s="24" t="s">
        <v>1877</v>
      </c>
      <c r="G797" s="25">
        <v>43693</v>
      </c>
      <c r="H797" s="12" t="str">
        <f>VLOOKUP(C797,'MASTER SALE PARTY'!$B$4:$E$1000,3,FALSE)</f>
        <v>27-Maharashatra</v>
      </c>
      <c r="I797" s="17">
        <v>0</v>
      </c>
      <c r="J797" s="17" t="s">
        <v>37</v>
      </c>
      <c r="K797" s="278">
        <v>998898</v>
      </c>
      <c r="L797" s="20">
        <f>VLOOKUP(K797,'MASTER SALE HSN'!$A$4:$E$200,5,FALSE)</f>
        <v>18</v>
      </c>
      <c r="S797" s="28">
        <v>14820</v>
      </c>
      <c r="T797" s="21">
        <f t="shared" si="40"/>
        <v>0</v>
      </c>
      <c r="U797" s="21">
        <f t="shared" si="41"/>
        <v>1333.8</v>
      </c>
      <c r="V797" s="21">
        <f t="shared" si="42"/>
        <v>1333.8</v>
      </c>
      <c r="W797" s="21">
        <v>0</v>
      </c>
      <c r="X797" s="27">
        <f t="shared" si="43"/>
        <v>17487.599999999999</v>
      </c>
      <c r="Y797" s="12" t="s">
        <v>38</v>
      </c>
      <c r="Z797" s="12" t="s">
        <v>1482</v>
      </c>
      <c r="AA797" s="12" t="str">
        <f>VLOOKUP(C797,'MASTER SALE PARTY'!$B$4:$E$1000,4,FALSE)</f>
        <v>Local</v>
      </c>
      <c r="AB797" s="26">
        <v>78</v>
      </c>
    </row>
    <row r="798" spans="1:28">
      <c r="A798" s="16">
        <v>43678</v>
      </c>
      <c r="B798" s="5">
        <v>69</v>
      </c>
      <c r="C798" s="23" t="s">
        <v>142</v>
      </c>
      <c r="D798" s="12" t="str">
        <f>VLOOKUP(C798,'MASTER SALE PARTY'!$B$4:$E$1000,2,FALSE)</f>
        <v>27AAACB2484Q1Z8</v>
      </c>
      <c r="E798" s="12" t="s">
        <v>1545</v>
      </c>
      <c r="F798" s="24" t="s">
        <v>1878</v>
      </c>
      <c r="G798" s="25">
        <v>43694</v>
      </c>
      <c r="H798" s="12" t="str">
        <f>VLOOKUP(C798,'MASTER SALE PARTY'!$B$4:$E$1000,3,FALSE)</f>
        <v>27-Maharashatra</v>
      </c>
      <c r="I798" s="17">
        <v>0</v>
      </c>
      <c r="J798" s="17" t="s">
        <v>37</v>
      </c>
      <c r="K798" s="278">
        <v>998898</v>
      </c>
      <c r="L798" s="20">
        <f>VLOOKUP(K798,'MASTER SALE HSN'!$A$4:$E$200,5,FALSE)</f>
        <v>18</v>
      </c>
      <c r="S798" s="28">
        <v>120144</v>
      </c>
      <c r="T798" s="21">
        <f t="shared" si="40"/>
        <v>0</v>
      </c>
      <c r="U798" s="21">
        <f t="shared" si="41"/>
        <v>10812.960000000001</v>
      </c>
      <c r="V798" s="21">
        <f t="shared" si="42"/>
        <v>10812.960000000001</v>
      </c>
      <c r="W798" s="21">
        <v>0</v>
      </c>
      <c r="X798" s="27">
        <f t="shared" si="43"/>
        <v>141769.92000000001</v>
      </c>
      <c r="Y798" s="12" t="s">
        <v>38</v>
      </c>
      <c r="Z798" s="12" t="s">
        <v>1482</v>
      </c>
      <c r="AA798" s="12" t="str">
        <f>VLOOKUP(C798,'MASTER SALE PARTY'!$B$4:$E$1000,4,FALSE)</f>
        <v>Local</v>
      </c>
      <c r="AB798" s="26">
        <v>1338</v>
      </c>
    </row>
    <row r="799" spans="1:28">
      <c r="A799" s="16">
        <v>43678</v>
      </c>
      <c r="B799" s="5">
        <v>70</v>
      </c>
      <c r="C799" s="23" t="s">
        <v>142</v>
      </c>
      <c r="D799" s="12" t="str">
        <f>VLOOKUP(C799,'MASTER SALE PARTY'!$B$4:$E$1000,2,FALSE)</f>
        <v>27AAACB2484Q1Z8</v>
      </c>
      <c r="E799" s="12" t="s">
        <v>1545</v>
      </c>
      <c r="F799" s="24" t="s">
        <v>1879</v>
      </c>
      <c r="G799" s="25">
        <v>43694</v>
      </c>
      <c r="H799" s="12" t="str">
        <f>VLOOKUP(C799,'MASTER SALE PARTY'!$B$4:$E$1000,3,FALSE)</f>
        <v>27-Maharashatra</v>
      </c>
      <c r="I799" s="17">
        <v>0</v>
      </c>
      <c r="J799" s="17" t="s">
        <v>37</v>
      </c>
      <c r="K799" s="278">
        <v>998898</v>
      </c>
      <c r="L799" s="20">
        <f>VLOOKUP(K799,'MASTER SALE HSN'!$A$4:$E$200,5,FALSE)</f>
        <v>18</v>
      </c>
      <c r="S799" s="28">
        <v>20672</v>
      </c>
      <c r="T799" s="21">
        <f t="shared" si="40"/>
        <v>0</v>
      </c>
      <c r="U799" s="21">
        <f t="shared" si="41"/>
        <v>1860.48</v>
      </c>
      <c r="V799" s="21">
        <f t="shared" si="42"/>
        <v>1860.48</v>
      </c>
      <c r="W799" s="21">
        <v>0</v>
      </c>
      <c r="X799" s="27">
        <f t="shared" si="43"/>
        <v>24392.959999999999</v>
      </c>
      <c r="Y799" s="12" t="s">
        <v>38</v>
      </c>
      <c r="Z799" s="12" t="s">
        <v>1482</v>
      </c>
      <c r="AA799" s="12" t="str">
        <f>VLOOKUP(C799,'MASTER SALE PARTY'!$B$4:$E$1000,4,FALSE)</f>
        <v>Local</v>
      </c>
      <c r="AB799" s="26">
        <v>304</v>
      </c>
    </row>
    <row r="800" spans="1:28">
      <c r="A800" s="16">
        <v>43678</v>
      </c>
      <c r="B800" s="5">
        <v>71</v>
      </c>
      <c r="C800" s="23" t="s">
        <v>173</v>
      </c>
      <c r="D800" s="12" t="str">
        <f>VLOOKUP(C800,'MASTER SALE PARTY'!$B$4:$E$1000,2,FALSE)</f>
        <v>27AAGCP0139E1ZP</v>
      </c>
      <c r="E800" s="12" t="s">
        <v>1545</v>
      </c>
      <c r="F800" s="24" t="s">
        <v>1880</v>
      </c>
      <c r="G800" s="25">
        <v>43694</v>
      </c>
      <c r="H800" s="12" t="str">
        <f>VLOOKUP(C800,'MASTER SALE PARTY'!$B$4:$E$1000,3,FALSE)</f>
        <v>27-Maharashatra</v>
      </c>
      <c r="I800" s="17">
        <v>0</v>
      </c>
      <c r="J800" s="17" t="s">
        <v>37</v>
      </c>
      <c r="K800" s="278">
        <v>87141090</v>
      </c>
      <c r="L800" s="20">
        <f>VLOOKUP(K800,'MASTER SALE HSN'!$A$4:$E$200,5,FALSE)</f>
        <v>28</v>
      </c>
      <c r="S800" s="28">
        <v>46729.4</v>
      </c>
      <c r="T800" s="21">
        <f t="shared" si="40"/>
        <v>0</v>
      </c>
      <c r="U800" s="21">
        <f t="shared" si="41"/>
        <v>6542.1160000000009</v>
      </c>
      <c r="V800" s="21">
        <f t="shared" si="42"/>
        <v>6542.1160000000009</v>
      </c>
      <c r="W800" s="21">
        <v>0</v>
      </c>
      <c r="X800" s="27">
        <f t="shared" si="43"/>
        <v>59813.632000000005</v>
      </c>
      <c r="Y800" s="12" t="s">
        <v>38</v>
      </c>
      <c r="Z800" s="12" t="s">
        <v>1482</v>
      </c>
      <c r="AA800" s="12" t="str">
        <f>VLOOKUP(C800,'MASTER SALE PARTY'!$B$4:$E$1000,4,FALSE)</f>
        <v>Local</v>
      </c>
      <c r="AB800" s="26">
        <v>620</v>
      </c>
    </row>
    <row r="801" spans="1:28">
      <c r="A801" s="16">
        <v>43678</v>
      </c>
      <c r="B801" s="5">
        <v>72</v>
      </c>
      <c r="C801" s="23" t="s">
        <v>173</v>
      </c>
      <c r="D801" s="12" t="str">
        <f>VLOOKUP(C801,'MASTER SALE PARTY'!$B$4:$E$1000,2,FALSE)</f>
        <v>27AAGCP0139E1ZP</v>
      </c>
      <c r="E801" s="12" t="s">
        <v>1545</v>
      </c>
      <c r="F801" s="24" t="s">
        <v>1881</v>
      </c>
      <c r="G801" s="25">
        <v>43694</v>
      </c>
      <c r="H801" s="12" t="str">
        <f>VLOOKUP(C801,'MASTER SALE PARTY'!$B$4:$E$1000,3,FALSE)</f>
        <v>27-Maharashatra</v>
      </c>
      <c r="I801" s="17">
        <v>0</v>
      </c>
      <c r="J801" s="17" t="s">
        <v>37</v>
      </c>
      <c r="K801" s="278">
        <v>87141090</v>
      </c>
      <c r="L801" s="20">
        <f>VLOOKUP(K801,'MASTER SALE HSN'!$A$4:$E$200,5,FALSE)</f>
        <v>28</v>
      </c>
      <c r="S801" s="28">
        <v>22574.400000000001</v>
      </c>
      <c r="T801" s="21">
        <f t="shared" si="40"/>
        <v>0</v>
      </c>
      <c r="U801" s="21">
        <f t="shared" si="41"/>
        <v>3160.4160000000002</v>
      </c>
      <c r="V801" s="21">
        <f t="shared" si="42"/>
        <v>3160.4160000000002</v>
      </c>
      <c r="W801" s="21">
        <v>0</v>
      </c>
      <c r="X801" s="27">
        <f t="shared" si="43"/>
        <v>28895.232000000004</v>
      </c>
      <c r="Y801" s="12" t="s">
        <v>38</v>
      </c>
      <c r="Z801" s="12" t="s">
        <v>1482</v>
      </c>
      <c r="AA801" s="12" t="str">
        <f>VLOOKUP(C801,'MASTER SALE PARTY'!$B$4:$E$1000,4,FALSE)</f>
        <v>Local</v>
      </c>
      <c r="AB801" s="26">
        <v>480</v>
      </c>
    </row>
    <row r="802" spans="1:28">
      <c r="A802" s="16">
        <v>43678</v>
      </c>
      <c r="B802" s="5">
        <v>73</v>
      </c>
      <c r="C802" s="23" t="s">
        <v>185</v>
      </c>
      <c r="D802" s="12" t="str">
        <f>VLOOKUP(C802,'MASTER SALE PARTY'!$B$4:$E$1000,2,FALSE)</f>
        <v>27AABFP3834C1ZK</v>
      </c>
      <c r="E802" s="12" t="s">
        <v>1545</v>
      </c>
      <c r="F802" s="24" t="s">
        <v>1882</v>
      </c>
      <c r="G802" s="25">
        <v>43694</v>
      </c>
      <c r="H802" s="12" t="str">
        <f>VLOOKUP(C802,'MASTER SALE PARTY'!$B$4:$E$1000,3,FALSE)</f>
        <v>27-Maharashatra</v>
      </c>
      <c r="I802" s="17">
        <v>0</v>
      </c>
      <c r="J802" s="17" t="s">
        <v>37</v>
      </c>
      <c r="K802" s="278">
        <v>87141900</v>
      </c>
      <c r="L802" s="20">
        <f>VLOOKUP(K802,'MASTER SALE HSN'!$A$4:$E$200,5,FALSE)</f>
        <v>28</v>
      </c>
      <c r="S802" s="28">
        <v>45686.2</v>
      </c>
      <c r="T802" s="21">
        <f t="shared" si="40"/>
        <v>0</v>
      </c>
      <c r="U802" s="21">
        <f t="shared" si="41"/>
        <v>6396.0679999999993</v>
      </c>
      <c r="V802" s="21">
        <f t="shared" si="42"/>
        <v>6396.0679999999993</v>
      </c>
      <c r="W802" s="21">
        <v>0</v>
      </c>
      <c r="X802" s="27">
        <f t="shared" si="43"/>
        <v>58478.335999999996</v>
      </c>
      <c r="Y802" s="12" t="s">
        <v>38</v>
      </c>
      <c r="Z802" s="12" t="s">
        <v>1482</v>
      </c>
      <c r="AA802" s="12" t="str">
        <f>VLOOKUP(C802,'MASTER SALE PARTY'!$B$4:$E$1000,4,FALSE)</f>
        <v>Local</v>
      </c>
      <c r="AB802" s="26">
        <v>3220</v>
      </c>
    </row>
    <row r="803" spans="1:28">
      <c r="A803" s="16">
        <v>43678</v>
      </c>
      <c r="B803" s="5">
        <v>74</v>
      </c>
      <c r="C803" s="23" t="s">
        <v>142</v>
      </c>
      <c r="D803" s="12" t="str">
        <f>VLOOKUP(C803,'MASTER SALE PARTY'!$B$4:$E$1000,2,FALSE)</f>
        <v>27AAACB2484Q1Z8</v>
      </c>
      <c r="E803" s="12" t="s">
        <v>1545</v>
      </c>
      <c r="F803" s="24" t="s">
        <v>1927</v>
      </c>
      <c r="G803" s="25">
        <v>43695</v>
      </c>
      <c r="H803" s="12" t="str">
        <f>VLOOKUP(C803,'MASTER SALE PARTY'!$B$4:$E$1000,3,FALSE)</f>
        <v>27-Maharashatra</v>
      </c>
      <c r="I803" s="17">
        <v>0</v>
      </c>
      <c r="J803" s="17" t="s">
        <v>37</v>
      </c>
      <c r="K803" s="278">
        <v>998898</v>
      </c>
      <c r="L803" s="20">
        <f>VLOOKUP(K803,'MASTER SALE HSN'!$A$4:$E$200,5,FALSE)</f>
        <v>18</v>
      </c>
      <c r="S803" s="28">
        <v>116100</v>
      </c>
      <c r="T803" s="21">
        <f t="shared" si="40"/>
        <v>0</v>
      </c>
      <c r="U803" s="21">
        <f t="shared" si="41"/>
        <v>10449</v>
      </c>
      <c r="V803" s="21">
        <f t="shared" si="42"/>
        <v>10449</v>
      </c>
      <c r="W803" s="21">
        <v>0</v>
      </c>
      <c r="X803" s="27">
        <f t="shared" si="43"/>
        <v>136998</v>
      </c>
      <c r="Y803" s="12" t="s">
        <v>38</v>
      </c>
      <c r="Z803" s="12" t="s">
        <v>1482</v>
      </c>
      <c r="AA803" s="12" t="str">
        <f>VLOOKUP(C803,'MASTER SALE PARTY'!$B$4:$E$1000,4,FALSE)</f>
        <v>Local</v>
      </c>
      <c r="AB803" s="26">
        <v>1350</v>
      </c>
    </row>
    <row r="804" spans="1:28">
      <c r="A804" s="16">
        <v>43678</v>
      </c>
      <c r="B804" s="5">
        <v>75</v>
      </c>
      <c r="C804" s="23" t="s">
        <v>59</v>
      </c>
      <c r="D804" s="12" t="str">
        <f>VLOOKUP(C804,'MASTER SALE PARTY'!$B$4:$E$1000,2,FALSE)</f>
        <v>27AAACT1848E1ZH</v>
      </c>
      <c r="E804" s="12" t="s">
        <v>1545</v>
      </c>
      <c r="F804" s="24" t="s">
        <v>1928</v>
      </c>
      <c r="G804" s="25">
        <v>43696</v>
      </c>
      <c r="H804" s="12" t="str">
        <f>VLOOKUP(C804,'MASTER SALE PARTY'!$B$4:$E$1000,3,FALSE)</f>
        <v>27-Maharashatra</v>
      </c>
      <c r="I804" s="17">
        <v>0</v>
      </c>
      <c r="J804" s="17" t="s">
        <v>37</v>
      </c>
      <c r="K804" s="278">
        <v>87089900</v>
      </c>
      <c r="L804" s="20">
        <f>VLOOKUP(K804,'MASTER SALE HSN'!$A$4:$E$200,5,FALSE)</f>
        <v>28</v>
      </c>
      <c r="S804" s="28">
        <v>27438.36</v>
      </c>
      <c r="T804" s="21">
        <f t="shared" si="40"/>
        <v>0</v>
      </c>
      <c r="U804" s="21">
        <f t="shared" si="41"/>
        <v>3841.3703999999998</v>
      </c>
      <c r="V804" s="21">
        <f t="shared" si="42"/>
        <v>3841.3703999999998</v>
      </c>
      <c r="W804" s="21">
        <v>0</v>
      </c>
      <c r="X804" s="27">
        <f t="shared" si="43"/>
        <v>35121.1008</v>
      </c>
      <c r="Y804" s="12" t="s">
        <v>38</v>
      </c>
      <c r="Z804" s="12" t="s">
        <v>1482</v>
      </c>
      <c r="AA804" s="12" t="str">
        <f>VLOOKUP(C804,'MASTER SALE PARTY'!$B$4:$E$1000,4,FALSE)</f>
        <v>Local</v>
      </c>
      <c r="AB804" s="26">
        <v>158</v>
      </c>
    </row>
    <row r="805" spans="1:28">
      <c r="A805" s="16">
        <v>43678</v>
      </c>
      <c r="B805" s="5">
        <v>76</v>
      </c>
      <c r="C805" s="23" t="s">
        <v>185</v>
      </c>
      <c r="D805" s="12" t="str">
        <f>VLOOKUP(C805,'MASTER SALE PARTY'!$B$4:$E$1000,2,FALSE)</f>
        <v>27AABFP3834C1ZK</v>
      </c>
      <c r="E805" s="12" t="s">
        <v>1545</v>
      </c>
      <c r="F805" s="24" t="s">
        <v>1929</v>
      </c>
      <c r="G805" s="25">
        <v>43696</v>
      </c>
      <c r="H805" s="12" t="str">
        <f>VLOOKUP(C805,'MASTER SALE PARTY'!$B$4:$E$1000,3,FALSE)</f>
        <v>27-Maharashatra</v>
      </c>
      <c r="I805" s="17">
        <v>0</v>
      </c>
      <c r="J805" s="17" t="s">
        <v>37</v>
      </c>
      <c r="K805" s="278">
        <v>87141900</v>
      </c>
      <c r="L805" s="20">
        <f>VLOOKUP(K805,'MASTER SALE HSN'!$A$4:$E$200,5,FALSE)</f>
        <v>28</v>
      </c>
      <c r="S805" s="28">
        <v>37009.699999999997</v>
      </c>
      <c r="T805" s="21">
        <f t="shared" si="40"/>
        <v>0</v>
      </c>
      <c r="U805" s="21">
        <f t="shared" si="41"/>
        <v>5181.3580000000002</v>
      </c>
      <c r="V805" s="21">
        <f t="shared" si="42"/>
        <v>5181.3580000000002</v>
      </c>
      <c r="W805" s="21">
        <v>0</v>
      </c>
      <c r="X805" s="27">
        <f t="shared" si="43"/>
        <v>47372.415999999997</v>
      </c>
      <c r="Y805" s="12" t="s">
        <v>38</v>
      </c>
      <c r="Z805" s="12" t="s">
        <v>1482</v>
      </c>
      <c r="AA805" s="12" t="str">
        <f>VLOOKUP(C805,'MASTER SALE PARTY'!$B$4:$E$1000,4,FALSE)</f>
        <v>Local</v>
      </c>
      <c r="AB805" s="26">
        <v>3290</v>
      </c>
    </row>
    <row r="806" spans="1:28">
      <c r="A806" s="16">
        <v>43678</v>
      </c>
      <c r="B806" s="5">
        <v>77</v>
      </c>
      <c r="C806" s="23" t="s">
        <v>92</v>
      </c>
      <c r="D806" s="12" t="str">
        <f>VLOOKUP(C806,'MASTER SALE PARTY'!$B$4:$E$1000,2,FALSE)</f>
        <v>27AAACH4211R1ZF</v>
      </c>
      <c r="E806" s="12" t="s">
        <v>1545</v>
      </c>
      <c r="F806" s="24" t="s">
        <v>1930</v>
      </c>
      <c r="G806" s="25">
        <v>43696</v>
      </c>
      <c r="H806" s="12" t="str">
        <f>VLOOKUP(C806,'MASTER SALE PARTY'!$B$4:$E$1000,3,FALSE)</f>
        <v>27-Maharashatra</v>
      </c>
      <c r="I806" s="17">
        <v>0</v>
      </c>
      <c r="J806" s="17" t="s">
        <v>37</v>
      </c>
      <c r="K806" s="278">
        <v>85129000</v>
      </c>
      <c r="L806" s="20">
        <f>VLOOKUP(K806,'MASTER SALE HSN'!$A$4:$E$200,5,FALSE)</f>
        <v>18</v>
      </c>
      <c r="S806" s="28">
        <v>42000</v>
      </c>
      <c r="T806" s="21">
        <f t="shared" si="40"/>
        <v>0</v>
      </c>
      <c r="U806" s="21">
        <f t="shared" si="41"/>
        <v>3780</v>
      </c>
      <c r="V806" s="21">
        <f t="shared" si="42"/>
        <v>3780</v>
      </c>
      <c r="W806" s="21">
        <v>0</v>
      </c>
      <c r="X806" s="27">
        <f t="shared" si="43"/>
        <v>49560</v>
      </c>
      <c r="Y806" s="12" t="s">
        <v>38</v>
      </c>
      <c r="Z806" s="12" t="s">
        <v>1482</v>
      </c>
      <c r="AA806" s="12" t="str">
        <f>VLOOKUP(C806,'MASTER SALE PARTY'!$B$4:$E$1000,4,FALSE)</f>
        <v>Local</v>
      </c>
      <c r="AB806" s="26">
        <v>1680</v>
      </c>
    </row>
    <row r="807" spans="1:28">
      <c r="A807" s="16">
        <v>43678</v>
      </c>
      <c r="B807" s="5">
        <v>78</v>
      </c>
      <c r="C807" s="23" t="s">
        <v>142</v>
      </c>
      <c r="D807" s="12" t="str">
        <f>VLOOKUP(C807,'MASTER SALE PARTY'!$B$4:$E$1000,2,FALSE)</f>
        <v>27AAACB2484Q1Z8</v>
      </c>
      <c r="E807" s="12" t="s">
        <v>1545</v>
      </c>
      <c r="F807" s="24" t="s">
        <v>1931</v>
      </c>
      <c r="G807" s="25">
        <v>43696</v>
      </c>
      <c r="H807" s="12" t="str">
        <f>VLOOKUP(C807,'MASTER SALE PARTY'!$B$4:$E$1000,3,FALSE)</f>
        <v>27-Maharashatra</v>
      </c>
      <c r="I807" s="17">
        <v>0</v>
      </c>
      <c r="J807" s="17" t="s">
        <v>37</v>
      </c>
      <c r="K807" s="278">
        <v>998898</v>
      </c>
      <c r="L807" s="20">
        <f>VLOOKUP(K807,'MASTER SALE HSN'!$A$4:$E$200,5,FALSE)</f>
        <v>18</v>
      </c>
      <c r="S807" s="28">
        <v>83964</v>
      </c>
      <c r="T807" s="21">
        <f t="shared" si="40"/>
        <v>0</v>
      </c>
      <c r="U807" s="21">
        <f t="shared" si="41"/>
        <v>7556.76</v>
      </c>
      <c r="V807" s="21">
        <f t="shared" si="42"/>
        <v>7556.76</v>
      </c>
      <c r="W807" s="21">
        <v>0</v>
      </c>
      <c r="X807" s="27">
        <f t="shared" si="43"/>
        <v>99077.52</v>
      </c>
      <c r="Y807" s="12" t="s">
        <v>38</v>
      </c>
      <c r="Z807" s="12" t="s">
        <v>1482</v>
      </c>
      <c r="AA807" s="12" t="str">
        <f>VLOOKUP(C807,'MASTER SALE PARTY'!$B$4:$E$1000,4,FALSE)</f>
        <v>Local</v>
      </c>
      <c r="AB807" s="26">
        <v>978</v>
      </c>
    </row>
    <row r="808" spans="1:28">
      <c r="A808" s="16">
        <v>43678</v>
      </c>
      <c r="B808" s="5">
        <v>79</v>
      </c>
      <c r="C808" s="23" t="s">
        <v>45</v>
      </c>
      <c r="D808" s="12" t="str">
        <f>VLOOKUP(C808,'MASTER SALE PARTY'!$B$4:$E$1000,2,FALSE)</f>
        <v>27AAECM8871A1ZF</v>
      </c>
      <c r="E808" s="12" t="s">
        <v>1545</v>
      </c>
      <c r="F808" s="24" t="s">
        <v>1941</v>
      </c>
      <c r="G808" s="25">
        <v>43697</v>
      </c>
      <c r="H808" s="12" t="str">
        <f>VLOOKUP(C808,'MASTER SALE PARTY'!$B$4:$E$1000,3,FALSE)</f>
        <v>27-Maharashatra</v>
      </c>
      <c r="I808" s="17">
        <v>0</v>
      </c>
      <c r="J808" s="17" t="s">
        <v>37</v>
      </c>
      <c r="K808" s="278">
        <v>87089900</v>
      </c>
      <c r="L808" s="20">
        <f>VLOOKUP(K808,'MASTER SALE HSN'!$A$4:$E$200,5,FALSE)</f>
        <v>28</v>
      </c>
      <c r="S808" s="28">
        <v>23255.759999999998</v>
      </c>
      <c r="T808" s="21">
        <f t="shared" si="40"/>
        <v>0</v>
      </c>
      <c r="U808" s="21">
        <f t="shared" si="41"/>
        <v>3255.8063999999995</v>
      </c>
      <c r="V808" s="21">
        <f t="shared" si="42"/>
        <v>3255.8063999999995</v>
      </c>
      <c r="W808" s="21">
        <v>0</v>
      </c>
      <c r="X808" s="27">
        <f>+W808+V808+U808+T808+S808+0.01</f>
        <v>29767.382799999996</v>
      </c>
      <c r="Y808" s="12" t="s">
        <v>38</v>
      </c>
      <c r="Z808" s="12" t="s">
        <v>1482</v>
      </c>
      <c r="AA808" s="12" t="str">
        <f>VLOOKUP(C808,'MASTER SALE PARTY'!$B$4:$E$1000,4,FALSE)</f>
        <v>Local</v>
      </c>
      <c r="AB808" s="26">
        <v>12</v>
      </c>
    </row>
    <row r="809" spans="1:28">
      <c r="A809" s="16">
        <v>43678</v>
      </c>
      <c r="B809" s="5">
        <v>80</v>
      </c>
      <c r="C809" s="23" t="s">
        <v>45</v>
      </c>
      <c r="D809" s="12" t="str">
        <f>VLOOKUP(C809,'MASTER SALE PARTY'!$B$4:$E$1000,2,FALSE)</f>
        <v>27AAECM8871A1ZF</v>
      </c>
      <c r="E809" s="12" t="s">
        <v>1545</v>
      </c>
      <c r="F809" s="24" t="s">
        <v>1942</v>
      </c>
      <c r="G809" s="25">
        <v>43697</v>
      </c>
      <c r="H809" s="12" t="str">
        <f>VLOOKUP(C809,'MASTER SALE PARTY'!$B$4:$E$1000,3,FALSE)</f>
        <v>27-Maharashatra</v>
      </c>
      <c r="I809" s="17">
        <v>0</v>
      </c>
      <c r="J809" s="17" t="s">
        <v>37</v>
      </c>
      <c r="K809" s="278">
        <v>87089900</v>
      </c>
      <c r="L809" s="20">
        <f>VLOOKUP(K809,'MASTER SALE HSN'!$A$4:$E$200,5,FALSE)</f>
        <v>28</v>
      </c>
      <c r="S809" s="28">
        <v>23255.759999999998</v>
      </c>
      <c r="T809" s="21">
        <f t="shared" si="40"/>
        <v>0</v>
      </c>
      <c r="U809" s="21">
        <f t="shared" si="41"/>
        <v>3255.8063999999995</v>
      </c>
      <c r="V809" s="21">
        <f t="shared" si="42"/>
        <v>3255.8063999999995</v>
      </c>
      <c r="W809" s="21">
        <v>0</v>
      </c>
      <c r="X809" s="27">
        <f>+W809+V809+U809+T809+S809+0.01</f>
        <v>29767.382799999996</v>
      </c>
      <c r="Y809" s="12" t="s">
        <v>38</v>
      </c>
      <c r="Z809" s="12" t="s">
        <v>1482</v>
      </c>
      <c r="AA809" s="12" t="str">
        <f>VLOOKUP(C809,'MASTER SALE PARTY'!$B$4:$E$1000,4,FALSE)</f>
        <v>Local</v>
      </c>
      <c r="AB809" s="26">
        <v>12</v>
      </c>
    </row>
    <row r="810" spans="1:28">
      <c r="A810" s="16">
        <v>43678</v>
      </c>
      <c r="B810" s="5">
        <v>81</v>
      </c>
      <c r="C810" s="23" t="s">
        <v>64</v>
      </c>
      <c r="D810" s="12" t="str">
        <f>VLOOKUP(C810,'MASTER SALE PARTY'!$B$4:$E$1000,2,FALSE)</f>
        <v>27AAACD4090Q1Z8</v>
      </c>
      <c r="E810" s="12" t="s">
        <v>1545</v>
      </c>
      <c r="F810" s="24" t="s">
        <v>1943</v>
      </c>
      <c r="G810" s="25">
        <v>43697</v>
      </c>
      <c r="H810" s="12" t="str">
        <f>VLOOKUP(C810,'MASTER SALE PARTY'!$B$4:$E$1000,3,FALSE)</f>
        <v>27-Maharashatra</v>
      </c>
      <c r="I810" s="17">
        <v>0</v>
      </c>
      <c r="J810" s="17" t="s">
        <v>37</v>
      </c>
      <c r="K810" s="278">
        <v>85129000</v>
      </c>
      <c r="L810" s="20">
        <f>VLOOKUP(K810,'MASTER SALE HSN'!$A$4:$E$200,5,FALSE)</f>
        <v>18</v>
      </c>
      <c r="S810" s="28">
        <v>27308.880000000001</v>
      </c>
      <c r="T810" s="21">
        <f t="shared" si="40"/>
        <v>0</v>
      </c>
      <c r="U810" s="21">
        <f t="shared" si="41"/>
        <v>2457.7991999999999</v>
      </c>
      <c r="V810" s="21">
        <f t="shared" si="42"/>
        <v>2457.7991999999999</v>
      </c>
      <c r="W810" s="21">
        <v>0</v>
      </c>
      <c r="X810" s="27">
        <f t="shared" ref="X810" si="44">+W810+V810+U810+T810+S810</f>
        <v>32224.4784</v>
      </c>
      <c r="Y810" s="12" t="s">
        <v>38</v>
      </c>
      <c r="Z810" s="12" t="s">
        <v>1482</v>
      </c>
      <c r="AA810" s="12" t="str">
        <f>VLOOKUP(C810,'MASTER SALE PARTY'!$B$4:$E$1000,4,FALSE)</f>
        <v>Local</v>
      </c>
      <c r="AB810" s="26">
        <v>423</v>
      </c>
    </row>
    <row r="811" spans="1:28">
      <c r="A811" s="16">
        <v>43678</v>
      </c>
      <c r="B811" s="5">
        <v>82</v>
      </c>
      <c r="C811" s="23" t="s">
        <v>45</v>
      </c>
      <c r="D811" s="12" t="str">
        <f>VLOOKUP(C811,'MASTER SALE PARTY'!$B$4:$E$1000,2,FALSE)</f>
        <v>27AAECM8871A1ZF</v>
      </c>
      <c r="E811" s="12" t="s">
        <v>1545</v>
      </c>
      <c r="F811" s="24" t="s">
        <v>1944</v>
      </c>
      <c r="G811" s="25">
        <v>43697</v>
      </c>
      <c r="H811" s="12" t="str">
        <f>VLOOKUP(C811,'MASTER SALE PARTY'!$B$4:$E$1000,3,FALSE)</f>
        <v>27-Maharashatra</v>
      </c>
      <c r="I811" s="17">
        <v>0</v>
      </c>
      <c r="J811" s="17" t="s">
        <v>37</v>
      </c>
      <c r="K811" s="278">
        <v>87089900</v>
      </c>
      <c r="L811" s="20">
        <f>VLOOKUP(K811,'MASTER SALE HSN'!$A$4:$E$200,5,FALSE)</f>
        <v>28</v>
      </c>
      <c r="S811" s="28">
        <v>23255.759999999998</v>
      </c>
      <c r="T811" s="21">
        <f t="shared" si="40"/>
        <v>0</v>
      </c>
      <c r="U811" s="21">
        <f t="shared" si="41"/>
        <v>3255.8063999999995</v>
      </c>
      <c r="V811" s="21">
        <f t="shared" si="42"/>
        <v>3255.8063999999995</v>
      </c>
      <c r="W811" s="21">
        <v>0</v>
      </c>
      <c r="X811" s="27">
        <f>+W811+V811+U811+T811+S811+0.01</f>
        <v>29767.382799999996</v>
      </c>
      <c r="Y811" s="12" t="s">
        <v>38</v>
      </c>
      <c r="Z811" s="12" t="s">
        <v>1482</v>
      </c>
      <c r="AA811" s="12" t="str">
        <f>VLOOKUP(C811,'MASTER SALE PARTY'!$B$4:$E$1000,4,FALSE)</f>
        <v>Local</v>
      </c>
      <c r="AB811" s="26">
        <v>12</v>
      </c>
    </row>
    <row r="812" spans="1:28">
      <c r="A812" s="16">
        <v>43678</v>
      </c>
      <c r="B812" s="5">
        <v>83</v>
      </c>
      <c r="C812" s="23" t="s">
        <v>64</v>
      </c>
      <c r="D812" s="12" t="str">
        <f>VLOOKUP(C812,'MASTER SALE PARTY'!$B$4:$E$1000,2,FALSE)</f>
        <v>27AAACD4090Q1Z8</v>
      </c>
      <c r="E812" s="12" t="s">
        <v>1545</v>
      </c>
      <c r="F812" s="24" t="s">
        <v>1945</v>
      </c>
      <c r="G812" s="25">
        <v>43697</v>
      </c>
      <c r="H812" s="12" t="str">
        <f>VLOOKUP(C812,'MASTER SALE PARTY'!$B$4:$E$1000,3,FALSE)</f>
        <v>27-Maharashatra</v>
      </c>
      <c r="I812" s="17">
        <v>0</v>
      </c>
      <c r="J812" s="17" t="s">
        <v>37</v>
      </c>
      <c r="K812" s="278">
        <v>85129000</v>
      </c>
      <c r="L812" s="20">
        <f>VLOOKUP(K812,'MASTER SALE HSN'!$A$4:$E$200,5,FALSE)</f>
        <v>18</v>
      </c>
      <c r="S812" s="28">
        <v>114201.36</v>
      </c>
      <c r="T812" s="21">
        <f t="shared" si="40"/>
        <v>0</v>
      </c>
      <c r="U812" s="21">
        <f t="shared" si="41"/>
        <v>10278.1224</v>
      </c>
      <c r="V812" s="21">
        <f t="shared" si="42"/>
        <v>10278.1224</v>
      </c>
      <c r="W812" s="21">
        <v>0</v>
      </c>
      <c r="X812" s="27">
        <f t="shared" ref="X812:X813" si="45">+W812+V812+U812+T812+S812</f>
        <v>134757.6048</v>
      </c>
      <c r="Y812" s="12" t="s">
        <v>38</v>
      </c>
      <c r="Z812" s="12" t="s">
        <v>1482</v>
      </c>
      <c r="AA812" s="12" t="str">
        <f>VLOOKUP(C812,'MASTER SALE PARTY'!$B$4:$E$1000,4,FALSE)</f>
        <v>Local</v>
      </c>
      <c r="AB812" s="26">
        <v>936</v>
      </c>
    </row>
    <row r="813" spans="1:28">
      <c r="A813" s="16">
        <v>43678</v>
      </c>
      <c r="B813" s="5">
        <v>84</v>
      </c>
      <c r="C813" s="23" t="s">
        <v>185</v>
      </c>
      <c r="D813" s="12" t="str">
        <f>VLOOKUP(C813,'MASTER SALE PARTY'!$B$4:$E$1000,2,FALSE)</f>
        <v>27AABFP3834C1ZK</v>
      </c>
      <c r="E813" s="12" t="s">
        <v>1545</v>
      </c>
      <c r="F813" s="24" t="s">
        <v>1946</v>
      </c>
      <c r="G813" s="25">
        <v>43697</v>
      </c>
      <c r="H813" s="12" t="str">
        <f>VLOOKUP(C813,'MASTER SALE PARTY'!$B$4:$E$1000,3,FALSE)</f>
        <v>27-Maharashatra</v>
      </c>
      <c r="I813" s="17">
        <v>0</v>
      </c>
      <c r="J813" s="17" t="s">
        <v>37</v>
      </c>
      <c r="K813" s="278">
        <v>87141900</v>
      </c>
      <c r="L813" s="20">
        <f>VLOOKUP(K813,'MASTER SALE HSN'!$A$4:$E$200,5,FALSE)</f>
        <v>28</v>
      </c>
      <c r="S813" s="28">
        <v>38311.800000000003</v>
      </c>
      <c r="T813" s="21">
        <f t="shared" si="40"/>
        <v>0</v>
      </c>
      <c r="U813" s="21">
        <f t="shared" si="41"/>
        <v>5363.652000000001</v>
      </c>
      <c r="V813" s="21">
        <f t="shared" si="42"/>
        <v>5363.652000000001</v>
      </c>
      <c r="W813" s="21">
        <v>0</v>
      </c>
      <c r="X813" s="27">
        <f t="shared" si="45"/>
        <v>49039.104000000007</v>
      </c>
      <c r="Y813" s="12" t="s">
        <v>38</v>
      </c>
      <c r="Z813" s="12" t="s">
        <v>1482</v>
      </c>
      <c r="AA813" s="12" t="str">
        <f>VLOOKUP(C813,'MASTER SALE PARTY'!$B$4:$E$1000,4,FALSE)</f>
        <v>Local</v>
      </c>
      <c r="AB813" s="26">
        <v>3580</v>
      </c>
    </row>
    <row r="814" spans="1:28">
      <c r="A814" s="16">
        <v>43678</v>
      </c>
      <c r="B814" s="5">
        <v>85</v>
      </c>
      <c r="C814" s="23" t="s">
        <v>45</v>
      </c>
      <c r="D814" s="12" t="str">
        <f>VLOOKUP(C814,'MASTER SALE PARTY'!$B$4:$E$1000,2,FALSE)</f>
        <v>27AAECM8871A1ZF</v>
      </c>
      <c r="E814" s="12" t="s">
        <v>1545</v>
      </c>
      <c r="F814" s="24" t="s">
        <v>1947</v>
      </c>
      <c r="G814" s="25">
        <v>43698</v>
      </c>
      <c r="H814" s="12" t="str">
        <f>VLOOKUP(C814,'MASTER SALE PARTY'!$B$4:$E$1000,3,FALSE)</f>
        <v>27-Maharashatra</v>
      </c>
      <c r="I814" s="17">
        <v>0</v>
      </c>
      <c r="J814" s="17" t="s">
        <v>37</v>
      </c>
      <c r="K814" s="278">
        <v>87089900</v>
      </c>
      <c r="L814" s="20">
        <f>VLOOKUP(K814,'MASTER SALE HSN'!$A$4:$E$200,5,FALSE)</f>
        <v>28</v>
      </c>
      <c r="S814" s="28">
        <v>23255.759999999998</v>
      </c>
      <c r="T814" s="21">
        <f t="shared" si="40"/>
        <v>0</v>
      </c>
      <c r="U814" s="21">
        <f t="shared" si="41"/>
        <v>3255.8063999999995</v>
      </c>
      <c r="V814" s="21">
        <f t="shared" si="42"/>
        <v>3255.8063999999995</v>
      </c>
      <c r="W814" s="21">
        <v>0</v>
      </c>
      <c r="X814" s="27">
        <f>+W814+V814+U814+T814+S814+0.01</f>
        <v>29767.382799999996</v>
      </c>
      <c r="Y814" s="12" t="s">
        <v>38</v>
      </c>
      <c r="Z814" s="12" t="s">
        <v>1482</v>
      </c>
      <c r="AA814" s="12" t="str">
        <f>VLOOKUP(C814,'MASTER SALE PARTY'!$B$4:$E$1000,4,FALSE)</f>
        <v>Local</v>
      </c>
      <c r="AB814" s="26">
        <v>12</v>
      </c>
    </row>
    <row r="815" spans="1:28">
      <c r="A815" s="16">
        <v>43678</v>
      </c>
      <c r="B815" s="5">
        <v>86</v>
      </c>
      <c r="C815" s="23" t="s">
        <v>68</v>
      </c>
      <c r="D815" s="12" t="str">
        <f>VLOOKUP(C815,'MASTER SALE PARTY'!$B$4:$E$1000,2,FALSE)</f>
        <v>27AABFJ4217F1ZP</v>
      </c>
      <c r="E815" s="12" t="s">
        <v>1545</v>
      </c>
      <c r="F815" s="24" t="s">
        <v>1948</v>
      </c>
      <c r="G815" s="25">
        <v>43698</v>
      </c>
      <c r="H815" s="12" t="str">
        <f>VLOOKUP(C815,'MASTER SALE PARTY'!$B$4:$E$1000,3,FALSE)</f>
        <v>27-Maharashatra</v>
      </c>
      <c r="I815" s="17">
        <v>0</v>
      </c>
      <c r="J815" s="17" t="s">
        <v>37</v>
      </c>
      <c r="K815" s="278">
        <v>998898</v>
      </c>
      <c r="L815" s="20">
        <f>VLOOKUP(K815,'MASTER SALE HSN'!$A$4:$E$200,5,FALSE)</f>
        <v>18</v>
      </c>
      <c r="S815" s="28">
        <v>6251.08</v>
      </c>
      <c r="T815" s="21">
        <f t="shared" si="40"/>
        <v>0</v>
      </c>
      <c r="U815" s="21">
        <f t="shared" si="41"/>
        <v>562.59719999999993</v>
      </c>
      <c r="V815" s="21">
        <f t="shared" si="42"/>
        <v>562.59719999999993</v>
      </c>
      <c r="W815" s="21">
        <v>0</v>
      </c>
      <c r="X815" s="27">
        <f>+W815+V815+U815+T815+S815+0.01</f>
        <v>7376.2844000000005</v>
      </c>
      <c r="Y815" s="12" t="s">
        <v>38</v>
      </c>
      <c r="Z815" s="12" t="s">
        <v>1482</v>
      </c>
      <c r="AA815" s="12" t="str">
        <f>VLOOKUP(C815,'MASTER SALE PARTY'!$B$4:$E$1000,4,FALSE)</f>
        <v>Local</v>
      </c>
      <c r="AB815" s="26">
        <v>22</v>
      </c>
    </row>
    <row r="816" spans="1:28">
      <c r="A816" s="16">
        <v>43678</v>
      </c>
      <c r="B816" s="5">
        <v>87</v>
      </c>
      <c r="C816" s="23" t="s">
        <v>59</v>
      </c>
      <c r="D816" s="12" t="str">
        <f>VLOOKUP(C816,'MASTER SALE PARTY'!$B$4:$E$1000,2,FALSE)</f>
        <v>27AAACT1848E1ZH</v>
      </c>
      <c r="E816" s="12" t="s">
        <v>1545</v>
      </c>
      <c r="F816" s="24" t="s">
        <v>1949</v>
      </c>
      <c r="G816" s="25">
        <v>43698</v>
      </c>
      <c r="H816" s="12" t="str">
        <f>VLOOKUP(C816,'MASTER SALE PARTY'!$B$4:$E$1000,3,FALSE)</f>
        <v>27-Maharashatra</v>
      </c>
      <c r="I816" s="17">
        <v>0</v>
      </c>
      <c r="J816" s="17" t="s">
        <v>37</v>
      </c>
      <c r="K816" s="278">
        <v>87089900</v>
      </c>
      <c r="L816" s="20">
        <f>VLOOKUP(K816,'MASTER SALE HSN'!$A$4:$E$200,5,FALSE)</f>
        <v>28</v>
      </c>
      <c r="S816" s="28">
        <v>23874.25</v>
      </c>
      <c r="T816" s="21">
        <f t="shared" si="40"/>
        <v>0</v>
      </c>
      <c r="U816" s="21">
        <f t="shared" si="41"/>
        <v>3342.395</v>
      </c>
      <c r="V816" s="21">
        <f t="shared" si="42"/>
        <v>3342.395</v>
      </c>
      <c r="W816" s="21">
        <v>0</v>
      </c>
      <c r="X816" s="27">
        <f>+W816+V816+U816+T816+S816+0.01</f>
        <v>30559.05</v>
      </c>
      <c r="Y816" s="12" t="s">
        <v>38</v>
      </c>
      <c r="Z816" s="12" t="s">
        <v>1482</v>
      </c>
      <c r="AA816" s="12" t="str">
        <f>VLOOKUP(C816,'MASTER SALE PARTY'!$B$4:$E$1000,4,FALSE)</f>
        <v>Local</v>
      </c>
      <c r="AB816" s="26">
        <v>43</v>
      </c>
    </row>
    <row r="817" spans="1:28">
      <c r="A817" s="16">
        <v>43678</v>
      </c>
      <c r="B817" s="5">
        <v>88</v>
      </c>
      <c r="C817" s="23" t="s">
        <v>59</v>
      </c>
      <c r="D817" s="12" t="str">
        <f>VLOOKUP(C817,'MASTER SALE PARTY'!$B$4:$E$1000,2,FALSE)</f>
        <v>27AAACT1848E1ZH</v>
      </c>
      <c r="E817" s="12" t="s">
        <v>1545</v>
      </c>
      <c r="F817" s="24" t="s">
        <v>1950</v>
      </c>
      <c r="G817" s="25">
        <v>43698</v>
      </c>
      <c r="H817" s="12" t="str">
        <f>VLOOKUP(C817,'MASTER SALE PARTY'!$B$4:$E$1000,3,FALSE)</f>
        <v>27-Maharashatra</v>
      </c>
      <c r="I817" s="17">
        <v>0</v>
      </c>
      <c r="J817" s="17" t="s">
        <v>37</v>
      </c>
      <c r="K817" s="278">
        <v>87089900</v>
      </c>
      <c r="L817" s="20">
        <f>VLOOKUP(K817,'MASTER SALE HSN'!$A$4:$E$200,5,FALSE)</f>
        <v>28</v>
      </c>
      <c r="S817" s="28">
        <v>14340</v>
      </c>
      <c r="T817" s="21">
        <f t="shared" si="40"/>
        <v>0</v>
      </c>
      <c r="U817" s="21">
        <f t="shared" si="41"/>
        <v>2007.6000000000001</v>
      </c>
      <c r="V817" s="21">
        <f t="shared" si="42"/>
        <v>2007.6000000000001</v>
      </c>
      <c r="W817" s="21">
        <v>0</v>
      </c>
      <c r="X817" s="318">
        <f>+W817+V817+U817+T817+S817</f>
        <v>18355.2</v>
      </c>
      <c r="Y817" s="12" t="s">
        <v>38</v>
      </c>
      <c r="Z817" s="12" t="s">
        <v>1482</v>
      </c>
      <c r="AA817" s="12" t="str">
        <f>VLOOKUP(C817,'MASTER SALE PARTY'!$B$4:$E$1000,4,FALSE)</f>
        <v>Local</v>
      </c>
      <c r="AB817" s="26">
        <v>30</v>
      </c>
    </row>
    <row r="818" spans="1:28">
      <c r="A818" s="16">
        <v>43678</v>
      </c>
      <c r="B818" s="5">
        <v>89</v>
      </c>
      <c r="C818" s="23" t="s">
        <v>185</v>
      </c>
      <c r="D818" s="12" t="str">
        <f>VLOOKUP(C818,'MASTER SALE PARTY'!$B$4:$E$1000,2,FALSE)</f>
        <v>27AABFP3834C1ZK</v>
      </c>
      <c r="E818" s="12" t="s">
        <v>1545</v>
      </c>
      <c r="F818" s="24" t="s">
        <v>1951</v>
      </c>
      <c r="G818" s="25">
        <v>43698</v>
      </c>
      <c r="H818" s="12" t="str">
        <f>VLOOKUP(C818,'MASTER SALE PARTY'!$B$4:$E$1000,3,FALSE)</f>
        <v>27-Maharashatra</v>
      </c>
      <c r="I818" s="17">
        <v>0</v>
      </c>
      <c r="J818" s="17" t="s">
        <v>37</v>
      </c>
      <c r="K818" s="278">
        <v>87141900</v>
      </c>
      <c r="L818" s="20">
        <f>VLOOKUP(K818,'MASTER SALE HSN'!$A$4:$E$200,5,FALSE)</f>
        <v>28</v>
      </c>
      <c r="S818" s="28">
        <v>34327.4</v>
      </c>
      <c r="T818" s="21">
        <f t="shared" si="40"/>
        <v>0</v>
      </c>
      <c r="U818" s="21">
        <f t="shared" si="41"/>
        <v>4805.8360000000002</v>
      </c>
      <c r="V818" s="21">
        <f t="shared" si="42"/>
        <v>4805.8360000000002</v>
      </c>
      <c r="W818" s="21">
        <v>0</v>
      </c>
      <c r="X818" s="27">
        <f>+W818+V818+U818+T818+S818+0.01</f>
        <v>43939.082000000002</v>
      </c>
      <c r="Y818" s="12" t="s">
        <v>38</v>
      </c>
      <c r="Z818" s="12" t="s">
        <v>1482</v>
      </c>
      <c r="AA818" s="12" t="str">
        <f>VLOOKUP(C818,'MASTER SALE PARTY'!$B$4:$E$1000,4,FALSE)</f>
        <v>Local</v>
      </c>
      <c r="AB818" s="26">
        <v>2740</v>
      </c>
    </row>
    <row r="819" spans="1:28">
      <c r="A819" s="16">
        <v>43678</v>
      </c>
      <c r="B819" s="5">
        <v>90</v>
      </c>
      <c r="C819" s="23" t="s">
        <v>142</v>
      </c>
      <c r="D819" s="12" t="str">
        <f>VLOOKUP(C819,'MASTER SALE PARTY'!$B$4:$E$1000,2,FALSE)</f>
        <v>27AAACB2484Q1Z8</v>
      </c>
      <c r="E819" s="12" t="s">
        <v>1545</v>
      </c>
      <c r="F819" s="24" t="s">
        <v>1952</v>
      </c>
      <c r="G819" s="25">
        <v>43698</v>
      </c>
      <c r="H819" s="12" t="str">
        <f>VLOOKUP(C819,'MASTER SALE PARTY'!$B$4:$E$1000,3,FALSE)</f>
        <v>27-Maharashatra</v>
      </c>
      <c r="I819" s="17">
        <v>0</v>
      </c>
      <c r="J819" s="17" t="s">
        <v>37</v>
      </c>
      <c r="K819" s="278">
        <v>998898</v>
      </c>
      <c r="L819" s="20">
        <f>VLOOKUP(K819,'MASTER SALE HSN'!$A$4:$E$200,5,FALSE)</f>
        <v>18</v>
      </c>
      <c r="S819" s="28">
        <v>131580</v>
      </c>
      <c r="T819" s="21">
        <f t="shared" si="40"/>
        <v>0</v>
      </c>
      <c r="U819" s="21">
        <f t="shared" si="41"/>
        <v>11842.199999999999</v>
      </c>
      <c r="V819" s="21">
        <f t="shared" si="42"/>
        <v>11842.199999999999</v>
      </c>
      <c r="W819" s="21">
        <v>0</v>
      </c>
      <c r="X819" s="27">
        <f t="shared" ref="X819" si="46">+W819+V819+U819+T819+S819</f>
        <v>155264.4</v>
      </c>
      <c r="Y819" s="12" t="s">
        <v>38</v>
      </c>
      <c r="Z819" s="12" t="s">
        <v>1482</v>
      </c>
      <c r="AA819" s="12" t="str">
        <f>VLOOKUP(C819,'MASTER SALE PARTY'!$B$4:$E$1000,4,FALSE)</f>
        <v>Local</v>
      </c>
      <c r="AB819" s="26">
        <v>1530</v>
      </c>
    </row>
    <row r="820" spans="1:28">
      <c r="A820" s="16">
        <v>43678</v>
      </c>
      <c r="B820" s="5">
        <v>91</v>
      </c>
      <c r="C820" s="23" t="s">
        <v>185</v>
      </c>
      <c r="D820" s="12" t="str">
        <f>VLOOKUP(C820,'MASTER SALE PARTY'!$B$4:$E$1000,2,FALSE)</f>
        <v>27AABFP3834C1ZK</v>
      </c>
      <c r="E820" s="12" t="s">
        <v>1545</v>
      </c>
      <c r="F820" s="24" t="s">
        <v>1953</v>
      </c>
      <c r="G820" s="25">
        <v>43699</v>
      </c>
      <c r="H820" s="12" t="str">
        <f>VLOOKUP(C820,'MASTER SALE PARTY'!$B$4:$E$1000,3,FALSE)</f>
        <v>27-Maharashatra</v>
      </c>
      <c r="I820" s="17">
        <v>0</v>
      </c>
      <c r="J820" s="17" t="s">
        <v>37</v>
      </c>
      <c r="K820" s="278">
        <v>87141900</v>
      </c>
      <c r="L820" s="20">
        <f>VLOOKUP(K820,'MASTER SALE HSN'!$A$4:$E$200,5,FALSE)</f>
        <v>28</v>
      </c>
      <c r="S820" s="28">
        <v>35057.5</v>
      </c>
      <c r="T820" s="21">
        <f t="shared" si="40"/>
        <v>0</v>
      </c>
      <c r="U820" s="21">
        <f t="shared" si="41"/>
        <v>4908.05</v>
      </c>
      <c r="V820" s="21">
        <f t="shared" si="42"/>
        <v>4908.05</v>
      </c>
      <c r="W820" s="21">
        <v>0</v>
      </c>
      <c r="X820" s="318">
        <f>+W820+V820+U820+T820+S820</f>
        <v>44873.599999999999</v>
      </c>
      <c r="Y820" s="12" t="s">
        <v>38</v>
      </c>
      <c r="Z820" s="12" t="s">
        <v>1482</v>
      </c>
      <c r="AA820" s="12" t="str">
        <f>VLOOKUP(C820,'MASTER SALE PARTY'!$B$4:$E$1000,4,FALSE)</f>
        <v>Local</v>
      </c>
      <c r="AB820" s="26">
        <v>2950</v>
      </c>
    </row>
    <row r="821" spans="1:28">
      <c r="A821" s="16">
        <v>43678</v>
      </c>
      <c r="B821" s="5">
        <v>92</v>
      </c>
      <c r="C821" s="23" t="s">
        <v>45</v>
      </c>
      <c r="D821" s="12" t="str">
        <f>VLOOKUP(C821,'MASTER SALE PARTY'!$B$4:$E$1000,2,FALSE)</f>
        <v>27AAECM8871A1ZF</v>
      </c>
      <c r="E821" s="12" t="s">
        <v>1545</v>
      </c>
      <c r="F821" s="24" t="s">
        <v>1954</v>
      </c>
      <c r="G821" s="25">
        <v>43699</v>
      </c>
      <c r="H821" s="12" t="str">
        <f>VLOOKUP(C821,'MASTER SALE PARTY'!$B$4:$E$1000,3,FALSE)</f>
        <v>27-Maharashatra</v>
      </c>
      <c r="I821" s="17">
        <v>0</v>
      </c>
      <c r="J821" s="17" t="s">
        <v>37</v>
      </c>
      <c r="K821" s="278">
        <v>87089900</v>
      </c>
      <c r="L821" s="20">
        <f>VLOOKUP(K821,'MASTER SALE HSN'!$A$4:$E$200,5,FALSE)</f>
        <v>28</v>
      </c>
      <c r="S821" s="28">
        <v>23255.759999999998</v>
      </c>
      <c r="T821" s="21">
        <f t="shared" si="40"/>
        <v>0</v>
      </c>
      <c r="U821" s="21">
        <f t="shared" si="41"/>
        <v>3255.8063999999995</v>
      </c>
      <c r="V821" s="21">
        <f t="shared" si="42"/>
        <v>3255.8063999999995</v>
      </c>
      <c r="W821" s="21">
        <v>0</v>
      </c>
      <c r="X821" s="27">
        <f>+W821+V821+U821+T821+S821+0.01</f>
        <v>29767.382799999996</v>
      </c>
      <c r="Y821" s="12" t="s">
        <v>38</v>
      </c>
      <c r="Z821" s="12" t="s">
        <v>1482</v>
      </c>
      <c r="AA821" s="12" t="str">
        <f>VLOOKUP(C821,'MASTER SALE PARTY'!$B$4:$E$1000,4,FALSE)</f>
        <v>Local</v>
      </c>
      <c r="AB821" s="26">
        <v>12</v>
      </c>
    </row>
    <row r="822" spans="1:28">
      <c r="A822" s="16">
        <v>43678</v>
      </c>
      <c r="B822" s="5">
        <v>93</v>
      </c>
      <c r="C822" s="23" t="s">
        <v>59</v>
      </c>
      <c r="D822" s="12" t="str">
        <f>VLOOKUP(C822,'MASTER SALE PARTY'!$B$4:$E$1000,2,FALSE)</f>
        <v>27AAACT1848E1ZH</v>
      </c>
      <c r="E822" s="12" t="s">
        <v>1545</v>
      </c>
      <c r="F822" s="24" t="s">
        <v>1955</v>
      </c>
      <c r="G822" s="25">
        <v>43700</v>
      </c>
      <c r="H822" s="12" t="str">
        <f>VLOOKUP(C822,'MASTER SALE PARTY'!$B$4:$E$1000,3,FALSE)</f>
        <v>27-Maharashatra</v>
      </c>
      <c r="I822" s="17">
        <v>0</v>
      </c>
      <c r="J822" s="17" t="s">
        <v>37</v>
      </c>
      <c r="K822" s="278">
        <v>87089900</v>
      </c>
      <c r="L822" s="20">
        <f>VLOOKUP(K822,'MASTER SALE HSN'!$A$4:$E$200,5,FALSE)</f>
        <v>28</v>
      </c>
      <c r="S822" s="28">
        <v>43040.22</v>
      </c>
      <c r="T822" s="21">
        <f t="shared" si="40"/>
        <v>0</v>
      </c>
      <c r="U822" s="21">
        <f t="shared" si="41"/>
        <v>6025.6307999999999</v>
      </c>
      <c r="V822" s="21">
        <f t="shared" si="42"/>
        <v>6025.6307999999999</v>
      </c>
      <c r="W822" s="21">
        <v>0</v>
      </c>
      <c r="X822" s="271">
        <f>+W822+V822+U822+T822+S822</f>
        <v>55091.481599999999</v>
      </c>
      <c r="Y822" s="12" t="s">
        <v>38</v>
      </c>
      <c r="Z822" s="12" t="s">
        <v>1482</v>
      </c>
      <c r="AA822" s="12" t="str">
        <f>VLOOKUP(C822,'MASTER SALE PARTY'!$B$4:$E$1000,4,FALSE)</f>
        <v>Local</v>
      </c>
      <c r="AB822" s="26">
        <v>30</v>
      </c>
    </row>
    <row r="823" spans="1:28">
      <c r="A823" s="16">
        <v>43678</v>
      </c>
      <c r="B823" s="5">
        <v>94</v>
      </c>
      <c r="C823" s="23" t="s">
        <v>110</v>
      </c>
      <c r="D823" s="12" t="str">
        <f>VLOOKUP(C823,'MASTER SALE PARTY'!$B$4:$E$1000,2,FALSE)</f>
        <v>27BBVPS2447C1ZA</v>
      </c>
      <c r="E823" s="12" t="s">
        <v>1545</v>
      </c>
      <c r="F823" s="24" t="s">
        <v>1973</v>
      </c>
      <c r="G823" s="25">
        <v>43700</v>
      </c>
      <c r="H823" s="12" t="str">
        <f>VLOOKUP(C823,'MASTER SALE PARTY'!$B$4:$E$1000,3,FALSE)</f>
        <v>27-Maharashatra</v>
      </c>
      <c r="I823" s="17">
        <v>0</v>
      </c>
      <c r="J823" s="17" t="s">
        <v>37</v>
      </c>
      <c r="K823" s="328">
        <v>998898</v>
      </c>
      <c r="L823" s="20">
        <f>VLOOKUP(K823,'MASTER SALE HSN'!$A$4:$E$200,5,FALSE)</f>
        <v>18</v>
      </c>
      <c r="S823" s="28">
        <v>1500</v>
      </c>
      <c r="T823" s="21">
        <f t="shared" si="40"/>
        <v>0</v>
      </c>
      <c r="U823" s="21">
        <f t="shared" si="41"/>
        <v>135</v>
      </c>
      <c r="V823" s="21">
        <f t="shared" si="42"/>
        <v>135</v>
      </c>
      <c r="W823" s="21">
        <v>0</v>
      </c>
      <c r="X823" s="271">
        <f>+W823+V823+U823+T823+S823</f>
        <v>1770</v>
      </c>
      <c r="Y823" s="12" t="s">
        <v>38</v>
      </c>
      <c r="Z823" s="12" t="s">
        <v>1482</v>
      </c>
      <c r="AA823" s="12" t="str">
        <f>VLOOKUP(C823,'MASTER SALE PARTY'!$B$4:$E$1000,4,FALSE)</f>
        <v>Local</v>
      </c>
      <c r="AB823" s="26">
        <v>100</v>
      </c>
    </row>
    <row r="824" spans="1:28">
      <c r="A824" s="16">
        <v>43678</v>
      </c>
      <c r="B824" s="5">
        <v>95</v>
      </c>
      <c r="C824" s="23" t="s">
        <v>185</v>
      </c>
      <c r="D824" s="12" t="str">
        <f>VLOOKUP(C824,'MASTER SALE PARTY'!$B$4:$E$1000,2,FALSE)</f>
        <v>27AABFP3834C1ZK</v>
      </c>
      <c r="E824" s="12" t="s">
        <v>1545</v>
      </c>
      <c r="F824" s="24" t="s">
        <v>1974</v>
      </c>
      <c r="G824" s="25">
        <v>43700</v>
      </c>
      <c r="H824" s="12" t="str">
        <f>VLOOKUP(C824,'MASTER SALE PARTY'!$B$4:$E$1000,3,FALSE)</f>
        <v>27-Maharashatra</v>
      </c>
      <c r="I824" s="17">
        <v>0</v>
      </c>
      <c r="J824" s="17" t="s">
        <v>37</v>
      </c>
      <c r="K824" s="278">
        <v>87141900</v>
      </c>
      <c r="L824" s="20">
        <f>VLOOKUP(K824,'MASTER SALE HSN'!$A$4:$E$200,5,FALSE)</f>
        <v>28</v>
      </c>
      <c r="S824" s="28">
        <v>33795.4</v>
      </c>
      <c r="T824" s="21">
        <f t="shared" ref="T824:T825" si="47">+IF(AA824="oms",S824/100*L824,0)</f>
        <v>0</v>
      </c>
      <c r="U824" s="21">
        <f t="shared" ref="U824:U825" si="48">+IF(AA824="local",S824/100*L824/2,0)</f>
        <v>4731.3559999999998</v>
      </c>
      <c r="V824" s="21">
        <f t="shared" ref="V824:V825" si="49">+IF(AA824="local",S824/100*L824/2,0)</f>
        <v>4731.3559999999998</v>
      </c>
      <c r="W824" s="21">
        <v>0</v>
      </c>
      <c r="X824" s="318">
        <f>+W824+V824+U824+T824+S824</f>
        <v>43258.112000000001</v>
      </c>
      <c r="Y824" s="12" t="s">
        <v>38</v>
      </c>
      <c r="Z824" s="12" t="s">
        <v>1482</v>
      </c>
      <c r="AA824" s="12" t="str">
        <f>VLOOKUP(C824,'MASTER SALE PARTY'!$B$4:$E$1000,4,FALSE)</f>
        <v>Local</v>
      </c>
      <c r="AB824" s="26">
        <v>2740</v>
      </c>
    </row>
    <row r="825" spans="1:28">
      <c r="A825" s="16">
        <v>43678</v>
      </c>
      <c r="B825" s="5">
        <v>96</v>
      </c>
      <c r="C825" s="23" t="s">
        <v>516</v>
      </c>
      <c r="D825" s="12" t="str">
        <f>VLOOKUP(C825,'MASTER SALE PARTY'!$B$4:$E$1000,2,FALSE)</f>
        <v>23AAACB7112P2ZQ</v>
      </c>
      <c r="E825" s="12" t="s">
        <v>1545</v>
      </c>
      <c r="F825" s="24" t="s">
        <v>1975</v>
      </c>
      <c r="G825" s="25">
        <v>43701</v>
      </c>
      <c r="H825" s="12" t="str">
        <f>VLOOKUP(C825,'MASTER SALE PARTY'!$B$4:$E$1000,3,FALSE)</f>
        <v>23-Madhya Pradesh</v>
      </c>
      <c r="I825" s="17">
        <v>0</v>
      </c>
      <c r="J825" s="17" t="s">
        <v>37</v>
      </c>
      <c r="K825" s="278">
        <v>87081090</v>
      </c>
      <c r="L825" s="20">
        <f>VLOOKUP(K825,'MASTER SALE HSN'!$A$4:$E$200,5,FALSE)</f>
        <v>28</v>
      </c>
      <c r="S825" s="28">
        <v>17275.5</v>
      </c>
      <c r="T825" s="21">
        <f t="shared" si="47"/>
        <v>4837.1399999999994</v>
      </c>
      <c r="U825" s="21">
        <f t="shared" si="48"/>
        <v>0</v>
      </c>
      <c r="V825" s="21">
        <f t="shared" si="49"/>
        <v>0</v>
      </c>
      <c r="W825" s="21">
        <v>0</v>
      </c>
      <c r="X825" s="27">
        <f t="shared" ref="X825" si="50">+W825+V825+U825+T825+S825</f>
        <v>22112.639999999999</v>
      </c>
      <c r="Y825" s="12" t="s">
        <v>38</v>
      </c>
      <c r="Z825" s="12" t="s">
        <v>1482</v>
      </c>
      <c r="AA825" s="12" t="str">
        <f>VLOOKUP(C825,'MASTER SALE PARTY'!$B$4:$E$1000,4,FALSE)</f>
        <v>Oms</v>
      </c>
      <c r="AB825" s="26">
        <v>50</v>
      </c>
    </row>
    <row r="826" spans="1:28">
      <c r="A826" s="16">
        <v>43678</v>
      </c>
      <c r="B826" s="5">
        <v>97</v>
      </c>
      <c r="C826" s="23" t="s">
        <v>185</v>
      </c>
      <c r="D826" s="12" t="str">
        <f>VLOOKUP(C826,'MASTER SALE PARTY'!$B$4:$E$1000,2,FALSE)</f>
        <v>27AABFP3834C1ZK</v>
      </c>
      <c r="E826" s="12" t="s">
        <v>1545</v>
      </c>
      <c r="F826" s="24" t="s">
        <v>1976</v>
      </c>
      <c r="G826" s="25">
        <v>43701</v>
      </c>
      <c r="H826" s="12" t="str">
        <f>VLOOKUP(C826,'MASTER SALE PARTY'!$B$4:$E$1000,3,FALSE)</f>
        <v>27-Maharashatra</v>
      </c>
      <c r="I826" s="17">
        <v>0</v>
      </c>
      <c r="J826" s="17" t="s">
        <v>37</v>
      </c>
      <c r="K826" s="278">
        <v>87141900</v>
      </c>
      <c r="L826" s="20">
        <f>VLOOKUP(K826,'MASTER SALE HSN'!$A$4:$E$200,5,FALSE)</f>
        <v>28</v>
      </c>
      <c r="S826" s="28">
        <v>55735.8</v>
      </c>
      <c r="T826" s="21">
        <f t="shared" ref="T826:T861" si="51">+IF(AA826="oms",S826/100*L826,0)</f>
        <v>0</v>
      </c>
      <c r="U826" s="21">
        <f t="shared" ref="U826:U861" si="52">+IF(AA826="local",S826/100*L826/2,0)</f>
        <v>7803.0120000000006</v>
      </c>
      <c r="V826" s="21">
        <f t="shared" ref="V826:V861" si="53">+IF(AA826="local",S826/100*L826/2,0)</f>
        <v>7803.0120000000006</v>
      </c>
      <c r="W826" s="21">
        <v>0</v>
      </c>
      <c r="X826" s="318">
        <f>+W826+V826+U826+T826+S826</f>
        <v>71341.824000000008</v>
      </c>
      <c r="Y826" s="12" t="s">
        <v>38</v>
      </c>
      <c r="Z826" s="12" t="s">
        <v>1482</v>
      </c>
      <c r="AA826" s="12" t="str">
        <f>VLOOKUP(C826,'MASTER SALE PARTY'!$B$4:$E$1000,4,FALSE)</f>
        <v>Local</v>
      </c>
      <c r="AB826" s="26">
        <v>4380</v>
      </c>
    </row>
    <row r="827" spans="1:28">
      <c r="A827" s="16">
        <v>43678</v>
      </c>
      <c r="B827" s="5">
        <v>98</v>
      </c>
      <c r="C827" s="23" t="s">
        <v>142</v>
      </c>
      <c r="D827" s="12" t="str">
        <f>VLOOKUP(C827,'MASTER SALE PARTY'!$B$4:$E$1000,2,FALSE)</f>
        <v>27AAACB2484Q1Z8</v>
      </c>
      <c r="E827" s="12" t="s">
        <v>1545</v>
      </c>
      <c r="F827" s="24" t="s">
        <v>1977</v>
      </c>
      <c r="G827" s="25">
        <v>43701</v>
      </c>
      <c r="H827" s="12" t="str">
        <f>VLOOKUP(C827,'MASTER SALE PARTY'!$B$4:$E$1000,3,FALSE)</f>
        <v>27-Maharashatra</v>
      </c>
      <c r="I827" s="17">
        <v>0</v>
      </c>
      <c r="J827" s="17" t="s">
        <v>37</v>
      </c>
      <c r="K827" s="278">
        <v>998898</v>
      </c>
      <c r="L827" s="20">
        <f>VLOOKUP(K827,'MASTER SALE HSN'!$A$4:$E$200,5,FALSE)</f>
        <v>18</v>
      </c>
      <c r="S827" s="28">
        <v>116100</v>
      </c>
      <c r="T827" s="21">
        <f t="shared" si="51"/>
        <v>0</v>
      </c>
      <c r="U827" s="21">
        <f t="shared" si="52"/>
        <v>10449</v>
      </c>
      <c r="V827" s="21">
        <f t="shared" si="53"/>
        <v>10449</v>
      </c>
      <c r="W827" s="21">
        <v>0</v>
      </c>
      <c r="X827" s="27">
        <f t="shared" ref="X827" si="54">+W827+V827+U827+T827+S827</f>
        <v>136998</v>
      </c>
      <c r="Y827" s="12" t="s">
        <v>38</v>
      </c>
      <c r="Z827" s="12" t="s">
        <v>1482</v>
      </c>
      <c r="AA827" s="12" t="str">
        <f>VLOOKUP(C827,'MASTER SALE PARTY'!$B$4:$E$1000,4,FALSE)</f>
        <v>Local</v>
      </c>
      <c r="AB827" s="26">
        <v>1350</v>
      </c>
    </row>
    <row r="828" spans="1:28">
      <c r="A828" s="16">
        <v>43678</v>
      </c>
      <c r="B828" s="5">
        <v>99</v>
      </c>
      <c r="C828" s="23" t="s">
        <v>45</v>
      </c>
      <c r="D828" s="12" t="str">
        <f>VLOOKUP(C828,'MASTER SALE PARTY'!$B$4:$E$1000,2,FALSE)</f>
        <v>27AAECM8871A1ZF</v>
      </c>
      <c r="E828" s="12" t="s">
        <v>1545</v>
      </c>
      <c r="F828" s="24" t="s">
        <v>1978</v>
      </c>
      <c r="G828" s="25">
        <v>43701</v>
      </c>
      <c r="H828" s="12" t="str">
        <f>VLOOKUP(C828,'MASTER SALE PARTY'!$B$4:$E$1000,3,FALSE)</f>
        <v>27-Maharashatra</v>
      </c>
      <c r="I828" s="17">
        <v>0</v>
      </c>
      <c r="J828" s="17" t="s">
        <v>37</v>
      </c>
      <c r="K828" s="278">
        <v>87089900</v>
      </c>
      <c r="L828" s="20">
        <f>VLOOKUP(K828,'MASTER SALE HSN'!$A$4:$E$200,5,FALSE)</f>
        <v>28</v>
      </c>
      <c r="S828" s="28">
        <v>23508.6</v>
      </c>
      <c r="T828" s="21">
        <f t="shared" si="51"/>
        <v>0</v>
      </c>
      <c r="U828" s="21">
        <f t="shared" si="52"/>
        <v>3291.2039999999997</v>
      </c>
      <c r="V828" s="21">
        <f t="shared" si="53"/>
        <v>3291.2039999999997</v>
      </c>
      <c r="W828" s="21">
        <v>0</v>
      </c>
      <c r="X828" s="27">
        <f>+W828+V828+U828+T828+S828-0.01</f>
        <v>30090.998</v>
      </c>
      <c r="Y828" s="12" t="s">
        <v>38</v>
      </c>
      <c r="Z828" s="12" t="s">
        <v>1482</v>
      </c>
      <c r="AA828" s="12" t="str">
        <f>VLOOKUP(C828,'MASTER SALE PARTY'!$B$4:$E$1000,4,FALSE)</f>
        <v>Local</v>
      </c>
      <c r="AB828" s="26">
        <v>12</v>
      </c>
    </row>
    <row r="829" spans="1:28">
      <c r="A829" s="16">
        <v>43678</v>
      </c>
      <c r="B829" s="5">
        <v>100</v>
      </c>
      <c r="C829" s="23" t="s">
        <v>45</v>
      </c>
      <c r="D829" s="12" t="str">
        <f>VLOOKUP(C829,'MASTER SALE PARTY'!$B$4:$E$1000,2,FALSE)</f>
        <v>27AAECM8871A1ZF</v>
      </c>
      <c r="E829" s="12" t="s">
        <v>1545</v>
      </c>
      <c r="F829" s="24" t="s">
        <v>1979</v>
      </c>
      <c r="G829" s="25">
        <v>43703</v>
      </c>
      <c r="H829" s="12" t="str">
        <f>VLOOKUP(C829,'MASTER SALE PARTY'!$B$4:$E$1000,3,FALSE)</f>
        <v>27-Maharashatra</v>
      </c>
      <c r="I829" s="17">
        <v>0</v>
      </c>
      <c r="J829" s="17" t="s">
        <v>37</v>
      </c>
      <c r="K829" s="278">
        <v>87089900</v>
      </c>
      <c r="L829" s="20">
        <f>VLOOKUP(K829,'MASTER SALE HSN'!$A$4:$E$200,5,FALSE)</f>
        <v>28</v>
      </c>
      <c r="S829" s="28">
        <v>23255.759999999998</v>
      </c>
      <c r="T829" s="21">
        <f t="shared" si="51"/>
        <v>0</v>
      </c>
      <c r="U829" s="21">
        <f t="shared" si="52"/>
        <v>3255.8063999999995</v>
      </c>
      <c r="V829" s="21">
        <f t="shared" si="53"/>
        <v>3255.8063999999995</v>
      </c>
      <c r="W829" s="21">
        <v>0</v>
      </c>
      <c r="X829" s="27">
        <f>+W829+V829+U829+T829+S829+0.01</f>
        <v>29767.382799999996</v>
      </c>
      <c r="Y829" s="12" t="s">
        <v>38</v>
      </c>
      <c r="Z829" s="12" t="s">
        <v>1482</v>
      </c>
      <c r="AA829" s="12" t="str">
        <f>VLOOKUP(C829,'MASTER SALE PARTY'!$B$4:$E$1000,4,FALSE)</f>
        <v>Local</v>
      </c>
      <c r="AB829" s="26">
        <v>12</v>
      </c>
    </row>
    <row r="830" spans="1:28">
      <c r="A830" s="16">
        <v>43678</v>
      </c>
      <c r="B830" s="5">
        <v>101</v>
      </c>
      <c r="C830" s="23" t="s">
        <v>185</v>
      </c>
      <c r="D830" s="12" t="str">
        <f>VLOOKUP(C830,'MASTER SALE PARTY'!$B$4:$E$1000,2,FALSE)</f>
        <v>27AABFP3834C1ZK</v>
      </c>
      <c r="E830" s="12" t="s">
        <v>1545</v>
      </c>
      <c r="F830" s="24" t="s">
        <v>1980</v>
      </c>
      <c r="G830" s="25">
        <v>43703</v>
      </c>
      <c r="H830" s="12" t="str">
        <f>VLOOKUP(C830,'MASTER SALE PARTY'!$B$4:$E$1000,3,FALSE)</f>
        <v>27-Maharashatra</v>
      </c>
      <c r="I830" s="17">
        <v>0</v>
      </c>
      <c r="J830" s="17" t="s">
        <v>37</v>
      </c>
      <c r="K830" s="278">
        <v>87141900</v>
      </c>
      <c r="L830" s="20">
        <f>VLOOKUP(K830,'MASTER SALE HSN'!$A$4:$E$200,5,FALSE)</f>
        <v>28</v>
      </c>
      <c r="S830" s="28">
        <v>38008.800000000003</v>
      </c>
      <c r="T830" s="21">
        <f t="shared" si="51"/>
        <v>0</v>
      </c>
      <c r="U830" s="21">
        <f t="shared" si="52"/>
        <v>5321.232</v>
      </c>
      <c r="V830" s="21">
        <f t="shared" si="53"/>
        <v>5321.232</v>
      </c>
      <c r="W830" s="21">
        <v>0</v>
      </c>
      <c r="X830" s="27">
        <f>+W830+V830+U830+T830+S830</f>
        <v>48651.264000000003</v>
      </c>
      <c r="Y830" s="12" t="s">
        <v>38</v>
      </c>
      <c r="Z830" s="12" t="s">
        <v>1482</v>
      </c>
      <c r="AA830" s="12" t="str">
        <f>VLOOKUP(C830,'MASTER SALE PARTY'!$B$4:$E$1000,4,FALSE)</f>
        <v>Local</v>
      </c>
      <c r="AB830" s="26">
        <v>3240</v>
      </c>
    </row>
    <row r="831" spans="1:28">
      <c r="A831" s="16">
        <v>43678</v>
      </c>
      <c r="B831" s="5">
        <v>102</v>
      </c>
      <c r="C831" s="23" t="s">
        <v>64</v>
      </c>
      <c r="D831" s="12" t="str">
        <f>VLOOKUP(C831,'MASTER SALE PARTY'!$B$4:$E$1000,2,FALSE)</f>
        <v>27AAACD4090Q1Z8</v>
      </c>
      <c r="E831" s="12" t="s">
        <v>1545</v>
      </c>
      <c r="F831" s="24" t="s">
        <v>1981</v>
      </c>
      <c r="G831" s="25">
        <v>43703</v>
      </c>
      <c r="H831" s="12" t="str">
        <f>VLOOKUP(C831,'MASTER SALE PARTY'!$B$4:$E$1000,3,FALSE)</f>
        <v>27-Maharashatra</v>
      </c>
      <c r="I831" s="17">
        <v>0</v>
      </c>
      <c r="J831" s="17" t="s">
        <v>37</v>
      </c>
      <c r="K831" s="278">
        <v>85129000</v>
      </c>
      <c r="L831" s="20">
        <f>VLOOKUP(K831,'MASTER SALE HSN'!$A$4:$E$200,5,FALSE)</f>
        <v>18</v>
      </c>
      <c r="S831" s="28">
        <v>87847.2</v>
      </c>
      <c r="T831" s="21">
        <f t="shared" si="51"/>
        <v>0</v>
      </c>
      <c r="U831" s="21">
        <f t="shared" si="52"/>
        <v>7906.2479999999996</v>
      </c>
      <c r="V831" s="21">
        <f t="shared" si="53"/>
        <v>7906.2479999999996</v>
      </c>
      <c r="W831" s="21">
        <v>0</v>
      </c>
      <c r="X831" s="27">
        <f t="shared" ref="X831" si="55">+W831+V831+U831+T831+S831</f>
        <v>103659.696</v>
      </c>
      <c r="Y831" s="12" t="s">
        <v>38</v>
      </c>
      <c r="Z831" s="12" t="s">
        <v>1482</v>
      </c>
      <c r="AA831" s="12" t="str">
        <f>VLOOKUP(C831,'MASTER SALE PARTY'!$B$4:$E$1000,4,FALSE)</f>
        <v>Local</v>
      </c>
      <c r="AB831" s="26">
        <v>720</v>
      </c>
    </row>
    <row r="832" spans="1:28">
      <c r="A832" s="16">
        <v>43678</v>
      </c>
      <c r="B832" s="5">
        <v>103</v>
      </c>
      <c r="C832" s="23" t="s">
        <v>45</v>
      </c>
      <c r="D832" s="12" t="str">
        <f>VLOOKUP(C832,'MASTER SALE PARTY'!$B$4:$E$1000,2,FALSE)</f>
        <v>27AAECM8871A1ZF</v>
      </c>
      <c r="E832" s="12" t="s">
        <v>1545</v>
      </c>
      <c r="F832" s="24" t="s">
        <v>1982</v>
      </c>
      <c r="G832" s="25">
        <v>43703</v>
      </c>
      <c r="H832" s="12" t="str">
        <f>VLOOKUP(C832,'MASTER SALE PARTY'!$B$4:$E$1000,3,FALSE)</f>
        <v>27-Maharashatra</v>
      </c>
      <c r="I832" s="17">
        <v>0</v>
      </c>
      <c r="J832" s="17" t="s">
        <v>37</v>
      </c>
      <c r="K832" s="278">
        <v>87089900</v>
      </c>
      <c r="L832" s="20">
        <f>VLOOKUP(K832,'MASTER SALE HSN'!$A$4:$E$200,5,FALSE)</f>
        <v>28</v>
      </c>
      <c r="S832" s="28">
        <v>23255.759999999998</v>
      </c>
      <c r="T832" s="21">
        <f t="shared" si="51"/>
        <v>0</v>
      </c>
      <c r="U832" s="21">
        <f t="shared" si="52"/>
        <v>3255.8063999999995</v>
      </c>
      <c r="V832" s="21">
        <f t="shared" si="53"/>
        <v>3255.8063999999995</v>
      </c>
      <c r="W832" s="21">
        <v>0</v>
      </c>
      <c r="X832" s="27">
        <f>+W832+V832+U832+T832+S832+0.01</f>
        <v>29767.382799999996</v>
      </c>
      <c r="Y832" s="12" t="s">
        <v>38</v>
      </c>
      <c r="Z832" s="12" t="s">
        <v>1482</v>
      </c>
      <c r="AA832" s="12" t="str">
        <f>VLOOKUP(C832,'MASTER SALE PARTY'!$B$4:$E$1000,4,FALSE)</f>
        <v>Local</v>
      </c>
      <c r="AB832" s="26">
        <v>12</v>
      </c>
    </row>
    <row r="833" spans="1:28">
      <c r="A833" s="16">
        <v>43678</v>
      </c>
      <c r="B833" s="5">
        <v>104</v>
      </c>
      <c r="C833" s="23" t="s">
        <v>142</v>
      </c>
      <c r="D833" s="12" t="str">
        <f>VLOOKUP(C833,'MASTER SALE PARTY'!$B$4:$E$1000,2,FALSE)</f>
        <v>27AAACB2484Q1Z8</v>
      </c>
      <c r="E833" s="12" t="s">
        <v>1545</v>
      </c>
      <c r="F833" s="24" t="s">
        <v>1983</v>
      </c>
      <c r="G833" s="25">
        <v>43703</v>
      </c>
      <c r="H833" s="12" t="str">
        <f>VLOOKUP(C833,'MASTER SALE PARTY'!$B$4:$E$1000,3,FALSE)</f>
        <v>27-Maharashatra</v>
      </c>
      <c r="I833" s="17">
        <v>0</v>
      </c>
      <c r="J833" s="17" t="s">
        <v>37</v>
      </c>
      <c r="K833" s="278">
        <v>998898</v>
      </c>
      <c r="L833" s="20">
        <f>VLOOKUP(K833,'MASTER SALE HSN'!$A$4:$E$200,5,FALSE)</f>
        <v>18</v>
      </c>
      <c r="S833" s="28">
        <v>147060</v>
      </c>
      <c r="T833" s="21">
        <f t="shared" si="51"/>
        <v>0</v>
      </c>
      <c r="U833" s="21">
        <f t="shared" si="52"/>
        <v>13235.4</v>
      </c>
      <c r="V833" s="21">
        <f t="shared" si="53"/>
        <v>13235.4</v>
      </c>
      <c r="W833" s="21">
        <v>0</v>
      </c>
      <c r="X833" s="27">
        <f t="shared" ref="X833:X834" si="56">+W833+V833+U833+T833+S833</f>
        <v>173530.8</v>
      </c>
      <c r="Y833" s="12" t="s">
        <v>38</v>
      </c>
      <c r="Z833" s="12" t="s">
        <v>1482</v>
      </c>
      <c r="AA833" s="12" t="str">
        <f>VLOOKUP(C833,'MASTER SALE PARTY'!$B$4:$E$1000,4,FALSE)</f>
        <v>Local</v>
      </c>
      <c r="AB833" s="26">
        <v>1710</v>
      </c>
    </row>
    <row r="834" spans="1:28">
      <c r="A834" s="16">
        <v>43678</v>
      </c>
      <c r="B834" s="5">
        <v>105</v>
      </c>
      <c r="C834" s="23" t="s">
        <v>64</v>
      </c>
      <c r="D834" s="12" t="str">
        <f>VLOOKUP(C834,'MASTER SALE PARTY'!$B$4:$E$1000,2,FALSE)</f>
        <v>27AAACD4090Q1Z8</v>
      </c>
      <c r="E834" s="12" t="s">
        <v>1545</v>
      </c>
      <c r="F834" s="24" t="s">
        <v>1984</v>
      </c>
      <c r="G834" s="25">
        <v>43704</v>
      </c>
      <c r="H834" s="12" t="str">
        <f>VLOOKUP(C834,'MASTER SALE PARTY'!$B$4:$E$1000,3,FALSE)</f>
        <v>27-Maharashatra</v>
      </c>
      <c r="I834" s="17">
        <v>0</v>
      </c>
      <c r="J834" s="17" t="s">
        <v>37</v>
      </c>
      <c r="K834" s="278">
        <v>85129000</v>
      </c>
      <c r="L834" s="20">
        <f>VLOOKUP(K834,'MASTER SALE HSN'!$A$4:$E$200,5,FALSE)</f>
        <v>18</v>
      </c>
      <c r="S834" s="28">
        <v>35138.879999999997</v>
      </c>
      <c r="T834" s="21">
        <f t="shared" si="51"/>
        <v>0</v>
      </c>
      <c r="U834" s="21">
        <f t="shared" si="52"/>
        <v>3162.4991999999993</v>
      </c>
      <c r="V834" s="21">
        <f t="shared" si="53"/>
        <v>3162.4991999999993</v>
      </c>
      <c r="W834" s="21">
        <v>0</v>
      </c>
      <c r="X834" s="27">
        <f t="shared" si="56"/>
        <v>41463.878399999994</v>
      </c>
      <c r="Y834" s="12" t="s">
        <v>38</v>
      </c>
      <c r="Z834" s="12" t="s">
        <v>1482</v>
      </c>
      <c r="AA834" s="12" t="str">
        <f>VLOOKUP(C834,'MASTER SALE PARTY'!$B$4:$E$1000,4,FALSE)</f>
        <v>Local</v>
      </c>
      <c r="AB834" s="26">
        <v>288</v>
      </c>
    </row>
    <row r="835" spans="1:28">
      <c r="A835" s="16">
        <v>43678</v>
      </c>
      <c r="B835" s="5">
        <v>106</v>
      </c>
      <c r="C835" s="23" t="s">
        <v>185</v>
      </c>
      <c r="D835" s="12" t="str">
        <f>VLOOKUP(C835,'MASTER SALE PARTY'!$B$4:$E$1000,2,FALSE)</f>
        <v>27AABFP3834C1ZK</v>
      </c>
      <c r="E835" s="12" t="s">
        <v>1545</v>
      </c>
      <c r="F835" s="24" t="s">
        <v>1985</v>
      </c>
      <c r="G835" s="25">
        <v>43704</v>
      </c>
      <c r="H835" s="12" t="str">
        <f>VLOOKUP(C835,'MASTER SALE PARTY'!$B$4:$E$1000,3,FALSE)</f>
        <v>27-Maharashatra</v>
      </c>
      <c r="I835" s="17">
        <v>0</v>
      </c>
      <c r="J835" s="17" t="s">
        <v>37</v>
      </c>
      <c r="K835" s="278">
        <v>87141900</v>
      </c>
      <c r="L835" s="20">
        <f>VLOOKUP(K835,'MASTER SALE HSN'!$A$4:$E$200,5,FALSE)</f>
        <v>28</v>
      </c>
      <c r="S835" s="28">
        <v>51442</v>
      </c>
      <c r="T835" s="21">
        <f t="shared" si="51"/>
        <v>0</v>
      </c>
      <c r="U835" s="21">
        <f t="shared" si="52"/>
        <v>7201.8799999999992</v>
      </c>
      <c r="V835" s="21">
        <f t="shared" si="53"/>
        <v>7201.8799999999992</v>
      </c>
      <c r="W835" s="21">
        <v>0</v>
      </c>
      <c r="X835" s="27">
        <f>+W835+V835+U835+T835+S835</f>
        <v>65845.759999999995</v>
      </c>
      <c r="Y835" s="12" t="s">
        <v>38</v>
      </c>
      <c r="Z835" s="12" t="s">
        <v>1482</v>
      </c>
      <c r="AA835" s="12" t="str">
        <f>VLOOKUP(C835,'MASTER SALE PARTY'!$B$4:$E$1000,4,FALSE)</f>
        <v>Local</v>
      </c>
      <c r="AB835" s="26">
        <v>3400</v>
      </c>
    </row>
    <row r="836" spans="1:28">
      <c r="A836" s="16">
        <v>43678</v>
      </c>
      <c r="B836" s="5">
        <v>107</v>
      </c>
      <c r="C836" s="23" t="s">
        <v>173</v>
      </c>
      <c r="D836" s="12" t="str">
        <f>VLOOKUP(C836,'MASTER SALE PARTY'!$B$4:$E$1000,2,FALSE)</f>
        <v>27AAGCP0139E1ZP</v>
      </c>
      <c r="E836" s="12" t="s">
        <v>1545</v>
      </c>
      <c r="F836" s="24" t="s">
        <v>1986</v>
      </c>
      <c r="G836" s="25">
        <v>43704</v>
      </c>
      <c r="H836" s="12" t="str">
        <f>VLOOKUP(C836,'MASTER SALE PARTY'!$B$4:$E$1000,3,FALSE)</f>
        <v>27-Maharashatra</v>
      </c>
      <c r="I836" s="17">
        <v>0</v>
      </c>
      <c r="J836" s="17" t="s">
        <v>37</v>
      </c>
      <c r="K836" s="278">
        <v>87141090</v>
      </c>
      <c r="L836" s="20">
        <f>VLOOKUP(K836,'MASTER SALE HSN'!$A$4:$E$200,5,FALSE)</f>
        <v>28</v>
      </c>
      <c r="S836" s="28">
        <v>36177.599999999999</v>
      </c>
      <c r="T836" s="21">
        <f t="shared" si="51"/>
        <v>0</v>
      </c>
      <c r="U836" s="21">
        <f t="shared" si="52"/>
        <v>5064.8640000000005</v>
      </c>
      <c r="V836" s="21">
        <f t="shared" si="53"/>
        <v>5064.8640000000005</v>
      </c>
      <c r="W836" s="21">
        <v>0</v>
      </c>
      <c r="X836" s="27">
        <f>+W836+V836+U836+T836+S836-0.01</f>
        <v>46307.317999999999</v>
      </c>
      <c r="Y836" s="12" t="s">
        <v>38</v>
      </c>
      <c r="Z836" s="12" t="s">
        <v>1482</v>
      </c>
      <c r="AA836" s="12" t="str">
        <f>VLOOKUP(C836,'MASTER SALE PARTY'!$B$4:$E$1000,4,FALSE)</f>
        <v>Local</v>
      </c>
      <c r="AB836" s="26">
        <v>480</v>
      </c>
    </row>
    <row r="837" spans="1:28">
      <c r="A837" s="16">
        <v>43678</v>
      </c>
      <c r="B837" s="5">
        <v>108</v>
      </c>
      <c r="C837" s="23" t="s">
        <v>173</v>
      </c>
      <c r="D837" s="12" t="str">
        <f>VLOOKUP(C837,'MASTER SALE PARTY'!$B$4:$E$1000,2,FALSE)</f>
        <v>27AAGCP0139E1ZP</v>
      </c>
      <c r="E837" s="12" t="s">
        <v>1545</v>
      </c>
      <c r="F837" s="24" t="s">
        <v>1987</v>
      </c>
      <c r="G837" s="25">
        <v>43704</v>
      </c>
      <c r="H837" s="12" t="str">
        <f>VLOOKUP(C837,'MASTER SALE PARTY'!$B$4:$E$1000,3,FALSE)</f>
        <v>27-Maharashatra</v>
      </c>
      <c r="I837" s="17">
        <v>0</v>
      </c>
      <c r="J837" s="17" t="s">
        <v>37</v>
      </c>
      <c r="K837" s="278">
        <v>87141090</v>
      </c>
      <c r="L837" s="20">
        <f>VLOOKUP(K837,'MASTER SALE HSN'!$A$4:$E$200,5,FALSE)</f>
        <v>28</v>
      </c>
      <c r="S837" s="28">
        <v>59257.8</v>
      </c>
      <c r="T837" s="21">
        <f t="shared" si="51"/>
        <v>0</v>
      </c>
      <c r="U837" s="21">
        <f t="shared" si="52"/>
        <v>8296.0920000000006</v>
      </c>
      <c r="V837" s="21">
        <f t="shared" si="53"/>
        <v>8296.0920000000006</v>
      </c>
      <c r="W837" s="21">
        <v>0</v>
      </c>
      <c r="X837" s="27">
        <f t="shared" ref="X837" si="57">+W837+V837+U837+T837+S837</f>
        <v>75849.983999999997</v>
      </c>
      <c r="Y837" s="12" t="s">
        <v>38</v>
      </c>
      <c r="Z837" s="12" t="s">
        <v>1482</v>
      </c>
      <c r="AA837" s="12" t="str">
        <f>VLOOKUP(C837,'MASTER SALE PARTY'!$B$4:$E$1000,4,FALSE)</f>
        <v>Local</v>
      </c>
      <c r="AB837" s="26">
        <v>1260</v>
      </c>
    </row>
    <row r="838" spans="1:28">
      <c r="A838" s="16">
        <v>43678</v>
      </c>
      <c r="B838" s="5">
        <v>109</v>
      </c>
      <c r="C838" s="23" t="s">
        <v>173</v>
      </c>
      <c r="D838" s="12" t="str">
        <f>VLOOKUP(C838,'MASTER SALE PARTY'!$B$4:$E$1000,2,FALSE)</f>
        <v>27AAGCP0139E1ZP</v>
      </c>
      <c r="E838" s="12" t="s">
        <v>1545</v>
      </c>
      <c r="F838" s="24" t="s">
        <v>1988</v>
      </c>
      <c r="G838" s="25">
        <v>43704</v>
      </c>
      <c r="H838" s="12" t="str">
        <f>VLOOKUP(C838,'MASTER SALE PARTY'!$B$4:$E$1000,3,FALSE)</f>
        <v>27-Maharashatra</v>
      </c>
      <c r="I838" s="17">
        <v>0</v>
      </c>
      <c r="J838" s="17" t="s">
        <v>37</v>
      </c>
      <c r="K838" s="278">
        <v>87141090</v>
      </c>
      <c r="L838" s="20">
        <f>VLOOKUP(K838,'MASTER SALE HSN'!$A$4:$E$200,5,FALSE)</f>
        <v>28</v>
      </c>
      <c r="S838" s="28">
        <v>1130.55</v>
      </c>
      <c r="T838" s="21">
        <f t="shared" si="51"/>
        <v>0</v>
      </c>
      <c r="U838" s="21">
        <f t="shared" si="52"/>
        <v>158.27700000000002</v>
      </c>
      <c r="V838" s="21">
        <f t="shared" si="53"/>
        <v>158.27700000000002</v>
      </c>
      <c r="W838" s="21">
        <v>0</v>
      </c>
      <c r="X838" s="27">
        <f>+W838+V838+U838+T838+S838+0.01</f>
        <v>1447.114</v>
      </c>
      <c r="Y838" s="12" t="s">
        <v>38</v>
      </c>
      <c r="Z838" s="12" t="s">
        <v>1482</v>
      </c>
      <c r="AA838" s="12" t="str">
        <f>VLOOKUP(C838,'MASTER SALE PARTY'!$B$4:$E$1000,4,FALSE)</f>
        <v>Local</v>
      </c>
      <c r="AB838" s="26">
        <v>15</v>
      </c>
    </row>
    <row r="839" spans="1:28">
      <c r="A839" s="16">
        <v>43678</v>
      </c>
      <c r="B839" s="5">
        <v>110</v>
      </c>
      <c r="C839" s="23" t="s">
        <v>59</v>
      </c>
      <c r="D839" s="12" t="str">
        <f>VLOOKUP(C839,'MASTER SALE PARTY'!$B$4:$E$1000,2,FALSE)</f>
        <v>27AAACT1848E1ZH</v>
      </c>
      <c r="E839" s="12" t="s">
        <v>1545</v>
      </c>
      <c r="F839" s="24" t="s">
        <v>1989</v>
      </c>
      <c r="G839" s="25">
        <v>43705</v>
      </c>
      <c r="H839" s="12" t="str">
        <f>VLOOKUP(C839,'MASTER SALE PARTY'!$B$4:$E$1000,3,FALSE)</f>
        <v>27-Maharashatra</v>
      </c>
      <c r="I839" s="17">
        <v>0</v>
      </c>
      <c r="J839" s="17" t="s">
        <v>37</v>
      </c>
      <c r="K839" s="278">
        <v>87089900</v>
      </c>
      <c r="L839" s="20">
        <f>VLOOKUP(K839,'MASTER SALE HSN'!$A$4:$E$200,5,FALSE)</f>
        <v>28</v>
      </c>
      <c r="S839" s="28">
        <v>78288.88</v>
      </c>
      <c r="T839" s="21">
        <f t="shared" si="51"/>
        <v>0</v>
      </c>
      <c r="U839" s="21">
        <f t="shared" si="52"/>
        <v>10960.443200000002</v>
      </c>
      <c r="V839" s="21">
        <f t="shared" si="53"/>
        <v>10960.443200000002</v>
      </c>
      <c r="W839" s="21">
        <v>0</v>
      </c>
      <c r="X839" s="329">
        <f>+W839+V839+U839+T839+S839-0.01</f>
        <v>100209.75640000001</v>
      </c>
      <c r="Y839" s="12" t="s">
        <v>38</v>
      </c>
      <c r="Z839" s="12" t="s">
        <v>1482</v>
      </c>
      <c r="AA839" s="12" t="str">
        <f>VLOOKUP(C839,'MASTER SALE PARTY'!$B$4:$E$1000,4,FALSE)</f>
        <v>Local</v>
      </c>
      <c r="AB839" s="26">
        <v>324</v>
      </c>
    </row>
    <row r="840" spans="1:28">
      <c r="A840" s="16">
        <v>43678</v>
      </c>
      <c r="B840" s="5">
        <v>111</v>
      </c>
      <c r="C840" s="23" t="s">
        <v>185</v>
      </c>
      <c r="D840" s="12" t="str">
        <f>VLOOKUP(C840,'MASTER SALE PARTY'!$B$4:$E$1000,2,FALSE)</f>
        <v>27AABFP3834C1ZK</v>
      </c>
      <c r="E840" s="12" t="s">
        <v>1545</v>
      </c>
      <c r="F840" s="24" t="s">
        <v>1990</v>
      </c>
      <c r="G840" s="25">
        <v>43705</v>
      </c>
      <c r="H840" s="12" t="str">
        <f>VLOOKUP(C840,'MASTER SALE PARTY'!$B$4:$E$1000,3,FALSE)</f>
        <v>27-Maharashatra</v>
      </c>
      <c r="I840" s="17">
        <v>0</v>
      </c>
      <c r="J840" s="17" t="s">
        <v>37</v>
      </c>
      <c r="K840" s="278">
        <v>87141900</v>
      </c>
      <c r="L840" s="20">
        <f>VLOOKUP(K840,'MASTER SALE HSN'!$A$4:$E$200,5,FALSE)</f>
        <v>28</v>
      </c>
      <c r="S840" s="28">
        <v>54468</v>
      </c>
      <c r="T840" s="21">
        <f t="shared" si="51"/>
        <v>0</v>
      </c>
      <c r="U840" s="21">
        <f t="shared" si="52"/>
        <v>7625.5199999999995</v>
      </c>
      <c r="V840" s="21">
        <f t="shared" si="53"/>
        <v>7625.5199999999995</v>
      </c>
      <c r="W840" s="21">
        <v>0</v>
      </c>
      <c r="X840" s="27">
        <f>+W840+V840+U840+T840+S840</f>
        <v>69719.039999999994</v>
      </c>
      <c r="Y840" s="12" t="s">
        <v>38</v>
      </c>
      <c r="Z840" s="12" t="s">
        <v>1482</v>
      </c>
      <c r="AA840" s="12" t="str">
        <f>VLOOKUP(C840,'MASTER SALE PARTY'!$B$4:$E$1000,4,FALSE)</f>
        <v>Local</v>
      </c>
      <c r="AB840" s="26">
        <v>3600</v>
      </c>
    </row>
    <row r="841" spans="1:28">
      <c r="A841" s="16">
        <v>43678</v>
      </c>
      <c r="B841" s="5">
        <v>112</v>
      </c>
      <c r="C841" s="23" t="s">
        <v>45</v>
      </c>
      <c r="D841" s="12" t="str">
        <f>VLOOKUP(C841,'MASTER SALE PARTY'!$B$4:$E$1000,2,FALSE)</f>
        <v>27AAECM8871A1ZF</v>
      </c>
      <c r="E841" s="12" t="s">
        <v>1545</v>
      </c>
      <c r="F841" s="24" t="s">
        <v>1991</v>
      </c>
      <c r="G841" s="25">
        <v>43705</v>
      </c>
      <c r="H841" s="12" t="str">
        <f>VLOOKUP(C841,'MASTER SALE PARTY'!$B$4:$E$1000,3,FALSE)</f>
        <v>27-Maharashatra</v>
      </c>
      <c r="I841" s="17">
        <v>0</v>
      </c>
      <c r="J841" s="17" t="s">
        <v>37</v>
      </c>
      <c r="K841" s="278">
        <v>87089900</v>
      </c>
      <c r="L841" s="20">
        <f>VLOOKUP(K841,'MASTER SALE HSN'!$A$4:$E$200,5,FALSE)</f>
        <v>28</v>
      </c>
      <c r="S841" s="28">
        <v>23508.6</v>
      </c>
      <c r="T841" s="21">
        <f t="shared" si="51"/>
        <v>0</v>
      </c>
      <c r="U841" s="21">
        <f t="shared" si="52"/>
        <v>3291.2039999999997</v>
      </c>
      <c r="V841" s="21">
        <f t="shared" si="53"/>
        <v>3291.2039999999997</v>
      </c>
      <c r="W841" s="21">
        <v>0</v>
      </c>
      <c r="X841" s="27">
        <f>+W841+V841+U841+T841+S841-0.01</f>
        <v>30090.998</v>
      </c>
      <c r="Y841" s="12" t="s">
        <v>38</v>
      </c>
      <c r="Z841" s="12" t="s">
        <v>1482</v>
      </c>
      <c r="AA841" s="12" t="str">
        <f>VLOOKUP(C841,'MASTER SALE PARTY'!$B$4:$E$1000,4,FALSE)</f>
        <v>Local</v>
      </c>
      <c r="AB841" s="26">
        <v>12</v>
      </c>
    </row>
    <row r="842" spans="1:28">
      <c r="A842" s="16">
        <v>43678</v>
      </c>
      <c r="B842" s="5">
        <v>113</v>
      </c>
      <c r="C842" s="23" t="s">
        <v>45</v>
      </c>
      <c r="D842" s="12" t="str">
        <f>VLOOKUP(C842,'MASTER SALE PARTY'!$B$4:$E$1000,2,FALSE)</f>
        <v>27AAECM8871A1ZF</v>
      </c>
      <c r="E842" s="12" t="s">
        <v>1545</v>
      </c>
      <c r="F842" s="24" t="s">
        <v>1992</v>
      </c>
      <c r="G842" s="25">
        <v>43706</v>
      </c>
      <c r="H842" s="12" t="str">
        <f>VLOOKUP(C842,'MASTER SALE PARTY'!$B$4:$E$1000,3,FALSE)</f>
        <v>27-Maharashatra</v>
      </c>
      <c r="I842" s="17">
        <v>0</v>
      </c>
      <c r="J842" s="17" t="s">
        <v>37</v>
      </c>
      <c r="K842" s="278">
        <v>87089900</v>
      </c>
      <c r="L842" s="20">
        <f>VLOOKUP(K842,'MASTER SALE HSN'!$A$4:$E$200,5,FALSE)</f>
        <v>28</v>
      </c>
      <c r="S842" s="28">
        <v>23382.18</v>
      </c>
      <c r="T842" s="21">
        <f t="shared" si="51"/>
        <v>0</v>
      </c>
      <c r="U842" s="21">
        <f t="shared" si="52"/>
        <v>3273.5052000000001</v>
      </c>
      <c r="V842" s="21">
        <f t="shared" si="53"/>
        <v>3273.5052000000001</v>
      </c>
      <c r="W842" s="21">
        <v>0</v>
      </c>
      <c r="X842" s="27">
        <f>+W842+V842+U842+T842+S842-0.01</f>
        <v>29929.180400000001</v>
      </c>
      <c r="Y842" s="12" t="s">
        <v>38</v>
      </c>
      <c r="Z842" s="12" t="s">
        <v>1482</v>
      </c>
      <c r="AA842" s="12" t="str">
        <f>VLOOKUP(C842,'MASTER SALE PARTY'!$B$4:$E$1000,4,FALSE)</f>
        <v>Local</v>
      </c>
      <c r="AB842" s="26">
        <v>12</v>
      </c>
    </row>
    <row r="843" spans="1:28">
      <c r="A843" s="16">
        <v>43678</v>
      </c>
      <c r="B843" s="5">
        <v>114</v>
      </c>
      <c r="C843" s="23" t="s">
        <v>185</v>
      </c>
      <c r="D843" s="12" t="str">
        <f>VLOOKUP(C843,'MASTER SALE PARTY'!$B$4:$E$1000,2,FALSE)</f>
        <v>27AABFP3834C1ZK</v>
      </c>
      <c r="E843" s="12" t="s">
        <v>1545</v>
      </c>
      <c r="F843" s="24" t="s">
        <v>1993</v>
      </c>
      <c r="G843" s="25">
        <v>43706</v>
      </c>
      <c r="H843" s="12" t="str">
        <f>VLOOKUP(C843,'MASTER SALE PARTY'!$B$4:$E$1000,3,FALSE)</f>
        <v>27-Maharashatra</v>
      </c>
      <c r="I843" s="17">
        <v>0</v>
      </c>
      <c r="J843" s="17" t="s">
        <v>37</v>
      </c>
      <c r="K843" s="278">
        <v>87141900</v>
      </c>
      <c r="L843" s="20">
        <f>VLOOKUP(K843,'MASTER SALE HSN'!$A$4:$E$200,5,FALSE)</f>
        <v>28</v>
      </c>
      <c r="S843" s="28">
        <v>45390</v>
      </c>
      <c r="T843" s="21">
        <f t="shared" si="51"/>
        <v>0</v>
      </c>
      <c r="U843" s="21">
        <f t="shared" si="52"/>
        <v>6354.5999999999995</v>
      </c>
      <c r="V843" s="21">
        <f t="shared" si="53"/>
        <v>6354.5999999999995</v>
      </c>
      <c r="W843" s="21">
        <v>0</v>
      </c>
      <c r="X843" s="27">
        <f>+W843+V843+U843+T843+S843</f>
        <v>58099.199999999997</v>
      </c>
      <c r="Y843" s="12" t="s">
        <v>38</v>
      </c>
      <c r="Z843" s="12" t="s">
        <v>1482</v>
      </c>
      <c r="AA843" s="12" t="str">
        <f>VLOOKUP(C843,'MASTER SALE PARTY'!$B$4:$E$1000,4,FALSE)</f>
        <v>Local</v>
      </c>
      <c r="AB843" s="26">
        <v>3000</v>
      </c>
    </row>
    <row r="844" spans="1:28">
      <c r="A844" s="16">
        <v>43678</v>
      </c>
      <c r="B844" s="5">
        <v>115</v>
      </c>
      <c r="C844" s="23" t="s">
        <v>92</v>
      </c>
      <c r="D844" s="12" t="str">
        <f>VLOOKUP(C844,'MASTER SALE PARTY'!$B$4:$E$1000,2,FALSE)</f>
        <v>27AAACH4211R1ZF</v>
      </c>
      <c r="E844" s="12" t="s">
        <v>1545</v>
      </c>
      <c r="F844" s="24" t="s">
        <v>1994</v>
      </c>
      <c r="G844" s="25">
        <v>43706</v>
      </c>
      <c r="H844" s="12" t="str">
        <f>VLOOKUP(C844,'MASTER SALE PARTY'!$B$4:$E$1000,3,FALSE)</f>
        <v>27-Maharashatra</v>
      </c>
      <c r="I844" s="17">
        <v>0</v>
      </c>
      <c r="J844" s="17" t="s">
        <v>37</v>
      </c>
      <c r="K844" s="278">
        <v>85129000</v>
      </c>
      <c r="L844" s="20">
        <f>VLOOKUP(K844,'MASTER SALE HSN'!$A$4:$E$200,5,FALSE)</f>
        <v>18</v>
      </c>
      <c r="S844" s="28">
        <v>60000</v>
      </c>
      <c r="T844" s="21">
        <f t="shared" si="51"/>
        <v>0</v>
      </c>
      <c r="U844" s="21">
        <f t="shared" si="52"/>
        <v>5400</v>
      </c>
      <c r="V844" s="21">
        <f t="shared" si="53"/>
        <v>5400</v>
      </c>
      <c r="W844" s="21">
        <v>0</v>
      </c>
      <c r="X844" s="27">
        <f t="shared" ref="X844:X845" si="58">+W844+V844+U844+T844+S844</f>
        <v>70800</v>
      </c>
      <c r="Y844" s="12" t="s">
        <v>38</v>
      </c>
      <c r="Z844" s="12" t="s">
        <v>1482</v>
      </c>
      <c r="AA844" s="12" t="str">
        <f>VLOOKUP(C844,'MASTER SALE PARTY'!$B$4:$E$1000,4,FALSE)</f>
        <v>Local</v>
      </c>
      <c r="AB844" s="26">
        <v>2400</v>
      </c>
    </row>
    <row r="845" spans="1:28">
      <c r="A845" s="16">
        <v>43678</v>
      </c>
      <c r="B845" s="5">
        <v>116</v>
      </c>
      <c r="C845" s="23" t="s">
        <v>142</v>
      </c>
      <c r="D845" s="12" t="str">
        <f>VLOOKUP(C845,'MASTER SALE PARTY'!$B$4:$E$1000,2,FALSE)</f>
        <v>27AAACB2484Q1Z8</v>
      </c>
      <c r="E845" s="12" t="s">
        <v>1545</v>
      </c>
      <c r="F845" s="24" t="s">
        <v>1995</v>
      </c>
      <c r="G845" s="25">
        <v>43706</v>
      </c>
      <c r="H845" s="12" t="str">
        <f>VLOOKUP(C845,'MASTER SALE PARTY'!$B$4:$E$1000,3,FALSE)</f>
        <v>27-Maharashatra</v>
      </c>
      <c r="I845" s="17">
        <v>0</v>
      </c>
      <c r="J845" s="17" t="s">
        <v>37</v>
      </c>
      <c r="K845" s="278">
        <v>998898</v>
      </c>
      <c r="L845" s="20">
        <f>VLOOKUP(K845,'MASTER SALE HSN'!$A$4:$E$200,5,FALSE)</f>
        <v>18</v>
      </c>
      <c r="S845" s="28">
        <v>158304</v>
      </c>
      <c r="T845" s="21">
        <f t="shared" si="51"/>
        <v>0</v>
      </c>
      <c r="U845" s="21">
        <f t="shared" si="52"/>
        <v>14247.36</v>
      </c>
      <c r="V845" s="21">
        <f t="shared" si="53"/>
        <v>14247.36</v>
      </c>
      <c r="W845" s="21">
        <v>0</v>
      </c>
      <c r="X845" s="27">
        <f t="shared" si="58"/>
        <v>186798.72</v>
      </c>
      <c r="Y845" s="12" t="s">
        <v>38</v>
      </c>
      <c r="Z845" s="12" t="s">
        <v>1482</v>
      </c>
      <c r="AA845" s="12" t="str">
        <f>VLOOKUP(C845,'MASTER SALE PARTY'!$B$4:$E$1000,4,FALSE)</f>
        <v>Local</v>
      </c>
      <c r="AB845" s="26">
        <v>1833</v>
      </c>
    </row>
    <row r="846" spans="1:28">
      <c r="A846" s="16">
        <v>43678</v>
      </c>
      <c r="B846" s="5">
        <v>117</v>
      </c>
      <c r="C846" s="23" t="s">
        <v>45</v>
      </c>
      <c r="D846" s="12" t="str">
        <f>VLOOKUP(C846,'MASTER SALE PARTY'!$B$4:$E$1000,2,FALSE)</f>
        <v>27AAECM8871A1ZF</v>
      </c>
      <c r="E846" s="12" t="s">
        <v>1545</v>
      </c>
      <c r="F846" s="24" t="s">
        <v>1996</v>
      </c>
      <c r="G846" s="25">
        <v>43707</v>
      </c>
      <c r="H846" s="12" t="str">
        <f>VLOOKUP(C846,'MASTER SALE PARTY'!$B$4:$E$1000,3,FALSE)</f>
        <v>27-Maharashatra</v>
      </c>
      <c r="I846" s="17">
        <v>0</v>
      </c>
      <c r="J846" s="17" t="s">
        <v>37</v>
      </c>
      <c r="K846" s="278">
        <v>87089900</v>
      </c>
      <c r="L846" s="20">
        <f>VLOOKUP(K846,'MASTER SALE HSN'!$A$4:$E$200,5,FALSE)</f>
        <v>28</v>
      </c>
      <c r="S846" s="28">
        <v>23382.18</v>
      </c>
      <c r="T846" s="21">
        <f t="shared" si="51"/>
        <v>0</v>
      </c>
      <c r="U846" s="21">
        <f t="shared" si="52"/>
        <v>3273.5052000000001</v>
      </c>
      <c r="V846" s="21">
        <f t="shared" si="53"/>
        <v>3273.5052000000001</v>
      </c>
      <c r="W846" s="21">
        <v>0</v>
      </c>
      <c r="X846" s="27">
        <f>+W846+V846+U846+T846+S846-0.01</f>
        <v>29929.180400000001</v>
      </c>
      <c r="Y846" s="12" t="s">
        <v>38</v>
      </c>
      <c r="Z846" s="12" t="s">
        <v>1482</v>
      </c>
      <c r="AA846" s="12" t="str">
        <f>VLOOKUP(C846,'MASTER SALE PARTY'!$B$4:$E$1000,4,FALSE)</f>
        <v>Local</v>
      </c>
      <c r="AB846" s="26">
        <v>12</v>
      </c>
    </row>
    <row r="847" spans="1:28">
      <c r="A847" s="16">
        <v>43678</v>
      </c>
      <c r="B847" s="5">
        <v>118</v>
      </c>
      <c r="C847" s="23" t="s">
        <v>110</v>
      </c>
      <c r="D847" s="12" t="str">
        <f>VLOOKUP(C847,'MASTER SALE PARTY'!$B$4:$E$1000,2,FALSE)</f>
        <v>27BBVPS2447C1ZA</v>
      </c>
      <c r="E847" s="12" t="s">
        <v>1545</v>
      </c>
      <c r="F847" s="24" t="s">
        <v>1997</v>
      </c>
      <c r="G847" s="25">
        <v>43707</v>
      </c>
      <c r="H847" s="12" t="str">
        <f>VLOOKUP(C847,'MASTER SALE PARTY'!$B$4:$E$1000,3,FALSE)</f>
        <v>27-Maharashatra</v>
      </c>
      <c r="I847" s="17">
        <v>0</v>
      </c>
      <c r="J847" s="17" t="s">
        <v>37</v>
      </c>
      <c r="K847" s="278">
        <v>998898</v>
      </c>
      <c r="L847" s="20">
        <f>VLOOKUP(K847,'MASTER SALE HSN'!$A$4:$E$200,5,FALSE)</f>
        <v>18</v>
      </c>
      <c r="S847" s="28">
        <v>2250</v>
      </c>
      <c r="T847" s="21">
        <f t="shared" si="51"/>
        <v>0</v>
      </c>
      <c r="U847" s="21">
        <f t="shared" si="52"/>
        <v>202.5</v>
      </c>
      <c r="V847" s="21">
        <f t="shared" si="53"/>
        <v>202.5</v>
      </c>
      <c r="W847" s="21">
        <v>0</v>
      </c>
      <c r="X847" s="27">
        <f t="shared" ref="X847" si="59">+W847+V847+U847+T847+S847</f>
        <v>2655</v>
      </c>
      <c r="Y847" s="12" t="s">
        <v>38</v>
      </c>
      <c r="Z847" s="12" t="s">
        <v>1482</v>
      </c>
      <c r="AA847" s="12" t="str">
        <f>VLOOKUP(C847,'MASTER SALE PARTY'!$B$4:$E$1000,4,FALSE)</f>
        <v>Local</v>
      </c>
      <c r="AB847" s="26">
        <v>150</v>
      </c>
    </row>
    <row r="848" spans="1:28">
      <c r="A848" s="16">
        <v>43678</v>
      </c>
      <c r="B848" s="5">
        <v>119</v>
      </c>
      <c r="C848" s="23" t="s">
        <v>59</v>
      </c>
      <c r="D848" s="12" t="str">
        <f>VLOOKUP(C848,'MASTER SALE PARTY'!$B$4:$E$1000,2,FALSE)</f>
        <v>27AAACT1848E1ZH</v>
      </c>
      <c r="E848" s="12" t="s">
        <v>1545</v>
      </c>
      <c r="F848" s="24" t="s">
        <v>1998</v>
      </c>
      <c r="G848" s="25">
        <v>43707</v>
      </c>
      <c r="H848" s="12" t="str">
        <f>VLOOKUP(C848,'MASTER SALE PARTY'!$B$4:$E$1000,3,FALSE)</f>
        <v>27-Maharashatra</v>
      </c>
      <c r="I848" s="17">
        <v>0</v>
      </c>
      <c r="J848" s="17" t="s">
        <v>37</v>
      </c>
      <c r="K848" s="278">
        <v>87089900</v>
      </c>
      <c r="L848" s="20">
        <f>VLOOKUP(K848,'MASTER SALE HSN'!$A$4:$E$200,5,FALSE)</f>
        <v>28</v>
      </c>
      <c r="S848" s="28">
        <v>19512.72</v>
      </c>
      <c r="T848" s="21">
        <f t="shared" si="51"/>
        <v>0</v>
      </c>
      <c r="U848" s="21">
        <f t="shared" si="52"/>
        <v>2731.7808000000005</v>
      </c>
      <c r="V848" s="21">
        <f t="shared" si="53"/>
        <v>2731.7808000000005</v>
      </c>
      <c r="W848" s="21">
        <v>0</v>
      </c>
      <c r="X848" s="329">
        <f>+W848+V848+U848+T848+S848-0.01</f>
        <v>24976.271600000004</v>
      </c>
      <c r="Y848" s="12" t="s">
        <v>38</v>
      </c>
      <c r="Z848" s="12" t="s">
        <v>1482</v>
      </c>
      <c r="AA848" s="12" t="str">
        <f>VLOOKUP(C848,'MASTER SALE PARTY'!$B$4:$E$1000,4,FALSE)</f>
        <v>Local</v>
      </c>
      <c r="AB848" s="26">
        <v>41</v>
      </c>
    </row>
    <row r="849" spans="1:28">
      <c r="A849" s="16">
        <v>43678</v>
      </c>
      <c r="B849" s="5">
        <v>120</v>
      </c>
      <c r="C849" s="23" t="s">
        <v>185</v>
      </c>
      <c r="D849" s="12" t="str">
        <f>VLOOKUP(C849,'MASTER SALE PARTY'!$B$4:$E$1000,2,FALSE)</f>
        <v>27AABFP3834C1ZK</v>
      </c>
      <c r="E849" s="12" t="s">
        <v>1545</v>
      </c>
      <c r="F849" s="24" t="s">
        <v>1999</v>
      </c>
      <c r="G849" s="25">
        <v>43707</v>
      </c>
      <c r="H849" s="12" t="str">
        <f>VLOOKUP(C849,'MASTER SALE PARTY'!$B$4:$E$1000,3,FALSE)</f>
        <v>27-Maharashatra</v>
      </c>
      <c r="I849" s="17">
        <v>0</v>
      </c>
      <c r="J849" s="17" t="s">
        <v>37</v>
      </c>
      <c r="K849" s="278">
        <v>87141900</v>
      </c>
      <c r="L849" s="20">
        <f>VLOOKUP(K849,'MASTER SALE HSN'!$A$4:$E$200,5,FALSE)</f>
        <v>28</v>
      </c>
      <c r="S849" s="28">
        <v>18156</v>
      </c>
      <c r="T849" s="21">
        <f t="shared" si="51"/>
        <v>0</v>
      </c>
      <c r="U849" s="21">
        <f t="shared" si="52"/>
        <v>2541.84</v>
      </c>
      <c r="V849" s="21">
        <f t="shared" si="53"/>
        <v>2541.84</v>
      </c>
      <c r="W849" s="21">
        <v>0</v>
      </c>
      <c r="X849" s="27">
        <f>+W849+V849+U849+T849+S849</f>
        <v>23239.68</v>
      </c>
      <c r="Y849" s="12" t="s">
        <v>38</v>
      </c>
      <c r="Z849" s="12" t="s">
        <v>1482</v>
      </c>
      <c r="AA849" s="12" t="str">
        <f>VLOOKUP(C849,'MASTER SALE PARTY'!$B$4:$E$1000,4,FALSE)</f>
        <v>Local</v>
      </c>
      <c r="AB849" s="26">
        <v>1200</v>
      </c>
    </row>
    <row r="850" spans="1:28">
      <c r="A850" s="16">
        <v>43678</v>
      </c>
      <c r="B850" s="5">
        <v>121</v>
      </c>
      <c r="C850" s="23" t="s">
        <v>45</v>
      </c>
      <c r="D850" s="12" t="str">
        <f>VLOOKUP(C850,'MASTER SALE PARTY'!$B$4:$E$1000,2,FALSE)</f>
        <v>27AAECM8871A1ZF</v>
      </c>
      <c r="E850" s="12" t="s">
        <v>1545</v>
      </c>
      <c r="F850" s="24" t="s">
        <v>2000</v>
      </c>
      <c r="G850" s="25">
        <v>43707</v>
      </c>
      <c r="H850" s="12" t="str">
        <f>VLOOKUP(C850,'MASTER SALE PARTY'!$B$4:$E$1000,3,FALSE)</f>
        <v>27-Maharashatra</v>
      </c>
      <c r="I850" s="17">
        <v>0</v>
      </c>
      <c r="J850" s="17" t="s">
        <v>37</v>
      </c>
      <c r="K850" s="278">
        <v>87089900</v>
      </c>
      <c r="L850" s="20">
        <f>VLOOKUP(K850,'MASTER SALE HSN'!$A$4:$E$200,5,FALSE)</f>
        <v>28</v>
      </c>
      <c r="S850" s="28">
        <v>23508.6</v>
      </c>
      <c r="T850" s="21">
        <f t="shared" si="51"/>
        <v>0</v>
      </c>
      <c r="U850" s="21">
        <f t="shared" si="52"/>
        <v>3291.2039999999997</v>
      </c>
      <c r="V850" s="21">
        <f t="shared" si="53"/>
        <v>3291.2039999999997</v>
      </c>
      <c r="W850" s="21">
        <v>0</v>
      </c>
      <c r="X850" s="27">
        <f>+W850+V850+U850+T850+S850-0.01</f>
        <v>30090.998</v>
      </c>
      <c r="Y850" s="12" t="s">
        <v>38</v>
      </c>
      <c r="Z850" s="12" t="s">
        <v>1482</v>
      </c>
      <c r="AA850" s="12" t="str">
        <f>VLOOKUP(C850,'MASTER SALE PARTY'!$B$4:$E$1000,4,FALSE)</f>
        <v>Local</v>
      </c>
      <c r="AB850" s="26">
        <v>12</v>
      </c>
    </row>
    <row r="851" spans="1:28">
      <c r="A851" s="16">
        <v>43678</v>
      </c>
      <c r="B851" s="5">
        <v>122</v>
      </c>
      <c r="C851" s="23" t="s">
        <v>45</v>
      </c>
      <c r="D851" s="12" t="str">
        <f>VLOOKUP(C851,'MASTER SALE PARTY'!$B$4:$E$1000,2,FALSE)</f>
        <v>27AAECM8871A1ZF</v>
      </c>
      <c r="E851" s="12" t="s">
        <v>1545</v>
      </c>
      <c r="F851" s="24" t="s">
        <v>2001</v>
      </c>
      <c r="G851" s="25">
        <v>43708</v>
      </c>
      <c r="H851" s="12" t="str">
        <f>VLOOKUP(C851,'MASTER SALE PARTY'!$B$4:$E$1000,3,FALSE)</f>
        <v>27-Maharashatra</v>
      </c>
      <c r="I851" s="17">
        <v>0</v>
      </c>
      <c r="J851" s="17" t="s">
        <v>37</v>
      </c>
      <c r="K851" s="278">
        <v>87089900</v>
      </c>
      <c r="L851" s="20">
        <f>VLOOKUP(K851,'MASTER SALE HSN'!$A$4:$E$200,5,FALSE)</f>
        <v>28</v>
      </c>
      <c r="S851" s="28">
        <v>23508.6</v>
      </c>
      <c r="T851" s="21">
        <f t="shared" si="51"/>
        <v>0</v>
      </c>
      <c r="U851" s="21">
        <f t="shared" si="52"/>
        <v>3291.2039999999997</v>
      </c>
      <c r="V851" s="21">
        <f t="shared" si="53"/>
        <v>3291.2039999999997</v>
      </c>
      <c r="W851" s="21">
        <v>0</v>
      </c>
      <c r="X851" s="27">
        <f>+W851+V851+U851+T851+S851-0.01</f>
        <v>30090.998</v>
      </c>
      <c r="Y851" s="12" t="s">
        <v>38</v>
      </c>
      <c r="Z851" s="12" t="s">
        <v>1482</v>
      </c>
      <c r="AA851" s="12" t="str">
        <f>VLOOKUP(C851,'MASTER SALE PARTY'!$B$4:$E$1000,4,FALSE)</f>
        <v>Local</v>
      </c>
      <c r="AB851" s="26">
        <v>12</v>
      </c>
    </row>
    <row r="852" spans="1:28">
      <c r="A852" s="16">
        <v>43678</v>
      </c>
      <c r="B852" s="5">
        <v>123</v>
      </c>
      <c r="C852" s="23" t="s">
        <v>185</v>
      </c>
      <c r="D852" s="12" t="str">
        <f>VLOOKUP(C852,'MASTER SALE PARTY'!$B$4:$E$1000,2,FALSE)</f>
        <v>27AABFP3834C1ZK</v>
      </c>
      <c r="E852" s="12" t="s">
        <v>1545</v>
      </c>
      <c r="F852" s="24" t="s">
        <v>2002</v>
      </c>
      <c r="G852" s="25">
        <v>43708</v>
      </c>
      <c r="H852" s="12" t="str">
        <f>VLOOKUP(C852,'MASTER SALE PARTY'!$B$4:$E$1000,3,FALSE)</f>
        <v>27-Maharashatra</v>
      </c>
      <c r="I852" s="17">
        <v>0</v>
      </c>
      <c r="J852" s="17" t="s">
        <v>37</v>
      </c>
      <c r="K852" s="278">
        <v>87141900</v>
      </c>
      <c r="L852" s="20">
        <f>VLOOKUP(K852,'MASTER SALE HSN'!$A$4:$E$200,5,FALSE)</f>
        <v>28</v>
      </c>
      <c r="S852" s="28">
        <v>51442</v>
      </c>
      <c r="T852" s="21">
        <f t="shared" si="51"/>
        <v>0</v>
      </c>
      <c r="U852" s="21">
        <f t="shared" si="52"/>
        <v>7201.8799999999992</v>
      </c>
      <c r="V852" s="21">
        <f t="shared" si="53"/>
        <v>7201.8799999999992</v>
      </c>
      <c r="W852" s="21">
        <v>0</v>
      </c>
      <c r="X852" s="27">
        <f>+W852+V852+U852+T852+S852</f>
        <v>65845.759999999995</v>
      </c>
      <c r="Y852" s="12" t="s">
        <v>38</v>
      </c>
      <c r="Z852" s="12" t="s">
        <v>1482</v>
      </c>
      <c r="AA852" s="12" t="str">
        <f>VLOOKUP(C852,'MASTER SALE PARTY'!$B$4:$E$1000,4,FALSE)</f>
        <v>Local</v>
      </c>
      <c r="AB852" s="26">
        <v>3400</v>
      </c>
    </row>
    <row r="853" spans="1:28">
      <c r="A853" s="16">
        <v>43678</v>
      </c>
      <c r="B853" s="5">
        <v>124</v>
      </c>
      <c r="C853" s="23" t="s">
        <v>121</v>
      </c>
      <c r="D853" s="12" t="str">
        <f>VLOOKUP(C853,'MASTER SALE PARTY'!$B$4:$E$1000,2,FALSE)</f>
        <v>23AABCE9378F1ZK</v>
      </c>
      <c r="E853" s="12" t="s">
        <v>1545</v>
      </c>
      <c r="F853" s="24" t="s">
        <v>2003</v>
      </c>
      <c r="G853" s="25">
        <v>43708</v>
      </c>
      <c r="H853" s="12" t="str">
        <f>VLOOKUP(C853,'MASTER SALE PARTY'!$B$4:$E$1000,3,FALSE)</f>
        <v>23-Madhya Pradesh</v>
      </c>
      <c r="I853" s="17">
        <v>0</v>
      </c>
      <c r="J853" s="17" t="s">
        <v>37</v>
      </c>
      <c r="K853" s="278">
        <v>87081090</v>
      </c>
      <c r="L853" s="20">
        <f>VLOOKUP(K853,'MASTER SALE HSN'!$A$4:$E$200,5,FALSE)</f>
        <v>28</v>
      </c>
      <c r="S853" s="28">
        <v>2021.5</v>
      </c>
      <c r="T853" s="21">
        <f t="shared" si="51"/>
        <v>566.02</v>
      </c>
      <c r="U853" s="21">
        <f t="shared" si="52"/>
        <v>0</v>
      </c>
      <c r="V853" s="21">
        <f t="shared" si="53"/>
        <v>0</v>
      </c>
      <c r="W853" s="21">
        <v>0</v>
      </c>
      <c r="X853" s="27">
        <f t="shared" ref="X853:X861" si="60">+W853+V853+U853+T853+S853</f>
        <v>2587.52</v>
      </c>
      <c r="Y853" s="12" t="s">
        <v>38</v>
      </c>
      <c r="Z853" s="12" t="s">
        <v>1482</v>
      </c>
      <c r="AA853" s="12" t="str">
        <f>VLOOKUP(C853,'MASTER SALE PARTY'!$B$4:$E$1000,4,FALSE)</f>
        <v>Oms</v>
      </c>
      <c r="AB853" s="26">
        <v>1</v>
      </c>
    </row>
    <row r="854" spans="1:28">
      <c r="A854" s="16">
        <v>43678</v>
      </c>
      <c r="B854" s="5">
        <v>125</v>
      </c>
      <c r="C854" s="23" t="s">
        <v>121</v>
      </c>
      <c r="D854" s="12" t="str">
        <f>VLOOKUP(C854,'MASTER SALE PARTY'!$B$4:$E$1000,2,FALSE)</f>
        <v>23AABCE9378F1ZK</v>
      </c>
      <c r="E854" s="12" t="s">
        <v>1545</v>
      </c>
      <c r="F854" s="24" t="s">
        <v>2004</v>
      </c>
      <c r="G854" s="25">
        <v>43708</v>
      </c>
      <c r="H854" s="12" t="str">
        <f>VLOOKUP(C854,'MASTER SALE PARTY'!$B$4:$E$1000,3,FALSE)</f>
        <v>23-Madhya Pradesh</v>
      </c>
      <c r="I854" s="17">
        <v>0</v>
      </c>
      <c r="J854" s="17" t="s">
        <v>37</v>
      </c>
      <c r="K854" s="278">
        <v>87081090</v>
      </c>
      <c r="L854" s="20">
        <f>VLOOKUP(K854,'MASTER SALE HSN'!$A$4:$E$200,5,FALSE)</f>
        <v>28</v>
      </c>
      <c r="S854" s="28">
        <v>4297.6000000000004</v>
      </c>
      <c r="T854" s="21">
        <f t="shared" si="51"/>
        <v>1203.3280000000002</v>
      </c>
      <c r="U854" s="21">
        <f t="shared" si="52"/>
        <v>0</v>
      </c>
      <c r="V854" s="21">
        <f t="shared" si="53"/>
        <v>0</v>
      </c>
      <c r="W854" s="21">
        <v>0</v>
      </c>
      <c r="X854" s="27">
        <f t="shared" si="60"/>
        <v>5500.9280000000008</v>
      </c>
      <c r="Y854" s="12" t="s">
        <v>38</v>
      </c>
      <c r="Z854" s="12" t="s">
        <v>1482</v>
      </c>
      <c r="AA854" s="12" t="str">
        <f>VLOOKUP(C854,'MASTER SALE PARTY'!$B$4:$E$1000,4,FALSE)</f>
        <v>Oms</v>
      </c>
      <c r="AB854" s="26">
        <v>2</v>
      </c>
    </row>
    <row r="855" spans="1:28">
      <c r="A855" s="16">
        <v>43678</v>
      </c>
      <c r="B855" s="5">
        <v>126</v>
      </c>
      <c r="C855" s="23" t="s">
        <v>121</v>
      </c>
      <c r="D855" s="12" t="str">
        <f>VLOOKUP(C855,'MASTER SALE PARTY'!$B$4:$E$1000,2,FALSE)</f>
        <v>23AABCE9378F1ZK</v>
      </c>
      <c r="E855" s="12" t="s">
        <v>1545</v>
      </c>
      <c r="F855" s="24" t="s">
        <v>2005</v>
      </c>
      <c r="G855" s="25">
        <v>43708</v>
      </c>
      <c r="H855" s="12" t="str">
        <f>VLOOKUP(C855,'MASTER SALE PARTY'!$B$4:$E$1000,3,FALSE)</f>
        <v>23-Madhya Pradesh</v>
      </c>
      <c r="I855" s="17">
        <v>0</v>
      </c>
      <c r="J855" s="17" t="s">
        <v>37</v>
      </c>
      <c r="K855" s="278">
        <v>87081090</v>
      </c>
      <c r="L855" s="20">
        <f>VLOOKUP(K855,'MASTER SALE HSN'!$A$4:$E$200,5,FALSE)</f>
        <v>28</v>
      </c>
      <c r="S855" s="28">
        <v>3806.8</v>
      </c>
      <c r="T855" s="21">
        <f t="shared" si="51"/>
        <v>1065.9040000000002</v>
      </c>
      <c r="U855" s="21">
        <f t="shared" si="52"/>
        <v>0</v>
      </c>
      <c r="V855" s="21">
        <f t="shared" si="53"/>
        <v>0</v>
      </c>
      <c r="W855" s="21">
        <v>0</v>
      </c>
      <c r="X855" s="27">
        <f t="shared" si="60"/>
        <v>4872.7040000000006</v>
      </c>
      <c r="Y855" s="12" t="s">
        <v>38</v>
      </c>
      <c r="Z855" s="12" t="s">
        <v>1482</v>
      </c>
      <c r="AA855" s="12" t="str">
        <f>VLOOKUP(C855,'MASTER SALE PARTY'!$B$4:$E$1000,4,FALSE)</f>
        <v>Oms</v>
      </c>
      <c r="AB855" s="26">
        <v>2</v>
      </c>
    </row>
    <row r="856" spans="1:28">
      <c r="A856" s="16">
        <v>43678</v>
      </c>
      <c r="B856" s="5">
        <v>127</v>
      </c>
      <c r="C856" s="23" t="s">
        <v>121</v>
      </c>
      <c r="D856" s="12" t="str">
        <f>VLOOKUP(C856,'MASTER SALE PARTY'!$B$4:$E$1000,2,FALSE)</f>
        <v>23AABCE9378F1ZK</v>
      </c>
      <c r="E856" s="12" t="s">
        <v>1545</v>
      </c>
      <c r="F856" s="24" t="s">
        <v>2006</v>
      </c>
      <c r="G856" s="25">
        <v>43708</v>
      </c>
      <c r="H856" s="12" t="str">
        <f>VLOOKUP(C856,'MASTER SALE PARTY'!$B$4:$E$1000,3,FALSE)</f>
        <v>23-Madhya Pradesh</v>
      </c>
      <c r="I856" s="17">
        <v>0</v>
      </c>
      <c r="J856" s="17" t="s">
        <v>37</v>
      </c>
      <c r="K856" s="278">
        <v>87081090</v>
      </c>
      <c r="L856" s="20">
        <f>VLOOKUP(K856,'MASTER SALE HSN'!$A$4:$E$200,5,FALSE)</f>
        <v>28</v>
      </c>
      <c r="S856" s="28">
        <v>2590.1999999999998</v>
      </c>
      <c r="T856" s="21">
        <f t="shared" si="51"/>
        <v>725.25599999999997</v>
      </c>
      <c r="U856" s="21">
        <f t="shared" si="52"/>
        <v>0</v>
      </c>
      <c r="V856" s="21">
        <f t="shared" si="53"/>
        <v>0</v>
      </c>
      <c r="W856" s="21">
        <v>0</v>
      </c>
      <c r="X856" s="27">
        <f t="shared" si="60"/>
        <v>3315.4559999999997</v>
      </c>
      <c r="Y856" s="12" t="s">
        <v>38</v>
      </c>
      <c r="Z856" s="12" t="s">
        <v>1482</v>
      </c>
      <c r="AA856" s="12" t="str">
        <f>VLOOKUP(C856,'MASTER SALE PARTY'!$B$4:$E$1000,4,FALSE)</f>
        <v>Oms</v>
      </c>
      <c r="AB856" s="26">
        <v>2</v>
      </c>
    </row>
    <row r="857" spans="1:28">
      <c r="A857" s="16">
        <v>43678</v>
      </c>
      <c r="B857" s="5">
        <v>128</v>
      </c>
      <c r="C857" s="23" t="s">
        <v>121</v>
      </c>
      <c r="D857" s="12" t="str">
        <f>VLOOKUP(C857,'MASTER SALE PARTY'!$B$4:$E$1000,2,FALSE)</f>
        <v>23AABCE9378F1ZK</v>
      </c>
      <c r="E857" s="12" t="s">
        <v>1545</v>
      </c>
      <c r="F857" s="24" t="s">
        <v>2007</v>
      </c>
      <c r="G857" s="25">
        <v>43708</v>
      </c>
      <c r="H857" s="12" t="str">
        <f>VLOOKUP(C857,'MASTER SALE PARTY'!$B$4:$E$1000,3,FALSE)</f>
        <v>23-Madhya Pradesh</v>
      </c>
      <c r="I857" s="17">
        <v>0</v>
      </c>
      <c r="J857" s="17" t="s">
        <v>37</v>
      </c>
      <c r="K857" s="278">
        <v>87081090</v>
      </c>
      <c r="L857" s="20">
        <f>VLOOKUP(K857,'MASTER SALE HSN'!$A$4:$E$200,5,FALSE)</f>
        <v>28</v>
      </c>
      <c r="S857" s="28">
        <v>6092.61</v>
      </c>
      <c r="T857" s="21">
        <f t="shared" si="51"/>
        <v>1705.9307999999999</v>
      </c>
      <c r="U857" s="21">
        <f t="shared" si="52"/>
        <v>0</v>
      </c>
      <c r="V857" s="21">
        <f t="shared" si="53"/>
        <v>0</v>
      </c>
      <c r="W857" s="21">
        <v>0</v>
      </c>
      <c r="X857" s="27">
        <f t="shared" si="60"/>
        <v>7798.5407999999998</v>
      </c>
      <c r="Y857" s="12" t="s">
        <v>38</v>
      </c>
      <c r="Z857" s="12" t="s">
        <v>1482</v>
      </c>
      <c r="AA857" s="12" t="str">
        <f>VLOOKUP(C857,'MASTER SALE PARTY'!$B$4:$E$1000,4,FALSE)</f>
        <v>Oms</v>
      </c>
      <c r="AB857" s="26">
        <v>3</v>
      </c>
    </row>
    <row r="858" spans="1:28">
      <c r="A858" s="16">
        <v>43678</v>
      </c>
      <c r="B858" s="5">
        <v>129</v>
      </c>
      <c r="C858" s="23" t="s">
        <v>121</v>
      </c>
      <c r="D858" s="12" t="str">
        <f>VLOOKUP(C858,'MASTER SALE PARTY'!$B$4:$E$1000,2,FALSE)</f>
        <v>23AABCE9378F1ZK</v>
      </c>
      <c r="E858" s="12" t="s">
        <v>1545</v>
      </c>
      <c r="F858" s="24" t="s">
        <v>2008</v>
      </c>
      <c r="G858" s="25">
        <v>43708</v>
      </c>
      <c r="H858" s="12" t="str">
        <f>VLOOKUP(C858,'MASTER SALE PARTY'!$B$4:$E$1000,3,FALSE)</f>
        <v>23-Madhya Pradesh</v>
      </c>
      <c r="I858" s="17">
        <v>0</v>
      </c>
      <c r="J858" s="17" t="s">
        <v>37</v>
      </c>
      <c r="K858" s="278">
        <v>87081090</v>
      </c>
      <c r="L858" s="20">
        <f>VLOOKUP(K858,'MASTER SALE HSN'!$A$4:$E$200,5,FALSE)</f>
        <v>28</v>
      </c>
      <c r="S858" s="28">
        <v>20654.04</v>
      </c>
      <c r="T858" s="21">
        <f t="shared" si="51"/>
        <v>5783.1311999999998</v>
      </c>
      <c r="U858" s="21">
        <f t="shared" si="52"/>
        <v>0</v>
      </c>
      <c r="V858" s="21">
        <f t="shared" si="53"/>
        <v>0</v>
      </c>
      <c r="W858" s="21">
        <v>0</v>
      </c>
      <c r="X858" s="27">
        <f t="shared" si="60"/>
        <v>26437.171200000001</v>
      </c>
      <c r="Y858" s="12" t="s">
        <v>38</v>
      </c>
      <c r="Z858" s="12" t="s">
        <v>1482</v>
      </c>
      <c r="AA858" s="12" t="str">
        <f>VLOOKUP(C858,'MASTER SALE PARTY'!$B$4:$E$1000,4,FALSE)</f>
        <v>Oms</v>
      </c>
      <c r="AB858" s="26">
        <v>22</v>
      </c>
    </row>
    <row r="859" spans="1:28">
      <c r="A859" s="16">
        <v>43678</v>
      </c>
      <c r="B859" s="5">
        <v>130</v>
      </c>
      <c r="C859" s="23" t="s">
        <v>121</v>
      </c>
      <c r="D859" s="12" t="str">
        <f>VLOOKUP(C859,'MASTER SALE PARTY'!$B$4:$E$1000,2,FALSE)</f>
        <v>23AABCE9378F1ZK</v>
      </c>
      <c r="E859" s="12" t="s">
        <v>1545</v>
      </c>
      <c r="F859" s="24" t="s">
        <v>2009</v>
      </c>
      <c r="G859" s="25">
        <v>43708</v>
      </c>
      <c r="H859" s="12" t="str">
        <f>VLOOKUP(C859,'MASTER SALE PARTY'!$B$4:$E$1000,3,FALSE)</f>
        <v>23-Madhya Pradesh</v>
      </c>
      <c r="I859" s="17">
        <v>0</v>
      </c>
      <c r="J859" s="17" t="s">
        <v>37</v>
      </c>
      <c r="K859" s="278">
        <v>87081090</v>
      </c>
      <c r="L859" s="20">
        <f>VLOOKUP(K859,'MASTER SALE HSN'!$A$4:$E$200,5,FALSE)</f>
        <v>28</v>
      </c>
      <c r="S859" s="28">
        <v>986.4</v>
      </c>
      <c r="T859" s="21">
        <f t="shared" si="51"/>
        <v>276.19199999999995</v>
      </c>
      <c r="U859" s="21">
        <f t="shared" si="52"/>
        <v>0</v>
      </c>
      <c r="V859" s="21">
        <f t="shared" si="53"/>
        <v>0</v>
      </c>
      <c r="W859" s="21">
        <v>0</v>
      </c>
      <c r="X859" s="27">
        <f t="shared" si="60"/>
        <v>1262.5919999999999</v>
      </c>
      <c r="Y859" s="12" t="s">
        <v>38</v>
      </c>
      <c r="Z859" s="12" t="s">
        <v>1482</v>
      </c>
      <c r="AA859" s="12" t="str">
        <f>VLOOKUP(C859,'MASTER SALE PARTY'!$B$4:$E$1000,4,FALSE)</f>
        <v>Oms</v>
      </c>
      <c r="AB859" s="26">
        <v>3</v>
      </c>
    </row>
    <row r="860" spans="1:28">
      <c r="A860" s="16">
        <v>43678</v>
      </c>
      <c r="B860" s="5">
        <v>131</v>
      </c>
      <c r="C860" s="23" t="s">
        <v>121</v>
      </c>
      <c r="D860" s="12" t="str">
        <f>VLOOKUP(C860,'MASTER SALE PARTY'!$B$4:$E$1000,2,FALSE)</f>
        <v>23AABCE9378F1ZK</v>
      </c>
      <c r="E860" s="12" t="s">
        <v>1545</v>
      </c>
      <c r="F860" s="24" t="s">
        <v>2010</v>
      </c>
      <c r="G860" s="25">
        <v>43708</v>
      </c>
      <c r="H860" s="12" t="str">
        <f>VLOOKUP(C860,'MASTER SALE PARTY'!$B$4:$E$1000,3,FALSE)</f>
        <v>23-Madhya Pradesh</v>
      </c>
      <c r="I860" s="17">
        <v>0</v>
      </c>
      <c r="J860" s="17" t="s">
        <v>37</v>
      </c>
      <c r="K860" s="278">
        <v>87081090</v>
      </c>
      <c r="L860" s="20">
        <f>VLOOKUP(K860,'MASTER SALE HSN'!$A$4:$E$200,5,FALSE)</f>
        <v>28</v>
      </c>
      <c r="S860" s="28">
        <v>2789.46</v>
      </c>
      <c r="T860" s="21">
        <f t="shared" si="51"/>
        <v>781.04880000000003</v>
      </c>
      <c r="U860" s="21">
        <f t="shared" si="52"/>
        <v>0</v>
      </c>
      <c r="V860" s="21">
        <f t="shared" si="53"/>
        <v>0</v>
      </c>
      <c r="W860" s="21">
        <v>0</v>
      </c>
      <c r="X860" s="27">
        <f t="shared" si="60"/>
        <v>3570.5088000000001</v>
      </c>
      <c r="Y860" s="12" t="s">
        <v>38</v>
      </c>
      <c r="Z860" s="12" t="s">
        <v>1482</v>
      </c>
      <c r="AA860" s="12" t="str">
        <f>VLOOKUP(C860,'MASTER SALE PARTY'!$B$4:$E$1000,4,FALSE)</f>
        <v>Oms</v>
      </c>
      <c r="AB860" s="26">
        <v>2</v>
      </c>
    </row>
    <row r="861" spans="1:28">
      <c r="A861" s="16">
        <v>43678</v>
      </c>
      <c r="B861" s="5">
        <v>132</v>
      </c>
      <c r="C861" s="23" t="s">
        <v>142</v>
      </c>
      <c r="D861" s="12" t="str">
        <f>VLOOKUP(C861,'MASTER SALE PARTY'!$B$4:$E$1000,2,FALSE)</f>
        <v>27AAACB2484Q1Z8</v>
      </c>
      <c r="E861" s="12" t="s">
        <v>1545</v>
      </c>
      <c r="F861" s="24" t="s">
        <v>2011</v>
      </c>
      <c r="G861" s="25">
        <v>43708</v>
      </c>
      <c r="H861" s="12" t="str">
        <f>VLOOKUP(C861,'MASTER SALE PARTY'!$B$4:$E$1000,3,FALSE)</f>
        <v>27-Maharashatra</v>
      </c>
      <c r="I861" s="17">
        <v>0</v>
      </c>
      <c r="J861" s="17" t="s">
        <v>37</v>
      </c>
      <c r="K861" s="278">
        <v>998898</v>
      </c>
      <c r="L861" s="20">
        <f>VLOOKUP(K861,'MASTER SALE HSN'!$A$4:$E$200,5,FALSE)</f>
        <v>18</v>
      </c>
      <c r="S861" s="28">
        <v>208980</v>
      </c>
      <c r="T861" s="21">
        <f t="shared" si="51"/>
        <v>0</v>
      </c>
      <c r="U861" s="21">
        <f t="shared" si="52"/>
        <v>18808.2</v>
      </c>
      <c r="V861" s="21">
        <f t="shared" si="53"/>
        <v>18808.2</v>
      </c>
      <c r="W861" s="21">
        <v>0</v>
      </c>
      <c r="X861" s="27">
        <f t="shared" si="60"/>
        <v>246596.4</v>
      </c>
      <c r="Y861" s="12" t="s">
        <v>38</v>
      </c>
      <c r="Z861" s="12" t="s">
        <v>1482</v>
      </c>
      <c r="AA861" s="12" t="str">
        <f>VLOOKUP(C861,'MASTER SALE PARTY'!$B$4:$E$1000,4,FALSE)</f>
        <v>Local</v>
      </c>
      <c r="AB861" s="26">
        <v>2430</v>
      </c>
    </row>
  </sheetData>
  <mergeCells count="25">
    <mergeCell ref="O4:O5"/>
    <mergeCell ref="B2:W2"/>
    <mergeCell ref="B3:W3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Z4:Z5"/>
    <mergeCell ref="AA4:AA5"/>
    <mergeCell ref="AB4:AB5"/>
    <mergeCell ref="P4:P5"/>
    <mergeCell ref="Q4:Q5"/>
    <mergeCell ref="S4:S5"/>
    <mergeCell ref="T4:W4"/>
    <mergeCell ref="X4:X5"/>
    <mergeCell ref="Y4:Y5"/>
  </mergeCells>
  <conditionalFormatting sqref="F6:F822">
    <cfRule type="duplicateValues" dxfId="230" priority="8"/>
  </conditionalFormatting>
  <conditionalFormatting sqref="F823">
    <cfRule type="duplicateValues" dxfId="229" priority="7"/>
  </conditionalFormatting>
  <conditionalFormatting sqref="F824">
    <cfRule type="duplicateValues" dxfId="228" priority="6"/>
  </conditionalFormatting>
  <conditionalFormatting sqref="F825">
    <cfRule type="duplicateValues" dxfId="227" priority="5"/>
  </conditionalFormatting>
  <conditionalFormatting sqref="F826">
    <cfRule type="duplicateValues" dxfId="226" priority="4"/>
  </conditionalFormatting>
  <conditionalFormatting sqref="F827">
    <cfRule type="duplicateValues" dxfId="225" priority="3"/>
  </conditionalFormatting>
  <conditionalFormatting sqref="F828">
    <cfRule type="duplicateValues" dxfId="224" priority="2"/>
  </conditionalFormatting>
  <conditionalFormatting sqref="F829">
    <cfRule type="duplicateValues" dxfId="223" priority="1"/>
  </conditionalFormatting>
  <dataValidations count="5">
    <dataValidation type="list" allowBlank="1" showInputMessage="1" showErrorMessage="1" sqref="E802 E805 E813 E818 E820 E824 E826 E830 E835 E840 E843 E849 E852">
      <formula1>"CREDIT NOTE,DEBIT NOTE,INVOICE,BILL OF ENTRY,CHALLAN"</formula1>
    </dataValidation>
    <dataValidation type="list" allowBlank="1" showInputMessage="1" showErrorMessage="1" sqref="Y16:Y861">
      <formula1>"B2B,B2C LARGE,B2C SMALL,EXPORT WPAY,EXPORT WOPAY,B2C OTHER,NIL,ZERO,EXEMPTED,NON-GST,SEZ WPAY,SEZ WOPAY,DEEM EXP.WREFUND,DEEM EXP.WOREFUND,E-COM,B2C"</formula1>
    </dataValidation>
    <dataValidation type="list" allowBlank="1" showInputMessage="1" showErrorMessage="1" sqref="Y6:Y15">
      <formula1>"B2B,B2C LARGE,B2C SMALL,EXPORT WPAY,EXPORT WOPAY,B2C OTHER,NIL,ZERO,EXEMP.,NON-GST,SEZ WPAY,SEZ WOPAY,DEEM EXP.WREFUND,DEEM EXP.WOREFUND,E-COM,B2C"</formula1>
    </dataValidation>
    <dataValidation type="list" allowBlank="1" showInputMessage="1" showErrorMessage="1" sqref="Z6:Z728 Z730:Z861">
      <formula1>"Taxable,Non Taxable"</formula1>
    </dataValidation>
    <dataValidation type="list" allowBlank="1" showInputMessage="1" showErrorMessage="1" sqref="E6:E728 E730:E801 E803:E804 E806:E812 E814:E817 E819 E821:E823 E825 E827:E829 E831:E834 E836:E839 E841:E842 E844:E848 E850:E851 E853:E861">
      <formula1>"CREDIT NOTE,DEBIT NOTE,INVOICE,BILL OF ENTRY"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'[2]MASTER SALE PARTY &amp; HSN '!#REF!</xm:f>
          </x14:formula1>
          <xm:sqref>C730:C822 C824:C861</xm:sqref>
        </x14:dataValidation>
        <x14:dataValidation type="list" allowBlank="1" showInputMessage="1" showErrorMessage="1">
          <x14:formula1>
            <xm:f>'MASTER SALE HSN'!$A$4:$A$20</xm:f>
          </x14:formula1>
          <xm:sqref>K541:K720 K6:K167 K171:K356 K359:K531 K823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8"/>
  <sheetViews>
    <sheetView topLeftCell="A64" workbookViewId="0">
      <selection activeCell="C40" sqref="C40:F40"/>
    </sheetView>
  </sheetViews>
  <sheetFormatPr defaultColWidth="14.7109375" defaultRowHeight="12.75"/>
  <cols>
    <col min="1" max="1" width="15" style="144" customWidth="1"/>
    <col min="2" max="2" width="11.28515625" style="144" customWidth="1"/>
    <col min="3" max="3" width="10.42578125" style="143" customWidth="1"/>
    <col min="4" max="4" width="8" style="143" bestFit="1" customWidth="1"/>
    <col min="5" max="6" width="9.5703125" style="143" bestFit="1" customWidth="1"/>
    <col min="7" max="7" width="11.28515625" style="143" bestFit="1" customWidth="1"/>
    <col min="8" max="8" width="10.28515625" style="143" bestFit="1" customWidth="1"/>
    <col min="9" max="10" width="9.5703125" style="143" bestFit="1" customWidth="1"/>
    <col min="11" max="11" width="10.5703125" style="143" bestFit="1" customWidth="1"/>
    <col min="12" max="14" width="9.5703125" style="143" bestFit="1" customWidth="1"/>
    <col min="15" max="15" width="11.28515625" style="143" customWidth="1"/>
    <col min="16" max="16" width="9.140625" style="143" customWidth="1"/>
    <col min="17" max="17" width="10.42578125" style="143" customWidth="1"/>
    <col min="18" max="18" width="11.42578125" style="143" customWidth="1"/>
    <col min="19" max="19" width="5.85546875" style="143" bestFit="1" customWidth="1"/>
    <col min="20" max="20" width="5.42578125" style="143" bestFit="1" customWidth="1"/>
    <col min="21" max="22" width="5.7109375" style="143" bestFit="1" customWidth="1"/>
    <col min="23" max="23" width="5.85546875" style="143" bestFit="1" customWidth="1"/>
    <col min="24" max="24" width="5.42578125" style="143" bestFit="1" customWidth="1"/>
    <col min="25" max="26" width="5.7109375" style="143" bestFit="1" customWidth="1"/>
    <col min="27" max="27" width="5.85546875" style="143" bestFit="1" customWidth="1"/>
    <col min="28" max="28" width="5.42578125" style="143" bestFit="1" customWidth="1"/>
    <col min="29" max="30" width="5.7109375" style="143" bestFit="1" customWidth="1"/>
    <col min="31" max="31" width="5.85546875" style="143" bestFit="1" customWidth="1"/>
    <col min="32" max="32" width="5.42578125" style="143" bestFit="1" customWidth="1"/>
    <col min="33" max="34" width="5.7109375" style="143" bestFit="1" customWidth="1"/>
    <col min="35" max="35" width="5.85546875" style="143" bestFit="1" customWidth="1"/>
    <col min="36" max="36" width="5.42578125" style="143" bestFit="1" customWidth="1"/>
    <col min="37" max="38" width="5.7109375" style="143" bestFit="1" customWidth="1"/>
    <col min="39" max="39" width="5.85546875" style="143" bestFit="1" customWidth="1"/>
    <col min="40" max="40" width="5.42578125" style="143" bestFit="1" customWidth="1"/>
    <col min="41" max="42" width="5.7109375" style="143" bestFit="1" customWidth="1"/>
    <col min="43" max="43" width="5.85546875" style="143" bestFit="1" customWidth="1"/>
    <col min="44" max="44" width="5.42578125" style="143" bestFit="1" customWidth="1"/>
    <col min="45" max="46" width="5.7109375" style="143" bestFit="1" customWidth="1"/>
    <col min="47" max="47" width="5.85546875" style="143" bestFit="1" customWidth="1"/>
    <col min="48" max="48" width="5.42578125" style="143" bestFit="1" customWidth="1"/>
    <col min="49" max="50" width="5.7109375" style="143" bestFit="1" customWidth="1"/>
    <col min="51" max="51" width="11.140625" style="143" customWidth="1"/>
    <col min="52" max="52" width="8.7109375" style="143" bestFit="1" customWidth="1"/>
    <col min="53" max="54" width="10.28515625" style="143" bestFit="1" customWidth="1"/>
    <col min="55" max="16384" width="14.7109375" style="144"/>
  </cols>
  <sheetData>
    <row r="1" spans="1:54" ht="13.5" thickBot="1">
      <c r="A1" s="142" t="s">
        <v>1732</v>
      </c>
      <c r="B1" s="142"/>
    </row>
    <row r="2" spans="1:54" ht="15" customHeight="1">
      <c r="A2" s="673" t="s">
        <v>1414</v>
      </c>
      <c r="B2" s="673" t="s">
        <v>17</v>
      </c>
      <c r="C2" s="670">
        <v>43556</v>
      </c>
      <c r="D2" s="671"/>
      <c r="E2" s="671"/>
      <c r="F2" s="672"/>
      <c r="G2" s="670">
        <v>43586</v>
      </c>
      <c r="H2" s="671"/>
      <c r="I2" s="671"/>
      <c r="J2" s="672"/>
      <c r="K2" s="670">
        <v>43617</v>
      </c>
      <c r="L2" s="671"/>
      <c r="M2" s="671"/>
      <c r="N2" s="672"/>
      <c r="O2" s="670">
        <v>43647</v>
      </c>
      <c r="P2" s="671"/>
      <c r="Q2" s="671"/>
      <c r="R2" s="672"/>
      <c r="S2" s="670">
        <v>43678</v>
      </c>
      <c r="T2" s="671"/>
      <c r="U2" s="671"/>
      <c r="V2" s="672"/>
      <c r="W2" s="670">
        <v>43709</v>
      </c>
      <c r="X2" s="671"/>
      <c r="Y2" s="671"/>
      <c r="Z2" s="672"/>
      <c r="AA2" s="670">
        <v>43739</v>
      </c>
      <c r="AB2" s="671"/>
      <c r="AC2" s="671"/>
      <c r="AD2" s="672"/>
      <c r="AE2" s="670">
        <v>43770</v>
      </c>
      <c r="AF2" s="671"/>
      <c r="AG2" s="671"/>
      <c r="AH2" s="672"/>
      <c r="AI2" s="670">
        <v>43800</v>
      </c>
      <c r="AJ2" s="671"/>
      <c r="AK2" s="671"/>
      <c r="AL2" s="672"/>
      <c r="AM2" s="670">
        <v>43831</v>
      </c>
      <c r="AN2" s="671"/>
      <c r="AO2" s="671"/>
      <c r="AP2" s="672"/>
      <c r="AQ2" s="670">
        <v>43862</v>
      </c>
      <c r="AR2" s="671"/>
      <c r="AS2" s="671"/>
      <c r="AT2" s="672"/>
      <c r="AU2" s="670">
        <v>43891</v>
      </c>
      <c r="AV2" s="671"/>
      <c r="AW2" s="671"/>
      <c r="AX2" s="672"/>
      <c r="AY2" s="675" t="s">
        <v>1415</v>
      </c>
      <c r="AZ2" s="675"/>
      <c r="BA2" s="675"/>
      <c r="BB2" s="676"/>
    </row>
    <row r="3" spans="1:54" ht="15" customHeight="1">
      <c r="A3" s="674"/>
      <c r="B3" s="674"/>
      <c r="C3" s="145" t="s">
        <v>1416</v>
      </c>
      <c r="D3" s="146" t="s">
        <v>27</v>
      </c>
      <c r="E3" s="146" t="s">
        <v>28</v>
      </c>
      <c r="F3" s="147" t="s">
        <v>29</v>
      </c>
      <c r="G3" s="145" t="s">
        <v>1416</v>
      </c>
      <c r="H3" s="146" t="s">
        <v>27</v>
      </c>
      <c r="I3" s="146" t="s">
        <v>28</v>
      </c>
      <c r="J3" s="147" t="s">
        <v>29</v>
      </c>
      <c r="K3" s="145" t="s">
        <v>1416</v>
      </c>
      <c r="L3" s="146" t="s">
        <v>27</v>
      </c>
      <c r="M3" s="146" t="s">
        <v>28</v>
      </c>
      <c r="N3" s="147" t="s">
        <v>29</v>
      </c>
      <c r="O3" s="145" t="s">
        <v>1416</v>
      </c>
      <c r="P3" s="146" t="s">
        <v>27</v>
      </c>
      <c r="Q3" s="146" t="s">
        <v>28</v>
      </c>
      <c r="R3" s="147" t="s">
        <v>29</v>
      </c>
      <c r="S3" s="145" t="s">
        <v>1416</v>
      </c>
      <c r="T3" s="146" t="s">
        <v>27</v>
      </c>
      <c r="U3" s="146" t="s">
        <v>28</v>
      </c>
      <c r="V3" s="147" t="s">
        <v>29</v>
      </c>
      <c r="W3" s="145" t="s">
        <v>1416</v>
      </c>
      <c r="X3" s="146" t="s">
        <v>27</v>
      </c>
      <c r="Y3" s="146" t="s">
        <v>28</v>
      </c>
      <c r="Z3" s="147" t="s">
        <v>29</v>
      </c>
      <c r="AA3" s="145" t="s">
        <v>1416</v>
      </c>
      <c r="AB3" s="146" t="s">
        <v>27</v>
      </c>
      <c r="AC3" s="146" t="s">
        <v>28</v>
      </c>
      <c r="AD3" s="147" t="s">
        <v>29</v>
      </c>
      <c r="AE3" s="145" t="s">
        <v>1416</v>
      </c>
      <c r="AF3" s="146" t="s">
        <v>27</v>
      </c>
      <c r="AG3" s="146" t="s">
        <v>28</v>
      </c>
      <c r="AH3" s="147" t="s">
        <v>29</v>
      </c>
      <c r="AI3" s="145" t="s">
        <v>1416</v>
      </c>
      <c r="AJ3" s="146" t="s">
        <v>27</v>
      </c>
      <c r="AK3" s="146" t="s">
        <v>28</v>
      </c>
      <c r="AL3" s="147" t="s">
        <v>29</v>
      </c>
      <c r="AM3" s="145" t="s">
        <v>1416</v>
      </c>
      <c r="AN3" s="146" t="s">
        <v>27</v>
      </c>
      <c r="AO3" s="146" t="s">
        <v>28</v>
      </c>
      <c r="AP3" s="147" t="s">
        <v>29</v>
      </c>
      <c r="AQ3" s="145" t="s">
        <v>1416</v>
      </c>
      <c r="AR3" s="146" t="s">
        <v>27</v>
      </c>
      <c r="AS3" s="146" t="s">
        <v>28</v>
      </c>
      <c r="AT3" s="147" t="s">
        <v>29</v>
      </c>
      <c r="AU3" s="145" t="s">
        <v>1416</v>
      </c>
      <c r="AV3" s="146" t="s">
        <v>27</v>
      </c>
      <c r="AW3" s="146" t="s">
        <v>28</v>
      </c>
      <c r="AX3" s="147" t="s">
        <v>29</v>
      </c>
      <c r="AY3" s="145" t="s">
        <v>1416</v>
      </c>
      <c r="AZ3" s="146" t="s">
        <v>27</v>
      </c>
      <c r="BA3" s="146" t="s">
        <v>28</v>
      </c>
      <c r="BB3" s="147" t="s">
        <v>29</v>
      </c>
    </row>
    <row r="4" spans="1:54" s="153" customFormat="1">
      <c r="A4" s="156" t="s">
        <v>1733</v>
      </c>
      <c r="B4" s="12" t="s">
        <v>1545</v>
      </c>
      <c r="C4" s="150"/>
      <c r="D4" s="151"/>
      <c r="E4" s="151"/>
      <c r="F4" s="152"/>
      <c r="G4" s="150"/>
      <c r="H4" s="151"/>
      <c r="I4" s="151"/>
      <c r="J4" s="152"/>
      <c r="K4" s="150"/>
      <c r="L4" s="151"/>
      <c r="M4" s="151"/>
      <c r="N4" s="152"/>
      <c r="O4" s="150"/>
      <c r="P4" s="151"/>
      <c r="Q4" s="151"/>
      <c r="R4" s="152"/>
      <c r="S4" s="150"/>
      <c r="T4" s="151"/>
      <c r="U4" s="151"/>
      <c r="V4" s="152"/>
      <c r="W4" s="150"/>
      <c r="X4" s="151"/>
      <c r="Y4" s="151"/>
      <c r="Z4" s="152"/>
      <c r="AA4" s="150"/>
      <c r="AB4" s="151"/>
      <c r="AC4" s="151"/>
      <c r="AD4" s="152"/>
      <c r="AE4" s="150"/>
      <c r="AF4" s="151"/>
      <c r="AG4" s="151"/>
      <c r="AH4" s="152"/>
      <c r="AI4" s="150"/>
      <c r="AJ4" s="151"/>
      <c r="AK4" s="151"/>
      <c r="AL4" s="152"/>
      <c r="AM4" s="150"/>
      <c r="AN4" s="151"/>
      <c r="AO4" s="151"/>
      <c r="AP4" s="152"/>
      <c r="AQ4" s="150"/>
      <c r="AR4" s="151"/>
      <c r="AS4" s="151"/>
      <c r="AT4" s="152"/>
      <c r="AU4" s="150"/>
      <c r="AV4" s="151"/>
      <c r="AW4" s="151"/>
      <c r="AX4" s="152"/>
      <c r="AY4" s="150">
        <v>0</v>
      </c>
      <c r="AZ4" s="151">
        <v>0</v>
      </c>
      <c r="BA4" s="151">
        <v>0</v>
      </c>
      <c r="BB4" s="152">
        <v>0</v>
      </c>
    </row>
    <row r="5" spans="1:54" s="153" customFormat="1">
      <c r="A5" s="154" t="s">
        <v>1418</v>
      </c>
      <c r="B5" s="155">
        <v>5</v>
      </c>
      <c r="C5" s="150">
        <f>SUMIFS(SALE!$S$6:$S$9814,SALE!$L$6:$L$9814,$B$5:$B$100,SALE!$A$6:$A$9814,$C$2,SALE!$E$6:$E$9814,$B$4)</f>
        <v>0</v>
      </c>
      <c r="D5" s="150">
        <f>SUMIFS(SALE!$T$6:$T$9814,SALE!$L$6:$L$9814,$B$5:$B$100,SALE!$A$6:$A$9814,$C$2,SALE!$E$6:$E$9814,$B$4)</f>
        <v>0</v>
      </c>
      <c r="E5" s="150">
        <f>SUMIFS(SALE!$U$6:$U$9814,SALE!$L$6:$L$9814,$B$5:$B$100,SALE!$A$6:$A$9814,$C$2,SALE!$E$6:$E$9814,$B$4)</f>
        <v>0</v>
      </c>
      <c r="F5" s="150">
        <f>SUMIFS(SALE!$V$6:$V$9814,SALE!$L$6:$L$9814,$B$5:$B$100,SALE!$A$6:$A$9814,$C$2,SALE!$E$6:$E$9814,$B$4)</f>
        <v>0</v>
      </c>
      <c r="G5" s="150">
        <v>0</v>
      </c>
      <c r="H5" s="151">
        <v>0</v>
      </c>
      <c r="I5" s="151">
        <v>0</v>
      </c>
      <c r="J5" s="151">
        <v>0</v>
      </c>
      <c r="K5" s="150">
        <v>0</v>
      </c>
      <c r="L5" s="151">
        <v>0</v>
      </c>
      <c r="M5" s="151">
        <v>0</v>
      </c>
      <c r="N5" s="151">
        <v>0</v>
      </c>
      <c r="O5" s="150">
        <v>0</v>
      </c>
      <c r="P5" s="151">
        <v>0</v>
      </c>
      <c r="Q5" s="151">
        <v>0</v>
      </c>
      <c r="R5" s="151">
        <v>0</v>
      </c>
      <c r="S5" s="150">
        <v>0</v>
      </c>
      <c r="T5" s="151">
        <v>0</v>
      </c>
      <c r="U5" s="151">
        <v>0</v>
      </c>
      <c r="V5" s="151">
        <v>0</v>
      </c>
      <c r="W5" s="150">
        <v>0</v>
      </c>
      <c r="X5" s="151">
        <v>0</v>
      </c>
      <c r="Y5" s="151">
        <v>0</v>
      </c>
      <c r="Z5" s="151">
        <v>0</v>
      </c>
      <c r="AA5" s="150">
        <v>0</v>
      </c>
      <c r="AB5" s="151">
        <v>0</v>
      </c>
      <c r="AC5" s="151">
        <v>0</v>
      </c>
      <c r="AD5" s="151">
        <v>0</v>
      </c>
      <c r="AE5" s="150">
        <v>0</v>
      </c>
      <c r="AF5" s="151">
        <v>0</v>
      </c>
      <c r="AG5" s="151">
        <v>0</v>
      </c>
      <c r="AH5" s="151">
        <v>0</v>
      </c>
      <c r="AI5" s="150">
        <v>0</v>
      </c>
      <c r="AJ5" s="151">
        <v>0</v>
      </c>
      <c r="AK5" s="151">
        <v>0</v>
      </c>
      <c r="AL5" s="151">
        <v>0</v>
      </c>
      <c r="AM5" s="150">
        <v>0</v>
      </c>
      <c r="AN5" s="151">
        <v>0</v>
      </c>
      <c r="AO5" s="151">
        <v>0</v>
      </c>
      <c r="AP5" s="151">
        <v>0</v>
      </c>
      <c r="AQ5" s="150">
        <v>0</v>
      </c>
      <c r="AR5" s="151">
        <v>0</v>
      </c>
      <c r="AS5" s="151">
        <v>0</v>
      </c>
      <c r="AT5" s="151">
        <v>0</v>
      </c>
      <c r="AU5" s="150">
        <v>0</v>
      </c>
      <c r="AV5" s="151">
        <v>0</v>
      </c>
      <c r="AW5" s="151">
        <v>0</v>
      </c>
      <c r="AX5" s="151">
        <v>0</v>
      </c>
      <c r="AY5" s="150">
        <v>0</v>
      </c>
      <c r="AZ5" s="151">
        <v>0</v>
      </c>
      <c r="BA5" s="151">
        <v>0</v>
      </c>
      <c r="BB5" s="152">
        <v>0</v>
      </c>
    </row>
    <row r="6" spans="1:54" s="153" customFormat="1">
      <c r="A6" s="154" t="s">
        <v>1419</v>
      </c>
      <c r="B6" s="155">
        <v>12</v>
      </c>
      <c r="C6" s="150">
        <f>SUMIFS(SALE!$S$6:$S$9814,SALE!$L$6:$L$9814,$B$5:$B$100,SALE!$A$6:$A$9814,$C$2,SALE!$E$6:$E$9814,$B$4)</f>
        <v>0</v>
      </c>
      <c r="D6" s="150">
        <f>SUMIFS(SALE!$T$6:$T$9814,SALE!$L$6:$L$9814,$B$5:$B$100,SALE!$A$6:$A$9814,$C$2,SALE!$E$6:$E$9814,$B$4)</f>
        <v>0</v>
      </c>
      <c r="E6" s="150">
        <f>SUMIFS(SALE!$U$6:$U$9814,SALE!$L$6:$L$9814,$B$5:$B$100,SALE!$A$6:$A$9814,$C$2,SALE!$E$6:$E$9814,$B$4)</f>
        <v>0</v>
      </c>
      <c r="F6" s="150">
        <f>SUMIFS(SALE!$V$6:$V$9814,SALE!$L$6:$L$9814,$B$5:$B$100,SALE!$A$6:$A$9814,$C$2,SALE!$E$6:$E$9814,$B$4)</f>
        <v>0</v>
      </c>
      <c r="G6" s="150">
        <v>0</v>
      </c>
      <c r="H6" s="151">
        <v>0</v>
      </c>
      <c r="I6" s="151">
        <v>0</v>
      </c>
      <c r="J6" s="151">
        <v>0</v>
      </c>
      <c r="K6" s="150">
        <v>0</v>
      </c>
      <c r="L6" s="151">
        <v>0</v>
      </c>
      <c r="M6" s="151">
        <v>0</v>
      </c>
      <c r="N6" s="151">
        <v>0</v>
      </c>
      <c r="O6" s="150">
        <v>0</v>
      </c>
      <c r="P6" s="151">
        <v>0</v>
      </c>
      <c r="Q6" s="151">
        <v>0</v>
      </c>
      <c r="R6" s="151">
        <v>0</v>
      </c>
      <c r="S6" s="150">
        <v>0</v>
      </c>
      <c r="T6" s="151">
        <v>0</v>
      </c>
      <c r="U6" s="151">
        <v>0</v>
      </c>
      <c r="V6" s="151">
        <v>0</v>
      </c>
      <c r="W6" s="150">
        <v>0</v>
      </c>
      <c r="X6" s="151">
        <v>0</v>
      </c>
      <c r="Y6" s="151">
        <v>0</v>
      </c>
      <c r="Z6" s="151">
        <v>0</v>
      </c>
      <c r="AA6" s="150">
        <v>0</v>
      </c>
      <c r="AB6" s="151">
        <v>0</v>
      </c>
      <c r="AC6" s="151">
        <v>0</v>
      </c>
      <c r="AD6" s="151">
        <v>0</v>
      </c>
      <c r="AE6" s="150">
        <v>0</v>
      </c>
      <c r="AF6" s="151">
        <v>0</v>
      </c>
      <c r="AG6" s="151">
        <v>0</v>
      </c>
      <c r="AH6" s="151">
        <v>0</v>
      </c>
      <c r="AI6" s="150">
        <v>0</v>
      </c>
      <c r="AJ6" s="151">
        <v>0</v>
      </c>
      <c r="AK6" s="151">
        <v>0</v>
      </c>
      <c r="AL6" s="151">
        <v>0</v>
      </c>
      <c r="AM6" s="150">
        <v>0</v>
      </c>
      <c r="AN6" s="151">
        <v>0</v>
      </c>
      <c r="AO6" s="151">
        <v>0</v>
      </c>
      <c r="AP6" s="151">
        <v>0</v>
      </c>
      <c r="AQ6" s="150">
        <v>0</v>
      </c>
      <c r="AR6" s="151">
        <v>0</v>
      </c>
      <c r="AS6" s="151">
        <v>0</v>
      </c>
      <c r="AT6" s="151">
        <v>0</v>
      </c>
      <c r="AU6" s="150">
        <v>0</v>
      </c>
      <c r="AV6" s="151">
        <v>0</v>
      </c>
      <c r="AW6" s="151">
        <v>0</v>
      </c>
      <c r="AX6" s="151">
        <v>0</v>
      </c>
      <c r="AY6" s="150">
        <v>0</v>
      </c>
      <c r="AZ6" s="151">
        <v>0</v>
      </c>
      <c r="BA6" s="151">
        <v>0</v>
      </c>
      <c r="BB6" s="152">
        <v>0</v>
      </c>
    </row>
    <row r="7" spans="1:54" s="153" customFormat="1">
      <c r="A7" s="154" t="s">
        <v>1420</v>
      </c>
      <c r="B7" s="155">
        <v>18</v>
      </c>
      <c r="C7" s="150">
        <f>SUMIFS(SALE!$S$6:$S$9814,SALE!$L$6:$L$9814,$B$5:$B$100,SALE!$A$6:$A$9814,$C$2,SALE!$E$6:$E$9814,$B$4)</f>
        <v>681824.71</v>
      </c>
      <c r="D7" s="150">
        <f>SUMIFS(SALE!$T$6:$T$9814,SALE!$L$6:$L$9814,$B$5:$B$100,SALE!$A$6:$A$9814,$C$2,SALE!$E$6:$E$9814,$B$4)</f>
        <v>0</v>
      </c>
      <c r="E7" s="150">
        <f>SUMIFS(SALE!$U$6:$U$9814,SALE!$L$6:$L$9814,$B$5:$B$100,SALE!$A$6:$A$9814,$C$2,SALE!$E$6:$E$9814,$B$4)</f>
        <v>61364.223900000012</v>
      </c>
      <c r="F7" s="150">
        <f>SUMIFS(SALE!$V$6:$V$9814,SALE!$L$6:$L$9814,$B$5:$B$100,SALE!$A$6:$A$9814,$C$2,SALE!$E$6:$E$9814,$B$4)</f>
        <v>61364.223900000012</v>
      </c>
      <c r="G7" s="150">
        <v>1560599.0399999998</v>
      </c>
      <c r="H7" s="151">
        <v>0</v>
      </c>
      <c r="I7" s="151">
        <v>140453.91359999997</v>
      </c>
      <c r="J7" s="151">
        <v>140453.91359999997</v>
      </c>
      <c r="K7" s="150">
        <v>2073951.9300000002</v>
      </c>
      <c r="L7" s="151">
        <v>0</v>
      </c>
      <c r="M7" s="151">
        <v>186655.67369999996</v>
      </c>
      <c r="N7" s="151">
        <v>186655.67369999996</v>
      </c>
      <c r="O7" s="150">
        <v>2657766.46</v>
      </c>
      <c r="P7" s="151">
        <v>0</v>
      </c>
      <c r="Q7" s="151">
        <v>239198.9914</v>
      </c>
      <c r="R7" s="151">
        <v>239198.9914</v>
      </c>
      <c r="S7" s="150">
        <v>0</v>
      </c>
      <c r="T7" s="151">
        <v>0</v>
      </c>
      <c r="U7" s="151">
        <v>0</v>
      </c>
      <c r="V7" s="151">
        <v>0</v>
      </c>
      <c r="W7" s="150">
        <v>0</v>
      </c>
      <c r="X7" s="151">
        <v>0</v>
      </c>
      <c r="Y7" s="151">
        <v>0</v>
      </c>
      <c r="Z7" s="151">
        <v>0</v>
      </c>
      <c r="AA7" s="150">
        <v>0</v>
      </c>
      <c r="AB7" s="151">
        <v>0</v>
      </c>
      <c r="AC7" s="151">
        <v>0</v>
      </c>
      <c r="AD7" s="151">
        <v>0</v>
      </c>
      <c r="AE7" s="150">
        <v>0</v>
      </c>
      <c r="AF7" s="151">
        <v>0</v>
      </c>
      <c r="AG7" s="151">
        <v>0</v>
      </c>
      <c r="AH7" s="151">
        <v>0</v>
      </c>
      <c r="AI7" s="150">
        <v>0</v>
      </c>
      <c r="AJ7" s="151">
        <v>0</v>
      </c>
      <c r="AK7" s="151">
        <v>0</v>
      </c>
      <c r="AL7" s="151">
        <v>0</v>
      </c>
      <c r="AM7" s="150">
        <v>0</v>
      </c>
      <c r="AN7" s="151">
        <v>0</v>
      </c>
      <c r="AO7" s="151">
        <v>0</v>
      </c>
      <c r="AP7" s="151">
        <v>0</v>
      </c>
      <c r="AQ7" s="150">
        <v>0</v>
      </c>
      <c r="AR7" s="151">
        <v>0</v>
      </c>
      <c r="AS7" s="151">
        <v>0</v>
      </c>
      <c r="AT7" s="151">
        <v>0</v>
      </c>
      <c r="AU7" s="150">
        <v>0</v>
      </c>
      <c r="AV7" s="151">
        <v>0</v>
      </c>
      <c r="AW7" s="151">
        <v>0</v>
      </c>
      <c r="AX7" s="151">
        <v>0</v>
      </c>
      <c r="AY7" s="150">
        <v>2657766.46</v>
      </c>
      <c r="AZ7" s="151">
        <v>0</v>
      </c>
      <c r="BA7" s="151">
        <v>239198.9914</v>
      </c>
      <c r="BB7" s="152">
        <v>239198.9914</v>
      </c>
    </row>
    <row r="8" spans="1:54" s="153" customFormat="1">
      <c r="A8" s="154" t="s">
        <v>1421</v>
      </c>
      <c r="B8" s="155">
        <v>28</v>
      </c>
      <c r="C8" s="150">
        <f>SUMIFS(SALE!$S$6:$S$9814,SALE!$L$6:$L$9814,$B$5:$B$100,SALE!$A$6:$A$9814,$C$2,SALE!$E$6:$E$9814,$B$4)</f>
        <v>2672948.6699999976</v>
      </c>
      <c r="D8" s="150">
        <f>SUMIFS(SALE!$T$6:$T$9814,SALE!$L$6:$L$9814,$B$5:$B$100,SALE!$A$6:$A$9814,$C$2,SALE!$E$6:$E$9814,$B$4)</f>
        <v>36646.618399999999</v>
      </c>
      <c r="E8" s="150">
        <f>SUMIFS(SALE!$U$6:$U$9814,SALE!$L$6:$L$9814,$B$5:$B$100,SALE!$A$6:$A$9814,$C$2,SALE!$E$6:$E$9814,$B$4)</f>
        <v>355889.50459999993</v>
      </c>
      <c r="F8" s="150">
        <f>SUMIFS(SALE!$V$6:$V$9814,SALE!$L$6:$L$9814,$B$5:$B$100,SALE!$A$6:$A$9814,$C$2,SALE!$E$6:$E$9814,$B$4)</f>
        <v>355889.50459999993</v>
      </c>
      <c r="G8" s="150">
        <v>2522340.14</v>
      </c>
      <c r="H8" s="151">
        <v>55549.74040000001</v>
      </c>
      <c r="I8" s="151">
        <v>325352.74940000003</v>
      </c>
      <c r="J8" s="151">
        <v>325352.74940000003</v>
      </c>
      <c r="K8" s="150">
        <v>3161781.8039999986</v>
      </c>
      <c r="L8" s="151">
        <v>149635.80240000002</v>
      </c>
      <c r="M8" s="151">
        <v>367831.55136000022</v>
      </c>
      <c r="N8" s="151">
        <v>367831.55136000022</v>
      </c>
      <c r="O8" s="150">
        <v>3976241.1999999988</v>
      </c>
      <c r="P8" s="151">
        <v>66125.387999999992</v>
      </c>
      <c r="Q8" s="151">
        <v>523611.05400000018</v>
      </c>
      <c r="R8" s="151">
        <v>523611.05400000018</v>
      </c>
      <c r="S8" s="150">
        <v>0</v>
      </c>
      <c r="T8" s="151">
        <v>0</v>
      </c>
      <c r="U8" s="151">
        <v>0</v>
      </c>
      <c r="V8" s="151">
        <v>0</v>
      </c>
      <c r="W8" s="150">
        <v>0</v>
      </c>
      <c r="X8" s="151">
        <v>0</v>
      </c>
      <c r="Y8" s="151">
        <v>0</v>
      </c>
      <c r="Z8" s="151">
        <v>0</v>
      </c>
      <c r="AA8" s="150">
        <v>0</v>
      </c>
      <c r="AB8" s="151">
        <v>0</v>
      </c>
      <c r="AC8" s="151">
        <v>0</v>
      </c>
      <c r="AD8" s="151">
        <v>0</v>
      </c>
      <c r="AE8" s="150">
        <v>0</v>
      </c>
      <c r="AF8" s="151">
        <v>0</v>
      </c>
      <c r="AG8" s="151">
        <v>0</v>
      </c>
      <c r="AH8" s="151">
        <v>0</v>
      </c>
      <c r="AI8" s="150">
        <v>0</v>
      </c>
      <c r="AJ8" s="151">
        <v>0</v>
      </c>
      <c r="AK8" s="151">
        <v>0</v>
      </c>
      <c r="AL8" s="151">
        <v>0</v>
      </c>
      <c r="AM8" s="150">
        <v>0</v>
      </c>
      <c r="AN8" s="151">
        <v>0</v>
      </c>
      <c r="AO8" s="151">
        <v>0</v>
      </c>
      <c r="AP8" s="151">
        <v>0</v>
      </c>
      <c r="AQ8" s="150">
        <v>0</v>
      </c>
      <c r="AR8" s="151">
        <v>0</v>
      </c>
      <c r="AS8" s="151">
        <v>0</v>
      </c>
      <c r="AT8" s="151">
        <v>0</v>
      </c>
      <c r="AU8" s="150">
        <v>0</v>
      </c>
      <c r="AV8" s="151">
        <v>0</v>
      </c>
      <c r="AW8" s="151">
        <v>0</v>
      </c>
      <c r="AX8" s="151">
        <v>0</v>
      </c>
      <c r="AY8" s="150"/>
      <c r="AZ8" s="151"/>
      <c r="BA8" s="151"/>
      <c r="BB8" s="152"/>
    </row>
    <row r="9" spans="1:54">
      <c r="A9" s="215" t="s">
        <v>1422</v>
      </c>
      <c r="B9" s="216"/>
      <c r="C9" s="217">
        <v>3354773.3799999976</v>
      </c>
      <c r="D9" s="218">
        <v>36646.618399999999</v>
      </c>
      <c r="E9" s="218">
        <v>417253.72849999997</v>
      </c>
      <c r="F9" s="218">
        <v>417253.72849999997</v>
      </c>
      <c r="G9" s="217">
        <v>4082939.1799999997</v>
      </c>
      <c r="H9" s="218">
        <v>55549.74040000001</v>
      </c>
      <c r="I9" s="218">
        <v>465806.663</v>
      </c>
      <c r="J9" s="218">
        <v>465806.663</v>
      </c>
      <c r="K9" s="217"/>
      <c r="L9" s="218"/>
      <c r="M9" s="218"/>
      <c r="N9" s="219"/>
      <c r="O9" s="217"/>
      <c r="P9" s="218"/>
      <c r="Q9" s="218"/>
      <c r="R9" s="219"/>
      <c r="S9" s="217"/>
      <c r="T9" s="218"/>
      <c r="U9" s="218"/>
      <c r="V9" s="219"/>
      <c r="W9" s="217"/>
      <c r="X9" s="218"/>
      <c r="Y9" s="218"/>
      <c r="Z9" s="219"/>
      <c r="AA9" s="217"/>
      <c r="AB9" s="218"/>
      <c r="AC9" s="218"/>
      <c r="AD9" s="219"/>
      <c r="AE9" s="217"/>
      <c r="AF9" s="218"/>
      <c r="AG9" s="218"/>
      <c r="AH9" s="219"/>
      <c r="AI9" s="217">
        <v>0</v>
      </c>
      <c r="AJ9" s="218">
        <v>0</v>
      </c>
      <c r="AK9" s="218">
        <v>0</v>
      </c>
      <c r="AL9" s="219">
        <v>0</v>
      </c>
      <c r="AM9" s="217">
        <v>0</v>
      </c>
      <c r="AN9" s="218">
        <v>0</v>
      </c>
      <c r="AO9" s="218">
        <v>0</v>
      </c>
      <c r="AP9" s="219">
        <v>0</v>
      </c>
      <c r="AQ9" s="217">
        <v>0</v>
      </c>
      <c r="AR9" s="218">
        <v>0</v>
      </c>
      <c r="AS9" s="218">
        <v>0</v>
      </c>
      <c r="AT9" s="219">
        <v>0</v>
      </c>
      <c r="AU9" s="217">
        <v>0</v>
      </c>
      <c r="AV9" s="218">
        <v>0</v>
      </c>
      <c r="AW9" s="218">
        <v>0</v>
      </c>
      <c r="AX9" s="219">
        <v>0</v>
      </c>
      <c r="AY9" s="217">
        <v>2657766.46</v>
      </c>
      <c r="AZ9" s="218">
        <v>0</v>
      </c>
      <c r="BA9" s="218">
        <v>239198.9914</v>
      </c>
      <c r="BB9" s="220">
        <v>239198.9914</v>
      </c>
    </row>
    <row r="10" spans="1:54" s="153" customFormat="1">
      <c r="A10" s="154"/>
      <c r="B10" s="155"/>
      <c r="C10" s="150"/>
      <c r="D10" s="151"/>
      <c r="E10" s="151"/>
      <c r="F10" s="152"/>
      <c r="G10" s="150"/>
      <c r="H10" s="151"/>
      <c r="I10" s="151"/>
      <c r="J10" s="152"/>
      <c r="K10" s="150"/>
      <c r="L10" s="151"/>
      <c r="M10" s="151"/>
      <c r="N10" s="152"/>
      <c r="O10" s="150"/>
      <c r="P10" s="151"/>
      <c r="Q10" s="151"/>
      <c r="R10" s="152"/>
      <c r="S10" s="150"/>
      <c r="T10" s="151"/>
      <c r="U10" s="151"/>
      <c r="V10" s="152"/>
      <c r="W10" s="150"/>
      <c r="X10" s="151"/>
      <c r="Y10" s="151"/>
      <c r="Z10" s="152"/>
      <c r="AA10" s="150"/>
      <c r="AB10" s="151"/>
      <c r="AC10" s="151"/>
      <c r="AD10" s="152"/>
      <c r="AE10" s="150"/>
      <c r="AF10" s="151"/>
      <c r="AG10" s="151"/>
      <c r="AH10" s="152"/>
      <c r="AI10" s="150"/>
      <c r="AJ10" s="151"/>
      <c r="AK10" s="151"/>
      <c r="AL10" s="152"/>
      <c r="AM10" s="150"/>
      <c r="AN10" s="151"/>
      <c r="AO10" s="151"/>
      <c r="AP10" s="152"/>
      <c r="AQ10" s="150"/>
      <c r="AR10" s="151"/>
      <c r="AS10" s="151"/>
      <c r="AT10" s="152"/>
      <c r="AU10" s="150"/>
      <c r="AV10" s="151"/>
      <c r="AW10" s="151"/>
      <c r="AX10" s="152"/>
      <c r="AY10" s="150"/>
      <c r="AZ10" s="151"/>
      <c r="BA10" s="151"/>
      <c r="BB10" s="152"/>
    </row>
    <row r="11" spans="1:54" s="153" customFormat="1">
      <c r="A11" s="221" t="s">
        <v>1543</v>
      </c>
      <c r="B11" s="12" t="s">
        <v>1543</v>
      </c>
      <c r="C11" s="161"/>
      <c r="D11" s="162"/>
      <c r="E11" s="162"/>
      <c r="F11" s="163"/>
      <c r="G11" s="161"/>
      <c r="H11" s="162"/>
      <c r="I11" s="162"/>
      <c r="J11" s="163"/>
      <c r="K11" s="161"/>
      <c r="L11" s="162"/>
      <c r="M11" s="162"/>
      <c r="N11" s="163"/>
      <c r="O11" s="161"/>
      <c r="P11" s="162"/>
      <c r="Q11" s="162"/>
      <c r="R11" s="163"/>
      <c r="S11" s="161"/>
      <c r="T11" s="162"/>
      <c r="U11" s="162"/>
      <c r="V11" s="163"/>
      <c r="W11" s="161"/>
      <c r="X11" s="162"/>
      <c r="Y11" s="162"/>
      <c r="Z11" s="163"/>
      <c r="AA11" s="161"/>
      <c r="AB11" s="162"/>
      <c r="AC11" s="162"/>
      <c r="AD11" s="163"/>
      <c r="AE11" s="161"/>
      <c r="AF11" s="162"/>
      <c r="AG11" s="162"/>
      <c r="AH11" s="163"/>
      <c r="AI11" s="161"/>
      <c r="AJ11" s="162"/>
      <c r="AK11" s="162"/>
      <c r="AL11" s="163"/>
      <c r="AM11" s="161"/>
      <c r="AN11" s="162"/>
      <c r="AO11" s="162"/>
      <c r="AP11" s="163"/>
      <c r="AQ11" s="161"/>
      <c r="AR11" s="162"/>
      <c r="AS11" s="162"/>
      <c r="AT11" s="163"/>
      <c r="AU11" s="161"/>
      <c r="AV11" s="162"/>
      <c r="AW11" s="162"/>
      <c r="AX11" s="163"/>
      <c r="AY11" s="161"/>
      <c r="AZ11" s="162"/>
      <c r="BA11" s="162"/>
      <c r="BB11" s="163"/>
    </row>
    <row r="12" spans="1:54" s="153" customFormat="1">
      <c r="A12" s="154" t="s">
        <v>1418</v>
      </c>
      <c r="B12" s="155">
        <v>5</v>
      </c>
      <c r="C12" s="150">
        <f>SUMIFS(SALE!$S$6:$S$9814,SALE!$L$6:$L$9814,$B$5:$B$100,SALE!$A$6:$A$9814,$C$2,SALE!$E$6:$E$9814,$B$11)</f>
        <v>0</v>
      </c>
      <c r="D12" s="150">
        <f>SUMIFS(SALE!$T$6:$T$9814,SALE!$L$6:$L$9814,$B$5:$B$100,SALE!$A$6:$A$9814,$C$2,SALE!$E$6:$E$9814,$B$11)</f>
        <v>0</v>
      </c>
      <c r="E12" s="150">
        <f>SUMIFS(SALE!$U$6:$U$9814,SALE!$L$6:$L$9814,$B$5:$B$100,SALE!$A$6:$A$9814,$C$2,SALE!$E$6:$E$9814,$B$11)</f>
        <v>0</v>
      </c>
      <c r="F12" s="150">
        <f>SUMIFS(SALE!$V$6:$V$9814,SALE!$L$6:$L$9814,$B$5:$B$100,SALE!$A$6:$A$9814,$C$2,SALE!$E$6:$E$9814,$B$11)</f>
        <v>0</v>
      </c>
      <c r="G12" s="150">
        <v>0</v>
      </c>
      <c r="H12" s="151">
        <v>0</v>
      </c>
      <c r="I12" s="151">
        <v>0</v>
      </c>
      <c r="J12" s="151">
        <v>0</v>
      </c>
      <c r="K12" s="150">
        <v>0</v>
      </c>
      <c r="L12" s="151">
        <v>0</v>
      </c>
      <c r="M12" s="151">
        <v>0</v>
      </c>
      <c r="N12" s="151">
        <v>0</v>
      </c>
      <c r="O12" s="150">
        <v>0</v>
      </c>
      <c r="P12" s="151">
        <v>0</v>
      </c>
      <c r="Q12" s="151">
        <v>0</v>
      </c>
      <c r="R12" s="151">
        <v>0</v>
      </c>
      <c r="S12" s="150">
        <v>0</v>
      </c>
      <c r="T12" s="151">
        <v>0</v>
      </c>
      <c r="U12" s="151">
        <v>0</v>
      </c>
      <c r="V12" s="151">
        <v>0</v>
      </c>
      <c r="W12" s="150">
        <v>0</v>
      </c>
      <c r="X12" s="151">
        <v>0</v>
      </c>
      <c r="Y12" s="151">
        <v>0</v>
      </c>
      <c r="Z12" s="151">
        <v>0</v>
      </c>
      <c r="AA12" s="150">
        <v>0</v>
      </c>
      <c r="AB12" s="151">
        <v>0</v>
      </c>
      <c r="AC12" s="151">
        <v>0</v>
      </c>
      <c r="AD12" s="151">
        <v>0</v>
      </c>
      <c r="AE12" s="150">
        <v>0</v>
      </c>
      <c r="AF12" s="151">
        <v>0</v>
      </c>
      <c r="AG12" s="151">
        <v>0</v>
      </c>
      <c r="AH12" s="151">
        <v>0</v>
      </c>
      <c r="AI12" s="150">
        <v>0</v>
      </c>
      <c r="AJ12" s="151">
        <v>0</v>
      </c>
      <c r="AK12" s="151">
        <v>0</v>
      </c>
      <c r="AL12" s="151">
        <v>0</v>
      </c>
      <c r="AM12" s="150">
        <v>0</v>
      </c>
      <c r="AN12" s="151">
        <v>0</v>
      </c>
      <c r="AO12" s="151">
        <v>0</v>
      </c>
      <c r="AP12" s="151">
        <v>0</v>
      </c>
      <c r="AQ12" s="150">
        <v>0</v>
      </c>
      <c r="AR12" s="151">
        <v>0</v>
      </c>
      <c r="AS12" s="151">
        <v>0</v>
      </c>
      <c r="AT12" s="151">
        <v>0</v>
      </c>
      <c r="AU12" s="150">
        <v>0</v>
      </c>
      <c r="AV12" s="151">
        <v>0</v>
      </c>
      <c r="AW12" s="151">
        <v>0</v>
      </c>
      <c r="AX12" s="151">
        <v>0</v>
      </c>
      <c r="AY12" s="150">
        <v>0</v>
      </c>
      <c r="AZ12" s="151">
        <v>0</v>
      </c>
      <c r="BA12" s="151">
        <v>0</v>
      </c>
      <c r="BB12" s="152">
        <v>0</v>
      </c>
    </row>
    <row r="13" spans="1:54" s="153" customFormat="1">
      <c r="A13" s="154" t="s">
        <v>1419</v>
      </c>
      <c r="B13" s="155">
        <v>12</v>
      </c>
      <c r="C13" s="150">
        <f>SUMIFS(SALE!$S$6:$S$9814,SALE!$L$6:$L$9814,$B$5:$B$100,SALE!$A$6:$A$9814,$C$2,SALE!$E$6:$E$9814,$B$11)</f>
        <v>0</v>
      </c>
      <c r="D13" s="150">
        <f>SUMIFS(SALE!$T$6:$T$9814,SALE!$L$6:$L$9814,$B$5:$B$100,SALE!$A$6:$A$9814,$C$2,SALE!$E$6:$E$9814,$B$11)</f>
        <v>0</v>
      </c>
      <c r="E13" s="150">
        <f>SUMIFS(SALE!$U$6:$U$9814,SALE!$L$6:$L$9814,$B$5:$B$100,SALE!$A$6:$A$9814,$C$2,SALE!$E$6:$E$9814,$B$11)</f>
        <v>0</v>
      </c>
      <c r="F13" s="150">
        <f>SUMIFS(SALE!$V$6:$V$9814,SALE!$L$6:$L$9814,$B$5:$B$100,SALE!$A$6:$A$9814,$C$2,SALE!$E$6:$E$9814,$B$11)</f>
        <v>0</v>
      </c>
      <c r="G13" s="150">
        <v>0</v>
      </c>
      <c r="H13" s="151">
        <v>0</v>
      </c>
      <c r="I13" s="151">
        <v>0</v>
      </c>
      <c r="J13" s="151">
        <v>0</v>
      </c>
      <c r="K13" s="150">
        <v>0</v>
      </c>
      <c r="L13" s="151">
        <v>0</v>
      </c>
      <c r="M13" s="151">
        <v>0</v>
      </c>
      <c r="N13" s="151">
        <v>0</v>
      </c>
      <c r="O13" s="150">
        <v>0</v>
      </c>
      <c r="P13" s="151">
        <v>0</v>
      </c>
      <c r="Q13" s="151">
        <v>0</v>
      </c>
      <c r="R13" s="151">
        <v>0</v>
      </c>
      <c r="S13" s="150">
        <v>0</v>
      </c>
      <c r="T13" s="151">
        <v>0</v>
      </c>
      <c r="U13" s="151">
        <v>0</v>
      </c>
      <c r="V13" s="151">
        <v>0</v>
      </c>
      <c r="W13" s="150">
        <v>0</v>
      </c>
      <c r="X13" s="151">
        <v>0</v>
      </c>
      <c r="Y13" s="151">
        <v>0</v>
      </c>
      <c r="Z13" s="151">
        <v>0</v>
      </c>
      <c r="AA13" s="150">
        <v>0</v>
      </c>
      <c r="AB13" s="151">
        <v>0</v>
      </c>
      <c r="AC13" s="151">
        <v>0</v>
      </c>
      <c r="AD13" s="151">
        <v>0</v>
      </c>
      <c r="AE13" s="150">
        <v>0</v>
      </c>
      <c r="AF13" s="151">
        <v>0</v>
      </c>
      <c r="AG13" s="151">
        <v>0</v>
      </c>
      <c r="AH13" s="151">
        <v>0</v>
      </c>
      <c r="AI13" s="150">
        <v>0</v>
      </c>
      <c r="AJ13" s="151">
        <v>0</v>
      </c>
      <c r="AK13" s="151">
        <v>0</v>
      </c>
      <c r="AL13" s="151">
        <v>0</v>
      </c>
      <c r="AM13" s="150">
        <v>0</v>
      </c>
      <c r="AN13" s="151">
        <v>0</v>
      </c>
      <c r="AO13" s="151">
        <v>0</v>
      </c>
      <c r="AP13" s="151">
        <v>0</v>
      </c>
      <c r="AQ13" s="150">
        <v>0</v>
      </c>
      <c r="AR13" s="151">
        <v>0</v>
      </c>
      <c r="AS13" s="151">
        <v>0</v>
      </c>
      <c r="AT13" s="151">
        <v>0</v>
      </c>
      <c r="AU13" s="150">
        <v>0</v>
      </c>
      <c r="AV13" s="151">
        <v>0</v>
      </c>
      <c r="AW13" s="151">
        <v>0</v>
      </c>
      <c r="AX13" s="151">
        <v>0</v>
      </c>
      <c r="AY13" s="150">
        <v>0</v>
      </c>
      <c r="AZ13" s="151">
        <v>0</v>
      </c>
      <c r="BA13" s="151">
        <v>0</v>
      </c>
      <c r="BB13" s="152">
        <v>0</v>
      </c>
    </row>
    <row r="14" spans="1:54" s="153" customFormat="1">
      <c r="A14" s="154" t="s">
        <v>1420</v>
      </c>
      <c r="B14" s="155">
        <v>18</v>
      </c>
      <c r="C14" s="150">
        <f>SUMIFS(SALE!$S$6:$S$9814,SALE!$L$6:$L$9814,$B$5:$B$100,SALE!$A$6:$A$9814,$C$2,SALE!$E$6:$E$9814,$B$11)</f>
        <v>0</v>
      </c>
      <c r="D14" s="150">
        <f>SUMIFS(SALE!$T$6:$T$9814,SALE!$L$6:$L$9814,$B$5:$B$100,SALE!$A$6:$A$9814,$C$2,SALE!$E$6:$E$9814,$B$11)</f>
        <v>0</v>
      </c>
      <c r="E14" s="150">
        <f>SUMIFS(SALE!$U$6:$U$9814,SALE!$L$6:$L$9814,$B$5:$B$100,SALE!$A$6:$A$9814,$C$2,SALE!$E$6:$E$9814,$B$11)</f>
        <v>0</v>
      </c>
      <c r="F14" s="150">
        <f>SUMIFS(SALE!$V$6:$V$9814,SALE!$L$6:$L$9814,$B$5:$B$100,SALE!$A$6:$A$9814,$C$2,SALE!$E$6:$E$9814,$B$11)</f>
        <v>0</v>
      </c>
      <c r="G14" s="150">
        <v>0</v>
      </c>
      <c r="H14" s="151">
        <v>0</v>
      </c>
      <c r="I14" s="151">
        <v>0</v>
      </c>
      <c r="J14" s="151">
        <v>0</v>
      </c>
      <c r="K14" s="150">
        <v>0</v>
      </c>
      <c r="L14" s="151">
        <v>0</v>
      </c>
      <c r="M14" s="151">
        <v>0</v>
      </c>
      <c r="N14" s="151">
        <v>0</v>
      </c>
      <c r="O14" s="150">
        <v>0</v>
      </c>
      <c r="P14" s="151">
        <v>0</v>
      </c>
      <c r="Q14" s="151">
        <v>0</v>
      </c>
      <c r="R14" s="151">
        <v>0</v>
      </c>
      <c r="S14" s="150">
        <v>0</v>
      </c>
      <c r="T14" s="151">
        <v>0</v>
      </c>
      <c r="U14" s="151">
        <v>0</v>
      </c>
      <c r="V14" s="151">
        <v>0</v>
      </c>
      <c r="W14" s="150">
        <v>0</v>
      </c>
      <c r="X14" s="151">
        <v>0</v>
      </c>
      <c r="Y14" s="151">
        <v>0</v>
      </c>
      <c r="Z14" s="151">
        <v>0</v>
      </c>
      <c r="AA14" s="150">
        <v>0</v>
      </c>
      <c r="AB14" s="151">
        <v>0</v>
      </c>
      <c r="AC14" s="151">
        <v>0</v>
      </c>
      <c r="AD14" s="151">
        <v>0</v>
      </c>
      <c r="AE14" s="150">
        <v>0</v>
      </c>
      <c r="AF14" s="151">
        <v>0</v>
      </c>
      <c r="AG14" s="151">
        <v>0</v>
      </c>
      <c r="AH14" s="151">
        <v>0</v>
      </c>
      <c r="AI14" s="150">
        <v>0</v>
      </c>
      <c r="AJ14" s="151">
        <v>0</v>
      </c>
      <c r="AK14" s="151">
        <v>0</v>
      </c>
      <c r="AL14" s="151">
        <v>0</v>
      </c>
      <c r="AM14" s="150">
        <v>0</v>
      </c>
      <c r="AN14" s="151">
        <v>0</v>
      </c>
      <c r="AO14" s="151">
        <v>0</v>
      </c>
      <c r="AP14" s="151">
        <v>0</v>
      </c>
      <c r="AQ14" s="150">
        <v>0</v>
      </c>
      <c r="AR14" s="151">
        <v>0</v>
      </c>
      <c r="AS14" s="151">
        <v>0</v>
      </c>
      <c r="AT14" s="151">
        <v>0</v>
      </c>
      <c r="AU14" s="150">
        <v>0</v>
      </c>
      <c r="AV14" s="151">
        <v>0</v>
      </c>
      <c r="AW14" s="151">
        <v>0</v>
      </c>
      <c r="AX14" s="151">
        <v>0</v>
      </c>
      <c r="AY14" s="150">
        <v>0</v>
      </c>
      <c r="AZ14" s="151">
        <v>0</v>
      </c>
      <c r="BA14" s="151">
        <v>0</v>
      </c>
      <c r="BB14" s="152">
        <v>0</v>
      </c>
    </row>
    <row r="15" spans="1:54" s="153" customFormat="1">
      <c r="A15" s="154" t="s">
        <v>1421</v>
      </c>
      <c r="B15" s="155">
        <v>28</v>
      </c>
      <c r="C15" s="150">
        <f>SUMIFS(SALE!$S$6:$S$9814,SALE!$L$6:$L$9814,$B$5:$B$100,SALE!$A$6:$A$9814,$C$2,SALE!$E$6:$E$9814,$B$11)</f>
        <v>0</v>
      </c>
      <c r="D15" s="150">
        <f>SUMIFS(SALE!$T$6:$T$9814,SALE!$L$6:$L$9814,$B$5:$B$100,SALE!$A$6:$A$9814,$C$2,SALE!$E$6:$E$9814,$B$11)</f>
        <v>0</v>
      </c>
      <c r="E15" s="150">
        <f>SUMIFS(SALE!$U$6:$U$9814,SALE!$L$6:$L$9814,$B$5:$B$100,SALE!$A$6:$A$9814,$C$2,SALE!$E$6:$E$9814,$B$11)</f>
        <v>0</v>
      </c>
      <c r="F15" s="150">
        <f>SUMIFS(SALE!$V$6:$V$9814,SALE!$L$6:$L$9814,$B$5:$B$100,SALE!$A$6:$A$9814,$C$2,SALE!$E$6:$E$9814,$B$11)</f>
        <v>0</v>
      </c>
      <c r="G15" s="150">
        <v>0</v>
      </c>
      <c r="H15" s="151">
        <v>0</v>
      </c>
      <c r="I15" s="151">
        <v>0</v>
      </c>
      <c r="J15" s="151">
        <v>0</v>
      </c>
      <c r="K15" s="150">
        <v>0</v>
      </c>
      <c r="L15" s="151">
        <v>0</v>
      </c>
      <c r="M15" s="151">
        <v>0</v>
      </c>
      <c r="N15" s="151">
        <v>0</v>
      </c>
      <c r="O15" s="150">
        <v>25079</v>
      </c>
      <c r="P15" s="151">
        <v>0</v>
      </c>
      <c r="Q15" s="151">
        <v>3511.06</v>
      </c>
      <c r="R15" s="151">
        <v>3511.06</v>
      </c>
      <c r="S15" s="150">
        <v>0</v>
      </c>
      <c r="T15" s="151">
        <v>0</v>
      </c>
      <c r="U15" s="151">
        <v>0</v>
      </c>
      <c r="V15" s="151">
        <v>0</v>
      </c>
      <c r="W15" s="150">
        <v>0</v>
      </c>
      <c r="X15" s="151">
        <v>0</v>
      </c>
      <c r="Y15" s="151">
        <v>0</v>
      </c>
      <c r="Z15" s="151">
        <v>0</v>
      </c>
      <c r="AA15" s="150">
        <v>0</v>
      </c>
      <c r="AB15" s="151">
        <v>0</v>
      </c>
      <c r="AC15" s="151">
        <v>0</v>
      </c>
      <c r="AD15" s="151">
        <v>0</v>
      </c>
      <c r="AE15" s="150">
        <v>0</v>
      </c>
      <c r="AF15" s="151">
        <v>0</v>
      </c>
      <c r="AG15" s="151">
        <v>0</v>
      </c>
      <c r="AH15" s="151">
        <v>0</v>
      </c>
      <c r="AI15" s="150">
        <v>0</v>
      </c>
      <c r="AJ15" s="151">
        <v>0</v>
      </c>
      <c r="AK15" s="151">
        <v>0</v>
      </c>
      <c r="AL15" s="151">
        <v>0</v>
      </c>
      <c r="AM15" s="150">
        <v>0</v>
      </c>
      <c r="AN15" s="151">
        <v>0</v>
      </c>
      <c r="AO15" s="151">
        <v>0</v>
      </c>
      <c r="AP15" s="151">
        <v>0</v>
      </c>
      <c r="AQ15" s="150">
        <v>0</v>
      </c>
      <c r="AR15" s="151">
        <v>0</v>
      </c>
      <c r="AS15" s="151">
        <v>0</v>
      </c>
      <c r="AT15" s="151">
        <v>0</v>
      </c>
      <c r="AU15" s="150">
        <v>0</v>
      </c>
      <c r="AV15" s="151">
        <v>0</v>
      </c>
      <c r="AW15" s="151">
        <v>0</v>
      </c>
      <c r="AX15" s="151">
        <v>0</v>
      </c>
      <c r="AY15" s="150">
        <v>25079</v>
      </c>
      <c r="AZ15" s="151">
        <v>0</v>
      </c>
      <c r="BA15" s="151">
        <v>3511.06</v>
      </c>
      <c r="BB15" s="152">
        <v>3511.06</v>
      </c>
    </row>
    <row r="16" spans="1:54">
      <c r="A16" s="222" t="s">
        <v>1424</v>
      </c>
      <c r="B16" s="216"/>
      <c r="C16" s="217">
        <v>0</v>
      </c>
      <c r="D16" s="218">
        <v>0</v>
      </c>
      <c r="E16" s="218">
        <v>0</v>
      </c>
      <c r="F16" s="218">
        <v>0</v>
      </c>
      <c r="G16" s="217">
        <v>0</v>
      </c>
      <c r="H16" s="218">
        <v>0</v>
      </c>
      <c r="I16" s="218">
        <v>0</v>
      </c>
      <c r="J16" s="218">
        <v>0</v>
      </c>
      <c r="K16" s="217"/>
      <c r="L16" s="218"/>
      <c r="M16" s="218"/>
      <c r="N16" s="219"/>
      <c r="O16" s="217"/>
      <c r="P16" s="218"/>
      <c r="Q16" s="218"/>
      <c r="R16" s="219"/>
      <c r="S16" s="217"/>
      <c r="T16" s="218"/>
      <c r="U16" s="218"/>
      <c r="V16" s="219"/>
      <c r="W16" s="217"/>
      <c r="X16" s="218"/>
      <c r="Y16" s="218"/>
      <c r="Z16" s="219"/>
      <c r="AA16" s="217"/>
      <c r="AB16" s="218"/>
      <c r="AC16" s="218"/>
      <c r="AD16" s="219"/>
      <c r="AE16" s="217"/>
      <c r="AF16" s="218"/>
      <c r="AG16" s="218"/>
      <c r="AH16" s="219"/>
      <c r="AI16" s="217">
        <v>0</v>
      </c>
      <c r="AJ16" s="218">
        <v>0</v>
      </c>
      <c r="AK16" s="218">
        <v>0</v>
      </c>
      <c r="AL16" s="219">
        <v>0</v>
      </c>
      <c r="AM16" s="217">
        <v>0</v>
      </c>
      <c r="AN16" s="218">
        <v>0</v>
      </c>
      <c r="AO16" s="218">
        <v>0</v>
      </c>
      <c r="AP16" s="219">
        <v>0</v>
      </c>
      <c r="AQ16" s="217">
        <v>0</v>
      </c>
      <c r="AR16" s="218">
        <v>0</v>
      </c>
      <c r="AS16" s="218">
        <v>0</v>
      </c>
      <c r="AT16" s="219">
        <v>0</v>
      </c>
      <c r="AU16" s="217">
        <v>0</v>
      </c>
      <c r="AV16" s="218">
        <v>0</v>
      </c>
      <c r="AW16" s="218">
        <v>0</v>
      </c>
      <c r="AX16" s="219">
        <v>0</v>
      </c>
      <c r="AY16" s="217">
        <v>25079</v>
      </c>
      <c r="AZ16" s="218">
        <v>0</v>
      </c>
      <c r="BA16" s="218">
        <v>3511.06</v>
      </c>
      <c r="BB16" s="219">
        <v>3511.06</v>
      </c>
    </row>
    <row r="17" spans="1:54" s="153" customFormat="1">
      <c r="A17" s="154"/>
      <c r="B17" s="155"/>
      <c r="C17" s="150"/>
      <c r="D17" s="151"/>
      <c r="E17" s="151"/>
      <c r="F17" s="152"/>
      <c r="G17" s="150"/>
      <c r="H17" s="151"/>
      <c r="I17" s="151"/>
      <c r="J17" s="152"/>
      <c r="K17" s="150"/>
      <c r="L17" s="151"/>
      <c r="M17" s="151"/>
      <c r="N17" s="152"/>
      <c r="O17" s="150"/>
      <c r="P17" s="151"/>
      <c r="Q17" s="151"/>
      <c r="R17" s="152"/>
      <c r="S17" s="150"/>
      <c r="T17" s="151"/>
      <c r="U17" s="151"/>
      <c r="V17" s="152"/>
      <c r="W17" s="150"/>
      <c r="X17" s="151"/>
      <c r="Y17" s="151"/>
      <c r="Z17" s="152"/>
      <c r="AA17" s="150"/>
      <c r="AB17" s="151"/>
      <c r="AC17" s="151"/>
      <c r="AD17" s="152"/>
      <c r="AE17" s="150"/>
      <c r="AF17" s="151"/>
      <c r="AG17" s="151"/>
      <c r="AH17" s="152"/>
      <c r="AI17" s="150"/>
      <c r="AJ17" s="151"/>
      <c r="AK17" s="151"/>
      <c r="AL17" s="152"/>
      <c r="AM17" s="150"/>
      <c r="AN17" s="151"/>
      <c r="AO17" s="151"/>
      <c r="AP17" s="152"/>
      <c r="AQ17" s="150"/>
      <c r="AR17" s="151"/>
      <c r="AS17" s="151"/>
      <c r="AT17" s="152"/>
      <c r="AU17" s="150"/>
      <c r="AV17" s="151"/>
      <c r="AW17" s="151"/>
      <c r="AX17" s="152"/>
      <c r="AY17" s="150"/>
      <c r="AZ17" s="151"/>
      <c r="BA17" s="151"/>
      <c r="BB17" s="152"/>
    </row>
    <row r="18" spans="1:54" s="153" customFormat="1">
      <c r="A18" s="221" t="s">
        <v>1544</v>
      </c>
      <c r="B18" s="12" t="s">
        <v>1544</v>
      </c>
      <c r="C18" s="161"/>
      <c r="D18" s="162"/>
      <c r="E18" s="162"/>
      <c r="F18" s="163"/>
      <c r="G18" s="161"/>
      <c r="H18" s="162"/>
      <c r="I18" s="162"/>
      <c r="J18" s="163"/>
      <c r="K18" s="161"/>
      <c r="L18" s="162"/>
      <c r="M18" s="162"/>
      <c r="N18" s="163"/>
      <c r="O18" s="161"/>
      <c r="P18" s="162"/>
      <c r="Q18" s="162"/>
      <c r="R18" s="163"/>
      <c r="S18" s="161"/>
      <c r="T18" s="162"/>
      <c r="U18" s="162"/>
      <c r="V18" s="163"/>
      <c r="W18" s="161"/>
      <c r="X18" s="162"/>
      <c r="Y18" s="162"/>
      <c r="Z18" s="163"/>
      <c r="AA18" s="161"/>
      <c r="AB18" s="162"/>
      <c r="AC18" s="162"/>
      <c r="AD18" s="163"/>
      <c r="AE18" s="161"/>
      <c r="AF18" s="162"/>
      <c r="AG18" s="162"/>
      <c r="AH18" s="163"/>
      <c r="AI18" s="161"/>
      <c r="AJ18" s="162"/>
      <c r="AK18" s="162"/>
      <c r="AL18" s="163"/>
      <c r="AM18" s="161"/>
      <c r="AN18" s="162"/>
      <c r="AO18" s="162"/>
      <c r="AP18" s="163"/>
      <c r="AQ18" s="161"/>
      <c r="AR18" s="162"/>
      <c r="AS18" s="162"/>
      <c r="AT18" s="163"/>
      <c r="AU18" s="161"/>
      <c r="AV18" s="162"/>
      <c r="AW18" s="162"/>
      <c r="AX18" s="163"/>
      <c r="AY18" s="161"/>
      <c r="AZ18" s="162"/>
      <c r="BA18" s="162"/>
      <c r="BB18" s="163"/>
    </row>
    <row r="19" spans="1:54" s="153" customFormat="1">
      <c r="A19" s="154" t="s">
        <v>1418</v>
      </c>
      <c r="B19" s="155">
        <v>5</v>
      </c>
      <c r="C19" s="150">
        <f>SUMIFS(SALE!$S$6:$S$9814,SALE!$L$6:$L$9814,$B$5:$B$100,SALE!$A$6:$A$9814,$C$2,SALE!$E$6:$E$9814,$B$18)</f>
        <v>0</v>
      </c>
      <c r="D19" s="150">
        <f>SUMIFS(SALE!$T$6:$T$9814,SALE!$L$6:$L$9814,$B$5:$B$100,SALE!$A$6:$A$9814,$C$2,SALE!$E$6:$E$9814,$B$18)</f>
        <v>0</v>
      </c>
      <c r="E19" s="150">
        <f>SUMIFS(SALE!$U$6:$U$9814,SALE!$L$6:$L$9814,$B$5:$B$100,SALE!$A$6:$A$9814,$C$2,SALE!$E$6:$E$9814,$B$18)</f>
        <v>0</v>
      </c>
      <c r="F19" s="150">
        <f>SUMIFS(SALE!$V$6:$V$9814,SALE!$L$6:$L$9814,$B$5:$B$100,SALE!$A$6:$A$9814,$C$2,SALE!$E$6:$E$9814,$B$18)</f>
        <v>0</v>
      </c>
      <c r="G19" s="150">
        <v>0</v>
      </c>
      <c r="H19" s="151">
        <v>0</v>
      </c>
      <c r="I19" s="151">
        <v>0</v>
      </c>
      <c r="J19" s="151">
        <v>0</v>
      </c>
      <c r="K19" s="150">
        <v>0</v>
      </c>
      <c r="L19" s="151">
        <v>0</v>
      </c>
      <c r="M19" s="151">
        <v>0</v>
      </c>
      <c r="N19" s="151">
        <v>0</v>
      </c>
      <c r="O19" s="150">
        <v>0</v>
      </c>
      <c r="P19" s="151">
        <v>0</v>
      </c>
      <c r="Q19" s="151">
        <v>0</v>
      </c>
      <c r="R19" s="151">
        <v>0</v>
      </c>
      <c r="S19" s="150">
        <v>0</v>
      </c>
      <c r="T19" s="151">
        <v>0</v>
      </c>
      <c r="U19" s="151">
        <v>0</v>
      </c>
      <c r="V19" s="151">
        <v>0</v>
      </c>
      <c r="W19" s="150">
        <v>0</v>
      </c>
      <c r="X19" s="151">
        <v>0</v>
      </c>
      <c r="Y19" s="151">
        <v>0</v>
      </c>
      <c r="Z19" s="151">
        <v>0</v>
      </c>
      <c r="AA19" s="150">
        <v>0</v>
      </c>
      <c r="AB19" s="151">
        <v>0</v>
      </c>
      <c r="AC19" s="151">
        <v>0</v>
      </c>
      <c r="AD19" s="151">
        <v>0</v>
      </c>
      <c r="AE19" s="150">
        <v>0</v>
      </c>
      <c r="AF19" s="151">
        <v>0</v>
      </c>
      <c r="AG19" s="151">
        <v>0</v>
      </c>
      <c r="AH19" s="151">
        <v>0</v>
      </c>
      <c r="AI19" s="150">
        <v>0</v>
      </c>
      <c r="AJ19" s="151">
        <v>0</v>
      </c>
      <c r="AK19" s="151">
        <v>0</v>
      </c>
      <c r="AL19" s="151">
        <v>0</v>
      </c>
      <c r="AM19" s="150">
        <v>0</v>
      </c>
      <c r="AN19" s="151">
        <v>0</v>
      </c>
      <c r="AO19" s="151">
        <v>0</v>
      </c>
      <c r="AP19" s="151">
        <v>0</v>
      </c>
      <c r="AQ19" s="150">
        <v>0</v>
      </c>
      <c r="AR19" s="151">
        <v>0</v>
      </c>
      <c r="AS19" s="151">
        <v>0</v>
      </c>
      <c r="AT19" s="151">
        <v>0</v>
      </c>
      <c r="AU19" s="150">
        <v>0</v>
      </c>
      <c r="AV19" s="151">
        <v>0</v>
      </c>
      <c r="AW19" s="151">
        <v>0</v>
      </c>
      <c r="AX19" s="151">
        <v>0</v>
      </c>
      <c r="AY19" s="150">
        <v>0</v>
      </c>
      <c r="AZ19" s="151">
        <v>0</v>
      </c>
      <c r="BA19" s="151">
        <v>0</v>
      </c>
      <c r="BB19" s="152">
        <v>0</v>
      </c>
    </row>
    <row r="20" spans="1:54" s="153" customFormat="1">
      <c r="A20" s="154" t="s">
        <v>1419</v>
      </c>
      <c r="B20" s="155">
        <v>12</v>
      </c>
      <c r="C20" s="150">
        <f>SUMIFS(SALE!$S$6:$S$9814,SALE!$L$6:$L$9814,$B$5:$B$100,SALE!$A$6:$A$9814,$C$2,SALE!$E$6:$E$9814,$B$18)</f>
        <v>0</v>
      </c>
      <c r="D20" s="150">
        <f>SUMIFS(SALE!$T$6:$T$9814,SALE!$L$6:$L$9814,$B$5:$B$100,SALE!$A$6:$A$9814,$C$2,SALE!$E$6:$E$9814,$B$18)</f>
        <v>0</v>
      </c>
      <c r="E20" s="150">
        <f>SUMIFS(SALE!$U$6:$U$9814,SALE!$L$6:$L$9814,$B$5:$B$100,SALE!$A$6:$A$9814,$C$2,SALE!$E$6:$E$9814,$B$18)</f>
        <v>0</v>
      </c>
      <c r="F20" s="150">
        <f>SUMIFS(SALE!$V$6:$V$9814,SALE!$L$6:$L$9814,$B$5:$B$100,SALE!$A$6:$A$9814,$C$2,SALE!$E$6:$E$9814,$B$18)</f>
        <v>0</v>
      </c>
      <c r="G20" s="150">
        <v>0</v>
      </c>
      <c r="H20" s="151">
        <v>0</v>
      </c>
      <c r="I20" s="151">
        <v>0</v>
      </c>
      <c r="J20" s="151">
        <v>0</v>
      </c>
      <c r="K20" s="150">
        <v>0</v>
      </c>
      <c r="L20" s="151">
        <v>0</v>
      </c>
      <c r="M20" s="151">
        <v>0</v>
      </c>
      <c r="N20" s="151">
        <v>0</v>
      </c>
      <c r="O20" s="150">
        <v>0</v>
      </c>
      <c r="P20" s="151">
        <v>0</v>
      </c>
      <c r="Q20" s="151">
        <v>0</v>
      </c>
      <c r="R20" s="151">
        <v>0</v>
      </c>
      <c r="S20" s="150">
        <v>0</v>
      </c>
      <c r="T20" s="151">
        <v>0</v>
      </c>
      <c r="U20" s="151">
        <v>0</v>
      </c>
      <c r="V20" s="151">
        <v>0</v>
      </c>
      <c r="W20" s="150">
        <v>0</v>
      </c>
      <c r="X20" s="151">
        <v>0</v>
      </c>
      <c r="Y20" s="151">
        <v>0</v>
      </c>
      <c r="Z20" s="151">
        <v>0</v>
      </c>
      <c r="AA20" s="150">
        <v>0</v>
      </c>
      <c r="AB20" s="151">
        <v>0</v>
      </c>
      <c r="AC20" s="151">
        <v>0</v>
      </c>
      <c r="AD20" s="151">
        <v>0</v>
      </c>
      <c r="AE20" s="150">
        <v>0</v>
      </c>
      <c r="AF20" s="151">
        <v>0</v>
      </c>
      <c r="AG20" s="151">
        <v>0</v>
      </c>
      <c r="AH20" s="151">
        <v>0</v>
      </c>
      <c r="AI20" s="150">
        <v>0</v>
      </c>
      <c r="AJ20" s="151">
        <v>0</v>
      </c>
      <c r="AK20" s="151">
        <v>0</v>
      </c>
      <c r="AL20" s="151">
        <v>0</v>
      </c>
      <c r="AM20" s="150">
        <v>0</v>
      </c>
      <c r="AN20" s="151">
        <v>0</v>
      </c>
      <c r="AO20" s="151">
        <v>0</v>
      </c>
      <c r="AP20" s="151">
        <v>0</v>
      </c>
      <c r="AQ20" s="150">
        <v>0</v>
      </c>
      <c r="AR20" s="151">
        <v>0</v>
      </c>
      <c r="AS20" s="151">
        <v>0</v>
      </c>
      <c r="AT20" s="151">
        <v>0</v>
      </c>
      <c r="AU20" s="150">
        <v>0</v>
      </c>
      <c r="AV20" s="151">
        <v>0</v>
      </c>
      <c r="AW20" s="151">
        <v>0</v>
      </c>
      <c r="AX20" s="151">
        <v>0</v>
      </c>
      <c r="AY20" s="150">
        <v>0</v>
      </c>
      <c r="AZ20" s="151">
        <v>0</v>
      </c>
      <c r="BA20" s="151">
        <v>0</v>
      </c>
      <c r="BB20" s="152">
        <v>0</v>
      </c>
    </row>
    <row r="21" spans="1:54" s="153" customFormat="1">
      <c r="A21" s="154" t="s">
        <v>1420</v>
      </c>
      <c r="B21" s="155">
        <v>18</v>
      </c>
      <c r="C21" s="150">
        <f>SUMIFS(SALE!$S$6:$S$9814,SALE!$L$6:$L$9814,$B$5:$B$100,SALE!$A$6:$A$9814,$C$2,SALE!$E$6:$E$9814,$B$18)</f>
        <v>0</v>
      </c>
      <c r="D21" s="150">
        <f>SUMIFS(SALE!$T$6:$T$9814,SALE!$L$6:$L$9814,$B$5:$B$100,SALE!$A$6:$A$9814,$C$2,SALE!$E$6:$E$9814,$B$18)</f>
        <v>0</v>
      </c>
      <c r="E21" s="150">
        <f>SUMIFS(SALE!$U$6:$U$9814,SALE!$L$6:$L$9814,$B$5:$B$100,SALE!$A$6:$A$9814,$C$2,SALE!$E$6:$E$9814,$B$18)</f>
        <v>0</v>
      </c>
      <c r="F21" s="150">
        <f>SUMIFS(SALE!$V$6:$V$9814,SALE!$L$6:$L$9814,$B$5:$B$100,SALE!$A$6:$A$9814,$C$2,SALE!$E$6:$E$9814,$B$18)</f>
        <v>0</v>
      </c>
      <c r="G21" s="150">
        <v>0</v>
      </c>
      <c r="H21" s="151">
        <v>0</v>
      </c>
      <c r="I21" s="151">
        <v>0</v>
      </c>
      <c r="J21" s="151">
        <v>0</v>
      </c>
      <c r="K21" s="150">
        <v>0</v>
      </c>
      <c r="L21" s="151">
        <v>0</v>
      </c>
      <c r="M21" s="151">
        <v>0</v>
      </c>
      <c r="N21" s="151">
        <v>0</v>
      </c>
      <c r="O21" s="150">
        <v>0</v>
      </c>
      <c r="P21" s="151">
        <v>0</v>
      </c>
      <c r="Q21" s="151">
        <v>0</v>
      </c>
      <c r="R21" s="151">
        <v>0</v>
      </c>
      <c r="S21" s="150">
        <v>0</v>
      </c>
      <c r="T21" s="151">
        <v>0</v>
      </c>
      <c r="U21" s="151">
        <v>0</v>
      </c>
      <c r="V21" s="151">
        <v>0</v>
      </c>
      <c r="W21" s="150">
        <v>0</v>
      </c>
      <c r="X21" s="151">
        <v>0</v>
      </c>
      <c r="Y21" s="151">
        <v>0</v>
      </c>
      <c r="Z21" s="151">
        <v>0</v>
      </c>
      <c r="AA21" s="150">
        <v>0</v>
      </c>
      <c r="AB21" s="151">
        <v>0</v>
      </c>
      <c r="AC21" s="151">
        <v>0</v>
      </c>
      <c r="AD21" s="151">
        <v>0</v>
      </c>
      <c r="AE21" s="150">
        <v>0</v>
      </c>
      <c r="AF21" s="151">
        <v>0</v>
      </c>
      <c r="AG21" s="151">
        <v>0</v>
      </c>
      <c r="AH21" s="151">
        <v>0</v>
      </c>
      <c r="AI21" s="150">
        <v>0</v>
      </c>
      <c r="AJ21" s="151">
        <v>0</v>
      </c>
      <c r="AK21" s="151">
        <v>0</v>
      </c>
      <c r="AL21" s="151">
        <v>0</v>
      </c>
      <c r="AM21" s="150">
        <v>0</v>
      </c>
      <c r="AN21" s="151">
        <v>0</v>
      </c>
      <c r="AO21" s="151">
        <v>0</v>
      </c>
      <c r="AP21" s="151">
        <v>0</v>
      </c>
      <c r="AQ21" s="150">
        <v>0</v>
      </c>
      <c r="AR21" s="151">
        <v>0</v>
      </c>
      <c r="AS21" s="151">
        <v>0</v>
      </c>
      <c r="AT21" s="151">
        <v>0</v>
      </c>
      <c r="AU21" s="150">
        <v>0</v>
      </c>
      <c r="AV21" s="151">
        <v>0</v>
      </c>
      <c r="AW21" s="151">
        <v>0</v>
      </c>
      <c r="AX21" s="151">
        <v>0</v>
      </c>
      <c r="AY21" s="150">
        <v>0</v>
      </c>
      <c r="AZ21" s="151">
        <v>0</v>
      </c>
      <c r="BA21" s="151">
        <v>0</v>
      </c>
      <c r="BB21" s="152">
        <v>0</v>
      </c>
    </row>
    <row r="22" spans="1:54" s="153" customFormat="1">
      <c r="A22" s="154" t="s">
        <v>1421</v>
      </c>
      <c r="B22" s="155">
        <v>28</v>
      </c>
      <c r="C22" s="150">
        <f>SUMIFS(SALE!$S$6:$S$9814,SALE!$L$6:$L$9814,$B$5:$B$100,SALE!$A$6:$A$9814,$C$2,SALE!$E$6:$E$9814,$B$18)</f>
        <v>-6092.61</v>
      </c>
      <c r="D22" s="150">
        <f>SUMIFS(SALE!$T$6:$T$9814,SALE!$L$6:$L$9814,$B$5:$B$100,SALE!$A$6:$A$9814,$C$2,SALE!$E$6:$E$9814,$B$18)</f>
        <v>-1705.9308000000001</v>
      </c>
      <c r="E22" s="150">
        <f>SUMIFS(SALE!$U$6:$U$9814,SALE!$L$6:$L$9814,$B$5:$B$100,SALE!$A$6:$A$9814,$C$2,SALE!$E$6:$E$9814,$B$18)</f>
        <v>0</v>
      </c>
      <c r="F22" s="150">
        <f>SUMIFS(SALE!$V$6:$V$9814,SALE!$L$6:$L$9814,$B$5:$B$100,SALE!$A$6:$A$9814,$C$2,SALE!$E$6:$E$9814,$B$18)</f>
        <v>0</v>
      </c>
      <c r="G22" s="150">
        <v>-25380.48</v>
      </c>
      <c r="H22" s="151">
        <v>0</v>
      </c>
      <c r="I22" s="151">
        <v>-3553.2671999999998</v>
      </c>
      <c r="J22" s="151">
        <v>-3553.2671999999998</v>
      </c>
      <c r="K22" s="150">
        <v>-50770.610000000008</v>
      </c>
      <c r="L22" s="151">
        <v>-8525.9439999999995</v>
      </c>
      <c r="M22" s="151">
        <v>-2844.9133999999999</v>
      </c>
      <c r="N22" s="151">
        <v>-2844.9133999999999</v>
      </c>
      <c r="O22" s="150">
        <v>-108917.71</v>
      </c>
      <c r="P22" s="151">
        <v>-1698.06</v>
      </c>
      <c r="Q22" s="151">
        <v>-14401.369400000001</v>
      </c>
      <c r="R22" s="151">
        <v>-14401.369400000001</v>
      </c>
      <c r="S22" s="150">
        <v>0</v>
      </c>
      <c r="T22" s="151">
        <v>0</v>
      </c>
      <c r="U22" s="151">
        <v>0</v>
      </c>
      <c r="V22" s="151">
        <v>0</v>
      </c>
      <c r="W22" s="150">
        <v>0</v>
      </c>
      <c r="X22" s="151">
        <v>0</v>
      </c>
      <c r="Y22" s="151">
        <v>0</v>
      </c>
      <c r="Z22" s="151">
        <v>0</v>
      </c>
      <c r="AA22" s="150">
        <v>0</v>
      </c>
      <c r="AB22" s="151">
        <v>0</v>
      </c>
      <c r="AC22" s="151">
        <v>0</v>
      </c>
      <c r="AD22" s="151">
        <v>0</v>
      </c>
      <c r="AE22" s="150">
        <v>0</v>
      </c>
      <c r="AF22" s="151">
        <v>0</v>
      </c>
      <c r="AG22" s="151">
        <v>0</v>
      </c>
      <c r="AH22" s="151">
        <v>0</v>
      </c>
      <c r="AI22" s="150">
        <v>0</v>
      </c>
      <c r="AJ22" s="151">
        <v>0</v>
      </c>
      <c r="AK22" s="151">
        <v>0</v>
      </c>
      <c r="AL22" s="151">
        <v>0</v>
      </c>
      <c r="AM22" s="150">
        <v>0</v>
      </c>
      <c r="AN22" s="151">
        <v>0</v>
      </c>
      <c r="AO22" s="151">
        <v>0</v>
      </c>
      <c r="AP22" s="151">
        <v>0</v>
      </c>
      <c r="AQ22" s="150">
        <v>0</v>
      </c>
      <c r="AR22" s="151">
        <v>0</v>
      </c>
      <c r="AS22" s="151">
        <v>0</v>
      </c>
      <c r="AT22" s="151">
        <v>0</v>
      </c>
      <c r="AU22" s="150">
        <v>0</v>
      </c>
      <c r="AV22" s="151">
        <v>0</v>
      </c>
      <c r="AW22" s="151">
        <v>0</v>
      </c>
      <c r="AX22" s="151">
        <v>0</v>
      </c>
      <c r="AY22" s="150">
        <v>-108917.71</v>
      </c>
      <c r="AZ22" s="151">
        <v>-1698.06</v>
      </c>
      <c r="BA22" s="151">
        <v>-14401.369400000001</v>
      </c>
      <c r="BB22" s="152">
        <v>-14401.369400000001</v>
      </c>
    </row>
    <row r="23" spans="1:54">
      <c r="A23" s="222" t="s">
        <v>1734</v>
      </c>
      <c r="B23" s="216"/>
      <c r="C23" s="217">
        <v>-6092.61</v>
      </c>
      <c r="D23" s="218">
        <v>-1705.9308000000001</v>
      </c>
      <c r="E23" s="218">
        <v>0</v>
      </c>
      <c r="F23" s="218">
        <v>0</v>
      </c>
      <c r="G23" s="217"/>
      <c r="H23" s="218"/>
      <c r="I23" s="218"/>
      <c r="J23" s="219"/>
      <c r="K23" s="217"/>
      <c r="L23" s="218"/>
      <c r="M23" s="218"/>
      <c r="N23" s="219"/>
      <c r="O23" s="217"/>
      <c r="P23" s="218"/>
      <c r="Q23" s="218"/>
      <c r="R23" s="219"/>
      <c r="S23" s="217"/>
      <c r="T23" s="218"/>
      <c r="U23" s="218"/>
      <c r="V23" s="219"/>
      <c r="W23" s="217"/>
      <c r="X23" s="218"/>
      <c r="Y23" s="218"/>
      <c r="Z23" s="219"/>
      <c r="AA23" s="217"/>
      <c r="AB23" s="218"/>
      <c r="AC23" s="218"/>
      <c r="AD23" s="219"/>
      <c r="AE23" s="217"/>
      <c r="AF23" s="218"/>
      <c r="AG23" s="218"/>
      <c r="AH23" s="219"/>
      <c r="AI23" s="217">
        <v>0</v>
      </c>
      <c r="AJ23" s="218">
        <v>0</v>
      </c>
      <c r="AK23" s="218">
        <v>0</v>
      </c>
      <c r="AL23" s="219">
        <v>0</v>
      </c>
      <c r="AM23" s="217">
        <v>0</v>
      </c>
      <c r="AN23" s="218">
        <v>0</v>
      </c>
      <c r="AO23" s="218">
        <v>0</v>
      </c>
      <c r="AP23" s="219">
        <v>0</v>
      </c>
      <c r="AQ23" s="217">
        <v>0</v>
      </c>
      <c r="AR23" s="218">
        <v>0</v>
      </c>
      <c r="AS23" s="218">
        <v>0</v>
      </c>
      <c r="AT23" s="219">
        <v>0</v>
      </c>
      <c r="AU23" s="217">
        <v>0</v>
      </c>
      <c r="AV23" s="218">
        <v>0</v>
      </c>
      <c r="AW23" s="218">
        <v>0</v>
      </c>
      <c r="AX23" s="219">
        <v>0</v>
      </c>
      <c r="AY23" s="217">
        <v>-108917.71</v>
      </c>
      <c r="AZ23" s="218">
        <v>-1698.06</v>
      </c>
      <c r="BA23" s="218">
        <v>-14401.369400000001</v>
      </c>
      <c r="BB23" s="219">
        <v>-14401.369400000001</v>
      </c>
    </row>
    <row r="24" spans="1:54" s="153" customFormat="1">
      <c r="A24" s="156"/>
      <c r="B24" s="149"/>
      <c r="C24" s="157"/>
      <c r="D24" s="158"/>
      <c r="E24" s="158"/>
      <c r="F24" s="159"/>
      <c r="G24" s="157"/>
      <c r="H24" s="158"/>
      <c r="I24" s="158"/>
      <c r="J24" s="159"/>
      <c r="K24" s="157"/>
      <c r="L24" s="158"/>
      <c r="M24" s="158"/>
      <c r="N24" s="159"/>
      <c r="O24" s="157"/>
      <c r="P24" s="158"/>
      <c r="Q24" s="158"/>
      <c r="R24" s="159"/>
      <c r="S24" s="157"/>
      <c r="T24" s="158"/>
      <c r="U24" s="158"/>
      <c r="V24" s="159"/>
      <c r="W24" s="157"/>
      <c r="X24" s="158"/>
      <c r="Y24" s="158"/>
      <c r="Z24" s="159"/>
      <c r="AA24" s="157"/>
      <c r="AB24" s="158"/>
      <c r="AC24" s="158"/>
      <c r="AD24" s="159"/>
      <c r="AE24" s="157"/>
      <c r="AF24" s="158"/>
      <c r="AG24" s="158"/>
      <c r="AH24" s="159"/>
      <c r="AI24" s="157"/>
      <c r="AJ24" s="158"/>
      <c r="AK24" s="158"/>
      <c r="AL24" s="159"/>
      <c r="AM24" s="157"/>
      <c r="AN24" s="158"/>
      <c r="AO24" s="158"/>
      <c r="AP24" s="159"/>
      <c r="AQ24" s="157"/>
      <c r="AR24" s="158"/>
      <c r="AS24" s="158"/>
      <c r="AT24" s="159"/>
      <c r="AU24" s="157"/>
      <c r="AV24" s="158"/>
      <c r="AW24" s="158"/>
      <c r="AX24" s="159"/>
      <c r="AY24" s="157"/>
      <c r="AZ24" s="158"/>
      <c r="BA24" s="158"/>
      <c r="BB24" s="159"/>
    </row>
    <row r="25" spans="1:54" s="153" customFormat="1">
      <c r="A25" s="221" t="s">
        <v>1468</v>
      </c>
      <c r="B25" s="160"/>
      <c r="C25" s="161"/>
      <c r="D25" s="162"/>
      <c r="E25" s="162"/>
      <c r="F25" s="163"/>
      <c r="G25" s="161"/>
      <c r="H25" s="162"/>
      <c r="I25" s="162"/>
      <c r="J25" s="163"/>
      <c r="K25" s="161"/>
      <c r="L25" s="162"/>
      <c r="M25" s="162"/>
      <c r="N25" s="163"/>
      <c r="O25" s="161"/>
      <c r="P25" s="162"/>
      <c r="Q25" s="162"/>
      <c r="R25" s="163"/>
      <c r="S25" s="161"/>
      <c r="T25" s="162"/>
      <c r="U25" s="162"/>
      <c r="V25" s="163"/>
      <c r="W25" s="161"/>
      <c r="X25" s="162"/>
      <c r="Y25" s="162"/>
      <c r="Z25" s="163"/>
      <c r="AA25" s="161"/>
      <c r="AB25" s="162"/>
      <c r="AC25" s="162"/>
      <c r="AD25" s="163"/>
      <c r="AE25" s="161"/>
      <c r="AF25" s="162"/>
      <c r="AG25" s="162"/>
      <c r="AH25" s="163"/>
      <c r="AI25" s="161"/>
      <c r="AJ25" s="162"/>
      <c r="AK25" s="162"/>
      <c r="AL25" s="163"/>
      <c r="AM25" s="161"/>
      <c r="AN25" s="162"/>
      <c r="AO25" s="162"/>
      <c r="AP25" s="163"/>
      <c r="AQ25" s="161"/>
      <c r="AR25" s="162"/>
      <c r="AS25" s="162"/>
      <c r="AT25" s="163"/>
      <c r="AU25" s="161"/>
      <c r="AV25" s="162"/>
      <c r="AW25" s="162"/>
      <c r="AX25" s="163"/>
      <c r="AY25" s="161"/>
      <c r="AZ25" s="162"/>
      <c r="BA25" s="162"/>
      <c r="BB25" s="163"/>
    </row>
    <row r="26" spans="1:54" s="153" customFormat="1">
      <c r="A26" s="154" t="s">
        <v>1418</v>
      </c>
      <c r="B26" s="155">
        <v>5</v>
      </c>
      <c r="C26" s="150">
        <f>+C5+C12+C19</f>
        <v>0</v>
      </c>
      <c r="D26" s="150">
        <f t="shared" ref="D26:F26" si="0">+D5+D12+D19</f>
        <v>0</v>
      </c>
      <c r="E26" s="150">
        <f t="shared" si="0"/>
        <v>0</v>
      </c>
      <c r="F26" s="150">
        <f t="shared" si="0"/>
        <v>0</v>
      </c>
      <c r="G26" s="150">
        <v>0</v>
      </c>
      <c r="H26" s="151">
        <v>0</v>
      </c>
      <c r="I26" s="151">
        <v>0</v>
      </c>
      <c r="J26" s="151">
        <v>0</v>
      </c>
      <c r="K26" s="150">
        <v>0</v>
      </c>
      <c r="L26" s="151">
        <v>0</v>
      </c>
      <c r="M26" s="151">
        <v>0</v>
      </c>
      <c r="N26" s="151">
        <v>0</v>
      </c>
      <c r="O26" s="150">
        <v>0</v>
      </c>
      <c r="P26" s="151">
        <v>0</v>
      </c>
      <c r="Q26" s="151">
        <v>0</v>
      </c>
      <c r="R26" s="151">
        <v>0</v>
      </c>
      <c r="S26" s="150">
        <v>0</v>
      </c>
      <c r="T26" s="151">
        <v>0</v>
      </c>
      <c r="U26" s="151">
        <v>0</v>
      </c>
      <c r="V26" s="151">
        <v>0</v>
      </c>
      <c r="W26" s="150">
        <v>0</v>
      </c>
      <c r="X26" s="151">
        <v>0</v>
      </c>
      <c r="Y26" s="151">
        <v>0</v>
      </c>
      <c r="Z26" s="151">
        <v>0</v>
      </c>
      <c r="AA26" s="150">
        <v>0</v>
      </c>
      <c r="AB26" s="151">
        <v>0</v>
      </c>
      <c r="AC26" s="151">
        <v>0</v>
      </c>
      <c r="AD26" s="151">
        <v>0</v>
      </c>
      <c r="AE26" s="150">
        <v>0</v>
      </c>
      <c r="AF26" s="151">
        <v>0</v>
      </c>
      <c r="AG26" s="151">
        <v>0</v>
      </c>
      <c r="AH26" s="151">
        <v>0</v>
      </c>
      <c r="AI26" s="150">
        <v>0</v>
      </c>
      <c r="AJ26" s="151">
        <v>0</v>
      </c>
      <c r="AK26" s="151">
        <v>0</v>
      </c>
      <c r="AL26" s="151">
        <v>0</v>
      </c>
      <c r="AM26" s="150">
        <v>0</v>
      </c>
      <c r="AN26" s="151">
        <v>0</v>
      </c>
      <c r="AO26" s="151">
        <v>0</v>
      </c>
      <c r="AP26" s="151">
        <v>0</v>
      </c>
      <c r="AQ26" s="150">
        <v>0</v>
      </c>
      <c r="AR26" s="151">
        <v>0</v>
      </c>
      <c r="AS26" s="151">
        <v>0</v>
      </c>
      <c r="AT26" s="151">
        <v>0</v>
      </c>
      <c r="AU26" s="150">
        <v>0</v>
      </c>
      <c r="AV26" s="151">
        <v>0</v>
      </c>
      <c r="AW26" s="151">
        <v>0</v>
      </c>
      <c r="AX26" s="151">
        <v>0</v>
      </c>
      <c r="AY26" s="150">
        <v>0</v>
      </c>
      <c r="AZ26" s="151">
        <v>0</v>
      </c>
      <c r="BA26" s="151">
        <v>0</v>
      </c>
      <c r="BB26" s="152">
        <v>0</v>
      </c>
    </row>
    <row r="27" spans="1:54" s="153" customFormat="1">
      <c r="A27" s="154" t="s">
        <v>1419</v>
      </c>
      <c r="B27" s="155">
        <v>12</v>
      </c>
      <c r="C27" s="150">
        <f t="shared" ref="C27:F29" si="1">+C6+C13+C20</f>
        <v>0</v>
      </c>
      <c r="D27" s="150">
        <f t="shared" si="1"/>
        <v>0</v>
      </c>
      <c r="E27" s="150">
        <f t="shared" si="1"/>
        <v>0</v>
      </c>
      <c r="F27" s="150">
        <f t="shared" si="1"/>
        <v>0</v>
      </c>
      <c r="G27" s="150">
        <v>0</v>
      </c>
      <c r="H27" s="151">
        <v>0</v>
      </c>
      <c r="I27" s="151">
        <v>0</v>
      </c>
      <c r="J27" s="151">
        <v>0</v>
      </c>
      <c r="K27" s="150">
        <v>0</v>
      </c>
      <c r="L27" s="151">
        <v>0</v>
      </c>
      <c r="M27" s="151">
        <v>0</v>
      </c>
      <c r="N27" s="151">
        <v>0</v>
      </c>
      <c r="O27" s="150">
        <v>0</v>
      </c>
      <c r="P27" s="151">
        <v>0</v>
      </c>
      <c r="Q27" s="151">
        <v>0</v>
      </c>
      <c r="R27" s="151">
        <v>0</v>
      </c>
      <c r="S27" s="150">
        <v>0</v>
      </c>
      <c r="T27" s="151">
        <v>0</v>
      </c>
      <c r="U27" s="151">
        <v>0</v>
      </c>
      <c r="V27" s="151">
        <v>0</v>
      </c>
      <c r="W27" s="150">
        <v>0</v>
      </c>
      <c r="X27" s="151">
        <v>0</v>
      </c>
      <c r="Y27" s="151">
        <v>0</v>
      </c>
      <c r="Z27" s="151">
        <v>0</v>
      </c>
      <c r="AA27" s="150">
        <v>0</v>
      </c>
      <c r="AB27" s="151">
        <v>0</v>
      </c>
      <c r="AC27" s="151">
        <v>0</v>
      </c>
      <c r="AD27" s="151">
        <v>0</v>
      </c>
      <c r="AE27" s="150">
        <v>0</v>
      </c>
      <c r="AF27" s="151">
        <v>0</v>
      </c>
      <c r="AG27" s="151">
        <v>0</v>
      </c>
      <c r="AH27" s="151">
        <v>0</v>
      </c>
      <c r="AI27" s="150">
        <v>0</v>
      </c>
      <c r="AJ27" s="151">
        <v>0</v>
      </c>
      <c r="AK27" s="151">
        <v>0</v>
      </c>
      <c r="AL27" s="151">
        <v>0</v>
      </c>
      <c r="AM27" s="150">
        <v>0</v>
      </c>
      <c r="AN27" s="151">
        <v>0</v>
      </c>
      <c r="AO27" s="151">
        <v>0</v>
      </c>
      <c r="AP27" s="151">
        <v>0</v>
      </c>
      <c r="AQ27" s="150">
        <v>0</v>
      </c>
      <c r="AR27" s="151">
        <v>0</v>
      </c>
      <c r="AS27" s="151">
        <v>0</v>
      </c>
      <c r="AT27" s="151">
        <v>0</v>
      </c>
      <c r="AU27" s="150">
        <v>0</v>
      </c>
      <c r="AV27" s="151">
        <v>0</v>
      </c>
      <c r="AW27" s="151">
        <v>0</v>
      </c>
      <c r="AX27" s="151">
        <v>0</v>
      </c>
      <c r="AY27" s="150">
        <v>0</v>
      </c>
      <c r="AZ27" s="151">
        <v>0</v>
      </c>
      <c r="BA27" s="151">
        <v>0</v>
      </c>
      <c r="BB27" s="152">
        <v>0</v>
      </c>
    </row>
    <row r="28" spans="1:54" s="153" customFormat="1">
      <c r="A28" s="154" t="s">
        <v>1420</v>
      </c>
      <c r="B28" s="155">
        <v>18</v>
      </c>
      <c r="C28" s="150">
        <f t="shared" si="1"/>
        <v>681824.71</v>
      </c>
      <c r="D28" s="150">
        <f t="shared" si="1"/>
        <v>0</v>
      </c>
      <c r="E28" s="150">
        <f t="shared" si="1"/>
        <v>61364.223900000012</v>
      </c>
      <c r="F28" s="150">
        <f t="shared" si="1"/>
        <v>61364.223900000012</v>
      </c>
      <c r="G28" s="150">
        <v>1560599.0399999998</v>
      </c>
      <c r="H28" s="151">
        <v>0</v>
      </c>
      <c r="I28" s="151">
        <v>140453.91359999997</v>
      </c>
      <c r="J28" s="151">
        <v>140453.91359999997</v>
      </c>
      <c r="K28" s="150">
        <v>2073951.9300000002</v>
      </c>
      <c r="L28" s="151">
        <v>0</v>
      </c>
      <c r="M28" s="151">
        <v>186655.67369999996</v>
      </c>
      <c r="N28" s="151">
        <v>186655.67369999996</v>
      </c>
      <c r="O28" s="150">
        <v>2657766.46</v>
      </c>
      <c r="P28" s="151">
        <v>0</v>
      </c>
      <c r="Q28" s="151">
        <v>239198.9914</v>
      </c>
      <c r="R28" s="151">
        <v>239198.9914</v>
      </c>
      <c r="S28" s="150">
        <v>0</v>
      </c>
      <c r="T28" s="151">
        <v>0</v>
      </c>
      <c r="U28" s="151">
        <v>0</v>
      </c>
      <c r="V28" s="151">
        <v>0</v>
      </c>
      <c r="W28" s="150">
        <v>0</v>
      </c>
      <c r="X28" s="151">
        <v>0</v>
      </c>
      <c r="Y28" s="151">
        <v>0</v>
      </c>
      <c r="Z28" s="151">
        <v>0</v>
      </c>
      <c r="AA28" s="150">
        <v>0</v>
      </c>
      <c r="AB28" s="151">
        <v>0</v>
      </c>
      <c r="AC28" s="151">
        <v>0</v>
      </c>
      <c r="AD28" s="151">
        <v>0</v>
      </c>
      <c r="AE28" s="150">
        <v>0</v>
      </c>
      <c r="AF28" s="151">
        <v>0</v>
      </c>
      <c r="AG28" s="151">
        <v>0</v>
      </c>
      <c r="AH28" s="151">
        <v>0</v>
      </c>
      <c r="AI28" s="150">
        <v>0</v>
      </c>
      <c r="AJ28" s="151">
        <v>0</v>
      </c>
      <c r="AK28" s="151">
        <v>0</v>
      </c>
      <c r="AL28" s="151">
        <v>0</v>
      </c>
      <c r="AM28" s="150">
        <v>0</v>
      </c>
      <c r="AN28" s="151">
        <v>0</v>
      </c>
      <c r="AO28" s="151">
        <v>0</v>
      </c>
      <c r="AP28" s="151">
        <v>0</v>
      </c>
      <c r="AQ28" s="150">
        <v>0</v>
      </c>
      <c r="AR28" s="151">
        <v>0</v>
      </c>
      <c r="AS28" s="151">
        <v>0</v>
      </c>
      <c r="AT28" s="151">
        <v>0</v>
      </c>
      <c r="AU28" s="150">
        <v>0</v>
      </c>
      <c r="AV28" s="151">
        <v>0</v>
      </c>
      <c r="AW28" s="151">
        <v>0</v>
      </c>
      <c r="AX28" s="151">
        <v>0</v>
      </c>
      <c r="AY28" s="150">
        <v>2657766.46</v>
      </c>
      <c r="AZ28" s="151">
        <v>0</v>
      </c>
      <c r="BA28" s="151">
        <v>239198.9914</v>
      </c>
      <c r="BB28" s="152">
        <v>239198.9914</v>
      </c>
    </row>
    <row r="29" spans="1:54" s="153" customFormat="1">
      <c r="A29" s="154" t="s">
        <v>1421</v>
      </c>
      <c r="B29" s="155">
        <v>28</v>
      </c>
      <c r="C29" s="150">
        <f t="shared" si="1"/>
        <v>2666856.0599999977</v>
      </c>
      <c r="D29" s="150">
        <f t="shared" si="1"/>
        <v>34940.687599999997</v>
      </c>
      <c r="E29" s="150">
        <f t="shared" si="1"/>
        <v>355889.50459999993</v>
      </c>
      <c r="F29" s="150">
        <f t="shared" si="1"/>
        <v>355889.50459999993</v>
      </c>
      <c r="G29" s="150">
        <v>2496959.66</v>
      </c>
      <c r="H29" s="223">
        <v>55549.74040000001</v>
      </c>
      <c r="I29" s="223">
        <v>321799.48220000003</v>
      </c>
      <c r="J29" s="151">
        <v>321799.48220000003</v>
      </c>
      <c r="K29" s="150">
        <v>3111011.1939999987</v>
      </c>
      <c r="L29" s="223">
        <v>141109.85840000003</v>
      </c>
      <c r="M29" s="223">
        <v>364986.6379600002</v>
      </c>
      <c r="N29" s="151">
        <v>364986.6379600002</v>
      </c>
      <c r="O29" s="150">
        <v>3892402.4899999988</v>
      </c>
      <c r="P29" s="223">
        <v>64427.327999999994</v>
      </c>
      <c r="Q29" s="223">
        <v>512720.74460000015</v>
      </c>
      <c r="R29" s="151">
        <v>512720.74460000015</v>
      </c>
      <c r="S29" s="150">
        <v>0</v>
      </c>
      <c r="T29" s="223">
        <v>0</v>
      </c>
      <c r="U29" s="223">
        <v>0</v>
      </c>
      <c r="V29" s="151">
        <v>0</v>
      </c>
      <c r="W29" s="150">
        <v>0</v>
      </c>
      <c r="X29" s="223">
        <v>0</v>
      </c>
      <c r="Y29" s="223">
        <v>0</v>
      </c>
      <c r="Z29" s="151">
        <v>0</v>
      </c>
      <c r="AA29" s="150">
        <v>0</v>
      </c>
      <c r="AB29" s="223">
        <v>0</v>
      </c>
      <c r="AC29" s="223">
        <v>0</v>
      </c>
      <c r="AD29" s="151">
        <v>0</v>
      </c>
      <c r="AE29" s="150">
        <v>0</v>
      </c>
      <c r="AF29" s="223">
        <v>0</v>
      </c>
      <c r="AG29" s="223">
        <v>0</v>
      </c>
      <c r="AH29" s="151">
        <v>0</v>
      </c>
      <c r="AI29" s="150">
        <v>0</v>
      </c>
      <c r="AJ29" s="223">
        <v>0</v>
      </c>
      <c r="AK29" s="223">
        <v>0</v>
      </c>
      <c r="AL29" s="151">
        <v>0</v>
      </c>
      <c r="AM29" s="150">
        <v>0</v>
      </c>
      <c r="AN29" s="223">
        <v>0</v>
      </c>
      <c r="AO29" s="223">
        <v>0</v>
      </c>
      <c r="AP29" s="151">
        <v>0</v>
      </c>
      <c r="AQ29" s="150">
        <v>0</v>
      </c>
      <c r="AR29" s="223">
        <v>0</v>
      </c>
      <c r="AS29" s="223">
        <v>0</v>
      </c>
      <c r="AT29" s="151">
        <v>0</v>
      </c>
      <c r="AU29" s="150">
        <v>0</v>
      </c>
      <c r="AV29" s="223">
        <v>0</v>
      </c>
      <c r="AW29" s="223">
        <v>0</v>
      </c>
      <c r="AX29" s="151">
        <v>0</v>
      </c>
      <c r="AY29" s="150">
        <v>3892402.4899999988</v>
      </c>
      <c r="AZ29" s="151">
        <v>64427.327999999994</v>
      </c>
      <c r="BA29" s="151">
        <v>512720.74460000015</v>
      </c>
      <c r="BB29" s="152">
        <v>512720.74460000015</v>
      </c>
    </row>
    <row r="30" spans="1:54" s="153" customFormat="1" ht="13.5" thickBot="1">
      <c r="A30" s="224" t="s">
        <v>1735</v>
      </c>
      <c r="B30" s="215"/>
      <c r="C30" s="217">
        <v>3348680.7699999977</v>
      </c>
      <c r="D30" s="218">
        <v>34940.687599999997</v>
      </c>
      <c r="E30" s="218">
        <v>417253.72849999997</v>
      </c>
      <c r="F30" s="218">
        <v>417253.72849999997</v>
      </c>
      <c r="G30" s="217">
        <v>4057558.7</v>
      </c>
      <c r="H30" s="218">
        <v>55549.74040000001</v>
      </c>
      <c r="I30" s="218">
        <v>462253.3958</v>
      </c>
      <c r="J30" s="218">
        <v>462253.3958</v>
      </c>
      <c r="K30" s="217">
        <v>5184963.1239999989</v>
      </c>
      <c r="L30" s="218">
        <v>141109.85840000003</v>
      </c>
      <c r="M30" s="218">
        <v>551642.31166000012</v>
      </c>
      <c r="N30" s="218">
        <v>551642.31166000012</v>
      </c>
      <c r="O30" s="217">
        <v>6550168.9499999993</v>
      </c>
      <c r="P30" s="218">
        <v>64427.327999999994</v>
      </c>
      <c r="Q30" s="218">
        <v>751919.73600000015</v>
      </c>
      <c r="R30" s="218">
        <v>751919.73600000015</v>
      </c>
      <c r="S30" s="217">
        <v>0</v>
      </c>
      <c r="T30" s="218">
        <v>0</v>
      </c>
      <c r="U30" s="218">
        <v>0</v>
      </c>
      <c r="V30" s="218">
        <v>0</v>
      </c>
      <c r="W30" s="217">
        <v>0</v>
      </c>
      <c r="X30" s="218">
        <v>0</v>
      </c>
      <c r="Y30" s="218">
        <v>0</v>
      </c>
      <c r="Z30" s="218">
        <v>0</v>
      </c>
      <c r="AA30" s="217">
        <v>0</v>
      </c>
      <c r="AB30" s="218">
        <v>0</v>
      </c>
      <c r="AC30" s="218">
        <v>0</v>
      </c>
      <c r="AD30" s="218">
        <v>0</v>
      </c>
      <c r="AE30" s="217">
        <v>0</v>
      </c>
      <c r="AF30" s="218">
        <v>0</v>
      </c>
      <c r="AG30" s="218">
        <v>0</v>
      </c>
      <c r="AH30" s="218">
        <v>0</v>
      </c>
      <c r="AI30" s="217">
        <v>0</v>
      </c>
      <c r="AJ30" s="218">
        <v>0</v>
      </c>
      <c r="AK30" s="218">
        <v>0</v>
      </c>
      <c r="AL30" s="218">
        <v>0</v>
      </c>
      <c r="AM30" s="217">
        <v>0</v>
      </c>
      <c r="AN30" s="218">
        <v>0</v>
      </c>
      <c r="AO30" s="218">
        <v>0</v>
      </c>
      <c r="AP30" s="218">
        <v>0</v>
      </c>
      <c r="AQ30" s="225">
        <v>0</v>
      </c>
      <c r="AR30" s="225">
        <v>0</v>
      </c>
      <c r="AS30" s="225">
        <v>0</v>
      </c>
      <c r="AT30" s="225">
        <v>0</v>
      </c>
      <c r="AU30" s="225">
        <v>0</v>
      </c>
      <c r="AV30" s="225">
        <v>0</v>
      </c>
      <c r="AW30" s="225">
        <v>0</v>
      </c>
      <c r="AX30" s="225">
        <v>0</v>
      </c>
      <c r="AY30" s="225">
        <v>2682845.46</v>
      </c>
      <c r="AZ30" s="225">
        <v>0</v>
      </c>
      <c r="BA30" s="225">
        <v>242710.0514</v>
      </c>
      <c r="BB30" s="226">
        <v>242710.0514</v>
      </c>
    </row>
    <row r="31" spans="1:54" s="153" customFormat="1">
      <c r="A31" s="144"/>
      <c r="B31" s="144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</row>
    <row r="32" spans="1:54" s="153" customFormat="1" ht="13.5" thickBot="1">
      <c r="A32" s="142" t="s">
        <v>1736</v>
      </c>
      <c r="B32" s="142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</row>
    <row r="33" spans="1:54">
      <c r="A33" s="673" t="s">
        <v>1737</v>
      </c>
      <c r="B33" s="673" t="s">
        <v>17</v>
      </c>
      <c r="C33" s="677"/>
      <c r="D33" s="675"/>
      <c r="E33" s="675"/>
      <c r="F33" s="676"/>
      <c r="G33" s="677"/>
      <c r="H33" s="675"/>
      <c r="I33" s="675"/>
      <c r="J33" s="676"/>
      <c r="K33" s="677"/>
      <c r="L33" s="675"/>
      <c r="M33" s="675"/>
      <c r="N33" s="676"/>
      <c r="O33" s="677"/>
      <c r="P33" s="675"/>
      <c r="Q33" s="675"/>
      <c r="R33" s="676"/>
      <c r="S33" s="675"/>
      <c r="T33" s="675"/>
      <c r="U33" s="675"/>
      <c r="V33" s="676"/>
      <c r="W33" s="675"/>
      <c r="X33" s="675"/>
      <c r="Y33" s="675"/>
      <c r="Z33" s="676"/>
      <c r="AA33" s="675"/>
      <c r="AB33" s="675"/>
      <c r="AC33" s="675"/>
      <c r="AD33" s="676"/>
      <c r="AE33" s="675"/>
      <c r="AF33" s="675"/>
      <c r="AG33" s="675"/>
      <c r="AH33" s="676"/>
      <c r="AI33" s="675" t="s">
        <v>1437</v>
      </c>
      <c r="AJ33" s="675"/>
      <c r="AK33" s="675"/>
      <c r="AL33" s="676"/>
      <c r="AM33" s="675" t="s">
        <v>1438</v>
      </c>
      <c r="AN33" s="675"/>
      <c r="AO33" s="675"/>
      <c r="AP33" s="676"/>
      <c r="AQ33" s="675" t="s">
        <v>1439</v>
      </c>
      <c r="AR33" s="675"/>
      <c r="AS33" s="675"/>
      <c r="AT33" s="676"/>
      <c r="AU33" s="675" t="s">
        <v>1440</v>
      </c>
      <c r="AV33" s="675"/>
      <c r="AW33" s="675"/>
      <c r="AX33" s="676"/>
      <c r="AY33" s="675" t="s">
        <v>1415</v>
      </c>
      <c r="AZ33" s="675"/>
      <c r="BA33" s="675"/>
      <c r="BB33" s="676"/>
    </row>
    <row r="34" spans="1:54">
      <c r="A34" s="674"/>
      <c r="B34" s="674"/>
      <c r="C34" s="145"/>
      <c r="D34" s="146"/>
      <c r="E34" s="146"/>
      <c r="F34" s="147"/>
      <c r="G34" s="145"/>
      <c r="H34" s="146"/>
      <c r="I34" s="146"/>
      <c r="J34" s="147"/>
      <c r="K34" s="145"/>
      <c r="L34" s="146"/>
      <c r="M34" s="146"/>
      <c r="N34" s="147"/>
      <c r="O34" s="145"/>
      <c r="P34" s="146"/>
      <c r="Q34" s="146"/>
      <c r="R34" s="147"/>
      <c r="S34" s="145"/>
      <c r="T34" s="146"/>
      <c r="U34" s="146"/>
      <c r="V34" s="147"/>
      <c r="W34" s="145"/>
      <c r="X34" s="146"/>
      <c r="Y34" s="146"/>
      <c r="Z34" s="147"/>
      <c r="AA34" s="145"/>
      <c r="AB34" s="146"/>
      <c r="AC34" s="146"/>
      <c r="AD34" s="147"/>
      <c r="AE34" s="145"/>
      <c r="AF34" s="146"/>
      <c r="AG34" s="146"/>
      <c r="AH34" s="147"/>
      <c r="AI34" s="145" t="s">
        <v>1416</v>
      </c>
      <c r="AJ34" s="146" t="s">
        <v>27</v>
      </c>
      <c r="AK34" s="146" t="s">
        <v>28</v>
      </c>
      <c r="AL34" s="147" t="s">
        <v>29</v>
      </c>
      <c r="AM34" s="145" t="s">
        <v>1416</v>
      </c>
      <c r="AN34" s="146" t="s">
        <v>27</v>
      </c>
      <c r="AO34" s="146" t="s">
        <v>28</v>
      </c>
      <c r="AP34" s="147" t="s">
        <v>29</v>
      </c>
      <c r="AQ34" s="145" t="s">
        <v>1416</v>
      </c>
      <c r="AR34" s="146" t="s">
        <v>27</v>
      </c>
      <c r="AS34" s="146" t="s">
        <v>28</v>
      </c>
      <c r="AT34" s="147" t="s">
        <v>29</v>
      </c>
      <c r="AU34" s="145" t="s">
        <v>1416</v>
      </c>
      <c r="AV34" s="146" t="s">
        <v>27</v>
      </c>
      <c r="AW34" s="146" t="s">
        <v>28</v>
      </c>
      <c r="AX34" s="147" t="s">
        <v>29</v>
      </c>
      <c r="AY34" s="145" t="s">
        <v>1416</v>
      </c>
      <c r="AZ34" s="146" t="s">
        <v>27</v>
      </c>
      <c r="BA34" s="146" t="s">
        <v>28</v>
      </c>
      <c r="BB34" s="147" t="s">
        <v>29</v>
      </c>
    </row>
    <row r="35" spans="1:54">
      <c r="A35" s="156" t="s">
        <v>1738</v>
      </c>
      <c r="B35" s="149"/>
      <c r="C35" s="150"/>
      <c r="D35" s="151"/>
      <c r="E35" s="151"/>
      <c r="F35" s="152"/>
      <c r="G35" s="150"/>
      <c r="H35" s="151"/>
      <c r="I35" s="151"/>
      <c r="J35" s="152"/>
      <c r="K35" s="150"/>
      <c r="L35" s="151"/>
      <c r="M35" s="151"/>
      <c r="N35" s="152"/>
      <c r="O35" s="150"/>
      <c r="P35" s="151"/>
      <c r="Q35" s="151"/>
      <c r="R35" s="152"/>
      <c r="S35" s="150"/>
      <c r="T35" s="151"/>
      <c r="U35" s="151"/>
      <c r="V35" s="152"/>
      <c r="W35" s="150"/>
      <c r="X35" s="151"/>
      <c r="Y35" s="151"/>
      <c r="Z35" s="152"/>
      <c r="AA35" s="150"/>
      <c r="AB35" s="151"/>
      <c r="AC35" s="151"/>
      <c r="AD35" s="152"/>
      <c r="AE35" s="150"/>
      <c r="AF35" s="151"/>
      <c r="AG35" s="151"/>
      <c r="AH35" s="152"/>
      <c r="AI35" s="150"/>
      <c r="AJ35" s="151"/>
      <c r="AK35" s="151"/>
      <c r="AL35" s="152"/>
      <c r="AM35" s="150"/>
      <c r="AN35" s="151"/>
      <c r="AO35" s="151"/>
      <c r="AP35" s="152"/>
      <c r="AQ35" s="150"/>
      <c r="AR35" s="151"/>
      <c r="AS35" s="151"/>
      <c r="AT35" s="152"/>
      <c r="AU35" s="150"/>
      <c r="AV35" s="151"/>
      <c r="AW35" s="151"/>
      <c r="AX35" s="152"/>
      <c r="AY35" s="150">
        <v>0</v>
      </c>
      <c r="AZ35" s="151">
        <v>0</v>
      </c>
      <c r="BA35" s="151">
        <v>0</v>
      </c>
      <c r="BB35" s="152">
        <v>0</v>
      </c>
    </row>
    <row r="36" spans="1:54">
      <c r="A36" s="154" t="s">
        <v>1418</v>
      </c>
      <c r="B36" s="155">
        <v>5</v>
      </c>
      <c r="C36" s="150">
        <v>12370</v>
      </c>
      <c r="D36" s="151">
        <v>0</v>
      </c>
      <c r="E36" s="151">
        <v>309.25</v>
      </c>
      <c r="F36" s="151">
        <v>309.25</v>
      </c>
      <c r="G36" s="150">
        <v>19782</v>
      </c>
      <c r="H36" s="151">
        <v>0</v>
      </c>
      <c r="I36" s="151">
        <v>494.55</v>
      </c>
      <c r="J36" s="151">
        <v>494.55</v>
      </c>
      <c r="K36" s="150">
        <v>30728</v>
      </c>
      <c r="L36" s="151">
        <v>0</v>
      </c>
      <c r="M36" s="151">
        <v>768.2</v>
      </c>
      <c r="N36" s="151">
        <v>768.2</v>
      </c>
      <c r="O36" s="150">
        <v>11390</v>
      </c>
      <c r="P36" s="151">
        <v>0</v>
      </c>
      <c r="Q36" s="151">
        <v>284.75</v>
      </c>
      <c r="R36" s="151">
        <v>284.75</v>
      </c>
      <c r="S36" s="150">
        <v>0</v>
      </c>
      <c r="T36" s="151">
        <v>0</v>
      </c>
      <c r="U36" s="151">
        <v>0</v>
      </c>
      <c r="V36" s="151">
        <v>0</v>
      </c>
      <c r="W36" s="150">
        <v>0</v>
      </c>
      <c r="X36" s="151">
        <v>0</v>
      </c>
      <c r="Y36" s="151">
        <v>0</v>
      </c>
      <c r="Z36" s="151">
        <v>0</v>
      </c>
      <c r="AA36" s="150">
        <v>0</v>
      </c>
      <c r="AB36" s="151">
        <v>0</v>
      </c>
      <c r="AC36" s="151">
        <v>0</v>
      </c>
      <c r="AD36" s="151">
        <v>0</v>
      </c>
      <c r="AE36" s="150">
        <v>0</v>
      </c>
      <c r="AF36" s="151">
        <v>0</v>
      </c>
      <c r="AG36" s="151">
        <v>0</v>
      </c>
      <c r="AH36" s="151">
        <v>0</v>
      </c>
      <c r="AI36" s="150">
        <v>0</v>
      </c>
      <c r="AJ36" s="151">
        <v>0</v>
      </c>
      <c r="AK36" s="151">
        <v>0</v>
      </c>
      <c r="AL36" s="151">
        <v>0</v>
      </c>
      <c r="AM36" s="150">
        <v>0</v>
      </c>
      <c r="AN36" s="151">
        <v>0</v>
      </c>
      <c r="AO36" s="151">
        <v>0</v>
      </c>
      <c r="AP36" s="151">
        <v>0</v>
      </c>
      <c r="AQ36" s="150">
        <v>0</v>
      </c>
      <c r="AR36" s="151">
        <v>0</v>
      </c>
      <c r="AS36" s="151">
        <v>0</v>
      </c>
      <c r="AT36" s="151">
        <v>0</v>
      </c>
      <c r="AU36" s="150">
        <v>0</v>
      </c>
      <c r="AV36" s="151">
        <v>0</v>
      </c>
      <c r="AW36" s="151">
        <v>0</v>
      </c>
      <c r="AX36" s="151">
        <v>0</v>
      </c>
      <c r="AY36" s="150">
        <v>11390</v>
      </c>
      <c r="AZ36" s="151">
        <v>0</v>
      </c>
      <c r="BA36" s="151">
        <v>284.75</v>
      </c>
      <c r="BB36" s="152">
        <v>284.75</v>
      </c>
    </row>
    <row r="37" spans="1:54">
      <c r="A37" s="154" t="s">
        <v>1419</v>
      </c>
      <c r="B37" s="155">
        <v>12</v>
      </c>
      <c r="C37" s="150">
        <v>11943.1</v>
      </c>
      <c r="D37" s="151">
        <v>0</v>
      </c>
      <c r="E37" s="151">
        <v>716.58600000000001</v>
      </c>
      <c r="F37" s="151">
        <v>716.58600000000001</v>
      </c>
      <c r="G37" s="150">
        <v>2794</v>
      </c>
      <c r="H37" s="151">
        <v>0</v>
      </c>
      <c r="I37" s="151">
        <v>167.64000000000001</v>
      </c>
      <c r="J37" s="151">
        <v>167.64000000000001</v>
      </c>
      <c r="K37" s="150">
        <v>5543.2</v>
      </c>
      <c r="L37" s="151">
        <v>0</v>
      </c>
      <c r="M37" s="151">
        <v>332.59199999999998</v>
      </c>
      <c r="N37" s="151">
        <v>332.59199999999998</v>
      </c>
      <c r="O37" s="150">
        <v>6690</v>
      </c>
      <c r="P37" s="151">
        <v>0</v>
      </c>
      <c r="Q37" s="151">
        <v>401.4</v>
      </c>
      <c r="R37" s="151">
        <v>401.4</v>
      </c>
      <c r="S37" s="150">
        <v>0</v>
      </c>
      <c r="T37" s="151">
        <v>0</v>
      </c>
      <c r="U37" s="151">
        <v>0</v>
      </c>
      <c r="V37" s="151">
        <v>0</v>
      </c>
      <c r="W37" s="150">
        <v>0</v>
      </c>
      <c r="X37" s="151">
        <v>0</v>
      </c>
      <c r="Y37" s="151">
        <v>0</v>
      </c>
      <c r="Z37" s="151">
        <v>0</v>
      </c>
      <c r="AA37" s="150">
        <v>0</v>
      </c>
      <c r="AB37" s="151">
        <v>0</v>
      </c>
      <c r="AC37" s="151">
        <v>0</v>
      </c>
      <c r="AD37" s="151">
        <v>0</v>
      </c>
      <c r="AE37" s="150">
        <v>0</v>
      </c>
      <c r="AF37" s="151">
        <v>0</v>
      </c>
      <c r="AG37" s="151">
        <v>0</v>
      </c>
      <c r="AH37" s="151">
        <v>0</v>
      </c>
      <c r="AI37" s="150">
        <v>0</v>
      </c>
      <c r="AJ37" s="151">
        <v>0</v>
      </c>
      <c r="AK37" s="151">
        <v>0</v>
      </c>
      <c r="AL37" s="151">
        <v>0</v>
      </c>
      <c r="AM37" s="150">
        <v>0</v>
      </c>
      <c r="AN37" s="151">
        <v>0</v>
      </c>
      <c r="AO37" s="151">
        <v>0</v>
      </c>
      <c r="AP37" s="151">
        <v>0</v>
      </c>
      <c r="AQ37" s="150">
        <v>0</v>
      </c>
      <c r="AR37" s="151">
        <v>0</v>
      </c>
      <c r="AS37" s="151">
        <v>0</v>
      </c>
      <c r="AT37" s="151">
        <v>0</v>
      </c>
      <c r="AU37" s="150">
        <v>0</v>
      </c>
      <c r="AV37" s="151">
        <v>0</v>
      </c>
      <c r="AW37" s="151">
        <v>0</v>
      </c>
      <c r="AX37" s="151">
        <v>0</v>
      </c>
      <c r="AY37" s="150">
        <v>6690</v>
      </c>
      <c r="AZ37" s="151">
        <v>0</v>
      </c>
      <c r="BA37" s="151">
        <v>401.4</v>
      </c>
      <c r="BB37" s="152">
        <v>401.4</v>
      </c>
    </row>
    <row r="38" spans="1:54">
      <c r="A38" s="154" t="s">
        <v>1420</v>
      </c>
      <c r="B38" s="155">
        <v>18</v>
      </c>
      <c r="C38" s="150">
        <v>966311.07</v>
      </c>
      <c r="D38" s="151">
        <v>0</v>
      </c>
      <c r="E38" s="151">
        <v>86967.99629999997</v>
      </c>
      <c r="F38" s="151">
        <v>86967.99629999997</v>
      </c>
      <c r="G38" s="150">
        <v>2661145.84</v>
      </c>
      <c r="H38" s="151">
        <v>102136.914</v>
      </c>
      <c r="I38" s="151">
        <v>188434.66860000003</v>
      </c>
      <c r="J38" s="151">
        <v>188434.66860000003</v>
      </c>
      <c r="K38" s="150">
        <v>2745031.9499999997</v>
      </c>
      <c r="L38" s="151">
        <v>66139.56</v>
      </c>
      <c r="M38" s="151">
        <v>213983.09549999994</v>
      </c>
      <c r="N38" s="151">
        <v>213983.09549999994</v>
      </c>
      <c r="O38" s="150">
        <v>4062947.2799999989</v>
      </c>
      <c r="P38" s="151">
        <v>47329.919999999998</v>
      </c>
      <c r="Q38" s="151">
        <v>342000.5352000001</v>
      </c>
      <c r="R38" s="151">
        <v>342000.5352000001</v>
      </c>
      <c r="S38" s="150">
        <v>0</v>
      </c>
      <c r="T38" s="151">
        <v>0</v>
      </c>
      <c r="U38" s="151">
        <v>0</v>
      </c>
      <c r="V38" s="151">
        <v>0</v>
      </c>
      <c r="W38" s="150">
        <v>0</v>
      </c>
      <c r="X38" s="151">
        <v>0</v>
      </c>
      <c r="Y38" s="151">
        <v>0</v>
      </c>
      <c r="Z38" s="151">
        <v>0</v>
      </c>
      <c r="AA38" s="150">
        <v>0</v>
      </c>
      <c r="AB38" s="151">
        <v>0</v>
      </c>
      <c r="AC38" s="151">
        <v>0</v>
      </c>
      <c r="AD38" s="151">
        <v>0</v>
      </c>
      <c r="AE38" s="150">
        <v>0</v>
      </c>
      <c r="AF38" s="151">
        <v>0</v>
      </c>
      <c r="AG38" s="151">
        <v>0</v>
      </c>
      <c r="AH38" s="151">
        <v>0</v>
      </c>
      <c r="AI38" s="150">
        <v>0</v>
      </c>
      <c r="AJ38" s="151">
        <v>0</v>
      </c>
      <c r="AK38" s="151">
        <v>0</v>
      </c>
      <c r="AL38" s="151">
        <v>0</v>
      </c>
      <c r="AM38" s="150">
        <v>0</v>
      </c>
      <c r="AN38" s="151">
        <v>0</v>
      </c>
      <c r="AO38" s="151">
        <v>0</v>
      </c>
      <c r="AP38" s="151">
        <v>0</v>
      </c>
      <c r="AQ38" s="150">
        <v>0</v>
      </c>
      <c r="AR38" s="151">
        <v>0</v>
      </c>
      <c r="AS38" s="151">
        <v>0</v>
      </c>
      <c r="AT38" s="151">
        <v>0</v>
      </c>
      <c r="AU38" s="150">
        <v>0</v>
      </c>
      <c r="AV38" s="151">
        <v>0</v>
      </c>
      <c r="AW38" s="151">
        <v>0</v>
      </c>
      <c r="AX38" s="151">
        <v>0</v>
      </c>
      <c r="AY38" s="150">
        <v>4062947.2799999989</v>
      </c>
      <c r="AZ38" s="151">
        <v>47329.919999999998</v>
      </c>
      <c r="BA38" s="151">
        <v>342000.5352000001</v>
      </c>
      <c r="BB38" s="152">
        <v>342000.5352000001</v>
      </c>
    </row>
    <row r="39" spans="1:54">
      <c r="A39" s="154" t="s">
        <v>1421</v>
      </c>
      <c r="B39" s="155">
        <v>28</v>
      </c>
      <c r="C39" s="150">
        <v>1665060.1300000008</v>
      </c>
      <c r="D39" s="151">
        <v>2079.9351999999999</v>
      </c>
      <c r="E39" s="151">
        <v>232068.45059999984</v>
      </c>
      <c r="F39" s="151">
        <v>232068.45059999984</v>
      </c>
      <c r="G39" s="150">
        <v>1943486.820000001</v>
      </c>
      <c r="H39" s="151">
        <v>36933.315999999999</v>
      </c>
      <c r="I39" s="151">
        <v>253621.49679999982</v>
      </c>
      <c r="J39" s="151">
        <v>253621.49679999982</v>
      </c>
      <c r="K39" s="150">
        <v>1809858.4300000004</v>
      </c>
      <c r="L39" s="151">
        <v>23445.816800000001</v>
      </c>
      <c r="M39" s="151">
        <v>241657.2717999997</v>
      </c>
      <c r="N39" s="151">
        <v>241657.2717999997</v>
      </c>
      <c r="O39" s="150">
        <v>2245525.2800000003</v>
      </c>
      <c r="P39" s="151">
        <v>21955.64</v>
      </c>
      <c r="Q39" s="151">
        <v>303398.21919999993</v>
      </c>
      <c r="R39" s="151">
        <v>303398.21919999993</v>
      </c>
      <c r="S39" s="150">
        <v>0</v>
      </c>
      <c r="T39" s="151">
        <v>0</v>
      </c>
      <c r="U39" s="151">
        <v>0</v>
      </c>
      <c r="V39" s="151">
        <v>0</v>
      </c>
      <c r="W39" s="150">
        <v>0</v>
      </c>
      <c r="X39" s="151">
        <v>0</v>
      </c>
      <c r="Y39" s="151">
        <v>0</v>
      </c>
      <c r="Z39" s="151">
        <v>0</v>
      </c>
      <c r="AA39" s="150">
        <v>0</v>
      </c>
      <c r="AB39" s="151">
        <v>0</v>
      </c>
      <c r="AC39" s="151">
        <v>0</v>
      </c>
      <c r="AD39" s="151">
        <v>0</v>
      </c>
      <c r="AE39" s="150">
        <v>0</v>
      </c>
      <c r="AF39" s="151">
        <v>0</v>
      </c>
      <c r="AG39" s="151">
        <v>0</v>
      </c>
      <c r="AH39" s="151">
        <v>0</v>
      </c>
      <c r="AI39" s="150">
        <v>0</v>
      </c>
      <c r="AJ39" s="151">
        <v>0</v>
      </c>
      <c r="AK39" s="151">
        <v>0</v>
      </c>
      <c r="AL39" s="151">
        <v>0</v>
      </c>
      <c r="AM39" s="150">
        <v>0</v>
      </c>
      <c r="AN39" s="151">
        <v>0</v>
      </c>
      <c r="AO39" s="151">
        <v>0</v>
      </c>
      <c r="AP39" s="151">
        <v>0</v>
      </c>
      <c r="AQ39" s="150">
        <v>0</v>
      </c>
      <c r="AR39" s="151">
        <v>0</v>
      </c>
      <c r="AS39" s="151">
        <v>0</v>
      </c>
      <c r="AT39" s="151">
        <v>0</v>
      </c>
      <c r="AU39" s="150">
        <v>0</v>
      </c>
      <c r="AV39" s="151">
        <v>0</v>
      </c>
      <c r="AW39" s="151">
        <v>0</v>
      </c>
      <c r="AX39" s="151">
        <v>0</v>
      </c>
      <c r="AY39" s="150"/>
      <c r="AZ39" s="151"/>
      <c r="BA39" s="151"/>
      <c r="BB39" s="152"/>
    </row>
    <row r="40" spans="1:54">
      <c r="A40" s="215" t="s">
        <v>1422</v>
      </c>
      <c r="B40" s="216"/>
      <c r="C40" s="217">
        <v>2655684.3000000007</v>
      </c>
      <c r="D40" s="218">
        <v>2079.9351999999999</v>
      </c>
      <c r="E40" s="218">
        <v>320062.28289999982</v>
      </c>
      <c r="F40" s="218">
        <v>320062.28289999982</v>
      </c>
      <c r="G40" s="217">
        <v>4627208.6600000011</v>
      </c>
      <c r="H40" s="218">
        <v>139070.23000000001</v>
      </c>
      <c r="I40" s="218">
        <v>442718.35539999983</v>
      </c>
      <c r="J40" s="218">
        <v>442718.35539999983</v>
      </c>
      <c r="K40" s="217">
        <v>4591161.58</v>
      </c>
      <c r="L40" s="218">
        <v>89585.376799999998</v>
      </c>
      <c r="M40" s="218">
        <v>456741.15929999965</v>
      </c>
      <c r="N40" s="218">
        <v>456741.15929999965</v>
      </c>
      <c r="O40" s="217"/>
      <c r="P40" s="218"/>
      <c r="Q40" s="218"/>
      <c r="R40" s="219"/>
      <c r="S40" s="217"/>
      <c r="T40" s="218"/>
      <c r="U40" s="218"/>
      <c r="V40" s="219"/>
      <c r="W40" s="217"/>
      <c r="X40" s="218"/>
      <c r="Y40" s="218"/>
      <c r="Z40" s="219"/>
      <c r="AA40" s="217"/>
      <c r="AB40" s="218"/>
      <c r="AC40" s="218"/>
      <c r="AD40" s="219"/>
      <c r="AE40" s="217"/>
      <c r="AF40" s="218"/>
      <c r="AG40" s="218"/>
      <c r="AH40" s="219"/>
      <c r="AI40" s="217">
        <v>0</v>
      </c>
      <c r="AJ40" s="218">
        <v>0</v>
      </c>
      <c r="AK40" s="218">
        <v>0</v>
      </c>
      <c r="AL40" s="219">
        <v>0</v>
      </c>
      <c r="AM40" s="217">
        <v>0</v>
      </c>
      <c r="AN40" s="218">
        <v>0</v>
      </c>
      <c r="AO40" s="218">
        <v>0</v>
      </c>
      <c r="AP40" s="219">
        <v>0</v>
      </c>
      <c r="AQ40" s="217">
        <v>0</v>
      </c>
      <c r="AR40" s="218">
        <v>0</v>
      </c>
      <c r="AS40" s="218">
        <v>0</v>
      </c>
      <c r="AT40" s="219">
        <v>0</v>
      </c>
      <c r="AU40" s="217">
        <v>0</v>
      </c>
      <c r="AV40" s="218">
        <v>0</v>
      </c>
      <c r="AW40" s="218">
        <v>0</v>
      </c>
      <c r="AX40" s="219">
        <v>0</v>
      </c>
      <c r="AY40" s="217">
        <v>4081027.2799999989</v>
      </c>
      <c r="AZ40" s="218">
        <v>47329.919999999998</v>
      </c>
      <c r="BA40" s="218">
        <v>342686.68520000012</v>
      </c>
      <c r="BB40" s="220">
        <v>342686.68520000012</v>
      </c>
    </row>
    <row r="41" spans="1:54">
      <c r="A41" s="154"/>
      <c r="B41" s="155"/>
      <c r="C41" s="150"/>
      <c r="D41" s="151"/>
      <c r="E41" s="151"/>
      <c r="F41" s="152"/>
      <c r="G41" s="150"/>
      <c r="H41" s="151"/>
      <c r="I41" s="151"/>
      <c r="J41" s="152"/>
      <c r="K41" s="150"/>
      <c r="L41" s="151"/>
      <c r="M41" s="151"/>
      <c r="N41" s="152"/>
      <c r="O41" s="150"/>
      <c r="P41" s="151"/>
      <c r="Q41" s="151"/>
      <c r="R41" s="152"/>
      <c r="S41" s="150"/>
      <c r="T41" s="151"/>
      <c r="U41" s="151"/>
      <c r="V41" s="152"/>
      <c r="W41" s="150"/>
      <c r="X41" s="151"/>
      <c r="Y41" s="151"/>
      <c r="Z41" s="152"/>
      <c r="AA41" s="150"/>
      <c r="AB41" s="151"/>
      <c r="AC41" s="151"/>
      <c r="AD41" s="152"/>
      <c r="AE41" s="150"/>
      <c r="AF41" s="151"/>
      <c r="AG41" s="151"/>
      <c r="AH41" s="152"/>
      <c r="AI41" s="150"/>
      <c r="AJ41" s="151"/>
      <c r="AK41" s="151"/>
      <c r="AL41" s="152"/>
      <c r="AM41" s="150"/>
      <c r="AN41" s="151"/>
      <c r="AO41" s="151"/>
      <c r="AP41" s="152"/>
      <c r="AQ41" s="150"/>
      <c r="AR41" s="151"/>
      <c r="AS41" s="151"/>
      <c r="AT41" s="152"/>
      <c r="AU41" s="150"/>
      <c r="AV41" s="151"/>
      <c r="AW41" s="151"/>
      <c r="AX41" s="152"/>
      <c r="AY41" s="150"/>
      <c r="AZ41" s="151"/>
      <c r="BA41" s="151"/>
      <c r="BB41" s="152"/>
    </row>
    <row r="42" spans="1:54">
      <c r="A42" s="221" t="s">
        <v>1543</v>
      </c>
      <c r="B42" s="160"/>
      <c r="C42" s="161"/>
      <c r="D42" s="162"/>
      <c r="E42" s="162"/>
      <c r="F42" s="163"/>
      <c r="G42" s="161"/>
      <c r="H42" s="162"/>
      <c r="I42" s="162"/>
      <c r="J42" s="163"/>
      <c r="K42" s="161"/>
      <c r="L42" s="162"/>
      <c r="M42" s="162"/>
      <c r="N42" s="163"/>
      <c r="O42" s="161"/>
      <c r="P42" s="162"/>
      <c r="Q42" s="162"/>
      <c r="R42" s="163"/>
      <c r="S42" s="161"/>
      <c r="T42" s="162"/>
      <c r="U42" s="162"/>
      <c r="V42" s="163"/>
      <c r="W42" s="161"/>
      <c r="X42" s="162"/>
      <c r="Y42" s="162"/>
      <c r="Z42" s="163"/>
      <c r="AA42" s="161"/>
      <c r="AB42" s="162"/>
      <c r="AC42" s="162"/>
      <c r="AD42" s="163"/>
      <c r="AE42" s="161"/>
      <c r="AF42" s="162"/>
      <c r="AG42" s="162"/>
      <c r="AH42" s="163"/>
      <c r="AI42" s="161"/>
      <c r="AJ42" s="162"/>
      <c r="AK42" s="162"/>
      <c r="AL42" s="163"/>
      <c r="AM42" s="161"/>
      <c r="AN42" s="162"/>
      <c r="AO42" s="162"/>
      <c r="AP42" s="163"/>
      <c r="AQ42" s="161"/>
      <c r="AR42" s="162"/>
      <c r="AS42" s="162"/>
      <c r="AT42" s="163"/>
      <c r="AU42" s="161"/>
      <c r="AV42" s="162"/>
      <c r="AW42" s="162"/>
      <c r="AX42" s="163"/>
      <c r="AY42" s="161"/>
      <c r="AZ42" s="162"/>
      <c r="BA42" s="162"/>
      <c r="BB42" s="163"/>
    </row>
    <row r="43" spans="1:54">
      <c r="A43" s="154" t="s">
        <v>1418</v>
      </c>
      <c r="B43" s="155">
        <v>5</v>
      </c>
      <c r="C43" s="150">
        <v>0</v>
      </c>
      <c r="D43" s="151">
        <v>0</v>
      </c>
      <c r="E43" s="151">
        <v>0</v>
      </c>
      <c r="F43" s="151">
        <v>0</v>
      </c>
      <c r="G43" s="150">
        <v>0</v>
      </c>
      <c r="H43" s="151">
        <v>0</v>
      </c>
      <c r="I43" s="151">
        <v>0</v>
      </c>
      <c r="J43" s="151">
        <v>0</v>
      </c>
      <c r="K43" s="150">
        <v>0</v>
      </c>
      <c r="L43" s="151">
        <v>0</v>
      </c>
      <c r="M43" s="151">
        <v>0</v>
      </c>
      <c r="N43" s="151">
        <v>0</v>
      </c>
      <c r="O43" s="150">
        <v>0</v>
      </c>
      <c r="P43" s="151">
        <v>0</v>
      </c>
      <c r="Q43" s="151">
        <v>0</v>
      </c>
      <c r="R43" s="151">
        <v>0</v>
      </c>
      <c r="S43" s="150">
        <v>0</v>
      </c>
      <c r="T43" s="151">
        <v>0</v>
      </c>
      <c r="U43" s="151">
        <v>0</v>
      </c>
      <c r="V43" s="151">
        <v>0</v>
      </c>
      <c r="W43" s="150">
        <v>0</v>
      </c>
      <c r="X43" s="151">
        <v>0</v>
      </c>
      <c r="Y43" s="151">
        <v>0</v>
      </c>
      <c r="Z43" s="151">
        <v>0</v>
      </c>
      <c r="AA43" s="150">
        <v>0</v>
      </c>
      <c r="AB43" s="151">
        <v>0</v>
      </c>
      <c r="AC43" s="151">
        <v>0</v>
      </c>
      <c r="AD43" s="151">
        <v>0</v>
      </c>
      <c r="AE43" s="150">
        <v>0</v>
      </c>
      <c r="AF43" s="151">
        <v>0</v>
      </c>
      <c r="AG43" s="151">
        <v>0</v>
      </c>
      <c r="AH43" s="151">
        <v>0</v>
      </c>
      <c r="AI43" s="150">
        <v>0</v>
      </c>
      <c r="AJ43" s="151">
        <v>0</v>
      </c>
      <c r="AK43" s="151">
        <v>0</v>
      </c>
      <c r="AL43" s="151">
        <v>0</v>
      </c>
      <c r="AM43" s="150">
        <v>0</v>
      </c>
      <c r="AN43" s="151">
        <v>0</v>
      </c>
      <c r="AO43" s="151">
        <v>0</v>
      </c>
      <c r="AP43" s="151">
        <v>0</v>
      </c>
      <c r="AQ43" s="150">
        <v>0</v>
      </c>
      <c r="AR43" s="151">
        <v>0</v>
      </c>
      <c r="AS43" s="151">
        <v>0</v>
      </c>
      <c r="AT43" s="151">
        <v>0</v>
      </c>
      <c r="AU43" s="150">
        <v>0</v>
      </c>
      <c r="AV43" s="151">
        <v>0</v>
      </c>
      <c r="AW43" s="151">
        <v>0</v>
      </c>
      <c r="AX43" s="151">
        <v>0</v>
      </c>
      <c r="AY43" s="150">
        <v>0</v>
      </c>
      <c r="AZ43" s="151">
        <v>0</v>
      </c>
      <c r="BA43" s="151">
        <v>0</v>
      </c>
      <c r="BB43" s="152">
        <v>0</v>
      </c>
    </row>
    <row r="44" spans="1:54">
      <c r="A44" s="154" t="s">
        <v>1419</v>
      </c>
      <c r="B44" s="155">
        <v>12</v>
      </c>
      <c r="C44" s="150">
        <v>0</v>
      </c>
      <c r="D44" s="151">
        <v>0</v>
      </c>
      <c r="E44" s="151">
        <v>0</v>
      </c>
      <c r="F44" s="151">
        <v>0</v>
      </c>
      <c r="G44" s="150">
        <v>0</v>
      </c>
      <c r="H44" s="151">
        <v>0</v>
      </c>
      <c r="I44" s="151">
        <v>0</v>
      </c>
      <c r="J44" s="151">
        <v>0</v>
      </c>
      <c r="K44" s="150">
        <v>0</v>
      </c>
      <c r="L44" s="151">
        <v>0</v>
      </c>
      <c r="M44" s="151">
        <v>0</v>
      </c>
      <c r="N44" s="151">
        <v>0</v>
      </c>
      <c r="O44" s="150">
        <v>0</v>
      </c>
      <c r="P44" s="151">
        <v>0</v>
      </c>
      <c r="Q44" s="151">
        <v>0</v>
      </c>
      <c r="R44" s="151">
        <v>0</v>
      </c>
      <c r="S44" s="150">
        <v>0</v>
      </c>
      <c r="T44" s="151">
        <v>0</v>
      </c>
      <c r="U44" s="151">
        <v>0</v>
      </c>
      <c r="V44" s="151">
        <v>0</v>
      </c>
      <c r="W44" s="150">
        <v>0</v>
      </c>
      <c r="X44" s="151">
        <v>0</v>
      </c>
      <c r="Y44" s="151">
        <v>0</v>
      </c>
      <c r="Z44" s="151">
        <v>0</v>
      </c>
      <c r="AA44" s="150">
        <v>0</v>
      </c>
      <c r="AB44" s="151">
        <v>0</v>
      </c>
      <c r="AC44" s="151">
        <v>0</v>
      </c>
      <c r="AD44" s="151">
        <v>0</v>
      </c>
      <c r="AE44" s="150">
        <v>0</v>
      </c>
      <c r="AF44" s="151">
        <v>0</v>
      </c>
      <c r="AG44" s="151">
        <v>0</v>
      </c>
      <c r="AH44" s="151">
        <v>0</v>
      </c>
      <c r="AI44" s="150">
        <v>0</v>
      </c>
      <c r="AJ44" s="151">
        <v>0</v>
      </c>
      <c r="AK44" s="151">
        <v>0</v>
      </c>
      <c r="AL44" s="151">
        <v>0</v>
      </c>
      <c r="AM44" s="150">
        <v>0</v>
      </c>
      <c r="AN44" s="151">
        <v>0</v>
      </c>
      <c r="AO44" s="151">
        <v>0</v>
      </c>
      <c r="AP44" s="151">
        <v>0</v>
      </c>
      <c r="AQ44" s="150">
        <v>0</v>
      </c>
      <c r="AR44" s="151">
        <v>0</v>
      </c>
      <c r="AS44" s="151">
        <v>0</v>
      </c>
      <c r="AT44" s="151">
        <v>0</v>
      </c>
      <c r="AU44" s="150">
        <v>0</v>
      </c>
      <c r="AV44" s="151">
        <v>0</v>
      </c>
      <c r="AW44" s="151">
        <v>0</v>
      </c>
      <c r="AX44" s="151">
        <v>0</v>
      </c>
      <c r="AY44" s="150">
        <v>0</v>
      </c>
      <c r="AZ44" s="151">
        <v>0</v>
      </c>
      <c r="BA44" s="151">
        <v>0</v>
      </c>
      <c r="BB44" s="152">
        <v>0</v>
      </c>
    </row>
    <row r="45" spans="1:54">
      <c r="A45" s="154" t="s">
        <v>1420</v>
      </c>
      <c r="B45" s="155">
        <v>18</v>
      </c>
      <c r="C45" s="150">
        <v>0</v>
      </c>
      <c r="D45" s="151">
        <v>0</v>
      </c>
      <c r="E45" s="151">
        <v>0</v>
      </c>
      <c r="F45" s="151">
        <v>0</v>
      </c>
      <c r="G45" s="150">
        <v>0</v>
      </c>
      <c r="H45" s="151">
        <v>0</v>
      </c>
      <c r="I45" s="151">
        <v>0</v>
      </c>
      <c r="J45" s="151">
        <v>0</v>
      </c>
      <c r="K45" s="150">
        <v>-5525</v>
      </c>
      <c r="L45" s="151">
        <v>0</v>
      </c>
      <c r="M45" s="151">
        <v>-497.25</v>
      </c>
      <c r="N45" s="151">
        <v>-497.25</v>
      </c>
      <c r="O45" s="150">
        <v>0</v>
      </c>
      <c r="P45" s="151">
        <v>0</v>
      </c>
      <c r="Q45" s="151">
        <v>0</v>
      </c>
      <c r="R45" s="151">
        <v>0</v>
      </c>
      <c r="S45" s="150">
        <v>0</v>
      </c>
      <c r="T45" s="151">
        <v>0</v>
      </c>
      <c r="U45" s="151">
        <v>0</v>
      </c>
      <c r="V45" s="151">
        <v>0</v>
      </c>
      <c r="W45" s="150">
        <v>0</v>
      </c>
      <c r="X45" s="151">
        <v>0</v>
      </c>
      <c r="Y45" s="151">
        <v>0</v>
      </c>
      <c r="Z45" s="151">
        <v>0</v>
      </c>
      <c r="AA45" s="150">
        <v>0</v>
      </c>
      <c r="AB45" s="151">
        <v>0</v>
      </c>
      <c r="AC45" s="151">
        <v>0</v>
      </c>
      <c r="AD45" s="151">
        <v>0</v>
      </c>
      <c r="AE45" s="150">
        <v>0</v>
      </c>
      <c r="AF45" s="151">
        <v>0</v>
      </c>
      <c r="AG45" s="151">
        <v>0</v>
      </c>
      <c r="AH45" s="151">
        <v>0</v>
      </c>
      <c r="AI45" s="150">
        <v>0</v>
      </c>
      <c r="AJ45" s="151">
        <v>0</v>
      </c>
      <c r="AK45" s="151">
        <v>0</v>
      </c>
      <c r="AL45" s="151">
        <v>0</v>
      </c>
      <c r="AM45" s="150">
        <v>0</v>
      </c>
      <c r="AN45" s="151">
        <v>0</v>
      </c>
      <c r="AO45" s="151">
        <v>0</v>
      </c>
      <c r="AP45" s="151">
        <v>0</v>
      </c>
      <c r="AQ45" s="150">
        <v>0</v>
      </c>
      <c r="AR45" s="151">
        <v>0</v>
      </c>
      <c r="AS45" s="151">
        <v>0</v>
      </c>
      <c r="AT45" s="151">
        <v>0</v>
      </c>
      <c r="AU45" s="150">
        <v>0</v>
      </c>
      <c r="AV45" s="151">
        <v>0</v>
      </c>
      <c r="AW45" s="151">
        <v>0</v>
      </c>
      <c r="AX45" s="151">
        <v>0</v>
      </c>
      <c r="AY45" s="150">
        <v>0</v>
      </c>
      <c r="AZ45" s="151">
        <v>0</v>
      </c>
      <c r="BA45" s="151">
        <v>0</v>
      </c>
      <c r="BB45" s="152">
        <v>0</v>
      </c>
    </row>
    <row r="46" spans="1:54">
      <c r="A46" s="154" t="s">
        <v>1421</v>
      </c>
      <c r="B46" s="155">
        <v>28</v>
      </c>
      <c r="C46" s="150">
        <v>0</v>
      </c>
      <c r="D46" s="151">
        <v>0</v>
      </c>
      <c r="E46" s="151">
        <v>0</v>
      </c>
      <c r="F46" s="151">
        <v>0</v>
      </c>
      <c r="G46" s="150">
        <v>-48816</v>
      </c>
      <c r="H46" s="151">
        <v>0</v>
      </c>
      <c r="I46" s="151">
        <v>-6834.2400000000007</v>
      </c>
      <c r="J46" s="151">
        <v>-6834.2400000000007</v>
      </c>
      <c r="K46" s="150">
        <v>0</v>
      </c>
      <c r="L46" s="151">
        <v>0</v>
      </c>
      <c r="M46" s="151">
        <v>0</v>
      </c>
      <c r="N46" s="151">
        <v>0</v>
      </c>
      <c r="O46" s="150">
        <v>0</v>
      </c>
      <c r="P46" s="151">
        <v>0</v>
      </c>
      <c r="Q46" s="151">
        <v>0</v>
      </c>
      <c r="R46" s="151">
        <v>0</v>
      </c>
      <c r="S46" s="150">
        <v>0</v>
      </c>
      <c r="T46" s="151">
        <v>0</v>
      </c>
      <c r="U46" s="151">
        <v>0</v>
      </c>
      <c r="V46" s="151">
        <v>0</v>
      </c>
      <c r="W46" s="150">
        <v>0</v>
      </c>
      <c r="X46" s="151">
        <v>0</v>
      </c>
      <c r="Y46" s="151">
        <v>0</v>
      </c>
      <c r="Z46" s="151">
        <v>0</v>
      </c>
      <c r="AA46" s="150">
        <v>0</v>
      </c>
      <c r="AB46" s="151">
        <v>0</v>
      </c>
      <c r="AC46" s="151">
        <v>0</v>
      </c>
      <c r="AD46" s="151">
        <v>0</v>
      </c>
      <c r="AE46" s="150">
        <v>0</v>
      </c>
      <c r="AF46" s="151">
        <v>0</v>
      </c>
      <c r="AG46" s="151">
        <v>0</v>
      </c>
      <c r="AH46" s="151">
        <v>0</v>
      </c>
      <c r="AI46" s="150">
        <v>0</v>
      </c>
      <c r="AJ46" s="151">
        <v>0</v>
      </c>
      <c r="AK46" s="151">
        <v>0</v>
      </c>
      <c r="AL46" s="151">
        <v>0</v>
      </c>
      <c r="AM46" s="150">
        <v>0</v>
      </c>
      <c r="AN46" s="151">
        <v>0</v>
      </c>
      <c r="AO46" s="151">
        <v>0</v>
      </c>
      <c r="AP46" s="151">
        <v>0</v>
      </c>
      <c r="AQ46" s="150">
        <v>0</v>
      </c>
      <c r="AR46" s="151">
        <v>0</v>
      </c>
      <c r="AS46" s="151">
        <v>0</v>
      </c>
      <c r="AT46" s="151">
        <v>0</v>
      </c>
      <c r="AU46" s="150">
        <v>0</v>
      </c>
      <c r="AV46" s="151">
        <v>0</v>
      </c>
      <c r="AW46" s="151">
        <v>0</v>
      </c>
      <c r="AX46" s="151">
        <v>0</v>
      </c>
      <c r="AY46" s="150">
        <v>0</v>
      </c>
      <c r="AZ46" s="151">
        <v>0</v>
      </c>
      <c r="BA46" s="151">
        <v>0</v>
      </c>
      <c r="BB46" s="152">
        <v>0</v>
      </c>
    </row>
    <row r="47" spans="1:54">
      <c r="A47" s="222" t="s">
        <v>1424</v>
      </c>
      <c r="B47" s="216"/>
      <c r="C47" s="217">
        <v>0</v>
      </c>
      <c r="D47" s="218">
        <v>0</v>
      </c>
      <c r="E47" s="218">
        <v>0</v>
      </c>
      <c r="F47" s="218">
        <v>0</v>
      </c>
      <c r="G47" s="217">
        <v>-48816</v>
      </c>
      <c r="H47" s="218">
        <v>0</v>
      </c>
      <c r="I47" s="218">
        <v>-6834.2400000000007</v>
      </c>
      <c r="J47" s="218">
        <v>-6834.2400000000007</v>
      </c>
      <c r="K47" s="217">
        <v>-5525</v>
      </c>
      <c r="L47" s="218">
        <v>0</v>
      </c>
      <c r="M47" s="218">
        <v>-497.25</v>
      </c>
      <c r="N47" s="218">
        <v>-497.25</v>
      </c>
      <c r="O47" s="217"/>
      <c r="P47" s="218"/>
      <c r="Q47" s="218"/>
      <c r="R47" s="219"/>
      <c r="S47" s="217"/>
      <c r="T47" s="218"/>
      <c r="U47" s="218"/>
      <c r="V47" s="219"/>
      <c r="W47" s="217"/>
      <c r="X47" s="218"/>
      <c r="Y47" s="218"/>
      <c r="Z47" s="219"/>
      <c r="AA47" s="217"/>
      <c r="AB47" s="218"/>
      <c r="AC47" s="218"/>
      <c r="AD47" s="219"/>
      <c r="AE47" s="217"/>
      <c r="AF47" s="218"/>
      <c r="AG47" s="218"/>
      <c r="AH47" s="219"/>
      <c r="AI47" s="217">
        <v>0</v>
      </c>
      <c r="AJ47" s="218">
        <v>0</v>
      </c>
      <c r="AK47" s="218">
        <v>0</v>
      </c>
      <c r="AL47" s="219">
        <v>0</v>
      </c>
      <c r="AM47" s="217">
        <v>0</v>
      </c>
      <c r="AN47" s="218">
        <v>0</v>
      </c>
      <c r="AO47" s="218">
        <v>0</v>
      </c>
      <c r="AP47" s="219">
        <v>0</v>
      </c>
      <c r="AQ47" s="217">
        <v>0</v>
      </c>
      <c r="AR47" s="218">
        <v>0</v>
      </c>
      <c r="AS47" s="218">
        <v>0</v>
      </c>
      <c r="AT47" s="219">
        <v>0</v>
      </c>
      <c r="AU47" s="217">
        <v>0</v>
      </c>
      <c r="AV47" s="218">
        <v>0</v>
      </c>
      <c r="AW47" s="218">
        <v>0</v>
      </c>
      <c r="AX47" s="219">
        <v>0</v>
      </c>
      <c r="AY47" s="217">
        <v>0</v>
      </c>
      <c r="AZ47" s="218">
        <v>0</v>
      </c>
      <c r="BA47" s="218">
        <v>0</v>
      </c>
      <c r="BB47" s="219">
        <v>0</v>
      </c>
    </row>
    <row r="48" spans="1:54">
      <c r="A48" s="154"/>
      <c r="B48" s="155"/>
      <c r="C48" s="150"/>
      <c r="D48" s="151"/>
      <c r="E48" s="151"/>
      <c r="F48" s="152"/>
      <c r="G48" s="150"/>
      <c r="H48" s="151"/>
      <c r="I48" s="151"/>
      <c r="J48" s="152"/>
      <c r="K48" s="150"/>
      <c r="L48" s="151"/>
      <c r="M48" s="151"/>
      <c r="N48" s="152"/>
      <c r="O48" s="150"/>
      <c r="P48" s="151"/>
      <c r="Q48" s="151"/>
      <c r="R48" s="152"/>
      <c r="S48" s="150"/>
      <c r="T48" s="151"/>
      <c r="U48" s="151"/>
      <c r="V48" s="152"/>
      <c r="W48" s="150"/>
      <c r="X48" s="151"/>
      <c r="Y48" s="151"/>
      <c r="Z48" s="152"/>
      <c r="AA48" s="150"/>
      <c r="AB48" s="151"/>
      <c r="AC48" s="151"/>
      <c r="AD48" s="152"/>
      <c r="AE48" s="150"/>
      <c r="AF48" s="151"/>
      <c r="AG48" s="151"/>
      <c r="AH48" s="152"/>
      <c r="AI48" s="150"/>
      <c r="AJ48" s="151"/>
      <c r="AK48" s="151"/>
      <c r="AL48" s="152"/>
      <c r="AM48" s="150"/>
      <c r="AN48" s="151"/>
      <c r="AO48" s="151"/>
      <c r="AP48" s="152"/>
      <c r="AQ48" s="150"/>
      <c r="AR48" s="151"/>
      <c r="AS48" s="151"/>
      <c r="AT48" s="152"/>
      <c r="AU48" s="150"/>
      <c r="AV48" s="151"/>
      <c r="AW48" s="151"/>
      <c r="AX48" s="152"/>
      <c r="AY48" s="150"/>
      <c r="AZ48" s="151"/>
      <c r="BA48" s="151"/>
      <c r="BB48" s="152"/>
    </row>
    <row r="49" spans="1:54">
      <c r="A49" s="221" t="s">
        <v>1544</v>
      </c>
      <c r="B49" s="160"/>
      <c r="C49" s="161"/>
      <c r="D49" s="162"/>
      <c r="E49" s="162"/>
      <c r="F49" s="163"/>
      <c r="G49" s="161"/>
      <c r="H49" s="162"/>
      <c r="I49" s="162"/>
      <c r="J49" s="163"/>
      <c r="K49" s="161"/>
      <c r="L49" s="162"/>
      <c r="M49" s="162"/>
      <c r="N49" s="163"/>
      <c r="O49" s="161"/>
      <c r="P49" s="162"/>
      <c r="Q49" s="162"/>
      <c r="R49" s="163"/>
      <c r="S49" s="161"/>
      <c r="T49" s="162"/>
      <c r="U49" s="162"/>
      <c r="V49" s="163"/>
      <c r="W49" s="161"/>
      <c r="X49" s="162"/>
      <c r="Y49" s="162"/>
      <c r="Z49" s="163"/>
      <c r="AA49" s="161"/>
      <c r="AB49" s="162"/>
      <c r="AC49" s="162"/>
      <c r="AD49" s="163"/>
      <c r="AE49" s="161"/>
      <c r="AF49" s="162"/>
      <c r="AG49" s="162"/>
      <c r="AH49" s="163"/>
      <c r="AI49" s="161"/>
      <c r="AJ49" s="162"/>
      <c r="AK49" s="162"/>
      <c r="AL49" s="163"/>
      <c r="AM49" s="161"/>
      <c r="AN49" s="162"/>
      <c r="AO49" s="162"/>
      <c r="AP49" s="163"/>
      <c r="AQ49" s="161"/>
      <c r="AR49" s="162"/>
      <c r="AS49" s="162"/>
      <c r="AT49" s="163"/>
      <c r="AU49" s="161"/>
      <c r="AV49" s="162"/>
      <c r="AW49" s="162"/>
      <c r="AX49" s="163"/>
      <c r="AY49" s="161"/>
      <c r="AZ49" s="162"/>
      <c r="BA49" s="162"/>
      <c r="BB49" s="163"/>
    </row>
    <row r="50" spans="1:54">
      <c r="A50" s="154" t="s">
        <v>1418</v>
      </c>
      <c r="B50" s="155">
        <v>5</v>
      </c>
      <c r="C50" s="150">
        <v>0</v>
      </c>
      <c r="D50" s="151">
        <v>0</v>
      </c>
      <c r="E50" s="151">
        <v>0</v>
      </c>
      <c r="F50" s="151">
        <v>0</v>
      </c>
      <c r="G50" s="150">
        <v>0</v>
      </c>
      <c r="H50" s="151">
        <v>0</v>
      </c>
      <c r="I50" s="151">
        <v>0</v>
      </c>
      <c r="J50" s="151">
        <v>0</v>
      </c>
      <c r="K50" s="150">
        <v>0</v>
      </c>
      <c r="L50" s="151">
        <v>0</v>
      </c>
      <c r="M50" s="151">
        <v>0</v>
      </c>
      <c r="N50" s="151">
        <v>0</v>
      </c>
      <c r="O50" s="150">
        <v>0</v>
      </c>
      <c r="P50" s="151">
        <v>0</v>
      </c>
      <c r="Q50" s="151">
        <v>0</v>
      </c>
      <c r="R50" s="151">
        <v>0</v>
      </c>
      <c r="S50" s="150">
        <v>0</v>
      </c>
      <c r="T50" s="151">
        <v>0</v>
      </c>
      <c r="U50" s="151">
        <v>0</v>
      </c>
      <c r="V50" s="151">
        <v>0</v>
      </c>
      <c r="W50" s="150">
        <v>0</v>
      </c>
      <c r="X50" s="151">
        <v>0</v>
      </c>
      <c r="Y50" s="151">
        <v>0</v>
      </c>
      <c r="Z50" s="151">
        <v>0</v>
      </c>
      <c r="AA50" s="150">
        <v>0</v>
      </c>
      <c r="AB50" s="151">
        <v>0</v>
      </c>
      <c r="AC50" s="151">
        <v>0</v>
      </c>
      <c r="AD50" s="151">
        <v>0</v>
      </c>
      <c r="AE50" s="150">
        <v>0</v>
      </c>
      <c r="AF50" s="151">
        <v>0</v>
      </c>
      <c r="AG50" s="151">
        <v>0</v>
      </c>
      <c r="AH50" s="151">
        <v>0</v>
      </c>
      <c r="AI50" s="150">
        <v>0</v>
      </c>
      <c r="AJ50" s="151">
        <v>0</v>
      </c>
      <c r="AK50" s="151">
        <v>0</v>
      </c>
      <c r="AL50" s="151">
        <v>0</v>
      </c>
      <c r="AM50" s="150">
        <v>0</v>
      </c>
      <c r="AN50" s="151">
        <v>0</v>
      </c>
      <c r="AO50" s="151">
        <v>0</v>
      </c>
      <c r="AP50" s="151">
        <v>0</v>
      </c>
      <c r="AQ50" s="150">
        <v>0</v>
      </c>
      <c r="AR50" s="151">
        <v>0</v>
      </c>
      <c r="AS50" s="151">
        <v>0</v>
      </c>
      <c r="AT50" s="151">
        <v>0</v>
      </c>
      <c r="AU50" s="150">
        <v>0</v>
      </c>
      <c r="AV50" s="151">
        <v>0</v>
      </c>
      <c r="AW50" s="151">
        <v>0</v>
      </c>
      <c r="AX50" s="151">
        <v>0</v>
      </c>
      <c r="AY50" s="150">
        <v>0</v>
      </c>
      <c r="AZ50" s="151">
        <v>0</v>
      </c>
      <c r="BA50" s="151">
        <v>0</v>
      </c>
      <c r="BB50" s="152">
        <v>0</v>
      </c>
    </row>
    <row r="51" spans="1:54">
      <c r="A51" s="154" t="s">
        <v>1419</v>
      </c>
      <c r="B51" s="155">
        <v>12</v>
      </c>
      <c r="C51" s="150">
        <v>0</v>
      </c>
      <c r="D51" s="151">
        <v>0</v>
      </c>
      <c r="E51" s="151">
        <v>0</v>
      </c>
      <c r="F51" s="151">
        <v>0</v>
      </c>
      <c r="G51" s="150">
        <v>0</v>
      </c>
      <c r="H51" s="151">
        <v>0</v>
      </c>
      <c r="I51" s="151">
        <v>0</v>
      </c>
      <c r="J51" s="151">
        <v>0</v>
      </c>
      <c r="K51" s="150">
        <v>0</v>
      </c>
      <c r="L51" s="151">
        <v>0</v>
      </c>
      <c r="M51" s="151">
        <v>0</v>
      </c>
      <c r="N51" s="151">
        <v>0</v>
      </c>
      <c r="O51" s="150">
        <v>0</v>
      </c>
      <c r="P51" s="151">
        <v>0</v>
      </c>
      <c r="Q51" s="151">
        <v>0</v>
      </c>
      <c r="R51" s="151">
        <v>0</v>
      </c>
      <c r="S51" s="150">
        <v>0</v>
      </c>
      <c r="T51" s="151">
        <v>0</v>
      </c>
      <c r="U51" s="151">
        <v>0</v>
      </c>
      <c r="V51" s="151">
        <v>0</v>
      </c>
      <c r="W51" s="150">
        <v>0</v>
      </c>
      <c r="X51" s="151">
        <v>0</v>
      </c>
      <c r="Y51" s="151">
        <v>0</v>
      </c>
      <c r="Z51" s="151">
        <v>0</v>
      </c>
      <c r="AA51" s="150">
        <v>0</v>
      </c>
      <c r="AB51" s="151">
        <v>0</v>
      </c>
      <c r="AC51" s="151">
        <v>0</v>
      </c>
      <c r="AD51" s="151">
        <v>0</v>
      </c>
      <c r="AE51" s="150">
        <v>0</v>
      </c>
      <c r="AF51" s="151">
        <v>0</v>
      </c>
      <c r="AG51" s="151">
        <v>0</v>
      </c>
      <c r="AH51" s="151">
        <v>0</v>
      </c>
      <c r="AI51" s="150">
        <v>0</v>
      </c>
      <c r="AJ51" s="151">
        <v>0</v>
      </c>
      <c r="AK51" s="151">
        <v>0</v>
      </c>
      <c r="AL51" s="151">
        <v>0</v>
      </c>
      <c r="AM51" s="150">
        <v>0</v>
      </c>
      <c r="AN51" s="151">
        <v>0</v>
      </c>
      <c r="AO51" s="151">
        <v>0</v>
      </c>
      <c r="AP51" s="151">
        <v>0</v>
      </c>
      <c r="AQ51" s="150">
        <v>0</v>
      </c>
      <c r="AR51" s="151">
        <v>0</v>
      </c>
      <c r="AS51" s="151">
        <v>0</v>
      </c>
      <c r="AT51" s="151">
        <v>0</v>
      </c>
      <c r="AU51" s="150">
        <v>0</v>
      </c>
      <c r="AV51" s="151">
        <v>0</v>
      </c>
      <c r="AW51" s="151">
        <v>0</v>
      </c>
      <c r="AX51" s="151">
        <v>0</v>
      </c>
      <c r="AY51" s="150">
        <v>0</v>
      </c>
      <c r="AZ51" s="151">
        <v>0</v>
      </c>
      <c r="BA51" s="151">
        <v>0</v>
      </c>
      <c r="BB51" s="152">
        <v>0</v>
      </c>
    </row>
    <row r="52" spans="1:54">
      <c r="A52" s="154" t="s">
        <v>1420</v>
      </c>
      <c r="B52" s="155">
        <v>18</v>
      </c>
      <c r="C52" s="150">
        <v>0</v>
      </c>
      <c r="D52" s="151">
        <v>0</v>
      </c>
      <c r="E52" s="151">
        <v>0</v>
      </c>
      <c r="F52" s="151">
        <v>0</v>
      </c>
      <c r="G52" s="150">
        <v>0</v>
      </c>
      <c r="H52" s="151">
        <v>0</v>
      </c>
      <c r="I52" s="151">
        <v>0</v>
      </c>
      <c r="J52" s="151">
        <v>0</v>
      </c>
      <c r="K52" s="150">
        <v>0</v>
      </c>
      <c r="L52" s="151">
        <v>0</v>
      </c>
      <c r="M52" s="151">
        <v>0</v>
      </c>
      <c r="N52" s="151">
        <v>0</v>
      </c>
      <c r="O52" s="150">
        <v>0</v>
      </c>
      <c r="P52" s="151">
        <v>0</v>
      </c>
      <c r="Q52" s="151">
        <v>0</v>
      </c>
      <c r="R52" s="151">
        <v>0</v>
      </c>
      <c r="S52" s="150">
        <v>0</v>
      </c>
      <c r="T52" s="151">
        <v>0</v>
      </c>
      <c r="U52" s="151">
        <v>0</v>
      </c>
      <c r="V52" s="151">
        <v>0</v>
      </c>
      <c r="W52" s="150">
        <v>0</v>
      </c>
      <c r="X52" s="151">
        <v>0</v>
      </c>
      <c r="Y52" s="151">
        <v>0</v>
      </c>
      <c r="Z52" s="151">
        <v>0</v>
      </c>
      <c r="AA52" s="150">
        <v>0</v>
      </c>
      <c r="AB52" s="151">
        <v>0</v>
      </c>
      <c r="AC52" s="151">
        <v>0</v>
      </c>
      <c r="AD52" s="151">
        <v>0</v>
      </c>
      <c r="AE52" s="150">
        <v>0</v>
      </c>
      <c r="AF52" s="151">
        <v>0</v>
      </c>
      <c r="AG52" s="151">
        <v>0</v>
      </c>
      <c r="AH52" s="151">
        <v>0</v>
      </c>
      <c r="AI52" s="150">
        <v>0</v>
      </c>
      <c r="AJ52" s="151">
        <v>0</v>
      </c>
      <c r="AK52" s="151">
        <v>0</v>
      </c>
      <c r="AL52" s="151">
        <v>0</v>
      </c>
      <c r="AM52" s="150">
        <v>0</v>
      </c>
      <c r="AN52" s="151">
        <v>0</v>
      </c>
      <c r="AO52" s="151">
        <v>0</v>
      </c>
      <c r="AP52" s="151">
        <v>0</v>
      </c>
      <c r="AQ52" s="150">
        <v>0</v>
      </c>
      <c r="AR52" s="151">
        <v>0</v>
      </c>
      <c r="AS52" s="151">
        <v>0</v>
      </c>
      <c r="AT52" s="151">
        <v>0</v>
      </c>
      <c r="AU52" s="150">
        <v>0</v>
      </c>
      <c r="AV52" s="151">
        <v>0</v>
      </c>
      <c r="AW52" s="151">
        <v>0</v>
      </c>
      <c r="AX52" s="151">
        <v>0</v>
      </c>
      <c r="AY52" s="150">
        <v>0</v>
      </c>
      <c r="AZ52" s="151">
        <v>0</v>
      </c>
      <c r="BA52" s="151">
        <v>0</v>
      </c>
      <c r="BB52" s="152">
        <v>0</v>
      </c>
    </row>
    <row r="53" spans="1:54">
      <c r="A53" s="154" t="s">
        <v>1421</v>
      </c>
      <c r="B53" s="155">
        <v>28</v>
      </c>
      <c r="C53" s="150">
        <v>0</v>
      </c>
      <c r="D53" s="151">
        <v>0</v>
      </c>
      <c r="E53" s="151">
        <v>0</v>
      </c>
      <c r="F53" s="151">
        <v>0</v>
      </c>
      <c r="G53" s="150">
        <v>0</v>
      </c>
      <c r="H53" s="151">
        <v>0</v>
      </c>
      <c r="I53" s="151">
        <v>0</v>
      </c>
      <c r="J53" s="151">
        <v>0</v>
      </c>
      <c r="K53" s="150">
        <v>0</v>
      </c>
      <c r="L53" s="151">
        <v>0</v>
      </c>
      <c r="M53" s="151">
        <v>0</v>
      </c>
      <c r="N53" s="151">
        <v>0</v>
      </c>
      <c r="O53" s="150">
        <v>0</v>
      </c>
      <c r="P53" s="151">
        <v>0</v>
      </c>
      <c r="Q53" s="151">
        <v>0</v>
      </c>
      <c r="R53" s="151">
        <v>0</v>
      </c>
      <c r="S53" s="150">
        <v>0</v>
      </c>
      <c r="T53" s="151">
        <v>0</v>
      </c>
      <c r="U53" s="151">
        <v>0</v>
      </c>
      <c r="V53" s="151">
        <v>0</v>
      </c>
      <c r="W53" s="150">
        <v>0</v>
      </c>
      <c r="X53" s="151">
        <v>0</v>
      </c>
      <c r="Y53" s="151">
        <v>0</v>
      </c>
      <c r="Z53" s="151">
        <v>0</v>
      </c>
      <c r="AA53" s="150">
        <v>0</v>
      </c>
      <c r="AB53" s="151">
        <v>0</v>
      </c>
      <c r="AC53" s="151">
        <v>0</v>
      </c>
      <c r="AD53" s="151">
        <v>0</v>
      </c>
      <c r="AE53" s="150">
        <v>0</v>
      </c>
      <c r="AF53" s="151">
        <v>0</v>
      </c>
      <c r="AG53" s="151">
        <v>0</v>
      </c>
      <c r="AH53" s="151">
        <v>0</v>
      </c>
      <c r="AI53" s="150">
        <v>0</v>
      </c>
      <c r="AJ53" s="151">
        <v>0</v>
      </c>
      <c r="AK53" s="151">
        <v>0</v>
      </c>
      <c r="AL53" s="151">
        <v>0</v>
      </c>
      <c r="AM53" s="150">
        <v>0</v>
      </c>
      <c r="AN53" s="151">
        <v>0</v>
      </c>
      <c r="AO53" s="151">
        <v>0</v>
      </c>
      <c r="AP53" s="151">
        <v>0</v>
      </c>
      <c r="AQ53" s="150">
        <v>0</v>
      </c>
      <c r="AR53" s="151">
        <v>0</v>
      </c>
      <c r="AS53" s="151">
        <v>0</v>
      </c>
      <c r="AT53" s="151">
        <v>0</v>
      </c>
      <c r="AU53" s="150">
        <v>0</v>
      </c>
      <c r="AV53" s="151">
        <v>0</v>
      </c>
      <c r="AW53" s="151">
        <v>0</v>
      </c>
      <c r="AX53" s="151">
        <v>0</v>
      </c>
      <c r="AY53" s="150">
        <v>0</v>
      </c>
      <c r="AZ53" s="151">
        <v>0</v>
      </c>
      <c r="BA53" s="151">
        <v>0</v>
      </c>
      <c r="BB53" s="152">
        <v>0</v>
      </c>
    </row>
    <row r="54" spans="1:54">
      <c r="A54" s="222" t="s">
        <v>1734</v>
      </c>
      <c r="B54" s="216"/>
      <c r="C54" s="217">
        <v>0</v>
      </c>
      <c r="D54" s="218">
        <v>0</v>
      </c>
      <c r="E54" s="218">
        <v>0</v>
      </c>
      <c r="F54" s="218">
        <v>0</v>
      </c>
      <c r="G54" s="217">
        <v>0</v>
      </c>
      <c r="H54" s="218">
        <v>0</v>
      </c>
      <c r="I54" s="218">
        <v>0</v>
      </c>
      <c r="J54" s="218">
        <v>0</v>
      </c>
      <c r="K54" s="217">
        <v>0</v>
      </c>
      <c r="L54" s="218">
        <v>0</v>
      </c>
      <c r="M54" s="218">
        <v>0</v>
      </c>
      <c r="N54" s="218">
        <v>0</v>
      </c>
      <c r="O54" s="217"/>
      <c r="P54" s="218"/>
      <c r="Q54" s="218"/>
      <c r="R54" s="219"/>
      <c r="S54" s="217"/>
      <c r="T54" s="218"/>
      <c r="U54" s="218"/>
      <c r="V54" s="219"/>
      <c r="W54" s="217"/>
      <c r="X54" s="218"/>
      <c r="Y54" s="218"/>
      <c r="Z54" s="219"/>
      <c r="AA54" s="217"/>
      <c r="AB54" s="218"/>
      <c r="AC54" s="218"/>
      <c r="AD54" s="219"/>
      <c r="AE54" s="217"/>
      <c r="AF54" s="218"/>
      <c r="AG54" s="218"/>
      <c r="AH54" s="219"/>
      <c r="AI54" s="217">
        <v>0</v>
      </c>
      <c r="AJ54" s="218">
        <v>0</v>
      </c>
      <c r="AK54" s="218">
        <v>0</v>
      </c>
      <c r="AL54" s="219">
        <v>0</v>
      </c>
      <c r="AM54" s="217">
        <v>0</v>
      </c>
      <c r="AN54" s="218">
        <v>0</v>
      </c>
      <c r="AO54" s="218">
        <v>0</v>
      </c>
      <c r="AP54" s="219">
        <v>0</v>
      </c>
      <c r="AQ54" s="217">
        <v>0</v>
      </c>
      <c r="AR54" s="218">
        <v>0</v>
      </c>
      <c r="AS54" s="218">
        <v>0</v>
      </c>
      <c r="AT54" s="219">
        <v>0</v>
      </c>
      <c r="AU54" s="217">
        <v>0</v>
      </c>
      <c r="AV54" s="218">
        <v>0</v>
      </c>
      <c r="AW54" s="218">
        <v>0</v>
      </c>
      <c r="AX54" s="219">
        <v>0</v>
      </c>
      <c r="AY54" s="217">
        <v>0</v>
      </c>
      <c r="AZ54" s="218">
        <v>0</v>
      </c>
      <c r="BA54" s="218">
        <v>0</v>
      </c>
      <c r="BB54" s="219">
        <v>0</v>
      </c>
    </row>
    <row r="55" spans="1:54">
      <c r="A55" s="156"/>
      <c r="B55" s="149"/>
      <c r="C55" s="150"/>
      <c r="D55" s="151"/>
      <c r="E55" s="151"/>
      <c r="F55" s="152"/>
      <c r="G55" s="150"/>
      <c r="H55" s="151"/>
      <c r="I55" s="151"/>
      <c r="J55" s="152"/>
      <c r="K55" s="150"/>
      <c r="L55" s="151"/>
      <c r="M55" s="151"/>
      <c r="N55" s="152"/>
      <c r="O55" s="150"/>
      <c r="P55" s="151"/>
      <c r="Q55" s="151"/>
      <c r="R55" s="152"/>
      <c r="S55" s="150"/>
      <c r="T55" s="151"/>
      <c r="U55" s="151"/>
      <c r="V55" s="152"/>
      <c r="W55" s="150"/>
      <c r="X55" s="151"/>
      <c r="Y55" s="151"/>
      <c r="Z55" s="152"/>
      <c r="AA55" s="150"/>
      <c r="AB55" s="151"/>
      <c r="AC55" s="151"/>
      <c r="AD55" s="152"/>
      <c r="AE55" s="150"/>
      <c r="AF55" s="151"/>
      <c r="AG55" s="151"/>
      <c r="AH55" s="152"/>
      <c r="AI55" s="150"/>
      <c r="AJ55" s="151"/>
      <c r="AK55" s="151"/>
      <c r="AL55" s="152"/>
      <c r="AM55" s="150"/>
      <c r="AN55" s="151"/>
      <c r="AO55" s="151"/>
      <c r="AP55" s="152"/>
      <c r="AQ55" s="150"/>
      <c r="AR55" s="151"/>
      <c r="AS55" s="151"/>
      <c r="AT55" s="152"/>
      <c r="AU55" s="150"/>
      <c r="AV55" s="151"/>
      <c r="AW55" s="151"/>
      <c r="AX55" s="152"/>
      <c r="AY55" s="150"/>
      <c r="AZ55" s="151"/>
      <c r="BA55" s="151"/>
      <c r="BB55" s="152"/>
    </row>
    <row r="56" spans="1:54">
      <c r="A56" s="221" t="s">
        <v>1468</v>
      </c>
      <c r="B56" s="160"/>
      <c r="C56" s="161"/>
      <c r="D56" s="162"/>
      <c r="E56" s="162"/>
      <c r="F56" s="163"/>
      <c r="G56" s="161"/>
      <c r="H56" s="162"/>
      <c r="I56" s="162"/>
      <c r="J56" s="163"/>
      <c r="K56" s="161"/>
      <c r="L56" s="162"/>
      <c r="M56" s="162"/>
      <c r="N56" s="163"/>
      <c r="O56" s="161"/>
      <c r="P56" s="162"/>
      <c r="Q56" s="162"/>
      <c r="R56" s="163"/>
      <c r="S56" s="161"/>
      <c r="T56" s="162"/>
      <c r="U56" s="162"/>
      <c r="V56" s="163"/>
      <c r="W56" s="161"/>
      <c r="X56" s="162"/>
      <c r="Y56" s="162"/>
      <c r="Z56" s="163"/>
      <c r="AA56" s="161"/>
      <c r="AB56" s="162"/>
      <c r="AC56" s="162"/>
      <c r="AD56" s="163"/>
      <c r="AE56" s="161"/>
      <c r="AF56" s="162"/>
      <c r="AG56" s="162"/>
      <c r="AH56" s="163"/>
      <c r="AI56" s="161"/>
      <c r="AJ56" s="162"/>
      <c r="AK56" s="162"/>
      <c r="AL56" s="163"/>
      <c r="AM56" s="161"/>
      <c r="AN56" s="162"/>
      <c r="AO56" s="162"/>
      <c r="AP56" s="163"/>
      <c r="AQ56" s="161"/>
      <c r="AR56" s="162"/>
      <c r="AS56" s="162"/>
      <c r="AT56" s="163"/>
      <c r="AU56" s="161"/>
      <c r="AV56" s="162"/>
      <c r="AW56" s="162"/>
      <c r="AX56" s="163"/>
      <c r="AY56" s="161"/>
      <c r="AZ56" s="162"/>
      <c r="BA56" s="162"/>
      <c r="BB56" s="163"/>
    </row>
    <row r="57" spans="1:54">
      <c r="A57" s="154" t="s">
        <v>1418</v>
      </c>
      <c r="B57" s="155">
        <v>5</v>
      </c>
      <c r="C57" s="150">
        <v>12370</v>
      </c>
      <c r="D57" s="151">
        <v>0</v>
      </c>
      <c r="E57" s="151">
        <v>309.25</v>
      </c>
      <c r="F57" s="151">
        <v>309.25</v>
      </c>
      <c r="G57" s="150">
        <v>19782</v>
      </c>
      <c r="H57" s="151">
        <v>0</v>
      </c>
      <c r="I57" s="151">
        <v>494.55</v>
      </c>
      <c r="J57" s="151">
        <v>494.55</v>
      </c>
      <c r="K57" s="150">
        <v>30728</v>
      </c>
      <c r="L57" s="151">
        <v>0</v>
      </c>
      <c r="M57" s="151">
        <v>768.2</v>
      </c>
      <c r="N57" s="151">
        <v>768.2</v>
      </c>
      <c r="O57" s="150">
        <v>11390</v>
      </c>
      <c r="P57" s="151">
        <v>0</v>
      </c>
      <c r="Q57" s="151">
        <v>284.75</v>
      </c>
      <c r="R57" s="151">
        <v>284.75</v>
      </c>
      <c r="S57" s="150">
        <v>0</v>
      </c>
      <c r="T57" s="151">
        <v>0</v>
      </c>
      <c r="U57" s="151">
        <v>0</v>
      </c>
      <c r="V57" s="151">
        <v>0</v>
      </c>
      <c r="W57" s="150">
        <v>0</v>
      </c>
      <c r="X57" s="151">
        <v>0</v>
      </c>
      <c r="Y57" s="151">
        <v>0</v>
      </c>
      <c r="Z57" s="151">
        <v>0</v>
      </c>
      <c r="AA57" s="150">
        <v>0</v>
      </c>
      <c r="AB57" s="151">
        <v>0</v>
      </c>
      <c r="AC57" s="151">
        <v>0</v>
      </c>
      <c r="AD57" s="151">
        <v>0</v>
      </c>
      <c r="AE57" s="150">
        <v>0</v>
      </c>
      <c r="AF57" s="151">
        <v>0</v>
      </c>
      <c r="AG57" s="151">
        <v>0</v>
      </c>
      <c r="AH57" s="151">
        <v>0</v>
      </c>
      <c r="AI57" s="150">
        <v>0</v>
      </c>
      <c r="AJ57" s="151">
        <v>0</v>
      </c>
      <c r="AK57" s="151">
        <v>0</v>
      </c>
      <c r="AL57" s="151">
        <v>0</v>
      </c>
      <c r="AM57" s="150">
        <v>0</v>
      </c>
      <c r="AN57" s="151">
        <v>0</v>
      </c>
      <c r="AO57" s="151">
        <v>0</v>
      </c>
      <c r="AP57" s="151">
        <v>0</v>
      </c>
      <c r="AQ57" s="150">
        <v>0</v>
      </c>
      <c r="AR57" s="151">
        <v>0</v>
      </c>
      <c r="AS57" s="151">
        <v>0</v>
      </c>
      <c r="AT57" s="151">
        <v>0</v>
      </c>
      <c r="AU57" s="150">
        <v>0</v>
      </c>
      <c r="AV57" s="151">
        <v>0</v>
      </c>
      <c r="AW57" s="151">
        <v>0</v>
      </c>
      <c r="AX57" s="151">
        <v>0</v>
      </c>
      <c r="AY57" s="150">
        <v>11390</v>
      </c>
      <c r="AZ57" s="151">
        <v>0</v>
      </c>
      <c r="BA57" s="151">
        <v>284.75</v>
      </c>
      <c r="BB57" s="152">
        <v>284.75</v>
      </c>
    </row>
    <row r="58" spans="1:54">
      <c r="A58" s="154" t="s">
        <v>1419</v>
      </c>
      <c r="B58" s="155">
        <v>12</v>
      </c>
      <c r="C58" s="150">
        <v>11943.1</v>
      </c>
      <c r="D58" s="151">
        <v>0</v>
      </c>
      <c r="E58" s="151">
        <v>716.58600000000001</v>
      </c>
      <c r="F58" s="151">
        <v>716.58600000000001</v>
      </c>
      <c r="G58" s="150">
        <v>2794</v>
      </c>
      <c r="H58" s="151">
        <v>0</v>
      </c>
      <c r="I58" s="151">
        <v>167.64000000000001</v>
      </c>
      <c r="J58" s="151">
        <v>167.64000000000001</v>
      </c>
      <c r="K58" s="150">
        <v>5543.2</v>
      </c>
      <c r="L58" s="151">
        <v>0</v>
      </c>
      <c r="M58" s="151">
        <v>332.59199999999998</v>
      </c>
      <c r="N58" s="151">
        <v>332.59199999999998</v>
      </c>
      <c r="O58" s="150">
        <v>6690</v>
      </c>
      <c r="P58" s="151">
        <v>0</v>
      </c>
      <c r="Q58" s="151">
        <v>401.4</v>
      </c>
      <c r="R58" s="151">
        <v>401.4</v>
      </c>
      <c r="S58" s="150">
        <v>0</v>
      </c>
      <c r="T58" s="151">
        <v>0</v>
      </c>
      <c r="U58" s="151">
        <v>0</v>
      </c>
      <c r="V58" s="151">
        <v>0</v>
      </c>
      <c r="W58" s="150">
        <v>0</v>
      </c>
      <c r="X58" s="151">
        <v>0</v>
      </c>
      <c r="Y58" s="151">
        <v>0</v>
      </c>
      <c r="Z58" s="151">
        <v>0</v>
      </c>
      <c r="AA58" s="150">
        <v>0</v>
      </c>
      <c r="AB58" s="151">
        <v>0</v>
      </c>
      <c r="AC58" s="151">
        <v>0</v>
      </c>
      <c r="AD58" s="151">
        <v>0</v>
      </c>
      <c r="AE58" s="150">
        <v>0</v>
      </c>
      <c r="AF58" s="151">
        <v>0</v>
      </c>
      <c r="AG58" s="151">
        <v>0</v>
      </c>
      <c r="AH58" s="151">
        <v>0</v>
      </c>
      <c r="AI58" s="150">
        <v>0</v>
      </c>
      <c r="AJ58" s="151">
        <v>0</v>
      </c>
      <c r="AK58" s="151">
        <v>0</v>
      </c>
      <c r="AL58" s="151">
        <v>0</v>
      </c>
      <c r="AM58" s="150">
        <v>0</v>
      </c>
      <c r="AN58" s="151">
        <v>0</v>
      </c>
      <c r="AO58" s="151">
        <v>0</v>
      </c>
      <c r="AP58" s="151">
        <v>0</v>
      </c>
      <c r="AQ58" s="150">
        <v>0</v>
      </c>
      <c r="AR58" s="151">
        <v>0</v>
      </c>
      <c r="AS58" s="151">
        <v>0</v>
      </c>
      <c r="AT58" s="151">
        <v>0</v>
      </c>
      <c r="AU58" s="150">
        <v>0</v>
      </c>
      <c r="AV58" s="151">
        <v>0</v>
      </c>
      <c r="AW58" s="151">
        <v>0</v>
      </c>
      <c r="AX58" s="151">
        <v>0</v>
      </c>
      <c r="AY58" s="150">
        <v>6690</v>
      </c>
      <c r="AZ58" s="151">
        <v>0</v>
      </c>
      <c r="BA58" s="151">
        <v>401.4</v>
      </c>
      <c r="BB58" s="152">
        <v>401.4</v>
      </c>
    </row>
    <row r="59" spans="1:54">
      <c r="A59" s="154" t="s">
        <v>1420</v>
      </c>
      <c r="B59" s="155">
        <v>18</v>
      </c>
      <c r="C59" s="150">
        <v>966311.07</v>
      </c>
      <c r="D59" s="151">
        <v>0</v>
      </c>
      <c r="E59" s="151">
        <v>86967.99629999997</v>
      </c>
      <c r="F59" s="151">
        <v>86967.99629999997</v>
      </c>
      <c r="G59" s="150">
        <v>2661145.84</v>
      </c>
      <c r="H59" s="151">
        <v>102136.914</v>
      </c>
      <c r="I59" s="151">
        <v>188434.66860000003</v>
      </c>
      <c r="J59" s="151">
        <v>188434.66860000003</v>
      </c>
      <c r="K59" s="150">
        <v>2739506.9499999997</v>
      </c>
      <c r="L59" s="151">
        <v>66139.56</v>
      </c>
      <c r="M59" s="151">
        <v>213485.84549999994</v>
      </c>
      <c r="N59" s="151">
        <v>213485.84549999994</v>
      </c>
      <c r="O59" s="150">
        <v>4062947.2799999989</v>
      </c>
      <c r="P59" s="151">
        <v>47329.919999999998</v>
      </c>
      <c r="Q59" s="151">
        <v>342000.5352000001</v>
      </c>
      <c r="R59" s="151">
        <v>342000.5352000001</v>
      </c>
      <c r="S59" s="150">
        <v>0</v>
      </c>
      <c r="T59" s="151">
        <v>0</v>
      </c>
      <c r="U59" s="151">
        <v>0</v>
      </c>
      <c r="V59" s="151">
        <v>0</v>
      </c>
      <c r="W59" s="150">
        <v>0</v>
      </c>
      <c r="X59" s="151">
        <v>0</v>
      </c>
      <c r="Y59" s="151">
        <v>0</v>
      </c>
      <c r="Z59" s="151">
        <v>0</v>
      </c>
      <c r="AA59" s="150">
        <v>0</v>
      </c>
      <c r="AB59" s="151">
        <v>0</v>
      </c>
      <c r="AC59" s="151">
        <v>0</v>
      </c>
      <c r="AD59" s="151">
        <v>0</v>
      </c>
      <c r="AE59" s="150">
        <v>0</v>
      </c>
      <c r="AF59" s="151">
        <v>0</v>
      </c>
      <c r="AG59" s="151">
        <v>0</v>
      </c>
      <c r="AH59" s="151">
        <v>0</v>
      </c>
      <c r="AI59" s="150">
        <v>0</v>
      </c>
      <c r="AJ59" s="151">
        <v>0</v>
      </c>
      <c r="AK59" s="151">
        <v>0</v>
      </c>
      <c r="AL59" s="151">
        <v>0</v>
      </c>
      <c r="AM59" s="150">
        <v>0</v>
      </c>
      <c r="AN59" s="151">
        <v>0</v>
      </c>
      <c r="AO59" s="151">
        <v>0</v>
      </c>
      <c r="AP59" s="151">
        <v>0</v>
      </c>
      <c r="AQ59" s="150">
        <v>0</v>
      </c>
      <c r="AR59" s="151">
        <v>0</v>
      </c>
      <c r="AS59" s="151">
        <v>0</v>
      </c>
      <c r="AT59" s="151">
        <v>0</v>
      </c>
      <c r="AU59" s="150">
        <v>0</v>
      </c>
      <c r="AV59" s="151">
        <v>0</v>
      </c>
      <c r="AW59" s="151">
        <v>0</v>
      </c>
      <c r="AX59" s="151">
        <v>0</v>
      </c>
      <c r="AY59" s="150">
        <v>4062947.2799999989</v>
      </c>
      <c r="AZ59" s="151">
        <v>47329.919999999998</v>
      </c>
      <c r="BA59" s="151">
        <v>342000.5352000001</v>
      </c>
      <c r="BB59" s="152">
        <v>342000.5352000001</v>
      </c>
    </row>
    <row r="60" spans="1:54">
      <c r="A60" s="154" t="s">
        <v>1421</v>
      </c>
      <c r="B60" s="155">
        <v>28</v>
      </c>
      <c r="C60" s="150">
        <v>1665060.1300000008</v>
      </c>
      <c r="D60" s="151">
        <v>2079.9351999999999</v>
      </c>
      <c r="E60" s="151">
        <v>232068.45059999984</v>
      </c>
      <c r="F60" s="151">
        <v>232068.45059999984</v>
      </c>
      <c r="G60" s="150">
        <v>1894670.820000001</v>
      </c>
      <c r="H60" s="151">
        <v>36933.315999999999</v>
      </c>
      <c r="I60" s="151">
        <v>246787.25679999983</v>
      </c>
      <c r="J60" s="151">
        <v>246787.25679999983</v>
      </c>
      <c r="K60" s="150">
        <v>1809858.4300000004</v>
      </c>
      <c r="L60" s="151">
        <v>23445.816800000001</v>
      </c>
      <c r="M60" s="151">
        <v>241657.2717999997</v>
      </c>
      <c r="N60" s="151">
        <v>241657.2717999997</v>
      </c>
      <c r="O60" s="150">
        <v>2245525.2800000003</v>
      </c>
      <c r="P60" s="151">
        <v>21955.64</v>
      </c>
      <c r="Q60" s="151">
        <v>303398.21919999993</v>
      </c>
      <c r="R60" s="151">
        <v>303398.21919999993</v>
      </c>
      <c r="S60" s="150">
        <v>0</v>
      </c>
      <c r="T60" s="151">
        <v>0</v>
      </c>
      <c r="U60" s="151">
        <v>0</v>
      </c>
      <c r="V60" s="151">
        <v>0</v>
      </c>
      <c r="W60" s="150">
        <v>0</v>
      </c>
      <c r="X60" s="151">
        <v>0</v>
      </c>
      <c r="Y60" s="151">
        <v>0</v>
      </c>
      <c r="Z60" s="151">
        <v>0</v>
      </c>
      <c r="AA60" s="150">
        <v>0</v>
      </c>
      <c r="AB60" s="151">
        <v>0</v>
      </c>
      <c r="AC60" s="151">
        <v>0</v>
      </c>
      <c r="AD60" s="151">
        <v>0</v>
      </c>
      <c r="AE60" s="150">
        <v>0</v>
      </c>
      <c r="AF60" s="151">
        <v>0</v>
      </c>
      <c r="AG60" s="151">
        <v>0</v>
      </c>
      <c r="AH60" s="151">
        <v>0</v>
      </c>
      <c r="AI60" s="150">
        <v>0</v>
      </c>
      <c r="AJ60" s="151">
        <v>0</v>
      </c>
      <c r="AK60" s="151">
        <v>0</v>
      </c>
      <c r="AL60" s="151">
        <v>0</v>
      </c>
      <c r="AM60" s="150">
        <v>0</v>
      </c>
      <c r="AN60" s="151">
        <v>0</v>
      </c>
      <c r="AO60" s="151">
        <v>0</v>
      </c>
      <c r="AP60" s="151">
        <v>0</v>
      </c>
      <c r="AQ60" s="150">
        <v>0</v>
      </c>
      <c r="AR60" s="151">
        <v>0</v>
      </c>
      <c r="AS60" s="151">
        <v>0</v>
      </c>
      <c r="AT60" s="151">
        <v>0</v>
      </c>
      <c r="AU60" s="150">
        <v>0</v>
      </c>
      <c r="AV60" s="151">
        <v>0</v>
      </c>
      <c r="AW60" s="151">
        <v>0</v>
      </c>
      <c r="AX60" s="151">
        <v>0</v>
      </c>
      <c r="AY60" s="150">
        <v>2245525.2800000003</v>
      </c>
      <c r="AZ60" s="151">
        <v>21955.64</v>
      </c>
      <c r="BA60" s="151">
        <v>303398.21919999993</v>
      </c>
      <c r="BB60" s="152">
        <v>303398.21919999993</v>
      </c>
    </row>
    <row r="61" spans="1:54" ht="13.5" thickBot="1">
      <c r="A61" s="224" t="s">
        <v>1735</v>
      </c>
      <c r="B61" s="215"/>
      <c r="C61" s="217">
        <v>2655684.3000000007</v>
      </c>
      <c r="D61" s="218">
        <v>2079.9351999999999</v>
      </c>
      <c r="E61" s="218">
        <v>320062.28289999982</v>
      </c>
      <c r="F61" s="218">
        <v>320062.28289999982</v>
      </c>
      <c r="G61" s="217">
        <v>4578392.6600000011</v>
      </c>
      <c r="H61" s="218">
        <v>139070.23000000001</v>
      </c>
      <c r="I61" s="218">
        <v>435884.11539999984</v>
      </c>
      <c r="J61" s="218">
        <v>435884.11539999984</v>
      </c>
      <c r="K61" s="217">
        <v>4585636.58</v>
      </c>
      <c r="L61" s="218">
        <v>89585.376799999998</v>
      </c>
      <c r="M61" s="218">
        <v>456243.90929999965</v>
      </c>
      <c r="N61" s="218">
        <v>456243.90929999965</v>
      </c>
      <c r="O61" s="217">
        <v>6326552.5599999987</v>
      </c>
      <c r="P61" s="218">
        <v>69285.56</v>
      </c>
      <c r="Q61" s="218">
        <v>646084.9044</v>
      </c>
      <c r="R61" s="218">
        <v>646084.9044</v>
      </c>
      <c r="S61" s="225"/>
      <c r="T61" s="225"/>
      <c r="U61" s="225"/>
      <c r="V61" s="225"/>
      <c r="W61" s="225"/>
      <c r="X61" s="225"/>
      <c r="Y61" s="225"/>
      <c r="Z61" s="225"/>
      <c r="AA61" s="225"/>
      <c r="AB61" s="225"/>
      <c r="AC61" s="225"/>
      <c r="AD61" s="225"/>
      <c r="AE61" s="225"/>
      <c r="AF61" s="225"/>
      <c r="AG61" s="225"/>
      <c r="AH61" s="225"/>
      <c r="AI61" s="225">
        <v>0</v>
      </c>
      <c r="AJ61" s="225">
        <v>0</v>
      </c>
      <c r="AK61" s="225">
        <v>0</v>
      </c>
      <c r="AL61" s="225">
        <v>0</v>
      </c>
      <c r="AM61" s="225">
        <v>0</v>
      </c>
      <c r="AN61" s="225">
        <v>0</v>
      </c>
      <c r="AO61" s="225">
        <v>0</v>
      </c>
      <c r="AP61" s="225">
        <v>0</v>
      </c>
      <c r="AQ61" s="225">
        <v>0</v>
      </c>
      <c r="AR61" s="225">
        <v>0</v>
      </c>
      <c r="AS61" s="225">
        <v>0</v>
      </c>
      <c r="AT61" s="225">
        <v>0</v>
      </c>
      <c r="AU61" s="225">
        <v>0</v>
      </c>
      <c r="AV61" s="225">
        <v>0</v>
      </c>
      <c r="AW61" s="225">
        <v>0</v>
      </c>
      <c r="AX61" s="225">
        <v>0</v>
      </c>
      <c r="AY61" s="225">
        <v>4081027.2799999989</v>
      </c>
      <c r="AZ61" s="225">
        <v>47329.919999999998</v>
      </c>
      <c r="BA61" s="225">
        <v>342686.68520000012</v>
      </c>
      <c r="BB61" s="226">
        <v>342686.68520000012</v>
      </c>
    </row>
    <row r="63" spans="1:54">
      <c r="A63" s="221" t="s">
        <v>1739</v>
      </c>
      <c r="B63" s="160"/>
      <c r="C63" s="161"/>
      <c r="D63" s="162"/>
      <c r="E63" s="162"/>
      <c r="F63" s="163"/>
      <c r="G63" s="161"/>
      <c r="H63" s="162"/>
      <c r="I63" s="162"/>
      <c r="J63" s="163"/>
      <c r="K63" s="161"/>
      <c r="L63" s="162"/>
      <c r="M63" s="162"/>
      <c r="N63" s="163"/>
      <c r="O63" s="161"/>
      <c r="P63" s="162"/>
      <c r="Q63" s="162"/>
      <c r="R63" s="163"/>
      <c r="S63" s="161"/>
      <c r="T63" s="162"/>
      <c r="U63" s="162"/>
      <c r="V63" s="163"/>
      <c r="W63" s="161"/>
      <c r="X63" s="162"/>
      <c r="Y63" s="162"/>
      <c r="Z63" s="163"/>
      <c r="AA63" s="161"/>
      <c r="AB63" s="162"/>
      <c r="AC63" s="162"/>
      <c r="AD63" s="163"/>
      <c r="AE63" s="161"/>
      <c r="AF63" s="162"/>
      <c r="AG63" s="162"/>
      <c r="AH63" s="163"/>
      <c r="AI63" s="161"/>
      <c r="AJ63" s="162"/>
      <c r="AK63" s="162"/>
      <c r="AL63" s="163"/>
      <c r="AM63" s="161"/>
      <c r="AN63" s="162"/>
      <c r="AO63" s="162"/>
      <c r="AP63" s="163"/>
      <c r="AQ63" s="161"/>
      <c r="AR63" s="162"/>
      <c r="AS63" s="162"/>
      <c r="AT63" s="163"/>
      <c r="AU63" s="161"/>
      <c r="AV63" s="162"/>
      <c r="AW63" s="162"/>
      <c r="AX63" s="163"/>
      <c r="AY63" s="161"/>
      <c r="AZ63" s="162"/>
      <c r="BA63" s="162"/>
      <c r="BB63" s="163"/>
    </row>
    <row r="64" spans="1:54">
      <c r="A64" s="154" t="s">
        <v>1418</v>
      </c>
      <c r="B64" s="155">
        <v>5</v>
      </c>
      <c r="C64" s="150">
        <v>0</v>
      </c>
      <c r="D64" s="151">
        <v>0</v>
      </c>
      <c r="E64" s="151">
        <v>0</v>
      </c>
      <c r="F64" s="151">
        <v>0</v>
      </c>
      <c r="G64" s="150">
        <v>0</v>
      </c>
      <c r="H64" s="151">
        <v>0</v>
      </c>
      <c r="I64" s="151">
        <v>0</v>
      </c>
      <c r="J64" s="151">
        <v>0</v>
      </c>
      <c r="K64" s="150">
        <v>0</v>
      </c>
      <c r="L64" s="151">
        <v>0</v>
      </c>
      <c r="M64" s="151">
        <v>0</v>
      </c>
      <c r="N64" s="151">
        <v>0</v>
      </c>
      <c r="O64" s="150">
        <v>0</v>
      </c>
      <c r="P64" s="151">
        <v>0</v>
      </c>
      <c r="Q64" s="151">
        <v>0</v>
      </c>
      <c r="R64" s="151">
        <v>0</v>
      </c>
      <c r="S64" s="150">
        <v>0</v>
      </c>
      <c r="T64" s="151">
        <v>0</v>
      </c>
      <c r="U64" s="151">
        <v>0</v>
      </c>
      <c r="V64" s="151">
        <v>0</v>
      </c>
      <c r="W64" s="150">
        <v>0</v>
      </c>
      <c r="X64" s="151">
        <v>0</v>
      </c>
      <c r="Y64" s="151">
        <v>0</v>
      </c>
      <c r="Z64" s="151">
        <v>0</v>
      </c>
      <c r="AA64" s="150">
        <v>0</v>
      </c>
      <c r="AB64" s="151">
        <v>0</v>
      </c>
      <c r="AC64" s="151">
        <v>0</v>
      </c>
      <c r="AD64" s="151">
        <v>0</v>
      </c>
      <c r="AE64" s="150">
        <v>0</v>
      </c>
      <c r="AF64" s="151">
        <v>0</v>
      </c>
      <c r="AG64" s="151">
        <v>0</v>
      </c>
      <c r="AH64" s="151">
        <v>0</v>
      </c>
      <c r="AI64" s="150">
        <v>0</v>
      </c>
      <c r="AJ64" s="151">
        <v>0</v>
      </c>
      <c r="AK64" s="151">
        <v>0</v>
      </c>
      <c r="AL64" s="151">
        <v>0</v>
      </c>
      <c r="AM64" s="150">
        <v>0</v>
      </c>
      <c r="AN64" s="151">
        <v>0</v>
      </c>
      <c r="AO64" s="151">
        <v>0</v>
      </c>
      <c r="AP64" s="151">
        <v>0</v>
      </c>
      <c r="AQ64" s="150">
        <v>0</v>
      </c>
      <c r="AR64" s="151">
        <v>0</v>
      </c>
      <c r="AS64" s="151">
        <v>0</v>
      </c>
      <c r="AT64" s="151">
        <v>0</v>
      </c>
      <c r="AU64" s="150">
        <v>0</v>
      </c>
      <c r="AV64" s="151">
        <v>0</v>
      </c>
      <c r="AW64" s="151">
        <v>0</v>
      </c>
      <c r="AX64" s="151">
        <v>0</v>
      </c>
      <c r="AY64" s="150">
        <v>0</v>
      </c>
      <c r="AZ64" s="151">
        <v>0</v>
      </c>
      <c r="BA64" s="151">
        <v>0</v>
      </c>
      <c r="BB64" s="152">
        <v>0</v>
      </c>
    </row>
    <row r="65" spans="1:54">
      <c r="A65" s="154" t="s">
        <v>1419</v>
      </c>
      <c r="B65" s="155">
        <v>12</v>
      </c>
      <c r="C65" s="150">
        <v>0</v>
      </c>
      <c r="D65" s="151">
        <v>0</v>
      </c>
      <c r="E65" s="151">
        <v>0</v>
      </c>
      <c r="F65" s="151">
        <v>0</v>
      </c>
      <c r="G65" s="150">
        <v>0</v>
      </c>
      <c r="H65" s="151">
        <v>0</v>
      </c>
      <c r="I65" s="151">
        <v>0</v>
      </c>
      <c r="J65" s="151">
        <v>0</v>
      </c>
      <c r="K65" s="150">
        <v>0</v>
      </c>
      <c r="L65" s="151">
        <v>0</v>
      </c>
      <c r="M65" s="151">
        <v>0</v>
      </c>
      <c r="N65" s="151">
        <v>0</v>
      </c>
      <c r="O65" s="150">
        <v>0</v>
      </c>
      <c r="P65" s="151">
        <v>0</v>
      </c>
      <c r="Q65" s="151">
        <v>0</v>
      </c>
      <c r="R65" s="151">
        <v>0</v>
      </c>
      <c r="S65" s="150">
        <v>0</v>
      </c>
      <c r="T65" s="151">
        <v>0</v>
      </c>
      <c r="U65" s="151">
        <v>0</v>
      </c>
      <c r="V65" s="151">
        <v>0</v>
      </c>
      <c r="W65" s="150">
        <v>0</v>
      </c>
      <c r="X65" s="151">
        <v>0</v>
      </c>
      <c r="Y65" s="151">
        <v>0</v>
      </c>
      <c r="Z65" s="151">
        <v>0</v>
      </c>
      <c r="AA65" s="150">
        <v>0</v>
      </c>
      <c r="AB65" s="151">
        <v>0</v>
      </c>
      <c r="AC65" s="151">
        <v>0</v>
      </c>
      <c r="AD65" s="151">
        <v>0</v>
      </c>
      <c r="AE65" s="150">
        <v>0</v>
      </c>
      <c r="AF65" s="151">
        <v>0</v>
      </c>
      <c r="AG65" s="151">
        <v>0</v>
      </c>
      <c r="AH65" s="151">
        <v>0</v>
      </c>
      <c r="AI65" s="150">
        <v>0</v>
      </c>
      <c r="AJ65" s="151">
        <v>0</v>
      </c>
      <c r="AK65" s="151">
        <v>0</v>
      </c>
      <c r="AL65" s="151">
        <v>0</v>
      </c>
      <c r="AM65" s="150">
        <v>0</v>
      </c>
      <c r="AN65" s="151">
        <v>0</v>
      </c>
      <c r="AO65" s="151">
        <v>0</v>
      </c>
      <c r="AP65" s="151">
        <v>0</v>
      </c>
      <c r="AQ65" s="150">
        <v>0</v>
      </c>
      <c r="AR65" s="151">
        <v>0</v>
      </c>
      <c r="AS65" s="151">
        <v>0</v>
      </c>
      <c r="AT65" s="151">
        <v>0</v>
      </c>
      <c r="AU65" s="150">
        <v>0</v>
      </c>
      <c r="AV65" s="151">
        <v>0</v>
      </c>
      <c r="AW65" s="151">
        <v>0</v>
      </c>
      <c r="AX65" s="151">
        <v>0</v>
      </c>
      <c r="AY65" s="150">
        <v>0</v>
      </c>
      <c r="AZ65" s="151">
        <v>0</v>
      </c>
      <c r="BA65" s="151">
        <v>0</v>
      </c>
      <c r="BB65" s="152">
        <v>0</v>
      </c>
    </row>
    <row r="66" spans="1:54">
      <c r="A66" s="154" t="s">
        <v>1420</v>
      </c>
      <c r="B66" s="155">
        <v>18</v>
      </c>
      <c r="C66" s="150">
        <v>-180</v>
      </c>
      <c r="D66" s="151">
        <v>0</v>
      </c>
      <c r="E66" s="151">
        <v>-16.2</v>
      </c>
      <c r="F66" s="151">
        <v>-16.2</v>
      </c>
      <c r="G66" s="150">
        <v>-180</v>
      </c>
      <c r="H66" s="151">
        <v>0</v>
      </c>
      <c r="I66" s="151">
        <v>-16.2</v>
      </c>
      <c r="J66" s="151">
        <v>-16.2</v>
      </c>
      <c r="K66" s="150">
        <v>-180</v>
      </c>
      <c r="L66" s="151">
        <v>0</v>
      </c>
      <c r="M66" s="151">
        <v>-16.2</v>
      </c>
      <c r="N66" s="151">
        <v>-16.2</v>
      </c>
      <c r="O66" s="150">
        <v>-180</v>
      </c>
      <c r="P66" s="151">
        <v>0</v>
      </c>
      <c r="Q66" s="151">
        <v>-16.2</v>
      </c>
      <c r="R66" s="151">
        <v>-16.2</v>
      </c>
      <c r="S66" s="150">
        <v>0</v>
      </c>
      <c r="T66" s="151">
        <v>0</v>
      </c>
      <c r="U66" s="151">
        <v>0</v>
      </c>
      <c r="V66" s="151">
        <v>0</v>
      </c>
      <c r="W66" s="150">
        <v>0</v>
      </c>
      <c r="X66" s="151">
        <v>0</v>
      </c>
      <c r="Y66" s="151">
        <v>0</v>
      </c>
      <c r="Z66" s="151">
        <v>0</v>
      </c>
      <c r="AA66" s="150">
        <v>0</v>
      </c>
      <c r="AB66" s="151">
        <v>0</v>
      </c>
      <c r="AC66" s="151">
        <v>0</v>
      </c>
      <c r="AD66" s="151">
        <v>0</v>
      </c>
      <c r="AE66" s="150">
        <v>0</v>
      </c>
      <c r="AF66" s="151">
        <v>0</v>
      </c>
      <c r="AG66" s="151">
        <v>0</v>
      </c>
      <c r="AH66" s="151">
        <v>0</v>
      </c>
      <c r="AI66" s="150">
        <v>0</v>
      </c>
      <c r="AJ66" s="151">
        <v>0</v>
      </c>
      <c r="AK66" s="151">
        <v>0</v>
      </c>
      <c r="AL66" s="151">
        <v>0</v>
      </c>
      <c r="AM66" s="150">
        <v>0</v>
      </c>
      <c r="AN66" s="151">
        <v>0</v>
      </c>
      <c r="AO66" s="151">
        <v>0</v>
      </c>
      <c r="AP66" s="151">
        <v>0</v>
      </c>
      <c r="AQ66" s="150">
        <v>0</v>
      </c>
      <c r="AR66" s="151">
        <v>0</v>
      </c>
      <c r="AS66" s="151">
        <v>0</v>
      </c>
      <c r="AT66" s="151">
        <v>0</v>
      </c>
      <c r="AU66" s="150">
        <v>0</v>
      </c>
      <c r="AV66" s="151">
        <v>0</v>
      </c>
      <c r="AW66" s="151">
        <v>0</v>
      </c>
      <c r="AX66" s="151">
        <v>0</v>
      </c>
      <c r="AY66" s="150">
        <v>-180</v>
      </c>
      <c r="AZ66" s="151">
        <v>0</v>
      </c>
      <c r="BA66" s="151">
        <v>-16.2</v>
      </c>
      <c r="BB66" s="152">
        <v>-16.2</v>
      </c>
    </row>
    <row r="67" spans="1:54">
      <c r="A67" s="154" t="s">
        <v>1421</v>
      </c>
      <c r="B67" s="155">
        <v>28</v>
      </c>
      <c r="C67" s="150">
        <v>0</v>
      </c>
      <c r="D67" s="151">
        <v>0</v>
      </c>
      <c r="E67" s="151">
        <v>0</v>
      </c>
      <c r="F67" s="151">
        <v>0</v>
      </c>
      <c r="G67" s="150">
        <v>0</v>
      </c>
      <c r="H67" s="151">
        <v>0</v>
      </c>
      <c r="I67" s="151">
        <v>0</v>
      </c>
      <c r="J67" s="151">
        <v>0</v>
      </c>
      <c r="K67" s="150">
        <v>0</v>
      </c>
      <c r="L67" s="151">
        <v>0</v>
      </c>
      <c r="M67" s="151">
        <v>0</v>
      </c>
      <c r="N67" s="151">
        <v>0</v>
      </c>
      <c r="O67" s="150">
        <v>0</v>
      </c>
      <c r="P67" s="151">
        <v>0</v>
      </c>
      <c r="Q67" s="151">
        <v>0</v>
      </c>
      <c r="R67" s="151">
        <v>0</v>
      </c>
      <c r="S67" s="150">
        <v>0</v>
      </c>
      <c r="T67" s="151">
        <v>0</v>
      </c>
      <c r="U67" s="151">
        <v>0</v>
      </c>
      <c r="V67" s="151">
        <v>0</v>
      </c>
      <c r="W67" s="150">
        <v>0</v>
      </c>
      <c r="X67" s="151">
        <v>0</v>
      </c>
      <c r="Y67" s="151">
        <v>0</v>
      </c>
      <c r="Z67" s="151">
        <v>0</v>
      </c>
      <c r="AA67" s="150">
        <v>0</v>
      </c>
      <c r="AB67" s="151">
        <v>0</v>
      </c>
      <c r="AC67" s="151">
        <v>0</v>
      </c>
      <c r="AD67" s="151">
        <v>0</v>
      </c>
      <c r="AE67" s="150">
        <v>0</v>
      </c>
      <c r="AF67" s="151">
        <v>0</v>
      </c>
      <c r="AG67" s="151">
        <v>0</v>
      </c>
      <c r="AH67" s="151">
        <v>0</v>
      </c>
      <c r="AI67" s="150">
        <v>0</v>
      </c>
      <c r="AJ67" s="151">
        <v>0</v>
      </c>
      <c r="AK67" s="151">
        <v>0</v>
      </c>
      <c r="AL67" s="151">
        <v>0</v>
      </c>
      <c r="AM67" s="150">
        <v>0</v>
      </c>
      <c r="AN67" s="151">
        <v>0</v>
      </c>
      <c r="AO67" s="151">
        <v>0</v>
      </c>
      <c r="AP67" s="151">
        <v>0</v>
      </c>
      <c r="AQ67" s="150">
        <v>0</v>
      </c>
      <c r="AR67" s="151">
        <v>0</v>
      </c>
      <c r="AS67" s="151">
        <v>0</v>
      </c>
      <c r="AT67" s="151">
        <v>0</v>
      </c>
      <c r="AU67" s="150">
        <v>0</v>
      </c>
      <c r="AV67" s="151">
        <v>0</v>
      </c>
      <c r="AW67" s="151">
        <v>0</v>
      </c>
      <c r="AX67" s="151">
        <v>0</v>
      </c>
      <c r="AY67" s="150">
        <v>0</v>
      </c>
      <c r="AZ67" s="151">
        <v>0</v>
      </c>
      <c r="BA67" s="151">
        <v>0</v>
      </c>
      <c r="BB67" s="152">
        <v>0</v>
      </c>
    </row>
    <row r="68" spans="1:54">
      <c r="A68" s="222" t="s">
        <v>1740</v>
      </c>
      <c r="B68" s="216"/>
      <c r="C68" s="217">
        <v>-180</v>
      </c>
      <c r="D68" s="218">
        <v>0</v>
      </c>
      <c r="E68" s="218">
        <v>-16.2</v>
      </c>
      <c r="F68" s="218">
        <v>-16.2</v>
      </c>
      <c r="G68" s="217">
        <v>-180</v>
      </c>
      <c r="H68" s="218">
        <v>0</v>
      </c>
      <c r="I68" s="218">
        <v>-16.2</v>
      </c>
      <c r="J68" s="218">
        <v>-16.2</v>
      </c>
      <c r="K68" s="217">
        <v>-180</v>
      </c>
      <c r="L68" s="218">
        <v>0</v>
      </c>
      <c r="M68" s="218">
        <v>-16.2</v>
      </c>
      <c r="N68" s="218">
        <v>-16.2</v>
      </c>
      <c r="O68" s="217">
        <v>-180</v>
      </c>
      <c r="P68" s="218">
        <v>0</v>
      </c>
      <c r="Q68" s="218">
        <v>-16.2</v>
      </c>
      <c r="R68" s="218">
        <v>-16.2</v>
      </c>
      <c r="S68" s="217"/>
      <c r="T68" s="218"/>
      <c r="U68" s="218"/>
      <c r="V68" s="219"/>
      <c r="W68" s="217"/>
      <c r="X68" s="218"/>
      <c r="Y68" s="218"/>
      <c r="Z68" s="219"/>
      <c r="AA68" s="217"/>
      <c r="AB68" s="218"/>
      <c r="AC68" s="218"/>
      <c r="AD68" s="219"/>
      <c r="AE68" s="217"/>
      <c r="AF68" s="218"/>
      <c r="AG68" s="218"/>
      <c r="AH68" s="219"/>
      <c r="AI68" s="217">
        <v>0</v>
      </c>
      <c r="AJ68" s="218">
        <v>0</v>
      </c>
      <c r="AK68" s="218">
        <v>0</v>
      </c>
      <c r="AL68" s="219">
        <v>0</v>
      </c>
      <c r="AM68" s="217">
        <v>0</v>
      </c>
      <c r="AN68" s="218">
        <v>0</v>
      </c>
      <c r="AO68" s="218">
        <v>0</v>
      </c>
      <c r="AP68" s="219">
        <v>0</v>
      </c>
      <c r="AQ68" s="217">
        <v>0</v>
      </c>
      <c r="AR68" s="218">
        <v>0</v>
      </c>
      <c r="AS68" s="218">
        <v>0</v>
      </c>
      <c r="AT68" s="219">
        <v>0</v>
      </c>
      <c r="AU68" s="217">
        <v>0</v>
      </c>
      <c r="AV68" s="218">
        <v>0</v>
      </c>
      <c r="AW68" s="218">
        <v>0</v>
      </c>
      <c r="AX68" s="219">
        <v>0</v>
      </c>
      <c r="AY68" s="217">
        <v>-180</v>
      </c>
      <c r="AZ68" s="218">
        <v>0</v>
      </c>
      <c r="BA68" s="218">
        <v>-16.2</v>
      </c>
      <c r="BB68" s="219">
        <v>-16.2</v>
      </c>
    </row>
    <row r="70" spans="1:54">
      <c r="A70" s="221" t="s">
        <v>1468</v>
      </c>
      <c r="B70" s="160"/>
      <c r="C70" s="161"/>
      <c r="D70" s="162"/>
      <c r="E70" s="162"/>
      <c r="F70" s="163"/>
      <c r="G70" s="161"/>
      <c r="H70" s="162"/>
      <c r="I70" s="162"/>
      <c r="J70" s="163"/>
      <c r="K70" s="161"/>
      <c r="L70" s="162"/>
      <c r="M70" s="162"/>
      <c r="N70" s="163"/>
      <c r="O70" s="161"/>
      <c r="P70" s="162"/>
      <c r="Q70" s="162"/>
      <c r="R70" s="163"/>
      <c r="S70" s="161"/>
      <c r="T70" s="162"/>
      <c r="U70" s="162"/>
      <c r="V70" s="163"/>
      <c r="W70" s="161"/>
      <c r="X70" s="162"/>
      <c r="Y70" s="162"/>
      <c r="Z70" s="163"/>
      <c r="AA70" s="161"/>
      <c r="AB70" s="162"/>
      <c r="AC70" s="162"/>
      <c r="AD70" s="163"/>
      <c r="AE70" s="161"/>
      <c r="AF70" s="162"/>
      <c r="AG70" s="162"/>
      <c r="AH70" s="163"/>
      <c r="AI70" s="161"/>
      <c r="AJ70" s="162"/>
      <c r="AK70" s="162"/>
      <c r="AL70" s="163"/>
      <c r="AM70" s="161"/>
      <c r="AN70" s="162"/>
      <c r="AO70" s="162"/>
      <c r="AP70" s="163"/>
      <c r="AQ70" s="161"/>
      <c r="AR70" s="162"/>
      <c r="AS70" s="162"/>
      <c r="AT70" s="163"/>
      <c r="AU70" s="161"/>
      <c r="AV70" s="162"/>
      <c r="AW70" s="162"/>
      <c r="AX70" s="163"/>
      <c r="AY70" s="161"/>
      <c r="AZ70" s="162"/>
      <c r="BA70" s="162"/>
      <c r="BB70" s="163"/>
    </row>
    <row r="71" spans="1:54">
      <c r="A71" s="154" t="s">
        <v>1418</v>
      </c>
      <c r="B71" s="155">
        <v>5</v>
      </c>
      <c r="C71" s="150">
        <v>12370</v>
      </c>
      <c r="D71" s="151">
        <v>0</v>
      </c>
      <c r="E71" s="151">
        <v>309.25</v>
      </c>
      <c r="F71" s="152">
        <v>309.25</v>
      </c>
      <c r="G71" s="150">
        <v>19782</v>
      </c>
      <c r="H71" s="151">
        <v>0</v>
      </c>
      <c r="I71" s="151">
        <v>494.55</v>
      </c>
      <c r="J71" s="152">
        <v>494.55</v>
      </c>
      <c r="K71" s="150">
        <v>30728</v>
      </c>
      <c r="L71" s="151">
        <v>0</v>
      </c>
      <c r="M71" s="151">
        <v>768.2</v>
      </c>
      <c r="N71" s="152">
        <v>768.2</v>
      </c>
      <c r="O71" s="150">
        <v>11390</v>
      </c>
      <c r="P71" s="151">
        <v>0</v>
      </c>
      <c r="Q71" s="151">
        <v>284.75</v>
      </c>
      <c r="R71" s="152">
        <v>284.75</v>
      </c>
      <c r="S71" s="150">
        <v>0</v>
      </c>
      <c r="T71" s="151">
        <v>0</v>
      </c>
      <c r="U71" s="151">
        <v>0</v>
      </c>
      <c r="V71" s="151">
        <v>0</v>
      </c>
      <c r="W71" s="150">
        <v>0</v>
      </c>
      <c r="X71" s="151">
        <v>0</v>
      </c>
      <c r="Y71" s="151">
        <v>0</v>
      </c>
      <c r="Z71" s="151">
        <v>0</v>
      </c>
      <c r="AA71" s="150">
        <v>0</v>
      </c>
      <c r="AB71" s="151">
        <v>0</v>
      </c>
      <c r="AC71" s="151">
        <v>0</v>
      </c>
      <c r="AD71" s="151">
        <v>0</v>
      </c>
      <c r="AE71" s="150">
        <v>0</v>
      </c>
      <c r="AF71" s="151">
        <v>0</v>
      </c>
      <c r="AG71" s="151">
        <v>0</v>
      </c>
      <c r="AH71" s="151">
        <v>0</v>
      </c>
      <c r="AI71" s="150">
        <v>0</v>
      </c>
      <c r="AJ71" s="151">
        <v>0</v>
      </c>
      <c r="AK71" s="151">
        <v>0</v>
      </c>
      <c r="AL71" s="151">
        <v>0</v>
      </c>
      <c r="AM71" s="150">
        <v>0</v>
      </c>
      <c r="AN71" s="151">
        <v>0</v>
      </c>
      <c r="AO71" s="151">
        <v>0</v>
      </c>
      <c r="AP71" s="151">
        <v>0</v>
      </c>
      <c r="AQ71" s="150">
        <v>0</v>
      </c>
      <c r="AR71" s="151">
        <v>0</v>
      </c>
      <c r="AS71" s="151">
        <v>0</v>
      </c>
      <c r="AT71" s="151">
        <v>0</v>
      </c>
      <c r="AU71" s="150">
        <v>0</v>
      </c>
      <c r="AV71" s="151">
        <v>0</v>
      </c>
      <c r="AW71" s="151">
        <v>0</v>
      </c>
      <c r="AX71" s="151">
        <v>0</v>
      </c>
      <c r="AY71" s="150">
        <v>11390</v>
      </c>
      <c r="AZ71" s="151">
        <v>0</v>
      </c>
      <c r="BA71" s="151">
        <v>284.75</v>
      </c>
      <c r="BB71" s="152">
        <v>284.75</v>
      </c>
    </row>
    <row r="72" spans="1:54">
      <c r="A72" s="154" t="s">
        <v>1419</v>
      </c>
      <c r="B72" s="155">
        <v>12</v>
      </c>
      <c r="C72" s="150">
        <v>11943.1</v>
      </c>
      <c r="D72" s="151">
        <v>0</v>
      </c>
      <c r="E72" s="151">
        <v>716.58600000000001</v>
      </c>
      <c r="F72" s="152">
        <v>716.58600000000001</v>
      </c>
      <c r="G72" s="150">
        <v>2794</v>
      </c>
      <c r="H72" s="151">
        <v>0</v>
      </c>
      <c r="I72" s="151">
        <v>167.64000000000001</v>
      </c>
      <c r="J72" s="152">
        <v>167.64000000000001</v>
      </c>
      <c r="K72" s="150">
        <v>5543.2</v>
      </c>
      <c r="L72" s="151">
        <v>0</v>
      </c>
      <c r="M72" s="151">
        <v>332.59199999999998</v>
      </c>
      <c r="N72" s="152">
        <v>332.59199999999998</v>
      </c>
      <c r="O72" s="150">
        <v>6690</v>
      </c>
      <c r="P72" s="151">
        <v>0</v>
      </c>
      <c r="Q72" s="151">
        <v>401.4</v>
      </c>
      <c r="R72" s="152">
        <v>401.4</v>
      </c>
      <c r="S72" s="150">
        <v>0</v>
      </c>
      <c r="T72" s="151">
        <v>0</v>
      </c>
      <c r="U72" s="151">
        <v>0</v>
      </c>
      <c r="V72" s="151">
        <v>0</v>
      </c>
      <c r="W72" s="150">
        <v>0</v>
      </c>
      <c r="X72" s="151">
        <v>0</v>
      </c>
      <c r="Y72" s="151">
        <v>0</v>
      </c>
      <c r="Z72" s="151">
        <v>0</v>
      </c>
      <c r="AA72" s="150">
        <v>0</v>
      </c>
      <c r="AB72" s="151">
        <v>0</v>
      </c>
      <c r="AC72" s="151">
        <v>0</v>
      </c>
      <c r="AD72" s="151">
        <v>0</v>
      </c>
      <c r="AE72" s="150">
        <v>0</v>
      </c>
      <c r="AF72" s="151">
        <v>0</v>
      </c>
      <c r="AG72" s="151">
        <v>0</v>
      </c>
      <c r="AH72" s="151">
        <v>0</v>
      </c>
      <c r="AI72" s="150">
        <v>0</v>
      </c>
      <c r="AJ72" s="151">
        <v>0</v>
      </c>
      <c r="AK72" s="151">
        <v>0</v>
      </c>
      <c r="AL72" s="151">
        <v>0</v>
      </c>
      <c r="AM72" s="150">
        <v>0</v>
      </c>
      <c r="AN72" s="151">
        <v>0</v>
      </c>
      <c r="AO72" s="151">
        <v>0</v>
      </c>
      <c r="AP72" s="151">
        <v>0</v>
      </c>
      <c r="AQ72" s="150">
        <v>0</v>
      </c>
      <c r="AR72" s="151">
        <v>0</v>
      </c>
      <c r="AS72" s="151">
        <v>0</v>
      </c>
      <c r="AT72" s="151">
        <v>0</v>
      </c>
      <c r="AU72" s="150">
        <v>0</v>
      </c>
      <c r="AV72" s="151">
        <v>0</v>
      </c>
      <c r="AW72" s="151">
        <v>0</v>
      </c>
      <c r="AX72" s="151">
        <v>0</v>
      </c>
      <c r="AY72" s="150">
        <v>6690</v>
      </c>
      <c r="AZ72" s="151">
        <v>0</v>
      </c>
      <c r="BA72" s="151">
        <v>401.4</v>
      </c>
      <c r="BB72" s="152">
        <v>401.4</v>
      </c>
    </row>
    <row r="73" spans="1:54">
      <c r="A73" s="154" t="s">
        <v>1420</v>
      </c>
      <c r="B73" s="155">
        <v>18</v>
      </c>
      <c r="C73" s="150">
        <v>966131.07</v>
      </c>
      <c r="D73" s="151">
        <v>0</v>
      </c>
      <c r="E73" s="151">
        <v>86951.796299999973</v>
      </c>
      <c r="F73" s="152">
        <v>86951.796299999973</v>
      </c>
      <c r="G73" s="150">
        <v>2660965.84</v>
      </c>
      <c r="H73" s="151">
        <v>102136.914</v>
      </c>
      <c r="I73" s="151">
        <v>188418.46860000002</v>
      </c>
      <c r="J73" s="152">
        <v>188418.46860000002</v>
      </c>
      <c r="K73" s="150">
        <v>2739326.9499999997</v>
      </c>
      <c r="L73" s="151">
        <v>66139.56</v>
      </c>
      <c r="M73" s="151">
        <v>213469.64549999993</v>
      </c>
      <c r="N73" s="152">
        <v>213469.64549999993</v>
      </c>
      <c r="O73" s="150">
        <v>4062767.2799999989</v>
      </c>
      <c r="P73" s="151">
        <v>47329.919999999998</v>
      </c>
      <c r="Q73" s="151">
        <v>341984.33520000009</v>
      </c>
      <c r="R73" s="152">
        <v>341984.33520000009</v>
      </c>
      <c r="S73" s="150">
        <v>0</v>
      </c>
      <c r="T73" s="151">
        <v>0</v>
      </c>
      <c r="U73" s="151">
        <v>0</v>
      </c>
      <c r="V73" s="151">
        <v>0</v>
      </c>
      <c r="W73" s="150">
        <v>0</v>
      </c>
      <c r="X73" s="151">
        <v>0</v>
      </c>
      <c r="Y73" s="151">
        <v>0</v>
      </c>
      <c r="Z73" s="151">
        <v>0</v>
      </c>
      <c r="AA73" s="150">
        <v>0</v>
      </c>
      <c r="AB73" s="151">
        <v>0</v>
      </c>
      <c r="AC73" s="151">
        <v>0</v>
      </c>
      <c r="AD73" s="151">
        <v>0</v>
      </c>
      <c r="AE73" s="150">
        <v>0</v>
      </c>
      <c r="AF73" s="151">
        <v>0</v>
      </c>
      <c r="AG73" s="151">
        <v>0</v>
      </c>
      <c r="AH73" s="151">
        <v>0</v>
      </c>
      <c r="AI73" s="150">
        <v>0</v>
      </c>
      <c r="AJ73" s="151">
        <v>0</v>
      </c>
      <c r="AK73" s="151">
        <v>0</v>
      </c>
      <c r="AL73" s="151">
        <v>0</v>
      </c>
      <c r="AM73" s="150">
        <v>0</v>
      </c>
      <c r="AN73" s="151">
        <v>0</v>
      </c>
      <c r="AO73" s="151">
        <v>0</v>
      </c>
      <c r="AP73" s="151">
        <v>0</v>
      </c>
      <c r="AQ73" s="150">
        <v>0</v>
      </c>
      <c r="AR73" s="151">
        <v>0</v>
      </c>
      <c r="AS73" s="151">
        <v>0</v>
      </c>
      <c r="AT73" s="151">
        <v>0</v>
      </c>
      <c r="AU73" s="150">
        <v>0</v>
      </c>
      <c r="AV73" s="151">
        <v>0</v>
      </c>
      <c r="AW73" s="151">
        <v>0</v>
      </c>
      <c r="AX73" s="151">
        <v>0</v>
      </c>
      <c r="AY73" s="150">
        <v>4062767.2799999989</v>
      </c>
      <c r="AZ73" s="151">
        <v>47329.919999999998</v>
      </c>
      <c r="BA73" s="151">
        <v>341984.33520000009</v>
      </c>
      <c r="BB73" s="152">
        <v>341984.33520000009</v>
      </c>
    </row>
    <row r="74" spans="1:54">
      <c r="A74" s="154" t="s">
        <v>1421</v>
      </c>
      <c r="B74" s="155">
        <v>28</v>
      </c>
      <c r="C74" s="150">
        <v>1665060.1300000008</v>
      </c>
      <c r="D74" s="223">
        <v>2079.9351999999999</v>
      </c>
      <c r="E74" s="223">
        <v>232068.45059999984</v>
      </c>
      <c r="F74" s="227">
        <v>232068.45059999984</v>
      </c>
      <c r="G74" s="150">
        <v>1894670.820000001</v>
      </c>
      <c r="H74" s="223">
        <v>36933.315999999999</v>
      </c>
      <c r="I74" s="223">
        <v>246787.25679999983</v>
      </c>
      <c r="J74" s="227">
        <v>246787.25679999983</v>
      </c>
      <c r="K74" s="150">
        <v>1809858.4300000004</v>
      </c>
      <c r="L74" s="223">
        <v>23445.816800000001</v>
      </c>
      <c r="M74" s="223">
        <v>241657.2717999997</v>
      </c>
      <c r="N74" s="227">
        <v>241657.2717999997</v>
      </c>
      <c r="O74" s="150">
        <v>2245525.2800000003</v>
      </c>
      <c r="P74" s="223">
        <v>21955.64</v>
      </c>
      <c r="Q74" s="223">
        <v>303398.21919999993</v>
      </c>
      <c r="R74" s="227">
        <v>303398.21919999993</v>
      </c>
      <c r="S74" s="150">
        <v>0</v>
      </c>
      <c r="T74" s="223">
        <v>0</v>
      </c>
      <c r="U74" s="223">
        <v>0</v>
      </c>
      <c r="V74" s="151">
        <v>0</v>
      </c>
      <c r="W74" s="150">
        <v>0</v>
      </c>
      <c r="X74" s="223">
        <v>0</v>
      </c>
      <c r="Y74" s="223">
        <v>0</v>
      </c>
      <c r="Z74" s="151">
        <v>0</v>
      </c>
      <c r="AA74" s="150">
        <v>0</v>
      </c>
      <c r="AB74" s="223">
        <v>0</v>
      </c>
      <c r="AC74" s="223">
        <v>0</v>
      </c>
      <c r="AD74" s="151">
        <v>0</v>
      </c>
      <c r="AE74" s="150">
        <v>0</v>
      </c>
      <c r="AF74" s="223">
        <v>0</v>
      </c>
      <c r="AG74" s="223">
        <v>0</v>
      </c>
      <c r="AH74" s="151">
        <v>0</v>
      </c>
      <c r="AI74" s="150">
        <v>0</v>
      </c>
      <c r="AJ74" s="223">
        <v>0</v>
      </c>
      <c r="AK74" s="223">
        <v>0</v>
      </c>
      <c r="AL74" s="151">
        <v>0</v>
      </c>
      <c r="AM74" s="150">
        <v>0</v>
      </c>
      <c r="AN74" s="223">
        <v>0</v>
      </c>
      <c r="AO74" s="223">
        <v>0</v>
      </c>
      <c r="AP74" s="151">
        <v>0</v>
      </c>
      <c r="AQ74" s="150">
        <v>0</v>
      </c>
      <c r="AR74" s="223">
        <v>0</v>
      </c>
      <c r="AS74" s="223">
        <v>0</v>
      </c>
      <c r="AT74" s="151">
        <v>0</v>
      </c>
      <c r="AU74" s="150">
        <v>0</v>
      </c>
      <c r="AV74" s="223">
        <v>0</v>
      </c>
      <c r="AW74" s="223">
        <v>0</v>
      </c>
      <c r="AX74" s="151">
        <v>0</v>
      </c>
      <c r="AY74" s="150">
        <v>2245525.2800000003</v>
      </c>
      <c r="AZ74" s="151">
        <v>21955.64</v>
      </c>
      <c r="BA74" s="151">
        <v>303398.21919999993</v>
      </c>
      <c r="BB74" s="152">
        <v>303398.21919999993</v>
      </c>
    </row>
    <row r="75" spans="1:54" ht="13.5" thickBot="1">
      <c r="A75" s="224" t="s">
        <v>1741</v>
      </c>
      <c r="B75" s="215"/>
      <c r="C75" s="228">
        <v>2655504.3000000007</v>
      </c>
      <c r="D75" s="225">
        <v>2079.9351999999999</v>
      </c>
      <c r="E75" s="225">
        <v>320046.0828999998</v>
      </c>
      <c r="F75" s="226">
        <v>320046.0828999998</v>
      </c>
      <c r="G75" s="228">
        <v>4578212.6600000011</v>
      </c>
      <c r="H75" s="225">
        <v>139070.23000000001</v>
      </c>
      <c r="I75" s="225">
        <v>435867.91539999988</v>
      </c>
      <c r="J75" s="226">
        <v>435867.91539999988</v>
      </c>
      <c r="K75" s="228">
        <v>4585456.58</v>
      </c>
      <c r="L75" s="225">
        <v>89585.376799999998</v>
      </c>
      <c r="M75" s="225">
        <v>456227.70929999964</v>
      </c>
      <c r="N75" s="226">
        <v>456227.70929999964</v>
      </c>
      <c r="O75" s="228">
        <v>6326372.5599999987</v>
      </c>
      <c r="P75" s="225">
        <v>69285.56</v>
      </c>
      <c r="Q75" s="225">
        <v>646068.70440000005</v>
      </c>
      <c r="R75" s="226">
        <v>646068.70440000005</v>
      </c>
      <c r="S75" s="228">
        <v>0</v>
      </c>
      <c r="T75" s="225">
        <v>0</v>
      </c>
      <c r="U75" s="225">
        <v>0</v>
      </c>
      <c r="V75" s="226">
        <v>0</v>
      </c>
      <c r="W75" s="228">
        <v>0</v>
      </c>
      <c r="X75" s="225">
        <v>0</v>
      </c>
      <c r="Y75" s="225">
        <v>0</v>
      </c>
      <c r="Z75" s="226">
        <v>0</v>
      </c>
      <c r="AA75" s="228">
        <v>0</v>
      </c>
      <c r="AB75" s="225">
        <v>0</v>
      </c>
      <c r="AC75" s="225">
        <v>0</v>
      </c>
      <c r="AD75" s="226">
        <v>0</v>
      </c>
      <c r="AE75" s="228">
        <v>0</v>
      </c>
      <c r="AF75" s="225">
        <v>0</v>
      </c>
      <c r="AG75" s="225">
        <v>0</v>
      </c>
      <c r="AH75" s="226">
        <v>0</v>
      </c>
      <c r="AI75" s="228">
        <v>0</v>
      </c>
      <c r="AJ75" s="225">
        <v>0</v>
      </c>
      <c r="AK75" s="225">
        <v>0</v>
      </c>
      <c r="AL75" s="226">
        <v>0</v>
      </c>
      <c r="AM75" s="228">
        <v>0</v>
      </c>
      <c r="AN75" s="225">
        <v>0</v>
      </c>
      <c r="AO75" s="225">
        <v>0</v>
      </c>
      <c r="AP75" s="226">
        <v>0</v>
      </c>
      <c r="AQ75" s="228">
        <v>0</v>
      </c>
      <c r="AR75" s="225">
        <v>0</v>
      </c>
      <c r="AS75" s="225">
        <v>0</v>
      </c>
      <c r="AT75" s="226">
        <v>0</v>
      </c>
      <c r="AU75" s="228">
        <v>0</v>
      </c>
      <c r="AV75" s="225">
        <v>0</v>
      </c>
      <c r="AW75" s="225">
        <v>0</v>
      </c>
      <c r="AX75" s="226">
        <v>0</v>
      </c>
      <c r="AY75" s="225">
        <v>4081027.2799999989</v>
      </c>
      <c r="AZ75" s="225">
        <v>47329.919999999998</v>
      </c>
      <c r="BA75" s="225">
        <v>342686.68520000012</v>
      </c>
      <c r="BB75" s="226">
        <v>342686.68520000012</v>
      </c>
    </row>
    <row r="77" spans="1:54">
      <c r="A77" s="229" t="s">
        <v>1188</v>
      </c>
      <c r="B77" s="230"/>
      <c r="C77" s="231"/>
      <c r="D77" s="232"/>
      <c r="E77" s="232"/>
      <c r="F77" s="233"/>
      <c r="G77" s="231"/>
      <c r="H77" s="232"/>
      <c r="I77" s="232"/>
      <c r="J77" s="233"/>
      <c r="K77" s="231"/>
      <c r="L77" s="232"/>
      <c r="M77" s="232"/>
      <c r="N77" s="233"/>
      <c r="O77" s="231"/>
      <c r="P77" s="232"/>
      <c r="Q77" s="232"/>
      <c r="R77" s="233"/>
      <c r="S77" s="231"/>
      <c r="T77" s="232"/>
      <c r="U77" s="232"/>
      <c r="V77" s="233"/>
      <c r="W77" s="231"/>
      <c r="X77" s="232"/>
      <c r="Y77" s="232"/>
      <c r="Z77" s="233"/>
      <c r="AA77" s="231"/>
      <c r="AB77" s="232"/>
      <c r="AC77" s="232"/>
      <c r="AD77" s="233"/>
      <c r="AE77" s="231"/>
      <c r="AF77" s="232"/>
      <c r="AG77" s="232"/>
      <c r="AH77" s="233"/>
      <c r="AI77" s="231"/>
      <c r="AJ77" s="232"/>
      <c r="AK77" s="232"/>
      <c r="AL77" s="233"/>
      <c r="AM77" s="231"/>
      <c r="AN77" s="232"/>
      <c r="AO77" s="232"/>
      <c r="AP77" s="233"/>
      <c r="AQ77" s="231"/>
      <c r="AR77" s="232"/>
      <c r="AS77" s="232"/>
      <c r="AT77" s="233"/>
      <c r="AU77" s="231"/>
      <c r="AV77" s="232"/>
      <c r="AW77" s="232"/>
      <c r="AX77" s="233"/>
      <c r="AY77" s="231"/>
      <c r="AZ77" s="232"/>
      <c r="BA77" s="232"/>
      <c r="BB77" s="233"/>
    </row>
    <row r="78" spans="1:54">
      <c r="A78" s="154" t="s">
        <v>1418</v>
      </c>
      <c r="C78" s="234">
        <v>-12370</v>
      </c>
      <c r="D78" s="235">
        <v>0</v>
      </c>
      <c r="E78" s="235">
        <v>-309.25</v>
      </c>
      <c r="F78" s="236">
        <v>-309.25</v>
      </c>
      <c r="G78" s="234">
        <v>-19782</v>
      </c>
      <c r="H78" s="235">
        <v>0</v>
      </c>
      <c r="I78" s="235">
        <v>-494.55</v>
      </c>
      <c r="J78" s="236">
        <v>-494.55</v>
      </c>
      <c r="K78" s="234">
        <v>-30728</v>
      </c>
      <c r="L78" s="235">
        <v>0</v>
      </c>
      <c r="M78" s="235">
        <v>-768.2</v>
      </c>
      <c r="N78" s="236">
        <v>-768.2</v>
      </c>
      <c r="O78" s="234">
        <v>-11390</v>
      </c>
      <c r="P78" s="235">
        <v>0</v>
      </c>
      <c r="Q78" s="235">
        <v>-284.75</v>
      </c>
      <c r="R78" s="236">
        <v>-284.75</v>
      </c>
      <c r="S78" s="234">
        <v>0</v>
      </c>
      <c r="T78" s="235">
        <v>0</v>
      </c>
      <c r="U78" s="235">
        <v>0</v>
      </c>
      <c r="V78" s="236">
        <v>0</v>
      </c>
      <c r="W78" s="234">
        <v>0</v>
      </c>
      <c r="X78" s="235">
        <v>0</v>
      </c>
      <c r="Y78" s="235">
        <v>0</v>
      </c>
      <c r="Z78" s="236">
        <v>0</v>
      </c>
      <c r="AA78" s="234">
        <v>0</v>
      </c>
      <c r="AB78" s="235">
        <v>0</v>
      </c>
      <c r="AC78" s="235">
        <v>0</v>
      </c>
      <c r="AD78" s="236">
        <v>0</v>
      </c>
      <c r="AE78" s="234">
        <v>0</v>
      </c>
      <c r="AF78" s="235">
        <v>0</v>
      </c>
      <c r="AG78" s="235">
        <v>0</v>
      </c>
      <c r="AH78" s="236">
        <v>0</v>
      </c>
      <c r="AI78" s="234">
        <v>0</v>
      </c>
      <c r="AJ78" s="235">
        <v>0</v>
      </c>
      <c r="AK78" s="235">
        <v>0</v>
      </c>
      <c r="AL78" s="236">
        <v>0</v>
      </c>
      <c r="AM78" s="234">
        <v>0</v>
      </c>
      <c r="AN78" s="235">
        <v>0</v>
      </c>
      <c r="AO78" s="235">
        <v>0</v>
      </c>
      <c r="AP78" s="236">
        <v>0</v>
      </c>
      <c r="AQ78" s="234">
        <v>0</v>
      </c>
      <c r="AR78" s="235">
        <v>0</v>
      </c>
      <c r="AS78" s="235">
        <v>0</v>
      </c>
      <c r="AT78" s="236">
        <v>0</v>
      </c>
      <c r="AU78" s="234">
        <v>0</v>
      </c>
      <c r="AV78" s="235">
        <v>0</v>
      </c>
      <c r="AW78" s="235">
        <v>0</v>
      </c>
      <c r="AX78" s="236">
        <v>0</v>
      </c>
      <c r="AY78" s="150">
        <v>-11390</v>
      </c>
      <c r="AZ78" s="151">
        <v>0</v>
      </c>
      <c r="BA78" s="151">
        <v>-284.75</v>
      </c>
      <c r="BB78" s="152">
        <v>-284.75</v>
      </c>
    </row>
    <row r="79" spans="1:54">
      <c r="A79" s="154" t="s">
        <v>1419</v>
      </c>
      <c r="C79" s="234">
        <v>-11943.1</v>
      </c>
      <c r="D79" s="235">
        <v>0</v>
      </c>
      <c r="E79" s="235">
        <v>-716.58600000000001</v>
      </c>
      <c r="F79" s="236">
        <v>-716.58600000000001</v>
      </c>
      <c r="G79" s="234">
        <v>-2794</v>
      </c>
      <c r="H79" s="235">
        <v>0</v>
      </c>
      <c r="I79" s="235">
        <v>-167.64000000000001</v>
      </c>
      <c r="J79" s="236">
        <v>-167.64000000000001</v>
      </c>
      <c r="K79" s="234">
        <v>-5543.2</v>
      </c>
      <c r="L79" s="235">
        <v>0</v>
      </c>
      <c r="M79" s="235">
        <v>-332.59199999999998</v>
      </c>
      <c r="N79" s="236">
        <v>-332.59199999999998</v>
      </c>
      <c r="O79" s="234">
        <v>-6690</v>
      </c>
      <c r="P79" s="235">
        <v>0</v>
      </c>
      <c r="Q79" s="235">
        <v>-401.4</v>
      </c>
      <c r="R79" s="236">
        <v>-401.4</v>
      </c>
      <c r="S79" s="234">
        <v>0</v>
      </c>
      <c r="T79" s="235">
        <v>0</v>
      </c>
      <c r="U79" s="235">
        <v>0</v>
      </c>
      <c r="V79" s="236">
        <v>0</v>
      </c>
      <c r="W79" s="234">
        <v>0</v>
      </c>
      <c r="X79" s="235">
        <v>0</v>
      </c>
      <c r="Y79" s="235">
        <v>0</v>
      </c>
      <c r="Z79" s="236">
        <v>0</v>
      </c>
      <c r="AA79" s="234">
        <v>0</v>
      </c>
      <c r="AB79" s="235">
        <v>0</v>
      </c>
      <c r="AC79" s="235">
        <v>0</v>
      </c>
      <c r="AD79" s="236">
        <v>0</v>
      </c>
      <c r="AE79" s="234">
        <v>0</v>
      </c>
      <c r="AF79" s="235">
        <v>0</v>
      </c>
      <c r="AG79" s="235">
        <v>0</v>
      </c>
      <c r="AH79" s="236">
        <v>0</v>
      </c>
      <c r="AI79" s="234">
        <v>0</v>
      </c>
      <c r="AJ79" s="235">
        <v>0</v>
      </c>
      <c r="AK79" s="235">
        <v>0</v>
      </c>
      <c r="AL79" s="236">
        <v>0</v>
      </c>
      <c r="AM79" s="234">
        <v>0</v>
      </c>
      <c r="AN79" s="235">
        <v>0</v>
      </c>
      <c r="AO79" s="235">
        <v>0</v>
      </c>
      <c r="AP79" s="236">
        <v>0</v>
      </c>
      <c r="AQ79" s="234">
        <v>0</v>
      </c>
      <c r="AR79" s="235">
        <v>0</v>
      </c>
      <c r="AS79" s="235">
        <v>0</v>
      </c>
      <c r="AT79" s="236">
        <v>0</v>
      </c>
      <c r="AU79" s="234">
        <v>0</v>
      </c>
      <c r="AV79" s="235">
        <v>0</v>
      </c>
      <c r="AW79" s="235">
        <v>0</v>
      </c>
      <c r="AX79" s="236">
        <v>0</v>
      </c>
      <c r="AY79" s="150">
        <v>-6690</v>
      </c>
      <c r="AZ79" s="151">
        <v>0</v>
      </c>
      <c r="BA79" s="151">
        <v>-401.4</v>
      </c>
      <c r="BB79" s="152">
        <v>-401.4</v>
      </c>
    </row>
    <row r="80" spans="1:54">
      <c r="A80" s="154" t="s">
        <v>1420</v>
      </c>
      <c r="C80" s="234">
        <v>-284306.36</v>
      </c>
      <c r="D80" s="235">
        <v>0</v>
      </c>
      <c r="E80" s="235">
        <v>-25587.572399999961</v>
      </c>
      <c r="F80" s="236">
        <v>-25587.572399999961</v>
      </c>
      <c r="G80" s="234">
        <v>-1100366.8</v>
      </c>
      <c r="H80" s="235">
        <v>-102136.914</v>
      </c>
      <c r="I80" s="235">
        <v>-47964.555000000051</v>
      </c>
      <c r="J80" s="236">
        <v>-47964.555000000051</v>
      </c>
      <c r="K80" s="234">
        <v>-665375.01999999955</v>
      </c>
      <c r="L80" s="235">
        <v>-66139.56</v>
      </c>
      <c r="M80" s="235">
        <v>-26813.97179999997</v>
      </c>
      <c r="N80" s="236">
        <v>-26813.97179999997</v>
      </c>
      <c r="O80" s="234">
        <v>-1405000.8199999989</v>
      </c>
      <c r="P80" s="235">
        <v>-47329.919999999998</v>
      </c>
      <c r="Q80" s="235">
        <v>-102785.34380000009</v>
      </c>
      <c r="R80" s="236">
        <v>-102785.34380000009</v>
      </c>
      <c r="S80" s="234">
        <v>0</v>
      </c>
      <c r="T80" s="235">
        <v>0</v>
      </c>
      <c r="U80" s="235">
        <v>0</v>
      </c>
      <c r="V80" s="236">
        <v>0</v>
      </c>
      <c r="W80" s="234">
        <v>0</v>
      </c>
      <c r="X80" s="235">
        <v>0</v>
      </c>
      <c r="Y80" s="235">
        <v>0</v>
      </c>
      <c r="Z80" s="236">
        <v>0</v>
      </c>
      <c r="AA80" s="234">
        <v>0</v>
      </c>
      <c r="AB80" s="235">
        <v>0</v>
      </c>
      <c r="AC80" s="235">
        <v>0</v>
      </c>
      <c r="AD80" s="236">
        <v>0</v>
      </c>
      <c r="AE80" s="234">
        <v>0</v>
      </c>
      <c r="AF80" s="235">
        <v>0</v>
      </c>
      <c r="AG80" s="235">
        <v>0</v>
      </c>
      <c r="AH80" s="236">
        <v>0</v>
      </c>
      <c r="AI80" s="234">
        <v>0</v>
      </c>
      <c r="AJ80" s="235">
        <v>0</v>
      </c>
      <c r="AK80" s="235">
        <v>0</v>
      </c>
      <c r="AL80" s="236">
        <v>0</v>
      </c>
      <c r="AM80" s="234">
        <v>0</v>
      </c>
      <c r="AN80" s="235">
        <v>0</v>
      </c>
      <c r="AO80" s="235">
        <v>0</v>
      </c>
      <c r="AP80" s="236">
        <v>0</v>
      </c>
      <c r="AQ80" s="234">
        <v>0</v>
      </c>
      <c r="AR80" s="235">
        <v>0</v>
      </c>
      <c r="AS80" s="235">
        <v>0</v>
      </c>
      <c r="AT80" s="236">
        <v>0</v>
      </c>
      <c r="AU80" s="234">
        <v>0</v>
      </c>
      <c r="AV80" s="235">
        <v>0</v>
      </c>
      <c r="AW80" s="235">
        <v>0</v>
      </c>
      <c r="AX80" s="236">
        <v>0</v>
      </c>
      <c r="AY80" s="150">
        <v>-1405000.8199999989</v>
      </c>
      <c r="AZ80" s="151">
        <v>-47329.919999999998</v>
      </c>
      <c r="BA80" s="151">
        <v>-102785.34380000009</v>
      </c>
      <c r="BB80" s="152">
        <v>-102785.34380000009</v>
      </c>
    </row>
    <row r="81" spans="1:54">
      <c r="A81" s="154" t="s">
        <v>1421</v>
      </c>
      <c r="C81" s="234">
        <v>1001795.9299999969</v>
      </c>
      <c r="D81" s="235">
        <v>32860.752399999998</v>
      </c>
      <c r="E81" s="235">
        <v>123821.05400000009</v>
      </c>
      <c r="F81" s="236">
        <v>123821.05400000009</v>
      </c>
      <c r="G81" s="234">
        <v>602288.83999999915</v>
      </c>
      <c r="H81" s="235">
        <v>18616.424400000011</v>
      </c>
      <c r="I81" s="235">
        <v>75012.225400000199</v>
      </c>
      <c r="J81" s="236">
        <v>75012.225400000199</v>
      </c>
      <c r="K81" s="234">
        <v>1301152.7639999983</v>
      </c>
      <c r="L81" s="235">
        <v>117664.04160000003</v>
      </c>
      <c r="M81" s="235">
        <v>123329.3661600005</v>
      </c>
      <c r="N81" s="236">
        <v>123329.3661600005</v>
      </c>
      <c r="O81" s="234">
        <v>1646877.2099999986</v>
      </c>
      <c r="P81" s="235">
        <v>42471.687999999995</v>
      </c>
      <c r="Q81" s="235">
        <v>209322.52540000022</v>
      </c>
      <c r="R81" s="236">
        <v>209322.52540000022</v>
      </c>
      <c r="S81" s="234">
        <v>0</v>
      </c>
      <c r="T81" s="235">
        <v>0</v>
      </c>
      <c r="U81" s="235">
        <v>0</v>
      </c>
      <c r="V81" s="236">
        <v>0</v>
      </c>
      <c r="W81" s="234">
        <v>0</v>
      </c>
      <c r="X81" s="235">
        <v>0</v>
      </c>
      <c r="Y81" s="235">
        <v>0</v>
      </c>
      <c r="Z81" s="236">
        <v>0</v>
      </c>
      <c r="AA81" s="234">
        <v>0</v>
      </c>
      <c r="AB81" s="235">
        <v>0</v>
      </c>
      <c r="AC81" s="235">
        <v>0</v>
      </c>
      <c r="AD81" s="236">
        <v>0</v>
      </c>
      <c r="AE81" s="234">
        <v>0</v>
      </c>
      <c r="AF81" s="235">
        <v>0</v>
      </c>
      <c r="AG81" s="235">
        <v>0</v>
      </c>
      <c r="AH81" s="236">
        <v>0</v>
      </c>
      <c r="AI81" s="234">
        <v>0</v>
      </c>
      <c r="AJ81" s="235">
        <v>0</v>
      </c>
      <c r="AK81" s="235">
        <v>0</v>
      </c>
      <c r="AL81" s="236">
        <v>0</v>
      </c>
      <c r="AM81" s="234">
        <v>0</v>
      </c>
      <c r="AN81" s="235">
        <v>0</v>
      </c>
      <c r="AO81" s="235">
        <v>0</v>
      </c>
      <c r="AP81" s="236">
        <v>0</v>
      </c>
      <c r="AQ81" s="234">
        <v>0</v>
      </c>
      <c r="AR81" s="235">
        <v>0</v>
      </c>
      <c r="AS81" s="235">
        <v>0</v>
      </c>
      <c r="AT81" s="236">
        <v>0</v>
      </c>
      <c r="AU81" s="234">
        <v>0</v>
      </c>
      <c r="AV81" s="235">
        <v>0</v>
      </c>
      <c r="AW81" s="235">
        <v>0</v>
      </c>
      <c r="AX81" s="236">
        <v>0</v>
      </c>
      <c r="AY81" s="150">
        <v>1646877.2099999986</v>
      </c>
      <c r="AZ81" s="151">
        <v>42471.687999999995</v>
      </c>
      <c r="BA81" s="151">
        <v>209322.52540000022</v>
      </c>
      <c r="BB81" s="152">
        <v>209322.52540000022</v>
      </c>
    </row>
    <row r="82" spans="1:54" ht="13.5" thickBot="1">
      <c r="A82" s="224" t="s">
        <v>1741</v>
      </c>
      <c r="B82" s="215"/>
      <c r="C82" s="228">
        <v>693176.46999999695</v>
      </c>
      <c r="D82" s="225">
        <v>32860.752399999998</v>
      </c>
      <c r="E82" s="225">
        <v>97207.645600000134</v>
      </c>
      <c r="F82" s="226">
        <v>97207.645600000134</v>
      </c>
      <c r="G82" s="228">
        <v>-520653.96000000089</v>
      </c>
      <c r="H82" s="225">
        <v>-83520.489600000001</v>
      </c>
      <c r="I82" s="225">
        <v>26385.48040000015</v>
      </c>
      <c r="J82" s="226">
        <v>26385.48040000015</v>
      </c>
      <c r="K82" s="228">
        <v>599506.54399999883</v>
      </c>
      <c r="L82" s="225">
        <v>51524.481600000028</v>
      </c>
      <c r="M82" s="225">
        <v>95414.602360000528</v>
      </c>
      <c r="N82" s="226">
        <v>95414.602360000528</v>
      </c>
      <c r="O82" s="228">
        <v>223796.38999999966</v>
      </c>
      <c r="P82" s="225">
        <v>-4858.2320000000036</v>
      </c>
      <c r="Q82" s="225">
        <v>105851.03160000013</v>
      </c>
      <c r="R82" s="226">
        <v>105851.03160000013</v>
      </c>
      <c r="S82" s="228">
        <v>0</v>
      </c>
      <c r="T82" s="225">
        <v>0</v>
      </c>
      <c r="U82" s="225">
        <v>0</v>
      </c>
      <c r="V82" s="226">
        <v>0</v>
      </c>
      <c r="W82" s="228">
        <v>0</v>
      </c>
      <c r="X82" s="225">
        <v>0</v>
      </c>
      <c r="Y82" s="225">
        <v>0</v>
      </c>
      <c r="Z82" s="226">
        <v>0</v>
      </c>
      <c r="AA82" s="228">
        <v>0</v>
      </c>
      <c r="AB82" s="225">
        <v>0</v>
      </c>
      <c r="AC82" s="225">
        <v>0</v>
      </c>
      <c r="AD82" s="226">
        <v>0</v>
      </c>
      <c r="AE82" s="228">
        <v>0</v>
      </c>
      <c r="AF82" s="225">
        <v>0</v>
      </c>
      <c r="AG82" s="225">
        <v>0</v>
      </c>
      <c r="AH82" s="226">
        <v>0</v>
      </c>
      <c r="AI82" s="228">
        <v>0</v>
      </c>
      <c r="AJ82" s="225">
        <v>0</v>
      </c>
      <c r="AK82" s="225">
        <v>0</v>
      </c>
      <c r="AL82" s="226">
        <v>0</v>
      </c>
      <c r="AM82" s="228">
        <v>0</v>
      </c>
      <c r="AN82" s="225">
        <v>0</v>
      </c>
      <c r="AO82" s="225">
        <v>0</v>
      </c>
      <c r="AP82" s="226">
        <v>0</v>
      </c>
      <c r="AQ82" s="228">
        <v>0</v>
      </c>
      <c r="AR82" s="225">
        <v>0</v>
      </c>
      <c r="AS82" s="225">
        <v>0</v>
      </c>
      <c r="AT82" s="226">
        <v>0</v>
      </c>
      <c r="AU82" s="228">
        <v>0</v>
      </c>
      <c r="AV82" s="225">
        <v>0</v>
      </c>
      <c r="AW82" s="225">
        <v>0</v>
      </c>
      <c r="AX82" s="226">
        <v>0</v>
      </c>
      <c r="AY82" s="225">
        <v>4080847.2799999989</v>
      </c>
      <c r="AZ82" s="225">
        <v>47329.919999999998</v>
      </c>
      <c r="BA82" s="225">
        <v>342670.48520000011</v>
      </c>
      <c r="BB82" s="226">
        <v>342670.48520000011</v>
      </c>
    </row>
    <row r="83" spans="1:54" ht="13.5" thickBot="1">
      <c r="A83" s="224"/>
      <c r="B83" s="237"/>
      <c r="C83" s="228"/>
      <c r="D83" s="225"/>
      <c r="E83" s="225"/>
      <c r="F83" s="226"/>
      <c r="G83" s="228"/>
      <c r="H83" s="225"/>
      <c r="I83" s="225"/>
      <c r="J83" s="226"/>
      <c r="K83" s="228"/>
      <c r="L83" s="225"/>
      <c r="M83" s="225"/>
      <c r="N83" s="226"/>
      <c r="O83" s="228"/>
      <c r="P83" s="225"/>
      <c r="Q83" s="225"/>
      <c r="R83" s="226"/>
      <c r="S83" s="228"/>
      <c r="T83" s="225"/>
      <c r="U83" s="225"/>
      <c r="V83" s="226"/>
      <c r="W83" s="228"/>
      <c r="X83" s="225"/>
      <c r="Y83" s="225"/>
      <c r="Z83" s="226"/>
      <c r="AA83" s="228"/>
      <c r="AB83" s="225"/>
      <c r="AC83" s="225"/>
      <c r="AD83" s="226"/>
      <c r="AE83" s="228"/>
      <c r="AF83" s="225"/>
      <c r="AG83" s="225"/>
      <c r="AH83" s="226"/>
      <c r="AI83" s="228"/>
      <c r="AJ83" s="225"/>
      <c r="AK83" s="225"/>
      <c r="AL83" s="226"/>
      <c r="AM83" s="228"/>
      <c r="AN83" s="225"/>
      <c r="AO83" s="225"/>
      <c r="AP83" s="226"/>
      <c r="AQ83" s="228"/>
      <c r="AR83" s="225"/>
      <c r="AS83" s="225"/>
      <c r="AT83" s="226"/>
      <c r="AU83" s="228"/>
      <c r="AV83" s="225"/>
      <c r="AW83" s="225"/>
      <c r="AX83" s="226"/>
      <c r="AY83" s="225"/>
      <c r="AZ83" s="225"/>
      <c r="BA83" s="225"/>
      <c r="BB83" s="226"/>
    </row>
    <row r="84" spans="1:54" ht="13.5" thickBot="1">
      <c r="A84" s="224" t="s">
        <v>1742</v>
      </c>
      <c r="B84" s="237"/>
      <c r="C84" s="228">
        <v>3348680.7699999977</v>
      </c>
      <c r="D84" s="228">
        <v>34940.687599999997</v>
      </c>
      <c r="E84" s="228">
        <v>417253.72849999997</v>
      </c>
      <c r="F84" s="228">
        <v>417253.72849999997</v>
      </c>
      <c r="G84" s="228">
        <v>4057558.7</v>
      </c>
      <c r="H84" s="228">
        <v>55549.74040000001</v>
      </c>
      <c r="I84" s="228">
        <v>462253.3958</v>
      </c>
      <c r="J84" s="228">
        <v>462253.3958</v>
      </c>
      <c r="K84" s="228">
        <v>5184963.1239999989</v>
      </c>
      <c r="L84" s="228">
        <v>141109.85840000003</v>
      </c>
      <c r="M84" s="228">
        <v>551642.31166000012</v>
      </c>
      <c r="N84" s="228">
        <v>551642.31166000012</v>
      </c>
      <c r="O84" s="228">
        <v>6550168.9499999993</v>
      </c>
      <c r="P84" s="228">
        <v>64427.327999999994</v>
      </c>
      <c r="Q84" s="228">
        <v>751919.73600000015</v>
      </c>
      <c r="R84" s="228">
        <v>751919.73600000015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8">
        <v>0</v>
      </c>
      <c r="Z84" s="228">
        <v>0</v>
      </c>
      <c r="AA84" s="228">
        <v>0</v>
      </c>
      <c r="AB84" s="228">
        <v>0</v>
      </c>
      <c r="AC84" s="228">
        <v>0</v>
      </c>
      <c r="AD84" s="228">
        <v>0</v>
      </c>
      <c r="AE84" s="228">
        <v>0</v>
      </c>
      <c r="AF84" s="228">
        <v>0</v>
      </c>
      <c r="AG84" s="228">
        <v>0</v>
      </c>
      <c r="AH84" s="228">
        <v>0</v>
      </c>
      <c r="AI84" s="228">
        <v>0</v>
      </c>
      <c r="AJ84" s="228">
        <v>0</v>
      </c>
      <c r="AK84" s="228">
        <v>0</v>
      </c>
      <c r="AL84" s="228">
        <v>0</v>
      </c>
      <c r="AM84" s="228">
        <v>0</v>
      </c>
      <c r="AN84" s="228">
        <v>0</v>
      </c>
      <c r="AO84" s="228">
        <v>0</v>
      </c>
      <c r="AP84" s="228">
        <v>0</v>
      </c>
      <c r="AQ84" s="228">
        <v>0</v>
      </c>
      <c r="AR84" s="228">
        <v>0</v>
      </c>
      <c r="AS84" s="228">
        <v>0</v>
      </c>
      <c r="AT84" s="228">
        <v>0</v>
      </c>
      <c r="AU84" s="228">
        <v>0</v>
      </c>
      <c r="AV84" s="228">
        <v>0</v>
      </c>
      <c r="AW84" s="228">
        <v>0</v>
      </c>
      <c r="AX84" s="228">
        <v>0</v>
      </c>
      <c r="AY84" s="238">
        <v>6550168.9499999993</v>
      </c>
      <c r="AZ84" s="238">
        <v>64427.327999999994</v>
      </c>
      <c r="BA84" s="238">
        <v>751919.73600000015</v>
      </c>
      <c r="BB84" s="238">
        <v>751919.73600000015</v>
      </c>
    </row>
    <row r="85" spans="1:54" ht="13.5" thickBot="1">
      <c r="A85" s="224" t="s">
        <v>1743</v>
      </c>
      <c r="B85" s="237"/>
      <c r="C85" s="228">
        <v>2655504.3000000007</v>
      </c>
      <c r="D85" s="228">
        <v>2079.9351999999999</v>
      </c>
      <c r="E85" s="228">
        <v>320046.0828999998</v>
      </c>
      <c r="F85" s="228">
        <v>320046.0828999998</v>
      </c>
      <c r="G85" s="228">
        <v>4578212.6600000011</v>
      </c>
      <c r="H85" s="228">
        <v>139070.23000000001</v>
      </c>
      <c r="I85" s="228">
        <v>435867.91539999988</v>
      </c>
      <c r="J85" s="228">
        <v>435867.91539999988</v>
      </c>
      <c r="K85" s="228">
        <v>4585456.58</v>
      </c>
      <c r="L85" s="228">
        <v>89585.376799999998</v>
      </c>
      <c r="M85" s="228">
        <v>456227.70929999964</v>
      </c>
      <c r="N85" s="228">
        <v>456227.70929999964</v>
      </c>
      <c r="O85" s="228">
        <v>6326372.5599999987</v>
      </c>
      <c r="P85" s="228">
        <v>69285.56</v>
      </c>
      <c r="Q85" s="228">
        <v>646068.70440000005</v>
      </c>
      <c r="R85" s="228">
        <v>646068.70440000005</v>
      </c>
      <c r="S85" s="228">
        <v>0</v>
      </c>
      <c r="T85" s="228">
        <v>0</v>
      </c>
      <c r="U85" s="228">
        <v>0</v>
      </c>
      <c r="V85" s="228">
        <v>0</v>
      </c>
      <c r="W85" s="228">
        <v>0</v>
      </c>
      <c r="X85" s="228">
        <v>0</v>
      </c>
      <c r="Y85" s="228">
        <v>0</v>
      </c>
      <c r="Z85" s="228">
        <v>0</v>
      </c>
      <c r="AA85" s="228">
        <v>0</v>
      </c>
      <c r="AB85" s="228">
        <v>0</v>
      </c>
      <c r="AC85" s="228">
        <v>0</v>
      </c>
      <c r="AD85" s="228">
        <v>0</v>
      </c>
      <c r="AE85" s="228">
        <v>0</v>
      </c>
      <c r="AF85" s="228">
        <v>0</v>
      </c>
      <c r="AG85" s="228">
        <v>0</v>
      </c>
      <c r="AH85" s="228">
        <v>0</v>
      </c>
      <c r="AI85" s="228">
        <v>0</v>
      </c>
      <c r="AJ85" s="228">
        <v>0</v>
      </c>
      <c r="AK85" s="228">
        <v>0</v>
      </c>
      <c r="AL85" s="228">
        <v>0</v>
      </c>
      <c r="AM85" s="228">
        <v>0</v>
      </c>
      <c r="AN85" s="228">
        <v>0</v>
      </c>
      <c r="AO85" s="228">
        <v>0</v>
      </c>
      <c r="AP85" s="228">
        <v>0</v>
      </c>
      <c r="AQ85" s="228">
        <v>0</v>
      </c>
      <c r="AR85" s="228">
        <v>0</v>
      </c>
      <c r="AS85" s="228">
        <v>0</v>
      </c>
      <c r="AT85" s="228">
        <v>0</v>
      </c>
      <c r="AU85" s="228">
        <v>0</v>
      </c>
      <c r="AV85" s="228">
        <v>0</v>
      </c>
      <c r="AW85" s="228">
        <v>0</v>
      </c>
      <c r="AX85" s="228">
        <v>0</v>
      </c>
      <c r="AY85" s="239">
        <v>6326372.5599999987</v>
      </c>
      <c r="AZ85" s="239">
        <v>69285.56</v>
      </c>
      <c r="BA85" s="239">
        <v>646068.70440000005</v>
      </c>
      <c r="BB85" s="239">
        <v>646068.70440000005</v>
      </c>
    </row>
    <row r="86" spans="1:54" ht="13.5" thickBot="1">
      <c r="A86" s="240" t="s">
        <v>1744</v>
      </c>
      <c r="B86" s="241"/>
      <c r="C86" s="242">
        <v>693176.46999999695</v>
      </c>
      <c r="D86" s="242">
        <v>32860.752399999998</v>
      </c>
      <c r="E86" s="242">
        <v>97207.645600000164</v>
      </c>
      <c r="F86" s="242">
        <v>97207.645600000164</v>
      </c>
      <c r="G86" s="242">
        <v>-520653.96000000089</v>
      </c>
      <c r="H86" s="242">
        <v>-83520.489600000001</v>
      </c>
      <c r="I86" s="242">
        <v>26385.480400000117</v>
      </c>
      <c r="J86" s="242">
        <v>26385.480400000117</v>
      </c>
      <c r="K86" s="242">
        <v>599506.54399999883</v>
      </c>
      <c r="L86" s="242">
        <v>51524.481600000028</v>
      </c>
      <c r="M86" s="242">
        <v>95414.602360000485</v>
      </c>
      <c r="N86" s="242">
        <v>95414.602360000485</v>
      </c>
      <c r="O86" s="242">
        <v>223796.3900000006</v>
      </c>
      <c r="P86" s="242">
        <v>-4858.2320000000036</v>
      </c>
      <c r="Q86" s="242">
        <v>105851.0316000001</v>
      </c>
      <c r="R86" s="242">
        <v>105851.0316000001</v>
      </c>
      <c r="S86" s="242">
        <v>0</v>
      </c>
      <c r="T86" s="242">
        <v>0</v>
      </c>
      <c r="U86" s="242">
        <v>0</v>
      </c>
      <c r="V86" s="242">
        <v>0</v>
      </c>
      <c r="W86" s="242">
        <v>0</v>
      </c>
      <c r="X86" s="242">
        <v>0</v>
      </c>
      <c r="Y86" s="242">
        <v>0</v>
      </c>
      <c r="Z86" s="242">
        <v>0</v>
      </c>
      <c r="AA86" s="242">
        <v>0</v>
      </c>
      <c r="AB86" s="242">
        <v>0</v>
      </c>
      <c r="AC86" s="242">
        <v>0</v>
      </c>
      <c r="AD86" s="242">
        <v>0</v>
      </c>
      <c r="AE86" s="242">
        <v>0</v>
      </c>
      <c r="AF86" s="242">
        <v>0</v>
      </c>
      <c r="AG86" s="242">
        <v>0</v>
      </c>
      <c r="AH86" s="242">
        <v>0</v>
      </c>
      <c r="AI86" s="242">
        <v>0</v>
      </c>
      <c r="AJ86" s="242">
        <v>0</v>
      </c>
      <c r="AK86" s="242">
        <v>0</v>
      </c>
      <c r="AL86" s="242">
        <v>0</v>
      </c>
      <c r="AM86" s="242">
        <v>0</v>
      </c>
      <c r="AN86" s="242">
        <v>0</v>
      </c>
      <c r="AO86" s="242">
        <v>0</v>
      </c>
      <c r="AP86" s="242">
        <v>0</v>
      </c>
      <c r="AQ86" s="242">
        <v>0</v>
      </c>
      <c r="AR86" s="242">
        <v>0</v>
      </c>
      <c r="AS86" s="242">
        <v>0</v>
      </c>
      <c r="AT86" s="242">
        <v>0</v>
      </c>
      <c r="AU86" s="242">
        <v>0</v>
      </c>
      <c r="AV86" s="242">
        <v>0</v>
      </c>
      <c r="AW86" s="242">
        <v>0</v>
      </c>
      <c r="AX86" s="242">
        <v>0</v>
      </c>
      <c r="AY86" s="243">
        <v>223796.3900000006</v>
      </c>
      <c r="AZ86" s="243">
        <v>-4858.2320000000036</v>
      </c>
      <c r="BA86" s="243">
        <v>105851.0316000001</v>
      </c>
      <c r="BB86" s="243">
        <v>105851.0316000001</v>
      </c>
    </row>
    <row r="87" spans="1:54">
      <c r="E87" s="244"/>
      <c r="F87" s="244"/>
    </row>
    <row r="88" spans="1:54">
      <c r="I88" s="244"/>
    </row>
  </sheetData>
  <mergeCells count="30">
    <mergeCell ref="AU33:AX33"/>
    <mergeCell ref="AY33:BB33"/>
    <mergeCell ref="W33:Z33"/>
    <mergeCell ref="AA33:AD33"/>
    <mergeCell ref="AE33:AH33"/>
    <mergeCell ref="AI33:AL33"/>
    <mergeCell ref="AM33:AP33"/>
    <mergeCell ref="AQ33:AT33"/>
    <mergeCell ref="AQ2:AT2"/>
    <mergeCell ref="AU2:AX2"/>
    <mergeCell ref="AY2:BB2"/>
    <mergeCell ref="A33:A34"/>
    <mergeCell ref="B33:B34"/>
    <mergeCell ref="C33:F33"/>
    <mergeCell ref="G33:J33"/>
    <mergeCell ref="K33:N33"/>
    <mergeCell ref="O33:R33"/>
    <mergeCell ref="S33:V33"/>
    <mergeCell ref="S2:V2"/>
    <mergeCell ref="W2:Z2"/>
    <mergeCell ref="AA2:AD2"/>
    <mergeCell ref="AE2:AH2"/>
    <mergeCell ref="AI2:AL2"/>
    <mergeCell ref="AM2:AP2"/>
    <mergeCell ref="O2:R2"/>
    <mergeCell ref="A2:A3"/>
    <mergeCell ref="B2:B3"/>
    <mergeCell ref="C2:F2"/>
    <mergeCell ref="G2:J2"/>
    <mergeCell ref="K2:N2"/>
  </mergeCells>
  <dataValidations count="1">
    <dataValidation type="list" allowBlank="1" showInputMessage="1" showErrorMessage="1" sqref="B4 B11 B18">
      <formula1>"CREDIT NOTE,DEBIT NOTE,INVOICE,BILL OF ENTRY"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3"/>
  <sheetViews>
    <sheetView workbookViewId="0">
      <selection activeCell="E18" sqref="E18"/>
    </sheetView>
  </sheetViews>
  <sheetFormatPr defaultRowHeight="15"/>
  <cols>
    <col min="2" max="2" width="19.42578125" bestFit="1" customWidth="1"/>
    <col min="3" max="3" width="28.7109375" customWidth="1"/>
    <col min="6" max="6" width="9.140625" customWidth="1"/>
    <col min="7" max="7" width="11.5703125" style="302" bestFit="1" customWidth="1"/>
    <col min="11" max="11" width="14.28515625" style="302" bestFit="1" customWidth="1"/>
    <col min="12" max="12" width="11.85546875" style="302" customWidth="1"/>
    <col min="13" max="13" width="12.85546875" style="302" customWidth="1"/>
    <col min="14" max="14" width="13.5703125" style="302" customWidth="1"/>
    <col min="15" max="15" width="9.28515625" style="302" bestFit="1" customWidth="1"/>
  </cols>
  <sheetData>
    <row r="1" spans="1:16">
      <c r="K1" s="302">
        <f>SUM(K6:K5014)</f>
        <v>15855557.729999974</v>
      </c>
      <c r="L1" s="302">
        <f t="shared" ref="L1:O1" si="0">SUM(L6:L5014)</f>
        <v>164428.26999999999</v>
      </c>
      <c r="M1" s="302">
        <f t="shared" si="0"/>
        <v>1725667.7499999937</v>
      </c>
      <c r="N1" s="302">
        <f t="shared" si="0"/>
        <v>1725667.7499999937</v>
      </c>
      <c r="O1" s="302">
        <f t="shared" si="0"/>
        <v>0</v>
      </c>
    </row>
    <row r="2" spans="1:16">
      <c r="B2" s="680" t="s">
        <v>2038</v>
      </c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2"/>
    </row>
    <row r="4" spans="1:16">
      <c r="A4" s="678" t="s">
        <v>11</v>
      </c>
      <c r="B4" s="678" t="s">
        <v>2039</v>
      </c>
      <c r="C4" s="678" t="s">
        <v>2040</v>
      </c>
      <c r="D4" s="683" t="s">
        <v>2041</v>
      </c>
      <c r="E4" s="683"/>
      <c r="F4" s="683"/>
      <c r="G4" s="683"/>
      <c r="H4" s="678" t="s">
        <v>2042</v>
      </c>
      <c r="I4" s="684" t="s">
        <v>2043</v>
      </c>
      <c r="J4" s="686" t="s">
        <v>2044</v>
      </c>
      <c r="K4" s="688" t="s">
        <v>2045</v>
      </c>
      <c r="L4" s="690" t="s">
        <v>2046</v>
      </c>
      <c r="M4" s="690"/>
      <c r="N4" s="690"/>
      <c r="O4" s="690"/>
      <c r="P4" s="678" t="s">
        <v>2047</v>
      </c>
    </row>
    <row r="5" spans="1:16" ht="24">
      <c r="A5" s="679"/>
      <c r="B5" s="679"/>
      <c r="C5" s="679"/>
      <c r="D5" s="336" t="s">
        <v>2048</v>
      </c>
      <c r="E5" s="336" t="s">
        <v>2049</v>
      </c>
      <c r="F5" s="337" t="s">
        <v>2050</v>
      </c>
      <c r="G5" s="338" t="s">
        <v>2051</v>
      </c>
      <c r="H5" s="679"/>
      <c r="I5" s="685"/>
      <c r="J5" s="687"/>
      <c r="K5" s="689"/>
      <c r="L5" s="338" t="s">
        <v>2052</v>
      </c>
      <c r="M5" s="338" t="s">
        <v>2053</v>
      </c>
      <c r="N5" s="338" t="s">
        <v>2054</v>
      </c>
      <c r="O5" s="338" t="s">
        <v>2055</v>
      </c>
      <c r="P5" s="679"/>
    </row>
    <row r="6" spans="1:16">
      <c r="A6" s="339">
        <v>43556</v>
      </c>
      <c r="B6" t="s">
        <v>849</v>
      </c>
      <c r="C6" t="s">
        <v>2056</v>
      </c>
      <c r="D6" t="s">
        <v>850</v>
      </c>
      <c r="E6" t="s">
        <v>2057</v>
      </c>
      <c r="F6" t="s">
        <v>2058</v>
      </c>
      <c r="G6">
        <v>17110.939999999999</v>
      </c>
      <c r="H6" t="s">
        <v>2059</v>
      </c>
      <c r="I6" t="s">
        <v>2060</v>
      </c>
      <c r="J6">
        <v>18</v>
      </c>
      <c r="K6">
        <v>14500.8</v>
      </c>
      <c r="L6">
        <v>0</v>
      </c>
      <c r="M6">
        <v>1305.07</v>
      </c>
      <c r="N6">
        <v>1305.07</v>
      </c>
      <c r="O6">
        <v>0</v>
      </c>
      <c r="P6" t="s">
        <v>2061</v>
      </c>
    </row>
    <row r="7" spans="1:16">
      <c r="A7" s="339">
        <v>43556</v>
      </c>
      <c r="B7" t="s">
        <v>849</v>
      </c>
      <c r="C7" t="s">
        <v>2056</v>
      </c>
      <c r="D7" t="s">
        <v>851</v>
      </c>
      <c r="E7" t="s">
        <v>2057</v>
      </c>
      <c r="F7" t="s">
        <v>2058</v>
      </c>
      <c r="G7">
        <v>11918</v>
      </c>
      <c r="H7" t="s">
        <v>2059</v>
      </c>
      <c r="I7" t="s">
        <v>2060</v>
      </c>
      <c r="J7">
        <v>18</v>
      </c>
      <c r="K7">
        <v>10100</v>
      </c>
      <c r="L7">
        <v>0</v>
      </c>
      <c r="M7">
        <v>909</v>
      </c>
      <c r="N7">
        <v>909</v>
      </c>
      <c r="O7">
        <v>0</v>
      </c>
      <c r="P7" t="s">
        <v>2061</v>
      </c>
    </row>
    <row r="8" spans="1:16">
      <c r="A8" s="339">
        <v>43556</v>
      </c>
      <c r="B8" t="s">
        <v>793</v>
      </c>
      <c r="C8" t="s">
        <v>2062</v>
      </c>
      <c r="D8" t="s">
        <v>794</v>
      </c>
      <c r="E8" t="s">
        <v>2057</v>
      </c>
      <c r="F8" t="s">
        <v>2063</v>
      </c>
      <c r="G8">
        <v>482490</v>
      </c>
      <c r="H8" t="s">
        <v>2059</v>
      </c>
      <c r="I8" t="s">
        <v>2060</v>
      </c>
      <c r="J8">
        <v>28</v>
      </c>
      <c r="K8">
        <v>376945</v>
      </c>
      <c r="L8">
        <v>0</v>
      </c>
      <c r="M8">
        <v>52772.3</v>
      </c>
      <c r="N8">
        <v>52772.3</v>
      </c>
      <c r="O8">
        <v>0</v>
      </c>
      <c r="P8" t="s">
        <v>2061</v>
      </c>
    </row>
    <row r="9" spans="1:16">
      <c r="A9" s="339">
        <v>43556</v>
      </c>
      <c r="B9" t="s">
        <v>793</v>
      </c>
      <c r="C9" t="s">
        <v>2062</v>
      </c>
      <c r="D9" t="s">
        <v>2064</v>
      </c>
      <c r="E9" t="s">
        <v>2057</v>
      </c>
      <c r="F9" t="s">
        <v>2065</v>
      </c>
      <c r="G9">
        <v>47967</v>
      </c>
      <c r="H9" t="s">
        <v>2059</v>
      </c>
      <c r="I9" t="s">
        <v>2060</v>
      </c>
      <c r="J9">
        <v>18</v>
      </c>
      <c r="K9">
        <v>40650</v>
      </c>
      <c r="L9">
        <v>0</v>
      </c>
      <c r="M9">
        <v>3658.5</v>
      </c>
      <c r="N9">
        <v>3658.5</v>
      </c>
      <c r="O9">
        <v>0</v>
      </c>
      <c r="P9" t="s">
        <v>2061</v>
      </c>
    </row>
    <row r="10" spans="1:16">
      <c r="A10" s="339">
        <v>43556</v>
      </c>
      <c r="B10" t="s">
        <v>814</v>
      </c>
      <c r="C10" t="s">
        <v>2066</v>
      </c>
      <c r="D10" t="s">
        <v>815</v>
      </c>
      <c r="E10" t="s">
        <v>2057</v>
      </c>
      <c r="F10" t="s">
        <v>2067</v>
      </c>
      <c r="G10">
        <v>7130</v>
      </c>
      <c r="H10" t="s">
        <v>2059</v>
      </c>
      <c r="I10" t="s">
        <v>2060</v>
      </c>
      <c r="J10">
        <v>18</v>
      </c>
      <c r="K10">
        <v>6042</v>
      </c>
      <c r="L10">
        <v>0</v>
      </c>
      <c r="M10">
        <v>543.78</v>
      </c>
      <c r="N10">
        <v>543.78</v>
      </c>
      <c r="O10">
        <v>0</v>
      </c>
      <c r="P10" t="s">
        <v>2061</v>
      </c>
    </row>
    <row r="11" spans="1:16">
      <c r="A11" s="339">
        <v>43556</v>
      </c>
      <c r="B11" t="s">
        <v>800</v>
      </c>
      <c r="C11" t="s">
        <v>2068</v>
      </c>
      <c r="D11" t="s">
        <v>801</v>
      </c>
      <c r="E11" t="s">
        <v>2057</v>
      </c>
      <c r="F11" t="s">
        <v>2069</v>
      </c>
      <c r="G11">
        <v>129220.62</v>
      </c>
      <c r="H11" t="s">
        <v>2059</v>
      </c>
      <c r="I11" t="s">
        <v>2060</v>
      </c>
      <c r="J11">
        <v>28</v>
      </c>
      <c r="K11">
        <v>100953.60000000001</v>
      </c>
      <c r="L11">
        <v>0</v>
      </c>
      <c r="M11">
        <v>14133.51</v>
      </c>
      <c r="N11">
        <v>14133.51</v>
      </c>
      <c r="O11">
        <v>0</v>
      </c>
      <c r="P11" t="s">
        <v>2061</v>
      </c>
    </row>
    <row r="12" spans="1:16">
      <c r="A12" s="339">
        <v>43556</v>
      </c>
      <c r="B12" t="s">
        <v>800</v>
      </c>
      <c r="C12" t="s">
        <v>2068</v>
      </c>
      <c r="D12" t="s">
        <v>803</v>
      </c>
      <c r="E12" t="s">
        <v>2057</v>
      </c>
      <c r="F12" t="s">
        <v>2070</v>
      </c>
      <c r="G12">
        <v>96915.46</v>
      </c>
      <c r="H12" t="s">
        <v>2059</v>
      </c>
      <c r="I12" t="s">
        <v>2060</v>
      </c>
      <c r="J12">
        <v>28</v>
      </c>
      <c r="K12">
        <v>75715.199999999997</v>
      </c>
      <c r="L12">
        <v>0</v>
      </c>
      <c r="M12">
        <v>10600.13</v>
      </c>
      <c r="N12">
        <v>10600.13</v>
      </c>
      <c r="O12">
        <v>0</v>
      </c>
      <c r="P12" t="s">
        <v>2061</v>
      </c>
    </row>
    <row r="13" spans="1:16">
      <c r="A13" s="339">
        <v>43556</v>
      </c>
      <c r="B13" t="s">
        <v>800</v>
      </c>
      <c r="C13" t="s">
        <v>2068</v>
      </c>
      <c r="D13" t="s">
        <v>808</v>
      </c>
      <c r="E13" t="s">
        <v>2057</v>
      </c>
      <c r="F13" t="s">
        <v>2071</v>
      </c>
      <c r="G13">
        <v>90185.22</v>
      </c>
      <c r="H13" t="s">
        <v>2059</v>
      </c>
      <c r="I13" t="s">
        <v>2060</v>
      </c>
      <c r="J13">
        <v>28</v>
      </c>
      <c r="K13">
        <v>70457.2</v>
      </c>
      <c r="L13">
        <v>0</v>
      </c>
      <c r="M13">
        <v>9864.01</v>
      </c>
      <c r="N13">
        <v>9864.01</v>
      </c>
      <c r="O13">
        <v>0</v>
      </c>
      <c r="P13" t="s">
        <v>2061</v>
      </c>
    </row>
    <row r="14" spans="1:16">
      <c r="A14" s="339">
        <v>43556</v>
      </c>
      <c r="B14" t="s">
        <v>800</v>
      </c>
      <c r="C14" t="s">
        <v>2068</v>
      </c>
      <c r="D14" t="s">
        <v>820</v>
      </c>
      <c r="E14" t="s">
        <v>2057</v>
      </c>
      <c r="F14" t="s">
        <v>2072</v>
      </c>
      <c r="G14">
        <v>113068.02</v>
      </c>
      <c r="H14" t="s">
        <v>2059</v>
      </c>
      <c r="I14" t="s">
        <v>2060</v>
      </c>
      <c r="J14">
        <v>28</v>
      </c>
      <c r="K14">
        <v>88334.399999999994</v>
      </c>
      <c r="L14">
        <v>0</v>
      </c>
      <c r="M14">
        <v>12366.81</v>
      </c>
      <c r="N14">
        <v>12366.81</v>
      </c>
      <c r="O14">
        <v>0</v>
      </c>
      <c r="P14" t="s">
        <v>2061</v>
      </c>
    </row>
    <row r="15" spans="1:16">
      <c r="A15" s="339">
        <v>43556</v>
      </c>
      <c r="B15" t="s">
        <v>800</v>
      </c>
      <c r="C15" t="s">
        <v>2068</v>
      </c>
      <c r="D15" t="s">
        <v>856</v>
      </c>
      <c r="E15" t="s">
        <v>2057</v>
      </c>
      <c r="F15" t="s">
        <v>2073</v>
      </c>
      <c r="G15">
        <v>37999.120000000003</v>
      </c>
      <c r="H15" t="s">
        <v>2059</v>
      </c>
      <c r="I15" t="s">
        <v>2060</v>
      </c>
      <c r="J15">
        <v>28</v>
      </c>
      <c r="K15">
        <v>29686.799999999999</v>
      </c>
      <c r="L15">
        <v>0</v>
      </c>
      <c r="M15">
        <v>4156.16</v>
      </c>
      <c r="N15">
        <v>4156.16</v>
      </c>
      <c r="O15">
        <v>0</v>
      </c>
      <c r="P15" t="s">
        <v>2061</v>
      </c>
    </row>
    <row r="16" spans="1:16">
      <c r="A16" s="339">
        <v>43556</v>
      </c>
      <c r="B16" t="s">
        <v>800</v>
      </c>
      <c r="C16" t="s">
        <v>2068</v>
      </c>
      <c r="D16" t="s">
        <v>855</v>
      </c>
      <c r="E16" t="s">
        <v>2057</v>
      </c>
      <c r="F16" t="s">
        <v>2073</v>
      </c>
      <c r="G16">
        <v>26920.959999999999</v>
      </c>
      <c r="H16" t="s">
        <v>2059</v>
      </c>
      <c r="I16" t="s">
        <v>2060</v>
      </c>
      <c r="J16">
        <v>28</v>
      </c>
      <c r="K16">
        <v>21032</v>
      </c>
      <c r="L16">
        <v>0</v>
      </c>
      <c r="M16">
        <v>2944.48</v>
      </c>
      <c r="N16">
        <v>2944.48</v>
      </c>
      <c r="O16">
        <v>0</v>
      </c>
      <c r="P16" t="s">
        <v>2061</v>
      </c>
    </row>
    <row r="17" spans="1:16">
      <c r="A17" s="339">
        <v>43556</v>
      </c>
      <c r="B17" t="s">
        <v>911</v>
      </c>
      <c r="C17" t="s">
        <v>2074</v>
      </c>
      <c r="D17" t="s">
        <v>912</v>
      </c>
      <c r="E17" t="s">
        <v>2057</v>
      </c>
      <c r="F17" t="s">
        <v>2075</v>
      </c>
      <c r="G17">
        <v>47790</v>
      </c>
      <c r="H17" t="s">
        <v>2059</v>
      </c>
      <c r="I17" t="s">
        <v>2060</v>
      </c>
      <c r="J17">
        <v>18</v>
      </c>
      <c r="K17">
        <v>40500</v>
      </c>
      <c r="L17">
        <v>0</v>
      </c>
      <c r="M17">
        <v>3645</v>
      </c>
      <c r="N17">
        <v>3645</v>
      </c>
      <c r="O17">
        <v>0</v>
      </c>
      <c r="P17" t="s">
        <v>2061</v>
      </c>
    </row>
    <row r="18" spans="1:16">
      <c r="A18" s="339">
        <v>43556</v>
      </c>
      <c r="B18" t="s">
        <v>837</v>
      </c>
      <c r="C18" t="s">
        <v>2076</v>
      </c>
      <c r="D18" t="s">
        <v>2077</v>
      </c>
      <c r="E18" t="s">
        <v>2057</v>
      </c>
      <c r="F18" t="s">
        <v>2072</v>
      </c>
      <c r="G18">
        <v>5671.08</v>
      </c>
      <c r="H18" t="s">
        <v>2059</v>
      </c>
      <c r="I18" t="s">
        <v>2060</v>
      </c>
      <c r="J18">
        <v>18</v>
      </c>
      <c r="K18">
        <v>4806</v>
      </c>
      <c r="L18">
        <v>0</v>
      </c>
      <c r="M18">
        <v>432.54</v>
      </c>
      <c r="N18">
        <v>432.54</v>
      </c>
      <c r="O18">
        <v>0</v>
      </c>
      <c r="P18" t="s">
        <v>2061</v>
      </c>
    </row>
    <row r="19" spans="1:16">
      <c r="A19" s="339">
        <v>43556</v>
      </c>
      <c r="B19" t="s">
        <v>847</v>
      </c>
      <c r="C19" t="s">
        <v>2078</v>
      </c>
      <c r="D19" t="s">
        <v>2079</v>
      </c>
      <c r="E19" t="s">
        <v>2057</v>
      </c>
      <c r="F19" t="s">
        <v>2065</v>
      </c>
      <c r="G19">
        <v>33755</v>
      </c>
      <c r="H19" t="s">
        <v>2059</v>
      </c>
      <c r="I19" t="s">
        <v>2060</v>
      </c>
      <c r="J19">
        <v>18</v>
      </c>
      <c r="K19">
        <v>28606</v>
      </c>
      <c r="L19">
        <v>0</v>
      </c>
      <c r="M19">
        <v>2574.54</v>
      </c>
      <c r="N19">
        <v>2574.54</v>
      </c>
      <c r="O19">
        <v>0</v>
      </c>
      <c r="P19" t="s">
        <v>2061</v>
      </c>
    </row>
    <row r="20" spans="1:16">
      <c r="A20" s="339">
        <v>43556</v>
      </c>
      <c r="B20" t="s">
        <v>60</v>
      </c>
      <c r="C20" t="s">
        <v>2080</v>
      </c>
      <c r="D20" t="s">
        <v>790</v>
      </c>
      <c r="E20" t="s">
        <v>2057</v>
      </c>
      <c r="F20" t="s">
        <v>2081</v>
      </c>
      <c r="G20">
        <v>4928</v>
      </c>
      <c r="H20" t="s">
        <v>2059</v>
      </c>
      <c r="I20" t="s">
        <v>2060</v>
      </c>
      <c r="J20">
        <v>28</v>
      </c>
      <c r="K20">
        <v>3850</v>
      </c>
      <c r="L20">
        <v>0</v>
      </c>
      <c r="M20">
        <v>539</v>
      </c>
      <c r="N20">
        <v>539</v>
      </c>
      <c r="O20">
        <v>0</v>
      </c>
      <c r="P20" t="s">
        <v>2061</v>
      </c>
    </row>
    <row r="21" spans="1:16">
      <c r="A21" s="339">
        <v>43556</v>
      </c>
      <c r="B21" t="s">
        <v>60</v>
      </c>
      <c r="C21" t="s">
        <v>2080</v>
      </c>
      <c r="D21" t="s">
        <v>791</v>
      </c>
      <c r="E21" t="s">
        <v>2057</v>
      </c>
      <c r="F21" t="s">
        <v>2081</v>
      </c>
      <c r="G21">
        <v>7963.43</v>
      </c>
      <c r="H21" t="s">
        <v>2059</v>
      </c>
      <c r="I21" t="s">
        <v>2060</v>
      </c>
      <c r="J21">
        <v>28</v>
      </c>
      <c r="K21">
        <v>6221.43</v>
      </c>
      <c r="L21">
        <v>0</v>
      </c>
      <c r="M21">
        <v>871</v>
      </c>
      <c r="N21">
        <v>871</v>
      </c>
      <c r="O21">
        <v>0</v>
      </c>
      <c r="P21" t="s">
        <v>2061</v>
      </c>
    </row>
    <row r="22" spans="1:16">
      <c r="A22" s="339">
        <v>43556</v>
      </c>
      <c r="B22" t="s">
        <v>60</v>
      </c>
      <c r="C22" t="s">
        <v>2080</v>
      </c>
      <c r="D22" t="s">
        <v>802</v>
      </c>
      <c r="E22" t="s">
        <v>2057</v>
      </c>
      <c r="F22" t="s">
        <v>2069</v>
      </c>
      <c r="G22">
        <v>7972.57</v>
      </c>
      <c r="H22" t="s">
        <v>2059</v>
      </c>
      <c r="I22" t="s">
        <v>2060</v>
      </c>
      <c r="J22">
        <v>28</v>
      </c>
      <c r="K22">
        <v>6228.57</v>
      </c>
      <c r="L22">
        <v>0</v>
      </c>
      <c r="M22">
        <v>872</v>
      </c>
      <c r="N22">
        <v>872</v>
      </c>
      <c r="O22">
        <v>0</v>
      </c>
      <c r="P22" t="s">
        <v>2061</v>
      </c>
    </row>
    <row r="23" spans="1:16">
      <c r="A23" s="339">
        <v>43556</v>
      </c>
      <c r="B23" t="s">
        <v>60</v>
      </c>
      <c r="C23" t="s">
        <v>2080</v>
      </c>
      <c r="D23" t="s">
        <v>809</v>
      </c>
      <c r="E23" t="s">
        <v>2057</v>
      </c>
      <c r="F23" t="s">
        <v>2071</v>
      </c>
      <c r="G23">
        <v>13101.71</v>
      </c>
      <c r="H23" t="s">
        <v>2059</v>
      </c>
      <c r="I23" t="s">
        <v>2060</v>
      </c>
      <c r="J23">
        <v>28</v>
      </c>
      <c r="K23">
        <v>10235.719999999999</v>
      </c>
      <c r="L23">
        <v>0</v>
      </c>
      <c r="M23">
        <v>1433</v>
      </c>
      <c r="N23">
        <v>1433</v>
      </c>
      <c r="O23">
        <v>0</v>
      </c>
      <c r="P23" t="s">
        <v>2061</v>
      </c>
    </row>
    <row r="24" spans="1:16">
      <c r="A24" s="339">
        <v>43556</v>
      </c>
      <c r="B24" t="s">
        <v>60</v>
      </c>
      <c r="C24" t="s">
        <v>2080</v>
      </c>
      <c r="D24" t="s">
        <v>821</v>
      </c>
      <c r="E24" t="s">
        <v>2057</v>
      </c>
      <c r="F24" t="s">
        <v>2072</v>
      </c>
      <c r="G24">
        <v>4928</v>
      </c>
      <c r="H24" t="s">
        <v>2059</v>
      </c>
      <c r="I24" t="s">
        <v>2060</v>
      </c>
      <c r="J24">
        <v>28</v>
      </c>
      <c r="K24">
        <v>3850</v>
      </c>
      <c r="L24">
        <v>0</v>
      </c>
      <c r="M24">
        <v>539</v>
      </c>
      <c r="N24">
        <v>539</v>
      </c>
      <c r="O24">
        <v>0</v>
      </c>
      <c r="P24" t="s">
        <v>2061</v>
      </c>
    </row>
    <row r="25" spans="1:16">
      <c r="A25" s="339">
        <v>43556</v>
      </c>
      <c r="B25" t="s">
        <v>60</v>
      </c>
      <c r="C25" t="s">
        <v>2080</v>
      </c>
      <c r="D25" t="s">
        <v>822</v>
      </c>
      <c r="E25" t="s">
        <v>2057</v>
      </c>
      <c r="F25" t="s">
        <v>2072</v>
      </c>
      <c r="G25">
        <v>6153.14</v>
      </c>
      <c r="H25" t="s">
        <v>2059</v>
      </c>
      <c r="I25" t="s">
        <v>2060</v>
      </c>
      <c r="J25">
        <v>28</v>
      </c>
      <c r="K25">
        <v>4807.1400000000003</v>
      </c>
      <c r="L25">
        <v>0</v>
      </c>
      <c r="M25">
        <v>673</v>
      </c>
      <c r="N25">
        <v>673</v>
      </c>
      <c r="O25">
        <v>0</v>
      </c>
      <c r="P25" t="s">
        <v>2061</v>
      </c>
    </row>
    <row r="26" spans="1:16">
      <c r="A26" s="339">
        <v>43556</v>
      </c>
      <c r="B26" t="s">
        <v>60</v>
      </c>
      <c r="C26" t="s">
        <v>2080</v>
      </c>
      <c r="D26" t="s">
        <v>844</v>
      </c>
      <c r="E26" t="s">
        <v>2057</v>
      </c>
      <c r="F26" t="s">
        <v>2065</v>
      </c>
      <c r="G26">
        <v>7387.43</v>
      </c>
      <c r="H26" t="s">
        <v>2059</v>
      </c>
      <c r="I26" t="s">
        <v>2060</v>
      </c>
      <c r="J26">
        <v>28</v>
      </c>
      <c r="K26">
        <v>5771.43</v>
      </c>
      <c r="L26">
        <v>0</v>
      </c>
      <c r="M26">
        <v>808</v>
      </c>
      <c r="N26">
        <v>808</v>
      </c>
      <c r="O26">
        <v>0</v>
      </c>
      <c r="P26" t="s">
        <v>2061</v>
      </c>
    </row>
    <row r="27" spans="1:16">
      <c r="A27" s="339">
        <v>43556</v>
      </c>
      <c r="B27" t="s">
        <v>60</v>
      </c>
      <c r="C27" t="s">
        <v>2080</v>
      </c>
      <c r="D27" t="s">
        <v>864</v>
      </c>
      <c r="E27" t="s">
        <v>2057</v>
      </c>
      <c r="F27" t="s">
        <v>2082</v>
      </c>
      <c r="G27">
        <v>4205.71</v>
      </c>
      <c r="H27" t="s">
        <v>2059</v>
      </c>
      <c r="I27" t="s">
        <v>2060</v>
      </c>
      <c r="J27">
        <v>28</v>
      </c>
      <c r="K27">
        <v>3285.71</v>
      </c>
      <c r="L27">
        <v>0</v>
      </c>
      <c r="M27">
        <v>460</v>
      </c>
      <c r="N27">
        <v>460</v>
      </c>
      <c r="O27">
        <v>0</v>
      </c>
      <c r="P27" t="s">
        <v>2061</v>
      </c>
    </row>
    <row r="28" spans="1:16">
      <c r="A28" s="339">
        <v>43556</v>
      </c>
      <c r="B28" t="s">
        <v>60</v>
      </c>
      <c r="C28" t="s">
        <v>2080</v>
      </c>
      <c r="D28" t="s">
        <v>868</v>
      </c>
      <c r="E28" t="s">
        <v>2057</v>
      </c>
      <c r="F28" t="s">
        <v>2083</v>
      </c>
      <c r="G28">
        <v>7387.43</v>
      </c>
      <c r="H28" t="s">
        <v>2059</v>
      </c>
      <c r="I28" t="s">
        <v>2060</v>
      </c>
      <c r="J28">
        <v>28</v>
      </c>
      <c r="K28">
        <v>5771.43</v>
      </c>
      <c r="L28">
        <v>0</v>
      </c>
      <c r="M28">
        <v>808</v>
      </c>
      <c r="N28">
        <v>808</v>
      </c>
      <c r="O28">
        <v>0</v>
      </c>
      <c r="P28" t="s">
        <v>2061</v>
      </c>
    </row>
    <row r="29" spans="1:16">
      <c r="A29" s="339">
        <v>43556</v>
      </c>
      <c r="B29" t="s">
        <v>60</v>
      </c>
      <c r="C29" t="s">
        <v>2080</v>
      </c>
      <c r="D29" t="s">
        <v>869</v>
      </c>
      <c r="E29" t="s">
        <v>2057</v>
      </c>
      <c r="F29" t="s">
        <v>2083</v>
      </c>
      <c r="G29">
        <v>6153.14</v>
      </c>
      <c r="H29" t="s">
        <v>2059</v>
      </c>
      <c r="I29" t="s">
        <v>2060</v>
      </c>
      <c r="J29">
        <v>28</v>
      </c>
      <c r="K29">
        <v>4807.1400000000003</v>
      </c>
      <c r="L29">
        <v>0</v>
      </c>
      <c r="M29">
        <v>673</v>
      </c>
      <c r="N29">
        <v>673</v>
      </c>
      <c r="O29">
        <v>0</v>
      </c>
      <c r="P29" t="s">
        <v>2061</v>
      </c>
    </row>
    <row r="30" spans="1:16">
      <c r="A30" s="339">
        <v>43556</v>
      </c>
      <c r="B30" t="s">
        <v>60</v>
      </c>
      <c r="C30" t="s">
        <v>2080</v>
      </c>
      <c r="D30" t="s">
        <v>878</v>
      </c>
      <c r="E30" t="s">
        <v>2057</v>
      </c>
      <c r="F30" t="s">
        <v>2084</v>
      </c>
      <c r="G30">
        <v>4105.1400000000003</v>
      </c>
      <c r="H30" t="s">
        <v>2059</v>
      </c>
      <c r="I30" t="s">
        <v>2060</v>
      </c>
      <c r="J30">
        <v>28</v>
      </c>
      <c r="K30">
        <v>3207.14</v>
      </c>
      <c r="L30">
        <v>0</v>
      </c>
      <c r="M30">
        <v>449</v>
      </c>
      <c r="N30">
        <v>449</v>
      </c>
      <c r="O30">
        <v>0</v>
      </c>
      <c r="P30" t="s">
        <v>2061</v>
      </c>
    </row>
    <row r="31" spans="1:16">
      <c r="A31" s="339">
        <v>43556</v>
      </c>
      <c r="B31" t="s">
        <v>60</v>
      </c>
      <c r="C31" t="s">
        <v>2080</v>
      </c>
      <c r="D31" t="s">
        <v>879</v>
      </c>
      <c r="E31" t="s">
        <v>2057</v>
      </c>
      <c r="F31" t="s">
        <v>2084</v>
      </c>
      <c r="G31">
        <v>6153.14</v>
      </c>
      <c r="H31" t="s">
        <v>2059</v>
      </c>
      <c r="I31" t="s">
        <v>2060</v>
      </c>
      <c r="J31">
        <v>28</v>
      </c>
      <c r="K31">
        <v>4807.1400000000003</v>
      </c>
      <c r="L31">
        <v>0</v>
      </c>
      <c r="M31">
        <v>673</v>
      </c>
      <c r="N31">
        <v>673</v>
      </c>
      <c r="O31">
        <v>0</v>
      </c>
      <c r="P31" t="s">
        <v>2061</v>
      </c>
    </row>
    <row r="32" spans="1:16">
      <c r="A32" s="339">
        <v>43556</v>
      </c>
      <c r="B32" t="s">
        <v>60</v>
      </c>
      <c r="C32" t="s">
        <v>2080</v>
      </c>
      <c r="D32" t="s">
        <v>894</v>
      </c>
      <c r="E32" t="s">
        <v>2057</v>
      </c>
      <c r="F32" t="s">
        <v>2085</v>
      </c>
      <c r="G32">
        <v>6153.14</v>
      </c>
      <c r="H32" t="s">
        <v>2059</v>
      </c>
      <c r="I32" t="s">
        <v>2060</v>
      </c>
      <c r="J32">
        <v>28</v>
      </c>
      <c r="K32">
        <v>4807.1400000000003</v>
      </c>
      <c r="L32">
        <v>0</v>
      </c>
      <c r="M32">
        <v>673</v>
      </c>
      <c r="N32">
        <v>673</v>
      </c>
      <c r="O32">
        <v>0</v>
      </c>
      <c r="P32" t="s">
        <v>2061</v>
      </c>
    </row>
    <row r="33" spans="1:16">
      <c r="A33" s="339">
        <v>43556</v>
      </c>
      <c r="B33" t="s">
        <v>60</v>
      </c>
      <c r="C33" t="s">
        <v>2080</v>
      </c>
      <c r="D33" t="s">
        <v>895</v>
      </c>
      <c r="E33" t="s">
        <v>2057</v>
      </c>
      <c r="F33" t="s">
        <v>2085</v>
      </c>
      <c r="G33">
        <v>7698.29</v>
      </c>
      <c r="H33" t="s">
        <v>2059</v>
      </c>
      <c r="I33" t="s">
        <v>2060</v>
      </c>
      <c r="J33">
        <v>28</v>
      </c>
      <c r="K33">
        <v>6014.29</v>
      </c>
      <c r="L33">
        <v>0</v>
      </c>
      <c r="M33">
        <v>842</v>
      </c>
      <c r="N33">
        <v>842</v>
      </c>
      <c r="O33">
        <v>0</v>
      </c>
      <c r="P33" t="s">
        <v>2061</v>
      </c>
    </row>
    <row r="34" spans="1:16">
      <c r="A34" s="339">
        <v>43556</v>
      </c>
      <c r="B34" t="s">
        <v>829</v>
      </c>
      <c r="C34" t="s">
        <v>2086</v>
      </c>
      <c r="D34" t="s">
        <v>830</v>
      </c>
      <c r="E34" t="s">
        <v>2057</v>
      </c>
      <c r="F34" t="s">
        <v>2087</v>
      </c>
      <c r="G34">
        <v>20650</v>
      </c>
      <c r="H34" t="s">
        <v>2059</v>
      </c>
      <c r="I34" t="s">
        <v>2060</v>
      </c>
      <c r="J34">
        <v>18</v>
      </c>
      <c r="K34">
        <v>17500</v>
      </c>
      <c r="L34">
        <v>0</v>
      </c>
      <c r="M34">
        <v>1575</v>
      </c>
      <c r="N34">
        <v>1575</v>
      </c>
      <c r="O34">
        <v>0</v>
      </c>
      <c r="P34" t="s">
        <v>2061</v>
      </c>
    </row>
    <row r="35" spans="1:16">
      <c r="A35" s="339">
        <v>43556</v>
      </c>
      <c r="B35" t="s">
        <v>829</v>
      </c>
      <c r="C35" t="s">
        <v>2086</v>
      </c>
      <c r="D35" t="s">
        <v>883</v>
      </c>
      <c r="E35" t="s">
        <v>2057</v>
      </c>
      <c r="F35" t="s">
        <v>2088</v>
      </c>
      <c r="G35">
        <v>4956</v>
      </c>
      <c r="H35" t="s">
        <v>2059</v>
      </c>
      <c r="I35" t="s">
        <v>2060</v>
      </c>
      <c r="J35">
        <v>18</v>
      </c>
      <c r="K35">
        <v>4200</v>
      </c>
      <c r="L35">
        <v>0</v>
      </c>
      <c r="M35">
        <v>378</v>
      </c>
      <c r="N35">
        <v>378</v>
      </c>
      <c r="O35">
        <v>0</v>
      </c>
      <c r="P35" t="s">
        <v>2061</v>
      </c>
    </row>
    <row r="36" spans="1:16">
      <c r="A36" s="339">
        <v>43556</v>
      </c>
      <c r="B36" t="s">
        <v>46</v>
      </c>
      <c r="C36" t="s">
        <v>2089</v>
      </c>
      <c r="D36" t="s">
        <v>2090</v>
      </c>
      <c r="E36" t="s">
        <v>2057</v>
      </c>
      <c r="F36" t="s">
        <v>2063</v>
      </c>
      <c r="G36">
        <v>22378.9</v>
      </c>
      <c r="H36" t="s">
        <v>2059</v>
      </c>
      <c r="I36" t="s">
        <v>2060</v>
      </c>
      <c r="J36">
        <v>28</v>
      </c>
      <c r="K36">
        <v>17483.52</v>
      </c>
      <c r="L36">
        <v>0</v>
      </c>
      <c r="M36">
        <v>2447.69</v>
      </c>
      <c r="N36">
        <v>2447.69</v>
      </c>
      <c r="O36">
        <v>0</v>
      </c>
      <c r="P36" t="s">
        <v>2061</v>
      </c>
    </row>
    <row r="37" spans="1:16">
      <c r="A37" s="339">
        <v>43556</v>
      </c>
      <c r="B37" t="s">
        <v>46</v>
      </c>
      <c r="C37" t="s">
        <v>2089</v>
      </c>
      <c r="D37" t="s">
        <v>2091</v>
      </c>
      <c r="E37" t="s">
        <v>2057</v>
      </c>
      <c r="F37" t="s">
        <v>2063</v>
      </c>
      <c r="G37">
        <v>22378.9</v>
      </c>
      <c r="H37" t="s">
        <v>2059</v>
      </c>
      <c r="I37" t="s">
        <v>2060</v>
      </c>
      <c r="J37">
        <v>28</v>
      </c>
      <c r="K37">
        <v>17483.52</v>
      </c>
      <c r="L37">
        <v>0</v>
      </c>
      <c r="M37">
        <v>2447.69</v>
      </c>
      <c r="N37">
        <v>2447.69</v>
      </c>
      <c r="O37">
        <v>0</v>
      </c>
      <c r="P37" t="s">
        <v>2061</v>
      </c>
    </row>
    <row r="38" spans="1:16">
      <c r="A38" s="339">
        <v>43556</v>
      </c>
      <c r="B38" t="s">
        <v>46</v>
      </c>
      <c r="C38" t="s">
        <v>2089</v>
      </c>
      <c r="D38" t="s">
        <v>2092</v>
      </c>
      <c r="E38" t="s">
        <v>2057</v>
      </c>
      <c r="F38" t="s">
        <v>2063</v>
      </c>
      <c r="G38">
        <v>22378.9</v>
      </c>
      <c r="H38" t="s">
        <v>2059</v>
      </c>
      <c r="I38" t="s">
        <v>2060</v>
      </c>
      <c r="J38">
        <v>28</v>
      </c>
      <c r="K38">
        <v>17483.52</v>
      </c>
      <c r="L38">
        <v>0</v>
      </c>
      <c r="M38">
        <v>2447.69</v>
      </c>
      <c r="N38">
        <v>2447.69</v>
      </c>
      <c r="O38">
        <v>0</v>
      </c>
      <c r="P38" t="s">
        <v>2061</v>
      </c>
    </row>
    <row r="39" spans="1:16">
      <c r="A39" s="339">
        <v>43556</v>
      </c>
      <c r="B39" t="s">
        <v>46</v>
      </c>
      <c r="C39" t="s">
        <v>2089</v>
      </c>
      <c r="D39" t="s">
        <v>2093</v>
      </c>
      <c r="E39" t="s">
        <v>2057</v>
      </c>
      <c r="F39" t="s">
        <v>2063</v>
      </c>
      <c r="G39">
        <v>22378.9</v>
      </c>
      <c r="H39" t="s">
        <v>2059</v>
      </c>
      <c r="I39" t="s">
        <v>2060</v>
      </c>
      <c r="J39">
        <v>28</v>
      </c>
      <c r="K39">
        <v>17483.52</v>
      </c>
      <c r="L39">
        <v>0</v>
      </c>
      <c r="M39">
        <v>2447.69</v>
      </c>
      <c r="N39">
        <v>2447.69</v>
      </c>
      <c r="O39">
        <v>0</v>
      </c>
      <c r="P39" t="s">
        <v>2061</v>
      </c>
    </row>
    <row r="40" spans="1:16">
      <c r="A40" s="339">
        <v>43556</v>
      </c>
      <c r="B40" t="s">
        <v>46</v>
      </c>
      <c r="C40" t="s">
        <v>2089</v>
      </c>
      <c r="D40" t="s">
        <v>2094</v>
      </c>
      <c r="E40" t="s">
        <v>2057</v>
      </c>
      <c r="F40" t="s">
        <v>2071</v>
      </c>
      <c r="G40">
        <v>22378.9</v>
      </c>
      <c r="H40" t="s">
        <v>2059</v>
      </c>
      <c r="I40" t="s">
        <v>2060</v>
      </c>
      <c r="J40">
        <v>28</v>
      </c>
      <c r="K40">
        <v>17483.52</v>
      </c>
      <c r="L40">
        <v>0</v>
      </c>
      <c r="M40">
        <v>2447.69</v>
      </c>
      <c r="N40">
        <v>2447.69</v>
      </c>
      <c r="O40">
        <v>0</v>
      </c>
      <c r="P40" t="s">
        <v>2061</v>
      </c>
    </row>
    <row r="41" spans="1:16">
      <c r="A41" s="339">
        <v>43556</v>
      </c>
      <c r="B41" t="s">
        <v>46</v>
      </c>
      <c r="C41" t="s">
        <v>2089</v>
      </c>
      <c r="D41" t="s">
        <v>2095</v>
      </c>
      <c r="E41" t="s">
        <v>2057</v>
      </c>
      <c r="F41" t="s">
        <v>2071</v>
      </c>
      <c r="G41">
        <v>22378.9</v>
      </c>
      <c r="H41" t="s">
        <v>2059</v>
      </c>
      <c r="I41" t="s">
        <v>2060</v>
      </c>
      <c r="J41">
        <v>28</v>
      </c>
      <c r="K41">
        <v>17483.52</v>
      </c>
      <c r="L41">
        <v>0</v>
      </c>
      <c r="M41">
        <v>2447.69</v>
      </c>
      <c r="N41">
        <v>2447.69</v>
      </c>
      <c r="O41">
        <v>0</v>
      </c>
      <c r="P41" t="s">
        <v>2061</v>
      </c>
    </row>
    <row r="42" spans="1:16">
      <c r="A42" s="339">
        <v>43556</v>
      </c>
      <c r="B42" t="s">
        <v>46</v>
      </c>
      <c r="C42" t="s">
        <v>2089</v>
      </c>
      <c r="D42" t="s">
        <v>2096</v>
      </c>
      <c r="E42" t="s">
        <v>2057</v>
      </c>
      <c r="F42" t="s">
        <v>2071</v>
      </c>
      <c r="G42">
        <v>22378.9</v>
      </c>
      <c r="H42" t="s">
        <v>2059</v>
      </c>
      <c r="I42" t="s">
        <v>2060</v>
      </c>
      <c r="J42">
        <v>28</v>
      </c>
      <c r="K42">
        <v>17483.52</v>
      </c>
      <c r="L42">
        <v>0</v>
      </c>
      <c r="M42">
        <v>2447.69</v>
      </c>
      <c r="N42">
        <v>2447.69</v>
      </c>
      <c r="O42">
        <v>0</v>
      </c>
      <c r="P42" t="s">
        <v>2061</v>
      </c>
    </row>
    <row r="43" spans="1:16">
      <c r="A43" s="339">
        <v>43556</v>
      </c>
      <c r="B43" t="s">
        <v>46</v>
      </c>
      <c r="C43" t="s">
        <v>2089</v>
      </c>
      <c r="D43" t="s">
        <v>2097</v>
      </c>
      <c r="E43" t="s">
        <v>2057</v>
      </c>
      <c r="F43" t="s">
        <v>2071</v>
      </c>
      <c r="G43">
        <v>22378.9</v>
      </c>
      <c r="H43" t="s">
        <v>2059</v>
      </c>
      <c r="I43" t="s">
        <v>2060</v>
      </c>
      <c r="J43">
        <v>28</v>
      </c>
      <c r="K43">
        <v>17483.52</v>
      </c>
      <c r="L43">
        <v>0</v>
      </c>
      <c r="M43">
        <v>2447.69</v>
      </c>
      <c r="N43">
        <v>2447.69</v>
      </c>
      <c r="O43">
        <v>0</v>
      </c>
      <c r="P43" t="s">
        <v>2061</v>
      </c>
    </row>
    <row r="44" spans="1:16">
      <c r="A44" s="339">
        <v>43556</v>
      </c>
      <c r="B44" t="s">
        <v>46</v>
      </c>
      <c r="C44" t="s">
        <v>2089</v>
      </c>
      <c r="D44" t="s">
        <v>2098</v>
      </c>
      <c r="E44" t="s">
        <v>2057</v>
      </c>
      <c r="F44" t="s">
        <v>2071</v>
      </c>
      <c r="G44">
        <v>22378.9</v>
      </c>
      <c r="H44" t="s">
        <v>2059</v>
      </c>
      <c r="I44" t="s">
        <v>2060</v>
      </c>
      <c r="J44">
        <v>28</v>
      </c>
      <c r="K44">
        <v>17483.52</v>
      </c>
      <c r="L44">
        <v>0</v>
      </c>
      <c r="M44">
        <v>2447.69</v>
      </c>
      <c r="N44">
        <v>2447.69</v>
      </c>
      <c r="O44">
        <v>0</v>
      </c>
      <c r="P44" t="s">
        <v>2061</v>
      </c>
    </row>
    <row r="45" spans="1:16">
      <c r="A45" s="339">
        <v>43556</v>
      </c>
      <c r="B45" t="s">
        <v>46</v>
      </c>
      <c r="C45" t="s">
        <v>2089</v>
      </c>
      <c r="D45" t="s">
        <v>2099</v>
      </c>
      <c r="E45" t="s">
        <v>2057</v>
      </c>
      <c r="F45" t="s">
        <v>2067</v>
      </c>
      <c r="G45">
        <v>22378.9</v>
      </c>
      <c r="H45" t="s">
        <v>2059</v>
      </c>
      <c r="I45" t="s">
        <v>2060</v>
      </c>
      <c r="J45">
        <v>28</v>
      </c>
      <c r="K45">
        <v>17483.52</v>
      </c>
      <c r="L45">
        <v>0</v>
      </c>
      <c r="M45">
        <v>2447.69</v>
      </c>
      <c r="N45">
        <v>2447.69</v>
      </c>
      <c r="O45">
        <v>0</v>
      </c>
      <c r="P45" t="s">
        <v>2061</v>
      </c>
    </row>
    <row r="46" spans="1:16">
      <c r="A46" s="339">
        <v>43556</v>
      </c>
      <c r="B46" t="s">
        <v>46</v>
      </c>
      <c r="C46" t="s">
        <v>2089</v>
      </c>
      <c r="D46" t="s">
        <v>2100</v>
      </c>
      <c r="E46" t="s">
        <v>2057</v>
      </c>
      <c r="F46" t="s">
        <v>2087</v>
      </c>
      <c r="G46">
        <v>22378.9</v>
      </c>
      <c r="H46" t="s">
        <v>2059</v>
      </c>
      <c r="I46" t="s">
        <v>2060</v>
      </c>
      <c r="J46">
        <v>28</v>
      </c>
      <c r="K46">
        <v>17483.52</v>
      </c>
      <c r="L46">
        <v>0</v>
      </c>
      <c r="M46">
        <v>2447.69</v>
      </c>
      <c r="N46">
        <v>2447.69</v>
      </c>
      <c r="O46">
        <v>0</v>
      </c>
      <c r="P46" t="s">
        <v>2061</v>
      </c>
    </row>
    <row r="47" spans="1:16">
      <c r="A47" s="339">
        <v>43556</v>
      </c>
      <c r="B47" t="s">
        <v>46</v>
      </c>
      <c r="C47" t="s">
        <v>2089</v>
      </c>
      <c r="D47" t="s">
        <v>2101</v>
      </c>
      <c r="E47" t="s">
        <v>2057</v>
      </c>
      <c r="F47" t="s">
        <v>2087</v>
      </c>
      <c r="G47">
        <v>22378.9</v>
      </c>
      <c r="H47" t="s">
        <v>2059</v>
      </c>
      <c r="I47" t="s">
        <v>2060</v>
      </c>
      <c r="J47">
        <v>28</v>
      </c>
      <c r="K47">
        <v>17483.52</v>
      </c>
      <c r="L47">
        <v>0</v>
      </c>
      <c r="M47">
        <v>2447.69</v>
      </c>
      <c r="N47">
        <v>2447.69</v>
      </c>
      <c r="O47">
        <v>0</v>
      </c>
      <c r="P47" t="s">
        <v>2061</v>
      </c>
    </row>
    <row r="48" spans="1:16">
      <c r="A48" s="339">
        <v>43556</v>
      </c>
      <c r="B48" t="s">
        <v>46</v>
      </c>
      <c r="C48" t="s">
        <v>2089</v>
      </c>
      <c r="D48" t="s">
        <v>2102</v>
      </c>
      <c r="E48" t="s">
        <v>2057</v>
      </c>
      <c r="F48" t="s">
        <v>2072</v>
      </c>
      <c r="G48">
        <v>22378.9</v>
      </c>
      <c r="H48" t="s">
        <v>2059</v>
      </c>
      <c r="I48" t="s">
        <v>2060</v>
      </c>
      <c r="J48">
        <v>28</v>
      </c>
      <c r="K48">
        <v>17483.52</v>
      </c>
      <c r="L48">
        <v>0</v>
      </c>
      <c r="M48">
        <v>2447.69</v>
      </c>
      <c r="N48">
        <v>2447.69</v>
      </c>
      <c r="O48">
        <v>0</v>
      </c>
      <c r="P48" t="s">
        <v>2061</v>
      </c>
    </row>
    <row r="49" spans="1:16">
      <c r="A49" s="339">
        <v>43556</v>
      </c>
      <c r="B49" t="s">
        <v>46</v>
      </c>
      <c r="C49" t="s">
        <v>2089</v>
      </c>
      <c r="D49" t="s">
        <v>2103</v>
      </c>
      <c r="E49" t="s">
        <v>2057</v>
      </c>
      <c r="F49" t="s">
        <v>2072</v>
      </c>
      <c r="G49">
        <v>22378.9</v>
      </c>
      <c r="H49" t="s">
        <v>2059</v>
      </c>
      <c r="I49" t="s">
        <v>2060</v>
      </c>
      <c r="J49">
        <v>28</v>
      </c>
      <c r="K49">
        <v>17483.52</v>
      </c>
      <c r="L49">
        <v>0</v>
      </c>
      <c r="M49">
        <v>2447.69</v>
      </c>
      <c r="N49">
        <v>2447.69</v>
      </c>
      <c r="O49">
        <v>0</v>
      </c>
      <c r="P49" t="s">
        <v>2061</v>
      </c>
    </row>
    <row r="50" spans="1:16">
      <c r="A50" s="339">
        <v>43556</v>
      </c>
      <c r="B50" t="s">
        <v>46</v>
      </c>
      <c r="C50" t="s">
        <v>2089</v>
      </c>
      <c r="D50" t="s">
        <v>2104</v>
      </c>
      <c r="E50" t="s">
        <v>2057</v>
      </c>
      <c r="F50" t="s">
        <v>2105</v>
      </c>
      <c r="G50">
        <v>22378.9</v>
      </c>
      <c r="H50" t="s">
        <v>2059</v>
      </c>
      <c r="I50" t="s">
        <v>2060</v>
      </c>
      <c r="J50">
        <v>28</v>
      </c>
      <c r="K50">
        <v>17483.52</v>
      </c>
      <c r="L50">
        <v>0</v>
      </c>
      <c r="M50">
        <v>2447.69</v>
      </c>
      <c r="N50">
        <v>2447.69</v>
      </c>
      <c r="O50">
        <v>0</v>
      </c>
      <c r="P50" t="s">
        <v>2061</v>
      </c>
    </row>
    <row r="51" spans="1:16">
      <c r="A51" s="339">
        <v>43556</v>
      </c>
      <c r="B51" t="s">
        <v>46</v>
      </c>
      <c r="C51" t="s">
        <v>2089</v>
      </c>
      <c r="D51" t="s">
        <v>2106</v>
      </c>
      <c r="E51" t="s">
        <v>2057</v>
      </c>
      <c r="F51" t="s">
        <v>2105</v>
      </c>
      <c r="G51">
        <v>22378.9</v>
      </c>
      <c r="H51" t="s">
        <v>2059</v>
      </c>
      <c r="I51" t="s">
        <v>2060</v>
      </c>
      <c r="J51">
        <v>28</v>
      </c>
      <c r="K51">
        <v>17483.52</v>
      </c>
      <c r="L51">
        <v>0</v>
      </c>
      <c r="M51">
        <v>2447.69</v>
      </c>
      <c r="N51">
        <v>2447.69</v>
      </c>
      <c r="O51">
        <v>0</v>
      </c>
      <c r="P51" t="s">
        <v>2061</v>
      </c>
    </row>
    <row r="52" spans="1:16">
      <c r="A52" s="339">
        <v>43556</v>
      </c>
      <c r="B52" t="s">
        <v>46</v>
      </c>
      <c r="C52" t="s">
        <v>2089</v>
      </c>
      <c r="D52" t="s">
        <v>2107</v>
      </c>
      <c r="E52" t="s">
        <v>2057</v>
      </c>
      <c r="F52" t="s">
        <v>2065</v>
      </c>
      <c r="G52">
        <v>22378.9</v>
      </c>
      <c r="H52" t="s">
        <v>2059</v>
      </c>
      <c r="I52" t="s">
        <v>2060</v>
      </c>
      <c r="J52">
        <v>28</v>
      </c>
      <c r="K52">
        <v>17483.52</v>
      </c>
      <c r="L52">
        <v>0</v>
      </c>
      <c r="M52">
        <v>2447.69</v>
      </c>
      <c r="N52">
        <v>2447.69</v>
      </c>
      <c r="O52">
        <v>0</v>
      </c>
      <c r="P52" t="s">
        <v>2061</v>
      </c>
    </row>
    <row r="53" spans="1:16">
      <c r="A53" s="339">
        <v>43556</v>
      </c>
      <c r="B53" t="s">
        <v>46</v>
      </c>
      <c r="C53" t="s">
        <v>2089</v>
      </c>
      <c r="D53" t="s">
        <v>2108</v>
      </c>
      <c r="E53" t="s">
        <v>2057</v>
      </c>
      <c r="F53" t="s">
        <v>2065</v>
      </c>
      <c r="G53">
        <v>22378.9</v>
      </c>
      <c r="H53" t="s">
        <v>2059</v>
      </c>
      <c r="I53" t="s">
        <v>2060</v>
      </c>
      <c r="J53">
        <v>28</v>
      </c>
      <c r="K53">
        <v>17483.52</v>
      </c>
      <c r="L53">
        <v>0</v>
      </c>
      <c r="M53">
        <v>2447.69</v>
      </c>
      <c r="N53">
        <v>2447.69</v>
      </c>
      <c r="O53">
        <v>0</v>
      </c>
      <c r="P53" t="s">
        <v>2061</v>
      </c>
    </row>
    <row r="54" spans="1:16">
      <c r="A54" s="339">
        <v>43556</v>
      </c>
      <c r="B54" t="s">
        <v>46</v>
      </c>
      <c r="C54" t="s">
        <v>2089</v>
      </c>
      <c r="D54" t="s">
        <v>2109</v>
      </c>
      <c r="E54" t="s">
        <v>2057</v>
      </c>
      <c r="F54" t="s">
        <v>2110</v>
      </c>
      <c r="G54">
        <v>22378.9</v>
      </c>
      <c r="H54" t="s">
        <v>2059</v>
      </c>
      <c r="I54" t="s">
        <v>2060</v>
      </c>
      <c r="J54">
        <v>28</v>
      </c>
      <c r="K54">
        <v>17483.52</v>
      </c>
      <c r="L54">
        <v>0</v>
      </c>
      <c r="M54">
        <v>2447.69</v>
      </c>
      <c r="N54">
        <v>2447.69</v>
      </c>
      <c r="O54">
        <v>0</v>
      </c>
      <c r="P54" t="s">
        <v>2061</v>
      </c>
    </row>
    <row r="55" spans="1:16">
      <c r="A55" s="339">
        <v>43556</v>
      </c>
      <c r="B55" t="s">
        <v>46</v>
      </c>
      <c r="C55" t="s">
        <v>2089</v>
      </c>
      <c r="D55" t="s">
        <v>2111</v>
      </c>
      <c r="E55" t="s">
        <v>2057</v>
      </c>
      <c r="F55" t="s">
        <v>2110</v>
      </c>
      <c r="G55">
        <v>22378.9</v>
      </c>
      <c r="H55" t="s">
        <v>2059</v>
      </c>
      <c r="I55" t="s">
        <v>2060</v>
      </c>
      <c r="J55">
        <v>28</v>
      </c>
      <c r="K55">
        <v>17483.52</v>
      </c>
      <c r="L55">
        <v>0</v>
      </c>
      <c r="M55">
        <v>2447.69</v>
      </c>
      <c r="N55">
        <v>2447.69</v>
      </c>
      <c r="O55">
        <v>0</v>
      </c>
      <c r="P55" t="s">
        <v>2061</v>
      </c>
    </row>
    <row r="56" spans="1:16">
      <c r="A56" s="339">
        <v>43556</v>
      </c>
      <c r="B56" t="s">
        <v>46</v>
      </c>
      <c r="C56" t="s">
        <v>2089</v>
      </c>
      <c r="D56" t="s">
        <v>2112</v>
      </c>
      <c r="E56" t="s">
        <v>2057</v>
      </c>
      <c r="F56" t="s">
        <v>2110</v>
      </c>
      <c r="G56">
        <v>18649.080000000002</v>
      </c>
      <c r="H56" t="s">
        <v>2059</v>
      </c>
      <c r="I56" t="s">
        <v>2060</v>
      </c>
      <c r="J56">
        <v>28</v>
      </c>
      <c r="K56">
        <v>14569.6</v>
      </c>
      <c r="L56">
        <v>0</v>
      </c>
      <c r="M56">
        <v>2039.74</v>
      </c>
      <c r="N56">
        <v>2039.74</v>
      </c>
      <c r="O56">
        <v>0</v>
      </c>
      <c r="P56" t="s">
        <v>2061</v>
      </c>
    </row>
    <row r="57" spans="1:16">
      <c r="A57" s="339">
        <v>43556</v>
      </c>
      <c r="B57" t="s">
        <v>46</v>
      </c>
      <c r="C57" t="s">
        <v>2089</v>
      </c>
      <c r="D57" t="s">
        <v>2113</v>
      </c>
      <c r="E57" t="s">
        <v>2057</v>
      </c>
      <c r="F57" t="s">
        <v>2082</v>
      </c>
      <c r="G57">
        <v>22378.9</v>
      </c>
      <c r="H57" t="s">
        <v>2059</v>
      </c>
      <c r="I57" t="s">
        <v>2060</v>
      </c>
      <c r="J57">
        <v>28</v>
      </c>
      <c r="K57">
        <v>17483.52</v>
      </c>
      <c r="L57">
        <v>0</v>
      </c>
      <c r="M57">
        <v>2447.69</v>
      </c>
      <c r="N57">
        <v>2447.69</v>
      </c>
      <c r="O57">
        <v>0</v>
      </c>
      <c r="P57" t="s">
        <v>2061</v>
      </c>
    </row>
    <row r="58" spans="1:16">
      <c r="A58" s="339">
        <v>43556</v>
      </c>
      <c r="B58" t="s">
        <v>46</v>
      </c>
      <c r="C58" t="s">
        <v>2089</v>
      </c>
      <c r="D58" t="s">
        <v>2114</v>
      </c>
      <c r="E58" t="s">
        <v>2057</v>
      </c>
      <c r="F58" t="s">
        <v>2115</v>
      </c>
      <c r="G58">
        <v>22378.9</v>
      </c>
      <c r="H58" t="s">
        <v>2059</v>
      </c>
      <c r="I58" t="s">
        <v>2060</v>
      </c>
      <c r="J58">
        <v>28</v>
      </c>
      <c r="K58">
        <v>17483.52</v>
      </c>
      <c r="L58">
        <v>0</v>
      </c>
      <c r="M58">
        <v>2447.69</v>
      </c>
      <c r="N58">
        <v>2447.69</v>
      </c>
      <c r="O58">
        <v>0</v>
      </c>
      <c r="P58" t="s">
        <v>2061</v>
      </c>
    </row>
    <row r="59" spans="1:16">
      <c r="A59" s="339">
        <v>43556</v>
      </c>
      <c r="B59" t="s">
        <v>46</v>
      </c>
      <c r="C59" t="s">
        <v>2089</v>
      </c>
      <c r="D59" t="s">
        <v>2116</v>
      </c>
      <c r="E59" t="s">
        <v>2057</v>
      </c>
      <c r="F59" t="s">
        <v>2115</v>
      </c>
      <c r="G59">
        <v>22378.9</v>
      </c>
      <c r="H59" t="s">
        <v>2059</v>
      </c>
      <c r="I59" t="s">
        <v>2060</v>
      </c>
      <c r="J59">
        <v>28</v>
      </c>
      <c r="K59">
        <v>17483.52</v>
      </c>
      <c r="L59">
        <v>0</v>
      </c>
      <c r="M59">
        <v>2447.69</v>
      </c>
      <c r="N59">
        <v>2447.69</v>
      </c>
      <c r="O59">
        <v>0</v>
      </c>
      <c r="P59" t="s">
        <v>2061</v>
      </c>
    </row>
    <row r="60" spans="1:16">
      <c r="A60" s="339">
        <v>43556</v>
      </c>
      <c r="B60" t="s">
        <v>46</v>
      </c>
      <c r="C60" t="s">
        <v>2089</v>
      </c>
      <c r="D60" t="s">
        <v>2117</v>
      </c>
      <c r="E60" t="s">
        <v>2057</v>
      </c>
      <c r="F60" t="s">
        <v>2115</v>
      </c>
      <c r="G60">
        <v>22378.9</v>
      </c>
      <c r="H60" t="s">
        <v>2059</v>
      </c>
      <c r="I60" t="s">
        <v>2060</v>
      </c>
      <c r="J60">
        <v>28</v>
      </c>
      <c r="K60">
        <v>17483.52</v>
      </c>
      <c r="L60">
        <v>0</v>
      </c>
      <c r="M60">
        <v>2447.69</v>
      </c>
      <c r="N60">
        <v>2447.69</v>
      </c>
      <c r="O60">
        <v>0</v>
      </c>
      <c r="P60" t="s">
        <v>2061</v>
      </c>
    </row>
    <row r="61" spans="1:16">
      <c r="A61" s="339">
        <v>43556</v>
      </c>
      <c r="B61" t="s">
        <v>46</v>
      </c>
      <c r="C61" t="s">
        <v>2089</v>
      </c>
      <c r="D61" t="s">
        <v>2118</v>
      </c>
      <c r="E61" t="s">
        <v>2057</v>
      </c>
      <c r="F61" t="s">
        <v>2119</v>
      </c>
      <c r="G61">
        <v>22378.9</v>
      </c>
      <c r="H61" t="s">
        <v>2059</v>
      </c>
      <c r="I61" t="s">
        <v>2060</v>
      </c>
      <c r="J61">
        <v>28</v>
      </c>
      <c r="K61">
        <v>17483.52</v>
      </c>
      <c r="L61">
        <v>0</v>
      </c>
      <c r="M61">
        <v>2447.69</v>
      </c>
      <c r="N61">
        <v>2447.69</v>
      </c>
      <c r="O61">
        <v>0</v>
      </c>
      <c r="P61" t="s">
        <v>2061</v>
      </c>
    </row>
    <row r="62" spans="1:16">
      <c r="A62" s="339">
        <v>43556</v>
      </c>
      <c r="B62" t="s">
        <v>46</v>
      </c>
      <c r="C62" t="s">
        <v>2089</v>
      </c>
      <c r="D62" t="s">
        <v>2120</v>
      </c>
      <c r="E62" t="s">
        <v>2057</v>
      </c>
      <c r="F62" t="s">
        <v>2121</v>
      </c>
      <c r="G62">
        <v>22378.9</v>
      </c>
      <c r="H62" t="s">
        <v>2059</v>
      </c>
      <c r="I62" t="s">
        <v>2060</v>
      </c>
      <c r="J62">
        <v>28</v>
      </c>
      <c r="K62">
        <v>17483.52</v>
      </c>
      <c r="L62">
        <v>0</v>
      </c>
      <c r="M62">
        <v>2447.69</v>
      </c>
      <c r="N62">
        <v>2447.69</v>
      </c>
      <c r="O62">
        <v>0</v>
      </c>
      <c r="P62" t="s">
        <v>2061</v>
      </c>
    </row>
    <row r="63" spans="1:16">
      <c r="A63" s="339">
        <v>43556</v>
      </c>
      <c r="B63" t="s">
        <v>46</v>
      </c>
      <c r="C63" t="s">
        <v>2089</v>
      </c>
      <c r="D63" t="s">
        <v>2122</v>
      </c>
      <c r="E63" t="s">
        <v>2057</v>
      </c>
      <c r="F63" t="s">
        <v>2121</v>
      </c>
      <c r="G63">
        <v>22378.9</v>
      </c>
      <c r="H63" t="s">
        <v>2059</v>
      </c>
      <c r="I63" t="s">
        <v>2060</v>
      </c>
      <c r="J63">
        <v>28</v>
      </c>
      <c r="K63">
        <v>17483.52</v>
      </c>
      <c r="L63">
        <v>0</v>
      </c>
      <c r="M63">
        <v>2447.69</v>
      </c>
      <c r="N63">
        <v>2447.69</v>
      </c>
      <c r="O63">
        <v>0</v>
      </c>
      <c r="P63" t="s">
        <v>2061</v>
      </c>
    </row>
    <row r="64" spans="1:16">
      <c r="A64" s="339">
        <v>43556</v>
      </c>
      <c r="B64" t="s">
        <v>46</v>
      </c>
      <c r="C64" t="s">
        <v>2089</v>
      </c>
      <c r="D64" t="s">
        <v>2123</v>
      </c>
      <c r="E64" t="s">
        <v>2057</v>
      </c>
      <c r="F64" t="s">
        <v>2121</v>
      </c>
      <c r="G64">
        <v>22378.9</v>
      </c>
      <c r="H64" t="s">
        <v>2059</v>
      </c>
      <c r="I64" t="s">
        <v>2060</v>
      </c>
      <c r="J64">
        <v>28</v>
      </c>
      <c r="K64">
        <v>17483.52</v>
      </c>
      <c r="L64">
        <v>0</v>
      </c>
      <c r="M64">
        <v>2447.69</v>
      </c>
      <c r="N64">
        <v>2447.69</v>
      </c>
      <c r="O64">
        <v>0</v>
      </c>
      <c r="P64" t="s">
        <v>2061</v>
      </c>
    </row>
    <row r="65" spans="1:16">
      <c r="A65" s="339">
        <v>43556</v>
      </c>
      <c r="B65" t="s">
        <v>46</v>
      </c>
      <c r="C65" t="s">
        <v>2089</v>
      </c>
      <c r="D65" t="s">
        <v>2124</v>
      </c>
      <c r="E65" t="s">
        <v>2057</v>
      </c>
      <c r="F65" t="s">
        <v>2084</v>
      </c>
      <c r="G65">
        <v>22378.9</v>
      </c>
      <c r="H65" t="s">
        <v>2059</v>
      </c>
      <c r="I65" t="s">
        <v>2060</v>
      </c>
      <c r="J65">
        <v>28</v>
      </c>
      <c r="K65">
        <v>17483.52</v>
      </c>
      <c r="L65">
        <v>0</v>
      </c>
      <c r="M65">
        <v>2447.69</v>
      </c>
      <c r="N65">
        <v>2447.69</v>
      </c>
      <c r="O65">
        <v>0</v>
      </c>
      <c r="P65" t="s">
        <v>2061</v>
      </c>
    </row>
    <row r="66" spans="1:16">
      <c r="A66" s="339">
        <v>43556</v>
      </c>
      <c r="B66" t="s">
        <v>46</v>
      </c>
      <c r="C66" t="s">
        <v>2089</v>
      </c>
      <c r="D66" t="s">
        <v>2125</v>
      </c>
      <c r="E66" t="s">
        <v>2057</v>
      </c>
      <c r="F66" t="s">
        <v>2084</v>
      </c>
      <c r="G66">
        <v>22378.9</v>
      </c>
      <c r="H66" t="s">
        <v>2059</v>
      </c>
      <c r="I66" t="s">
        <v>2060</v>
      </c>
      <c r="J66">
        <v>28</v>
      </c>
      <c r="K66">
        <v>17483.52</v>
      </c>
      <c r="L66">
        <v>0</v>
      </c>
      <c r="M66">
        <v>2447.69</v>
      </c>
      <c r="N66">
        <v>2447.69</v>
      </c>
      <c r="O66">
        <v>0</v>
      </c>
      <c r="P66" t="s">
        <v>2061</v>
      </c>
    </row>
    <row r="67" spans="1:16">
      <c r="A67" s="339">
        <v>43556</v>
      </c>
      <c r="B67" t="s">
        <v>46</v>
      </c>
      <c r="C67" t="s">
        <v>2089</v>
      </c>
      <c r="D67" t="s">
        <v>2126</v>
      </c>
      <c r="E67" t="s">
        <v>2057</v>
      </c>
      <c r="F67" t="s">
        <v>2127</v>
      </c>
      <c r="G67">
        <v>22378.9</v>
      </c>
      <c r="H67" t="s">
        <v>2059</v>
      </c>
      <c r="I67" t="s">
        <v>2060</v>
      </c>
      <c r="J67">
        <v>28</v>
      </c>
      <c r="K67">
        <v>17483.52</v>
      </c>
      <c r="L67">
        <v>0</v>
      </c>
      <c r="M67">
        <v>2447.69</v>
      </c>
      <c r="N67">
        <v>2447.69</v>
      </c>
      <c r="O67">
        <v>0</v>
      </c>
      <c r="P67" t="s">
        <v>2061</v>
      </c>
    </row>
    <row r="68" spans="1:16">
      <c r="A68" s="339">
        <v>43556</v>
      </c>
      <c r="B68" t="s">
        <v>46</v>
      </c>
      <c r="C68" t="s">
        <v>2089</v>
      </c>
      <c r="D68" t="s">
        <v>2128</v>
      </c>
      <c r="E68" t="s">
        <v>2057</v>
      </c>
      <c r="F68" t="s">
        <v>2127</v>
      </c>
      <c r="G68">
        <v>22378.9</v>
      </c>
      <c r="H68" t="s">
        <v>2059</v>
      </c>
      <c r="I68" t="s">
        <v>2060</v>
      </c>
      <c r="J68">
        <v>28</v>
      </c>
      <c r="K68">
        <v>17483.52</v>
      </c>
      <c r="L68">
        <v>0</v>
      </c>
      <c r="M68">
        <v>2447.69</v>
      </c>
      <c r="N68">
        <v>2447.69</v>
      </c>
      <c r="O68">
        <v>0</v>
      </c>
      <c r="P68" t="s">
        <v>2061</v>
      </c>
    </row>
    <row r="69" spans="1:16">
      <c r="A69" s="339">
        <v>43556</v>
      </c>
      <c r="B69" t="s">
        <v>46</v>
      </c>
      <c r="C69" t="s">
        <v>2089</v>
      </c>
      <c r="D69" t="s">
        <v>2129</v>
      </c>
      <c r="E69" t="s">
        <v>2057</v>
      </c>
      <c r="F69" t="s">
        <v>2130</v>
      </c>
      <c r="G69">
        <v>22378.9</v>
      </c>
      <c r="H69" t="s">
        <v>2059</v>
      </c>
      <c r="I69" t="s">
        <v>2060</v>
      </c>
      <c r="J69">
        <v>28</v>
      </c>
      <c r="K69">
        <v>17483.52</v>
      </c>
      <c r="L69">
        <v>0</v>
      </c>
      <c r="M69">
        <v>2447.69</v>
      </c>
      <c r="N69">
        <v>2447.69</v>
      </c>
      <c r="O69">
        <v>0</v>
      </c>
      <c r="P69" t="s">
        <v>2061</v>
      </c>
    </row>
    <row r="70" spans="1:16">
      <c r="A70" s="339">
        <v>43556</v>
      </c>
      <c r="B70" t="s">
        <v>46</v>
      </c>
      <c r="C70" t="s">
        <v>2089</v>
      </c>
      <c r="D70" t="s">
        <v>2131</v>
      </c>
      <c r="E70" t="s">
        <v>2057</v>
      </c>
      <c r="F70" t="s">
        <v>2130</v>
      </c>
      <c r="G70">
        <v>22378.9</v>
      </c>
      <c r="H70" t="s">
        <v>2059</v>
      </c>
      <c r="I70" t="s">
        <v>2060</v>
      </c>
      <c r="J70">
        <v>28</v>
      </c>
      <c r="K70">
        <v>17483.52</v>
      </c>
      <c r="L70">
        <v>0</v>
      </c>
      <c r="M70">
        <v>2447.69</v>
      </c>
      <c r="N70">
        <v>2447.69</v>
      </c>
      <c r="O70">
        <v>0</v>
      </c>
      <c r="P70" t="s">
        <v>2061</v>
      </c>
    </row>
    <row r="71" spans="1:16">
      <c r="A71" s="339">
        <v>43556</v>
      </c>
      <c r="B71" t="s">
        <v>46</v>
      </c>
      <c r="C71" t="s">
        <v>2089</v>
      </c>
      <c r="D71" t="s">
        <v>2132</v>
      </c>
      <c r="E71" t="s">
        <v>2057</v>
      </c>
      <c r="F71" t="s">
        <v>2075</v>
      </c>
      <c r="G71">
        <v>22378.9</v>
      </c>
      <c r="H71" t="s">
        <v>2059</v>
      </c>
      <c r="I71" t="s">
        <v>2060</v>
      </c>
      <c r="J71">
        <v>28</v>
      </c>
      <c r="K71">
        <v>17483.52</v>
      </c>
      <c r="L71">
        <v>0</v>
      </c>
      <c r="M71">
        <v>2447.69</v>
      </c>
      <c r="N71">
        <v>2447.69</v>
      </c>
      <c r="O71">
        <v>0</v>
      </c>
      <c r="P71" t="s">
        <v>2061</v>
      </c>
    </row>
    <row r="72" spans="1:16">
      <c r="A72" s="339">
        <v>43556</v>
      </c>
      <c r="B72" t="s">
        <v>46</v>
      </c>
      <c r="C72" t="s">
        <v>2089</v>
      </c>
      <c r="D72" t="s">
        <v>2133</v>
      </c>
      <c r="E72" t="s">
        <v>2057</v>
      </c>
      <c r="F72" t="s">
        <v>2075</v>
      </c>
      <c r="G72">
        <v>22378.9</v>
      </c>
      <c r="H72" t="s">
        <v>2059</v>
      </c>
      <c r="I72" t="s">
        <v>2060</v>
      </c>
      <c r="J72">
        <v>28</v>
      </c>
      <c r="K72">
        <v>17483.52</v>
      </c>
      <c r="L72">
        <v>0</v>
      </c>
      <c r="M72">
        <v>2447.69</v>
      </c>
      <c r="N72">
        <v>2447.69</v>
      </c>
      <c r="O72">
        <v>0</v>
      </c>
      <c r="P72" t="s">
        <v>2061</v>
      </c>
    </row>
    <row r="73" spans="1:16">
      <c r="A73" s="339">
        <v>43556</v>
      </c>
      <c r="B73" t="s">
        <v>46</v>
      </c>
      <c r="C73" t="s">
        <v>2089</v>
      </c>
      <c r="D73" t="s">
        <v>2134</v>
      </c>
      <c r="E73" t="s">
        <v>2057</v>
      </c>
      <c r="F73" t="s">
        <v>2075</v>
      </c>
      <c r="G73">
        <v>16784.18</v>
      </c>
      <c r="H73" t="s">
        <v>2059</v>
      </c>
      <c r="I73" t="s">
        <v>2060</v>
      </c>
      <c r="J73">
        <v>28</v>
      </c>
      <c r="K73">
        <v>13112.64</v>
      </c>
      <c r="L73">
        <v>0</v>
      </c>
      <c r="M73">
        <v>1835.77</v>
      </c>
      <c r="N73">
        <v>1835.77</v>
      </c>
      <c r="O73">
        <v>0</v>
      </c>
      <c r="P73" t="s">
        <v>2061</v>
      </c>
    </row>
    <row r="74" spans="1:16">
      <c r="A74" s="339">
        <v>43556</v>
      </c>
      <c r="B74" t="s">
        <v>93</v>
      </c>
      <c r="C74" t="s">
        <v>2135</v>
      </c>
      <c r="D74" t="s">
        <v>2136</v>
      </c>
      <c r="E74" t="s">
        <v>2057</v>
      </c>
      <c r="F74" t="s">
        <v>2071</v>
      </c>
      <c r="G74">
        <v>56379.46</v>
      </c>
      <c r="H74" t="s">
        <v>2059</v>
      </c>
      <c r="I74" t="s">
        <v>2060</v>
      </c>
      <c r="J74">
        <v>18</v>
      </c>
      <c r="K74">
        <v>47779.199999999997</v>
      </c>
      <c r="L74">
        <v>0</v>
      </c>
      <c r="M74">
        <v>4300.13</v>
      </c>
      <c r="N74">
        <v>4300.13</v>
      </c>
      <c r="O74">
        <v>0</v>
      </c>
      <c r="P74" t="s">
        <v>2061</v>
      </c>
    </row>
    <row r="75" spans="1:16">
      <c r="A75" s="339">
        <v>43556</v>
      </c>
      <c r="B75" t="s">
        <v>93</v>
      </c>
      <c r="C75" t="s">
        <v>2135</v>
      </c>
      <c r="D75" t="s">
        <v>2137</v>
      </c>
      <c r="E75" t="s">
        <v>2057</v>
      </c>
      <c r="F75" t="s">
        <v>2071</v>
      </c>
      <c r="G75">
        <v>56379.46</v>
      </c>
      <c r="H75" t="s">
        <v>2059</v>
      </c>
      <c r="I75" t="s">
        <v>2060</v>
      </c>
      <c r="J75">
        <v>18</v>
      </c>
      <c r="K75">
        <v>47779.199999999997</v>
      </c>
      <c r="L75">
        <v>0</v>
      </c>
      <c r="M75">
        <v>4300.13</v>
      </c>
      <c r="N75">
        <v>4300.13</v>
      </c>
      <c r="O75">
        <v>0</v>
      </c>
      <c r="P75" t="s">
        <v>2061</v>
      </c>
    </row>
    <row r="76" spans="1:16">
      <c r="A76" s="339">
        <v>43556</v>
      </c>
      <c r="B76" t="s">
        <v>122</v>
      </c>
      <c r="C76" t="s">
        <v>1349</v>
      </c>
      <c r="D76" t="s">
        <v>1749</v>
      </c>
      <c r="E76" t="s">
        <v>2057</v>
      </c>
      <c r="F76" t="s">
        <v>2087</v>
      </c>
      <c r="G76">
        <v>2599.5100000000002</v>
      </c>
      <c r="H76" t="s">
        <v>2059</v>
      </c>
      <c r="I76" t="s">
        <v>2060</v>
      </c>
      <c r="J76">
        <v>28</v>
      </c>
      <c r="K76">
        <v>2030.87</v>
      </c>
      <c r="L76">
        <v>568.64</v>
      </c>
      <c r="M76">
        <v>0</v>
      </c>
      <c r="N76">
        <v>0</v>
      </c>
      <c r="O76">
        <v>0</v>
      </c>
      <c r="P76" t="s">
        <v>2061</v>
      </c>
    </row>
    <row r="77" spans="1:16">
      <c r="A77" s="339">
        <v>43556</v>
      </c>
      <c r="B77" t="s">
        <v>122</v>
      </c>
      <c r="C77" t="s">
        <v>1349</v>
      </c>
      <c r="D77" t="s">
        <v>1748</v>
      </c>
      <c r="E77" t="s">
        <v>2057</v>
      </c>
      <c r="F77" t="s">
        <v>2084</v>
      </c>
      <c r="G77">
        <v>2599.5100000000002</v>
      </c>
      <c r="H77" t="s">
        <v>2059</v>
      </c>
      <c r="I77" t="s">
        <v>2060</v>
      </c>
      <c r="J77">
        <v>28</v>
      </c>
      <c r="K77">
        <v>2030.87</v>
      </c>
      <c r="L77">
        <v>568.64</v>
      </c>
      <c r="M77">
        <v>0</v>
      </c>
      <c r="N77">
        <v>0</v>
      </c>
      <c r="O77">
        <v>0</v>
      </c>
      <c r="P77" t="s">
        <v>2061</v>
      </c>
    </row>
    <row r="78" spans="1:16">
      <c r="A78" s="339">
        <v>43556</v>
      </c>
      <c r="B78" t="s">
        <v>122</v>
      </c>
      <c r="C78" t="s">
        <v>1349</v>
      </c>
      <c r="D78" t="s">
        <v>1750</v>
      </c>
      <c r="E78" t="s">
        <v>2057</v>
      </c>
      <c r="F78" t="s">
        <v>2084</v>
      </c>
      <c r="G78">
        <v>2599.5100000000002</v>
      </c>
      <c r="H78" t="s">
        <v>2059</v>
      </c>
      <c r="I78" t="s">
        <v>2060</v>
      </c>
      <c r="J78">
        <v>28</v>
      </c>
      <c r="K78">
        <v>2030.87</v>
      </c>
      <c r="L78">
        <v>568.64</v>
      </c>
      <c r="M78">
        <v>0</v>
      </c>
      <c r="N78">
        <v>0</v>
      </c>
      <c r="O78">
        <v>0</v>
      </c>
      <c r="P78" t="s">
        <v>2061</v>
      </c>
    </row>
    <row r="79" spans="1:16">
      <c r="A79" s="339">
        <v>43556</v>
      </c>
      <c r="B79" t="s">
        <v>866</v>
      </c>
      <c r="C79" t="s">
        <v>2138</v>
      </c>
      <c r="D79" t="s">
        <v>867</v>
      </c>
      <c r="E79" t="s">
        <v>2057</v>
      </c>
      <c r="F79" t="s">
        <v>2082</v>
      </c>
      <c r="G79">
        <v>1505</v>
      </c>
      <c r="H79" t="s">
        <v>2059</v>
      </c>
      <c r="I79" t="s">
        <v>2060</v>
      </c>
      <c r="J79">
        <v>18</v>
      </c>
      <c r="K79">
        <v>1275.5</v>
      </c>
      <c r="L79">
        <v>0</v>
      </c>
      <c r="M79">
        <v>114.8</v>
      </c>
      <c r="N79">
        <v>114.8</v>
      </c>
      <c r="O79">
        <v>0</v>
      </c>
      <c r="P79" t="s">
        <v>2061</v>
      </c>
    </row>
    <row r="80" spans="1:16">
      <c r="A80" s="339">
        <v>43556</v>
      </c>
      <c r="B80" t="s">
        <v>805</v>
      </c>
      <c r="C80" t="s">
        <v>2139</v>
      </c>
      <c r="D80" t="s">
        <v>2140</v>
      </c>
      <c r="E80" t="s">
        <v>2057</v>
      </c>
      <c r="F80" t="s">
        <v>2071</v>
      </c>
      <c r="G80">
        <v>9440</v>
      </c>
      <c r="H80" t="s">
        <v>2059</v>
      </c>
      <c r="I80" t="s">
        <v>2060</v>
      </c>
      <c r="J80">
        <v>18</v>
      </c>
      <c r="K80">
        <v>8000</v>
      </c>
      <c r="L80">
        <v>0</v>
      </c>
      <c r="M80">
        <v>720</v>
      </c>
      <c r="N80">
        <v>720</v>
      </c>
      <c r="O80">
        <v>0</v>
      </c>
      <c r="P80" t="s">
        <v>2061</v>
      </c>
    </row>
    <row r="81" spans="1:16">
      <c r="A81" s="339">
        <v>43556</v>
      </c>
      <c r="B81" t="s">
        <v>858</v>
      </c>
      <c r="C81" t="s">
        <v>2141</v>
      </c>
      <c r="D81" t="s">
        <v>2142</v>
      </c>
      <c r="E81" t="s">
        <v>2057</v>
      </c>
      <c r="F81" t="s">
        <v>2073</v>
      </c>
      <c r="G81">
        <v>64593</v>
      </c>
      <c r="H81" t="s">
        <v>2059</v>
      </c>
      <c r="I81" t="s">
        <v>2060</v>
      </c>
      <c r="J81">
        <v>18</v>
      </c>
      <c r="K81">
        <v>54740</v>
      </c>
      <c r="L81">
        <v>0</v>
      </c>
      <c r="M81">
        <v>4926.6000000000004</v>
      </c>
      <c r="N81">
        <v>4926.6000000000004</v>
      </c>
      <c r="O81">
        <v>0</v>
      </c>
      <c r="P81" t="s">
        <v>2061</v>
      </c>
    </row>
    <row r="82" spans="1:16">
      <c r="A82" s="339">
        <v>43556</v>
      </c>
      <c r="B82" t="s">
        <v>858</v>
      </c>
      <c r="C82" t="s">
        <v>2141</v>
      </c>
      <c r="D82" t="s">
        <v>2143</v>
      </c>
      <c r="E82" t="s">
        <v>2057</v>
      </c>
      <c r="F82" t="s">
        <v>2075</v>
      </c>
      <c r="G82">
        <v>19627</v>
      </c>
      <c r="H82" t="s">
        <v>2059</v>
      </c>
      <c r="I82" t="s">
        <v>2060</v>
      </c>
      <c r="J82">
        <v>18</v>
      </c>
      <c r="K82">
        <v>16633</v>
      </c>
      <c r="L82">
        <v>0</v>
      </c>
      <c r="M82">
        <v>1496.97</v>
      </c>
      <c r="N82">
        <v>1496.97</v>
      </c>
      <c r="O82">
        <v>0</v>
      </c>
      <c r="P82" t="s">
        <v>2061</v>
      </c>
    </row>
    <row r="83" spans="1:16">
      <c r="A83" s="339">
        <v>43556</v>
      </c>
      <c r="B83" t="s">
        <v>858</v>
      </c>
      <c r="C83" t="s">
        <v>2141</v>
      </c>
      <c r="D83" t="s">
        <v>2144</v>
      </c>
      <c r="E83" t="s">
        <v>2057</v>
      </c>
      <c r="F83" t="s">
        <v>2075</v>
      </c>
      <c r="G83">
        <v>2478</v>
      </c>
      <c r="H83" t="s">
        <v>2059</v>
      </c>
      <c r="I83" t="s">
        <v>2060</v>
      </c>
      <c r="J83">
        <v>18</v>
      </c>
      <c r="K83">
        <v>2100</v>
      </c>
      <c r="L83">
        <v>0</v>
      </c>
      <c r="M83">
        <v>189</v>
      </c>
      <c r="N83">
        <v>189</v>
      </c>
      <c r="O83">
        <v>0</v>
      </c>
      <c r="P83" t="s">
        <v>2061</v>
      </c>
    </row>
    <row r="84" spans="1:16">
      <c r="A84" s="339">
        <v>43556</v>
      </c>
      <c r="B84" t="s">
        <v>858</v>
      </c>
      <c r="C84" t="s">
        <v>2141</v>
      </c>
      <c r="D84" t="s">
        <v>2145</v>
      </c>
      <c r="E84" t="s">
        <v>2057</v>
      </c>
      <c r="F84" t="s">
        <v>2075</v>
      </c>
      <c r="G84">
        <v>16048</v>
      </c>
      <c r="H84" t="s">
        <v>2059</v>
      </c>
      <c r="I84" t="s">
        <v>2060</v>
      </c>
      <c r="J84">
        <v>18</v>
      </c>
      <c r="K84">
        <v>13600</v>
      </c>
      <c r="L84">
        <v>0</v>
      </c>
      <c r="M84">
        <v>1224</v>
      </c>
      <c r="N84">
        <v>1224</v>
      </c>
      <c r="O84">
        <v>0</v>
      </c>
      <c r="P84" t="s">
        <v>2061</v>
      </c>
    </row>
    <row r="85" spans="1:16">
      <c r="A85" s="339">
        <v>43556</v>
      </c>
      <c r="B85" t="s">
        <v>858</v>
      </c>
      <c r="C85" t="s">
        <v>2141</v>
      </c>
      <c r="D85" t="s">
        <v>2146</v>
      </c>
      <c r="E85" t="s">
        <v>2057</v>
      </c>
      <c r="F85" t="s">
        <v>2075</v>
      </c>
      <c r="G85">
        <v>8000</v>
      </c>
      <c r="H85" t="s">
        <v>2059</v>
      </c>
      <c r="I85" t="s">
        <v>2060</v>
      </c>
      <c r="J85">
        <v>18</v>
      </c>
      <c r="K85">
        <v>6780</v>
      </c>
      <c r="L85">
        <v>0</v>
      </c>
      <c r="M85">
        <v>610.20000000000005</v>
      </c>
      <c r="N85">
        <v>610.20000000000005</v>
      </c>
      <c r="O85">
        <v>0</v>
      </c>
      <c r="P85" t="s">
        <v>2061</v>
      </c>
    </row>
    <row r="86" spans="1:16">
      <c r="A86" s="339">
        <v>43556</v>
      </c>
      <c r="B86" t="s">
        <v>858</v>
      </c>
      <c r="C86" t="s">
        <v>2141</v>
      </c>
      <c r="D86" t="s">
        <v>2147</v>
      </c>
      <c r="E86" t="s">
        <v>2057</v>
      </c>
      <c r="F86" t="s">
        <v>2075</v>
      </c>
      <c r="G86">
        <v>3540</v>
      </c>
      <c r="H86" t="s">
        <v>2059</v>
      </c>
      <c r="I86" t="s">
        <v>2060</v>
      </c>
      <c r="J86">
        <v>18</v>
      </c>
      <c r="K86">
        <v>3000</v>
      </c>
      <c r="L86">
        <v>0</v>
      </c>
      <c r="M86">
        <v>270</v>
      </c>
      <c r="N86">
        <v>270</v>
      </c>
      <c r="O86">
        <v>0</v>
      </c>
      <c r="P86" t="s">
        <v>2061</v>
      </c>
    </row>
    <row r="87" spans="1:16">
      <c r="A87" s="339">
        <v>43556</v>
      </c>
      <c r="B87" t="s">
        <v>835</v>
      </c>
      <c r="C87" t="s">
        <v>2148</v>
      </c>
      <c r="D87" t="s">
        <v>2149</v>
      </c>
      <c r="E87" t="s">
        <v>2057</v>
      </c>
      <c r="F87" t="s">
        <v>2072</v>
      </c>
      <c r="G87">
        <v>9508.2800000000007</v>
      </c>
      <c r="H87" t="s">
        <v>2059</v>
      </c>
      <c r="I87" t="s">
        <v>2060</v>
      </c>
      <c r="J87">
        <v>28</v>
      </c>
      <c r="K87">
        <v>7428.34</v>
      </c>
      <c r="L87">
        <v>2079.94</v>
      </c>
      <c r="M87">
        <v>0</v>
      </c>
      <c r="N87">
        <v>0</v>
      </c>
      <c r="O87">
        <v>0</v>
      </c>
      <c r="P87" t="s">
        <v>2061</v>
      </c>
    </row>
    <row r="88" spans="1:16">
      <c r="A88" s="339">
        <v>43556</v>
      </c>
      <c r="B88" t="s">
        <v>914</v>
      </c>
      <c r="C88" t="s">
        <v>2150</v>
      </c>
      <c r="D88" t="s">
        <v>2151</v>
      </c>
      <c r="E88" t="s">
        <v>2057</v>
      </c>
      <c r="F88" t="s">
        <v>2088</v>
      </c>
      <c r="G88">
        <v>21240</v>
      </c>
      <c r="H88" t="s">
        <v>2059</v>
      </c>
      <c r="I88" t="s">
        <v>2060</v>
      </c>
      <c r="J88">
        <v>18</v>
      </c>
      <c r="K88">
        <v>18000</v>
      </c>
      <c r="L88">
        <v>0</v>
      </c>
      <c r="M88">
        <v>1620</v>
      </c>
      <c r="N88">
        <v>1620</v>
      </c>
      <c r="O88">
        <v>0</v>
      </c>
      <c r="P88" t="s">
        <v>2061</v>
      </c>
    </row>
    <row r="89" spans="1:16">
      <c r="A89" s="339">
        <v>43556</v>
      </c>
      <c r="B89" t="s">
        <v>817</v>
      </c>
      <c r="C89" t="s">
        <v>2152</v>
      </c>
      <c r="D89" t="s">
        <v>818</v>
      </c>
      <c r="E89" t="s">
        <v>2057</v>
      </c>
      <c r="F89" t="s">
        <v>2072</v>
      </c>
      <c r="G89">
        <v>6520.68</v>
      </c>
      <c r="H89" t="s">
        <v>2059</v>
      </c>
      <c r="I89" t="s">
        <v>2060</v>
      </c>
      <c r="J89">
        <v>18</v>
      </c>
      <c r="K89">
        <v>5526</v>
      </c>
      <c r="L89">
        <v>0</v>
      </c>
      <c r="M89">
        <v>497.34</v>
      </c>
      <c r="N89">
        <v>497.34</v>
      </c>
      <c r="O89">
        <v>0</v>
      </c>
      <c r="P89" t="s">
        <v>2061</v>
      </c>
    </row>
    <row r="90" spans="1:16">
      <c r="A90" s="339">
        <v>43556</v>
      </c>
      <c r="B90" t="s">
        <v>817</v>
      </c>
      <c r="C90" t="s">
        <v>2152</v>
      </c>
      <c r="D90" t="s">
        <v>845</v>
      </c>
      <c r="E90" t="s">
        <v>2057</v>
      </c>
      <c r="F90" t="s">
        <v>2072</v>
      </c>
      <c r="G90">
        <v>10097</v>
      </c>
      <c r="H90" t="s">
        <v>2059</v>
      </c>
      <c r="I90" t="s">
        <v>2060</v>
      </c>
      <c r="J90">
        <v>0</v>
      </c>
      <c r="K90">
        <v>300</v>
      </c>
      <c r="L90">
        <v>0</v>
      </c>
      <c r="M90">
        <v>0</v>
      </c>
      <c r="N90">
        <v>0</v>
      </c>
      <c r="O90">
        <v>0</v>
      </c>
      <c r="P90" t="s">
        <v>2061</v>
      </c>
    </row>
    <row r="91" spans="1:16">
      <c r="A91" s="339">
        <v>43556</v>
      </c>
      <c r="B91" t="s">
        <v>817</v>
      </c>
      <c r="C91" t="s">
        <v>2152</v>
      </c>
      <c r="D91" t="s">
        <v>845</v>
      </c>
      <c r="E91" t="s">
        <v>2057</v>
      </c>
      <c r="F91" t="s">
        <v>2072</v>
      </c>
      <c r="G91">
        <v>10097</v>
      </c>
      <c r="H91" t="s">
        <v>2059</v>
      </c>
      <c r="I91" t="s">
        <v>2060</v>
      </c>
      <c r="J91">
        <v>5</v>
      </c>
      <c r="K91">
        <v>9330</v>
      </c>
      <c r="L91">
        <v>0</v>
      </c>
      <c r="M91">
        <v>233.25</v>
      </c>
      <c r="N91">
        <v>233.25</v>
      </c>
      <c r="O91">
        <v>0</v>
      </c>
      <c r="P91" t="s">
        <v>2061</v>
      </c>
    </row>
    <row r="92" spans="1:16">
      <c r="A92" s="339">
        <v>43556</v>
      </c>
      <c r="B92" t="s">
        <v>817</v>
      </c>
      <c r="C92" t="s">
        <v>2152</v>
      </c>
      <c r="D92" t="s">
        <v>819</v>
      </c>
      <c r="E92" t="s">
        <v>2057</v>
      </c>
      <c r="F92" t="s">
        <v>2072</v>
      </c>
      <c r="G92">
        <v>8008</v>
      </c>
      <c r="H92" t="s">
        <v>2059</v>
      </c>
      <c r="I92" t="s">
        <v>2060</v>
      </c>
      <c r="J92">
        <v>12</v>
      </c>
      <c r="K92">
        <v>7150</v>
      </c>
      <c r="L92">
        <v>0</v>
      </c>
      <c r="M92">
        <v>429</v>
      </c>
      <c r="N92">
        <v>429</v>
      </c>
      <c r="O92">
        <v>0</v>
      </c>
      <c r="P92" t="s">
        <v>2061</v>
      </c>
    </row>
    <row r="93" spans="1:16">
      <c r="A93" s="339">
        <v>43556</v>
      </c>
      <c r="B93" t="s">
        <v>817</v>
      </c>
      <c r="C93" t="s">
        <v>2152</v>
      </c>
      <c r="D93" t="s">
        <v>899</v>
      </c>
      <c r="E93" t="s">
        <v>2057</v>
      </c>
      <c r="F93" t="s">
        <v>2088</v>
      </c>
      <c r="G93">
        <v>6117</v>
      </c>
      <c r="H93" t="s">
        <v>2059</v>
      </c>
      <c r="I93" t="s">
        <v>2060</v>
      </c>
      <c r="J93">
        <v>18</v>
      </c>
      <c r="K93">
        <v>5184</v>
      </c>
      <c r="L93">
        <v>0</v>
      </c>
      <c r="M93">
        <v>466.56</v>
      </c>
      <c r="N93">
        <v>466.56</v>
      </c>
      <c r="O93">
        <v>0</v>
      </c>
      <c r="P93" t="s">
        <v>2061</v>
      </c>
    </row>
    <row r="94" spans="1:16">
      <c r="A94" s="339">
        <v>43556</v>
      </c>
      <c r="B94" t="s">
        <v>817</v>
      </c>
      <c r="C94" t="s">
        <v>2152</v>
      </c>
      <c r="D94" t="s">
        <v>900</v>
      </c>
      <c r="E94" t="s">
        <v>2057</v>
      </c>
      <c r="F94" t="s">
        <v>2127</v>
      </c>
      <c r="G94">
        <v>708</v>
      </c>
      <c r="H94" t="s">
        <v>2059</v>
      </c>
      <c r="I94" t="s">
        <v>2060</v>
      </c>
      <c r="J94">
        <v>18</v>
      </c>
      <c r="K94">
        <v>600</v>
      </c>
      <c r="L94">
        <v>0</v>
      </c>
      <c r="M94">
        <v>54</v>
      </c>
      <c r="N94">
        <v>54</v>
      </c>
      <c r="O94">
        <v>0</v>
      </c>
      <c r="P94" t="s">
        <v>2061</v>
      </c>
    </row>
    <row r="95" spans="1:16">
      <c r="A95" s="339">
        <v>43556</v>
      </c>
      <c r="B95" t="s">
        <v>817</v>
      </c>
      <c r="C95" t="s">
        <v>2152</v>
      </c>
      <c r="D95" t="s">
        <v>897</v>
      </c>
      <c r="E95" t="s">
        <v>2057</v>
      </c>
      <c r="F95" t="s">
        <v>2075</v>
      </c>
      <c r="G95">
        <v>5344</v>
      </c>
      <c r="H95" t="s">
        <v>2059</v>
      </c>
      <c r="I95" t="s">
        <v>2060</v>
      </c>
      <c r="J95">
        <v>0</v>
      </c>
      <c r="K95">
        <v>60</v>
      </c>
      <c r="L95">
        <v>0</v>
      </c>
      <c r="M95">
        <v>0</v>
      </c>
      <c r="N95">
        <v>0</v>
      </c>
      <c r="O95">
        <v>0</v>
      </c>
      <c r="P95" t="s">
        <v>2061</v>
      </c>
    </row>
    <row r="96" spans="1:16">
      <c r="A96" s="339">
        <v>43556</v>
      </c>
      <c r="B96" t="s">
        <v>817</v>
      </c>
      <c r="C96" t="s">
        <v>2152</v>
      </c>
      <c r="D96" t="s">
        <v>897</v>
      </c>
      <c r="E96" t="s">
        <v>2057</v>
      </c>
      <c r="F96" t="s">
        <v>2075</v>
      </c>
      <c r="G96">
        <v>5344</v>
      </c>
      <c r="H96" t="s">
        <v>2059</v>
      </c>
      <c r="I96" t="s">
        <v>2060</v>
      </c>
      <c r="J96">
        <v>18</v>
      </c>
      <c r="K96">
        <v>4478</v>
      </c>
      <c r="L96">
        <v>0</v>
      </c>
      <c r="M96">
        <v>403.02</v>
      </c>
      <c r="N96">
        <v>403.02</v>
      </c>
      <c r="O96">
        <v>0</v>
      </c>
      <c r="P96" t="s">
        <v>2061</v>
      </c>
    </row>
    <row r="97" spans="1:16">
      <c r="A97" s="339">
        <v>43556</v>
      </c>
      <c r="B97" t="s">
        <v>817</v>
      </c>
      <c r="C97" t="s">
        <v>2152</v>
      </c>
      <c r="D97" t="s">
        <v>898</v>
      </c>
      <c r="E97" t="s">
        <v>2057</v>
      </c>
      <c r="F97" t="s">
        <v>2075</v>
      </c>
      <c r="G97">
        <v>7888</v>
      </c>
      <c r="H97" t="s">
        <v>2059</v>
      </c>
      <c r="I97" t="s">
        <v>2060</v>
      </c>
      <c r="J97">
        <v>5</v>
      </c>
      <c r="K97">
        <v>2400</v>
      </c>
      <c r="L97">
        <v>0</v>
      </c>
      <c r="M97">
        <v>60</v>
      </c>
      <c r="N97">
        <v>60</v>
      </c>
      <c r="O97">
        <v>0</v>
      </c>
      <c r="P97" t="s">
        <v>2061</v>
      </c>
    </row>
    <row r="98" spans="1:16">
      <c r="A98" s="339">
        <v>43556</v>
      </c>
      <c r="B98" t="s">
        <v>817</v>
      </c>
      <c r="C98" t="s">
        <v>2152</v>
      </c>
      <c r="D98" t="s">
        <v>898</v>
      </c>
      <c r="E98" t="s">
        <v>2057</v>
      </c>
      <c r="F98" t="s">
        <v>2075</v>
      </c>
      <c r="G98">
        <v>7888</v>
      </c>
      <c r="H98" t="s">
        <v>2059</v>
      </c>
      <c r="I98" t="s">
        <v>2060</v>
      </c>
      <c r="J98">
        <v>12</v>
      </c>
      <c r="K98">
        <v>4793.1000000000004</v>
      </c>
      <c r="L98">
        <v>0</v>
      </c>
      <c r="M98">
        <v>287.58999999999997</v>
      </c>
      <c r="N98">
        <v>287.58999999999997</v>
      </c>
      <c r="O98">
        <v>0</v>
      </c>
      <c r="P98" t="s">
        <v>2061</v>
      </c>
    </row>
    <row r="99" spans="1:16">
      <c r="A99" s="339">
        <v>43556</v>
      </c>
      <c r="B99" t="s">
        <v>34</v>
      </c>
      <c r="C99" t="s">
        <v>2153</v>
      </c>
      <c r="D99" t="s">
        <v>2154</v>
      </c>
      <c r="E99" t="s">
        <v>2057</v>
      </c>
      <c r="F99" t="s">
        <v>2155</v>
      </c>
      <c r="G99">
        <v>4746.24</v>
      </c>
      <c r="H99" t="s">
        <v>2059</v>
      </c>
      <c r="I99" t="s">
        <v>2060</v>
      </c>
      <c r="J99">
        <v>28</v>
      </c>
      <c r="K99">
        <v>3708</v>
      </c>
      <c r="L99">
        <v>0</v>
      </c>
      <c r="M99">
        <v>519.12</v>
      </c>
      <c r="N99">
        <v>519.12</v>
      </c>
      <c r="O99">
        <v>0</v>
      </c>
      <c r="P99" t="s">
        <v>2061</v>
      </c>
    </row>
    <row r="100" spans="1:16">
      <c r="A100" s="339">
        <v>43556</v>
      </c>
      <c r="B100" t="s">
        <v>34</v>
      </c>
      <c r="C100" t="s">
        <v>2153</v>
      </c>
      <c r="D100" t="s">
        <v>2156</v>
      </c>
      <c r="E100" t="s">
        <v>2057</v>
      </c>
      <c r="F100" t="s">
        <v>2155</v>
      </c>
      <c r="G100">
        <v>9492.48</v>
      </c>
      <c r="H100" t="s">
        <v>2059</v>
      </c>
      <c r="I100" t="s">
        <v>2060</v>
      </c>
      <c r="J100">
        <v>28</v>
      </c>
      <c r="K100">
        <v>7416</v>
      </c>
      <c r="L100">
        <v>0</v>
      </c>
      <c r="M100">
        <v>1038.24</v>
      </c>
      <c r="N100">
        <v>1038.24</v>
      </c>
      <c r="O100">
        <v>0</v>
      </c>
      <c r="P100" t="s">
        <v>2061</v>
      </c>
    </row>
    <row r="101" spans="1:16">
      <c r="A101" s="339">
        <v>43556</v>
      </c>
      <c r="B101" t="s">
        <v>34</v>
      </c>
      <c r="C101" t="s">
        <v>2153</v>
      </c>
      <c r="D101" t="s">
        <v>2157</v>
      </c>
      <c r="E101" t="s">
        <v>2057</v>
      </c>
      <c r="F101" t="s">
        <v>2155</v>
      </c>
      <c r="G101">
        <v>4746.24</v>
      </c>
      <c r="H101" t="s">
        <v>2059</v>
      </c>
      <c r="I101" t="s">
        <v>2060</v>
      </c>
      <c r="J101">
        <v>28</v>
      </c>
      <c r="K101">
        <v>3708</v>
      </c>
      <c r="L101">
        <v>0</v>
      </c>
      <c r="M101">
        <v>519.12</v>
      </c>
      <c r="N101">
        <v>519.12</v>
      </c>
      <c r="O101">
        <v>0</v>
      </c>
      <c r="P101" t="s">
        <v>2061</v>
      </c>
    </row>
    <row r="102" spans="1:16">
      <c r="A102" s="339">
        <v>43556</v>
      </c>
      <c r="B102" t="s">
        <v>34</v>
      </c>
      <c r="C102" t="s">
        <v>2153</v>
      </c>
      <c r="D102" t="s">
        <v>2158</v>
      </c>
      <c r="E102" t="s">
        <v>2057</v>
      </c>
      <c r="F102" t="s">
        <v>2159</v>
      </c>
      <c r="G102">
        <v>4746.24</v>
      </c>
      <c r="H102" t="s">
        <v>2059</v>
      </c>
      <c r="I102" t="s">
        <v>2060</v>
      </c>
      <c r="J102">
        <v>28</v>
      </c>
      <c r="K102">
        <v>3708</v>
      </c>
      <c r="L102">
        <v>0</v>
      </c>
      <c r="M102">
        <v>519.12</v>
      </c>
      <c r="N102">
        <v>519.12</v>
      </c>
      <c r="O102">
        <v>0</v>
      </c>
      <c r="P102" t="s">
        <v>2061</v>
      </c>
    </row>
    <row r="103" spans="1:16">
      <c r="A103" s="339">
        <v>43556</v>
      </c>
      <c r="B103" t="s">
        <v>34</v>
      </c>
      <c r="C103" t="s">
        <v>2153</v>
      </c>
      <c r="D103" t="s">
        <v>2160</v>
      </c>
      <c r="E103" t="s">
        <v>2057</v>
      </c>
      <c r="F103" t="s">
        <v>2159</v>
      </c>
      <c r="G103">
        <v>4746.24</v>
      </c>
      <c r="H103" t="s">
        <v>2059</v>
      </c>
      <c r="I103" t="s">
        <v>2060</v>
      </c>
      <c r="J103">
        <v>28</v>
      </c>
      <c r="K103">
        <v>3708</v>
      </c>
      <c r="L103">
        <v>0</v>
      </c>
      <c r="M103">
        <v>519.12</v>
      </c>
      <c r="N103">
        <v>519.12</v>
      </c>
      <c r="O103">
        <v>0</v>
      </c>
      <c r="P103" t="s">
        <v>2061</v>
      </c>
    </row>
    <row r="104" spans="1:16">
      <c r="A104" s="339">
        <v>43556</v>
      </c>
      <c r="B104" t="s">
        <v>34</v>
      </c>
      <c r="C104" t="s">
        <v>2153</v>
      </c>
      <c r="D104" t="s">
        <v>2161</v>
      </c>
      <c r="E104" t="s">
        <v>2057</v>
      </c>
      <c r="F104" t="s">
        <v>2162</v>
      </c>
      <c r="G104">
        <v>10475.52</v>
      </c>
      <c r="H104" t="s">
        <v>2059</v>
      </c>
      <c r="I104" t="s">
        <v>2060</v>
      </c>
      <c r="J104">
        <v>28</v>
      </c>
      <c r="K104">
        <v>8184</v>
      </c>
      <c r="L104">
        <v>0</v>
      </c>
      <c r="M104">
        <v>1145.76</v>
      </c>
      <c r="N104">
        <v>1145.76</v>
      </c>
      <c r="O104">
        <v>0</v>
      </c>
      <c r="P104" t="s">
        <v>2061</v>
      </c>
    </row>
    <row r="105" spans="1:16">
      <c r="A105" s="339">
        <v>43556</v>
      </c>
      <c r="B105" t="s">
        <v>34</v>
      </c>
      <c r="C105" t="s">
        <v>2153</v>
      </c>
      <c r="D105" t="s">
        <v>2163</v>
      </c>
      <c r="E105" t="s">
        <v>2057</v>
      </c>
      <c r="F105" t="s">
        <v>2162</v>
      </c>
      <c r="G105">
        <v>8593.42</v>
      </c>
      <c r="H105" t="s">
        <v>2059</v>
      </c>
      <c r="I105" t="s">
        <v>2060</v>
      </c>
      <c r="J105">
        <v>28</v>
      </c>
      <c r="K105">
        <v>6713.6</v>
      </c>
      <c r="L105">
        <v>0</v>
      </c>
      <c r="M105">
        <v>939.91</v>
      </c>
      <c r="N105">
        <v>939.91</v>
      </c>
      <c r="O105">
        <v>0</v>
      </c>
      <c r="P105" t="s">
        <v>2061</v>
      </c>
    </row>
    <row r="106" spans="1:16">
      <c r="A106" s="339">
        <v>43556</v>
      </c>
      <c r="B106" t="s">
        <v>34</v>
      </c>
      <c r="C106" t="s">
        <v>2153</v>
      </c>
      <c r="D106" t="s">
        <v>2164</v>
      </c>
      <c r="E106" t="s">
        <v>2057</v>
      </c>
      <c r="F106" t="s">
        <v>2069</v>
      </c>
      <c r="G106">
        <v>4746.24</v>
      </c>
      <c r="H106" t="s">
        <v>2059</v>
      </c>
      <c r="I106" t="s">
        <v>2060</v>
      </c>
      <c r="J106">
        <v>28</v>
      </c>
      <c r="K106">
        <v>3708</v>
      </c>
      <c r="L106">
        <v>0</v>
      </c>
      <c r="M106">
        <v>519.12</v>
      </c>
      <c r="N106">
        <v>519.12</v>
      </c>
      <c r="O106">
        <v>0</v>
      </c>
      <c r="P106" t="s">
        <v>2061</v>
      </c>
    </row>
    <row r="107" spans="1:16">
      <c r="A107" s="339">
        <v>43556</v>
      </c>
      <c r="B107" t="s">
        <v>34</v>
      </c>
      <c r="C107" t="s">
        <v>2153</v>
      </c>
      <c r="D107" t="s">
        <v>2165</v>
      </c>
      <c r="E107" t="s">
        <v>2057</v>
      </c>
      <c r="F107" t="s">
        <v>2069</v>
      </c>
      <c r="G107">
        <v>4746.24</v>
      </c>
      <c r="H107" t="s">
        <v>2059</v>
      </c>
      <c r="I107" t="s">
        <v>2060</v>
      </c>
      <c r="J107">
        <v>28</v>
      </c>
      <c r="K107">
        <v>3708</v>
      </c>
      <c r="L107">
        <v>0</v>
      </c>
      <c r="M107">
        <v>519.12</v>
      </c>
      <c r="N107">
        <v>519.12</v>
      </c>
      <c r="O107">
        <v>0</v>
      </c>
      <c r="P107" t="s">
        <v>2061</v>
      </c>
    </row>
    <row r="108" spans="1:16">
      <c r="A108" s="339">
        <v>43556</v>
      </c>
      <c r="B108" t="s">
        <v>34</v>
      </c>
      <c r="C108" t="s">
        <v>2153</v>
      </c>
      <c r="D108" t="s">
        <v>2166</v>
      </c>
      <c r="E108" t="s">
        <v>2057</v>
      </c>
      <c r="F108" t="s">
        <v>2067</v>
      </c>
      <c r="G108">
        <v>2373.12</v>
      </c>
      <c r="H108" t="s">
        <v>2059</v>
      </c>
      <c r="I108" t="s">
        <v>2060</v>
      </c>
      <c r="J108">
        <v>28</v>
      </c>
      <c r="K108">
        <v>1854</v>
      </c>
      <c r="L108">
        <v>0</v>
      </c>
      <c r="M108">
        <v>259.56</v>
      </c>
      <c r="N108">
        <v>259.56</v>
      </c>
      <c r="O108">
        <v>0</v>
      </c>
      <c r="P108" t="s">
        <v>2061</v>
      </c>
    </row>
    <row r="109" spans="1:16">
      <c r="A109" s="339">
        <v>43556</v>
      </c>
      <c r="B109" t="s">
        <v>34</v>
      </c>
      <c r="C109" t="s">
        <v>2153</v>
      </c>
      <c r="D109" t="s">
        <v>2167</v>
      </c>
      <c r="E109" t="s">
        <v>2057</v>
      </c>
      <c r="F109" t="s">
        <v>2067</v>
      </c>
      <c r="G109">
        <v>2373.12</v>
      </c>
      <c r="H109" t="s">
        <v>2059</v>
      </c>
      <c r="I109" t="s">
        <v>2060</v>
      </c>
      <c r="J109">
        <v>28</v>
      </c>
      <c r="K109">
        <v>1854</v>
      </c>
      <c r="L109">
        <v>0</v>
      </c>
      <c r="M109">
        <v>259.56</v>
      </c>
      <c r="N109">
        <v>259.56</v>
      </c>
      <c r="O109">
        <v>0</v>
      </c>
      <c r="P109" t="s">
        <v>2061</v>
      </c>
    </row>
    <row r="110" spans="1:16">
      <c r="A110" s="339">
        <v>43556</v>
      </c>
      <c r="B110" t="s">
        <v>34</v>
      </c>
      <c r="C110" t="s">
        <v>2153</v>
      </c>
      <c r="D110" t="s">
        <v>2168</v>
      </c>
      <c r="E110" t="s">
        <v>2057</v>
      </c>
      <c r="F110" t="s">
        <v>2105</v>
      </c>
      <c r="G110">
        <v>13094.4</v>
      </c>
      <c r="H110" t="s">
        <v>2059</v>
      </c>
      <c r="I110" t="s">
        <v>2060</v>
      </c>
      <c r="J110">
        <v>28</v>
      </c>
      <c r="K110">
        <v>10230</v>
      </c>
      <c r="L110">
        <v>0</v>
      </c>
      <c r="M110">
        <v>1432.2</v>
      </c>
      <c r="N110">
        <v>1432.2</v>
      </c>
      <c r="O110">
        <v>0</v>
      </c>
      <c r="P110" t="s">
        <v>2061</v>
      </c>
    </row>
    <row r="111" spans="1:16">
      <c r="A111" s="339">
        <v>43556</v>
      </c>
      <c r="B111" t="s">
        <v>34</v>
      </c>
      <c r="C111" t="s">
        <v>2153</v>
      </c>
      <c r="D111" t="s">
        <v>2169</v>
      </c>
      <c r="E111" t="s">
        <v>2057</v>
      </c>
      <c r="F111" t="s">
        <v>2105</v>
      </c>
      <c r="G111">
        <v>10741.76</v>
      </c>
      <c r="H111" t="s">
        <v>2059</v>
      </c>
      <c r="I111" t="s">
        <v>2060</v>
      </c>
      <c r="J111">
        <v>28</v>
      </c>
      <c r="K111">
        <v>8392</v>
      </c>
      <c r="L111">
        <v>0</v>
      </c>
      <c r="M111">
        <v>1174.8800000000001</v>
      </c>
      <c r="N111">
        <v>1174.8800000000001</v>
      </c>
      <c r="O111">
        <v>0</v>
      </c>
      <c r="P111" t="s">
        <v>2061</v>
      </c>
    </row>
    <row r="112" spans="1:16">
      <c r="A112" s="339">
        <v>43556</v>
      </c>
      <c r="B112" t="s">
        <v>34</v>
      </c>
      <c r="C112" t="s">
        <v>2153</v>
      </c>
      <c r="D112" t="s">
        <v>2170</v>
      </c>
      <c r="E112" t="s">
        <v>2057</v>
      </c>
      <c r="F112" t="s">
        <v>2065</v>
      </c>
      <c r="G112">
        <v>8593.42</v>
      </c>
      <c r="H112" t="s">
        <v>2059</v>
      </c>
      <c r="I112" t="s">
        <v>2060</v>
      </c>
      <c r="J112">
        <v>28</v>
      </c>
      <c r="K112">
        <v>6713.6</v>
      </c>
      <c r="L112">
        <v>0</v>
      </c>
      <c r="M112">
        <v>939.91</v>
      </c>
      <c r="N112">
        <v>939.91</v>
      </c>
      <c r="O112">
        <v>0</v>
      </c>
      <c r="P112" t="s">
        <v>2061</v>
      </c>
    </row>
    <row r="113" spans="1:16">
      <c r="A113" s="339">
        <v>43556</v>
      </c>
      <c r="B113" t="s">
        <v>34</v>
      </c>
      <c r="C113" t="s">
        <v>2153</v>
      </c>
      <c r="D113" t="s">
        <v>2171</v>
      </c>
      <c r="E113" t="s">
        <v>2057</v>
      </c>
      <c r="F113" t="s">
        <v>2065</v>
      </c>
      <c r="G113">
        <v>10475.52</v>
      </c>
      <c r="H113" t="s">
        <v>2059</v>
      </c>
      <c r="I113" t="s">
        <v>2060</v>
      </c>
      <c r="J113">
        <v>28</v>
      </c>
      <c r="K113">
        <v>8184</v>
      </c>
      <c r="L113">
        <v>0</v>
      </c>
      <c r="M113">
        <v>1145.76</v>
      </c>
      <c r="N113">
        <v>1145.76</v>
      </c>
      <c r="O113">
        <v>0</v>
      </c>
      <c r="P113" t="s">
        <v>2061</v>
      </c>
    </row>
    <row r="114" spans="1:16">
      <c r="A114" s="339">
        <v>43556</v>
      </c>
      <c r="B114" t="s">
        <v>34</v>
      </c>
      <c r="C114" t="s">
        <v>2153</v>
      </c>
      <c r="D114" t="s">
        <v>2172</v>
      </c>
      <c r="E114" t="s">
        <v>2057</v>
      </c>
      <c r="F114" t="s">
        <v>2110</v>
      </c>
      <c r="G114">
        <v>10475.52</v>
      </c>
      <c r="H114" t="s">
        <v>2059</v>
      </c>
      <c r="I114" t="s">
        <v>2060</v>
      </c>
      <c r="J114">
        <v>28</v>
      </c>
      <c r="K114">
        <v>8184</v>
      </c>
      <c r="L114">
        <v>0</v>
      </c>
      <c r="M114">
        <v>1145.76</v>
      </c>
      <c r="N114">
        <v>1145.76</v>
      </c>
      <c r="O114">
        <v>0</v>
      </c>
      <c r="P114" t="s">
        <v>2061</v>
      </c>
    </row>
    <row r="115" spans="1:16">
      <c r="A115" s="339">
        <v>43556</v>
      </c>
      <c r="B115" t="s">
        <v>34</v>
      </c>
      <c r="C115" t="s">
        <v>2153</v>
      </c>
      <c r="D115" t="s">
        <v>2173</v>
      </c>
      <c r="E115" t="s">
        <v>2057</v>
      </c>
      <c r="F115" t="s">
        <v>2110</v>
      </c>
      <c r="G115">
        <v>8593.42</v>
      </c>
      <c r="H115" t="s">
        <v>2059</v>
      </c>
      <c r="I115" t="s">
        <v>2060</v>
      </c>
      <c r="J115">
        <v>28</v>
      </c>
      <c r="K115">
        <v>6713.6</v>
      </c>
      <c r="L115">
        <v>0</v>
      </c>
      <c r="M115">
        <v>939.91</v>
      </c>
      <c r="N115">
        <v>939.91</v>
      </c>
      <c r="O115">
        <v>0</v>
      </c>
      <c r="P115" t="s">
        <v>2061</v>
      </c>
    </row>
    <row r="116" spans="1:16">
      <c r="A116" s="339">
        <v>43556</v>
      </c>
      <c r="B116" t="s">
        <v>34</v>
      </c>
      <c r="C116" t="s">
        <v>2153</v>
      </c>
      <c r="D116" t="s">
        <v>2174</v>
      </c>
      <c r="E116" t="s">
        <v>2057</v>
      </c>
      <c r="F116" t="s">
        <v>2110</v>
      </c>
      <c r="G116">
        <v>4746.24</v>
      </c>
      <c r="H116" t="s">
        <v>2059</v>
      </c>
      <c r="I116" t="s">
        <v>2060</v>
      </c>
      <c r="J116">
        <v>28</v>
      </c>
      <c r="K116">
        <v>3708</v>
      </c>
      <c r="L116">
        <v>0</v>
      </c>
      <c r="M116">
        <v>519.12</v>
      </c>
      <c r="N116">
        <v>519.12</v>
      </c>
      <c r="O116">
        <v>0</v>
      </c>
      <c r="P116" t="s">
        <v>2061</v>
      </c>
    </row>
    <row r="117" spans="1:16">
      <c r="A117" s="339">
        <v>43556</v>
      </c>
      <c r="B117" t="s">
        <v>34</v>
      </c>
      <c r="C117" t="s">
        <v>2153</v>
      </c>
      <c r="D117" t="s">
        <v>2175</v>
      </c>
      <c r="E117" t="s">
        <v>2057</v>
      </c>
      <c r="F117" t="s">
        <v>2110</v>
      </c>
      <c r="G117">
        <v>4746.24</v>
      </c>
      <c r="H117" t="s">
        <v>2059</v>
      </c>
      <c r="I117" t="s">
        <v>2060</v>
      </c>
      <c r="J117">
        <v>28</v>
      </c>
      <c r="K117">
        <v>3708</v>
      </c>
      <c r="L117">
        <v>0</v>
      </c>
      <c r="M117">
        <v>519.12</v>
      </c>
      <c r="N117">
        <v>519.12</v>
      </c>
      <c r="O117">
        <v>0</v>
      </c>
      <c r="P117" t="s">
        <v>2061</v>
      </c>
    </row>
    <row r="118" spans="1:16">
      <c r="A118" s="339">
        <v>43556</v>
      </c>
      <c r="B118" t="s">
        <v>34</v>
      </c>
      <c r="C118" t="s">
        <v>2153</v>
      </c>
      <c r="D118" t="s">
        <v>2176</v>
      </c>
      <c r="E118" t="s">
        <v>2057</v>
      </c>
      <c r="F118" t="s">
        <v>2110</v>
      </c>
      <c r="G118">
        <v>4746.24</v>
      </c>
      <c r="H118" t="s">
        <v>2059</v>
      </c>
      <c r="I118" t="s">
        <v>2060</v>
      </c>
      <c r="J118">
        <v>28</v>
      </c>
      <c r="K118">
        <v>3708</v>
      </c>
      <c r="L118">
        <v>0</v>
      </c>
      <c r="M118">
        <v>519.12</v>
      </c>
      <c r="N118">
        <v>519.12</v>
      </c>
      <c r="O118">
        <v>0</v>
      </c>
      <c r="P118" t="s">
        <v>2061</v>
      </c>
    </row>
    <row r="119" spans="1:16">
      <c r="A119" s="339">
        <v>43556</v>
      </c>
      <c r="B119" t="s">
        <v>34</v>
      </c>
      <c r="C119" t="s">
        <v>2153</v>
      </c>
      <c r="D119" t="s">
        <v>2177</v>
      </c>
      <c r="E119" t="s">
        <v>2057</v>
      </c>
      <c r="F119" t="s">
        <v>2110</v>
      </c>
      <c r="G119">
        <v>4746.24</v>
      </c>
      <c r="H119" t="s">
        <v>2059</v>
      </c>
      <c r="I119" t="s">
        <v>2060</v>
      </c>
      <c r="J119">
        <v>28</v>
      </c>
      <c r="K119">
        <v>3708</v>
      </c>
      <c r="L119">
        <v>0</v>
      </c>
      <c r="M119">
        <v>519.12</v>
      </c>
      <c r="N119">
        <v>519.12</v>
      </c>
      <c r="O119">
        <v>0</v>
      </c>
      <c r="P119" t="s">
        <v>2061</v>
      </c>
    </row>
    <row r="120" spans="1:16">
      <c r="A120" s="339">
        <v>43556</v>
      </c>
      <c r="B120" t="s">
        <v>34</v>
      </c>
      <c r="C120" t="s">
        <v>2153</v>
      </c>
      <c r="D120" t="s">
        <v>2178</v>
      </c>
      <c r="E120" t="s">
        <v>2057</v>
      </c>
      <c r="F120" t="s">
        <v>2110</v>
      </c>
      <c r="G120">
        <v>6547.2</v>
      </c>
      <c r="H120" t="s">
        <v>2059</v>
      </c>
      <c r="I120" t="s">
        <v>2060</v>
      </c>
      <c r="J120">
        <v>28</v>
      </c>
      <c r="K120">
        <v>5115</v>
      </c>
      <c r="L120">
        <v>0</v>
      </c>
      <c r="M120">
        <v>716.1</v>
      </c>
      <c r="N120">
        <v>716.1</v>
      </c>
      <c r="O120">
        <v>0</v>
      </c>
      <c r="P120" t="s">
        <v>2061</v>
      </c>
    </row>
    <row r="121" spans="1:16">
      <c r="A121" s="339">
        <v>43556</v>
      </c>
      <c r="B121" t="s">
        <v>34</v>
      </c>
      <c r="C121" t="s">
        <v>2153</v>
      </c>
      <c r="D121" t="s">
        <v>2179</v>
      </c>
      <c r="E121" t="s">
        <v>2057</v>
      </c>
      <c r="F121" t="s">
        <v>2110</v>
      </c>
      <c r="G121">
        <v>5370.88</v>
      </c>
      <c r="H121" t="s">
        <v>2059</v>
      </c>
      <c r="I121" t="s">
        <v>2060</v>
      </c>
      <c r="J121">
        <v>28</v>
      </c>
      <c r="K121">
        <v>4196</v>
      </c>
      <c r="L121">
        <v>0</v>
      </c>
      <c r="M121">
        <v>587.44000000000005</v>
      </c>
      <c r="N121">
        <v>587.44000000000005</v>
      </c>
      <c r="O121">
        <v>0</v>
      </c>
      <c r="P121" t="s">
        <v>2061</v>
      </c>
    </row>
    <row r="122" spans="1:16">
      <c r="A122" s="339">
        <v>43556</v>
      </c>
      <c r="B122" t="s">
        <v>34</v>
      </c>
      <c r="C122" t="s">
        <v>2153</v>
      </c>
      <c r="D122" t="s">
        <v>2180</v>
      </c>
      <c r="E122" t="s">
        <v>2057</v>
      </c>
      <c r="F122" t="s">
        <v>2121</v>
      </c>
      <c r="G122">
        <v>7119.36</v>
      </c>
      <c r="H122" t="s">
        <v>2059</v>
      </c>
      <c r="I122" t="s">
        <v>2060</v>
      </c>
      <c r="J122">
        <v>28</v>
      </c>
      <c r="K122">
        <v>5562</v>
      </c>
      <c r="L122">
        <v>0</v>
      </c>
      <c r="M122">
        <v>778.68</v>
      </c>
      <c r="N122">
        <v>778.68</v>
      </c>
      <c r="O122">
        <v>0</v>
      </c>
      <c r="P122" t="s">
        <v>2061</v>
      </c>
    </row>
    <row r="123" spans="1:16">
      <c r="A123" s="339">
        <v>43556</v>
      </c>
      <c r="B123" t="s">
        <v>34</v>
      </c>
      <c r="C123" t="s">
        <v>2153</v>
      </c>
      <c r="D123" t="s">
        <v>2181</v>
      </c>
      <c r="E123" t="s">
        <v>2057</v>
      </c>
      <c r="F123" t="s">
        <v>2121</v>
      </c>
      <c r="G123">
        <v>7119.36</v>
      </c>
      <c r="H123" t="s">
        <v>2059</v>
      </c>
      <c r="I123" t="s">
        <v>2060</v>
      </c>
      <c r="J123">
        <v>28</v>
      </c>
      <c r="K123">
        <v>5562</v>
      </c>
      <c r="L123">
        <v>0</v>
      </c>
      <c r="M123">
        <v>778.68</v>
      </c>
      <c r="N123">
        <v>778.68</v>
      </c>
      <c r="O123">
        <v>0</v>
      </c>
      <c r="P123" t="s">
        <v>2061</v>
      </c>
    </row>
    <row r="124" spans="1:16">
      <c r="A124" s="339">
        <v>43556</v>
      </c>
      <c r="B124" t="s">
        <v>34</v>
      </c>
      <c r="C124" t="s">
        <v>2153</v>
      </c>
      <c r="D124" t="s">
        <v>2182</v>
      </c>
      <c r="E124" t="s">
        <v>2057</v>
      </c>
      <c r="F124" t="s">
        <v>2070</v>
      </c>
      <c r="G124">
        <v>3432.96</v>
      </c>
      <c r="H124" t="s">
        <v>2059</v>
      </c>
      <c r="I124" t="s">
        <v>2060</v>
      </c>
      <c r="J124">
        <v>28</v>
      </c>
      <c r="K124">
        <v>2682</v>
      </c>
      <c r="L124">
        <v>0</v>
      </c>
      <c r="M124">
        <v>375.48</v>
      </c>
      <c r="N124">
        <v>375.48</v>
      </c>
      <c r="O124">
        <v>0</v>
      </c>
      <c r="P124" t="s">
        <v>2061</v>
      </c>
    </row>
    <row r="125" spans="1:16">
      <c r="A125" s="339">
        <v>43556</v>
      </c>
      <c r="B125" t="s">
        <v>34</v>
      </c>
      <c r="C125" t="s">
        <v>2153</v>
      </c>
      <c r="D125" t="s">
        <v>2183</v>
      </c>
      <c r="E125" t="s">
        <v>2057</v>
      </c>
      <c r="F125" t="s">
        <v>2070</v>
      </c>
      <c r="G125">
        <v>24030.720000000001</v>
      </c>
      <c r="H125" t="s">
        <v>2059</v>
      </c>
      <c r="I125" t="s">
        <v>2060</v>
      </c>
      <c r="J125">
        <v>28</v>
      </c>
      <c r="K125">
        <v>18774</v>
      </c>
      <c r="L125">
        <v>0</v>
      </c>
      <c r="M125">
        <v>2628.36</v>
      </c>
      <c r="N125">
        <v>2628.36</v>
      </c>
      <c r="O125">
        <v>0</v>
      </c>
      <c r="P125" t="s">
        <v>2061</v>
      </c>
    </row>
    <row r="126" spans="1:16">
      <c r="A126" s="339">
        <v>43556</v>
      </c>
      <c r="B126" t="s">
        <v>807</v>
      </c>
      <c r="C126" t="s">
        <v>2184</v>
      </c>
      <c r="D126" t="s">
        <v>2185</v>
      </c>
      <c r="E126" t="s">
        <v>2057</v>
      </c>
      <c r="F126" t="s">
        <v>2071</v>
      </c>
      <c r="G126">
        <v>17157</v>
      </c>
      <c r="H126" t="s">
        <v>2059</v>
      </c>
      <c r="I126" t="s">
        <v>2060</v>
      </c>
      <c r="J126">
        <v>18</v>
      </c>
      <c r="K126">
        <v>14539.8</v>
      </c>
      <c r="L126">
        <v>0</v>
      </c>
      <c r="M126">
        <v>1308.58</v>
      </c>
      <c r="N126">
        <v>1308.58</v>
      </c>
      <c r="O126">
        <v>0</v>
      </c>
      <c r="P126" t="s">
        <v>2061</v>
      </c>
    </row>
    <row r="127" spans="1:16">
      <c r="A127" s="339">
        <v>43556</v>
      </c>
      <c r="B127" t="s">
        <v>807</v>
      </c>
      <c r="C127" t="s">
        <v>2184</v>
      </c>
      <c r="D127" t="s">
        <v>2186</v>
      </c>
      <c r="E127" t="s">
        <v>2057</v>
      </c>
      <c r="F127" t="s">
        <v>2073</v>
      </c>
      <c r="G127">
        <v>12036</v>
      </c>
      <c r="H127" t="s">
        <v>2059</v>
      </c>
      <c r="I127" t="s">
        <v>2060</v>
      </c>
      <c r="J127">
        <v>18</v>
      </c>
      <c r="K127">
        <v>10200</v>
      </c>
      <c r="L127">
        <v>0</v>
      </c>
      <c r="M127">
        <v>918</v>
      </c>
      <c r="N127">
        <v>918</v>
      </c>
      <c r="O127">
        <v>0</v>
      </c>
      <c r="P127" t="s">
        <v>2061</v>
      </c>
    </row>
    <row r="128" spans="1:16">
      <c r="A128" s="339">
        <v>43556</v>
      </c>
      <c r="B128" t="s">
        <v>807</v>
      </c>
      <c r="C128" t="s">
        <v>2184</v>
      </c>
      <c r="D128" t="s">
        <v>2187</v>
      </c>
      <c r="E128" t="s">
        <v>2057</v>
      </c>
      <c r="F128" t="s">
        <v>2073</v>
      </c>
      <c r="G128">
        <v>2921</v>
      </c>
      <c r="H128" t="s">
        <v>2059</v>
      </c>
      <c r="I128" t="s">
        <v>2060</v>
      </c>
      <c r="J128">
        <v>18</v>
      </c>
      <c r="K128">
        <v>2475.5</v>
      </c>
      <c r="L128">
        <v>0</v>
      </c>
      <c r="M128">
        <v>222.8</v>
      </c>
      <c r="N128">
        <v>222.8</v>
      </c>
      <c r="O128">
        <v>0</v>
      </c>
      <c r="P128" t="s">
        <v>2061</v>
      </c>
    </row>
    <row r="129" spans="1:16">
      <c r="A129" s="339">
        <v>43556</v>
      </c>
      <c r="B129" t="s">
        <v>807</v>
      </c>
      <c r="C129" t="s">
        <v>2184</v>
      </c>
      <c r="D129" t="s">
        <v>2188</v>
      </c>
      <c r="E129" t="s">
        <v>2057</v>
      </c>
      <c r="F129" t="s">
        <v>2119</v>
      </c>
      <c r="G129">
        <v>5154</v>
      </c>
      <c r="H129" t="s">
        <v>2059</v>
      </c>
      <c r="I129" t="s">
        <v>2060</v>
      </c>
      <c r="J129">
        <v>18</v>
      </c>
      <c r="K129">
        <v>4367.76</v>
      </c>
      <c r="L129">
        <v>0</v>
      </c>
      <c r="M129">
        <v>393.1</v>
      </c>
      <c r="N129">
        <v>393.1</v>
      </c>
      <c r="O129">
        <v>0</v>
      </c>
      <c r="P129" t="s">
        <v>2061</v>
      </c>
    </row>
    <row r="130" spans="1:16">
      <c r="A130" s="339">
        <v>43556</v>
      </c>
      <c r="B130" t="s">
        <v>807</v>
      </c>
      <c r="C130" t="s">
        <v>2184</v>
      </c>
      <c r="D130" t="s">
        <v>2189</v>
      </c>
      <c r="E130" t="s">
        <v>2057</v>
      </c>
      <c r="F130" t="s">
        <v>2130</v>
      </c>
      <c r="G130">
        <v>51684</v>
      </c>
      <c r="H130" t="s">
        <v>2059</v>
      </c>
      <c r="I130" t="s">
        <v>2060</v>
      </c>
      <c r="J130">
        <v>18</v>
      </c>
      <c r="K130">
        <v>43800</v>
      </c>
      <c r="L130">
        <v>0</v>
      </c>
      <c r="M130">
        <v>3942</v>
      </c>
      <c r="N130">
        <v>3942</v>
      </c>
      <c r="O130">
        <v>0</v>
      </c>
      <c r="P130" t="s">
        <v>2061</v>
      </c>
    </row>
    <row r="131" spans="1:16">
      <c r="A131" s="339">
        <v>43556</v>
      </c>
      <c r="B131" t="s">
        <v>807</v>
      </c>
      <c r="C131" t="s">
        <v>2184</v>
      </c>
      <c r="D131" t="s">
        <v>2190</v>
      </c>
      <c r="E131" t="s">
        <v>2057</v>
      </c>
      <c r="F131" t="s">
        <v>2130</v>
      </c>
      <c r="G131">
        <v>10278</v>
      </c>
      <c r="H131" t="s">
        <v>2059</v>
      </c>
      <c r="I131" t="s">
        <v>2060</v>
      </c>
      <c r="J131">
        <v>18</v>
      </c>
      <c r="K131">
        <v>8710.2000000000007</v>
      </c>
      <c r="L131">
        <v>0</v>
      </c>
      <c r="M131">
        <v>783.92</v>
      </c>
      <c r="N131">
        <v>783.92</v>
      </c>
      <c r="O131">
        <v>0</v>
      </c>
      <c r="P131" t="s">
        <v>2061</v>
      </c>
    </row>
    <row r="132" spans="1:16">
      <c r="A132" s="339">
        <v>43556</v>
      </c>
      <c r="B132" t="s">
        <v>807</v>
      </c>
      <c r="C132" t="s">
        <v>2184</v>
      </c>
      <c r="D132" t="s">
        <v>2191</v>
      </c>
      <c r="E132" t="s">
        <v>2057</v>
      </c>
      <c r="F132" t="s">
        <v>2075</v>
      </c>
      <c r="G132">
        <v>5154</v>
      </c>
      <c r="H132" t="s">
        <v>2059</v>
      </c>
      <c r="I132" t="s">
        <v>2060</v>
      </c>
      <c r="J132">
        <v>18</v>
      </c>
      <c r="K132">
        <v>4367.76</v>
      </c>
      <c r="L132">
        <v>0</v>
      </c>
      <c r="M132">
        <v>393.1</v>
      </c>
      <c r="N132">
        <v>393.1</v>
      </c>
      <c r="O132">
        <v>0</v>
      </c>
      <c r="P132" t="s">
        <v>2061</v>
      </c>
    </row>
    <row r="133" spans="1:16">
      <c r="A133" s="339">
        <v>43556</v>
      </c>
      <c r="B133" t="s">
        <v>824</v>
      </c>
      <c r="C133" t="s">
        <v>2192</v>
      </c>
      <c r="D133" t="s">
        <v>825</v>
      </c>
      <c r="E133" t="s">
        <v>2057</v>
      </c>
      <c r="F133" t="s">
        <v>2072</v>
      </c>
      <c r="G133">
        <v>16426</v>
      </c>
      <c r="H133" t="s">
        <v>2059</v>
      </c>
      <c r="I133" t="s">
        <v>2060</v>
      </c>
      <c r="J133">
        <v>18</v>
      </c>
      <c r="K133">
        <v>13920.4</v>
      </c>
      <c r="L133">
        <v>0</v>
      </c>
      <c r="M133">
        <v>1252.8399999999999</v>
      </c>
      <c r="N133">
        <v>1252.8399999999999</v>
      </c>
      <c r="O133">
        <v>0</v>
      </c>
      <c r="P133" t="s">
        <v>2061</v>
      </c>
    </row>
    <row r="134" spans="1:16">
      <c r="A134" s="339">
        <v>43556</v>
      </c>
      <c r="B134" t="s">
        <v>824</v>
      </c>
      <c r="C134" t="s">
        <v>2192</v>
      </c>
      <c r="D134" t="s">
        <v>826</v>
      </c>
      <c r="E134" t="s">
        <v>2057</v>
      </c>
      <c r="F134" t="s">
        <v>2072</v>
      </c>
      <c r="G134">
        <v>2832</v>
      </c>
      <c r="H134" t="s">
        <v>2059</v>
      </c>
      <c r="I134" t="s">
        <v>2060</v>
      </c>
      <c r="J134">
        <v>18</v>
      </c>
      <c r="K134">
        <v>2400</v>
      </c>
      <c r="L134">
        <v>0</v>
      </c>
      <c r="M134">
        <v>216</v>
      </c>
      <c r="N134">
        <v>216</v>
      </c>
      <c r="O134">
        <v>0</v>
      </c>
      <c r="P134" t="s">
        <v>2061</v>
      </c>
    </row>
    <row r="135" spans="1:16">
      <c r="A135" s="339">
        <v>43556</v>
      </c>
      <c r="B135" t="s">
        <v>824</v>
      </c>
      <c r="C135" t="s">
        <v>2192</v>
      </c>
      <c r="D135" t="s">
        <v>827</v>
      </c>
      <c r="E135" t="s">
        <v>2057</v>
      </c>
      <c r="F135" t="s">
        <v>2072</v>
      </c>
      <c r="G135">
        <v>21806</v>
      </c>
      <c r="H135" t="s">
        <v>2059</v>
      </c>
      <c r="I135" t="s">
        <v>2060</v>
      </c>
      <c r="J135">
        <v>18</v>
      </c>
      <c r="K135">
        <v>18479.599999999999</v>
      </c>
      <c r="L135">
        <v>0</v>
      </c>
      <c r="M135">
        <v>1663.16</v>
      </c>
      <c r="N135">
        <v>1663.16</v>
      </c>
      <c r="O135">
        <v>0</v>
      </c>
      <c r="P135" t="s">
        <v>2061</v>
      </c>
    </row>
    <row r="136" spans="1:16">
      <c r="A136" s="339">
        <v>43556</v>
      </c>
      <c r="B136" t="s">
        <v>811</v>
      </c>
      <c r="C136" t="s">
        <v>2193</v>
      </c>
      <c r="D136" t="s">
        <v>2194</v>
      </c>
      <c r="E136" t="s">
        <v>2057</v>
      </c>
      <c r="F136" t="s">
        <v>2071</v>
      </c>
      <c r="G136">
        <v>42971</v>
      </c>
      <c r="H136" t="s">
        <v>2059</v>
      </c>
      <c r="I136" t="s">
        <v>2060</v>
      </c>
      <c r="J136">
        <v>18</v>
      </c>
      <c r="K136">
        <v>36415.9</v>
      </c>
      <c r="L136">
        <v>0</v>
      </c>
      <c r="M136">
        <v>3277.43</v>
      </c>
      <c r="N136">
        <v>3277.43</v>
      </c>
      <c r="O136">
        <v>0</v>
      </c>
      <c r="P136" t="s">
        <v>2061</v>
      </c>
    </row>
    <row r="137" spans="1:16">
      <c r="A137" s="339">
        <v>43556</v>
      </c>
      <c r="B137" t="s">
        <v>811</v>
      </c>
      <c r="C137" t="s">
        <v>2193</v>
      </c>
      <c r="D137" t="s">
        <v>2195</v>
      </c>
      <c r="E137" t="s">
        <v>2057</v>
      </c>
      <c r="F137" t="s">
        <v>2087</v>
      </c>
      <c r="G137">
        <v>27128</v>
      </c>
      <c r="H137" t="s">
        <v>2059</v>
      </c>
      <c r="I137" t="s">
        <v>2060</v>
      </c>
      <c r="J137">
        <v>18</v>
      </c>
      <c r="K137">
        <v>22990</v>
      </c>
      <c r="L137">
        <v>0</v>
      </c>
      <c r="M137">
        <v>2069.1</v>
      </c>
      <c r="N137">
        <v>2069.1</v>
      </c>
      <c r="O137">
        <v>0</v>
      </c>
      <c r="P137" t="s">
        <v>2061</v>
      </c>
    </row>
    <row r="138" spans="1:16">
      <c r="A138" s="339">
        <v>43556</v>
      </c>
      <c r="B138" t="s">
        <v>811</v>
      </c>
      <c r="C138" t="s">
        <v>2193</v>
      </c>
      <c r="D138" t="s">
        <v>2196</v>
      </c>
      <c r="E138" t="s">
        <v>2057</v>
      </c>
      <c r="F138" t="s">
        <v>2072</v>
      </c>
      <c r="G138">
        <v>13564</v>
      </c>
      <c r="H138" t="s">
        <v>2059</v>
      </c>
      <c r="I138" t="s">
        <v>2060</v>
      </c>
      <c r="J138">
        <v>18</v>
      </c>
      <c r="K138">
        <v>11495</v>
      </c>
      <c r="L138">
        <v>0</v>
      </c>
      <c r="M138">
        <v>1034.55</v>
      </c>
      <c r="N138">
        <v>1034.55</v>
      </c>
      <c r="O138">
        <v>0</v>
      </c>
      <c r="P138" t="s">
        <v>2061</v>
      </c>
    </row>
    <row r="139" spans="1:16">
      <c r="A139" s="339">
        <v>43556</v>
      </c>
      <c r="B139" t="s">
        <v>811</v>
      </c>
      <c r="C139" t="s">
        <v>2193</v>
      </c>
      <c r="D139" t="s">
        <v>2197</v>
      </c>
      <c r="E139" t="s">
        <v>2057</v>
      </c>
      <c r="F139" t="s">
        <v>2130</v>
      </c>
      <c r="G139">
        <v>12072</v>
      </c>
      <c r="H139" t="s">
        <v>2059</v>
      </c>
      <c r="I139" t="s">
        <v>2060</v>
      </c>
      <c r="J139">
        <v>18</v>
      </c>
      <c r="K139">
        <v>10230.549999999999</v>
      </c>
      <c r="L139">
        <v>0</v>
      </c>
      <c r="M139">
        <v>920.75</v>
      </c>
      <c r="N139">
        <v>920.75</v>
      </c>
      <c r="O139">
        <v>0</v>
      </c>
      <c r="P139" t="s">
        <v>2061</v>
      </c>
    </row>
    <row r="140" spans="1:16">
      <c r="A140" s="339">
        <v>43556</v>
      </c>
      <c r="B140" t="s">
        <v>832</v>
      </c>
      <c r="C140" t="s">
        <v>2198</v>
      </c>
      <c r="D140" t="s">
        <v>833</v>
      </c>
      <c r="E140" t="s">
        <v>2057</v>
      </c>
      <c r="F140" t="s">
        <v>2105</v>
      </c>
      <c r="G140">
        <v>1799.5</v>
      </c>
      <c r="H140" t="s">
        <v>2059</v>
      </c>
      <c r="I140" t="s">
        <v>2060</v>
      </c>
      <c r="J140">
        <v>18</v>
      </c>
      <c r="K140">
        <v>1525</v>
      </c>
      <c r="L140">
        <v>0</v>
      </c>
      <c r="M140">
        <v>137.25</v>
      </c>
      <c r="N140">
        <v>137.25</v>
      </c>
      <c r="O140">
        <v>0</v>
      </c>
      <c r="P140" t="s">
        <v>2061</v>
      </c>
    </row>
    <row r="141" spans="1:16">
      <c r="A141" s="339">
        <v>43556</v>
      </c>
      <c r="B141" t="s">
        <v>832</v>
      </c>
      <c r="C141" t="s">
        <v>2198</v>
      </c>
      <c r="D141" t="s">
        <v>915</v>
      </c>
      <c r="E141" t="s">
        <v>2057</v>
      </c>
      <c r="F141" t="s">
        <v>2119</v>
      </c>
      <c r="G141">
        <v>3481.13</v>
      </c>
      <c r="H141" t="s">
        <v>2059</v>
      </c>
      <c r="I141" t="s">
        <v>2060</v>
      </c>
      <c r="J141">
        <v>18</v>
      </c>
      <c r="K141">
        <v>2950.11</v>
      </c>
      <c r="L141">
        <v>0</v>
      </c>
      <c r="M141">
        <v>265.51</v>
      </c>
      <c r="N141">
        <v>265.51</v>
      </c>
      <c r="O141">
        <v>0</v>
      </c>
      <c r="P141" t="s">
        <v>2061</v>
      </c>
    </row>
    <row r="142" spans="1:16">
      <c r="A142" s="339">
        <v>43556</v>
      </c>
      <c r="B142" t="s">
        <v>832</v>
      </c>
      <c r="C142" t="s">
        <v>2198</v>
      </c>
      <c r="D142" t="s">
        <v>916</v>
      </c>
      <c r="E142" t="s">
        <v>2057</v>
      </c>
      <c r="F142" t="s">
        <v>2119</v>
      </c>
      <c r="G142">
        <v>2360</v>
      </c>
      <c r="H142" t="s">
        <v>2059</v>
      </c>
      <c r="I142" t="s">
        <v>2060</v>
      </c>
      <c r="J142">
        <v>18</v>
      </c>
      <c r="K142">
        <v>2000</v>
      </c>
      <c r="L142">
        <v>0</v>
      </c>
      <c r="M142">
        <v>180</v>
      </c>
      <c r="N142">
        <v>180</v>
      </c>
      <c r="O142">
        <v>0</v>
      </c>
      <c r="P142" t="s">
        <v>2061</v>
      </c>
    </row>
    <row r="143" spans="1:16">
      <c r="A143" s="339">
        <v>43556</v>
      </c>
      <c r="B143" t="s">
        <v>832</v>
      </c>
      <c r="C143" t="s">
        <v>2198</v>
      </c>
      <c r="D143" t="s">
        <v>917</v>
      </c>
      <c r="E143" t="s">
        <v>2057</v>
      </c>
      <c r="F143" t="s">
        <v>2119</v>
      </c>
      <c r="G143">
        <v>590</v>
      </c>
      <c r="H143" t="s">
        <v>2059</v>
      </c>
      <c r="I143" t="s">
        <v>2060</v>
      </c>
      <c r="J143">
        <v>18</v>
      </c>
      <c r="K143">
        <v>500</v>
      </c>
      <c r="L143">
        <v>0</v>
      </c>
      <c r="M143">
        <v>45</v>
      </c>
      <c r="N143">
        <v>45</v>
      </c>
      <c r="O143">
        <v>0</v>
      </c>
      <c r="P143" t="s">
        <v>2061</v>
      </c>
    </row>
    <row r="144" spans="1:16">
      <c r="A144" s="339">
        <v>43556</v>
      </c>
      <c r="B144" t="s">
        <v>832</v>
      </c>
      <c r="C144" t="s">
        <v>2198</v>
      </c>
      <c r="D144" t="s">
        <v>918</v>
      </c>
      <c r="E144" t="s">
        <v>2057</v>
      </c>
      <c r="F144" t="s">
        <v>2119</v>
      </c>
      <c r="G144">
        <v>1555.62</v>
      </c>
      <c r="H144" t="s">
        <v>2059</v>
      </c>
      <c r="I144" t="s">
        <v>2060</v>
      </c>
      <c r="J144">
        <v>18</v>
      </c>
      <c r="K144">
        <v>1318.32</v>
      </c>
      <c r="L144">
        <v>0</v>
      </c>
      <c r="M144">
        <v>118.65</v>
      </c>
      <c r="N144">
        <v>118.65</v>
      </c>
      <c r="O144">
        <v>0</v>
      </c>
      <c r="P144" t="s">
        <v>2061</v>
      </c>
    </row>
    <row r="145" spans="1:16">
      <c r="A145" s="339">
        <v>43556</v>
      </c>
      <c r="B145" t="s">
        <v>874</v>
      </c>
      <c r="C145" t="s">
        <v>2199</v>
      </c>
      <c r="D145" t="s">
        <v>2200</v>
      </c>
      <c r="E145" t="s">
        <v>2057</v>
      </c>
      <c r="F145" t="s">
        <v>2119</v>
      </c>
      <c r="G145">
        <v>2490.88</v>
      </c>
      <c r="H145" t="s">
        <v>2059</v>
      </c>
      <c r="I145" t="s">
        <v>2060</v>
      </c>
      <c r="J145">
        <v>28</v>
      </c>
      <c r="K145">
        <v>1946</v>
      </c>
      <c r="L145">
        <v>0</v>
      </c>
      <c r="M145">
        <v>272.44</v>
      </c>
      <c r="N145">
        <v>272.44</v>
      </c>
      <c r="O145">
        <v>0</v>
      </c>
      <c r="P145" t="s">
        <v>2061</v>
      </c>
    </row>
    <row r="146" spans="1:16">
      <c r="A146" s="339">
        <v>43556</v>
      </c>
      <c r="B146" t="s">
        <v>874</v>
      </c>
      <c r="C146" t="s">
        <v>2199</v>
      </c>
      <c r="D146" t="s">
        <v>2201</v>
      </c>
      <c r="E146" t="s">
        <v>2057</v>
      </c>
      <c r="F146" t="s">
        <v>2127</v>
      </c>
      <c r="G146">
        <v>3558.4</v>
      </c>
      <c r="H146" t="s">
        <v>2059</v>
      </c>
      <c r="I146" t="s">
        <v>2060</v>
      </c>
      <c r="J146">
        <v>28</v>
      </c>
      <c r="K146">
        <v>2780</v>
      </c>
      <c r="L146">
        <v>0</v>
      </c>
      <c r="M146">
        <v>389.2</v>
      </c>
      <c r="N146">
        <v>389.2</v>
      </c>
      <c r="O146">
        <v>0</v>
      </c>
      <c r="P146" t="s">
        <v>2061</v>
      </c>
    </row>
    <row r="147" spans="1:16">
      <c r="A147" s="339">
        <v>43556</v>
      </c>
      <c r="B147" t="s">
        <v>874</v>
      </c>
      <c r="C147" t="s">
        <v>2199</v>
      </c>
      <c r="D147" t="s">
        <v>2202</v>
      </c>
      <c r="E147" t="s">
        <v>2057</v>
      </c>
      <c r="F147" t="s">
        <v>2130</v>
      </c>
      <c r="G147">
        <v>7016.01</v>
      </c>
      <c r="H147" t="s">
        <v>2059</v>
      </c>
      <c r="I147" t="s">
        <v>2060</v>
      </c>
      <c r="J147">
        <v>28</v>
      </c>
      <c r="K147">
        <v>5481.25</v>
      </c>
      <c r="L147">
        <v>0</v>
      </c>
      <c r="M147">
        <v>767.38</v>
      </c>
      <c r="N147">
        <v>767.38</v>
      </c>
      <c r="O147">
        <v>0</v>
      </c>
      <c r="P147" t="s">
        <v>2061</v>
      </c>
    </row>
    <row r="148" spans="1:16">
      <c r="A148" s="339">
        <v>43556</v>
      </c>
      <c r="B148" t="s">
        <v>797</v>
      </c>
      <c r="C148" t="s">
        <v>2203</v>
      </c>
      <c r="D148" t="s">
        <v>2204</v>
      </c>
      <c r="E148" t="s">
        <v>2057</v>
      </c>
      <c r="F148" t="s">
        <v>2162</v>
      </c>
      <c r="G148">
        <v>20417</v>
      </c>
      <c r="H148" t="s">
        <v>2059</v>
      </c>
      <c r="I148" t="s">
        <v>2060</v>
      </c>
      <c r="J148">
        <v>18</v>
      </c>
      <c r="K148">
        <v>17302.400000000001</v>
      </c>
      <c r="L148">
        <v>0</v>
      </c>
      <c r="M148">
        <v>1557.21</v>
      </c>
      <c r="N148">
        <v>1557.21</v>
      </c>
      <c r="O148">
        <v>0</v>
      </c>
      <c r="P148" t="s">
        <v>2061</v>
      </c>
    </row>
    <row r="149" spans="1:16">
      <c r="A149" s="339">
        <v>43556</v>
      </c>
      <c r="B149" t="s">
        <v>797</v>
      </c>
      <c r="C149" t="s">
        <v>2203</v>
      </c>
      <c r="D149" t="s">
        <v>2205</v>
      </c>
      <c r="E149" t="s">
        <v>2057</v>
      </c>
      <c r="F149" t="s">
        <v>2058</v>
      </c>
      <c r="G149">
        <v>5352</v>
      </c>
      <c r="H149" t="s">
        <v>2059</v>
      </c>
      <c r="I149" t="s">
        <v>2060</v>
      </c>
      <c r="J149">
        <v>18</v>
      </c>
      <c r="K149">
        <v>4536</v>
      </c>
      <c r="L149">
        <v>0</v>
      </c>
      <c r="M149">
        <v>408.24</v>
      </c>
      <c r="N149">
        <v>408.24</v>
      </c>
      <c r="O149">
        <v>0</v>
      </c>
      <c r="P149" t="s">
        <v>2061</v>
      </c>
    </row>
    <row r="151" spans="1:16">
      <c r="A151" s="339">
        <v>43586</v>
      </c>
      <c r="B151" t="s">
        <v>2206</v>
      </c>
      <c r="C151" t="s">
        <v>1003</v>
      </c>
      <c r="D151" t="s">
        <v>1005</v>
      </c>
      <c r="E151" t="s">
        <v>2057</v>
      </c>
      <c r="F151" t="s">
        <v>2207</v>
      </c>
      <c r="G151">
        <v>36589.019999999997</v>
      </c>
      <c r="H151" t="s">
        <v>2059</v>
      </c>
      <c r="I151" t="s">
        <v>2060</v>
      </c>
      <c r="J151">
        <v>18</v>
      </c>
      <c r="K151">
        <v>3938.99</v>
      </c>
      <c r="L151">
        <v>0</v>
      </c>
      <c r="M151">
        <v>354.51</v>
      </c>
      <c r="N151">
        <v>354.51</v>
      </c>
      <c r="O151">
        <v>0</v>
      </c>
      <c r="P151" t="s">
        <v>2061</v>
      </c>
    </row>
    <row r="152" spans="1:16">
      <c r="A152" s="339">
        <v>43586</v>
      </c>
      <c r="B152" t="s">
        <v>2206</v>
      </c>
      <c r="C152" t="s">
        <v>1003</v>
      </c>
      <c r="D152" t="s">
        <v>1005</v>
      </c>
      <c r="E152" t="s">
        <v>2057</v>
      </c>
      <c r="F152" t="s">
        <v>2207</v>
      </c>
      <c r="G152">
        <v>36589.019999999997</v>
      </c>
      <c r="H152" t="s">
        <v>2059</v>
      </c>
      <c r="I152" t="s">
        <v>2060</v>
      </c>
      <c r="J152">
        <v>28</v>
      </c>
      <c r="K152">
        <v>24953.91</v>
      </c>
      <c r="L152">
        <v>0</v>
      </c>
      <c r="M152">
        <v>3493.55</v>
      </c>
      <c r="N152">
        <v>3493.55</v>
      </c>
      <c r="O152">
        <v>0</v>
      </c>
      <c r="P152" t="s">
        <v>2061</v>
      </c>
    </row>
    <row r="153" spans="1:16">
      <c r="A153" s="339">
        <v>43586</v>
      </c>
      <c r="B153" t="s">
        <v>935</v>
      </c>
      <c r="C153" t="s">
        <v>2208</v>
      </c>
      <c r="D153" t="s">
        <v>2209</v>
      </c>
      <c r="E153" t="s">
        <v>2057</v>
      </c>
      <c r="F153" t="s">
        <v>2210</v>
      </c>
      <c r="G153">
        <v>22302</v>
      </c>
      <c r="H153" t="s">
        <v>2059</v>
      </c>
      <c r="I153" t="s">
        <v>2060</v>
      </c>
      <c r="J153">
        <v>18</v>
      </c>
      <c r="K153">
        <v>18900</v>
      </c>
      <c r="L153">
        <v>0</v>
      </c>
      <c r="M153">
        <v>1701</v>
      </c>
      <c r="N153">
        <v>1701</v>
      </c>
      <c r="O153">
        <v>0</v>
      </c>
      <c r="P153" t="s">
        <v>2061</v>
      </c>
    </row>
    <row r="154" spans="1:16">
      <c r="A154" s="339">
        <v>43586</v>
      </c>
      <c r="B154" t="s">
        <v>947</v>
      </c>
      <c r="C154" t="s">
        <v>2211</v>
      </c>
      <c r="D154" t="s">
        <v>948</v>
      </c>
      <c r="E154" t="s">
        <v>2057</v>
      </c>
      <c r="F154" t="s">
        <v>2212</v>
      </c>
      <c r="G154">
        <v>12172</v>
      </c>
      <c r="H154" t="s">
        <v>2059</v>
      </c>
      <c r="I154" t="s">
        <v>2060</v>
      </c>
      <c r="J154">
        <v>18</v>
      </c>
      <c r="K154">
        <v>10315</v>
      </c>
      <c r="L154">
        <v>0</v>
      </c>
      <c r="M154">
        <v>928.35</v>
      </c>
      <c r="N154">
        <v>928.35</v>
      </c>
      <c r="O154">
        <v>0</v>
      </c>
      <c r="P154" t="s">
        <v>2061</v>
      </c>
    </row>
    <row r="155" spans="1:16">
      <c r="A155" s="339">
        <v>43586</v>
      </c>
      <c r="B155" t="s">
        <v>849</v>
      </c>
      <c r="C155" t="s">
        <v>2056</v>
      </c>
      <c r="D155" t="s">
        <v>964</v>
      </c>
      <c r="E155" t="s">
        <v>2057</v>
      </c>
      <c r="F155" t="s">
        <v>2213</v>
      </c>
      <c r="G155">
        <v>28518.240000000002</v>
      </c>
      <c r="H155" t="s">
        <v>2059</v>
      </c>
      <c r="I155" t="s">
        <v>2060</v>
      </c>
      <c r="J155">
        <v>18</v>
      </c>
      <c r="K155">
        <v>24168</v>
      </c>
      <c r="L155">
        <v>0</v>
      </c>
      <c r="M155">
        <v>2175.12</v>
      </c>
      <c r="N155">
        <v>2175.12</v>
      </c>
      <c r="O155">
        <v>0</v>
      </c>
      <c r="P155" t="s">
        <v>2061</v>
      </c>
    </row>
    <row r="156" spans="1:16">
      <c r="A156" s="339">
        <v>43586</v>
      </c>
      <c r="B156" t="s">
        <v>849</v>
      </c>
      <c r="C156" t="s">
        <v>2056</v>
      </c>
      <c r="D156" t="s">
        <v>965</v>
      </c>
      <c r="E156" t="s">
        <v>2057</v>
      </c>
      <c r="F156" t="s">
        <v>2213</v>
      </c>
      <c r="G156">
        <v>4767.2</v>
      </c>
      <c r="H156" t="s">
        <v>2059</v>
      </c>
      <c r="I156" t="s">
        <v>2060</v>
      </c>
      <c r="J156">
        <v>18</v>
      </c>
      <c r="K156">
        <v>4040</v>
      </c>
      <c r="L156">
        <v>0</v>
      </c>
      <c r="M156">
        <v>363.6</v>
      </c>
      <c r="N156">
        <v>363.6</v>
      </c>
      <c r="O156">
        <v>0</v>
      </c>
      <c r="P156" t="s">
        <v>2061</v>
      </c>
    </row>
    <row r="157" spans="1:16">
      <c r="A157" s="339">
        <v>43586</v>
      </c>
      <c r="B157" t="s">
        <v>793</v>
      </c>
      <c r="C157" t="s">
        <v>2062</v>
      </c>
      <c r="D157" t="s">
        <v>924</v>
      </c>
      <c r="E157" t="s">
        <v>2057</v>
      </c>
      <c r="F157" t="s">
        <v>2207</v>
      </c>
      <c r="G157">
        <v>482490</v>
      </c>
      <c r="H157" t="s">
        <v>2059</v>
      </c>
      <c r="I157" t="s">
        <v>2060</v>
      </c>
      <c r="J157">
        <v>28</v>
      </c>
      <c r="K157">
        <v>376945</v>
      </c>
      <c r="L157">
        <v>0</v>
      </c>
      <c r="M157">
        <v>52772.3</v>
      </c>
      <c r="N157">
        <v>52772.3</v>
      </c>
      <c r="O157">
        <v>0</v>
      </c>
      <c r="P157" t="s">
        <v>2061</v>
      </c>
    </row>
    <row r="158" spans="1:16">
      <c r="A158" s="339">
        <v>43586</v>
      </c>
      <c r="B158" t="s">
        <v>793</v>
      </c>
      <c r="C158" t="s">
        <v>2062</v>
      </c>
      <c r="D158" t="s">
        <v>953</v>
      </c>
      <c r="E158" t="s">
        <v>2057</v>
      </c>
      <c r="F158" t="s">
        <v>2214</v>
      </c>
      <c r="G158">
        <v>47967</v>
      </c>
      <c r="H158" t="s">
        <v>2059</v>
      </c>
      <c r="I158" t="s">
        <v>2060</v>
      </c>
      <c r="J158">
        <v>18</v>
      </c>
      <c r="K158">
        <v>40650</v>
      </c>
      <c r="L158">
        <v>0</v>
      </c>
      <c r="M158">
        <v>3658.5</v>
      </c>
      <c r="N158">
        <v>3658.5</v>
      </c>
      <c r="O158">
        <v>0</v>
      </c>
      <c r="P158" t="s">
        <v>2061</v>
      </c>
    </row>
    <row r="159" spans="1:16">
      <c r="A159" s="339">
        <v>43586</v>
      </c>
      <c r="B159" t="s">
        <v>911</v>
      </c>
      <c r="C159" t="s">
        <v>2074</v>
      </c>
      <c r="D159" t="s">
        <v>944</v>
      </c>
      <c r="E159" t="s">
        <v>2057</v>
      </c>
      <c r="F159" t="s">
        <v>2215</v>
      </c>
      <c r="G159">
        <v>69420</v>
      </c>
      <c r="H159" t="s">
        <v>2059</v>
      </c>
      <c r="I159" t="s">
        <v>2060</v>
      </c>
      <c r="J159">
        <v>18</v>
      </c>
      <c r="K159">
        <v>58830</v>
      </c>
      <c r="L159">
        <v>0</v>
      </c>
      <c r="M159">
        <v>5294.7</v>
      </c>
      <c r="N159">
        <v>5294.7</v>
      </c>
      <c r="O159">
        <v>0</v>
      </c>
      <c r="P159" t="s">
        <v>2061</v>
      </c>
    </row>
    <row r="160" spans="1:16">
      <c r="A160" s="339">
        <v>43586</v>
      </c>
      <c r="B160" t="s">
        <v>911</v>
      </c>
      <c r="C160" t="s">
        <v>2074</v>
      </c>
      <c r="D160" t="s">
        <v>960</v>
      </c>
      <c r="E160" t="s">
        <v>2057</v>
      </c>
      <c r="F160" t="s">
        <v>2213</v>
      </c>
      <c r="G160">
        <v>9736</v>
      </c>
      <c r="H160" t="s">
        <v>2059</v>
      </c>
      <c r="I160" t="s">
        <v>2060</v>
      </c>
      <c r="J160">
        <v>18</v>
      </c>
      <c r="K160">
        <v>8250</v>
      </c>
      <c r="L160">
        <v>0</v>
      </c>
      <c r="M160">
        <v>742.5</v>
      </c>
      <c r="N160">
        <v>742.5</v>
      </c>
      <c r="O160">
        <v>0</v>
      </c>
      <c r="P160" t="s">
        <v>2061</v>
      </c>
    </row>
    <row r="161" spans="1:16">
      <c r="A161" s="339">
        <v>43586</v>
      </c>
      <c r="B161" t="s">
        <v>911</v>
      </c>
      <c r="C161" t="s">
        <v>2074</v>
      </c>
      <c r="D161" t="s">
        <v>985</v>
      </c>
      <c r="E161" t="s">
        <v>2057</v>
      </c>
      <c r="F161" t="s">
        <v>2216</v>
      </c>
      <c r="G161">
        <v>20178</v>
      </c>
      <c r="H161" t="s">
        <v>2059</v>
      </c>
      <c r="I161" t="s">
        <v>2060</v>
      </c>
      <c r="J161">
        <v>18</v>
      </c>
      <c r="K161">
        <v>17100</v>
      </c>
      <c r="L161">
        <v>0</v>
      </c>
      <c r="M161">
        <v>1539</v>
      </c>
      <c r="N161">
        <v>1539</v>
      </c>
      <c r="O161">
        <v>0</v>
      </c>
      <c r="P161" t="s">
        <v>2061</v>
      </c>
    </row>
    <row r="162" spans="1:16">
      <c r="A162" s="339">
        <v>43586</v>
      </c>
      <c r="B162" t="s">
        <v>911</v>
      </c>
      <c r="C162" t="s">
        <v>2074</v>
      </c>
      <c r="D162" t="s">
        <v>986</v>
      </c>
      <c r="E162" t="s">
        <v>2057</v>
      </c>
      <c r="F162" t="s">
        <v>2217</v>
      </c>
      <c r="G162">
        <v>15930</v>
      </c>
      <c r="H162" t="s">
        <v>2059</v>
      </c>
      <c r="I162" t="s">
        <v>2060</v>
      </c>
      <c r="J162">
        <v>18</v>
      </c>
      <c r="K162">
        <v>13500</v>
      </c>
      <c r="L162">
        <v>0</v>
      </c>
      <c r="M162">
        <v>1215</v>
      </c>
      <c r="N162">
        <v>1215</v>
      </c>
      <c r="O162">
        <v>0</v>
      </c>
      <c r="P162" t="s">
        <v>2061</v>
      </c>
    </row>
    <row r="163" spans="1:16">
      <c r="A163" s="339">
        <v>43586</v>
      </c>
      <c r="B163" t="s">
        <v>923</v>
      </c>
      <c r="C163" t="s">
        <v>2218</v>
      </c>
      <c r="D163" t="s">
        <v>2219</v>
      </c>
      <c r="E163" t="s">
        <v>2057</v>
      </c>
      <c r="F163" t="s">
        <v>2212</v>
      </c>
      <c r="G163">
        <v>17141.759999999998</v>
      </c>
      <c r="H163" t="s">
        <v>2059</v>
      </c>
      <c r="I163" t="s">
        <v>2060</v>
      </c>
      <c r="J163">
        <v>28</v>
      </c>
      <c r="K163">
        <v>13392</v>
      </c>
      <c r="L163">
        <v>0</v>
      </c>
      <c r="M163">
        <v>1874.88</v>
      </c>
      <c r="N163">
        <v>1874.88</v>
      </c>
      <c r="O163">
        <v>0</v>
      </c>
      <c r="P163" t="s">
        <v>2061</v>
      </c>
    </row>
    <row r="164" spans="1:16">
      <c r="A164" s="339">
        <v>43586</v>
      </c>
      <c r="B164" t="s">
        <v>923</v>
      </c>
      <c r="C164" t="s">
        <v>2218</v>
      </c>
      <c r="D164" t="s">
        <v>2220</v>
      </c>
      <c r="E164" t="s">
        <v>2057</v>
      </c>
      <c r="F164" t="s">
        <v>2214</v>
      </c>
      <c r="G164">
        <v>25712.639999999999</v>
      </c>
      <c r="H164" t="s">
        <v>2059</v>
      </c>
      <c r="I164" t="s">
        <v>2060</v>
      </c>
      <c r="J164">
        <v>28</v>
      </c>
      <c r="K164">
        <v>20088</v>
      </c>
      <c r="L164">
        <v>0</v>
      </c>
      <c r="M164">
        <v>2812.32</v>
      </c>
      <c r="N164">
        <v>2812.32</v>
      </c>
      <c r="O164">
        <v>0</v>
      </c>
      <c r="P164" t="s">
        <v>2061</v>
      </c>
    </row>
    <row r="165" spans="1:16">
      <c r="A165" s="339">
        <v>43586</v>
      </c>
      <c r="B165" t="s">
        <v>923</v>
      </c>
      <c r="C165" t="s">
        <v>2218</v>
      </c>
      <c r="D165" t="s">
        <v>2221</v>
      </c>
      <c r="E165" t="s">
        <v>2057</v>
      </c>
      <c r="F165" t="s">
        <v>2213</v>
      </c>
      <c r="G165">
        <v>22885.64</v>
      </c>
      <c r="H165" t="s">
        <v>2059</v>
      </c>
      <c r="I165" t="s">
        <v>2060</v>
      </c>
      <c r="J165">
        <v>28</v>
      </c>
      <c r="K165">
        <v>17879.400000000001</v>
      </c>
      <c r="L165">
        <v>0</v>
      </c>
      <c r="M165">
        <v>2503.12</v>
      </c>
      <c r="N165">
        <v>2503.12</v>
      </c>
      <c r="O165">
        <v>0</v>
      </c>
      <c r="P165" t="s">
        <v>2061</v>
      </c>
    </row>
    <row r="166" spans="1:16">
      <c r="A166" s="339">
        <v>43586</v>
      </c>
      <c r="B166" t="s">
        <v>923</v>
      </c>
      <c r="C166" t="s">
        <v>2218</v>
      </c>
      <c r="D166" t="s">
        <v>2222</v>
      </c>
      <c r="E166" t="s">
        <v>2057</v>
      </c>
      <c r="F166" t="s">
        <v>2213</v>
      </c>
      <c r="G166">
        <v>10285.06</v>
      </c>
      <c r="H166" t="s">
        <v>2059</v>
      </c>
      <c r="I166" t="s">
        <v>2060</v>
      </c>
      <c r="J166">
        <v>28</v>
      </c>
      <c r="K166">
        <v>8035.2</v>
      </c>
      <c r="L166">
        <v>0</v>
      </c>
      <c r="M166">
        <v>1124.93</v>
      </c>
      <c r="N166">
        <v>1124.93</v>
      </c>
      <c r="O166">
        <v>0</v>
      </c>
      <c r="P166" t="s">
        <v>2061</v>
      </c>
    </row>
    <row r="167" spans="1:16">
      <c r="A167" s="339">
        <v>43586</v>
      </c>
      <c r="B167" t="s">
        <v>923</v>
      </c>
      <c r="C167" t="s">
        <v>2218</v>
      </c>
      <c r="D167" t="s">
        <v>2223</v>
      </c>
      <c r="E167" t="s">
        <v>2057</v>
      </c>
      <c r="F167" t="s">
        <v>2224</v>
      </c>
      <c r="G167">
        <v>42501.88</v>
      </c>
      <c r="H167" t="s">
        <v>2059</v>
      </c>
      <c r="I167" t="s">
        <v>2060</v>
      </c>
      <c r="J167">
        <v>28</v>
      </c>
      <c r="K167">
        <v>33204.6</v>
      </c>
      <c r="L167">
        <v>0</v>
      </c>
      <c r="M167">
        <v>4648.6400000000003</v>
      </c>
      <c r="N167">
        <v>4648.6400000000003</v>
      </c>
      <c r="O167">
        <v>0</v>
      </c>
      <c r="P167" t="s">
        <v>2061</v>
      </c>
    </row>
    <row r="168" spans="1:16">
      <c r="A168" s="339">
        <v>43586</v>
      </c>
      <c r="B168" t="s">
        <v>923</v>
      </c>
      <c r="C168" t="s">
        <v>2218</v>
      </c>
      <c r="D168" t="s">
        <v>2225</v>
      </c>
      <c r="E168" t="s">
        <v>2057</v>
      </c>
      <c r="F168" t="s">
        <v>2224</v>
      </c>
      <c r="G168">
        <v>8570.8799999999992</v>
      </c>
      <c r="H168" t="s">
        <v>2059</v>
      </c>
      <c r="I168" t="s">
        <v>2060</v>
      </c>
      <c r="J168">
        <v>28</v>
      </c>
      <c r="K168">
        <v>6696</v>
      </c>
      <c r="L168">
        <v>0</v>
      </c>
      <c r="M168">
        <v>937.44</v>
      </c>
      <c r="N168">
        <v>937.44</v>
      </c>
      <c r="O168">
        <v>0</v>
      </c>
      <c r="P168" t="s">
        <v>2061</v>
      </c>
    </row>
    <row r="169" spans="1:16">
      <c r="A169" s="339">
        <v>43586</v>
      </c>
      <c r="B169" t="s">
        <v>923</v>
      </c>
      <c r="C169" t="s">
        <v>2218</v>
      </c>
      <c r="D169" t="s">
        <v>2226</v>
      </c>
      <c r="E169" t="s">
        <v>2057</v>
      </c>
      <c r="F169" t="s">
        <v>2227</v>
      </c>
      <c r="G169">
        <v>17141.759999999998</v>
      </c>
      <c r="H169" t="s">
        <v>2059</v>
      </c>
      <c r="I169" t="s">
        <v>2060</v>
      </c>
      <c r="J169">
        <v>28</v>
      </c>
      <c r="K169">
        <v>13392</v>
      </c>
      <c r="L169">
        <v>0</v>
      </c>
      <c r="M169">
        <v>1874.88</v>
      </c>
      <c r="N169">
        <v>1874.88</v>
      </c>
      <c r="O169">
        <v>0</v>
      </c>
      <c r="P169" t="s">
        <v>2061</v>
      </c>
    </row>
    <row r="170" spans="1:16">
      <c r="A170" s="339">
        <v>43586</v>
      </c>
      <c r="B170" t="s">
        <v>923</v>
      </c>
      <c r="C170" t="s">
        <v>2218</v>
      </c>
      <c r="D170" t="s">
        <v>2228</v>
      </c>
      <c r="E170" t="s">
        <v>2057</v>
      </c>
      <c r="F170" t="s">
        <v>2229</v>
      </c>
      <c r="G170">
        <v>20706.04</v>
      </c>
      <c r="H170" t="s">
        <v>2059</v>
      </c>
      <c r="I170" t="s">
        <v>2060</v>
      </c>
      <c r="J170">
        <v>28</v>
      </c>
      <c r="K170">
        <v>16176.6</v>
      </c>
      <c r="L170">
        <v>0</v>
      </c>
      <c r="M170">
        <v>2264.7199999999998</v>
      </c>
      <c r="N170">
        <v>2264.7199999999998</v>
      </c>
      <c r="O170">
        <v>0</v>
      </c>
      <c r="P170" t="s">
        <v>2061</v>
      </c>
    </row>
    <row r="171" spans="1:16">
      <c r="A171" s="339">
        <v>43586</v>
      </c>
      <c r="B171" t="s">
        <v>923</v>
      </c>
      <c r="C171" t="s">
        <v>2218</v>
      </c>
      <c r="D171" t="s">
        <v>2230</v>
      </c>
      <c r="E171" t="s">
        <v>2057</v>
      </c>
      <c r="F171" t="s">
        <v>2229</v>
      </c>
      <c r="G171">
        <v>22284.28</v>
      </c>
      <c r="H171" t="s">
        <v>2059</v>
      </c>
      <c r="I171" t="s">
        <v>2060</v>
      </c>
      <c r="J171">
        <v>28</v>
      </c>
      <c r="K171">
        <v>17409.599999999999</v>
      </c>
      <c r="L171">
        <v>0</v>
      </c>
      <c r="M171">
        <v>2437.34</v>
      </c>
      <c r="N171">
        <v>2437.34</v>
      </c>
      <c r="O171">
        <v>0</v>
      </c>
      <c r="P171" t="s">
        <v>2061</v>
      </c>
    </row>
    <row r="172" spans="1:16">
      <c r="A172" s="339">
        <v>43586</v>
      </c>
      <c r="B172" t="s">
        <v>923</v>
      </c>
      <c r="C172" t="s">
        <v>2218</v>
      </c>
      <c r="D172" t="s">
        <v>2231</v>
      </c>
      <c r="E172" t="s">
        <v>2057</v>
      </c>
      <c r="F172" t="s">
        <v>2216</v>
      </c>
      <c r="G172">
        <v>43591.68</v>
      </c>
      <c r="H172" t="s">
        <v>2059</v>
      </c>
      <c r="I172" t="s">
        <v>2060</v>
      </c>
      <c r="J172">
        <v>28</v>
      </c>
      <c r="K172">
        <v>34056</v>
      </c>
      <c r="L172">
        <v>0</v>
      </c>
      <c r="M172">
        <v>4767.84</v>
      </c>
      <c r="N172">
        <v>4767.84</v>
      </c>
      <c r="O172">
        <v>0</v>
      </c>
      <c r="P172" t="s">
        <v>2061</v>
      </c>
    </row>
    <row r="173" spans="1:16">
      <c r="A173" s="339">
        <v>43586</v>
      </c>
      <c r="B173" t="s">
        <v>923</v>
      </c>
      <c r="C173" t="s">
        <v>2218</v>
      </c>
      <c r="D173" t="s">
        <v>2232</v>
      </c>
      <c r="E173" t="s">
        <v>2057</v>
      </c>
      <c r="F173" t="s">
        <v>2217</v>
      </c>
      <c r="G173">
        <v>59938.559999999998</v>
      </c>
      <c r="H173" t="s">
        <v>2059</v>
      </c>
      <c r="I173" t="s">
        <v>2060</v>
      </c>
      <c r="J173">
        <v>28</v>
      </c>
      <c r="K173">
        <v>46827</v>
      </c>
      <c r="L173">
        <v>0</v>
      </c>
      <c r="M173">
        <v>6555.78</v>
      </c>
      <c r="N173">
        <v>6555.78</v>
      </c>
      <c r="O173">
        <v>0</v>
      </c>
      <c r="P173" t="s">
        <v>2061</v>
      </c>
    </row>
    <row r="174" spans="1:16">
      <c r="A174" s="339">
        <v>43586</v>
      </c>
      <c r="B174" t="s">
        <v>923</v>
      </c>
      <c r="C174" t="s">
        <v>2218</v>
      </c>
      <c r="D174" t="s">
        <v>2233</v>
      </c>
      <c r="E174" t="s">
        <v>2057</v>
      </c>
      <c r="F174" t="s">
        <v>2234</v>
      </c>
      <c r="G174">
        <v>21795.84</v>
      </c>
      <c r="H174" t="s">
        <v>2059</v>
      </c>
      <c r="I174" t="s">
        <v>2060</v>
      </c>
      <c r="J174">
        <v>28</v>
      </c>
      <c r="K174">
        <v>17028</v>
      </c>
      <c r="L174">
        <v>0</v>
      </c>
      <c r="M174">
        <v>2383.92</v>
      </c>
      <c r="N174">
        <v>2383.92</v>
      </c>
      <c r="O174">
        <v>0</v>
      </c>
      <c r="P174" t="s">
        <v>2061</v>
      </c>
    </row>
    <row r="175" spans="1:16">
      <c r="A175" s="339">
        <v>43586</v>
      </c>
      <c r="B175" t="s">
        <v>923</v>
      </c>
      <c r="C175" t="s">
        <v>2218</v>
      </c>
      <c r="D175" t="s">
        <v>2235</v>
      </c>
      <c r="E175" t="s">
        <v>2057</v>
      </c>
      <c r="F175" t="s">
        <v>2234</v>
      </c>
      <c r="G175">
        <v>22284.28</v>
      </c>
      <c r="H175" t="s">
        <v>2059</v>
      </c>
      <c r="I175" t="s">
        <v>2060</v>
      </c>
      <c r="J175">
        <v>28</v>
      </c>
      <c r="K175">
        <v>17409.599999999999</v>
      </c>
      <c r="L175">
        <v>0</v>
      </c>
      <c r="M175">
        <v>2437.34</v>
      </c>
      <c r="N175">
        <v>2437.34</v>
      </c>
      <c r="O175">
        <v>0</v>
      </c>
      <c r="P175" t="s">
        <v>2061</v>
      </c>
    </row>
    <row r="176" spans="1:16">
      <c r="A176" s="339">
        <v>43586</v>
      </c>
      <c r="B176" t="s">
        <v>923</v>
      </c>
      <c r="C176" t="s">
        <v>2218</v>
      </c>
      <c r="D176" t="s">
        <v>2236</v>
      </c>
      <c r="E176" t="s">
        <v>2057</v>
      </c>
      <c r="F176" t="s">
        <v>2237</v>
      </c>
      <c r="G176">
        <v>14284.8</v>
      </c>
      <c r="H176" t="s">
        <v>2059</v>
      </c>
      <c r="I176" t="s">
        <v>2060</v>
      </c>
      <c r="J176">
        <v>28</v>
      </c>
      <c r="K176">
        <v>11160</v>
      </c>
      <c r="L176">
        <v>0</v>
      </c>
      <c r="M176">
        <v>1562.4</v>
      </c>
      <c r="N176">
        <v>1562.4</v>
      </c>
      <c r="O176">
        <v>0</v>
      </c>
      <c r="P176" t="s">
        <v>2061</v>
      </c>
    </row>
    <row r="177" spans="1:16">
      <c r="A177" s="339">
        <v>43586</v>
      </c>
      <c r="B177" t="s">
        <v>923</v>
      </c>
      <c r="C177" t="s">
        <v>2218</v>
      </c>
      <c r="D177" t="s">
        <v>2238</v>
      </c>
      <c r="E177" t="s">
        <v>2057</v>
      </c>
      <c r="F177" t="s">
        <v>2237</v>
      </c>
      <c r="G177">
        <v>21795.84</v>
      </c>
      <c r="H177" t="s">
        <v>2059</v>
      </c>
      <c r="I177" t="s">
        <v>2060</v>
      </c>
      <c r="J177">
        <v>28</v>
      </c>
      <c r="K177">
        <v>17028</v>
      </c>
      <c r="L177">
        <v>0</v>
      </c>
      <c r="M177">
        <v>2383.92</v>
      </c>
      <c r="N177">
        <v>2383.92</v>
      </c>
      <c r="O177">
        <v>0</v>
      </c>
      <c r="P177" t="s">
        <v>2061</v>
      </c>
    </row>
    <row r="178" spans="1:16">
      <c r="A178" s="339">
        <v>43586</v>
      </c>
      <c r="B178" t="s">
        <v>923</v>
      </c>
      <c r="C178" t="s">
        <v>2218</v>
      </c>
      <c r="D178" t="s">
        <v>2239</v>
      </c>
      <c r="E178" t="s">
        <v>2057</v>
      </c>
      <c r="F178" t="s">
        <v>2240</v>
      </c>
      <c r="G178">
        <v>27244.799999999999</v>
      </c>
      <c r="H178" t="s">
        <v>2059</v>
      </c>
      <c r="I178" t="s">
        <v>2060</v>
      </c>
      <c r="J178">
        <v>28</v>
      </c>
      <c r="K178">
        <v>21285</v>
      </c>
      <c r="L178">
        <v>0</v>
      </c>
      <c r="M178">
        <v>2979.9</v>
      </c>
      <c r="N178">
        <v>2979.9</v>
      </c>
      <c r="O178">
        <v>0</v>
      </c>
      <c r="P178" t="s">
        <v>2061</v>
      </c>
    </row>
    <row r="179" spans="1:16">
      <c r="A179" s="339">
        <v>43586</v>
      </c>
      <c r="B179" t="s">
        <v>923</v>
      </c>
      <c r="C179" t="s">
        <v>2218</v>
      </c>
      <c r="D179" t="s">
        <v>2241</v>
      </c>
      <c r="E179" t="s">
        <v>2057</v>
      </c>
      <c r="F179" t="s">
        <v>2240</v>
      </c>
      <c r="G179">
        <v>14284.8</v>
      </c>
      <c r="H179" t="s">
        <v>2059</v>
      </c>
      <c r="I179" t="s">
        <v>2060</v>
      </c>
      <c r="J179">
        <v>28</v>
      </c>
      <c r="K179">
        <v>11160</v>
      </c>
      <c r="L179">
        <v>0</v>
      </c>
      <c r="M179">
        <v>1562.4</v>
      </c>
      <c r="N179">
        <v>1562.4</v>
      </c>
      <c r="O179">
        <v>0</v>
      </c>
      <c r="P179" t="s">
        <v>2061</v>
      </c>
    </row>
    <row r="180" spans="1:16">
      <c r="A180" s="339">
        <v>43586</v>
      </c>
      <c r="B180" t="s">
        <v>923</v>
      </c>
      <c r="C180" t="s">
        <v>2218</v>
      </c>
      <c r="D180" t="s">
        <v>2242</v>
      </c>
      <c r="E180" t="s">
        <v>2057</v>
      </c>
      <c r="F180" t="s">
        <v>2243</v>
      </c>
      <c r="G180">
        <v>39232.519999999997</v>
      </c>
      <c r="H180" t="s">
        <v>2059</v>
      </c>
      <c r="I180" t="s">
        <v>2060</v>
      </c>
      <c r="J180">
        <v>28</v>
      </c>
      <c r="K180">
        <v>30650.400000000001</v>
      </c>
      <c r="L180">
        <v>0</v>
      </c>
      <c r="M180">
        <v>4291.0600000000004</v>
      </c>
      <c r="N180">
        <v>4291.0600000000004</v>
      </c>
      <c r="O180">
        <v>0</v>
      </c>
      <c r="P180" t="s">
        <v>2061</v>
      </c>
    </row>
    <row r="181" spans="1:16">
      <c r="A181" s="339">
        <v>43586</v>
      </c>
      <c r="B181" t="s">
        <v>923</v>
      </c>
      <c r="C181" t="s">
        <v>2218</v>
      </c>
      <c r="D181" t="s">
        <v>2244</v>
      </c>
      <c r="E181" t="s">
        <v>2057</v>
      </c>
      <c r="F181" t="s">
        <v>2243</v>
      </c>
      <c r="G181">
        <v>25084.1</v>
      </c>
      <c r="H181" t="s">
        <v>2059</v>
      </c>
      <c r="I181" t="s">
        <v>2060</v>
      </c>
      <c r="J181">
        <v>28</v>
      </c>
      <c r="K181">
        <v>19596.96</v>
      </c>
      <c r="L181">
        <v>0</v>
      </c>
      <c r="M181">
        <v>2743.57</v>
      </c>
      <c r="N181">
        <v>2743.57</v>
      </c>
      <c r="O181">
        <v>0</v>
      </c>
      <c r="P181" t="s">
        <v>2061</v>
      </c>
    </row>
    <row r="182" spans="1:16">
      <c r="A182" s="339">
        <v>43586</v>
      </c>
      <c r="B182" t="s">
        <v>923</v>
      </c>
      <c r="C182" t="s">
        <v>2218</v>
      </c>
      <c r="D182" t="s">
        <v>2245</v>
      </c>
      <c r="E182" t="s">
        <v>2057</v>
      </c>
      <c r="F182" t="s">
        <v>2243</v>
      </c>
      <c r="G182">
        <v>22885.64</v>
      </c>
      <c r="H182" t="s">
        <v>2059</v>
      </c>
      <c r="I182" t="s">
        <v>2060</v>
      </c>
      <c r="J182">
        <v>28</v>
      </c>
      <c r="K182">
        <v>17879.400000000001</v>
      </c>
      <c r="L182">
        <v>0</v>
      </c>
      <c r="M182">
        <v>2503.12</v>
      </c>
      <c r="N182">
        <v>2503.12</v>
      </c>
      <c r="O182">
        <v>0</v>
      </c>
      <c r="P182" t="s">
        <v>2061</v>
      </c>
    </row>
    <row r="183" spans="1:16">
      <c r="A183" s="339">
        <v>43586</v>
      </c>
      <c r="B183" t="s">
        <v>923</v>
      </c>
      <c r="C183" t="s">
        <v>2218</v>
      </c>
      <c r="D183" t="s">
        <v>2246</v>
      </c>
      <c r="E183" t="s">
        <v>2057</v>
      </c>
      <c r="F183" t="s">
        <v>2247</v>
      </c>
      <c r="G183">
        <v>59938.559999999998</v>
      </c>
      <c r="H183" t="s">
        <v>2059</v>
      </c>
      <c r="I183" t="s">
        <v>2060</v>
      </c>
      <c r="J183">
        <v>28</v>
      </c>
      <c r="K183">
        <v>46827</v>
      </c>
      <c r="L183">
        <v>0</v>
      </c>
      <c r="M183">
        <v>6555.78</v>
      </c>
      <c r="N183">
        <v>6555.78</v>
      </c>
      <c r="O183">
        <v>0</v>
      </c>
      <c r="P183" t="s">
        <v>2061</v>
      </c>
    </row>
    <row r="184" spans="1:16">
      <c r="A184" s="339">
        <v>43586</v>
      </c>
      <c r="B184" t="s">
        <v>923</v>
      </c>
      <c r="C184" t="s">
        <v>2218</v>
      </c>
      <c r="D184" t="s">
        <v>2248</v>
      </c>
      <c r="E184" t="s">
        <v>2057</v>
      </c>
      <c r="F184" t="s">
        <v>2249</v>
      </c>
      <c r="G184">
        <v>20570.12</v>
      </c>
      <c r="H184" t="s">
        <v>2059</v>
      </c>
      <c r="I184" t="s">
        <v>2060</v>
      </c>
      <c r="J184">
        <v>28</v>
      </c>
      <c r="K184">
        <v>16070.4</v>
      </c>
      <c r="L184">
        <v>0</v>
      </c>
      <c r="M184">
        <v>2249.86</v>
      </c>
      <c r="N184">
        <v>2249.86</v>
      </c>
      <c r="O184">
        <v>0</v>
      </c>
      <c r="P184" t="s">
        <v>2061</v>
      </c>
    </row>
    <row r="185" spans="1:16">
      <c r="A185" s="339">
        <v>43586</v>
      </c>
      <c r="B185" t="s">
        <v>923</v>
      </c>
      <c r="C185" t="s">
        <v>2218</v>
      </c>
      <c r="D185" t="s">
        <v>2250</v>
      </c>
      <c r="E185" t="s">
        <v>2057</v>
      </c>
      <c r="F185" t="s">
        <v>2251</v>
      </c>
      <c r="G185">
        <v>18855.939999999999</v>
      </c>
      <c r="H185" t="s">
        <v>2059</v>
      </c>
      <c r="I185" t="s">
        <v>2060</v>
      </c>
      <c r="J185">
        <v>28</v>
      </c>
      <c r="K185">
        <v>14731.2</v>
      </c>
      <c r="L185">
        <v>0</v>
      </c>
      <c r="M185">
        <v>2062.37</v>
      </c>
      <c r="N185">
        <v>2062.37</v>
      </c>
      <c r="O185">
        <v>0</v>
      </c>
      <c r="P185" t="s">
        <v>2061</v>
      </c>
    </row>
    <row r="186" spans="1:16">
      <c r="A186" s="339">
        <v>43586</v>
      </c>
      <c r="B186" t="s">
        <v>837</v>
      </c>
      <c r="C186" t="s">
        <v>2076</v>
      </c>
      <c r="D186" t="s">
        <v>2252</v>
      </c>
      <c r="E186" t="s">
        <v>2057</v>
      </c>
      <c r="F186" t="s">
        <v>2253</v>
      </c>
      <c r="G186">
        <v>5658.1</v>
      </c>
      <c r="H186" t="s">
        <v>2059</v>
      </c>
      <c r="I186" t="s">
        <v>2060</v>
      </c>
      <c r="J186">
        <v>18</v>
      </c>
      <c r="K186">
        <v>4795</v>
      </c>
      <c r="L186">
        <v>0</v>
      </c>
      <c r="M186">
        <v>431.55</v>
      </c>
      <c r="N186">
        <v>431.55</v>
      </c>
      <c r="O186">
        <v>0</v>
      </c>
      <c r="P186" t="s">
        <v>2061</v>
      </c>
    </row>
    <row r="187" spans="1:16">
      <c r="A187" s="339">
        <v>43586</v>
      </c>
      <c r="B187" t="s">
        <v>847</v>
      </c>
      <c r="C187" t="s">
        <v>2078</v>
      </c>
      <c r="D187" t="s">
        <v>2254</v>
      </c>
      <c r="E187" t="s">
        <v>2057</v>
      </c>
      <c r="F187" t="s">
        <v>2255</v>
      </c>
      <c r="G187">
        <v>15674</v>
      </c>
      <c r="H187" t="s">
        <v>2059</v>
      </c>
      <c r="I187" t="s">
        <v>2060</v>
      </c>
      <c r="J187">
        <v>18</v>
      </c>
      <c r="K187">
        <v>13283</v>
      </c>
      <c r="L187">
        <v>0</v>
      </c>
      <c r="M187">
        <v>1195.47</v>
      </c>
      <c r="N187">
        <v>1195.47</v>
      </c>
      <c r="O187">
        <v>0</v>
      </c>
      <c r="P187" t="s">
        <v>2061</v>
      </c>
    </row>
    <row r="188" spans="1:16">
      <c r="A188" s="339">
        <v>43586</v>
      </c>
      <c r="B188" t="s">
        <v>1059</v>
      </c>
      <c r="C188" t="s">
        <v>2256</v>
      </c>
      <c r="D188" t="s">
        <v>2257</v>
      </c>
      <c r="E188" t="s">
        <v>2057</v>
      </c>
      <c r="F188" t="s">
        <v>2258</v>
      </c>
      <c r="G188">
        <v>1180</v>
      </c>
      <c r="H188" t="s">
        <v>2059</v>
      </c>
      <c r="I188" t="s">
        <v>2060</v>
      </c>
      <c r="J188">
        <v>18</v>
      </c>
      <c r="K188">
        <v>1000</v>
      </c>
      <c r="L188">
        <v>0</v>
      </c>
      <c r="M188">
        <v>90</v>
      </c>
      <c r="N188">
        <v>90</v>
      </c>
      <c r="O188">
        <v>0</v>
      </c>
      <c r="P188" t="s">
        <v>2061</v>
      </c>
    </row>
    <row r="189" spans="1:16">
      <c r="A189" s="339">
        <v>43586</v>
      </c>
      <c r="B189" t="s">
        <v>60</v>
      </c>
      <c r="C189" t="s">
        <v>2080</v>
      </c>
      <c r="D189" t="s">
        <v>925</v>
      </c>
      <c r="E189" t="s">
        <v>2057</v>
      </c>
      <c r="F189" t="s">
        <v>2240</v>
      </c>
      <c r="G189">
        <v>6155.52</v>
      </c>
      <c r="H189" t="s">
        <v>2059</v>
      </c>
      <c r="I189" t="s">
        <v>2060</v>
      </c>
      <c r="J189">
        <v>28</v>
      </c>
      <c r="K189">
        <v>4809</v>
      </c>
      <c r="L189">
        <v>0</v>
      </c>
      <c r="M189">
        <v>673.26</v>
      </c>
      <c r="N189">
        <v>673.26</v>
      </c>
      <c r="O189">
        <v>0</v>
      </c>
      <c r="P189" t="s">
        <v>2061</v>
      </c>
    </row>
    <row r="190" spans="1:16">
      <c r="A190" s="339">
        <v>43586</v>
      </c>
      <c r="B190" t="s">
        <v>60</v>
      </c>
      <c r="C190" t="s">
        <v>2080</v>
      </c>
      <c r="D190" t="s">
        <v>926</v>
      </c>
      <c r="E190" t="s">
        <v>2057</v>
      </c>
      <c r="F190" t="s">
        <v>2240</v>
      </c>
      <c r="G190">
        <v>7696.38</v>
      </c>
      <c r="H190" t="s">
        <v>2059</v>
      </c>
      <c r="I190" t="s">
        <v>2060</v>
      </c>
      <c r="J190">
        <v>28</v>
      </c>
      <c r="K190">
        <v>6012.8</v>
      </c>
      <c r="L190">
        <v>0</v>
      </c>
      <c r="M190">
        <v>841.79</v>
      </c>
      <c r="N190">
        <v>841.79</v>
      </c>
      <c r="O190">
        <v>0</v>
      </c>
      <c r="P190" t="s">
        <v>2061</v>
      </c>
    </row>
    <row r="191" spans="1:16">
      <c r="A191" s="339">
        <v>43586</v>
      </c>
      <c r="B191" t="s">
        <v>60</v>
      </c>
      <c r="C191" t="s">
        <v>2080</v>
      </c>
      <c r="D191" t="s">
        <v>966</v>
      </c>
      <c r="E191" t="s">
        <v>2057</v>
      </c>
      <c r="F191" t="s">
        <v>2213</v>
      </c>
      <c r="G191">
        <v>9428.81</v>
      </c>
      <c r="H191" t="s">
        <v>2059</v>
      </c>
      <c r="I191" t="s">
        <v>2060</v>
      </c>
      <c r="J191">
        <v>28</v>
      </c>
      <c r="K191">
        <v>7366.25</v>
      </c>
      <c r="L191">
        <v>0</v>
      </c>
      <c r="M191">
        <v>1031.28</v>
      </c>
      <c r="N191">
        <v>1031.28</v>
      </c>
      <c r="O191">
        <v>0</v>
      </c>
      <c r="P191" t="s">
        <v>2061</v>
      </c>
    </row>
    <row r="192" spans="1:16">
      <c r="A192" s="339">
        <v>43586</v>
      </c>
      <c r="B192" t="s">
        <v>60</v>
      </c>
      <c r="C192" t="s">
        <v>2080</v>
      </c>
      <c r="D192" t="s">
        <v>979</v>
      </c>
      <c r="E192" t="s">
        <v>2057</v>
      </c>
      <c r="F192" t="s">
        <v>2255</v>
      </c>
      <c r="G192">
        <v>7386.62</v>
      </c>
      <c r="H192" t="s">
        <v>2059</v>
      </c>
      <c r="I192" t="s">
        <v>2060</v>
      </c>
      <c r="J192">
        <v>28</v>
      </c>
      <c r="K192">
        <v>5770.8</v>
      </c>
      <c r="L192">
        <v>0</v>
      </c>
      <c r="M192">
        <v>807.91</v>
      </c>
      <c r="N192">
        <v>807.91</v>
      </c>
      <c r="O192">
        <v>0</v>
      </c>
      <c r="P192" t="s">
        <v>2061</v>
      </c>
    </row>
    <row r="193" spans="1:16">
      <c r="A193" s="339">
        <v>43586</v>
      </c>
      <c r="B193" t="s">
        <v>999</v>
      </c>
      <c r="C193" t="s">
        <v>2259</v>
      </c>
      <c r="D193" t="s">
        <v>2260</v>
      </c>
      <c r="E193" t="s">
        <v>2057</v>
      </c>
      <c r="F193" t="s">
        <v>2224</v>
      </c>
      <c r="G193">
        <v>28947.200000000001</v>
      </c>
      <c r="H193" t="s">
        <v>2059</v>
      </c>
      <c r="I193" t="s">
        <v>2060</v>
      </c>
      <c r="J193">
        <v>28</v>
      </c>
      <c r="K193">
        <v>22615</v>
      </c>
      <c r="L193">
        <v>6332.2</v>
      </c>
      <c r="M193">
        <v>0</v>
      </c>
      <c r="N193">
        <v>0</v>
      </c>
      <c r="O193">
        <v>0</v>
      </c>
      <c r="P193" t="s">
        <v>2061</v>
      </c>
    </row>
    <row r="194" spans="1:16">
      <c r="A194" s="339">
        <v>43586</v>
      </c>
      <c r="B194" t="s">
        <v>988</v>
      </c>
      <c r="C194" t="s">
        <v>2261</v>
      </c>
      <c r="D194" t="s">
        <v>989</v>
      </c>
      <c r="E194" t="s">
        <v>2057</v>
      </c>
      <c r="F194" t="s">
        <v>2234</v>
      </c>
      <c r="G194">
        <v>100382</v>
      </c>
      <c r="H194" t="s">
        <v>2059</v>
      </c>
      <c r="I194" t="s">
        <v>2060</v>
      </c>
      <c r="J194">
        <v>28</v>
      </c>
      <c r="K194">
        <v>78421</v>
      </c>
      <c r="L194">
        <v>0</v>
      </c>
      <c r="M194">
        <v>10978.94</v>
      </c>
      <c r="N194">
        <v>10978.94</v>
      </c>
      <c r="O194">
        <v>0</v>
      </c>
      <c r="P194" t="s">
        <v>2061</v>
      </c>
    </row>
    <row r="195" spans="1:16">
      <c r="A195" s="339">
        <v>43586</v>
      </c>
      <c r="B195" t="s">
        <v>988</v>
      </c>
      <c r="C195" t="s">
        <v>2261</v>
      </c>
      <c r="D195" t="s">
        <v>990</v>
      </c>
      <c r="E195" t="s">
        <v>2057</v>
      </c>
      <c r="F195" t="s">
        <v>2234</v>
      </c>
      <c r="G195">
        <v>20480</v>
      </c>
      <c r="H195" t="s">
        <v>2059</v>
      </c>
      <c r="I195" t="s">
        <v>2060</v>
      </c>
      <c r="J195">
        <v>28</v>
      </c>
      <c r="K195">
        <v>16000</v>
      </c>
      <c r="L195">
        <v>0</v>
      </c>
      <c r="M195">
        <v>2240</v>
      </c>
      <c r="N195">
        <v>2240</v>
      </c>
      <c r="O195">
        <v>0</v>
      </c>
      <c r="P195" t="s">
        <v>2061</v>
      </c>
    </row>
    <row r="196" spans="1:16">
      <c r="A196" s="339">
        <v>43586</v>
      </c>
      <c r="B196" t="s">
        <v>46</v>
      </c>
      <c r="C196" t="s">
        <v>2089</v>
      </c>
      <c r="D196" t="s">
        <v>2262</v>
      </c>
      <c r="E196" t="s">
        <v>2057</v>
      </c>
      <c r="F196" t="s">
        <v>2263</v>
      </c>
      <c r="G196">
        <v>22378.9</v>
      </c>
      <c r="H196" t="s">
        <v>2059</v>
      </c>
      <c r="I196" t="s">
        <v>2060</v>
      </c>
      <c r="J196">
        <v>28</v>
      </c>
      <c r="K196">
        <v>17483.52</v>
      </c>
      <c r="L196">
        <v>0</v>
      </c>
      <c r="M196">
        <v>2447.69</v>
      </c>
      <c r="N196">
        <v>2447.69</v>
      </c>
      <c r="O196">
        <v>0</v>
      </c>
      <c r="P196" t="s">
        <v>2061</v>
      </c>
    </row>
    <row r="197" spans="1:16">
      <c r="A197" s="339">
        <v>43586</v>
      </c>
      <c r="B197" t="s">
        <v>46</v>
      </c>
      <c r="C197" t="s">
        <v>2089</v>
      </c>
      <c r="D197" t="s">
        <v>2264</v>
      </c>
      <c r="E197" t="s">
        <v>2057</v>
      </c>
      <c r="F197" t="s">
        <v>2263</v>
      </c>
      <c r="G197">
        <v>22378.9</v>
      </c>
      <c r="H197" t="s">
        <v>2059</v>
      </c>
      <c r="I197" t="s">
        <v>2060</v>
      </c>
      <c r="J197">
        <v>28</v>
      </c>
      <c r="K197">
        <v>17483.52</v>
      </c>
      <c r="L197">
        <v>0</v>
      </c>
      <c r="M197">
        <v>2447.69</v>
      </c>
      <c r="N197">
        <v>2447.69</v>
      </c>
      <c r="O197">
        <v>0</v>
      </c>
      <c r="P197" t="s">
        <v>2061</v>
      </c>
    </row>
    <row r="198" spans="1:16">
      <c r="A198" s="339">
        <v>43586</v>
      </c>
      <c r="B198" t="s">
        <v>46</v>
      </c>
      <c r="C198" t="s">
        <v>2089</v>
      </c>
      <c r="D198" t="s">
        <v>2265</v>
      </c>
      <c r="E198" t="s">
        <v>2057</v>
      </c>
      <c r="F198" t="s">
        <v>2263</v>
      </c>
      <c r="G198">
        <v>22378.9</v>
      </c>
      <c r="H198" t="s">
        <v>2059</v>
      </c>
      <c r="I198" t="s">
        <v>2060</v>
      </c>
      <c r="J198">
        <v>28</v>
      </c>
      <c r="K198">
        <v>17483.52</v>
      </c>
      <c r="L198">
        <v>0</v>
      </c>
      <c r="M198">
        <v>2447.69</v>
      </c>
      <c r="N198">
        <v>2447.69</v>
      </c>
      <c r="O198">
        <v>0</v>
      </c>
      <c r="P198" t="s">
        <v>2061</v>
      </c>
    </row>
    <row r="199" spans="1:16">
      <c r="A199" s="339">
        <v>43586</v>
      </c>
      <c r="B199" t="s">
        <v>46</v>
      </c>
      <c r="C199" t="s">
        <v>2089</v>
      </c>
      <c r="D199" t="s">
        <v>2266</v>
      </c>
      <c r="E199" t="s">
        <v>2057</v>
      </c>
      <c r="F199" t="s">
        <v>2263</v>
      </c>
      <c r="G199">
        <v>22378.9</v>
      </c>
      <c r="H199" t="s">
        <v>2059</v>
      </c>
      <c r="I199" t="s">
        <v>2060</v>
      </c>
      <c r="J199">
        <v>28</v>
      </c>
      <c r="K199">
        <v>17483.52</v>
      </c>
      <c r="L199">
        <v>0</v>
      </c>
      <c r="M199">
        <v>2447.69</v>
      </c>
      <c r="N199">
        <v>2447.69</v>
      </c>
      <c r="O199">
        <v>0</v>
      </c>
      <c r="P199" t="s">
        <v>2061</v>
      </c>
    </row>
    <row r="200" spans="1:16">
      <c r="A200" s="339">
        <v>43586</v>
      </c>
      <c r="B200" t="s">
        <v>46</v>
      </c>
      <c r="C200" t="s">
        <v>2089</v>
      </c>
      <c r="D200" t="s">
        <v>2267</v>
      </c>
      <c r="E200" t="s">
        <v>2057</v>
      </c>
      <c r="F200" t="s">
        <v>2247</v>
      </c>
      <c r="G200">
        <v>22378.9</v>
      </c>
      <c r="H200" t="s">
        <v>2059</v>
      </c>
      <c r="I200" t="s">
        <v>2060</v>
      </c>
      <c r="J200">
        <v>28</v>
      </c>
      <c r="K200">
        <v>17483.52</v>
      </c>
      <c r="L200">
        <v>0</v>
      </c>
      <c r="M200">
        <v>2447.69</v>
      </c>
      <c r="N200">
        <v>2447.69</v>
      </c>
      <c r="O200">
        <v>0</v>
      </c>
      <c r="P200" t="s">
        <v>2061</v>
      </c>
    </row>
    <row r="201" spans="1:16">
      <c r="A201" s="339">
        <v>43586</v>
      </c>
      <c r="B201" t="s">
        <v>46</v>
      </c>
      <c r="C201" t="s">
        <v>2089</v>
      </c>
      <c r="D201" t="s">
        <v>2268</v>
      </c>
      <c r="E201" t="s">
        <v>2057</v>
      </c>
      <c r="F201" t="s">
        <v>2247</v>
      </c>
      <c r="G201">
        <v>22378.9</v>
      </c>
      <c r="H201" t="s">
        <v>2059</v>
      </c>
      <c r="I201" t="s">
        <v>2060</v>
      </c>
      <c r="J201">
        <v>28</v>
      </c>
      <c r="K201">
        <v>17483.52</v>
      </c>
      <c r="L201">
        <v>0</v>
      </c>
      <c r="M201">
        <v>2447.69</v>
      </c>
      <c r="N201">
        <v>2447.69</v>
      </c>
      <c r="O201">
        <v>0</v>
      </c>
      <c r="P201" t="s">
        <v>2061</v>
      </c>
    </row>
    <row r="202" spans="1:16">
      <c r="A202" s="339">
        <v>43586</v>
      </c>
      <c r="B202" t="s">
        <v>46</v>
      </c>
      <c r="C202" t="s">
        <v>2089</v>
      </c>
      <c r="D202" t="s">
        <v>2269</v>
      </c>
      <c r="E202" t="s">
        <v>2057</v>
      </c>
      <c r="F202" t="s">
        <v>2210</v>
      </c>
      <c r="G202">
        <v>22378.9</v>
      </c>
      <c r="H202" t="s">
        <v>2059</v>
      </c>
      <c r="I202" t="s">
        <v>2060</v>
      </c>
      <c r="J202">
        <v>28</v>
      </c>
      <c r="K202">
        <v>17483.52</v>
      </c>
      <c r="L202">
        <v>0</v>
      </c>
      <c r="M202">
        <v>2447.69</v>
      </c>
      <c r="N202">
        <v>2447.69</v>
      </c>
      <c r="O202">
        <v>0</v>
      </c>
      <c r="P202" t="s">
        <v>2061</v>
      </c>
    </row>
    <row r="203" spans="1:16">
      <c r="A203" s="339">
        <v>43586</v>
      </c>
      <c r="B203" t="s">
        <v>46</v>
      </c>
      <c r="C203" t="s">
        <v>2089</v>
      </c>
      <c r="D203" t="s">
        <v>2270</v>
      </c>
      <c r="E203" t="s">
        <v>2057</v>
      </c>
      <c r="F203" t="s">
        <v>2210</v>
      </c>
      <c r="G203">
        <v>22378.9</v>
      </c>
      <c r="H203" t="s">
        <v>2059</v>
      </c>
      <c r="I203" t="s">
        <v>2060</v>
      </c>
      <c r="J203">
        <v>28</v>
      </c>
      <c r="K203">
        <v>17483.52</v>
      </c>
      <c r="L203">
        <v>0</v>
      </c>
      <c r="M203">
        <v>2447.69</v>
      </c>
      <c r="N203">
        <v>2447.69</v>
      </c>
      <c r="O203">
        <v>0</v>
      </c>
      <c r="P203" t="s">
        <v>2061</v>
      </c>
    </row>
    <row r="204" spans="1:16">
      <c r="A204" s="339">
        <v>43586</v>
      </c>
      <c r="B204" t="s">
        <v>46</v>
      </c>
      <c r="C204" t="s">
        <v>2089</v>
      </c>
      <c r="D204" t="s">
        <v>2271</v>
      </c>
      <c r="E204" t="s">
        <v>2057</v>
      </c>
      <c r="F204" t="s">
        <v>2249</v>
      </c>
      <c r="G204">
        <v>22378.9</v>
      </c>
      <c r="H204" t="s">
        <v>2059</v>
      </c>
      <c r="I204" t="s">
        <v>2060</v>
      </c>
      <c r="J204">
        <v>28</v>
      </c>
      <c r="K204">
        <v>17483.52</v>
      </c>
      <c r="L204">
        <v>0</v>
      </c>
      <c r="M204">
        <v>2447.69</v>
      </c>
      <c r="N204">
        <v>2447.69</v>
      </c>
      <c r="O204">
        <v>0</v>
      </c>
      <c r="P204" t="s">
        <v>2061</v>
      </c>
    </row>
    <row r="205" spans="1:16">
      <c r="A205" s="339">
        <v>43586</v>
      </c>
      <c r="B205" t="s">
        <v>46</v>
      </c>
      <c r="C205" t="s">
        <v>2089</v>
      </c>
      <c r="D205" t="s">
        <v>2272</v>
      </c>
      <c r="E205" t="s">
        <v>2057</v>
      </c>
      <c r="F205" t="s">
        <v>2249</v>
      </c>
      <c r="G205">
        <v>22378.9</v>
      </c>
      <c r="H205" t="s">
        <v>2059</v>
      </c>
      <c r="I205" t="s">
        <v>2060</v>
      </c>
      <c r="J205">
        <v>28</v>
      </c>
      <c r="K205">
        <v>17483.52</v>
      </c>
      <c r="L205">
        <v>0</v>
      </c>
      <c r="M205">
        <v>2447.69</v>
      </c>
      <c r="N205">
        <v>2447.69</v>
      </c>
      <c r="O205">
        <v>0</v>
      </c>
      <c r="P205" t="s">
        <v>2061</v>
      </c>
    </row>
    <row r="206" spans="1:16">
      <c r="A206" s="339">
        <v>43586</v>
      </c>
      <c r="B206" t="s">
        <v>46</v>
      </c>
      <c r="C206" t="s">
        <v>2089</v>
      </c>
      <c r="D206" t="s">
        <v>2273</v>
      </c>
      <c r="E206" t="s">
        <v>2057</v>
      </c>
      <c r="F206" t="s">
        <v>2251</v>
      </c>
      <c r="G206">
        <v>22378.9</v>
      </c>
      <c r="H206" t="s">
        <v>2059</v>
      </c>
      <c r="I206" t="s">
        <v>2060</v>
      </c>
      <c r="J206">
        <v>28</v>
      </c>
      <c r="K206">
        <v>17483.52</v>
      </c>
      <c r="L206">
        <v>0</v>
      </c>
      <c r="M206">
        <v>2447.69</v>
      </c>
      <c r="N206">
        <v>2447.69</v>
      </c>
      <c r="O206">
        <v>0</v>
      </c>
      <c r="P206" t="s">
        <v>2061</v>
      </c>
    </row>
    <row r="207" spans="1:16">
      <c r="A207" s="339">
        <v>43586</v>
      </c>
      <c r="B207" t="s">
        <v>46</v>
      </c>
      <c r="C207" t="s">
        <v>2089</v>
      </c>
      <c r="D207" t="s">
        <v>2274</v>
      </c>
      <c r="E207" t="s">
        <v>2057</v>
      </c>
      <c r="F207" t="s">
        <v>2251</v>
      </c>
      <c r="G207">
        <v>22378.9</v>
      </c>
      <c r="H207" t="s">
        <v>2059</v>
      </c>
      <c r="I207" t="s">
        <v>2060</v>
      </c>
      <c r="J207">
        <v>28</v>
      </c>
      <c r="K207">
        <v>17483.52</v>
      </c>
      <c r="L207">
        <v>0</v>
      </c>
      <c r="M207">
        <v>2447.69</v>
      </c>
      <c r="N207">
        <v>2447.69</v>
      </c>
      <c r="O207">
        <v>0</v>
      </c>
      <c r="P207" t="s">
        <v>2061</v>
      </c>
    </row>
    <row r="208" spans="1:16">
      <c r="A208" s="339">
        <v>43586</v>
      </c>
      <c r="B208" t="s">
        <v>46</v>
      </c>
      <c r="C208" t="s">
        <v>2089</v>
      </c>
      <c r="D208" t="s">
        <v>2275</v>
      </c>
      <c r="E208" t="s">
        <v>2057</v>
      </c>
      <c r="F208" t="s">
        <v>2251</v>
      </c>
      <c r="G208">
        <v>22378.9</v>
      </c>
      <c r="H208" t="s">
        <v>2059</v>
      </c>
      <c r="I208" t="s">
        <v>2060</v>
      </c>
      <c r="J208">
        <v>28</v>
      </c>
      <c r="K208">
        <v>17483.52</v>
      </c>
      <c r="L208">
        <v>0</v>
      </c>
      <c r="M208">
        <v>2447.69</v>
      </c>
      <c r="N208">
        <v>2447.69</v>
      </c>
      <c r="O208">
        <v>0</v>
      </c>
      <c r="P208" t="s">
        <v>2061</v>
      </c>
    </row>
    <row r="209" spans="1:16">
      <c r="A209" s="339">
        <v>43586</v>
      </c>
      <c r="B209" t="s">
        <v>46</v>
      </c>
      <c r="C209" t="s">
        <v>2089</v>
      </c>
      <c r="D209" t="s">
        <v>2276</v>
      </c>
      <c r="E209" t="s">
        <v>2057</v>
      </c>
      <c r="F209" t="s">
        <v>2251</v>
      </c>
      <c r="G209">
        <v>22378.9</v>
      </c>
      <c r="H209" t="s">
        <v>2059</v>
      </c>
      <c r="I209" t="s">
        <v>2060</v>
      </c>
      <c r="J209">
        <v>28</v>
      </c>
      <c r="K209">
        <v>17483.52</v>
      </c>
      <c r="L209">
        <v>0</v>
      </c>
      <c r="M209">
        <v>2447.69</v>
      </c>
      <c r="N209">
        <v>2447.69</v>
      </c>
      <c r="O209">
        <v>0</v>
      </c>
      <c r="P209" t="s">
        <v>2061</v>
      </c>
    </row>
    <row r="210" spans="1:16">
      <c r="A210" s="339">
        <v>43586</v>
      </c>
      <c r="B210" t="s">
        <v>46</v>
      </c>
      <c r="C210" t="s">
        <v>2089</v>
      </c>
      <c r="D210" t="s">
        <v>2277</v>
      </c>
      <c r="E210" t="s">
        <v>2057</v>
      </c>
      <c r="F210" t="s">
        <v>2215</v>
      </c>
      <c r="G210">
        <v>22378.9</v>
      </c>
      <c r="H210" t="s">
        <v>2059</v>
      </c>
      <c r="I210" t="s">
        <v>2060</v>
      </c>
      <c r="J210">
        <v>28</v>
      </c>
      <c r="K210">
        <v>17483.52</v>
      </c>
      <c r="L210">
        <v>0</v>
      </c>
      <c r="M210">
        <v>2447.69</v>
      </c>
      <c r="N210">
        <v>2447.69</v>
      </c>
      <c r="O210">
        <v>0</v>
      </c>
      <c r="P210" t="s">
        <v>2061</v>
      </c>
    </row>
    <row r="211" spans="1:16">
      <c r="A211" s="339">
        <v>43586</v>
      </c>
      <c r="B211" t="s">
        <v>46</v>
      </c>
      <c r="C211" t="s">
        <v>2089</v>
      </c>
      <c r="D211" t="s">
        <v>2278</v>
      </c>
      <c r="E211" t="s">
        <v>2057</v>
      </c>
      <c r="F211" t="s">
        <v>2215</v>
      </c>
      <c r="G211">
        <v>22378.9</v>
      </c>
      <c r="H211" t="s">
        <v>2059</v>
      </c>
      <c r="I211" t="s">
        <v>2060</v>
      </c>
      <c r="J211">
        <v>28</v>
      </c>
      <c r="K211">
        <v>17483.52</v>
      </c>
      <c r="L211">
        <v>0</v>
      </c>
      <c r="M211">
        <v>2447.69</v>
      </c>
      <c r="N211">
        <v>2447.69</v>
      </c>
      <c r="O211">
        <v>0</v>
      </c>
      <c r="P211" t="s">
        <v>2061</v>
      </c>
    </row>
    <row r="212" spans="1:16">
      <c r="A212" s="339">
        <v>43586</v>
      </c>
      <c r="B212" t="s">
        <v>46</v>
      </c>
      <c r="C212" t="s">
        <v>2089</v>
      </c>
      <c r="D212" t="s">
        <v>2279</v>
      </c>
      <c r="E212" t="s">
        <v>2057</v>
      </c>
      <c r="F212" t="s">
        <v>2215</v>
      </c>
      <c r="G212">
        <v>14919.28</v>
      </c>
      <c r="H212" t="s">
        <v>2059</v>
      </c>
      <c r="I212" t="s">
        <v>2060</v>
      </c>
      <c r="J212">
        <v>28</v>
      </c>
      <c r="K212">
        <v>11655.68</v>
      </c>
      <c r="L212">
        <v>0</v>
      </c>
      <c r="M212">
        <v>1631.8</v>
      </c>
      <c r="N212">
        <v>1631.8</v>
      </c>
      <c r="O212">
        <v>0</v>
      </c>
      <c r="P212" t="s">
        <v>2061</v>
      </c>
    </row>
    <row r="213" spans="1:16">
      <c r="A213" s="339">
        <v>43586</v>
      </c>
      <c r="B213" t="s">
        <v>46</v>
      </c>
      <c r="C213" t="s">
        <v>2089</v>
      </c>
      <c r="D213" t="s">
        <v>2280</v>
      </c>
      <c r="E213" t="s">
        <v>2057</v>
      </c>
      <c r="F213" t="s">
        <v>2281</v>
      </c>
      <c r="G213">
        <v>22378.9</v>
      </c>
      <c r="H213" t="s">
        <v>2059</v>
      </c>
      <c r="I213" t="s">
        <v>2060</v>
      </c>
      <c r="J213">
        <v>28</v>
      </c>
      <c r="K213">
        <v>17483.52</v>
      </c>
      <c r="L213">
        <v>0</v>
      </c>
      <c r="M213">
        <v>2447.69</v>
      </c>
      <c r="N213">
        <v>2447.69</v>
      </c>
      <c r="O213">
        <v>0</v>
      </c>
      <c r="P213" t="s">
        <v>2061</v>
      </c>
    </row>
    <row r="214" spans="1:16">
      <c r="A214" s="339">
        <v>43586</v>
      </c>
      <c r="B214" t="s">
        <v>46</v>
      </c>
      <c r="C214" t="s">
        <v>2089</v>
      </c>
      <c r="D214" t="s">
        <v>2282</v>
      </c>
      <c r="E214" t="s">
        <v>2057</v>
      </c>
      <c r="F214" t="s">
        <v>2281</v>
      </c>
      <c r="G214">
        <v>22378.9</v>
      </c>
      <c r="H214" t="s">
        <v>2059</v>
      </c>
      <c r="I214" t="s">
        <v>2060</v>
      </c>
      <c r="J214">
        <v>28</v>
      </c>
      <c r="K214">
        <v>17483.52</v>
      </c>
      <c r="L214">
        <v>0</v>
      </c>
      <c r="M214">
        <v>2447.69</v>
      </c>
      <c r="N214">
        <v>2447.69</v>
      </c>
      <c r="O214">
        <v>0</v>
      </c>
      <c r="P214" t="s">
        <v>2061</v>
      </c>
    </row>
    <row r="215" spans="1:16">
      <c r="A215" s="339">
        <v>43586</v>
      </c>
      <c r="B215" t="s">
        <v>46</v>
      </c>
      <c r="C215" t="s">
        <v>2089</v>
      </c>
      <c r="D215" t="s">
        <v>2283</v>
      </c>
      <c r="E215" t="s">
        <v>2057</v>
      </c>
      <c r="F215" t="s">
        <v>2281</v>
      </c>
      <c r="G215">
        <v>22378.9</v>
      </c>
      <c r="H215" t="s">
        <v>2059</v>
      </c>
      <c r="I215" t="s">
        <v>2060</v>
      </c>
      <c r="J215">
        <v>28</v>
      </c>
      <c r="K215">
        <v>17483.52</v>
      </c>
      <c r="L215">
        <v>0</v>
      </c>
      <c r="M215">
        <v>2447.69</v>
      </c>
      <c r="N215">
        <v>2447.69</v>
      </c>
      <c r="O215">
        <v>0</v>
      </c>
      <c r="P215" t="s">
        <v>2061</v>
      </c>
    </row>
    <row r="216" spans="1:16">
      <c r="A216" s="339">
        <v>43586</v>
      </c>
      <c r="B216" t="s">
        <v>46</v>
      </c>
      <c r="C216" t="s">
        <v>2089</v>
      </c>
      <c r="D216" t="s">
        <v>2284</v>
      </c>
      <c r="E216" t="s">
        <v>2057</v>
      </c>
      <c r="F216" t="s">
        <v>2281</v>
      </c>
      <c r="G216">
        <v>22378.9</v>
      </c>
      <c r="H216" t="s">
        <v>2059</v>
      </c>
      <c r="I216" t="s">
        <v>2060</v>
      </c>
      <c r="J216">
        <v>28</v>
      </c>
      <c r="K216">
        <v>17483.52</v>
      </c>
      <c r="L216">
        <v>0</v>
      </c>
      <c r="M216">
        <v>2447.69</v>
      </c>
      <c r="N216">
        <v>2447.69</v>
      </c>
      <c r="O216">
        <v>0</v>
      </c>
      <c r="P216" t="s">
        <v>2061</v>
      </c>
    </row>
    <row r="217" spans="1:16">
      <c r="A217" s="339">
        <v>43586</v>
      </c>
      <c r="B217" t="s">
        <v>46</v>
      </c>
      <c r="C217" t="s">
        <v>2089</v>
      </c>
      <c r="D217" t="s">
        <v>2285</v>
      </c>
      <c r="E217" t="s">
        <v>2057</v>
      </c>
      <c r="F217" t="s">
        <v>2214</v>
      </c>
      <c r="G217">
        <v>22378.9</v>
      </c>
      <c r="H217" t="s">
        <v>2059</v>
      </c>
      <c r="I217" t="s">
        <v>2060</v>
      </c>
      <c r="J217">
        <v>28</v>
      </c>
      <c r="K217">
        <v>17483.52</v>
      </c>
      <c r="L217">
        <v>0</v>
      </c>
      <c r="M217">
        <v>2447.69</v>
      </c>
      <c r="N217">
        <v>2447.69</v>
      </c>
      <c r="O217">
        <v>0</v>
      </c>
      <c r="P217" t="s">
        <v>2061</v>
      </c>
    </row>
    <row r="218" spans="1:16">
      <c r="A218" s="339">
        <v>43586</v>
      </c>
      <c r="B218" t="s">
        <v>46</v>
      </c>
      <c r="C218" t="s">
        <v>2089</v>
      </c>
      <c r="D218" t="s">
        <v>2286</v>
      </c>
      <c r="E218" t="s">
        <v>2057</v>
      </c>
      <c r="F218" t="s">
        <v>2214</v>
      </c>
      <c r="G218">
        <v>22378.9</v>
      </c>
      <c r="H218" t="s">
        <v>2059</v>
      </c>
      <c r="I218" t="s">
        <v>2060</v>
      </c>
      <c r="J218">
        <v>28</v>
      </c>
      <c r="K218">
        <v>17483.52</v>
      </c>
      <c r="L218">
        <v>0</v>
      </c>
      <c r="M218">
        <v>2447.69</v>
      </c>
      <c r="N218">
        <v>2447.69</v>
      </c>
      <c r="O218">
        <v>0</v>
      </c>
      <c r="P218" t="s">
        <v>2061</v>
      </c>
    </row>
    <row r="219" spans="1:16">
      <c r="A219" s="339">
        <v>43586</v>
      </c>
      <c r="B219" t="s">
        <v>46</v>
      </c>
      <c r="C219" t="s">
        <v>2089</v>
      </c>
      <c r="D219" t="s">
        <v>2287</v>
      </c>
      <c r="E219" t="s">
        <v>2057</v>
      </c>
      <c r="F219" t="s">
        <v>2288</v>
      </c>
      <c r="G219">
        <v>22378.9</v>
      </c>
      <c r="H219" t="s">
        <v>2059</v>
      </c>
      <c r="I219" t="s">
        <v>2060</v>
      </c>
      <c r="J219">
        <v>28</v>
      </c>
      <c r="K219">
        <v>17483.52</v>
      </c>
      <c r="L219">
        <v>0</v>
      </c>
      <c r="M219">
        <v>2447.69</v>
      </c>
      <c r="N219">
        <v>2447.69</v>
      </c>
      <c r="O219">
        <v>0</v>
      </c>
      <c r="P219" t="s">
        <v>2061</v>
      </c>
    </row>
    <row r="220" spans="1:16">
      <c r="A220" s="339">
        <v>43586</v>
      </c>
      <c r="B220" t="s">
        <v>46</v>
      </c>
      <c r="C220" t="s">
        <v>2089</v>
      </c>
      <c r="D220" t="s">
        <v>2289</v>
      </c>
      <c r="E220" t="s">
        <v>2057</v>
      </c>
      <c r="F220" t="s">
        <v>2288</v>
      </c>
      <c r="G220">
        <v>22378.9</v>
      </c>
      <c r="H220" t="s">
        <v>2059</v>
      </c>
      <c r="I220" t="s">
        <v>2060</v>
      </c>
      <c r="J220">
        <v>28</v>
      </c>
      <c r="K220">
        <v>17483.52</v>
      </c>
      <c r="L220">
        <v>0</v>
      </c>
      <c r="M220">
        <v>2447.69</v>
      </c>
      <c r="N220">
        <v>2447.69</v>
      </c>
      <c r="O220">
        <v>0</v>
      </c>
      <c r="P220" t="s">
        <v>2061</v>
      </c>
    </row>
    <row r="221" spans="1:16">
      <c r="A221" s="339">
        <v>43586</v>
      </c>
      <c r="B221" t="s">
        <v>46</v>
      </c>
      <c r="C221" t="s">
        <v>2089</v>
      </c>
      <c r="D221" t="s">
        <v>2290</v>
      </c>
      <c r="E221" t="s">
        <v>2057</v>
      </c>
      <c r="F221" t="s">
        <v>2291</v>
      </c>
      <c r="G221">
        <v>22378.9</v>
      </c>
      <c r="H221" t="s">
        <v>2059</v>
      </c>
      <c r="I221" t="s">
        <v>2060</v>
      </c>
      <c r="J221">
        <v>28</v>
      </c>
      <c r="K221">
        <v>17483.52</v>
      </c>
      <c r="L221">
        <v>0</v>
      </c>
      <c r="M221">
        <v>2447.69</v>
      </c>
      <c r="N221">
        <v>2447.69</v>
      </c>
      <c r="O221">
        <v>0</v>
      </c>
      <c r="P221" t="s">
        <v>2061</v>
      </c>
    </row>
    <row r="222" spans="1:16">
      <c r="A222" s="339">
        <v>43586</v>
      </c>
      <c r="B222" t="s">
        <v>46</v>
      </c>
      <c r="C222" t="s">
        <v>2089</v>
      </c>
      <c r="D222" t="s">
        <v>2292</v>
      </c>
      <c r="E222" t="s">
        <v>2057</v>
      </c>
      <c r="F222" t="s">
        <v>2291</v>
      </c>
      <c r="G222">
        <v>22378.9</v>
      </c>
      <c r="H222" t="s">
        <v>2059</v>
      </c>
      <c r="I222" t="s">
        <v>2060</v>
      </c>
      <c r="J222">
        <v>28</v>
      </c>
      <c r="K222">
        <v>17483.52</v>
      </c>
      <c r="L222">
        <v>0</v>
      </c>
      <c r="M222">
        <v>2447.69</v>
      </c>
      <c r="N222">
        <v>2447.69</v>
      </c>
      <c r="O222">
        <v>0</v>
      </c>
      <c r="P222" t="s">
        <v>2061</v>
      </c>
    </row>
    <row r="223" spans="1:16">
      <c r="A223" s="339">
        <v>43586</v>
      </c>
      <c r="B223" t="s">
        <v>46</v>
      </c>
      <c r="C223" t="s">
        <v>2089</v>
      </c>
      <c r="D223" t="s">
        <v>2293</v>
      </c>
      <c r="E223" t="s">
        <v>2057</v>
      </c>
      <c r="F223" t="s">
        <v>2213</v>
      </c>
      <c r="G223">
        <v>22378.9</v>
      </c>
      <c r="H223" t="s">
        <v>2059</v>
      </c>
      <c r="I223" t="s">
        <v>2060</v>
      </c>
      <c r="J223">
        <v>28</v>
      </c>
      <c r="K223">
        <v>17483.52</v>
      </c>
      <c r="L223">
        <v>0</v>
      </c>
      <c r="M223">
        <v>2447.69</v>
      </c>
      <c r="N223">
        <v>2447.69</v>
      </c>
      <c r="O223">
        <v>0</v>
      </c>
      <c r="P223" t="s">
        <v>2061</v>
      </c>
    </row>
    <row r="224" spans="1:16">
      <c r="A224" s="339">
        <v>43586</v>
      </c>
      <c r="B224" t="s">
        <v>46</v>
      </c>
      <c r="C224" t="s">
        <v>2089</v>
      </c>
      <c r="D224" t="s">
        <v>2294</v>
      </c>
      <c r="E224" t="s">
        <v>2057</v>
      </c>
      <c r="F224" t="s">
        <v>2213</v>
      </c>
      <c r="G224">
        <v>22378.9</v>
      </c>
      <c r="H224" t="s">
        <v>2059</v>
      </c>
      <c r="I224" t="s">
        <v>2060</v>
      </c>
      <c r="J224">
        <v>28</v>
      </c>
      <c r="K224">
        <v>17483.52</v>
      </c>
      <c r="L224">
        <v>0</v>
      </c>
      <c r="M224">
        <v>2447.69</v>
      </c>
      <c r="N224">
        <v>2447.69</v>
      </c>
      <c r="O224">
        <v>0</v>
      </c>
      <c r="P224" t="s">
        <v>2061</v>
      </c>
    </row>
    <row r="225" spans="1:16">
      <c r="A225" s="339">
        <v>43586</v>
      </c>
      <c r="B225" t="s">
        <v>46</v>
      </c>
      <c r="C225" t="s">
        <v>2089</v>
      </c>
      <c r="D225" t="s">
        <v>2295</v>
      </c>
      <c r="E225" t="s">
        <v>2057</v>
      </c>
      <c r="F225" t="s">
        <v>2224</v>
      </c>
      <c r="G225">
        <v>22378.9</v>
      </c>
      <c r="H225" t="s">
        <v>2059</v>
      </c>
      <c r="I225" t="s">
        <v>2060</v>
      </c>
      <c r="J225">
        <v>28</v>
      </c>
      <c r="K225">
        <v>17483.52</v>
      </c>
      <c r="L225">
        <v>0</v>
      </c>
      <c r="M225">
        <v>2447.69</v>
      </c>
      <c r="N225">
        <v>2447.69</v>
      </c>
      <c r="O225">
        <v>0</v>
      </c>
      <c r="P225" t="s">
        <v>2061</v>
      </c>
    </row>
    <row r="226" spans="1:16">
      <c r="A226" s="339">
        <v>43586</v>
      </c>
      <c r="B226" t="s">
        <v>46</v>
      </c>
      <c r="C226" t="s">
        <v>2089</v>
      </c>
      <c r="D226" t="s">
        <v>2296</v>
      </c>
      <c r="E226" t="s">
        <v>2057</v>
      </c>
      <c r="F226" t="s">
        <v>2224</v>
      </c>
      <c r="G226">
        <v>22378.9</v>
      </c>
      <c r="H226" t="s">
        <v>2059</v>
      </c>
      <c r="I226" t="s">
        <v>2060</v>
      </c>
      <c r="J226">
        <v>28</v>
      </c>
      <c r="K226">
        <v>17483.52</v>
      </c>
      <c r="L226">
        <v>0</v>
      </c>
      <c r="M226">
        <v>2447.69</v>
      </c>
      <c r="N226">
        <v>2447.69</v>
      </c>
      <c r="O226">
        <v>0</v>
      </c>
      <c r="P226" t="s">
        <v>2061</v>
      </c>
    </row>
    <row r="227" spans="1:16">
      <c r="A227" s="339">
        <v>43586</v>
      </c>
      <c r="B227" t="s">
        <v>46</v>
      </c>
      <c r="C227" t="s">
        <v>2089</v>
      </c>
      <c r="D227" t="s">
        <v>2297</v>
      </c>
      <c r="E227" t="s">
        <v>2057</v>
      </c>
      <c r="F227" t="s">
        <v>2224</v>
      </c>
      <c r="G227">
        <v>22378.9</v>
      </c>
      <c r="H227" t="s">
        <v>2059</v>
      </c>
      <c r="I227" t="s">
        <v>2060</v>
      </c>
      <c r="J227">
        <v>28</v>
      </c>
      <c r="K227">
        <v>17483.52</v>
      </c>
      <c r="L227">
        <v>0</v>
      </c>
      <c r="M227">
        <v>2447.69</v>
      </c>
      <c r="N227">
        <v>2447.69</v>
      </c>
      <c r="O227">
        <v>0</v>
      </c>
      <c r="P227" t="s">
        <v>2061</v>
      </c>
    </row>
    <row r="228" spans="1:16">
      <c r="A228" s="339">
        <v>43586</v>
      </c>
      <c r="B228" t="s">
        <v>46</v>
      </c>
      <c r="C228" t="s">
        <v>2089</v>
      </c>
      <c r="D228" t="s">
        <v>2298</v>
      </c>
      <c r="E228" t="s">
        <v>2057</v>
      </c>
      <c r="F228" t="s">
        <v>2224</v>
      </c>
      <c r="G228">
        <v>22378.9</v>
      </c>
      <c r="H228" t="s">
        <v>2059</v>
      </c>
      <c r="I228" t="s">
        <v>2060</v>
      </c>
      <c r="J228">
        <v>28</v>
      </c>
      <c r="K228">
        <v>17483.52</v>
      </c>
      <c r="L228">
        <v>0</v>
      </c>
      <c r="M228">
        <v>2447.69</v>
      </c>
      <c r="N228">
        <v>2447.69</v>
      </c>
      <c r="O228">
        <v>0</v>
      </c>
      <c r="P228" t="s">
        <v>2061</v>
      </c>
    </row>
    <row r="229" spans="1:16">
      <c r="A229" s="339">
        <v>43586</v>
      </c>
      <c r="B229" t="s">
        <v>46</v>
      </c>
      <c r="C229" t="s">
        <v>2089</v>
      </c>
      <c r="D229" t="s">
        <v>2299</v>
      </c>
      <c r="E229" t="s">
        <v>2057</v>
      </c>
      <c r="F229" t="s">
        <v>2300</v>
      </c>
      <c r="G229">
        <v>22378.9</v>
      </c>
      <c r="H229" t="s">
        <v>2059</v>
      </c>
      <c r="I229" t="s">
        <v>2060</v>
      </c>
      <c r="J229">
        <v>28</v>
      </c>
      <c r="K229">
        <v>17483.52</v>
      </c>
      <c r="L229">
        <v>0</v>
      </c>
      <c r="M229">
        <v>2447.69</v>
      </c>
      <c r="N229">
        <v>2447.69</v>
      </c>
      <c r="O229">
        <v>0</v>
      </c>
      <c r="P229" t="s">
        <v>2061</v>
      </c>
    </row>
    <row r="230" spans="1:16">
      <c r="A230" s="339">
        <v>43586</v>
      </c>
      <c r="B230" t="s">
        <v>46</v>
      </c>
      <c r="C230" t="s">
        <v>2089</v>
      </c>
      <c r="D230" t="s">
        <v>2301</v>
      </c>
      <c r="E230" t="s">
        <v>2057</v>
      </c>
      <c r="F230" t="s">
        <v>2300</v>
      </c>
      <c r="G230">
        <v>22378.9</v>
      </c>
      <c r="H230" t="s">
        <v>2059</v>
      </c>
      <c r="I230" t="s">
        <v>2060</v>
      </c>
      <c r="J230">
        <v>28</v>
      </c>
      <c r="K230">
        <v>17483.52</v>
      </c>
      <c r="L230">
        <v>0</v>
      </c>
      <c r="M230">
        <v>2447.69</v>
      </c>
      <c r="N230">
        <v>2447.69</v>
      </c>
      <c r="O230">
        <v>0</v>
      </c>
      <c r="P230" t="s">
        <v>2061</v>
      </c>
    </row>
    <row r="231" spans="1:16">
      <c r="A231" s="339">
        <v>43586</v>
      </c>
      <c r="B231" t="s">
        <v>46</v>
      </c>
      <c r="C231" t="s">
        <v>2089</v>
      </c>
      <c r="D231" t="s">
        <v>2302</v>
      </c>
      <c r="E231" t="s">
        <v>2057</v>
      </c>
      <c r="F231" t="s">
        <v>2300</v>
      </c>
      <c r="G231">
        <v>22378.9</v>
      </c>
      <c r="H231" t="s">
        <v>2059</v>
      </c>
      <c r="I231" t="s">
        <v>2060</v>
      </c>
      <c r="J231">
        <v>28</v>
      </c>
      <c r="K231">
        <v>17483.52</v>
      </c>
      <c r="L231">
        <v>0</v>
      </c>
      <c r="M231">
        <v>2447.69</v>
      </c>
      <c r="N231">
        <v>2447.69</v>
      </c>
      <c r="O231">
        <v>0</v>
      </c>
      <c r="P231" t="s">
        <v>2061</v>
      </c>
    </row>
    <row r="232" spans="1:16">
      <c r="A232" s="339">
        <v>43586</v>
      </c>
      <c r="B232" t="s">
        <v>46</v>
      </c>
      <c r="C232" t="s">
        <v>2089</v>
      </c>
      <c r="D232" t="s">
        <v>2303</v>
      </c>
      <c r="E232" t="s">
        <v>2057</v>
      </c>
      <c r="F232" t="s">
        <v>2300</v>
      </c>
      <c r="G232">
        <v>22378.9</v>
      </c>
      <c r="H232" t="s">
        <v>2059</v>
      </c>
      <c r="I232" t="s">
        <v>2060</v>
      </c>
      <c r="J232">
        <v>28</v>
      </c>
      <c r="K232">
        <v>17483.52</v>
      </c>
      <c r="L232">
        <v>0</v>
      </c>
      <c r="M232">
        <v>2447.69</v>
      </c>
      <c r="N232">
        <v>2447.69</v>
      </c>
      <c r="O232">
        <v>0</v>
      </c>
      <c r="P232" t="s">
        <v>2061</v>
      </c>
    </row>
    <row r="233" spans="1:16">
      <c r="A233" s="339">
        <v>43586</v>
      </c>
      <c r="B233" t="s">
        <v>46</v>
      </c>
      <c r="C233" t="s">
        <v>2089</v>
      </c>
      <c r="D233" t="s">
        <v>2304</v>
      </c>
      <c r="E233" t="s">
        <v>2057</v>
      </c>
      <c r="F233" t="s">
        <v>2255</v>
      </c>
      <c r="G233">
        <v>22378.9</v>
      </c>
      <c r="H233" t="s">
        <v>2059</v>
      </c>
      <c r="I233" t="s">
        <v>2060</v>
      </c>
      <c r="J233">
        <v>28</v>
      </c>
      <c r="K233">
        <v>17483.52</v>
      </c>
      <c r="L233">
        <v>0</v>
      </c>
      <c r="M233">
        <v>2447.69</v>
      </c>
      <c r="N233">
        <v>2447.69</v>
      </c>
      <c r="O233">
        <v>0</v>
      </c>
      <c r="P233" t="s">
        <v>2061</v>
      </c>
    </row>
    <row r="234" spans="1:16">
      <c r="A234" s="339">
        <v>43586</v>
      </c>
      <c r="B234" t="s">
        <v>46</v>
      </c>
      <c r="C234" t="s">
        <v>2089</v>
      </c>
      <c r="D234" t="s">
        <v>2305</v>
      </c>
      <c r="E234" t="s">
        <v>2057</v>
      </c>
      <c r="F234" t="s">
        <v>2255</v>
      </c>
      <c r="G234">
        <v>22378.9</v>
      </c>
      <c r="H234" t="s">
        <v>2059</v>
      </c>
      <c r="I234" t="s">
        <v>2060</v>
      </c>
      <c r="J234">
        <v>28</v>
      </c>
      <c r="K234">
        <v>17483.52</v>
      </c>
      <c r="L234">
        <v>0</v>
      </c>
      <c r="M234">
        <v>2447.69</v>
      </c>
      <c r="N234">
        <v>2447.69</v>
      </c>
      <c r="O234">
        <v>0</v>
      </c>
      <c r="P234" t="s">
        <v>2061</v>
      </c>
    </row>
    <row r="235" spans="1:16">
      <c r="A235" s="339">
        <v>43586</v>
      </c>
      <c r="B235" t="s">
        <v>46</v>
      </c>
      <c r="C235" t="s">
        <v>2089</v>
      </c>
      <c r="D235" t="s">
        <v>2306</v>
      </c>
      <c r="E235" t="s">
        <v>2057</v>
      </c>
      <c r="F235" t="s">
        <v>2216</v>
      </c>
      <c r="G235">
        <v>22378.9</v>
      </c>
      <c r="H235" t="s">
        <v>2059</v>
      </c>
      <c r="I235" t="s">
        <v>2060</v>
      </c>
      <c r="J235">
        <v>28</v>
      </c>
      <c r="K235">
        <v>17483.52</v>
      </c>
      <c r="L235">
        <v>0</v>
      </c>
      <c r="M235">
        <v>2447.69</v>
      </c>
      <c r="N235">
        <v>2447.69</v>
      </c>
      <c r="O235">
        <v>0</v>
      </c>
      <c r="P235" t="s">
        <v>2061</v>
      </c>
    </row>
    <row r="236" spans="1:16">
      <c r="A236" s="339">
        <v>43586</v>
      </c>
      <c r="B236" t="s">
        <v>46</v>
      </c>
      <c r="C236" t="s">
        <v>2089</v>
      </c>
      <c r="D236" t="s">
        <v>2307</v>
      </c>
      <c r="E236" t="s">
        <v>2057</v>
      </c>
      <c r="F236" t="s">
        <v>2216</v>
      </c>
      <c r="G236">
        <v>22378.9</v>
      </c>
      <c r="H236" t="s">
        <v>2059</v>
      </c>
      <c r="I236" t="s">
        <v>2060</v>
      </c>
      <c r="J236">
        <v>28</v>
      </c>
      <c r="K236">
        <v>17483.52</v>
      </c>
      <c r="L236">
        <v>0</v>
      </c>
      <c r="M236">
        <v>2447.69</v>
      </c>
      <c r="N236">
        <v>2447.69</v>
      </c>
      <c r="O236">
        <v>0</v>
      </c>
      <c r="P236" t="s">
        <v>2061</v>
      </c>
    </row>
    <row r="237" spans="1:16">
      <c r="A237" s="339">
        <v>43586</v>
      </c>
      <c r="B237" t="s">
        <v>46</v>
      </c>
      <c r="C237" t="s">
        <v>2089</v>
      </c>
      <c r="D237" t="s">
        <v>2308</v>
      </c>
      <c r="E237" t="s">
        <v>2057</v>
      </c>
      <c r="F237" t="s">
        <v>2216</v>
      </c>
      <c r="G237">
        <v>22378.9</v>
      </c>
      <c r="H237" t="s">
        <v>2059</v>
      </c>
      <c r="I237" t="s">
        <v>2060</v>
      </c>
      <c r="J237">
        <v>28</v>
      </c>
      <c r="K237">
        <v>17483.52</v>
      </c>
      <c r="L237">
        <v>0</v>
      </c>
      <c r="M237">
        <v>2447.69</v>
      </c>
      <c r="N237">
        <v>2447.69</v>
      </c>
      <c r="O237">
        <v>0</v>
      </c>
      <c r="P237" t="s">
        <v>2061</v>
      </c>
    </row>
    <row r="238" spans="1:16">
      <c r="A238" s="339">
        <v>43586</v>
      </c>
      <c r="B238" t="s">
        <v>46</v>
      </c>
      <c r="C238" t="s">
        <v>2089</v>
      </c>
      <c r="D238" t="s">
        <v>2309</v>
      </c>
      <c r="E238" t="s">
        <v>2057</v>
      </c>
      <c r="F238" t="s">
        <v>2234</v>
      </c>
      <c r="G238">
        <v>22378.9</v>
      </c>
      <c r="H238" t="s">
        <v>2059</v>
      </c>
      <c r="I238" t="s">
        <v>2060</v>
      </c>
      <c r="J238">
        <v>28</v>
      </c>
      <c r="K238">
        <v>17483.52</v>
      </c>
      <c r="L238">
        <v>0</v>
      </c>
      <c r="M238">
        <v>2447.69</v>
      </c>
      <c r="N238">
        <v>2447.69</v>
      </c>
      <c r="O238">
        <v>0</v>
      </c>
      <c r="P238" t="s">
        <v>2061</v>
      </c>
    </row>
    <row r="239" spans="1:16">
      <c r="A239" s="339">
        <v>43586</v>
      </c>
      <c r="B239" t="s">
        <v>46</v>
      </c>
      <c r="C239" t="s">
        <v>2089</v>
      </c>
      <c r="D239" t="s">
        <v>2310</v>
      </c>
      <c r="E239" t="s">
        <v>2057</v>
      </c>
      <c r="F239" t="s">
        <v>2234</v>
      </c>
      <c r="G239">
        <v>22378.9</v>
      </c>
      <c r="H239" t="s">
        <v>2059</v>
      </c>
      <c r="I239" t="s">
        <v>2060</v>
      </c>
      <c r="J239">
        <v>28</v>
      </c>
      <c r="K239">
        <v>17483.52</v>
      </c>
      <c r="L239">
        <v>0</v>
      </c>
      <c r="M239">
        <v>2447.69</v>
      </c>
      <c r="N239">
        <v>2447.69</v>
      </c>
      <c r="O239">
        <v>0</v>
      </c>
      <c r="P239" t="s">
        <v>2061</v>
      </c>
    </row>
    <row r="240" spans="1:16">
      <c r="A240" s="339">
        <v>43586</v>
      </c>
      <c r="B240" t="s">
        <v>46</v>
      </c>
      <c r="C240" t="s">
        <v>2089</v>
      </c>
      <c r="D240" t="s">
        <v>2311</v>
      </c>
      <c r="E240" t="s">
        <v>2057</v>
      </c>
      <c r="F240" t="s">
        <v>2312</v>
      </c>
      <c r="G240">
        <v>22378.9</v>
      </c>
      <c r="H240" t="s">
        <v>2059</v>
      </c>
      <c r="I240" t="s">
        <v>2060</v>
      </c>
      <c r="J240">
        <v>28</v>
      </c>
      <c r="K240">
        <v>17483.52</v>
      </c>
      <c r="L240">
        <v>0</v>
      </c>
      <c r="M240">
        <v>2447.69</v>
      </c>
      <c r="N240">
        <v>2447.69</v>
      </c>
      <c r="O240">
        <v>0</v>
      </c>
      <c r="P240" t="s">
        <v>2061</v>
      </c>
    </row>
    <row r="241" spans="1:16">
      <c r="A241" s="339">
        <v>43586</v>
      </c>
      <c r="B241" t="s">
        <v>93</v>
      </c>
      <c r="C241" t="s">
        <v>2135</v>
      </c>
      <c r="D241" t="s">
        <v>2313</v>
      </c>
      <c r="E241" t="s">
        <v>2057</v>
      </c>
      <c r="F241" t="s">
        <v>2288</v>
      </c>
      <c r="G241">
        <v>84569.2</v>
      </c>
      <c r="H241" t="s">
        <v>2059</v>
      </c>
      <c r="I241" t="s">
        <v>2060</v>
      </c>
      <c r="J241">
        <v>18</v>
      </c>
      <c r="K241">
        <v>71668.800000000003</v>
      </c>
      <c r="L241">
        <v>0</v>
      </c>
      <c r="M241">
        <v>6450.19</v>
      </c>
      <c r="N241">
        <v>6450.19</v>
      </c>
      <c r="O241">
        <v>0</v>
      </c>
      <c r="P241" t="s">
        <v>2061</v>
      </c>
    </row>
    <row r="242" spans="1:16">
      <c r="A242" s="339">
        <v>43586</v>
      </c>
      <c r="B242" t="s">
        <v>93</v>
      </c>
      <c r="C242" t="s">
        <v>2135</v>
      </c>
      <c r="D242" t="s">
        <v>2314</v>
      </c>
      <c r="E242" t="s">
        <v>2057</v>
      </c>
      <c r="F242" t="s">
        <v>2291</v>
      </c>
      <c r="G242">
        <v>62643.839999999997</v>
      </c>
      <c r="H242" t="s">
        <v>2059</v>
      </c>
      <c r="I242" t="s">
        <v>2060</v>
      </c>
      <c r="J242">
        <v>18</v>
      </c>
      <c r="K242">
        <v>53088</v>
      </c>
      <c r="L242">
        <v>0</v>
      </c>
      <c r="M242">
        <v>4777.92</v>
      </c>
      <c r="N242">
        <v>4777.92</v>
      </c>
      <c r="O242">
        <v>0</v>
      </c>
      <c r="P242" t="s">
        <v>2061</v>
      </c>
    </row>
    <row r="243" spans="1:16">
      <c r="A243" s="339">
        <v>43586</v>
      </c>
      <c r="B243" t="s">
        <v>93</v>
      </c>
      <c r="C243" t="s">
        <v>2135</v>
      </c>
      <c r="D243" t="s">
        <v>2315</v>
      </c>
      <c r="E243" t="s">
        <v>2057</v>
      </c>
      <c r="F243" t="s">
        <v>2213</v>
      </c>
      <c r="G243">
        <v>31321.919999999998</v>
      </c>
      <c r="H243" t="s">
        <v>2059</v>
      </c>
      <c r="I243" t="s">
        <v>2060</v>
      </c>
      <c r="J243">
        <v>18</v>
      </c>
      <c r="K243">
        <v>26544</v>
      </c>
      <c r="L243">
        <v>0</v>
      </c>
      <c r="M243">
        <v>2388.96</v>
      </c>
      <c r="N243">
        <v>2388.96</v>
      </c>
      <c r="O243">
        <v>0</v>
      </c>
      <c r="P243" t="s">
        <v>2061</v>
      </c>
    </row>
    <row r="244" spans="1:16">
      <c r="A244" s="339">
        <v>43586</v>
      </c>
      <c r="B244" t="s">
        <v>93</v>
      </c>
      <c r="C244" t="s">
        <v>2135</v>
      </c>
      <c r="D244" t="s">
        <v>2316</v>
      </c>
      <c r="E244" t="s">
        <v>2057</v>
      </c>
      <c r="F244" t="s">
        <v>2317</v>
      </c>
      <c r="G244">
        <v>53247.28</v>
      </c>
      <c r="H244" t="s">
        <v>2059</v>
      </c>
      <c r="I244" t="s">
        <v>2060</v>
      </c>
      <c r="J244">
        <v>18</v>
      </c>
      <c r="K244">
        <v>45124.800000000003</v>
      </c>
      <c r="L244">
        <v>0</v>
      </c>
      <c r="M244">
        <v>4061.23</v>
      </c>
      <c r="N244">
        <v>4061.23</v>
      </c>
      <c r="O244">
        <v>0</v>
      </c>
      <c r="P244" t="s">
        <v>2061</v>
      </c>
    </row>
    <row r="245" spans="1:16">
      <c r="A245" s="339">
        <v>43586</v>
      </c>
      <c r="B245" t="s">
        <v>93</v>
      </c>
      <c r="C245" t="s">
        <v>2135</v>
      </c>
      <c r="D245" t="s">
        <v>2318</v>
      </c>
      <c r="E245" t="s">
        <v>2057</v>
      </c>
      <c r="F245" t="s">
        <v>2216</v>
      </c>
      <c r="G245">
        <v>21925.360000000001</v>
      </c>
      <c r="H245" t="s">
        <v>2059</v>
      </c>
      <c r="I245" t="s">
        <v>2060</v>
      </c>
      <c r="J245">
        <v>18</v>
      </c>
      <c r="K245">
        <v>18580.8</v>
      </c>
      <c r="L245">
        <v>0</v>
      </c>
      <c r="M245">
        <v>1672.27</v>
      </c>
      <c r="N245">
        <v>1672.27</v>
      </c>
      <c r="O245">
        <v>0</v>
      </c>
      <c r="P245" t="s">
        <v>2061</v>
      </c>
    </row>
    <row r="246" spans="1:16">
      <c r="A246" s="339">
        <v>43586</v>
      </c>
      <c r="B246" t="s">
        <v>93</v>
      </c>
      <c r="C246" t="s">
        <v>2135</v>
      </c>
      <c r="D246" t="s">
        <v>2319</v>
      </c>
      <c r="E246" t="s">
        <v>2057</v>
      </c>
      <c r="F246" t="s">
        <v>2217</v>
      </c>
      <c r="G246">
        <v>28189.72</v>
      </c>
      <c r="H246" t="s">
        <v>2059</v>
      </c>
      <c r="I246" t="s">
        <v>2060</v>
      </c>
      <c r="J246">
        <v>18</v>
      </c>
      <c r="K246">
        <v>23889.599999999999</v>
      </c>
      <c r="L246">
        <v>0</v>
      </c>
      <c r="M246">
        <v>2150.06</v>
      </c>
      <c r="N246">
        <v>2150.06</v>
      </c>
      <c r="O246">
        <v>0</v>
      </c>
      <c r="P246" t="s">
        <v>2061</v>
      </c>
    </row>
    <row r="247" spans="1:16">
      <c r="A247" s="339">
        <v>43586</v>
      </c>
      <c r="B247" t="s">
        <v>995</v>
      </c>
      <c r="C247" t="s">
        <v>2320</v>
      </c>
      <c r="D247" t="s">
        <v>2321</v>
      </c>
      <c r="E247" t="s">
        <v>2057</v>
      </c>
      <c r="F247" t="s">
        <v>2234</v>
      </c>
      <c r="G247">
        <v>56853</v>
      </c>
      <c r="H247" t="s">
        <v>2059</v>
      </c>
      <c r="I247" t="s">
        <v>2060</v>
      </c>
      <c r="J247">
        <v>0</v>
      </c>
      <c r="K247">
        <v>29364</v>
      </c>
      <c r="L247">
        <v>0</v>
      </c>
      <c r="M247">
        <v>0</v>
      </c>
      <c r="N247">
        <v>0</v>
      </c>
      <c r="O247">
        <v>0</v>
      </c>
      <c r="P247" t="s">
        <v>2061</v>
      </c>
    </row>
    <row r="248" spans="1:16">
      <c r="A248" s="339">
        <v>43586</v>
      </c>
      <c r="B248" t="s">
        <v>995</v>
      </c>
      <c r="C248" t="s">
        <v>2320</v>
      </c>
      <c r="D248" t="s">
        <v>2321</v>
      </c>
      <c r="E248" t="s">
        <v>2057</v>
      </c>
      <c r="F248" t="s">
        <v>2234</v>
      </c>
      <c r="G248">
        <v>56853</v>
      </c>
      <c r="H248" t="s">
        <v>2059</v>
      </c>
      <c r="I248" t="s">
        <v>2060</v>
      </c>
      <c r="J248">
        <v>18</v>
      </c>
      <c r="K248">
        <v>23296</v>
      </c>
      <c r="L248">
        <v>0</v>
      </c>
      <c r="M248">
        <v>2096.64</v>
      </c>
      <c r="N248">
        <v>2096.64</v>
      </c>
      <c r="O248">
        <v>0</v>
      </c>
      <c r="P248" t="s">
        <v>2061</v>
      </c>
    </row>
    <row r="249" spans="1:16">
      <c r="A249" s="339">
        <v>43586</v>
      </c>
      <c r="B249" t="s">
        <v>995</v>
      </c>
      <c r="C249" t="s">
        <v>2320</v>
      </c>
      <c r="D249" t="s">
        <v>2322</v>
      </c>
      <c r="E249" t="s">
        <v>2057</v>
      </c>
      <c r="F249" t="s">
        <v>2288</v>
      </c>
      <c r="G249">
        <v>4500</v>
      </c>
      <c r="H249" t="s">
        <v>2059</v>
      </c>
      <c r="I249" t="s">
        <v>2323</v>
      </c>
      <c r="J249">
        <v>5</v>
      </c>
      <c r="K249">
        <v>4500</v>
      </c>
      <c r="L249">
        <v>0</v>
      </c>
      <c r="M249">
        <v>112.5</v>
      </c>
      <c r="N249">
        <v>112.5</v>
      </c>
      <c r="O249">
        <v>0</v>
      </c>
      <c r="P249" t="s">
        <v>2061</v>
      </c>
    </row>
    <row r="250" spans="1:16">
      <c r="A250" s="339">
        <v>43586</v>
      </c>
      <c r="B250" t="s">
        <v>858</v>
      </c>
      <c r="C250" t="s">
        <v>2141</v>
      </c>
      <c r="D250" t="s">
        <v>2324</v>
      </c>
      <c r="E250" t="s">
        <v>2057</v>
      </c>
      <c r="F250" t="s">
        <v>2251</v>
      </c>
      <c r="G250">
        <v>20296</v>
      </c>
      <c r="H250" t="s">
        <v>2059</v>
      </c>
      <c r="I250" t="s">
        <v>2060</v>
      </c>
      <c r="J250">
        <v>18</v>
      </c>
      <c r="K250">
        <v>17200</v>
      </c>
      <c r="L250">
        <v>0</v>
      </c>
      <c r="M250">
        <v>1548</v>
      </c>
      <c r="N250">
        <v>1548</v>
      </c>
      <c r="O250">
        <v>0</v>
      </c>
      <c r="P250" t="s">
        <v>2061</v>
      </c>
    </row>
    <row r="251" spans="1:16">
      <c r="A251" s="339">
        <v>43586</v>
      </c>
      <c r="B251" t="s">
        <v>858</v>
      </c>
      <c r="C251" t="s">
        <v>2141</v>
      </c>
      <c r="D251" t="s">
        <v>2325</v>
      </c>
      <c r="E251" t="s">
        <v>2057</v>
      </c>
      <c r="F251" t="s">
        <v>2213</v>
      </c>
      <c r="G251">
        <v>242</v>
      </c>
      <c r="H251" t="s">
        <v>2059</v>
      </c>
      <c r="I251" t="s">
        <v>2060</v>
      </c>
      <c r="J251">
        <v>18</v>
      </c>
      <c r="K251">
        <v>205</v>
      </c>
      <c r="L251">
        <v>0</v>
      </c>
      <c r="M251">
        <v>18.45</v>
      </c>
      <c r="N251">
        <v>18.45</v>
      </c>
      <c r="O251">
        <v>0</v>
      </c>
      <c r="P251" t="s">
        <v>2061</v>
      </c>
    </row>
    <row r="252" spans="1:16">
      <c r="A252" s="339">
        <v>43586</v>
      </c>
      <c r="B252" t="s">
        <v>835</v>
      </c>
      <c r="C252" t="s">
        <v>2148</v>
      </c>
      <c r="D252" t="s">
        <v>2326</v>
      </c>
      <c r="E252" t="s">
        <v>2057</v>
      </c>
      <c r="F252" t="s">
        <v>2253</v>
      </c>
      <c r="G252">
        <v>31904.51</v>
      </c>
      <c r="H252" t="s">
        <v>2059</v>
      </c>
      <c r="I252" t="s">
        <v>2060</v>
      </c>
      <c r="J252">
        <v>28</v>
      </c>
      <c r="K252">
        <v>24925.4</v>
      </c>
      <c r="L252">
        <v>6979.11</v>
      </c>
      <c r="M252">
        <v>0</v>
      </c>
      <c r="N252">
        <v>0</v>
      </c>
      <c r="O252">
        <v>0</v>
      </c>
      <c r="P252" t="s">
        <v>2061</v>
      </c>
    </row>
    <row r="253" spans="1:16">
      <c r="A253" s="339">
        <v>43586</v>
      </c>
      <c r="B253" t="s">
        <v>835</v>
      </c>
      <c r="C253" t="s">
        <v>2148</v>
      </c>
      <c r="D253" t="s">
        <v>2327</v>
      </c>
      <c r="E253" t="s">
        <v>2057</v>
      </c>
      <c r="F253" t="s">
        <v>2253</v>
      </c>
      <c r="G253">
        <v>40494.720000000001</v>
      </c>
      <c r="H253" t="s">
        <v>2059</v>
      </c>
      <c r="I253" t="s">
        <v>2060</v>
      </c>
      <c r="J253">
        <v>28</v>
      </c>
      <c r="K253">
        <v>31636.5</v>
      </c>
      <c r="L253">
        <v>8858.2199999999993</v>
      </c>
      <c r="M253">
        <v>0</v>
      </c>
      <c r="N253">
        <v>0</v>
      </c>
      <c r="O253">
        <v>0</v>
      </c>
      <c r="P253" t="s">
        <v>2061</v>
      </c>
    </row>
    <row r="254" spans="1:16">
      <c r="A254" s="339">
        <v>43586</v>
      </c>
      <c r="B254" t="s">
        <v>835</v>
      </c>
      <c r="C254" t="s">
        <v>2148</v>
      </c>
      <c r="D254" t="s">
        <v>2328</v>
      </c>
      <c r="E254" t="s">
        <v>2057</v>
      </c>
      <c r="F254" t="s">
        <v>2255</v>
      </c>
      <c r="G254">
        <v>3856.79</v>
      </c>
      <c r="H254" t="s">
        <v>2059</v>
      </c>
      <c r="I254" t="s">
        <v>2060</v>
      </c>
      <c r="J254">
        <v>28</v>
      </c>
      <c r="K254">
        <v>3013.12</v>
      </c>
      <c r="L254">
        <v>843.67</v>
      </c>
      <c r="M254">
        <v>0</v>
      </c>
      <c r="N254">
        <v>0</v>
      </c>
      <c r="O254">
        <v>0</v>
      </c>
      <c r="P254" t="s">
        <v>2061</v>
      </c>
    </row>
    <row r="255" spans="1:16">
      <c r="A255" s="339">
        <v>43586</v>
      </c>
      <c r="B255" t="s">
        <v>835</v>
      </c>
      <c r="C255" t="s">
        <v>2148</v>
      </c>
      <c r="D255" t="s">
        <v>2329</v>
      </c>
      <c r="E255" t="s">
        <v>2057</v>
      </c>
      <c r="F255" t="s">
        <v>2216</v>
      </c>
      <c r="G255">
        <v>28925.03</v>
      </c>
      <c r="H255" t="s">
        <v>2059</v>
      </c>
      <c r="I255" t="s">
        <v>2060</v>
      </c>
      <c r="J255">
        <v>28</v>
      </c>
      <c r="K255">
        <v>22597.68</v>
      </c>
      <c r="L255">
        <v>6327.35</v>
      </c>
      <c r="M255">
        <v>0</v>
      </c>
      <c r="N255">
        <v>0</v>
      </c>
      <c r="O255">
        <v>0</v>
      </c>
      <c r="P255" t="s">
        <v>2061</v>
      </c>
    </row>
    <row r="256" spans="1:16">
      <c r="A256" s="339">
        <v>43586</v>
      </c>
      <c r="B256" t="s">
        <v>835</v>
      </c>
      <c r="C256" t="s">
        <v>2148</v>
      </c>
      <c r="D256" t="s">
        <v>2330</v>
      </c>
      <c r="E256" t="s">
        <v>2057</v>
      </c>
      <c r="F256" t="s">
        <v>2312</v>
      </c>
      <c r="G256">
        <v>34709.760000000002</v>
      </c>
      <c r="H256" t="s">
        <v>2059</v>
      </c>
      <c r="I256" t="s">
        <v>2060</v>
      </c>
      <c r="J256">
        <v>28</v>
      </c>
      <c r="K256">
        <v>27117</v>
      </c>
      <c r="L256">
        <v>7592.76</v>
      </c>
      <c r="M256">
        <v>0</v>
      </c>
      <c r="N256">
        <v>0</v>
      </c>
      <c r="O256">
        <v>0</v>
      </c>
      <c r="P256" t="s">
        <v>2061</v>
      </c>
    </row>
    <row r="257" spans="1:16">
      <c r="A257" s="339">
        <v>43586</v>
      </c>
      <c r="B257" t="s">
        <v>817</v>
      </c>
      <c r="C257" t="s">
        <v>2152</v>
      </c>
      <c r="D257" t="s">
        <v>937</v>
      </c>
      <c r="E257" t="s">
        <v>2057</v>
      </c>
      <c r="F257" t="s">
        <v>2210</v>
      </c>
      <c r="G257">
        <v>17392</v>
      </c>
      <c r="H257" t="s">
        <v>2059</v>
      </c>
      <c r="I257" t="s">
        <v>2060</v>
      </c>
      <c r="J257">
        <v>0</v>
      </c>
      <c r="K257">
        <v>180</v>
      </c>
      <c r="L257">
        <v>0</v>
      </c>
      <c r="M257">
        <v>0</v>
      </c>
      <c r="N257">
        <v>0</v>
      </c>
      <c r="O257">
        <v>0</v>
      </c>
      <c r="P257" t="s">
        <v>2061</v>
      </c>
    </row>
    <row r="258" spans="1:16">
      <c r="A258" s="339">
        <v>43586</v>
      </c>
      <c r="B258" t="s">
        <v>817</v>
      </c>
      <c r="C258" t="s">
        <v>2152</v>
      </c>
      <c r="D258" t="s">
        <v>937</v>
      </c>
      <c r="E258" t="s">
        <v>2057</v>
      </c>
      <c r="F258" t="s">
        <v>2210</v>
      </c>
      <c r="G258">
        <v>17392</v>
      </c>
      <c r="H258" t="s">
        <v>2059</v>
      </c>
      <c r="I258" t="s">
        <v>2060</v>
      </c>
      <c r="J258">
        <v>5</v>
      </c>
      <c r="K258">
        <v>16392</v>
      </c>
      <c r="L258">
        <v>0</v>
      </c>
      <c r="M258">
        <v>409.8</v>
      </c>
      <c r="N258">
        <v>409.8</v>
      </c>
      <c r="O258">
        <v>0</v>
      </c>
      <c r="P258" t="s">
        <v>2061</v>
      </c>
    </row>
    <row r="259" spans="1:16">
      <c r="A259" s="339">
        <v>43586</v>
      </c>
      <c r="B259" t="s">
        <v>817</v>
      </c>
      <c r="C259" t="s">
        <v>2152</v>
      </c>
      <c r="D259" t="s">
        <v>939</v>
      </c>
      <c r="E259" t="s">
        <v>2057</v>
      </c>
      <c r="F259" t="s">
        <v>2210</v>
      </c>
      <c r="G259">
        <v>1389</v>
      </c>
      <c r="H259" t="s">
        <v>2059</v>
      </c>
      <c r="I259" t="s">
        <v>2060</v>
      </c>
      <c r="J259">
        <v>12</v>
      </c>
      <c r="K259">
        <v>56</v>
      </c>
      <c r="L259">
        <v>0</v>
      </c>
      <c r="M259">
        <v>3.36</v>
      </c>
      <c r="N259">
        <v>3.36</v>
      </c>
      <c r="O259">
        <v>0</v>
      </c>
      <c r="P259" t="s">
        <v>2061</v>
      </c>
    </row>
    <row r="260" spans="1:16">
      <c r="A260" s="339">
        <v>43586</v>
      </c>
      <c r="B260" t="s">
        <v>817</v>
      </c>
      <c r="C260" t="s">
        <v>2152</v>
      </c>
      <c r="D260" t="s">
        <v>939</v>
      </c>
      <c r="E260" t="s">
        <v>2057</v>
      </c>
      <c r="F260" t="s">
        <v>2210</v>
      </c>
      <c r="G260">
        <v>1389</v>
      </c>
      <c r="H260" t="s">
        <v>2059</v>
      </c>
      <c r="I260" t="s">
        <v>2060</v>
      </c>
      <c r="J260">
        <v>18</v>
      </c>
      <c r="K260">
        <v>1124</v>
      </c>
      <c r="L260">
        <v>0</v>
      </c>
      <c r="M260">
        <v>101.16</v>
      </c>
      <c r="N260">
        <v>101.16</v>
      </c>
      <c r="O260">
        <v>0</v>
      </c>
      <c r="P260" t="s">
        <v>2061</v>
      </c>
    </row>
    <row r="261" spans="1:16">
      <c r="A261" s="339">
        <v>43586</v>
      </c>
      <c r="B261" t="s">
        <v>817</v>
      </c>
      <c r="C261" t="s">
        <v>2152</v>
      </c>
      <c r="D261" t="s">
        <v>970</v>
      </c>
      <c r="E261" t="s">
        <v>2057</v>
      </c>
      <c r="F261" t="s">
        <v>2317</v>
      </c>
      <c r="G261">
        <v>4079</v>
      </c>
      <c r="H261" t="s">
        <v>2059</v>
      </c>
      <c r="I261" t="s">
        <v>2060</v>
      </c>
      <c r="J261">
        <v>5</v>
      </c>
      <c r="K261">
        <v>3390</v>
      </c>
      <c r="L261">
        <v>0</v>
      </c>
      <c r="M261">
        <v>84.75</v>
      </c>
      <c r="N261">
        <v>84.75</v>
      </c>
      <c r="O261">
        <v>0</v>
      </c>
      <c r="P261" t="s">
        <v>2061</v>
      </c>
    </row>
    <row r="262" spans="1:16">
      <c r="A262" s="339">
        <v>43586</v>
      </c>
      <c r="B262" t="s">
        <v>817</v>
      </c>
      <c r="C262" t="s">
        <v>2152</v>
      </c>
      <c r="D262" t="s">
        <v>970</v>
      </c>
      <c r="E262" t="s">
        <v>2057</v>
      </c>
      <c r="F262" t="s">
        <v>2317</v>
      </c>
      <c r="G262">
        <v>4079</v>
      </c>
      <c r="H262" t="s">
        <v>2059</v>
      </c>
      <c r="I262" t="s">
        <v>2060</v>
      </c>
      <c r="J262">
        <v>18</v>
      </c>
      <c r="K262">
        <v>440</v>
      </c>
      <c r="L262">
        <v>0</v>
      </c>
      <c r="M262">
        <v>39.6</v>
      </c>
      <c r="N262">
        <v>39.6</v>
      </c>
      <c r="O262">
        <v>0</v>
      </c>
      <c r="P262" t="s">
        <v>2061</v>
      </c>
    </row>
    <row r="263" spans="1:16">
      <c r="A263" s="339">
        <v>43586</v>
      </c>
      <c r="B263" t="s">
        <v>992</v>
      </c>
      <c r="C263" t="s">
        <v>991</v>
      </c>
      <c r="D263" t="s">
        <v>993</v>
      </c>
      <c r="E263" t="s">
        <v>2057</v>
      </c>
      <c r="F263" t="s">
        <v>2331</v>
      </c>
      <c r="G263">
        <v>779</v>
      </c>
      <c r="H263" t="s">
        <v>2059</v>
      </c>
      <c r="I263" t="s">
        <v>2060</v>
      </c>
      <c r="J263">
        <v>18</v>
      </c>
      <c r="K263">
        <v>660</v>
      </c>
      <c r="L263">
        <v>0</v>
      </c>
      <c r="M263">
        <v>59.4</v>
      </c>
      <c r="N263">
        <v>59.4</v>
      </c>
      <c r="O263">
        <v>0</v>
      </c>
      <c r="P263" t="s">
        <v>2061</v>
      </c>
    </row>
    <row r="264" spans="1:16">
      <c r="A264" s="339">
        <v>43586</v>
      </c>
      <c r="B264" t="s">
        <v>928</v>
      </c>
      <c r="C264" t="s">
        <v>2332</v>
      </c>
      <c r="D264" t="s">
        <v>929</v>
      </c>
      <c r="E264" t="s">
        <v>2057</v>
      </c>
      <c r="F264" t="s">
        <v>2263</v>
      </c>
      <c r="G264">
        <v>29500</v>
      </c>
      <c r="H264" t="s">
        <v>2059</v>
      </c>
      <c r="I264" t="s">
        <v>2060</v>
      </c>
      <c r="J264">
        <v>18</v>
      </c>
      <c r="K264">
        <v>25000</v>
      </c>
      <c r="L264">
        <v>0</v>
      </c>
      <c r="M264">
        <v>2250</v>
      </c>
      <c r="N264">
        <v>2250</v>
      </c>
      <c r="O264">
        <v>0</v>
      </c>
      <c r="P264" t="s">
        <v>2061</v>
      </c>
    </row>
    <row r="265" spans="1:16">
      <c r="A265" s="339">
        <v>43586</v>
      </c>
      <c r="B265" t="s">
        <v>956</v>
      </c>
      <c r="C265" t="s">
        <v>2333</v>
      </c>
      <c r="D265" t="s">
        <v>957</v>
      </c>
      <c r="E265" t="s">
        <v>2057</v>
      </c>
      <c r="F265" t="s">
        <v>2291</v>
      </c>
      <c r="G265">
        <v>1227</v>
      </c>
      <c r="H265" t="s">
        <v>2059</v>
      </c>
      <c r="I265" t="s">
        <v>2060</v>
      </c>
      <c r="J265">
        <v>18</v>
      </c>
      <c r="K265">
        <v>1040</v>
      </c>
      <c r="L265">
        <v>0</v>
      </c>
      <c r="M265">
        <v>93.6</v>
      </c>
      <c r="N265">
        <v>93.6</v>
      </c>
      <c r="O265">
        <v>0</v>
      </c>
      <c r="P265" t="s">
        <v>2061</v>
      </c>
    </row>
    <row r="266" spans="1:16">
      <c r="A266" s="339">
        <v>43586</v>
      </c>
      <c r="B266" t="s">
        <v>34</v>
      </c>
      <c r="C266" t="s">
        <v>2153</v>
      </c>
      <c r="D266" t="s">
        <v>2334</v>
      </c>
      <c r="E266" t="s">
        <v>2057</v>
      </c>
      <c r="F266" t="s">
        <v>2240</v>
      </c>
      <c r="G266">
        <v>11865.6</v>
      </c>
      <c r="H266" t="s">
        <v>2059</v>
      </c>
      <c r="I266" t="s">
        <v>2060</v>
      </c>
      <c r="J266">
        <v>28</v>
      </c>
      <c r="K266">
        <v>9270</v>
      </c>
      <c r="L266">
        <v>0</v>
      </c>
      <c r="M266">
        <v>1297.8</v>
      </c>
      <c r="N266">
        <v>1297.8</v>
      </c>
      <c r="O266">
        <v>0</v>
      </c>
      <c r="P266" t="s">
        <v>2061</v>
      </c>
    </row>
    <row r="267" spans="1:16">
      <c r="A267" s="339">
        <v>43586</v>
      </c>
      <c r="B267" t="s">
        <v>34</v>
      </c>
      <c r="C267" t="s">
        <v>2153</v>
      </c>
      <c r="D267" t="s">
        <v>2335</v>
      </c>
      <c r="E267" t="s">
        <v>2057</v>
      </c>
      <c r="F267" t="s">
        <v>2240</v>
      </c>
      <c r="G267">
        <v>11865.6</v>
      </c>
      <c r="H267" t="s">
        <v>2059</v>
      </c>
      <c r="I267" t="s">
        <v>2060</v>
      </c>
      <c r="J267">
        <v>28</v>
      </c>
      <c r="K267">
        <v>9270</v>
      </c>
      <c r="L267">
        <v>0</v>
      </c>
      <c r="M267">
        <v>1297.8</v>
      </c>
      <c r="N267">
        <v>1297.8</v>
      </c>
      <c r="O267">
        <v>0</v>
      </c>
      <c r="P267" t="s">
        <v>2061</v>
      </c>
    </row>
    <row r="268" spans="1:16">
      <c r="A268" s="339">
        <v>43586</v>
      </c>
      <c r="B268" t="s">
        <v>807</v>
      </c>
      <c r="C268" t="s">
        <v>2184</v>
      </c>
      <c r="D268" t="s">
        <v>2336</v>
      </c>
      <c r="E268" t="s">
        <v>2057</v>
      </c>
      <c r="F268" t="s">
        <v>2247</v>
      </c>
      <c r="G268">
        <v>31076</v>
      </c>
      <c r="H268" t="s">
        <v>2059</v>
      </c>
      <c r="I268" t="s">
        <v>2060</v>
      </c>
      <c r="J268">
        <v>18</v>
      </c>
      <c r="K268">
        <v>26335.52</v>
      </c>
      <c r="L268">
        <v>0</v>
      </c>
      <c r="M268">
        <v>2370.1999999999998</v>
      </c>
      <c r="N268">
        <v>2370.1999999999998</v>
      </c>
      <c r="O268">
        <v>0</v>
      </c>
      <c r="P268" t="s">
        <v>2061</v>
      </c>
    </row>
    <row r="269" spans="1:16">
      <c r="A269" s="339">
        <v>43586</v>
      </c>
      <c r="B269" t="s">
        <v>807</v>
      </c>
      <c r="C269" t="s">
        <v>2184</v>
      </c>
      <c r="D269" t="s">
        <v>2337</v>
      </c>
      <c r="E269" t="s">
        <v>2057</v>
      </c>
      <c r="F269" t="s">
        <v>2247</v>
      </c>
      <c r="G269">
        <v>10308</v>
      </c>
      <c r="H269" t="s">
        <v>2059</v>
      </c>
      <c r="I269" t="s">
        <v>2060</v>
      </c>
      <c r="J269">
        <v>18</v>
      </c>
      <c r="K269">
        <v>8735.52</v>
      </c>
      <c r="L269">
        <v>0</v>
      </c>
      <c r="M269">
        <v>786.2</v>
      </c>
      <c r="N269">
        <v>786.2</v>
      </c>
      <c r="O269">
        <v>0</v>
      </c>
      <c r="P269" t="s">
        <v>2061</v>
      </c>
    </row>
    <row r="270" spans="1:16">
      <c r="A270" s="339">
        <v>43586</v>
      </c>
      <c r="B270" t="s">
        <v>807</v>
      </c>
      <c r="C270" t="s">
        <v>2184</v>
      </c>
      <c r="D270" t="s">
        <v>2338</v>
      </c>
      <c r="E270" t="s">
        <v>2057</v>
      </c>
      <c r="F270" t="s">
        <v>2339</v>
      </c>
      <c r="G270">
        <v>17912</v>
      </c>
      <c r="H270" t="s">
        <v>2059</v>
      </c>
      <c r="I270" t="s">
        <v>2060</v>
      </c>
      <c r="J270">
        <v>18</v>
      </c>
      <c r="K270">
        <v>15179.6</v>
      </c>
      <c r="L270">
        <v>0</v>
      </c>
      <c r="M270">
        <v>1366.16</v>
      </c>
      <c r="N270">
        <v>1366.16</v>
      </c>
      <c r="O270">
        <v>0</v>
      </c>
      <c r="P270" t="s">
        <v>2061</v>
      </c>
    </row>
    <row r="271" spans="1:16">
      <c r="A271" s="339">
        <v>43586</v>
      </c>
      <c r="B271" t="s">
        <v>807</v>
      </c>
      <c r="C271" t="s">
        <v>2184</v>
      </c>
      <c r="D271" t="s">
        <v>2340</v>
      </c>
      <c r="E271" t="s">
        <v>2057</v>
      </c>
      <c r="F271" t="s">
        <v>2213</v>
      </c>
      <c r="G271">
        <v>20603</v>
      </c>
      <c r="H271" t="s">
        <v>2059</v>
      </c>
      <c r="I271" t="s">
        <v>2060</v>
      </c>
      <c r="J271">
        <v>18</v>
      </c>
      <c r="K271">
        <v>17460.2</v>
      </c>
      <c r="L271">
        <v>0</v>
      </c>
      <c r="M271">
        <v>1571.42</v>
      </c>
      <c r="N271">
        <v>1571.42</v>
      </c>
      <c r="O271">
        <v>0</v>
      </c>
      <c r="P271" t="s">
        <v>2061</v>
      </c>
    </row>
    <row r="272" spans="1:16">
      <c r="A272" s="339">
        <v>43586</v>
      </c>
      <c r="B272" t="s">
        <v>931</v>
      </c>
      <c r="C272" t="s">
        <v>2341</v>
      </c>
      <c r="D272" t="s">
        <v>932</v>
      </c>
      <c r="E272" t="s">
        <v>2057</v>
      </c>
      <c r="F272" t="s">
        <v>2207</v>
      </c>
      <c r="G272">
        <v>771024</v>
      </c>
      <c r="H272" t="s">
        <v>2059</v>
      </c>
      <c r="I272" t="s">
        <v>2060</v>
      </c>
      <c r="J272">
        <v>18</v>
      </c>
      <c r="K272">
        <v>653410</v>
      </c>
      <c r="L272">
        <v>0</v>
      </c>
      <c r="M272">
        <v>58806.9</v>
      </c>
      <c r="N272">
        <v>58806.9</v>
      </c>
      <c r="O272">
        <v>0</v>
      </c>
      <c r="P272" t="s">
        <v>2061</v>
      </c>
    </row>
    <row r="273" spans="1:16">
      <c r="A273" s="339">
        <v>43586</v>
      </c>
      <c r="B273" t="s">
        <v>931</v>
      </c>
      <c r="C273" t="s">
        <v>2341</v>
      </c>
      <c r="D273" t="s">
        <v>933</v>
      </c>
      <c r="E273" t="s">
        <v>2057</v>
      </c>
      <c r="F273" t="s">
        <v>2207</v>
      </c>
      <c r="G273">
        <v>26386</v>
      </c>
      <c r="H273" t="s">
        <v>2059</v>
      </c>
      <c r="I273" t="s">
        <v>2060</v>
      </c>
      <c r="J273">
        <v>18</v>
      </c>
      <c r="K273">
        <v>22361</v>
      </c>
      <c r="L273">
        <v>0</v>
      </c>
      <c r="M273">
        <v>2012.49</v>
      </c>
      <c r="N273">
        <v>2012.49</v>
      </c>
      <c r="O273">
        <v>0</v>
      </c>
      <c r="P273" t="s">
        <v>2061</v>
      </c>
    </row>
    <row r="274" spans="1:16">
      <c r="A274" s="339">
        <v>43586</v>
      </c>
      <c r="B274" t="s">
        <v>824</v>
      </c>
      <c r="C274" t="s">
        <v>2192</v>
      </c>
      <c r="D274" t="s">
        <v>949</v>
      </c>
      <c r="E274" t="s">
        <v>2057</v>
      </c>
      <c r="F274" t="s">
        <v>2212</v>
      </c>
      <c r="G274">
        <v>10903</v>
      </c>
      <c r="H274" t="s">
        <v>2059</v>
      </c>
      <c r="I274" t="s">
        <v>2060</v>
      </c>
      <c r="J274">
        <v>18</v>
      </c>
      <c r="K274">
        <v>9239.7999999999993</v>
      </c>
      <c r="L274">
        <v>0</v>
      </c>
      <c r="M274">
        <v>831.58</v>
      </c>
      <c r="N274">
        <v>831.58</v>
      </c>
      <c r="O274">
        <v>0</v>
      </c>
      <c r="P274" t="s">
        <v>2061</v>
      </c>
    </row>
    <row r="275" spans="1:16">
      <c r="A275" s="339">
        <v>43586</v>
      </c>
      <c r="B275" t="s">
        <v>824</v>
      </c>
      <c r="C275" t="s">
        <v>2192</v>
      </c>
      <c r="D275" t="s">
        <v>967</v>
      </c>
      <c r="E275" t="s">
        <v>2057</v>
      </c>
      <c r="F275" t="s">
        <v>2224</v>
      </c>
      <c r="G275">
        <v>16992</v>
      </c>
      <c r="H275" t="s">
        <v>2059</v>
      </c>
      <c r="I275" t="s">
        <v>2060</v>
      </c>
      <c r="J275">
        <v>18</v>
      </c>
      <c r="K275">
        <v>14400</v>
      </c>
      <c r="L275">
        <v>0</v>
      </c>
      <c r="M275">
        <v>1296</v>
      </c>
      <c r="N275">
        <v>1296</v>
      </c>
      <c r="O275">
        <v>0</v>
      </c>
      <c r="P275" t="s">
        <v>2061</v>
      </c>
    </row>
    <row r="276" spans="1:16">
      <c r="A276" s="339">
        <v>43586</v>
      </c>
      <c r="B276" t="s">
        <v>824</v>
      </c>
      <c r="C276" t="s">
        <v>2192</v>
      </c>
      <c r="D276" t="s">
        <v>968</v>
      </c>
      <c r="E276" t="s">
        <v>2057</v>
      </c>
      <c r="F276" t="s">
        <v>2224</v>
      </c>
      <c r="G276">
        <v>7788</v>
      </c>
      <c r="H276" t="s">
        <v>2059</v>
      </c>
      <c r="I276" t="s">
        <v>2060</v>
      </c>
      <c r="J276">
        <v>18</v>
      </c>
      <c r="K276">
        <v>6600</v>
      </c>
      <c r="L276">
        <v>0</v>
      </c>
      <c r="M276">
        <v>594</v>
      </c>
      <c r="N276">
        <v>594</v>
      </c>
      <c r="O276">
        <v>0</v>
      </c>
      <c r="P276" t="s">
        <v>2061</v>
      </c>
    </row>
    <row r="277" spans="1:16">
      <c r="A277" s="339">
        <v>43586</v>
      </c>
      <c r="B277" t="s">
        <v>824</v>
      </c>
      <c r="C277" t="s">
        <v>2192</v>
      </c>
      <c r="D277" t="s">
        <v>969</v>
      </c>
      <c r="E277" t="s">
        <v>2057</v>
      </c>
      <c r="F277" t="s">
        <v>2224</v>
      </c>
      <c r="G277">
        <v>6542</v>
      </c>
      <c r="H277" t="s">
        <v>2059</v>
      </c>
      <c r="I277" t="s">
        <v>2060</v>
      </c>
      <c r="J277">
        <v>18</v>
      </c>
      <c r="K277">
        <v>5544.08</v>
      </c>
      <c r="L277">
        <v>0</v>
      </c>
      <c r="M277">
        <v>498.97</v>
      </c>
      <c r="N277">
        <v>498.97</v>
      </c>
      <c r="O277">
        <v>0</v>
      </c>
      <c r="P277" t="s">
        <v>2061</v>
      </c>
    </row>
    <row r="278" spans="1:16">
      <c r="A278" s="339">
        <v>43586</v>
      </c>
      <c r="B278" t="s">
        <v>824</v>
      </c>
      <c r="C278" t="s">
        <v>2192</v>
      </c>
      <c r="D278" t="s">
        <v>972</v>
      </c>
      <c r="E278" t="s">
        <v>2057</v>
      </c>
      <c r="F278" t="s">
        <v>2227</v>
      </c>
      <c r="G278">
        <v>41157</v>
      </c>
      <c r="H278" t="s">
        <v>2059</v>
      </c>
      <c r="I278" t="s">
        <v>2060</v>
      </c>
      <c r="J278">
        <v>18</v>
      </c>
      <c r="K278">
        <v>34878.78</v>
      </c>
      <c r="L278">
        <v>0</v>
      </c>
      <c r="M278">
        <v>3139.09</v>
      </c>
      <c r="N278">
        <v>3139.09</v>
      </c>
      <c r="O278">
        <v>0</v>
      </c>
      <c r="P278" t="s">
        <v>2061</v>
      </c>
    </row>
    <row r="279" spans="1:16">
      <c r="A279" s="339">
        <v>43586</v>
      </c>
      <c r="B279" t="s">
        <v>824</v>
      </c>
      <c r="C279" t="s">
        <v>2192</v>
      </c>
      <c r="D279" t="s">
        <v>973</v>
      </c>
      <c r="E279" t="s">
        <v>2057</v>
      </c>
      <c r="F279" t="s">
        <v>2227</v>
      </c>
      <c r="G279">
        <v>4361</v>
      </c>
      <c r="H279" t="s">
        <v>2059</v>
      </c>
      <c r="I279" t="s">
        <v>2060</v>
      </c>
      <c r="J279">
        <v>18</v>
      </c>
      <c r="K279">
        <v>3695.72</v>
      </c>
      <c r="L279">
        <v>0</v>
      </c>
      <c r="M279">
        <v>332.61</v>
      </c>
      <c r="N279">
        <v>332.61</v>
      </c>
      <c r="O279">
        <v>0</v>
      </c>
      <c r="P279" t="s">
        <v>2061</v>
      </c>
    </row>
    <row r="280" spans="1:16">
      <c r="A280" s="339">
        <v>43586</v>
      </c>
      <c r="B280" t="s">
        <v>824</v>
      </c>
      <c r="C280" t="s">
        <v>2192</v>
      </c>
      <c r="D280" t="s">
        <v>974</v>
      </c>
      <c r="E280" t="s">
        <v>2057</v>
      </c>
      <c r="F280" t="s">
        <v>2300</v>
      </c>
      <c r="G280">
        <v>82314</v>
      </c>
      <c r="H280" t="s">
        <v>2059</v>
      </c>
      <c r="I280" t="s">
        <v>2060</v>
      </c>
      <c r="J280">
        <v>18</v>
      </c>
      <c r="K280">
        <v>69757.56</v>
      </c>
      <c r="L280">
        <v>0</v>
      </c>
      <c r="M280">
        <v>6278.18</v>
      </c>
      <c r="N280">
        <v>6278.18</v>
      </c>
      <c r="O280">
        <v>0</v>
      </c>
      <c r="P280" t="s">
        <v>2061</v>
      </c>
    </row>
    <row r="281" spans="1:16">
      <c r="A281" s="339">
        <v>43586</v>
      </c>
      <c r="B281" t="s">
        <v>824</v>
      </c>
      <c r="C281" t="s">
        <v>2192</v>
      </c>
      <c r="D281" t="s">
        <v>975</v>
      </c>
      <c r="E281" t="s">
        <v>2057</v>
      </c>
      <c r="F281" t="s">
        <v>2300</v>
      </c>
      <c r="G281">
        <v>10903</v>
      </c>
      <c r="H281" t="s">
        <v>2059</v>
      </c>
      <c r="I281" t="s">
        <v>2060</v>
      </c>
      <c r="J281">
        <v>18</v>
      </c>
      <c r="K281">
        <v>9239.7999999999993</v>
      </c>
      <c r="L281">
        <v>0</v>
      </c>
      <c r="M281">
        <v>831.58</v>
      </c>
      <c r="N281">
        <v>831.58</v>
      </c>
      <c r="O281">
        <v>0</v>
      </c>
      <c r="P281" t="s">
        <v>2061</v>
      </c>
    </row>
    <row r="282" spans="1:16">
      <c r="A282" s="339">
        <v>43586</v>
      </c>
      <c r="B282" t="s">
        <v>811</v>
      </c>
      <c r="C282" t="s">
        <v>2193</v>
      </c>
      <c r="D282" t="s">
        <v>2342</v>
      </c>
      <c r="E282" t="s">
        <v>2057</v>
      </c>
      <c r="F282" t="s">
        <v>2247</v>
      </c>
      <c r="G282">
        <v>29841</v>
      </c>
      <c r="H282" t="s">
        <v>2059</v>
      </c>
      <c r="I282" t="s">
        <v>2060</v>
      </c>
      <c r="J282">
        <v>18</v>
      </c>
      <c r="K282">
        <v>25289</v>
      </c>
      <c r="L282">
        <v>0</v>
      </c>
      <c r="M282">
        <v>2276.0100000000002</v>
      </c>
      <c r="N282">
        <v>2276.0100000000002</v>
      </c>
      <c r="O282">
        <v>0</v>
      </c>
      <c r="P282" t="s">
        <v>2061</v>
      </c>
    </row>
    <row r="283" spans="1:16">
      <c r="A283" s="339">
        <v>43586</v>
      </c>
      <c r="B283" t="s">
        <v>811</v>
      </c>
      <c r="C283" t="s">
        <v>2193</v>
      </c>
      <c r="D283" t="s">
        <v>2343</v>
      </c>
      <c r="E283" t="s">
        <v>2057</v>
      </c>
      <c r="F283" t="s">
        <v>2215</v>
      </c>
      <c r="G283">
        <v>27128</v>
      </c>
      <c r="H283" t="s">
        <v>2059</v>
      </c>
      <c r="I283" t="s">
        <v>2060</v>
      </c>
      <c r="J283">
        <v>18</v>
      </c>
      <c r="K283">
        <v>22990</v>
      </c>
      <c r="L283">
        <v>0</v>
      </c>
      <c r="M283">
        <v>2069.1</v>
      </c>
      <c r="N283">
        <v>2069.1</v>
      </c>
      <c r="O283">
        <v>0</v>
      </c>
      <c r="P283" t="s">
        <v>2061</v>
      </c>
    </row>
    <row r="284" spans="1:16">
      <c r="A284" s="339">
        <v>43586</v>
      </c>
      <c r="B284" t="s">
        <v>811</v>
      </c>
      <c r="C284" t="s">
        <v>2193</v>
      </c>
      <c r="D284" t="s">
        <v>2344</v>
      </c>
      <c r="E284" t="s">
        <v>2057</v>
      </c>
      <c r="F284" t="s">
        <v>2253</v>
      </c>
      <c r="G284">
        <v>22625</v>
      </c>
      <c r="H284" t="s">
        <v>2059</v>
      </c>
      <c r="I284" t="s">
        <v>2060</v>
      </c>
      <c r="J284">
        <v>18</v>
      </c>
      <c r="K284">
        <v>19173.66</v>
      </c>
      <c r="L284">
        <v>0</v>
      </c>
      <c r="M284">
        <v>1725.63</v>
      </c>
      <c r="N284">
        <v>1725.63</v>
      </c>
      <c r="O284">
        <v>0</v>
      </c>
      <c r="P284" t="s">
        <v>2061</v>
      </c>
    </row>
    <row r="285" spans="1:16">
      <c r="A285" s="339">
        <v>43586</v>
      </c>
      <c r="B285" t="s">
        <v>811</v>
      </c>
      <c r="C285" t="s">
        <v>2193</v>
      </c>
      <c r="D285" t="s">
        <v>2345</v>
      </c>
      <c r="E285" t="s">
        <v>2057</v>
      </c>
      <c r="F285" t="s">
        <v>2214</v>
      </c>
      <c r="G285">
        <v>30446</v>
      </c>
      <c r="H285" t="s">
        <v>2059</v>
      </c>
      <c r="I285" t="s">
        <v>2060</v>
      </c>
      <c r="J285">
        <v>18</v>
      </c>
      <c r="K285">
        <v>25801.4</v>
      </c>
      <c r="L285">
        <v>0</v>
      </c>
      <c r="M285">
        <v>2322.13</v>
      </c>
      <c r="N285">
        <v>2322.13</v>
      </c>
      <c r="O285">
        <v>0</v>
      </c>
      <c r="P285" t="s">
        <v>2061</v>
      </c>
    </row>
    <row r="286" spans="1:16">
      <c r="A286" s="339">
        <v>43586</v>
      </c>
      <c r="B286" t="s">
        <v>811</v>
      </c>
      <c r="C286" t="s">
        <v>2193</v>
      </c>
      <c r="D286" t="s">
        <v>2346</v>
      </c>
      <c r="E286" t="s">
        <v>2057</v>
      </c>
      <c r="F286" t="s">
        <v>2224</v>
      </c>
      <c r="G286">
        <v>50974</v>
      </c>
      <c r="H286" t="s">
        <v>2059</v>
      </c>
      <c r="I286" t="s">
        <v>2060</v>
      </c>
      <c r="J286">
        <v>18</v>
      </c>
      <c r="K286">
        <v>43198.21</v>
      </c>
      <c r="L286">
        <v>0</v>
      </c>
      <c r="M286">
        <v>3887.84</v>
      </c>
      <c r="N286">
        <v>3887.84</v>
      </c>
      <c r="O286">
        <v>0</v>
      </c>
      <c r="P286" t="s">
        <v>2061</v>
      </c>
    </row>
    <row r="287" spans="1:16">
      <c r="A287" s="339">
        <v>43586</v>
      </c>
      <c r="B287" t="s">
        <v>811</v>
      </c>
      <c r="C287" t="s">
        <v>2193</v>
      </c>
      <c r="D287" t="s">
        <v>2347</v>
      </c>
      <c r="E287" t="s">
        <v>2057</v>
      </c>
      <c r="F287" t="s">
        <v>2224</v>
      </c>
      <c r="G287">
        <v>12140</v>
      </c>
      <c r="H287" t="s">
        <v>2059</v>
      </c>
      <c r="I287" t="s">
        <v>2060</v>
      </c>
      <c r="J287">
        <v>18</v>
      </c>
      <c r="K287">
        <v>10287.9</v>
      </c>
      <c r="L287">
        <v>0</v>
      </c>
      <c r="M287">
        <v>925.91</v>
      </c>
      <c r="N287">
        <v>925.91</v>
      </c>
      <c r="O287">
        <v>0</v>
      </c>
      <c r="P287" t="s">
        <v>2061</v>
      </c>
    </row>
    <row r="288" spans="1:16">
      <c r="A288" s="339">
        <v>43586</v>
      </c>
      <c r="B288" t="s">
        <v>811</v>
      </c>
      <c r="C288" t="s">
        <v>2193</v>
      </c>
      <c r="D288" t="s">
        <v>2348</v>
      </c>
      <c r="E288" t="s">
        <v>2057</v>
      </c>
      <c r="F288" t="s">
        <v>2217</v>
      </c>
      <c r="G288">
        <v>29380</v>
      </c>
      <c r="H288" t="s">
        <v>2059</v>
      </c>
      <c r="I288" t="s">
        <v>2060</v>
      </c>
      <c r="J288">
        <v>18</v>
      </c>
      <c r="K288">
        <v>24898.17</v>
      </c>
      <c r="L288">
        <v>0</v>
      </c>
      <c r="M288">
        <v>2240.84</v>
      </c>
      <c r="N288">
        <v>2240.84</v>
      </c>
      <c r="O288">
        <v>0</v>
      </c>
      <c r="P288" t="s">
        <v>2061</v>
      </c>
    </row>
    <row r="289" spans="1:16">
      <c r="A289" s="339">
        <v>43586</v>
      </c>
      <c r="B289" t="s">
        <v>832</v>
      </c>
      <c r="C289" t="s">
        <v>2198</v>
      </c>
      <c r="D289" t="s">
        <v>942</v>
      </c>
      <c r="E289" t="s">
        <v>2057</v>
      </c>
      <c r="F289" t="s">
        <v>2215</v>
      </c>
      <c r="G289">
        <v>56.64</v>
      </c>
      <c r="H289" t="s">
        <v>2059</v>
      </c>
      <c r="I289" t="s">
        <v>2060</v>
      </c>
      <c r="J289">
        <v>18</v>
      </c>
      <c r="K289">
        <v>48</v>
      </c>
      <c r="L289">
        <v>0</v>
      </c>
      <c r="M289">
        <v>4.32</v>
      </c>
      <c r="N289">
        <v>4.32</v>
      </c>
      <c r="O289">
        <v>0</v>
      </c>
      <c r="P289" t="s">
        <v>2061</v>
      </c>
    </row>
    <row r="290" spans="1:16">
      <c r="A290" s="339">
        <v>43586</v>
      </c>
      <c r="B290" t="s">
        <v>832</v>
      </c>
      <c r="C290" t="s">
        <v>2198</v>
      </c>
      <c r="D290" t="s">
        <v>943</v>
      </c>
      <c r="E290" t="s">
        <v>2057</v>
      </c>
      <c r="F290" t="s">
        <v>2215</v>
      </c>
      <c r="G290">
        <v>1121</v>
      </c>
      <c r="H290" t="s">
        <v>2059</v>
      </c>
      <c r="I290" t="s">
        <v>2060</v>
      </c>
      <c r="J290">
        <v>18</v>
      </c>
      <c r="K290">
        <v>950</v>
      </c>
      <c r="L290">
        <v>0</v>
      </c>
      <c r="M290">
        <v>85.5</v>
      </c>
      <c r="N290">
        <v>85.5</v>
      </c>
      <c r="O290">
        <v>0</v>
      </c>
      <c r="P290" t="s">
        <v>2061</v>
      </c>
    </row>
    <row r="291" spans="1:16">
      <c r="A291" s="339">
        <v>43586</v>
      </c>
      <c r="B291" t="s">
        <v>832</v>
      </c>
      <c r="C291" t="s">
        <v>2198</v>
      </c>
      <c r="D291" t="s">
        <v>2349</v>
      </c>
      <c r="E291" t="s">
        <v>2057</v>
      </c>
      <c r="F291" t="s">
        <v>2214</v>
      </c>
      <c r="G291">
        <v>17.7</v>
      </c>
      <c r="H291" t="s">
        <v>2059</v>
      </c>
      <c r="I291" t="s">
        <v>2060</v>
      </c>
      <c r="J291">
        <v>18</v>
      </c>
      <c r="K291">
        <v>15</v>
      </c>
      <c r="L291">
        <v>0</v>
      </c>
      <c r="M291">
        <v>1.35</v>
      </c>
      <c r="N291">
        <v>1.35</v>
      </c>
      <c r="O291">
        <v>0</v>
      </c>
      <c r="P291" t="s">
        <v>2061</v>
      </c>
    </row>
    <row r="292" spans="1:16">
      <c r="A292" s="339">
        <v>43586</v>
      </c>
      <c r="B292" t="s">
        <v>874</v>
      </c>
      <c r="C292" t="s">
        <v>2199</v>
      </c>
      <c r="D292" t="s">
        <v>2350</v>
      </c>
      <c r="E292" t="s">
        <v>2057</v>
      </c>
      <c r="F292" t="s">
        <v>2212</v>
      </c>
      <c r="G292">
        <v>3126.52</v>
      </c>
      <c r="H292" t="s">
        <v>2059</v>
      </c>
      <c r="I292" t="s">
        <v>2060</v>
      </c>
      <c r="J292">
        <v>28</v>
      </c>
      <c r="K292">
        <v>2442.6</v>
      </c>
      <c r="L292">
        <v>0</v>
      </c>
      <c r="M292">
        <v>341.96</v>
      </c>
      <c r="N292">
        <v>341.96</v>
      </c>
      <c r="O292">
        <v>0</v>
      </c>
      <c r="P292" t="s">
        <v>2061</v>
      </c>
    </row>
    <row r="293" spans="1:16">
      <c r="A293" s="339">
        <v>43586</v>
      </c>
      <c r="B293" t="s">
        <v>874</v>
      </c>
      <c r="C293" t="s">
        <v>2199</v>
      </c>
      <c r="D293" t="s">
        <v>2351</v>
      </c>
      <c r="E293" t="s">
        <v>2057</v>
      </c>
      <c r="F293" t="s">
        <v>2281</v>
      </c>
      <c r="G293">
        <v>2490.88</v>
      </c>
      <c r="H293" t="s">
        <v>2059</v>
      </c>
      <c r="I293" t="s">
        <v>2060</v>
      </c>
      <c r="J293">
        <v>28</v>
      </c>
      <c r="K293">
        <v>1946</v>
      </c>
      <c r="L293">
        <v>0</v>
      </c>
      <c r="M293">
        <v>272.44</v>
      </c>
      <c r="N293">
        <v>272.44</v>
      </c>
      <c r="O293">
        <v>0</v>
      </c>
      <c r="P293" t="s">
        <v>2061</v>
      </c>
    </row>
    <row r="294" spans="1:16">
      <c r="A294" s="339">
        <v>43586</v>
      </c>
      <c r="B294" t="s">
        <v>874</v>
      </c>
      <c r="C294" t="s">
        <v>2199</v>
      </c>
      <c r="D294" t="s">
        <v>2352</v>
      </c>
      <c r="E294" t="s">
        <v>2057</v>
      </c>
      <c r="F294" t="s">
        <v>2288</v>
      </c>
      <c r="G294">
        <v>2135.04</v>
      </c>
      <c r="H294" t="s">
        <v>2059</v>
      </c>
      <c r="I294" t="s">
        <v>2060</v>
      </c>
      <c r="J294">
        <v>28</v>
      </c>
      <c r="K294">
        <v>1668</v>
      </c>
      <c r="L294">
        <v>0</v>
      </c>
      <c r="M294">
        <v>233.52</v>
      </c>
      <c r="N294">
        <v>233.52</v>
      </c>
      <c r="O294">
        <v>0</v>
      </c>
      <c r="P294" t="s">
        <v>2061</v>
      </c>
    </row>
    <row r="295" spans="1:16">
      <c r="A295" s="339">
        <v>43586</v>
      </c>
      <c r="B295" t="s">
        <v>874</v>
      </c>
      <c r="C295" t="s">
        <v>2199</v>
      </c>
      <c r="D295" t="s">
        <v>2353</v>
      </c>
      <c r="E295" t="s">
        <v>2057</v>
      </c>
      <c r="F295" t="s">
        <v>2213</v>
      </c>
      <c r="G295">
        <v>2135.04</v>
      </c>
      <c r="H295" t="s">
        <v>2059</v>
      </c>
      <c r="I295" t="s">
        <v>2060</v>
      </c>
      <c r="J295">
        <v>28</v>
      </c>
      <c r="K295">
        <v>1668</v>
      </c>
      <c r="L295">
        <v>0</v>
      </c>
      <c r="M295">
        <v>233.52</v>
      </c>
      <c r="N295">
        <v>233.52</v>
      </c>
      <c r="O295">
        <v>0</v>
      </c>
      <c r="P295" t="s">
        <v>2061</v>
      </c>
    </row>
    <row r="296" spans="1:16">
      <c r="A296" s="339">
        <v>43586</v>
      </c>
      <c r="B296" t="s">
        <v>874</v>
      </c>
      <c r="C296" t="s">
        <v>2199</v>
      </c>
      <c r="D296" t="s">
        <v>2354</v>
      </c>
      <c r="E296" t="s">
        <v>2057</v>
      </c>
      <c r="F296" t="s">
        <v>2213</v>
      </c>
      <c r="G296">
        <v>2135.04</v>
      </c>
      <c r="H296" t="s">
        <v>2059</v>
      </c>
      <c r="I296" t="s">
        <v>2060</v>
      </c>
      <c r="J296">
        <v>28</v>
      </c>
      <c r="K296">
        <v>1668</v>
      </c>
      <c r="L296">
        <v>0</v>
      </c>
      <c r="M296">
        <v>233.52</v>
      </c>
      <c r="N296">
        <v>233.52</v>
      </c>
      <c r="O296">
        <v>0</v>
      </c>
      <c r="P296" t="s">
        <v>2061</v>
      </c>
    </row>
    <row r="297" spans="1:16">
      <c r="A297" s="339">
        <v>43586</v>
      </c>
      <c r="B297" t="s">
        <v>874</v>
      </c>
      <c r="C297" t="s">
        <v>2199</v>
      </c>
      <c r="D297" t="s">
        <v>2355</v>
      </c>
      <c r="E297" t="s">
        <v>2057</v>
      </c>
      <c r="F297" t="s">
        <v>2227</v>
      </c>
      <c r="G297">
        <v>2490.88</v>
      </c>
      <c r="H297" t="s">
        <v>2059</v>
      </c>
      <c r="I297" t="s">
        <v>2060</v>
      </c>
      <c r="J297">
        <v>28</v>
      </c>
      <c r="K297">
        <v>1946</v>
      </c>
      <c r="L297">
        <v>0</v>
      </c>
      <c r="M297">
        <v>272.44</v>
      </c>
      <c r="N297">
        <v>272.44</v>
      </c>
      <c r="O297">
        <v>0</v>
      </c>
      <c r="P297" t="s">
        <v>2061</v>
      </c>
    </row>
    <row r="298" spans="1:16">
      <c r="A298" s="339">
        <v>43586</v>
      </c>
      <c r="B298" t="s">
        <v>874</v>
      </c>
      <c r="C298" t="s">
        <v>2199</v>
      </c>
      <c r="D298" t="s">
        <v>2356</v>
      </c>
      <c r="E298" t="s">
        <v>2057</v>
      </c>
      <c r="F298" t="s">
        <v>2300</v>
      </c>
      <c r="G298">
        <v>3202.56</v>
      </c>
      <c r="H298" t="s">
        <v>2059</v>
      </c>
      <c r="I298" t="s">
        <v>2060</v>
      </c>
      <c r="J298">
        <v>28</v>
      </c>
      <c r="K298">
        <v>2502</v>
      </c>
      <c r="L298">
        <v>0</v>
      </c>
      <c r="M298">
        <v>350.28</v>
      </c>
      <c r="N298">
        <v>350.28</v>
      </c>
      <c r="O298">
        <v>0</v>
      </c>
      <c r="P298" t="s">
        <v>2061</v>
      </c>
    </row>
    <row r="299" spans="1:16">
      <c r="A299" s="339">
        <v>43586</v>
      </c>
      <c r="B299" t="s">
        <v>874</v>
      </c>
      <c r="C299" t="s">
        <v>2199</v>
      </c>
      <c r="D299" t="s">
        <v>2357</v>
      </c>
      <c r="E299" t="s">
        <v>2057</v>
      </c>
      <c r="F299" t="s">
        <v>2216</v>
      </c>
      <c r="G299">
        <v>4270.08</v>
      </c>
      <c r="H299" t="s">
        <v>2059</v>
      </c>
      <c r="I299" t="s">
        <v>2060</v>
      </c>
      <c r="J299">
        <v>28</v>
      </c>
      <c r="K299">
        <v>3336</v>
      </c>
      <c r="L299">
        <v>0</v>
      </c>
      <c r="M299">
        <v>467.04</v>
      </c>
      <c r="N299">
        <v>467.04</v>
      </c>
      <c r="O299">
        <v>0</v>
      </c>
      <c r="P299" t="s">
        <v>2061</v>
      </c>
    </row>
    <row r="300" spans="1:16">
      <c r="A300" s="339">
        <v>43586</v>
      </c>
      <c r="B300" t="s">
        <v>874</v>
      </c>
      <c r="C300" t="s">
        <v>2199</v>
      </c>
      <c r="D300" t="s">
        <v>2358</v>
      </c>
      <c r="E300" t="s">
        <v>2057</v>
      </c>
      <c r="F300" t="s">
        <v>2217</v>
      </c>
      <c r="G300">
        <v>2135.04</v>
      </c>
      <c r="H300" t="s">
        <v>2059</v>
      </c>
      <c r="I300" t="s">
        <v>2060</v>
      </c>
      <c r="J300">
        <v>28</v>
      </c>
      <c r="K300">
        <v>1668</v>
      </c>
      <c r="L300">
        <v>0</v>
      </c>
      <c r="M300">
        <v>233.52</v>
      </c>
      <c r="N300">
        <v>233.52</v>
      </c>
      <c r="O300">
        <v>0</v>
      </c>
      <c r="P300" t="s">
        <v>2061</v>
      </c>
    </row>
    <row r="301" spans="1:16">
      <c r="A301" s="339">
        <v>43586</v>
      </c>
      <c r="B301" t="s">
        <v>874</v>
      </c>
      <c r="C301" t="s">
        <v>2199</v>
      </c>
      <c r="D301" t="s">
        <v>2359</v>
      </c>
      <c r="E301" t="s">
        <v>2057</v>
      </c>
      <c r="F301" t="s">
        <v>2217</v>
      </c>
      <c r="G301">
        <v>1423.36</v>
      </c>
      <c r="H301" t="s">
        <v>2059</v>
      </c>
      <c r="I301" t="s">
        <v>2060</v>
      </c>
      <c r="J301">
        <v>28</v>
      </c>
      <c r="K301">
        <v>1112</v>
      </c>
      <c r="L301">
        <v>0</v>
      </c>
      <c r="M301">
        <v>155.68</v>
      </c>
      <c r="N301">
        <v>155.68</v>
      </c>
      <c r="O301">
        <v>0</v>
      </c>
      <c r="P301" t="s">
        <v>2061</v>
      </c>
    </row>
    <row r="302" spans="1:16">
      <c r="A302" s="339">
        <v>43586</v>
      </c>
      <c r="B302" t="s">
        <v>874</v>
      </c>
      <c r="C302" t="s">
        <v>2199</v>
      </c>
      <c r="D302" t="s">
        <v>2360</v>
      </c>
      <c r="E302" t="s">
        <v>2057</v>
      </c>
      <c r="F302" t="s">
        <v>2234</v>
      </c>
      <c r="G302">
        <v>2135.04</v>
      </c>
      <c r="H302" t="s">
        <v>2059</v>
      </c>
      <c r="I302" t="s">
        <v>2060</v>
      </c>
      <c r="J302">
        <v>28</v>
      </c>
      <c r="K302">
        <v>1668</v>
      </c>
      <c r="L302">
        <v>0</v>
      </c>
      <c r="M302">
        <v>233.52</v>
      </c>
      <c r="N302">
        <v>233.52</v>
      </c>
      <c r="O302">
        <v>0</v>
      </c>
      <c r="P302" t="s">
        <v>2061</v>
      </c>
    </row>
    <row r="303" spans="1:16">
      <c r="A303" s="339">
        <v>43586</v>
      </c>
      <c r="B303" t="s">
        <v>874</v>
      </c>
      <c r="C303" t="s">
        <v>2199</v>
      </c>
      <c r="D303" t="s">
        <v>2361</v>
      </c>
      <c r="E303" t="s">
        <v>2057</v>
      </c>
      <c r="F303" t="s">
        <v>2312</v>
      </c>
      <c r="G303">
        <v>2846.72</v>
      </c>
      <c r="H303" t="s">
        <v>2059</v>
      </c>
      <c r="I303" t="s">
        <v>2060</v>
      </c>
      <c r="J303">
        <v>28</v>
      </c>
      <c r="K303">
        <v>2224</v>
      </c>
      <c r="L303">
        <v>0</v>
      </c>
      <c r="M303">
        <v>311.36</v>
      </c>
      <c r="N303">
        <v>311.36</v>
      </c>
      <c r="O303">
        <v>0</v>
      </c>
      <c r="P303" t="s">
        <v>2061</v>
      </c>
    </row>
    <row r="306" spans="1:16">
      <c r="A306" s="339">
        <v>43617</v>
      </c>
      <c r="B306" t="s">
        <v>1030</v>
      </c>
      <c r="C306" t="s">
        <v>2362</v>
      </c>
      <c r="D306" t="s">
        <v>2363</v>
      </c>
      <c r="E306" t="s">
        <v>2057</v>
      </c>
      <c r="F306" t="s">
        <v>2364</v>
      </c>
      <c r="G306">
        <v>8956.2000000000007</v>
      </c>
      <c r="H306" t="s">
        <v>2059</v>
      </c>
      <c r="I306" t="s">
        <v>2060</v>
      </c>
      <c r="J306">
        <v>18</v>
      </c>
      <c r="K306">
        <v>7590</v>
      </c>
      <c r="L306">
        <v>0</v>
      </c>
      <c r="M306">
        <v>683.1</v>
      </c>
      <c r="N306">
        <v>683.1</v>
      </c>
      <c r="O306">
        <v>0</v>
      </c>
      <c r="P306" t="s">
        <v>2061</v>
      </c>
    </row>
    <row r="307" spans="1:16">
      <c r="A307" s="339">
        <v>43617</v>
      </c>
      <c r="B307" t="s">
        <v>793</v>
      </c>
      <c r="C307" t="s">
        <v>2062</v>
      </c>
      <c r="D307" t="s">
        <v>1021</v>
      </c>
      <c r="E307" t="s">
        <v>2057</v>
      </c>
      <c r="F307" t="s">
        <v>2365</v>
      </c>
      <c r="G307">
        <v>482490</v>
      </c>
      <c r="H307" t="s">
        <v>2059</v>
      </c>
      <c r="I307" t="s">
        <v>2060</v>
      </c>
      <c r="J307">
        <v>28</v>
      </c>
      <c r="K307">
        <v>376945</v>
      </c>
      <c r="L307">
        <v>0</v>
      </c>
      <c r="M307">
        <v>52772.3</v>
      </c>
      <c r="N307">
        <v>52772.3</v>
      </c>
      <c r="O307">
        <v>0</v>
      </c>
      <c r="P307" t="s">
        <v>2061</v>
      </c>
    </row>
    <row r="308" spans="1:16">
      <c r="A308" s="339">
        <v>43617</v>
      </c>
      <c r="B308" t="s">
        <v>793</v>
      </c>
      <c r="C308" t="s">
        <v>2062</v>
      </c>
      <c r="D308" t="s">
        <v>1050</v>
      </c>
      <c r="E308" t="s">
        <v>2057</v>
      </c>
      <c r="F308" t="s">
        <v>2366</v>
      </c>
      <c r="G308">
        <v>47967</v>
      </c>
      <c r="H308" t="s">
        <v>2059</v>
      </c>
      <c r="I308" t="s">
        <v>2060</v>
      </c>
      <c r="J308">
        <v>18</v>
      </c>
      <c r="K308">
        <v>40650</v>
      </c>
      <c r="L308">
        <v>0</v>
      </c>
      <c r="M308">
        <v>3658.5</v>
      </c>
      <c r="N308">
        <v>3658.5</v>
      </c>
      <c r="O308">
        <v>0</v>
      </c>
      <c r="P308" t="s">
        <v>2061</v>
      </c>
    </row>
    <row r="309" spans="1:16">
      <c r="A309" s="339">
        <v>43617</v>
      </c>
      <c r="B309" t="s">
        <v>1067</v>
      </c>
      <c r="C309" t="s">
        <v>2367</v>
      </c>
      <c r="D309" t="s">
        <v>1068</v>
      </c>
      <c r="E309" t="s">
        <v>2057</v>
      </c>
      <c r="F309" t="s">
        <v>2368</v>
      </c>
      <c r="G309">
        <v>28320</v>
      </c>
      <c r="H309" t="s">
        <v>2059</v>
      </c>
      <c r="I309" t="s">
        <v>2060</v>
      </c>
      <c r="J309">
        <v>18</v>
      </c>
      <c r="K309">
        <v>24000</v>
      </c>
      <c r="L309">
        <v>0</v>
      </c>
      <c r="M309">
        <v>2160</v>
      </c>
      <c r="N309">
        <v>2160</v>
      </c>
      <c r="O309">
        <v>0</v>
      </c>
      <c r="P309" t="s">
        <v>2061</v>
      </c>
    </row>
    <row r="310" spans="1:16">
      <c r="A310" s="339">
        <v>43617</v>
      </c>
      <c r="B310" t="s">
        <v>1067</v>
      </c>
      <c r="C310" t="s">
        <v>2367</v>
      </c>
      <c r="D310" t="s">
        <v>1074</v>
      </c>
      <c r="E310" t="s">
        <v>2057</v>
      </c>
      <c r="F310" t="s">
        <v>2369</v>
      </c>
      <c r="G310">
        <v>26550</v>
      </c>
      <c r="H310" t="s">
        <v>2059</v>
      </c>
      <c r="I310" t="s">
        <v>2060</v>
      </c>
      <c r="J310">
        <v>18</v>
      </c>
      <c r="K310">
        <v>22500</v>
      </c>
      <c r="L310">
        <v>0</v>
      </c>
      <c r="M310">
        <v>2025</v>
      </c>
      <c r="N310">
        <v>2025</v>
      </c>
      <c r="O310">
        <v>0</v>
      </c>
      <c r="P310" t="s">
        <v>2061</v>
      </c>
    </row>
    <row r="311" spans="1:16">
      <c r="A311" s="339">
        <v>43617</v>
      </c>
      <c r="B311" t="s">
        <v>951</v>
      </c>
      <c r="C311" t="s">
        <v>2370</v>
      </c>
      <c r="D311" t="s">
        <v>2371</v>
      </c>
      <c r="E311" t="s">
        <v>2057</v>
      </c>
      <c r="F311" t="s">
        <v>2281</v>
      </c>
      <c r="G311">
        <v>2360</v>
      </c>
      <c r="H311" t="s">
        <v>2059</v>
      </c>
      <c r="I311" t="s">
        <v>2060</v>
      </c>
      <c r="J311">
        <v>18</v>
      </c>
      <c r="K311">
        <v>2000</v>
      </c>
      <c r="L311">
        <v>0</v>
      </c>
      <c r="M311">
        <v>180</v>
      </c>
      <c r="N311">
        <v>180</v>
      </c>
      <c r="O311">
        <v>0</v>
      </c>
      <c r="P311" t="s">
        <v>2061</v>
      </c>
    </row>
    <row r="312" spans="1:16">
      <c r="A312" s="339">
        <v>43617</v>
      </c>
      <c r="B312" t="s">
        <v>1025</v>
      </c>
      <c r="C312" t="s">
        <v>2372</v>
      </c>
      <c r="D312" t="s">
        <v>1071</v>
      </c>
      <c r="E312" t="s">
        <v>2057</v>
      </c>
      <c r="F312" t="s">
        <v>2373</v>
      </c>
      <c r="G312">
        <v>3329.92</v>
      </c>
      <c r="H312" t="s">
        <v>2059</v>
      </c>
      <c r="I312" t="s">
        <v>2060</v>
      </c>
      <c r="J312">
        <v>28</v>
      </c>
      <c r="K312">
        <v>2601.5</v>
      </c>
      <c r="L312">
        <v>0</v>
      </c>
      <c r="M312">
        <v>364.21</v>
      </c>
      <c r="N312">
        <v>364.21</v>
      </c>
      <c r="O312">
        <v>0</v>
      </c>
      <c r="P312" t="s">
        <v>2061</v>
      </c>
    </row>
    <row r="313" spans="1:16">
      <c r="A313" s="339">
        <v>43617</v>
      </c>
      <c r="B313" t="s">
        <v>911</v>
      </c>
      <c r="C313" t="s">
        <v>2074</v>
      </c>
      <c r="D313" t="s">
        <v>1010</v>
      </c>
      <c r="E313" t="s">
        <v>2057</v>
      </c>
      <c r="F313" t="s">
        <v>2374</v>
      </c>
      <c r="G313">
        <v>108384</v>
      </c>
      <c r="H313" t="s">
        <v>2059</v>
      </c>
      <c r="I313" t="s">
        <v>2060</v>
      </c>
      <c r="J313">
        <v>18</v>
      </c>
      <c r="K313">
        <v>91850</v>
      </c>
      <c r="L313">
        <v>0</v>
      </c>
      <c r="M313">
        <v>8266.5</v>
      </c>
      <c r="N313">
        <v>8266.5</v>
      </c>
      <c r="O313">
        <v>0</v>
      </c>
      <c r="P313" t="s">
        <v>2061</v>
      </c>
    </row>
    <row r="314" spans="1:16">
      <c r="A314" s="339">
        <v>43617</v>
      </c>
      <c r="B314" t="s">
        <v>911</v>
      </c>
      <c r="C314" t="s">
        <v>2074</v>
      </c>
      <c r="D314" t="s">
        <v>1038</v>
      </c>
      <c r="E314" t="s">
        <v>2057</v>
      </c>
      <c r="F314" t="s">
        <v>2375</v>
      </c>
      <c r="G314">
        <v>43074</v>
      </c>
      <c r="H314" t="s">
        <v>2059</v>
      </c>
      <c r="I314" t="s">
        <v>2060</v>
      </c>
      <c r="J314">
        <v>18</v>
      </c>
      <c r="K314">
        <v>36504</v>
      </c>
      <c r="L314">
        <v>0</v>
      </c>
      <c r="M314">
        <v>3285.36</v>
      </c>
      <c r="N314">
        <v>3285.36</v>
      </c>
      <c r="O314">
        <v>0</v>
      </c>
      <c r="P314" t="s">
        <v>2061</v>
      </c>
    </row>
    <row r="315" spans="1:16">
      <c r="A315" s="339">
        <v>43617</v>
      </c>
      <c r="B315" t="s">
        <v>911</v>
      </c>
      <c r="C315" t="s">
        <v>2074</v>
      </c>
      <c r="D315" t="s">
        <v>1061</v>
      </c>
      <c r="E315" t="s">
        <v>2057</v>
      </c>
      <c r="F315" t="s">
        <v>2376</v>
      </c>
      <c r="G315">
        <v>36462</v>
      </c>
      <c r="H315" t="s">
        <v>2059</v>
      </c>
      <c r="I315" t="s">
        <v>2060</v>
      </c>
      <c r="J315">
        <v>18</v>
      </c>
      <c r="K315">
        <v>30900</v>
      </c>
      <c r="L315">
        <v>0</v>
      </c>
      <c r="M315">
        <v>2781</v>
      </c>
      <c r="N315">
        <v>2781</v>
      </c>
      <c r="O315">
        <v>0</v>
      </c>
      <c r="P315" t="s">
        <v>2061</v>
      </c>
    </row>
    <row r="316" spans="1:16">
      <c r="A316" s="339">
        <v>43617</v>
      </c>
      <c r="B316" t="s">
        <v>923</v>
      </c>
      <c r="C316" t="s">
        <v>2218</v>
      </c>
      <c r="D316" t="s">
        <v>2377</v>
      </c>
      <c r="E316" t="s">
        <v>2057</v>
      </c>
      <c r="F316" t="s">
        <v>2365</v>
      </c>
      <c r="G316">
        <v>54489.599999999999</v>
      </c>
      <c r="H316" t="s">
        <v>2059</v>
      </c>
      <c r="I316" t="s">
        <v>2060</v>
      </c>
      <c r="J316">
        <v>28</v>
      </c>
      <c r="K316">
        <v>42570</v>
      </c>
      <c r="L316">
        <v>0</v>
      </c>
      <c r="M316">
        <v>5959.8</v>
      </c>
      <c r="N316">
        <v>5959.8</v>
      </c>
      <c r="O316">
        <v>0</v>
      </c>
      <c r="P316" t="s">
        <v>2061</v>
      </c>
    </row>
    <row r="317" spans="1:16">
      <c r="A317" s="339">
        <v>43617</v>
      </c>
      <c r="B317" t="s">
        <v>923</v>
      </c>
      <c r="C317" t="s">
        <v>2218</v>
      </c>
      <c r="D317" t="s">
        <v>2378</v>
      </c>
      <c r="E317" t="s">
        <v>2057</v>
      </c>
      <c r="F317" t="s">
        <v>2365</v>
      </c>
      <c r="G317">
        <v>30855.16</v>
      </c>
      <c r="H317" t="s">
        <v>2059</v>
      </c>
      <c r="I317" t="s">
        <v>2060</v>
      </c>
      <c r="J317">
        <v>28</v>
      </c>
      <c r="K317">
        <v>24105.599999999999</v>
      </c>
      <c r="L317">
        <v>0</v>
      </c>
      <c r="M317">
        <v>3374.78</v>
      </c>
      <c r="N317">
        <v>3374.78</v>
      </c>
      <c r="O317">
        <v>0</v>
      </c>
      <c r="P317" t="s">
        <v>2061</v>
      </c>
    </row>
    <row r="318" spans="1:16">
      <c r="A318" s="339">
        <v>43617</v>
      </c>
      <c r="B318" t="s">
        <v>923</v>
      </c>
      <c r="C318" t="s">
        <v>2218</v>
      </c>
      <c r="D318" t="s">
        <v>2379</v>
      </c>
      <c r="E318" t="s">
        <v>2057</v>
      </c>
      <c r="F318" t="s">
        <v>2374</v>
      </c>
      <c r="G318">
        <v>59938.559999999998</v>
      </c>
      <c r="H318" t="s">
        <v>2059</v>
      </c>
      <c r="I318" t="s">
        <v>2060</v>
      </c>
      <c r="J318">
        <v>28</v>
      </c>
      <c r="K318">
        <v>46827</v>
      </c>
      <c r="L318">
        <v>0</v>
      </c>
      <c r="M318">
        <v>6555.78</v>
      </c>
      <c r="N318">
        <v>6555.78</v>
      </c>
      <c r="O318">
        <v>0</v>
      </c>
      <c r="P318" t="s">
        <v>2061</v>
      </c>
    </row>
    <row r="319" spans="1:16">
      <c r="A319" s="339">
        <v>43617</v>
      </c>
      <c r="B319" t="s">
        <v>923</v>
      </c>
      <c r="C319" t="s">
        <v>2218</v>
      </c>
      <c r="D319" t="s">
        <v>2380</v>
      </c>
      <c r="E319" t="s">
        <v>2057</v>
      </c>
      <c r="F319" t="s">
        <v>2374</v>
      </c>
      <c r="G319">
        <v>49040.639999999999</v>
      </c>
      <c r="H319" t="s">
        <v>2059</v>
      </c>
      <c r="I319" t="s">
        <v>2060</v>
      </c>
      <c r="J319">
        <v>28</v>
      </c>
      <c r="K319">
        <v>38313</v>
      </c>
      <c r="L319">
        <v>0</v>
      </c>
      <c r="M319">
        <v>5363.82</v>
      </c>
      <c r="N319">
        <v>5363.82</v>
      </c>
      <c r="O319">
        <v>0</v>
      </c>
      <c r="P319" t="s">
        <v>2061</v>
      </c>
    </row>
    <row r="320" spans="1:16">
      <c r="A320" s="339">
        <v>43617</v>
      </c>
      <c r="B320" t="s">
        <v>923</v>
      </c>
      <c r="C320" t="s">
        <v>2218</v>
      </c>
      <c r="D320" t="s">
        <v>2381</v>
      </c>
      <c r="E320" t="s">
        <v>2057</v>
      </c>
      <c r="F320" t="s">
        <v>2374</v>
      </c>
      <c r="G320">
        <v>17141.759999999998</v>
      </c>
      <c r="H320" t="s">
        <v>2059</v>
      </c>
      <c r="I320" t="s">
        <v>2060</v>
      </c>
      <c r="J320">
        <v>28</v>
      </c>
      <c r="K320">
        <v>13392</v>
      </c>
      <c r="L320">
        <v>0</v>
      </c>
      <c r="M320">
        <v>1874.88</v>
      </c>
      <c r="N320">
        <v>1874.88</v>
      </c>
      <c r="O320">
        <v>0</v>
      </c>
      <c r="P320" t="s">
        <v>2061</v>
      </c>
    </row>
    <row r="321" spans="1:16">
      <c r="A321" s="339">
        <v>43617</v>
      </c>
      <c r="B321" t="s">
        <v>923</v>
      </c>
      <c r="C321" t="s">
        <v>2218</v>
      </c>
      <c r="D321" t="s">
        <v>2382</v>
      </c>
      <c r="E321" t="s">
        <v>2057</v>
      </c>
      <c r="F321" t="s">
        <v>2364</v>
      </c>
      <c r="G321">
        <v>30855.16</v>
      </c>
      <c r="H321" t="s">
        <v>2059</v>
      </c>
      <c r="I321" t="s">
        <v>2060</v>
      </c>
      <c r="J321">
        <v>28</v>
      </c>
      <c r="K321">
        <v>24105.599999999999</v>
      </c>
      <c r="L321">
        <v>0</v>
      </c>
      <c r="M321">
        <v>3374.78</v>
      </c>
      <c r="N321">
        <v>3374.78</v>
      </c>
      <c r="O321">
        <v>0</v>
      </c>
      <c r="P321" t="s">
        <v>2061</v>
      </c>
    </row>
    <row r="322" spans="1:16">
      <c r="A322" s="339">
        <v>43617</v>
      </c>
      <c r="B322" t="s">
        <v>923</v>
      </c>
      <c r="C322" t="s">
        <v>2218</v>
      </c>
      <c r="D322" t="s">
        <v>2383</v>
      </c>
      <c r="E322" t="s">
        <v>2057</v>
      </c>
      <c r="F322" t="s">
        <v>2364</v>
      </c>
      <c r="G322">
        <v>38142.720000000001</v>
      </c>
      <c r="H322" t="s">
        <v>2059</v>
      </c>
      <c r="I322" t="s">
        <v>2060</v>
      </c>
      <c r="J322">
        <v>28</v>
      </c>
      <c r="K322">
        <v>29799</v>
      </c>
      <c r="L322">
        <v>0</v>
      </c>
      <c r="M322">
        <v>4171.8599999999997</v>
      </c>
      <c r="N322">
        <v>4171.8599999999997</v>
      </c>
      <c r="O322">
        <v>0</v>
      </c>
      <c r="P322" t="s">
        <v>2061</v>
      </c>
    </row>
    <row r="323" spans="1:16">
      <c r="A323" s="339">
        <v>43617</v>
      </c>
      <c r="B323" t="s">
        <v>923</v>
      </c>
      <c r="C323" t="s">
        <v>2218</v>
      </c>
      <c r="D323" t="s">
        <v>2384</v>
      </c>
      <c r="E323" t="s">
        <v>2057</v>
      </c>
      <c r="F323" t="s">
        <v>2385</v>
      </c>
      <c r="G323">
        <v>56669.18</v>
      </c>
      <c r="H323" t="s">
        <v>2059</v>
      </c>
      <c r="I323" t="s">
        <v>2060</v>
      </c>
      <c r="J323">
        <v>28</v>
      </c>
      <c r="K323">
        <v>44272.800000000003</v>
      </c>
      <c r="L323">
        <v>0</v>
      </c>
      <c r="M323">
        <v>6198.19</v>
      </c>
      <c r="N323">
        <v>6198.19</v>
      </c>
      <c r="O323">
        <v>0</v>
      </c>
      <c r="P323" t="s">
        <v>2061</v>
      </c>
    </row>
    <row r="324" spans="1:16">
      <c r="A324" s="339">
        <v>43617</v>
      </c>
      <c r="B324" t="s">
        <v>923</v>
      </c>
      <c r="C324" t="s">
        <v>2218</v>
      </c>
      <c r="D324" t="s">
        <v>2386</v>
      </c>
      <c r="E324" t="s">
        <v>2057</v>
      </c>
      <c r="F324" t="s">
        <v>2387</v>
      </c>
      <c r="G324">
        <v>49040.639999999999</v>
      </c>
      <c r="H324" t="s">
        <v>2059</v>
      </c>
      <c r="I324" t="s">
        <v>2060</v>
      </c>
      <c r="J324">
        <v>28</v>
      </c>
      <c r="K324">
        <v>38313</v>
      </c>
      <c r="L324">
        <v>0</v>
      </c>
      <c r="M324">
        <v>5363.82</v>
      </c>
      <c r="N324">
        <v>5363.82</v>
      </c>
      <c r="O324">
        <v>0</v>
      </c>
      <c r="P324" t="s">
        <v>2061</v>
      </c>
    </row>
    <row r="325" spans="1:16">
      <c r="A325" s="339">
        <v>43617</v>
      </c>
      <c r="B325" t="s">
        <v>923</v>
      </c>
      <c r="C325" t="s">
        <v>2218</v>
      </c>
      <c r="D325" t="s">
        <v>2388</v>
      </c>
      <c r="E325" t="s">
        <v>2057</v>
      </c>
      <c r="F325" t="s">
        <v>2387</v>
      </c>
      <c r="G325">
        <v>10285.06</v>
      </c>
      <c r="H325" t="s">
        <v>2059</v>
      </c>
      <c r="I325" t="s">
        <v>2060</v>
      </c>
      <c r="J325">
        <v>28</v>
      </c>
      <c r="K325">
        <v>8035.2</v>
      </c>
      <c r="L325">
        <v>0</v>
      </c>
      <c r="M325">
        <v>1124.93</v>
      </c>
      <c r="N325">
        <v>1124.93</v>
      </c>
      <c r="O325">
        <v>0</v>
      </c>
      <c r="P325" t="s">
        <v>2061</v>
      </c>
    </row>
    <row r="326" spans="1:16">
      <c r="A326" s="339">
        <v>43617</v>
      </c>
      <c r="B326" t="s">
        <v>923</v>
      </c>
      <c r="C326" t="s">
        <v>2218</v>
      </c>
      <c r="D326" t="s">
        <v>2389</v>
      </c>
      <c r="E326" t="s">
        <v>2057</v>
      </c>
      <c r="F326" t="s">
        <v>2390</v>
      </c>
      <c r="G326">
        <v>25712.639999999999</v>
      </c>
      <c r="H326" t="s">
        <v>2059</v>
      </c>
      <c r="I326" t="s">
        <v>2060</v>
      </c>
      <c r="J326">
        <v>28</v>
      </c>
      <c r="K326">
        <v>20088</v>
      </c>
      <c r="L326">
        <v>0</v>
      </c>
      <c r="M326">
        <v>2812.32</v>
      </c>
      <c r="N326">
        <v>2812.32</v>
      </c>
      <c r="O326">
        <v>0</v>
      </c>
      <c r="P326" t="s">
        <v>2061</v>
      </c>
    </row>
    <row r="327" spans="1:16">
      <c r="A327" s="339">
        <v>43617</v>
      </c>
      <c r="B327" t="s">
        <v>923</v>
      </c>
      <c r="C327" t="s">
        <v>2218</v>
      </c>
      <c r="D327" t="s">
        <v>2391</v>
      </c>
      <c r="E327" t="s">
        <v>2057</v>
      </c>
      <c r="F327" t="s">
        <v>2392</v>
      </c>
      <c r="G327">
        <v>29141</v>
      </c>
      <c r="H327" t="s">
        <v>2059</v>
      </c>
      <c r="I327" t="s">
        <v>2060</v>
      </c>
      <c r="J327">
        <v>28</v>
      </c>
      <c r="K327">
        <v>22766.400000000001</v>
      </c>
      <c r="L327">
        <v>0</v>
      </c>
      <c r="M327">
        <v>3187.3</v>
      </c>
      <c r="N327">
        <v>3187.3</v>
      </c>
      <c r="O327">
        <v>0</v>
      </c>
      <c r="P327" t="s">
        <v>2061</v>
      </c>
    </row>
    <row r="328" spans="1:16">
      <c r="A328" s="339">
        <v>43617</v>
      </c>
      <c r="B328" t="s">
        <v>923</v>
      </c>
      <c r="C328" t="s">
        <v>2218</v>
      </c>
      <c r="D328" t="s">
        <v>2393</v>
      </c>
      <c r="E328" t="s">
        <v>2057</v>
      </c>
      <c r="F328" t="s">
        <v>2366</v>
      </c>
      <c r="G328">
        <v>51425.279999999999</v>
      </c>
      <c r="H328" t="s">
        <v>2059</v>
      </c>
      <c r="I328" t="s">
        <v>2060</v>
      </c>
      <c r="J328">
        <v>28</v>
      </c>
      <c r="K328">
        <v>40176</v>
      </c>
      <c r="L328">
        <v>0</v>
      </c>
      <c r="M328">
        <v>5624.64</v>
      </c>
      <c r="N328">
        <v>5624.64</v>
      </c>
      <c r="O328">
        <v>0</v>
      </c>
      <c r="P328" t="s">
        <v>2061</v>
      </c>
    </row>
    <row r="329" spans="1:16">
      <c r="A329" s="339">
        <v>43617</v>
      </c>
      <c r="B329" t="s">
        <v>923</v>
      </c>
      <c r="C329" t="s">
        <v>2218</v>
      </c>
      <c r="D329" t="s">
        <v>2394</v>
      </c>
      <c r="E329" t="s">
        <v>2057</v>
      </c>
      <c r="F329" t="s">
        <v>2366</v>
      </c>
      <c r="G329">
        <v>45771.26</v>
      </c>
      <c r="H329" t="s">
        <v>2059</v>
      </c>
      <c r="I329" t="s">
        <v>2060</v>
      </c>
      <c r="J329">
        <v>28</v>
      </c>
      <c r="K329">
        <v>35758.800000000003</v>
      </c>
      <c r="L329">
        <v>0</v>
      </c>
      <c r="M329">
        <v>5006.2299999999996</v>
      </c>
      <c r="N329">
        <v>5006.2299999999996</v>
      </c>
      <c r="O329">
        <v>0</v>
      </c>
      <c r="P329" t="s">
        <v>2061</v>
      </c>
    </row>
    <row r="330" spans="1:16">
      <c r="A330" s="339">
        <v>43617</v>
      </c>
      <c r="B330" t="s">
        <v>923</v>
      </c>
      <c r="C330" t="s">
        <v>2218</v>
      </c>
      <c r="D330" t="s">
        <v>2395</v>
      </c>
      <c r="E330" t="s">
        <v>2057</v>
      </c>
      <c r="F330" t="s">
        <v>2396</v>
      </c>
      <c r="G330">
        <v>64853</v>
      </c>
      <c r="H330" t="s">
        <v>2059</v>
      </c>
      <c r="I330" t="s">
        <v>2060</v>
      </c>
      <c r="J330">
        <v>28</v>
      </c>
      <c r="K330">
        <v>50666.400000000001</v>
      </c>
      <c r="L330">
        <v>0</v>
      </c>
      <c r="M330">
        <v>7093.3</v>
      </c>
      <c r="N330">
        <v>7093.3</v>
      </c>
      <c r="O330">
        <v>0</v>
      </c>
      <c r="P330" t="s">
        <v>2061</v>
      </c>
    </row>
    <row r="331" spans="1:16">
      <c r="A331" s="339">
        <v>43617</v>
      </c>
      <c r="B331" t="s">
        <v>2397</v>
      </c>
      <c r="C331" t="s">
        <v>2398</v>
      </c>
      <c r="D331" t="s">
        <v>2399</v>
      </c>
      <c r="E331" t="s">
        <v>2057</v>
      </c>
      <c r="F331" t="s">
        <v>2251</v>
      </c>
      <c r="G331">
        <v>97344</v>
      </c>
      <c r="H331" t="s">
        <v>2059</v>
      </c>
      <c r="I331" t="s">
        <v>2060</v>
      </c>
      <c r="J331">
        <v>28</v>
      </c>
      <c r="K331">
        <v>76050</v>
      </c>
      <c r="L331">
        <v>0</v>
      </c>
      <c r="M331">
        <v>10647</v>
      </c>
      <c r="N331">
        <v>10647</v>
      </c>
      <c r="O331">
        <v>0</v>
      </c>
      <c r="P331" t="s">
        <v>2061</v>
      </c>
    </row>
    <row r="332" spans="1:16">
      <c r="A332" s="339">
        <v>43617</v>
      </c>
      <c r="B332" t="s">
        <v>881</v>
      </c>
      <c r="C332" t="s">
        <v>2400</v>
      </c>
      <c r="D332" t="s">
        <v>882</v>
      </c>
      <c r="E332" t="s">
        <v>2057</v>
      </c>
      <c r="F332" t="s">
        <v>2110</v>
      </c>
      <c r="G332">
        <v>20178</v>
      </c>
      <c r="H332" t="s">
        <v>2059</v>
      </c>
      <c r="I332" t="s">
        <v>2060</v>
      </c>
      <c r="J332">
        <v>18</v>
      </c>
      <c r="K332">
        <v>17100</v>
      </c>
      <c r="L332">
        <v>0</v>
      </c>
      <c r="M332">
        <v>1539</v>
      </c>
      <c r="N332">
        <v>1539</v>
      </c>
      <c r="O332">
        <v>0</v>
      </c>
      <c r="P332" t="s">
        <v>2061</v>
      </c>
    </row>
    <row r="333" spans="1:16">
      <c r="A333" s="339">
        <v>43617</v>
      </c>
      <c r="B333" t="s">
        <v>837</v>
      </c>
      <c r="C333" t="s">
        <v>2076</v>
      </c>
      <c r="D333" t="s">
        <v>1079</v>
      </c>
      <c r="E333" t="s">
        <v>2057</v>
      </c>
      <c r="F333" t="s">
        <v>2390</v>
      </c>
      <c r="G333">
        <v>5823.44</v>
      </c>
      <c r="H333" t="s">
        <v>2059</v>
      </c>
      <c r="I333" t="s">
        <v>2060</v>
      </c>
      <c r="J333">
        <v>18</v>
      </c>
      <c r="K333">
        <v>4935.12</v>
      </c>
      <c r="L333">
        <v>0</v>
      </c>
      <c r="M333">
        <v>444.16</v>
      </c>
      <c r="N333">
        <v>444.16</v>
      </c>
      <c r="O333">
        <v>0</v>
      </c>
      <c r="P333" t="s">
        <v>2061</v>
      </c>
    </row>
    <row r="334" spans="1:16">
      <c r="A334" s="339">
        <v>43617</v>
      </c>
      <c r="B334" t="s">
        <v>847</v>
      </c>
      <c r="C334" t="s">
        <v>2078</v>
      </c>
      <c r="D334" t="s">
        <v>2401</v>
      </c>
      <c r="E334" t="s">
        <v>2057</v>
      </c>
      <c r="F334" t="s">
        <v>2392</v>
      </c>
      <c r="G334">
        <v>3389</v>
      </c>
      <c r="H334" t="s">
        <v>2059</v>
      </c>
      <c r="I334" t="s">
        <v>2060</v>
      </c>
      <c r="J334">
        <v>18</v>
      </c>
      <c r="K334">
        <v>2872</v>
      </c>
      <c r="L334">
        <v>0</v>
      </c>
      <c r="M334">
        <v>258.48</v>
      </c>
      <c r="N334">
        <v>258.48</v>
      </c>
      <c r="O334">
        <v>0</v>
      </c>
      <c r="P334" t="s">
        <v>2061</v>
      </c>
    </row>
    <row r="335" spans="1:16">
      <c r="A335" s="339">
        <v>43617</v>
      </c>
      <c r="B335" t="s">
        <v>847</v>
      </c>
      <c r="C335" t="s">
        <v>2078</v>
      </c>
      <c r="D335" t="s">
        <v>2402</v>
      </c>
      <c r="E335" t="s">
        <v>2057</v>
      </c>
      <c r="F335" t="s">
        <v>2403</v>
      </c>
      <c r="G335">
        <v>16945</v>
      </c>
      <c r="H335" t="s">
        <v>2059</v>
      </c>
      <c r="I335" t="s">
        <v>2060</v>
      </c>
      <c r="J335">
        <v>18</v>
      </c>
      <c r="K335">
        <v>14360</v>
      </c>
      <c r="L335">
        <v>0</v>
      </c>
      <c r="M335">
        <v>1292.4000000000001</v>
      </c>
      <c r="N335">
        <v>1292.4000000000001</v>
      </c>
      <c r="O335">
        <v>0</v>
      </c>
      <c r="P335" t="s">
        <v>2061</v>
      </c>
    </row>
    <row r="336" spans="1:16">
      <c r="A336" s="339">
        <v>43617</v>
      </c>
      <c r="B336" t="s">
        <v>1059</v>
      </c>
      <c r="C336" t="s">
        <v>2256</v>
      </c>
      <c r="D336" t="s">
        <v>2404</v>
      </c>
      <c r="E336" t="s">
        <v>2057</v>
      </c>
      <c r="F336" t="s">
        <v>2405</v>
      </c>
      <c r="G336">
        <v>29013</v>
      </c>
      <c r="H336" t="s">
        <v>2059</v>
      </c>
      <c r="I336" t="s">
        <v>2060</v>
      </c>
      <c r="J336">
        <v>18</v>
      </c>
      <c r="K336">
        <v>24587.34</v>
      </c>
      <c r="L336">
        <v>0</v>
      </c>
      <c r="M336">
        <v>2212.86</v>
      </c>
      <c r="N336">
        <v>2212.86</v>
      </c>
      <c r="O336">
        <v>0</v>
      </c>
      <c r="P336" t="s">
        <v>2061</v>
      </c>
    </row>
    <row r="337" spans="1:16">
      <c r="A337" s="339">
        <v>43617</v>
      </c>
      <c r="B337" t="s">
        <v>60</v>
      </c>
      <c r="C337" t="s">
        <v>2080</v>
      </c>
      <c r="D337" t="s">
        <v>1011</v>
      </c>
      <c r="E337" t="s">
        <v>2057</v>
      </c>
      <c r="F337" t="s">
        <v>2374</v>
      </c>
      <c r="G337">
        <v>8002.18</v>
      </c>
      <c r="H337" t="s">
        <v>2059</v>
      </c>
      <c r="I337" t="s">
        <v>2060</v>
      </c>
      <c r="J337">
        <v>28</v>
      </c>
      <c r="K337">
        <v>6251.7</v>
      </c>
      <c r="L337">
        <v>0</v>
      </c>
      <c r="M337">
        <v>875</v>
      </c>
      <c r="N337">
        <v>875</v>
      </c>
      <c r="O337">
        <v>0</v>
      </c>
      <c r="P337" t="s">
        <v>2061</v>
      </c>
    </row>
    <row r="338" spans="1:16">
      <c r="A338" s="339">
        <v>43617</v>
      </c>
      <c r="B338" t="s">
        <v>60</v>
      </c>
      <c r="C338" t="s">
        <v>2080</v>
      </c>
      <c r="D338" t="s">
        <v>1013</v>
      </c>
      <c r="E338" t="s">
        <v>2057</v>
      </c>
      <c r="F338" t="s">
        <v>2374</v>
      </c>
      <c r="G338">
        <v>2017.92</v>
      </c>
      <c r="H338" t="s">
        <v>2059</v>
      </c>
      <c r="I338" t="s">
        <v>2060</v>
      </c>
      <c r="J338">
        <v>28</v>
      </c>
      <c r="K338">
        <v>1576.5</v>
      </c>
      <c r="L338">
        <v>0</v>
      </c>
      <c r="M338">
        <v>221</v>
      </c>
      <c r="N338">
        <v>221</v>
      </c>
      <c r="O338">
        <v>0</v>
      </c>
      <c r="P338" t="s">
        <v>2061</v>
      </c>
    </row>
    <row r="339" spans="1:16">
      <c r="A339" s="339">
        <v>43617</v>
      </c>
      <c r="B339" t="s">
        <v>60</v>
      </c>
      <c r="C339" t="s">
        <v>2080</v>
      </c>
      <c r="D339" t="s">
        <v>1012</v>
      </c>
      <c r="E339" t="s">
        <v>2057</v>
      </c>
      <c r="F339" t="s">
        <v>2374</v>
      </c>
      <c r="G339">
        <v>177.07</v>
      </c>
      <c r="H339" t="s">
        <v>2059</v>
      </c>
      <c r="I339" t="s">
        <v>2060</v>
      </c>
      <c r="J339">
        <v>28</v>
      </c>
      <c r="K339">
        <v>138.33000000000001</v>
      </c>
      <c r="L339">
        <v>0</v>
      </c>
      <c r="M339">
        <v>19</v>
      </c>
      <c r="N339">
        <v>19</v>
      </c>
      <c r="O339">
        <v>0</v>
      </c>
      <c r="P339" t="s">
        <v>2061</v>
      </c>
    </row>
    <row r="340" spans="1:16">
      <c r="A340" s="339">
        <v>43617</v>
      </c>
      <c r="B340" t="s">
        <v>60</v>
      </c>
      <c r="C340" t="s">
        <v>2080</v>
      </c>
      <c r="D340" t="s">
        <v>1049</v>
      </c>
      <c r="E340" t="s">
        <v>2057</v>
      </c>
      <c r="F340" t="s">
        <v>2403</v>
      </c>
      <c r="G340">
        <v>13159.48</v>
      </c>
      <c r="H340" t="s">
        <v>2059</v>
      </c>
      <c r="I340" t="s">
        <v>2060</v>
      </c>
      <c r="J340">
        <v>28</v>
      </c>
      <c r="K340">
        <v>10280.84</v>
      </c>
      <c r="L340">
        <v>0</v>
      </c>
      <c r="M340">
        <v>1440</v>
      </c>
      <c r="N340">
        <v>1440</v>
      </c>
      <c r="O340">
        <v>0</v>
      </c>
      <c r="P340" t="s">
        <v>2061</v>
      </c>
    </row>
    <row r="341" spans="1:16">
      <c r="A341" s="339">
        <v>43617</v>
      </c>
      <c r="B341" t="s">
        <v>60</v>
      </c>
      <c r="C341" t="s">
        <v>2080</v>
      </c>
      <c r="D341" t="s">
        <v>1065</v>
      </c>
      <c r="E341" t="s">
        <v>2057</v>
      </c>
      <c r="F341" t="s">
        <v>2368</v>
      </c>
      <c r="G341">
        <v>7965.7</v>
      </c>
      <c r="H341" t="s">
        <v>2059</v>
      </c>
      <c r="I341" t="s">
        <v>2060</v>
      </c>
      <c r="J341">
        <v>28</v>
      </c>
      <c r="K341">
        <v>6223.2</v>
      </c>
      <c r="L341">
        <v>0</v>
      </c>
      <c r="M341">
        <v>871</v>
      </c>
      <c r="N341">
        <v>871</v>
      </c>
      <c r="O341">
        <v>0</v>
      </c>
      <c r="P341" t="s">
        <v>2061</v>
      </c>
    </row>
    <row r="342" spans="1:16">
      <c r="A342" s="339">
        <v>43617</v>
      </c>
      <c r="B342" t="s">
        <v>60</v>
      </c>
      <c r="C342" t="s">
        <v>2080</v>
      </c>
      <c r="D342" t="s">
        <v>1073</v>
      </c>
      <c r="E342" t="s">
        <v>2057</v>
      </c>
      <c r="F342" t="s">
        <v>2406</v>
      </c>
      <c r="G342">
        <v>15684.93</v>
      </c>
      <c r="H342" t="s">
        <v>2059</v>
      </c>
      <c r="I342" t="s">
        <v>2060</v>
      </c>
      <c r="J342">
        <v>28</v>
      </c>
      <c r="K342">
        <v>12253.85</v>
      </c>
      <c r="L342">
        <v>0</v>
      </c>
      <c r="M342">
        <v>1716</v>
      </c>
      <c r="N342">
        <v>1716</v>
      </c>
      <c r="O342">
        <v>0</v>
      </c>
      <c r="P342" t="s">
        <v>2061</v>
      </c>
    </row>
    <row r="343" spans="1:16">
      <c r="A343" s="339">
        <v>43617</v>
      </c>
      <c r="B343" t="s">
        <v>1042</v>
      </c>
      <c r="C343" t="s">
        <v>2407</v>
      </c>
      <c r="D343" t="s">
        <v>1043</v>
      </c>
      <c r="E343" t="s">
        <v>2057</v>
      </c>
      <c r="F343" t="s">
        <v>2408</v>
      </c>
      <c r="G343">
        <v>7906</v>
      </c>
      <c r="H343" t="s">
        <v>2059</v>
      </c>
      <c r="I343" t="s">
        <v>2060</v>
      </c>
      <c r="J343">
        <v>18</v>
      </c>
      <c r="K343">
        <v>6700</v>
      </c>
      <c r="L343">
        <v>0</v>
      </c>
      <c r="M343">
        <v>603</v>
      </c>
      <c r="N343">
        <v>603</v>
      </c>
      <c r="O343">
        <v>0</v>
      </c>
      <c r="P343" t="s">
        <v>2061</v>
      </c>
    </row>
    <row r="344" spans="1:16">
      <c r="A344" s="339">
        <v>43617</v>
      </c>
      <c r="B344" t="s">
        <v>1028</v>
      </c>
      <c r="C344" t="s">
        <v>2184</v>
      </c>
      <c r="D344" t="s">
        <v>2409</v>
      </c>
      <c r="E344" t="s">
        <v>2057</v>
      </c>
      <c r="F344" t="s">
        <v>2410</v>
      </c>
      <c r="G344">
        <v>8850</v>
      </c>
      <c r="H344" t="s">
        <v>2059</v>
      </c>
      <c r="I344" t="s">
        <v>2060</v>
      </c>
      <c r="J344">
        <v>18</v>
      </c>
      <c r="K344">
        <v>7500</v>
      </c>
      <c r="L344">
        <v>1350</v>
      </c>
      <c r="M344">
        <v>0</v>
      </c>
      <c r="N344">
        <v>0</v>
      </c>
      <c r="O344">
        <v>0</v>
      </c>
      <c r="P344" t="s">
        <v>2061</v>
      </c>
    </row>
    <row r="345" spans="1:16">
      <c r="A345" s="339">
        <v>43617</v>
      </c>
      <c r="B345" t="s">
        <v>1028</v>
      </c>
      <c r="C345" t="s">
        <v>2184</v>
      </c>
      <c r="D345" t="s">
        <v>2411</v>
      </c>
      <c r="E345" t="s">
        <v>2057</v>
      </c>
      <c r="F345" t="s">
        <v>2403</v>
      </c>
      <c r="G345">
        <v>17285</v>
      </c>
      <c r="H345" t="s">
        <v>2059</v>
      </c>
      <c r="I345" t="s">
        <v>2060</v>
      </c>
      <c r="J345">
        <v>18</v>
      </c>
      <c r="K345">
        <v>14648.36</v>
      </c>
      <c r="L345">
        <v>2636.7</v>
      </c>
      <c r="M345">
        <v>0</v>
      </c>
      <c r="N345">
        <v>0</v>
      </c>
      <c r="O345">
        <v>0</v>
      </c>
      <c r="P345" t="s">
        <v>2061</v>
      </c>
    </row>
    <row r="346" spans="1:16">
      <c r="A346" s="339">
        <v>43617</v>
      </c>
      <c r="B346" t="s">
        <v>1028</v>
      </c>
      <c r="C346" t="s">
        <v>2184</v>
      </c>
      <c r="D346" t="s">
        <v>2412</v>
      </c>
      <c r="E346" t="s">
        <v>2057</v>
      </c>
      <c r="F346" t="s">
        <v>2405</v>
      </c>
      <c r="G346">
        <v>18330</v>
      </c>
      <c r="H346" t="s">
        <v>2059</v>
      </c>
      <c r="I346" t="s">
        <v>2060</v>
      </c>
      <c r="J346">
        <v>18</v>
      </c>
      <c r="K346">
        <v>15533.88</v>
      </c>
      <c r="L346">
        <v>2796.1</v>
      </c>
      <c r="M346">
        <v>0</v>
      </c>
      <c r="N346">
        <v>0</v>
      </c>
      <c r="O346">
        <v>0</v>
      </c>
      <c r="P346" t="s">
        <v>2061</v>
      </c>
    </row>
    <row r="347" spans="1:16">
      <c r="A347" s="339">
        <v>43617</v>
      </c>
      <c r="B347" t="s">
        <v>1028</v>
      </c>
      <c r="C347" t="s">
        <v>2184</v>
      </c>
      <c r="D347" t="s">
        <v>2413</v>
      </c>
      <c r="E347" t="s">
        <v>2057</v>
      </c>
      <c r="F347" t="s">
        <v>2414</v>
      </c>
      <c r="G347">
        <v>10455</v>
      </c>
      <c r="H347" t="s">
        <v>2059</v>
      </c>
      <c r="I347" t="s">
        <v>2060</v>
      </c>
      <c r="J347">
        <v>18</v>
      </c>
      <c r="K347">
        <v>8860.2000000000007</v>
      </c>
      <c r="L347">
        <v>1594.84</v>
      </c>
      <c r="M347">
        <v>0</v>
      </c>
      <c r="N347">
        <v>0</v>
      </c>
      <c r="O347">
        <v>0</v>
      </c>
      <c r="P347" t="s">
        <v>2061</v>
      </c>
    </row>
    <row r="348" spans="1:16">
      <c r="A348" s="339">
        <v>43617</v>
      </c>
      <c r="B348" t="s">
        <v>1028</v>
      </c>
      <c r="C348" t="s">
        <v>2184</v>
      </c>
      <c r="D348" t="s">
        <v>2415</v>
      </c>
      <c r="E348" t="s">
        <v>2057</v>
      </c>
      <c r="F348" t="s">
        <v>2396</v>
      </c>
      <c r="G348">
        <v>378662</v>
      </c>
      <c r="H348" t="s">
        <v>2059</v>
      </c>
      <c r="I348" t="s">
        <v>2060</v>
      </c>
      <c r="J348">
        <v>18</v>
      </c>
      <c r="K348">
        <v>320900</v>
      </c>
      <c r="L348">
        <v>57762</v>
      </c>
      <c r="M348">
        <v>0</v>
      </c>
      <c r="N348">
        <v>0</v>
      </c>
      <c r="O348">
        <v>0</v>
      </c>
      <c r="P348" t="s">
        <v>2061</v>
      </c>
    </row>
    <row r="349" spans="1:16">
      <c r="A349" s="339">
        <v>43617</v>
      </c>
      <c r="B349" t="s">
        <v>885</v>
      </c>
      <c r="C349" t="s">
        <v>2416</v>
      </c>
      <c r="D349" t="s">
        <v>2417</v>
      </c>
      <c r="E349" t="s">
        <v>2057</v>
      </c>
      <c r="F349" t="s">
        <v>2063</v>
      </c>
      <c r="G349">
        <v>6403</v>
      </c>
      <c r="H349" t="s">
        <v>2059</v>
      </c>
      <c r="I349" t="s">
        <v>2060</v>
      </c>
      <c r="J349">
        <v>5</v>
      </c>
      <c r="K349">
        <v>640</v>
      </c>
      <c r="L349">
        <v>0</v>
      </c>
      <c r="M349">
        <v>16</v>
      </c>
      <c r="N349">
        <v>16</v>
      </c>
      <c r="O349">
        <v>0</v>
      </c>
      <c r="P349" t="s">
        <v>2061</v>
      </c>
    </row>
    <row r="350" spans="1:16">
      <c r="A350" s="339">
        <v>43617</v>
      </c>
      <c r="B350" t="s">
        <v>885</v>
      </c>
      <c r="C350" t="s">
        <v>2416</v>
      </c>
      <c r="D350" t="s">
        <v>2417</v>
      </c>
      <c r="E350" t="s">
        <v>2057</v>
      </c>
      <c r="F350" t="s">
        <v>2063</v>
      </c>
      <c r="G350">
        <v>6403</v>
      </c>
      <c r="H350" t="s">
        <v>2059</v>
      </c>
      <c r="I350" t="s">
        <v>2060</v>
      </c>
      <c r="J350">
        <v>18</v>
      </c>
      <c r="K350">
        <v>4856.34</v>
      </c>
      <c r="L350">
        <v>0</v>
      </c>
      <c r="M350">
        <v>437.07</v>
      </c>
      <c r="N350">
        <v>437.07</v>
      </c>
      <c r="O350">
        <v>0</v>
      </c>
      <c r="P350" t="s">
        <v>2061</v>
      </c>
    </row>
    <row r="351" spans="1:16">
      <c r="A351" s="339">
        <v>43617</v>
      </c>
      <c r="B351" t="s">
        <v>885</v>
      </c>
      <c r="C351" t="s">
        <v>2416</v>
      </c>
      <c r="D351" t="s">
        <v>2418</v>
      </c>
      <c r="E351" t="s">
        <v>2057</v>
      </c>
      <c r="F351" t="s">
        <v>2058</v>
      </c>
      <c r="G351">
        <v>11767</v>
      </c>
      <c r="H351" t="s">
        <v>2059</v>
      </c>
      <c r="I351" t="s">
        <v>2060</v>
      </c>
      <c r="J351">
        <v>18</v>
      </c>
      <c r="K351">
        <v>9820</v>
      </c>
      <c r="L351">
        <v>0</v>
      </c>
      <c r="M351">
        <v>883.8</v>
      </c>
      <c r="N351">
        <v>883.8</v>
      </c>
      <c r="O351">
        <v>0</v>
      </c>
      <c r="P351" t="s">
        <v>2061</v>
      </c>
    </row>
    <row r="352" spans="1:16">
      <c r="A352" s="339">
        <v>43617</v>
      </c>
      <c r="B352" t="s">
        <v>885</v>
      </c>
      <c r="C352" t="s">
        <v>2416</v>
      </c>
      <c r="D352" t="s">
        <v>2418</v>
      </c>
      <c r="E352" t="s">
        <v>2057</v>
      </c>
      <c r="F352" t="s">
        <v>2058</v>
      </c>
      <c r="G352">
        <v>11767</v>
      </c>
      <c r="H352" t="s">
        <v>2059</v>
      </c>
      <c r="I352" t="s">
        <v>2060</v>
      </c>
      <c r="J352">
        <v>28</v>
      </c>
      <c r="K352">
        <v>140</v>
      </c>
      <c r="L352">
        <v>0</v>
      </c>
      <c r="M352">
        <v>19.600000000000001</v>
      </c>
      <c r="N352">
        <v>19.600000000000001</v>
      </c>
      <c r="O352">
        <v>0</v>
      </c>
      <c r="P352" t="s">
        <v>2061</v>
      </c>
    </row>
    <row r="353" spans="1:16">
      <c r="A353" s="339">
        <v>43617</v>
      </c>
      <c r="B353" t="s">
        <v>885</v>
      </c>
      <c r="C353" t="s">
        <v>2416</v>
      </c>
      <c r="D353" t="s">
        <v>2419</v>
      </c>
      <c r="E353" t="s">
        <v>2057</v>
      </c>
      <c r="F353" t="s">
        <v>2339</v>
      </c>
      <c r="G353">
        <v>13881</v>
      </c>
      <c r="H353" t="s">
        <v>2059</v>
      </c>
      <c r="I353" t="s">
        <v>2060</v>
      </c>
      <c r="J353">
        <v>12</v>
      </c>
      <c r="K353">
        <v>2738</v>
      </c>
      <c r="L353">
        <v>0</v>
      </c>
      <c r="M353">
        <v>164.28</v>
      </c>
      <c r="N353">
        <v>164.28</v>
      </c>
      <c r="O353">
        <v>0</v>
      </c>
      <c r="P353" t="s">
        <v>2061</v>
      </c>
    </row>
    <row r="354" spans="1:16">
      <c r="A354" s="339">
        <v>43617</v>
      </c>
      <c r="B354" t="s">
        <v>885</v>
      </c>
      <c r="C354" t="s">
        <v>2416</v>
      </c>
      <c r="D354" t="s">
        <v>2419</v>
      </c>
      <c r="E354" t="s">
        <v>2057</v>
      </c>
      <c r="F354" t="s">
        <v>2339</v>
      </c>
      <c r="G354">
        <v>13881</v>
      </c>
      <c r="H354" t="s">
        <v>2059</v>
      </c>
      <c r="I354" t="s">
        <v>2060</v>
      </c>
      <c r="J354">
        <v>18</v>
      </c>
      <c r="K354">
        <v>9164.42</v>
      </c>
      <c r="L354">
        <v>0</v>
      </c>
      <c r="M354">
        <v>824.8</v>
      </c>
      <c r="N354">
        <v>824.8</v>
      </c>
      <c r="O354">
        <v>0</v>
      </c>
      <c r="P354" t="s">
        <v>2061</v>
      </c>
    </row>
    <row r="355" spans="1:16">
      <c r="A355" s="339">
        <v>43617</v>
      </c>
      <c r="B355" t="s">
        <v>885</v>
      </c>
      <c r="C355" t="s">
        <v>2416</v>
      </c>
      <c r="D355" t="s">
        <v>2420</v>
      </c>
      <c r="E355" t="s">
        <v>2057</v>
      </c>
      <c r="F355" t="s">
        <v>2390</v>
      </c>
      <c r="G355">
        <v>10603</v>
      </c>
      <c r="H355" t="s">
        <v>2059</v>
      </c>
      <c r="I355" t="s">
        <v>2060</v>
      </c>
      <c r="J355">
        <v>5</v>
      </c>
      <c r="K355">
        <v>320</v>
      </c>
      <c r="L355">
        <v>0</v>
      </c>
      <c r="M355">
        <v>8</v>
      </c>
      <c r="N355">
        <v>8</v>
      </c>
      <c r="O355">
        <v>0</v>
      </c>
      <c r="P355" t="s">
        <v>2061</v>
      </c>
    </row>
    <row r="356" spans="1:16">
      <c r="A356" s="339">
        <v>43617</v>
      </c>
      <c r="B356" t="s">
        <v>885</v>
      </c>
      <c r="C356" t="s">
        <v>2416</v>
      </c>
      <c r="D356" t="s">
        <v>2420</v>
      </c>
      <c r="E356" t="s">
        <v>2057</v>
      </c>
      <c r="F356" t="s">
        <v>2390</v>
      </c>
      <c r="G356">
        <v>10603</v>
      </c>
      <c r="H356" t="s">
        <v>2059</v>
      </c>
      <c r="I356" t="s">
        <v>2060</v>
      </c>
      <c r="J356">
        <v>18</v>
      </c>
      <c r="K356">
        <v>8700.81</v>
      </c>
      <c r="L356">
        <v>0</v>
      </c>
      <c r="M356">
        <v>783.07</v>
      </c>
      <c r="N356">
        <v>783.07</v>
      </c>
      <c r="O356">
        <v>0</v>
      </c>
      <c r="P356" t="s">
        <v>2061</v>
      </c>
    </row>
    <row r="357" spans="1:16">
      <c r="A357" s="339">
        <v>43617</v>
      </c>
      <c r="B357" t="s">
        <v>988</v>
      </c>
      <c r="C357" t="s">
        <v>2261</v>
      </c>
      <c r="D357" t="s">
        <v>1069</v>
      </c>
      <c r="E357" t="s">
        <v>2057</v>
      </c>
      <c r="F357" t="s">
        <v>2396</v>
      </c>
      <c r="G357">
        <v>111536</v>
      </c>
      <c r="H357" t="s">
        <v>2059</v>
      </c>
      <c r="I357" t="s">
        <v>2060</v>
      </c>
      <c r="J357">
        <v>28</v>
      </c>
      <c r="K357">
        <v>87135.71</v>
      </c>
      <c r="L357">
        <v>0</v>
      </c>
      <c r="M357">
        <v>12199</v>
      </c>
      <c r="N357">
        <v>12199</v>
      </c>
      <c r="O357">
        <v>0</v>
      </c>
      <c r="P357" t="s">
        <v>2061</v>
      </c>
    </row>
    <row r="358" spans="1:16">
      <c r="A358" s="339">
        <v>43617</v>
      </c>
      <c r="B358" t="s">
        <v>988</v>
      </c>
      <c r="C358" t="s">
        <v>2261</v>
      </c>
      <c r="D358" t="s">
        <v>1070</v>
      </c>
      <c r="E358" t="s">
        <v>2057</v>
      </c>
      <c r="F358" t="s">
        <v>2396</v>
      </c>
      <c r="G358">
        <v>30720</v>
      </c>
      <c r="H358" t="s">
        <v>2059</v>
      </c>
      <c r="I358" t="s">
        <v>2060</v>
      </c>
      <c r="J358">
        <v>28</v>
      </c>
      <c r="K358">
        <v>24000</v>
      </c>
      <c r="L358">
        <v>0</v>
      </c>
      <c r="M358">
        <v>3360</v>
      </c>
      <c r="N358">
        <v>3360</v>
      </c>
      <c r="O358">
        <v>0</v>
      </c>
      <c r="P358" t="s">
        <v>2061</v>
      </c>
    </row>
    <row r="359" spans="1:16">
      <c r="A359" s="339">
        <v>43617</v>
      </c>
      <c r="B359" t="s">
        <v>829</v>
      </c>
      <c r="C359" t="s">
        <v>2086</v>
      </c>
      <c r="D359" t="s">
        <v>1035</v>
      </c>
      <c r="E359" t="s">
        <v>2057</v>
      </c>
      <c r="F359" t="s">
        <v>2375</v>
      </c>
      <c r="G359">
        <v>10325</v>
      </c>
      <c r="H359" t="s">
        <v>2059</v>
      </c>
      <c r="I359" t="s">
        <v>2060</v>
      </c>
      <c r="J359">
        <v>18</v>
      </c>
      <c r="K359">
        <v>8750</v>
      </c>
      <c r="L359">
        <v>0</v>
      </c>
      <c r="M359">
        <v>787.5</v>
      </c>
      <c r="N359">
        <v>787.5</v>
      </c>
      <c r="O359">
        <v>0</v>
      </c>
      <c r="P359" t="s">
        <v>2061</v>
      </c>
    </row>
    <row r="360" spans="1:16">
      <c r="A360" s="339">
        <v>43617</v>
      </c>
      <c r="B360" t="s">
        <v>829</v>
      </c>
      <c r="C360" t="s">
        <v>2086</v>
      </c>
      <c r="D360" t="s">
        <v>1062</v>
      </c>
      <c r="E360" t="s">
        <v>2057</v>
      </c>
      <c r="F360" t="s">
        <v>2421</v>
      </c>
      <c r="G360">
        <v>5310</v>
      </c>
      <c r="H360" t="s">
        <v>2059</v>
      </c>
      <c r="I360" t="s">
        <v>2060</v>
      </c>
      <c r="J360">
        <v>18</v>
      </c>
      <c r="K360">
        <v>4500</v>
      </c>
      <c r="L360">
        <v>0</v>
      </c>
      <c r="M360">
        <v>405</v>
      </c>
      <c r="N360">
        <v>405</v>
      </c>
      <c r="O360">
        <v>0</v>
      </c>
      <c r="P360" t="s">
        <v>2061</v>
      </c>
    </row>
    <row r="361" spans="1:16">
      <c r="A361" s="339">
        <v>43617</v>
      </c>
      <c r="B361" t="s">
        <v>46</v>
      </c>
      <c r="C361" t="s">
        <v>2089</v>
      </c>
      <c r="D361" t="s">
        <v>2422</v>
      </c>
      <c r="E361" t="s">
        <v>2057</v>
      </c>
      <c r="F361" t="s">
        <v>2410</v>
      </c>
      <c r="G361">
        <v>22378.9</v>
      </c>
      <c r="H361" t="s">
        <v>2059</v>
      </c>
      <c r="I361" t="s">
        <v>2060</v>
      </c>
      <c r="J361">
        <v>28</v>
      </c>
      <c r="K361">
        <v>17483.52</v>
      </c>
      <c r="L361">
        <v>0</v>
      </c>
      <c r="M361">
        <v>2447.69</v>
      </c>
      <c r="N361">
        <v>2447.69</v>
      </c>
      <c r="O361">
        <v>0</v>
      </c>
      <c r="P361" t="s">
        <v>2061</v>
      </c>
    </row>
    <row r="362" spans="1:16">
      <c r="A362" s="339">
        <v>43617</v>
      </c>
      <c r="B362" t="s">
        <v>46</v>
      </c>
      <c r="C362" t="s">
        <v>2089</v>
      </c>
      <c r="D362" t="s">
        <v>2423</v>
      </c>
      <c r="E362" t="s">
        <v>2057</v>
      </c>
      <c r="F362" t="s">
        <v>2410</v>
      </c>
      <c r="G362">
        <v>22378.9</v>
      </c>
      <c r="H362" t="s">
        <v>2059</v>
      </c>
      <c r="I362" t="s">
        <v>2060</v>
      </c>
      <c r="J362">
        <v>28</v>
      </c>
      <c r="K362">
        <v>17483.52</v>
      </c>
      <c r="L362">
        <v>0</v>
      </c>
      <c r="M362">
        <v>2447.69</v>
      </c>
      <c r="N362">
        <v>2447.69</v>
      </c>
      <c r="O362">
        <v>0</v>
      </c>
      <c r="P362" t="s">
        <v>2061</v>
      </c>
    </row>
    <row r="363" spans="1:16">
      <c r="A363" s="339">
        <v>43617</v>
      </c>
      <c r="B363" t="s">
        <v>46</v>
      </c>
      <c r="C363" t="s">
        <v>2089</v>
      </c>
      <c r="D363" t="s">
        <v>2424</v>
      </c>
      <c r="E363" t="s">
        <v>2057</v>
      </c>
      <c r="F363" t="s">
        <v>2364</v>
      </c>
      <c r="G363">
        <v>22378.9</v>
      </c>
      <c r="H363" t="s">
        <v>2059</v>
      </c>
      <c r="I363" t="s">
        <v>2060</v>
      </c>
      <c r="J363">
        <v>28</v>
      </c>
      <c r="K363">
        <v>17483.52</v>
      </c>
      <c r="L363">
        <v>0</v>
      </c>
      <c r="M363">
        <v>2447.69</v>
      </c>
      <c r="N363">
        <v>2447.69</v>
      </c>
      <c r="O363">
        <v>0</v>
      </c>
      <c r="P363" t="s">
        <v>2061</v>
      </c>
    </row>
    <row r="364" spans="1:16">
      <c r="A364" s="339">
        <v>43617</v>
      </c>
      <c r="B364" t="s">
        <v>46</v>
      </c>
      <c r="C364" t="s">
        <v>2089</v>
      </c>
      <c r="D364" t="s">
        <v>2425</v>
      </c>
      <c r="E364" t="s">
        <v>2057</v>
      </c>
      <c r="F364" t="s">
        <v>2364</v>
      </c>
      <c r="G364">
        <v>22378.9</v>
      </c>
      <c r="H364" t="s">
        <v>2059</v>
      </c>
      <c r="I364" t="s">
        <v>2060</v>
      </c>
      <c r="J364">
        <v>28</v>
      </c>
      <c r="K364">
        <v>17483.52</v>
      </c>
      <c r="L364">
        <v>0</v>
      </c>
      <c r="M364">
        <v>2447.69</v>
      </c>
      <c r="N364">
        <v>2447.69</v>
      </c>
      <c r="O364">
        <v>0</v>
      </c>
      <c r="P364" t="s">
        <v>2061</v>
      </c>
    </row>
    <row r="365" spans="1:16">
      <c r="A365" s="339">
        <v>43617</v>
      </c>
      <c r="B365" t="s">
        <v>46</v>
      </c>
      <c r="C365" t="s">
        <v>2089</v>
      </c>
      <c r="D365" t="s">
        <v>2426</v>
      </c>
      <c r="E365" t="s">
        <v>2057</v>
      </c>
      <c r="F365" t="s">
        <v>2364</v>
      </c>
      <c r="G365">
        <v>22378.9</v>
      </c>
      <c r="H365" t="s">
        <v>2059</v>
      </c>
      <c r="I365" t="s">
        <v>2060</v>
      </c>
      <c r="J365">
        <v>28</v>
      </c>
      <c r="K365">
        <v>17483.52</v>
      </c>
      <c r="L365">
        <v>0</v>
      </c>
      <c r="M365">
        <v>2447.69</v>
      </c>
      <c r="N365">
        <v>2447.69</v>
      </c>
      <c r="O365">
        <v>0</v>
      </c>
      <c r="P365" t="s">
        <v>2061</v>
      </c>
    </row>
    <row r="366" spans="1:16">
      <c r="A366" s="339">
        <v>43617</v>
      </c>
      <c r="B366" t="s">
        <v>46</v>
      </c>
      <c r="C366" t="s">
        <v>2089</v>
      </c>
      <c r="D366" t="s">
        <v>2427</v>
      </c>
      <c r="E366" t="s">
        <v>2057</v>
      </c>
      <c r="F366" t="s">
        <v>2364</v>
      </c>
      <c r="G366">
        <v>22378.9</v>
      </c>
      <c r="H366" t="s">
        <v>2059</v>
      </c>
      <c r="I366" t="s">
        <v>2060</v>
      </c>
      <c r="J366">
        <v>28</v>
      </c>
      <c r="K366">
        <v>17483.52</v>
      </c>
      <c r="L366">
        <v>0</v>
      </c>
      <c r="M366">
        <v>2447.69</v>
      </c>
      <c r="N366">
        <v>2447.69</v>
      </c>
      <c r="O366">
        <v>0</v>
      </c>
      <c r="P366" t="s">
        <v>2061</v>
      </c>
    </row>
    <row r="367" spans="1:16">
      <c r="A367" s="339">
        <v>43617</v>
      </c>
      <c r="B367" t="s">
        <v>46</v>
      </c>
      <c r="C367" t="s">
        <v>2089</v>
      </c>
      <c r="D367" t="s">
        <v>2428</v>
      </c>
      <c r="E367" t="s">
        <v>2057</v>
      </c>
      <c r="F367" t="s">
        <v>2385</v>
      </c>
      <c r="G367">
        <v>22378.9</v>
      </c>
      <c r="H367" t="s">
        <v>2059</v>
      </c>
      <c r="I367" t="s">
        <v>2060</v>
      </c>
      <c r="J367">
        <v>28</v>
      </c>
      <c r="K367">
        <v>17483.52</v>
      </c>
      <c r="L367">
        <v>0</v>
      </c>
      <c r="M367">
        <v>2447.69</v>
      </c>
      <c r="N367">
        <v>2447.69</v>
      </c>
      <c r="O367">
        <v>0</v>
      </c>
      <c r="P367" t="s">
        <v>2061</v>
      </c>
    </row>
    <row r="368" spans="1:16">
      <c r="A368" s="339">
        <v>43617</v>
      </c>
      <c r="B368" t="s">
        <v>46</v>
      </c>
      <c r="C368" t="s">
        <v>2089</v>
      </c>
      <c r="D368" t="s">
        <v>2429</v>
      </c>
      <c r="E368" t="s">
        <v>2057</v>
      </c>
      <c r="F368" t="s">
        <v>2385</v>
      </c>
      <c r="G368">
        <v>22378.9</v>
      </c>
      <c r="H368" t="s">
        <v>2059</v>
      </c>
      <c r="I368" t="s">
        <v>2060</v>
      </c>
      <c r="J368">
        <v>28</v>
      </c>
      <c r="K368">
        <v>17483.52</v>
      </c>
      <c r="L368">
        <v>0</v>
      </c>
      <c r="M368">
        <v>2447.69</v>
      </c>
      <c r="N368">
        <v>2447.69</v>
      </c>
      <c r="O368">
        <v>0</v>
      </c>
      <c r="P368" t="s">
        <v>2061</v>
      </c>
    </row>
    <row r="369" spans="1:16">
      <c r="A369" s="339">
        <v>43617</v>
      </c>
      <c r="B369" t="s">
        <v>46</v>
      </c>
      <c r="C369" t="s">
        <v>2089</v>
      </c>
      <c r="D369" t="s">
        <v>2430</v>
      </c>
      <c r="E369" t="s">
        <v>2057</v>
      </c>
      <c r="F369" t="s">
        <v>2403</v>
      </c>
      <c r="G369">
        <v>22378.9</v>
      </c>
      <c r="H369" t="s">
        <v>2059</v>
      </c>
      <c r="I369" t="s">
        <v>2060</v>
      </c>
      <c r="J369">
        <v>28</v>
      </c>
      <c r="K369">
        <v>17483.52</v>
      </c>
      <c r="L369">
        <v>0</v>
      </c>
      <c r="M369">
        <v>2447.69</v>
      </c>
      <c r="N369">
        <v>2447.69</v>
      </c>
      <c r="O369">
        <v>0</v>
      </c>
      <c r="P369" t="s">
        <v>2061</v>
      </c>
    </row>
    <row r="370" spans="1:16">
      <c r="A370" s="339">
        <v>43617</v>
      </c>
      <c r="B370" t="s">
        <v>46</v>
      </c>
      <c r="C370" t="s">
        <v>2089</v>
      </c>
      <c r="D370" t="s">
        <v>2431</v>
      </c>
      <c r="E370" t="s">
        <v>2057</v>
      </c>
      <c r="F370" t="s">
        <v>2403</v>
      </c>
      <c r="G370">
        <v>22378.9</v>
      </c>
      <c r="H370" t="s">
        <v>2059</v>
      </c>
      <c r="I370" t="s">
        <v>2060</v>
      </c>
      <c r="J370">
        <v>28</v>
      </c>
      <c r="K370">
        <v>17483.52</v>
      </c>
      <c r="L370">
        <v>0</v>
      </c>
      <c r="M370">
        <v>2447.69</v>
      </c>
      <c r="N370">
        <v>2447.69</v>
      </c>
      <c r="O370">
        <v>0</v>
      </c>
      <c r="P370" t="s">
        <v>2061</v>
      </c>
    </row>
    <row r="371" spans="1:16">
      <c r="A371" s="339">
        <v>43617</v>
      </c>
      <c r="B371" t="s">
        <v>46</v>
      </c>
      <c r="C371" t="s">
        <v>2089</v>
      </c>
      <c r="D371" t="s">
        <v>2432</v>
      </c>
      <c r="E371" t="s">
        <v>2057</v>
      </c>
      <c r="F371" t="s">
        <v>2366</v>
      </c>
      <c r="G371">
        <v>22378.9</v>
      </c>
      <c r="H371" t="s">
        <v>2059</v>
      </c>
      <c r="I371" t="s">
        <v>2060</v>
      </c>
      <c r="J371">
        <v>28</v>
      </c>
      <c r="K371">
        <v>17483.52</v>
      </c>
      <c r="L371">
        <v>0</v>
      </c>
      <c r="M371">
        <v>2447.69</v>
      </c>
      <c r="N371">
        <v>2447.69</v>
      </c>
      <c r="O371">
        <v>0</v>
      </c>
      <c r="P371" t="s">
        <v>2061</v>
      </c>
    </row>
    <row r="372" spans="1:16">
      <c r="A372" s="339">
        <v>43617</v>
      </c>
      <c r="B372" t="s">
        <v>46</v>
      </c>
      <c r="C372" t="s">
        <v>2089</v>
      </c>
      <c r="D372" t="s">
        <v>2433</v>
      </c>
      <c r="E372" t="s">
        <v>2057</v>
      </c>
      <c r="F372" t="s">
        <v>2366</v>
      </c>
      <c r="G372">
        <v>22378.9</v>
      </c>
      <c r="H372" t="s">
        <v>2059</v>
      </c>
      <c r="I372" t="s">
        <v>2060</v>
      </c>
      <c r="J372">
        <v>28</v>
      </c>
      <c r="K372">
        <v>17483.52</v>
      </c>
      <c r="L372">
        <v>0</v>
      </c>
      <c r="M372">
        <v>2447.69</v>
      </c>
      <c r="N372">
        <v>2447.69</v>
      </c>
      <c r="O372">
        <v>0</v>
      </c>
      <c r="P372" t="s">
        <v>2061</v>
      </c>
    </row>
    <row r="373" spans="1:16">
      <c r="A373" s="339">
        <v>43617</v>
      </c>
      <c r="B373" t="s">
        <v>46</v>
      </c>
      <c r="C373" t="s">
        <v>2089</v>
      </c>
      <c r="D373" t="s">
        <v>2434</v>
      </c>
      <c r="E373" t="s">
        <v>2057</v>
      </c>
      <c r="F373" t="s">
        <v>2405</v>
      </c>
      <c r="G373">
        <v>22378.9</v>
      </c>
      <c r="H373" t="s">
        <v>2059</v>
      </c>
      <c r="I373" t="s">
        <v>2060</v>
      </c>
      <c r="J373">
        <v>28</v>
      </c>
      <c r="K373">
        <v>17483.52</v>
      </c>
      <c r="L373">
        <v>0</v>
      </c>
      <c r="M373">
        <v>2447.69</v>
      </c>
      <c r="N373">
        <v>2447.69</v>
      </c>
      <c r="O373">
        <v>0</v>
      </c>
      <c r="P373" t="s">
        <v>2061</v>
      </c>
    </row>
    <row r="374" spans="1:16">
      <c r="A374" s="339">
        <v>43617</v>
      </c>
      <c r="B374" t="s">
        <v>46</v>
      </c>
      <c r="C374" t="s">
        <v>2089</v>
      </c>
      <c r="D374" t="s">
        <v>2435</v>
      </c>
      <c r="E374" t="s">
        <v>2057</v>
      </c>
      <c r="F374" t="s">
        <v>2405</v>
      </c>
      <c r="G374">
        <v>22378.9</v>
      </c>
      <c r="H374" t="s">
        <v>2059</v>
      </c>
      <c r="I374" t="s">
        <v>2060</v>
      </c>
      <c r="J374">
        <v>28</v>
      </c>
      <c r="K374">
        <v>17483.52</v>
      </c>
      <c r="L374">
        <v>0</v>
      </c>
      <c r="M374">
        <v>2447.69</v>
      </c>
      <c r="N374">
        <v>2447.69</v>
      </c>
      <c r="O374">
        <v>0</v>
      </c>
      <c r="P374" t="s">
        <v>2061</v>
      </c>
    </row>
    <row r="375" spans="1:16">
      <c r="A375" s="339">
        <v>43617</v>
      </c>
      <c r="B375" t="s">
        <v>46</v>
      </c>
      <c r="C375" t="s">
        <v>2089</v>
      </c>
      <c r="D375" t="s">
        <v>2436</v>
      </c>
      <c r="E375" t="s">
        <v>2057</v>
      </c>
      <c r="F375" t="s">
        <v>2405</v>
      </c>
      <c r="G375">
        <v>22378.9</v>
      </c>
      <c r="H375" t="s">
        <v>2059</v>
      </c>
      <c r="I375" t="s">
        <v>2060</v>
      </c>
      <c r="J375">
        <v>28</v>
      </c>
      <c r="K375">
        <v>17483.52</v>
      </c>
      <c r="L375">
        <v>0</v>
      </c>
      <c r="M375">
        <v>2447.69</v>
      </c>
      <c r="N375">
        <v>2447.69</v>
      </c>
      <c r="O375">
        <v>0</v>
      </c>
      <c r="P375" t="s">
        <v>2061</v>
      </c>
    </row>
    <row r="376" spans="1:16">
      <c r="A376" s="339">
        <v>43617</v>
      </c>
      <c r="B376" t="s">
        <v>46</v>
      </c>
      <c r="C376" t="s">
        <v>2089</v>
      </c>
      <c r="D376" t="s">
        <v>2437</v>
      </c>
      <c r="E376" t="s">
        <v>2057</v>
      </c>
      <c r="F376" t="s">
        <v>2421</v>
      </c>
      <c r="G376">
        <v>22378.9</v>
      </c>
      <c r="H376" t="s">
        <v>2059</v>
      </c>
      <c r="I376" t="s">
        <v>2060</v>
      </c>
      <c r="J376">
        <v>28</v>
      </c>
      <c r="K376">
        <v>17483.52</v>
      </c>
      <c r="L376">
        <v>0</v>
      </c>
      <c r="M376">
        <v>2447.69</v>
      </c>
      <c r="N376">
        <v>2447.69</v>
      </c>
      <c r="O376">
        <v>0</v>
      </c>
      <c r="P376" t="s">
        <v>2061</v>
      </c>
    </row>
    <row r="377" spans="1:16">
      <c r="A377" s="339">
        <v>43617</v>
      </c>
      <c r="B377" t="s">
        <v>46</v>
      </c>
      <c r="C377" t="s">
        <v>2089</v>
      </c>
      <c r="D377" t="s">
        <v>2438</v>
      </c>
      <c r="E377" t="s">
        <v>2057</v>
      </c>
      <c r="F377" t="s">
        <v>2421</v>
      </c>
      <c r="G377">
        <v>22378.9</v>
      </c>
      <c r="H377" t="s">
        <v>2059</v>
      </c>
      <c r="I377" t="s">
        <v>2060</v>
      </c>
      <c r="J377">
        <v>28</v>
      </c>
      <c r="K377">
        <v>17483.52</v>
      </c>
      <c r="L377">
        <v>0</v>
      </c>
      <c r="M377">
        <v>2447.69</v>
      </c>
      <c r="N377">
        <v>2447.69</v>
      </c>
      <c r="O377">
        <v>0</v>
      </c>
      <c r="P377" t="s">
        <v>2061</v>
      </c>
    </row>
    <row r="378" spans="1:16">
      <c r="A378" s="339">
        <v>43617</v>
      </c>
      <c r="B378" t="s">
        <v>46</v>
      </c>
      <c r="C378" t="s">
        <v>2089</v>
      </c>
      <c r="D378" t="s">
        <v>2439</v>
      </c>
      <c r="E378" t="s">
        <v>2057</v>
      </c>
      <c r="F378" t="s">
        <v>2421</v>
      </c>
      <c r="G378">
        <v>22378.9</v>
      </c>
      <c r="H378" t="s">
        <v>2059</v>
      </c>
      <c r="I378" t="s">
        <v>2060</v>
      </c>
      <c r="J378">
        <v>28</v>
      </c>
      <c r="K378">
        <v>17483.52</v>
      </c>
      <c r="L378">
        <v>0</v>
      </c>
      <c r="M378">
        <v>2447.69</v>
      </c>
      <c r="N378">
        <v>2447.69</v>
      </c>
      <c r="O378">
        <v>0</v>
      </c>
      <c r="P378" t="s">
        <v>2061</v>
      </c>
    </row>
    <row r="379" spans="1:16">
      <c r="A379" s="339">
        <v>43617</v>
      </c>
      <c r="B379" t="s">
        <v>46</v>
      </c>
      <c r="C379" t="s">
        <v>2089</v>
      </c>
      <c r="D379" t="s">
        <v>2440</v>
      </c>
      <c r="E379" t="s">
        <v>2057</v>
      </c>
      <c r="F379" t="s">
        <v>2414</v>
      </c>
      <c r="G379">
        <v>22378.9</v>
      </c>
      <c r="H379" t="s">
        <v>2059</v>
      </c>
      <c r="I379" t="s">
        <v>2060</v>
      </c>
      <c r="J379">
        <v>28</v>
      </c>
      <c r="K379">
        <v>17483.52</v>
      </c>
      <c r="L379">
        <v>0</v>
      </c>
      <c r="M379">
        <v>2447.69</v>
      </c>
      <c r="N379">
        <v>2447.69</v>
      </c>
      <c r="O379">
        <v>0</v>
      </c>
      <c r="P379" t="s">
        <v>2061</v>
      </c>
    </row>
    <row r="380" spans="1:16">
      <c r="A380" s="339">
        <v>43617</v>
      </c>
      <c r="B380" t="s">
        <v>46</v>
      </c>
      <c r="C380" t="s">
        <v>2089</v>
      </c>
      <c r="D380" t="s">
        <v>2441</v>
      </c>
      <c r="E380" t="s">
        <v>2057</v>
      </c>
      <c r="F380" t="s">
        <v>2368</v>
      </c>
      <c r="G380">
        <v>22378.9</v>
      </c>
      <c r="H380" t="s">
        <v>2059</v>
      </c>
      <c r="I380" t="s">
        <v>2060</v>
      </c>
      <c r="J380">
        <v>28</v>
      </c>
      <c r="K380">
        <v>17483.52</v>
      </c>
      <c r="L380">
        <v>0</v>
      </c>
      <c r="M380">
        <v>2447.69</v>
      </c>
      <c r="N380">
        <v>2447.69</v>
      </c>
      <c r="O380">
        <v>0</v>
      </c>
      <c r="P380" t="s">
        <v>2061</v>
      </c>
    </row>
    <row r="381" spans="1:16">
      <c r="A381" s="339">
        <v>43617</v>
      </c>
      <c r="B381" t="s">
        <v>46</v>
      </c>
      <c r="C381" t="s">
        <v>2089</v>
      </c>
      <c r="D381" t="s">
        <v>2442</v>
      </c>
      <c r="E381" t="s">
        <v>2057</v>
      </c>
      <c r="F381" t="s">
        <v>2368</v>
      </c>
      <c r="G381">
        <v>22378.9</v>
      </c>
      <c r="H381" t="s">
        <v>2059</v>
      </c>
      <c r="I381" t="s">
        <v>2060</v>
      </c>
      <c r="J381">
        <v>28</v>
      </c>
      <c r="K381">
        <v>17483.52</v>
      </c>
      <c r="L381">
        <v>0</v>
      </c>
      <c r="M381">
        <v>2447.69</v>
      </c>
      <c r="N381">
        <v>2447.69</v>
      </c>
      <c r="O381">
        <v>0</v>
      </c>
      <c r="P381" t="s">
        <v>2061</v>
      </c>
    </row>
    <row r="382" spans="1:16">
      <c r="A382" s="339">
        <v>43617</v>
      </c>
      <c r="B382" t="s">
        <v>46</v>
      </c>
      <c r="C382" t="s">
        <v>2089</v>
      </c>
      <c r="D382" t="s">
        <v>2443</v>
      </c>
      <c r="E382" t="s">
        <v>2057</v>
      </c>
      <c r="F382" t="s">
        <v>2373</v>
      </c>
      <c r="G382">
        <v>22378.9</v>
      </c>
      <c r="H382" t="s">
        <v>2059</v>
      </c>
      <c r="I382" t="s">
        <v>2060</v>
      </c>
      <c r="J382">
        <v>28</v>
      </c>
      <c r="K382">
        <v>17483.52</v>
      </c>
      <c r="L382">
        <v>0</v>
      </c>
      <c r="M382">
        <v>2447.69</v>
      </c>
      <c r="N382">
        <v>2447.69</v>
      </c>
      <c r="O382">
        <v>0</v>
      </c>
      <c r="P382" t="s">
        <v>2061</v>
      </c>
    </row>
    <row r="383" spans="1:16">
      <c r="A383" s="339">
        <v>43617</v>
      </c>
      <c r="B383" t="s">
        <v>46</v>
      </c>
      <c r="C383" t="s">
        <v>2089</v>
      </c>
      <c r="D383" t="s">
        <v>2444</v>
      </c>
      <c r="E383" t="s">
        <v>2057</v>
      </c>
      <c r="F383" t="s">
        <v>2373</v>
      </c>
      <c r="G383">
        <v>22378.9</v>
      </c>
      <c r="H383" t="s">
        <v>2059</v>
      </c>
      <c r="I383" t="s">
        <v>2060</v>
      </c>
      <c r="J383">
        <v>28</v>
      </c>
      <c r="K383">
        <v>17483.52</v>
      </c>
      <c r="L383">
        <v>0</v>
      </c>
      <c r="M383">
        <v>2447.69</v>
      </c>
      <c r="N383">
        <v>2447.69</v>
      </c>
      <c r="O383">
        <v>0</v>
      </c>
      <c r="P383" t="s">
        <v>2061</v>
      </c>
    </row>
    <row r="384" spans="1:16">
      <c r="A384" s="339">
        <v>43617</v>
      </c>
      <c r="B384" t="s">
        <v>46</v>
      </c>
      <c r="C384" t="s">
        <v>2089</v>
      </c>
      <c r="D384" t="s">
        <v>2445</v>
      </c>
      <c r="E384" t="s">
        <v>2057</v>
      </c>
      <c r="F384" t="s">
        <v>2369</v>
      </c>
      <c r="G384">
        <v>22378.9</v>
      </c>
      <c r="H384" t="s">
        <v>2059</v>
      </c>
      <c r="I384" t="s">
        <v>2060</v>
      </c>
      <c r="J384">
        <v>28</v>
      </c>
      <c r="K384">
        <v>17483.52</v>
      </c>
      <c r="L384">
        <v>0</v>
      </c>
      <c r="M384">
        <v>2447.69</v>
      </c>
      <c r="N384">
        <v>2447.69</v>
      </c>
      <c r="O384">
        <v>0</v>
      </c>
      <c r="P384" t="s">
        <v>2061</v>
      </c>
    </row>
    <row r="385" spans="1:16">
      <c r="A385" s="339">
        <v>43617</v>
      </c>
      <c r="B385" t="s">
        <v>46</v>
      </c>
      <c r="C385" t="s">
        <v>2089</v>
      </c>
      <c r="D385" t="s">
        <v>2446</v>
      </c>
      <c r="E385" t="s">
        <v>2057</v>
      </c>
      <c r="F385" t="s">
        <v>2369</v>
      </c>
      <c r="G385">
        <v>22378.9</v>
      </c>
      <c r="H385" t="s">
        <v>2059</v>
      </c>
      <c r="I385" t="s">
        <v>2060</v>
      </c>
      <c r="J385">
        <v>28</v>
      </c>
      <c r="K385">
        <v>17483.52</v>
      </c>
      <c r="L385">
        <v>0</v>
      </c>
      <c r="M385">
        <v>2447.69</v>
      </c>
      <c r="N385">
        <v>2447.69</v>
      </c>
      <c r="O385">
        <v>0</v>
      </c>
      <c r="P385" t="s">
        <v>2061</v>
      </c>
    </row>
    <row r="386" spans="1:16">
      <c r="A386" s="339">
        <v>43617</v>
      </c>
      <c r="B386" t="s">
        <v>46</v>
      </c>
      <c r="C386" t="s">
        <v>2089</v>
      </c>
      <c r="D386" t="s">
        <v>2447</v>
      </c>
      <c r="E386" t="s">
        <v>2057</v>
      </c>
      <c r="F386" t="s">
        <v>2448</v>
      </c>
      <c r="G386">
        <v>22378.9</v>
      </c>
      <c r="H386" t="s">
        <v>2059</v>
      </c>
      <c r="I386" t="s">
        <v>2060</v>
      </c>
      <c r="J386">
        <v>28</v>
      </c>
      <c r="K386">
        <v>17483.52</v>
      </c>
      <c r="L386">
        <v>0</v>
      </c>
      <c r="M386">
        <v>2447.69</v>
      </c>
      <c r="N386">
        <v>2447.69</v>
      </c>
      <c r="O386">
        <v>0</v>
      </c>
      <c r="P386" t="s">
        <v>2061</v>
      </c>
    </row>
    <row r="387" spans="1:16">
      <c r="A387" s="339">
        <v>43617</v>
      </c>
      <c r="B387" t="s">
        <v>46</v>
      </c>
      <c r="C387" t="s">
        <v>2089</v>
      </c>
      <c r="D387" t="s">
        <v>2449</v>
      </c>
      <c r="E387" t="s">
        <v>2057</v>
      </c>
      <c r="F387" t="s">
        <v>2448</v>
      </c>
      <c r="G387">
        <v>22378.9</v>
      </c>
      <c r="H387" t="s">
        <v>2059</v>
      </c>
      <c r="I387" t="s">
        <v>2060</v>
      </c>
      <c r="J387">
        <v>28</v>
      </c>
      <c r="K387">
        <v>17483.52</v>
      </c>
      <c r="L387">
        <v>0</v>
      </c>
      <c r="M387">
        <v>2447.69</v>
      </c>
      <c r="N387">
        <v>2447.69</v>
      </c>
      <c r="O387">
        <v>0</v>
      </c>
      <c r="P387" t="s">
        <v>2061</v>
      </c>
    </row>
    <row r="388" spans="1:16">
      <c r="A388" s="339">
        <v>43617</v>
      </c>
      <c r="B388" t="s">
        <v>46</v>
      </c>
      <c r="C388" t="s">
        <v>2089</v>
      </c>
      <c r="D388" t="s">
        <v>2450</v>
      </c>
      <c r="E388" t="s">
        <v>2057</v>
      </c>
      <c r="F388" t="s">
        <v>2451</v>
      </c>
      <c r="G388">
        <v>22378.9</v>
      </c>
      <c r="H388" t="s">
        <v>2059</v>
      </c>
      <c r="I388" t="s">
        <v>2060</v>
      </c>
      <c r="J388">
        <v>28</v>
      </c>
      <c r="K388">
        <v>17483.52</v>
      </c>
      <c r="L388">
        <v>0</v>
      </c>
      <c r="M388">
        <v>2447.69</v>
      </c>
      <c r="N388">
        <v>2447.69</v>
      </c>
      <c r="O388">
        <v>0</v>
      </c>
      <c r="P388" t="s">
        <v>2061</v>
      </c>
    </row>
    <row r="389" spans="1:16">
      <c r="A389" s="339">
        <v>43617</v>
      </c>
      <c r="B389" t="s">
        <v>46</v>
      </c>
      <c r="C389" t="s">
        <v>2089</v>
      </c>
      <c r="D389" t="s">
        <v>2452</v>
      </c>
      <c r="E389" t="s">
        <v>2057</v>
      </c>
      <c r="F389" t="s">
        <v>2451</v>
      </c>
      <c r="G389">
        <v>22378.9</v>
      </c>
      <c r="H389" t="s">
        <v>2059</v>
      </c>
      <c r="I389" t="s">
        <v>2060</v>
      </c>
      <c r="J389">
        <v>28</v>
      </c>
      <c r="K389">
        <v>17483.52</v>
      </c>
      <c r="L389">
        <v>0</v>
      </c>
      <c r="M389">
        <v>2447.69</v>
      </c>
      <c r="N389">
        <v>2447.69</v>
      </c>
      <c r="O389">
        <v>0</v>
      </c>
      <c r="P389" t="s">
        <v>2061</v>
      </c>
    </row>
    <row r="390" spans="1:16">
      <c r="A390" s="339">
        <v>43617</v>
      </c>
      <c r="B390" t="s">
        <v>93</v>
      </c>
      <c r="C390" t="s">
        <v>2135</v>
      </c>
      <c r="D390" t="s">
        <v>2453</v>
      </c>
      <c r="E390" t="s">
        <v>2057</v>
      </c>
      <c r="F390" t="s">
        <v>2408</v>
      </c>
      <c r="G390">
        <v>46982.879999999997</v>
      </c>
      <c r="H390" t="s">
        <v>2059</v>
      </c>
      <c r="I390" t="s">
        <v>2060</v>
      </c>
      <c r="J390">
        <v>18</v>
      </c>
      <c r="K390">
        <v>39816</v>
      </c>
      <c r="L390">
        <v>0</v>
      </c>
      <c r="M390">
        <v>3583.44</v>
      </c>
      <c r="N390">
        <v>3583.44</v>
      </c>
      <c r="O390">
        <v>0</v>
      </c>
      <c r="P390" t="s">
        <v>2061</v>
      </c>
    </row>
    <row r="391" spans="1:16">
      <c r="A391" s="339">
        <v>43617</v>
      </c>
      <c r="B391" t="s">
        <v>93</v>
      </c>
      <c r="C391" t="s">
        <v>2135</v>
      </c>
      <c r="D391" t="s">
        <v>2454</v>
      </c>
      <c r="E391" t="s">
        <v>2057</v>
      </c>
      <c r="F391" t="s">
        <v>2390</v>
      </c>
      <c r="G391">
        <v>46982.879999999997</v>
      </c>
      <c r="H391" t="s">
        <v>2059</v>
      </c>
      <c r="I391" t="s">
        <v>2060</v>
      </c>
      <c r="J391">
        <v>18</v>
      </c>
      <c r="K391">
        <v>39816</v>
      </c>
      <c r="L391">
        <v>0</v>
      </c>
      <c r="M391">
        <v>3583.44</v>
      </c>
      <c r="N391">
        <v>3583.44</v>
      </c>
      <c r="O391">
        <v>0</v>
      </c>
      <c r="P391" t="s">
        <v>2061</v>
      </c>
    </row>
    <row r="392" spans="1:16">
      <c r="A392" s="339">
        <v>43617</v>
      </c>
      <c r="B392" t="s">
        <v>93</v>
      </c>
      <c r="C392" t="s">
        <v>2135</v>
      </c>
      <c r="D392" t="s">
        <v>2455</v>
      </c>
      <c r="E392" t="s">
        <v>2057</v>
      </c>
      <c r="F392" t="s">
        <v>2366</v>
      </c>
      <c r="G392">
        <v>9396.56</v>
      </c>
      <c r="H392" t="s">
        <v>2059</v>
      </c>
      <c r="I392" t="s">
        <v>2060</v>
      </c>
      <c r="J392">
        <v>18</v>
      </c>
      <c r="K392">
        <v>7963.2</v>
      </c>
      <c r="L392">
        <v>0</v>
      </c>
      <c r="M392">
        <v>716.69</v>
      </c>
      <c r="N392">
        <v>716.69</v>
      </c>
      <c r="O392">
        <v>0</v>
      </c>
      <c r="P392" t="s">
        <v>2061</v>
      </c>
    </row>
    <row r="393" spans="1:16">
      <c r="A393" s="339">
        <v>43617</v>
      </c>
      <c r="B393" t="s">
        <v>93</v>
      </c>
      <c r="C393" t="s">
        <v>2135</v>
      </c>
      <c r="D393" t="s">
        <v>2456</v>
      </c>
      <c r="E393" t="s">
        <v>2057</v>
      </c>
      <c r="F393" t="s">
        <v>2366</v>
      </c>
      <c r="G393">
        <v>25057.52</v>
      </c>
      <c r="H393" t="s">
        <v>2059</v>
      </c>
      <c r="I393" t="s">
        <v>2060</v>
      </c>
      <c r="J393">
        <v>18</v>
      </c>
      <c r="K393">
        <v>21235.200000000001</v>
      </c>
      <c r="L393">
        <v>0</v>
      </c>
      <c r="M393">
        <v>1911.17</v>
      </c>
      <c r="N393">
        <v>1911.17</v>
      </c>
      <c r="O393">
        <v>0</v>
      </c>
      <c r="P393" t="s">
        <v>2061</v>
      </c>
    </row>
    <row r="394" spans="1:16">
      <c r="A394" s="339">
        <v>43617</v>
      </c>
      <c r="B394" t="s">
        <v>93</v>
      </c>
      <c r="C394" t="s">
        <v>2135</v>
      </c>
      <c r="D394" t="s">
        <v>2457</v>
      </c>
      <c r="E394" t="s">
        <v>2057</v>
      </c>
      <c r="F394" t="s">
        <v>2421</v>
      </c>
      <c r="G394">
        <v>37586.32</v>
      </c>
      <c r="H394" t="s">
        <v>2059</v>
      </c>
      <c r="I394" t="s">
        <v>2060</v>
      </c>
      <c r="J394">
        <v>18</v>
      </c>
      <c r="K394">
        <v>31852.799999999999</v>
      </c>
      <c r="L394">
        <v>0</v>
      </c>
      <c r="M394">
        <v>2866.75</v>
      </c>
      <c r="N394">
        <v>2866.75</v>
      </c>
      <c r="O394">
        <v>0</v>
      </c>
      <c r="P394" t="s">
        <v>2061</v>
      </c>
    </row>
    <row r="395" spans="1:16">
      <c r="A395" s="339">
        <v>43617</v>
      </c>
      <c r="B395" t="s">
        <v>93</v>
      </c>
      <c r="C395" t="s">
        <v>2135</v>
      </c>
      <c r="D395" t="s">
        <v>2458</v>
      </c>
      <c r="E395" t="s">
        <v>2057</v>
      </c>
      <c r="F395" t="s">
        <v>2414</v>
      </c>
      <c r="G395">
        <v>46982.879999999997</v>
      </c>
      <c r="H395" t="s">
        <v>2059</v>
      </c>
      <c r="I395" t="s">
        <v>2060</v>
      </c>
      <c r="J395">
        <v>18</v>
      </c>
      <c r="K395">
        <v>39816</v>
      </c>
      <c r="L395">
        <v>0</v>
      </c>
      <c r="M395">
        <v>3583.44</v>
      </c>
      <c r="N395">
        <v>3583.44</v>
      </c>
      <c r="O395">
        <v>0</v>
      </c>
      <c r="P395" t="s">
        <v>2061</v>
      </c>
    </row>
    <row r="396" spans="1:16">
      <c r="A396" s="339">
        <v>43617</v>
      </c>
      <c r="B396" t="s">
        <v>93</v>
      </c>
      <c r="C396" t="s">
        <v>2135</v>
      </c>
      <c r="D396" t="s">
        <v>2459</v>
      </c>
      <c r="E396" t="s">
        <v>2057</v>
      </c>
      <c r="F396" t="s">
        <v>2396</v>
      </c>
      <c r="G396">
        <v>15660.96</v>
      </c>
      <c r="H396" t="s">
        <v>2059</v>
      </c>
      <c r="I396" t="s">
        <v>2060</v>
      </c>
      <c r="J396">
        <v>18</v>
      </c>
      <c r="K396">
        <v>13272</v>
      </c>
      <c r="L396">
        <v>0</v>
      </c>
      <c r="M396">
        <v>1194.48</v>
      </c>
      <c r="N396">
        <v>1194.48</v>
      </c>
      <c r="O396">
        <v>0</v>
      </c>
      <c r="P396" t="s">
        <v>2061</v>
      </c>
    </row>
    <row r="397" spans="1:16">
      <c r="A397" s="339">
        <v>43617</v>
      </c>
      <c r="B397" t="s">
        <v>93</v>
      </c>
      <c r="C397" t="s">
        <v>2135</v>
      </c>
      <c r="D397" t="s">
        <v>2460</v>
      </c>
      <c r="E397" t="s">
        <v>2057</v>
      </c>
      <c r="F397" t="s">
        <v>2369</v>
      </c>
      <c r="G397">
        <v>21925.360000000001</v>
      </c>
      <c r="H397" t="s">
        <v>2059</v>
      </c>
      <c r="I397" t="s">
        <v>2060</v>
      </c>
      <c r="J397">
        <v>18</v>
      </c>
      <c r="K397">
        <v>18580.8</v>
      </c>
      <c r="L397">
        <v>0</v>
      </c>
      <c r="M397">
        <v>1672.27</v>
      </c>
      <c r="N397">
        <v>1672.27</v>
      </c>
      <c r="O397">
        <v>0</v>
      </c>
      <c r="P397" t="s">
        <v>2061</v>
      </c>
    </row>
    <row r="398" spans="1:16">
      <c r="A398" s="339">
        <v>43617</v>
      </c>
      <c r="B398" t="s">
        <v>93</v>
      </c>
      <c r="C398" t="s">
        <v>2135</v>
      </c>
      <c r="D398" t="s">
        <v>2461</v>
      </c>
      <c r="E398" t="s">
        <v>2057</v>
      </c>
      <c r="F398" t="s">
        <v>2462</v>
      </c>
      <c r="G398">
        <v>31321.919999999998</v>
      </c>
      <c r="H398" t="s">
        <v>2059</v>
      </c>
      <c r="I398" t="s">
        <v>2060</v>
      </c>
      <c r="J398">
        <v>18</v>
      </c>
      <c r="K398">
        <v>26544</v>
      </c>
      <c r="L398">
        <v>0</v>
      </c>
      <c r="M398">
        <v>2388.96</v>
      </c>
      <c r="N398">
        <v>2388.96</v>
      </c>
      <c r="O398">
        <v>0</v>
      </c>
      <c r="P398" t="s">
        <v>2061</v>
      </c>
    </row>
    <row r="399" spans="1:16">
      <c r="A399" s="339">
        <v>43617</v>
      </c>
      <c r="B399" t="s">
        <v>93</v>
      </c>
      <c r="C399" t="s">
        <v>2135</v>
      </c>
      <c r="D399" t="s">
        <v>2463</v>
      </c>
      <c r="E399" t="s">
        <v>2057</v>
      </c>
      <c r="F399" t="s">
        <v>2451</v>
      </c>
      <c r="G399">
        <v>37586.32</v>
      </c>
      <c r="H399" t="s">
        <v>2059</v>
      </c>
      <c r="I399" t="s">
        <v>2060</v>
      </c>
      <c r="J399">
        <v>18</v>
      </c>
      <c r="K399">
        <v>31852.799999999999</v>
      </c>
      <c r="L399">
        <v>0</v>
      </c>
      <c r="M399">
        <v>2866.75</v>
      </c>
      <c r="N399">
        <v>2866.75</v>
      </c>
      <c r="O399">
        <v>0</v>
      </c>
      <c r="P399" t="s">
        <v>2061</v>
      </c>
    </row>
    <row r="400" spans="1:16">
      <c r="A400" s="339">
        <v>43617</v>
      </c>
      <c r="B400" t="s">
        <v>122</v>
      </c>
      <c r="C400" t="s">
        <v>1349</v>
      </c>
      <c r="D400" t="s">
        <v>1754</v>
      </c>
      <c r="E400" t="s">
        <v>2057</v>
      </c>
      <c r="F400" t="s">
        <v>2421</v>
      </c>
      <c r="G400">
        <v>20700.16</v>
      </c>
      <c r="H400" t="s">
        <v>2059</v>
      </c>
      <c r="I400" t="s">
        <v>2060</v>
      </c>
      <c r="J400">
        <v>28</v>
      </c>
      <c r="K400">
        <v>16172</v>
      </c>
      <c r="L400">
        <v>4528.16</v>
      </c>
      <c r="M400">
        <v>0</v>
      </c>
      <c r="N400">
        <v>0</v>
      </c>
      <c r="O400">
        <v>0</v>
      </c>
      <c r="P400" t="s">
        <v>2061</v>
      </c>
    </row>
    <row r="401" spans="1:16">
      <c r="A401" s="339">
        <v>43617</v>
      </c>
      <c r="B401" t="s">
        <v>122</v>
      </c>
      <c r="C401" t="s">
        <v>1349</v>
      </c>
      <c r="D401" t="s">
        <v>1756</v>
      </c>
      <c r="E401" t="s">
        <v>2057</v>
      </c>
      <c r="F401" t="s">
        <v>2369</v>
      </c>
      <c r="G401">
        <v>5175.04</v>
      </c>
      <c r="H401" t="s">
        <v>2059</v>
      </c>
      <c r="I401" t="s">
        <v>2060</v>
      </c>
      <c r="J401">
        <v>28</v>
      </c>
      <c r="K401">
        <v>4043</v>
      </c>
      <c r="L401">
        <v>1132.04</v>
      </c>
      <c r="M401">
        <v>0</v>
      </c>
      <c r="N401">
        <v>0</v>
      </c>
      <c r="O401">
        <v>0</v>
      </c>
      <c r="P401" t="s">
        <v>2061</v>
      </c>
    </row>
    <row r="402" spans="1:16">
      <c r="A402" s="339">
        <v>43617</v>
      </c>
      <c r="B402" t="s">
        <v>122</v>
      </c>
      <c r="C402" t="s">
        <v>1349</v>
      </c>
      <c r="D402" t="s">
        <v>1757</v>
      </c>
      <c r="E402" t="s">
        <v>2057</v>
      </c>
      <c r="F402" t="s">
        <v>2369</v>
      </c>
      <c r="G402">
        <v>2587.52</v>
      </c>
      <c r="H402" t="s">
        <v>2059</v>
      </c>
      <c r="I402" t="s">
        <v>2060</v>
      </c>
      <c r="J402">
        <v>28</v>
      </c>
      <c r="K402">
        <v>2021.5</v>
      </c>
      <c r="L402">
        <v>566.02</v>
      </c>
      <c r="M402">
        <v>0</v>
      </c>
      <c r="N402">
        <v>0</v>
      </c>
      <c r="O402">
        <v>0</v>
      </c>
      <c r="P402" t="s">
        <v>2061</v>
      </c>
    </row>
    <row r="403" spans="1:16">
      <c r="A403" s="339">
        <v>43617</v>
      </c>
      <c r="B403" t="s">
        <v>122</v>
      </c>
      <c r="C403" t="s">
        <v>1349</v>
      </c>
      <c r="D403" t="s">
        <v>1758</v>
      </c>
      <c r="E403" t="s">
        <v>2057</v>
      </c>
      <c r="F403" t="s">
        <v>2369</v>
      </c>
      <c r="G403">
        <v>7762.56</v>
      </c>
      <c r="H403" t="s">
        <v>2059</v>
      </c>
      <c r="I403" t="s">
        <v>2060</v>
      </c>
      <c r="J403">
        <v>28</v>
      </c>
      <c r="K403">
        <v>6064.5</v>
      </c>
      <c r="L403">
        <v>1698.06</v>
      </c>
      <c r="M403">
        <v>0</v>
      </c>
      <c r="N403">
        <v>0</v>
      </c>
      <c r="O403">
        <v>0</v>
      </c>
      <c r="P403" t="s">
        <v>2061</v>
      </c>
    </row>
    <row r="404" spans="1:16">
      <c r="A404" s="339">
        <v>43617</v>
      </c>
      <c r="B404" t="s">
        <v>122</v>
      </c>
      <c r="C404" t="s">
        <v>1349</v>
      </c>
      <c r="D404" t="s">
        <v>1759</v>
      </c>
      <c r="E404" t="s">
        <v>2057</v>
      </c>
      <c r="F404" t="s">
        <v>2369</v>
      </c>
      <c r="G404">
        <v>2750.46</v>
      </c>
      <c r="H404" t="s">
        <v>2059</v>
      </c>
      <c r="I404" t="s">
        <v>2060</v>
      </c>
      <c r="J404">
        <v>28</v>
      </c>
      <c r="K404">
        <v>2148.8000000000002</v>
      </c>
      <c r="L404">
        <v>601.66</v>
      </c>
      <c r="M404">
        <v>0</v>
      </c>
      <c r="N404">
        <v>0</v>
      </c>
      <c r="O404">
        <v>0</v>
      </c>
      <c r="P404" t="s">
        <v>2061</v>
      </c>
    </row>
    <row r="405" spans="1:16">
      <c r="A405" s="339">
        <v>43617</v>
      </c>
      <c r="B405" t="s">
        <v>174</v>
      </c>
      <c r="C405" t="s">
        <v>2464</v>
      </c>
      <c r="D405" t="s">
        <v>2465</v>
      </c>
      <c r="E405" t="s">
        <v>2057</v>
      </c>
      <c r="F405" t="s">
        <v>2406</v>
      </c>
      <c r="G405">
        <v>142.29</v>
      </c>
      <c r="H405" t="s">
        <v>2059</v>
      </c>
      <c r="I405" t="s">
        <v>2060</v>
      </c>
      <c r="J405">
        <v>18</v>
      </c>
      <c r="K405">
        <v>120.59</v>
      </c>
      <c r="L405">
        <v>0</v>
      </c>
      <c r="M405">
        <v>10.85</v>
      </c>
      <c r="N405">
        <v>10.85</v>
      </c>
      <c r="O405">
        <v>0</v>
      </c>
      <c r="P405" t="s">
        <v>2061</v>
      </c>
    </row>
    <row r="406" spans="1:16">
      <c r="A406" s="339">
        <v>43617</v>
      </c>
      <c r="B406" t="s">
        <v>174</v>
      </c>
      <c r="C406" t="s">
        <v>2464</v>
      </c>
      <c r="D406" t="s">
        <v>2466</v>
      </c>
      <c r="E406" t="s">
        <v>2057</v>
      </c>
      <c r="F406" t="s">
        <v>2406</v>
      </c>
      <c r="G406">
        <v>4357.8900000000003</v>
      </c>
      <c r="H406" t="s">
        <v>2059</v>
      </c>
      <c r="I406" t="s">
        <v>2060</v>
      </c>
      <c r="J406">
        <v>18</v>
      </c>
      <c r="K406">
        <v>3693.13</v>
      </c>
      <c r="L406">
        <v>0</v>
      </c>
      <c r="M406">
        <v>332.38</v>
      </c>
      <c r="N406">
        <v>332.38</v>
      </c>
      <c r="O406">
        <v>0</v>
      </c>
      <c r="P406" t="s">
        <v>2061</v>
      </c>
    </row>
    <row r="407" spans="1:16">
      <c r="A407" s="339">
        <v>43617</v>
      </c>
      <c r="B407" t="s">
        <v>840</v>
      </c>
      <c r="C407" t="s">
        <v>2467</v>
      </c>
      <c r="D407" t="s">
        <v>2468</v>
      </c>
      <c r="E407" t="s">
        <v>2057</v>
      </c>
      <c r="F407" t="s">
        <v>2105</v>
      </c>
      <c r="G407">
        <v>66080</v>
      </c>
      <c r="H407" t="s">
        <v>2059</v>
      </c>
      <c r="I407" t="s">
        <v>2060</v>
      </c>
      <c r="J407">
        <v>18</v>
      </c>
      <c r="K407">
        <v>56000</v>
      </c>
      <c r="L407">
        <v>0</v>
      </c>
      <c r="M407">
        <v>5040</v>
      </c>
      <c r="N407">
        <v>5040</v>
      </c>
      <c r="O407">
        <v>0</v>
      </c>
      <c r="P407" t="s">
        <v>2061</v>
      </c>
    </row>
    <row r="408" spans="1:16">
      <c r="A408" s="339">
        <v>43617</v>
      </c>
      <c r="B408" t="s">
        <v>840</v>
      </c>
      <c r="C408" t="s">
        <v>2467</v>
      </c>
      <c r="D408" t="s">
        <v>893</v>
      </c>
      <c r="E408" t="s">
        <v>2057</v>
      </c>
      <c r="F408" t="s">
        <v>2085</v>
      </c>
      <c r="G408">
        <v>35400</v>
      </c>
      <c r="H408" t="s">
        <v>2059</v>
      </c>
      <c r="I408" t="s">
        <v>2060</v>
      </c>
      <c r="J408">
        <v>18</v>
      </c>
      <c r="K408">
        <v>30000</v>
      </c>
      <c r="L408">
        <v>0</v>
      </c>
      <c r="M408">
        <v>2700</v>
      </c>
      <c r="N408">
        <v>2700</v>
      </c>
      <c r="O408">
        <v>0</v>
      </c>
      <c r="P408" t="s">
        <v>2061</v>
      </c>
    </row>
    <row r="409" spans="1:16">
      <c r="A409" s="339">
        <v>43617</v>
      </c>
      <c r="B409" t="s">
        <v>840</v>
      </c>
      <c r="C409" t="s">
        <v>2467</v>
      </c>
      <c r="D409" t="s">
        <v>978</v>
      </c>
      <c r="E409" t="s">
        <v>2057</v>
      </c>
      <c r="F409" t="s">
        <v>2249</v>
      </c>
      <c r="G409">
        <v>77821</v>
      </c>
      <c r="H409" t="s">
        <v>2059</v>
      </c>
      <c r="I409" t="s">
        <v>2060</v>
      </c>
      <c r="J409">
        <v>18</v>
      </c>
      <c r="K409">
        <v>65950</v>
      </c>
      <c r="L409">
        <v>0</v>
      </c>
      <c r="M409">
        <v>5935.5</v>
      </c>
      <c r="N409">
        <v>5935.5</v>
      </c>
      <c r="O409">
        <v>0</v>
      </c>
      <c r="P409" t="s">
        <v>2061</v>
      </c>
    </row>
    <row r="410" spans="1:16">
      <c r="A410" s="339">
        <v>43617</v>
      </c>
      <c r="B410" t="s">
        <v>840</v>
      </c>
      <c r="C410" t="s">
        <v>2467</v>
      </c>
      <c r="D410" t="s">
        <v>984</v>
      </c>
      <c r="E410" t="s">
        <v>2057</v>
      </c>
      <c r="F410" t="s">
        <v>2217</v>
      </c>
      <c r="G410">
        <v>22656</v>
      </c>
      <c r="H410" t="s">
        <v>2059</v>
      </c>
      <c r="I410" t="s">
        <v>2060</v>
      </c>
      <c r="J410">
        <v>18</v>
      </c>
      <c r="K410">
        <v>19200</v>
      </c>
      <c r="L410">
        <v>0</v>
      </c>
      <c r="M410">
        <v>1728</v>
      </c>
      <c r="N410">
        <v>1728</v>
      </c>
      <c r="O410">
        <v>0</v>
      </c>
      <c r="P410" t="s">
        <v>2061</v>
      </c>
    </row>
    <row r="411" spans="1:16">
      <c r="A411" s="339">
        <v>43617</v>
      </c>
      <c r="B411" t="s">
        <v>840</v>
      </c>
      <c r="C411" t="s">
        <v>2467</v>
      </c>
      <c r="D411" t="s">
        <v>1016</v>
      </c>
      <c r="E411" t="s">
        <v>2057</v>
      </c>
      <c r="F411" t="s">
        <v>2374</v>
      </c>
      <c r="G411">
        <v>7080</v>
      </c>
      <c r="H411" t="s">
        <v>2059</v>
      </c>
      <c r="I411" t="s">
        <v>2060</v>
      </c>
      <c r="J411">
        <v>18</v>
      </c>
      <c r="K411">
        <v>6000</v>
      </c>
      <c r="L411">
        <v>0</v>
      </c>
      <c r="M411">
        <v>540</v>
      </c>
      <c r="N411">
        <v>540</v>
      </c>
      <c r="O411">
        <v>0</v>
      </c>
      <c r="P411" t="s">
        <v>2061</v>
      </c>
    </row>
    <row r="412" spans="1:16">
      <c r="A412" s="339">
        <v>43617</v>
      </c>
      <c r="B412" t="s">
        <v>840</v>
      </c>
      <c r="C412" t="s">
        <v>2467</v>
      </c>
      <c r="D412" t="s">
        <v>1023</v>
      </c>
      <c r="E412" t="s">
        <v>2057</v>
      </c>
      <c r="F412" t="s">
        <v>2364</v>
      </c>
      <c r="G412">
        <v>4720</v>
      </c>
      <c r="H412" t="s">
        <v>2059</v>
      </c>
      <c r="I412" t="s">
        <v>2060</v>
      </c>
      <c r="J412">
        <v>18</v>
      </c>
      <c r="K412">
        <v>4000</v>
      </c>
      <c r="L412">
        <v>0</v>
      </c>
      <c r="M412">
        <v>360</v>
      </c>
      <c r="N412">
        <v>360</v>
      </c>
      <c r="O412">
        <v>0</v>
      </c>
      <c r="P412" t="s">
        <v>2061</v>
      </c>
    </row>
    <row r="413" spans="1:16">
      <c r="A413" s="339">
        <v>43617</v>
      </c>
      <c r="B413" t="s">
        <v>2469</v>
      </c>
      <c r="C413" t="s">
        <v>2470</v>
      </c>
      <c r="D413" t="s">
        <v>2471</v>
      </c>
      <c r="E413" t="s">
        <v>2057</v>
      </c>
      <c r="F413" t="s">
        <v>2390</v>
      </c>
      <c r="G413">
        <v>4318</v>
      </c>
      <c r="H413" t="s">
        <v>2059</v>
      </c>
      <c r="I413" t="s">
        <v>2323</v>
      </c>
      <c r="J413">
        <v>5</v>
      </c>
      <c r="K413">
        <v>4318</v>
      </c>
      <c r="L413">
        <v>0</v>
      </c>
      <c r="M413">
        <v>107.95</v>
      </c>
      <c r="N413">
        <v>107.95</v>
      </c>
      <c r="O413">
        <v>0</v>
      </c>
      <c r="P413" t="s">
        <v>2061</v>
      </c>
    </row>
    <row r="414" spans="1:16">
      <c r="A414" s="339">
        <v>43617</v>
      </c>
      <c r="B414" t="s">
        <v>805</v>
      </c>
      <c r="C414" t="s">
        <v>2139</v>
      </c>
      <c r="D414" t="s">
        <v>2472</v>
      </c>
      <c r="E414" t="s">
        <v>2057</v>
      </c>
      <c r="F414" t="s">
        <v>2410</v>
      </c>
      <c r="G414">
        <v>9440</v>
      </c>
      <c r="H414" t="s">
        <v>2059</v>
      </c>
      <c r="I414" t="s">
        <v>2060</v>
      </c>
      <c r="J414">
        <v>18</v>
      </c>
      <c r="K414">
        <v>8000</v>
      </c>
      <c r="L414">
        <v>0</v>
      </c>
      <c r="M414">
        <v>720</v>
      </c>
      <c r="N414">
        <v>720</v>
      </c>
      <c r="O414">
        <v>0</v>
      </c>
      <c r="P414" t="s">
        <v>2061</v>
      </c>
    </row>
    <row r="415" spans="1:16">
      <c r="A415" s="339">
        <v>43617</v>
      </c>
      <c r="B415" t="s">
        <v>1032</v>
      </c>
      <c r="C415" t="s">
        <v>2473</v>
      </c>
      <c r="D415" t="s">
        <v>1033</v>
      </c>
      <c r="E415" t="s">
        <v>2057</v>
      </c>
      <c r="F415" t="s">
        <v>2374</v>
      </c>
      <c r="G415">
        <v>8156</v>
      </c>
      <c r="H415" t="s">
        <v>2059</v>
      </c>
      <c r="I415" t="s">
        <v>2060</v>
      </c>
      <c r="J415">
        <v>18</v>
      </c>
      <c r="K415">
        <v>6912</v>
      </c>
      <c r="L415">
        <v>0</v>
      </c>
      <c r="M415">
        <v>622</v>
      </c>
      <c r="N415">
        <v>622</v>
      </c>
      <c r="O415">
        <v>0</v>
      </c>
      <c r="P415" t="s">
        <v>2061</v>
      </c>
    </row>
    <row r="416" spans="1:16">
      <c r="A416" s="339">
        <v>43617</v>
      </c>
      <c r="B416" t="s">
        <v>835</v>
      </c>
      <c r="C416" t="s">
        <v>2148</v>
      </c>
      <c r="D416" t="s">
        <v>2474</v>
      </c>
      <c r="E416" t="s">
        <v>2057</v>
      </c>
      <c r="F416" t="s">
        <v>2375</v>
      </c>
      <c r="G416">
        <v>25498.74</v>
      </c>
      <c r="H416" t="s">
        <v>2059</v>
      </c>
      <c r="I416" t="s">
        <v>2060</v>
      </c>
      <c r="J416">
        <v>28</v>
      </c>
      <c r="K416">
        <v>19920.900000000001</v>
      </c>
      <c r="L416">
        <v>5577.85</v>
      </c>
      <c r="M416">
        <v>0</v>
      </c>
      <c r="N416">
        <v>0</v>
      </c>
      <c r="O416">
        <v>0</v>
      </c>
      <c r="P416" t="s">
        <v>2061</v>
      </c>
    </row>
    <row r="417" spans="1:16">
      <c r="A417" s="339">
        <v>43617</v>
      </c>
      <c r="B417" t="s">
        <v>835</v>
      </c>
      <c r="C417" t="s">
        <v>2148</v>
      </c>
      <c r="D417" t="s">
        <v>2475</v>
      </c>
      <c r="E417" t="s">
        <v>2057</v>
      </c>
      <c r="F417" t="s">
        <v>2392</v>
      </c>
      <c r="G417">
        <v>30216.86</v>
      </c>
      <c r="H417" t="s">
        <v>2059</v>
      </c>
      <c r="I417" t="s">
        <v>2060</v>
      </c>
      <c r="J417">
        <v>28</v>
      </c>
      <c r="K417">
        <v>23606.92</v>
      </c>
      <c r="L417">
        <v>6609.94</v>
      </c>
      <c r="M417">
        <v>0</v>
      </c>
      <c r="N417">
        <v>0</v>
      </c>
      <c r="O417">
        <v>0</v>
      </c>
      <c r="P417" t="s">
        <v>2061</v>
      </c>
    </row>
    <row r="418" spans="1:16">
      <c r="A418" s="339">
        <v>43617</v>
      </c>
      <c r="B418" t="s">
        <v>835</v>
      </c>
      <c r="C418" t="s">
        <v>2148</v>
      </c>
      <c r="D418" t="s">
        <v>2476</v>
      </c>
      <c r="E418" t="s">
        <v>2057</v>
      </c>
      <c r="F418" t="s">
        <v>2392</v>
      </c>
      <c r="G418">
        <v>19283.509999999998</v>
      </c>
      <c r="H418" t="s">
        <v>2059</v>
      </c>
      <c r="I418" t="s">
        <v>2060</v>
      </c>
      <c r="J418">
        <v>28</v>
      </c>
      <c r="K418">
        <v>15065.24</v>
      </c>
      <c r="L418">
        <v>4218.2700000000004</v>
      </c>
      <c r="M418">
        <v>0</v>
      </c>
      <c r="N418">
        <v>0</v>
      </c>
      <c r="O418">
        <v>0</v>
      </c>
      <c r="P418" t="s">
        <v>2061</v>
      </c>
    </row>
    <row r="419" spans="1:16">
      <c r="A419" s="339">
        <v>43617</v>
      </c>
      <c r="B419" t="s">
        <v>835</v>
      </c>
      <c r="C419" t="s">
        <v>2148</v>
      </c>
      <c r="D419" t="s">
        <v>2477</v>
      </c>
      <c r="E419" t="s">
        <v>2057</v>
      </c>
      <c r="F419" t="s">
        <v>2414</v>
      </c>
      <c r="G419">
        <v>16090.88</v>
      </c>
      <c r="H419" t="s">
        <v>2059</v>
      </c>
      <c r="I419" t="s">
        <v>2060</v>
      </c>
      <c r="J419">
        <v>28</v>
      </c>
      <c r="K419">
        <v>12571</v>
      </c>
      <c r="L419">
        <v>3519.88</v>
      </c>
      <c r="M419">
        <v>0</v>
      </c>
      <c r="N419">
        <v>0</v>
      </c>
      <c r="O419">
        <v>0</v>
      </c>
      <c r="P419" t="s">
        <v>2061</v>
      </c>
    </row>
    <row r="420" spans="1:16">
      <c r="A420" s="339">
        <v>43617</v>
      </c>
      <c r="B420" t="s">
        <v>835</v>
      </c>
      <c r="C420" t="s">
        <v>2148</v>
      </c>
      <c r="D420" t="s">
        <v>2478</v>
      </c>
      <c r="E420" t="s">
        <v>2057</v>
      </c>
      <c r="F420" t="s">
        <v>2462</v>
      </c>
      <c r="G420">
        <v>16090.88</v>
      </c>
      <c r="H420" t="s">
        <v>2059</v>
      </c>
      <c r="I420" t="s">
        <v>2060</v>
      </c>
      <c r="J420">
        <v>28</v>
      </c>
      <c r="K420">
        <v>12571</v>
      </c>
      <c r="L420">
        <v>3519.88</v>
      </c>
      <c r="M420">
        <v>0</v>
      </c>
      <c r="N420">
        <v>0</v>
      </c>
      <c r="O420">
        <v>0</v>
      </c>
      <c r="P420" t="s">
        <v>2061</v>
      </c>
    </row>
    <row r="421" spans="1:16">
      <c r="A421" s="339">
        <v>43617</v>
      </c>
      <c r="B421" t="s">
        <v>817</v>
      </c>
      <c r="C421" t="s">
        <v>2152</v>
      </c>
      <c r="D421" t="s">
        <v>1008</v>
      </c>
      <c r="E421" t="s">
        <v>2057</v>
      </c>
      <c r="F421" t="s">
        <v>2374</v>
      </c>
      <c r="G421">
        <v>5055</v>
      </c>
      <c r="H421" t="s">
        <v>2059</v>
      </c>
      <c r="I421" t="s">
        <v>2060</v>
      </c>
      <c r="J421">
        <v>18</v>
      </c>
      <c r="K421">
        <v>4284</v>
      </c>
      <c r="L421">
        <v>0</v>
      </c>
      <c r="M421">
        <v>385.56</v>
      </c>
      <c r="N421">
        <v>385.56</v>
      </c>
      <c r="O421">
        <v>0</v>
      </c>
      <c r="P421" t="s">
        <v>2061</v>
      </c>
    </row>
    <row r="422" spans="1:16">
      <c r="A422" s="339">
        <v>43617</v>
      </c>
      <c r="B422" t="s">
        <v>817</v>
      </c>
      <c r="C422" t="s">
        <v>2152</v>
      </c>
      <c r="D422" t="s">
        <v>1009</v>
      </c>
      <c r="E422" t="s">
        <v>2057</v>
      </c>
      <c r="F422" t="s">
        <v>2374</v>
      </c>
      <c r="G422">
        <v>9739</v>
      </c>
      <c r="H422" t="s">
        <v>2059</v>
      </c>
      <c r="I422" t="s">
        <v>2060</v>
      </c>
      <c r="J422">
        <v>5</v>
      </c>
      <c r="K422">
        <v>2970</v>
      </c>
      <c r="L422">
        <v>0</v>
      </c>
      <c r="M422">
        <v>74.25</v>
      </c>
      <c r="N422">
        <v>74.25</v>
      </c>
      <c r="O422">
        <v>0</v>
      </c>
      <c r="P422" t="s">
        <v>2061</v>
      </c>
    </row>
    <row r="423" spans="1:16">
      <c r="A423" s="339">
        <v>43617</v>
      </c>
      <c r="B423" t="s">
        <v>817</v>
      </c>
      <c r="C423" t="s">
        <v>2152</v>
      </c>
      <c r="D423" t="s">
        <v>1009</v>
      </c>
      <c r="E423" t="s">
        <v>2057</v>
      </c>
      <c r="F423" t="s">
        <v>2374</v>
      </c>
      <c r="G423">
        <v>9739</v>
      </c>
      <c r="H423" t="s">
        <v>2059</v>
      </c>
      <c r="I423" t="s">
        <v>2060</v>
      </c>
      <c r="J423">
        <v>12</v>
      </c>
      <c r="K423">
        <v>5200</v>
      </c>
      <c r="L423">
        <v>0</v>
      </c>
      <c r="M423">
        <v>312</v>
      </c>
      <c r="N423">
        <v>312</v>
      </c>
      <c r="O423">
        <v>0</v>
      </c>
      <c r="P423" t="s">
        <v>2061</v>
      </c>
    </row>
    <row r="424" spans="1:16">
      <c r="A424" s="339">
        <v>43617</v>
      </c>
      <c r="B424" t="s">
        <v>817</v>
      </c>
      <c r="C424" t="s">
        <v>2152</v>
      </c>
      <c r="D424" t="s">
        <v>1009</v>
      </c>
      <c r="E424" t="s">
        <v>2057</v>
      </c>
      <c r="F424" t="s">
        <v>2374</v>
      </c>
      <c r="G424">
        <v>9739</v>
      </c>
      <c r="H424" t="s">
        <v>2059</v>
      </c>
      <c r="I424" t="s">
        <v>2060</v>
      </c>
      <c r="J424">
        <v>18</v>
      </c>
      <c r="K424">
        <v>675</v>
      </c>
      <c r="L424">
        <v>0</v>
      </c>
      <c r="M424">
        <v>60.75</v>
      </c>
      <c r="N424">
        <v>60.75</v>
      </c>
      <c r="O424">
        <v>0</v>
      </c>
      <c r="P424" t="s">
        <v>2061</v>
      </c>
    </row>
    <row r="425" spans="1:16">
      <c r="A425" s="339">
        <v>43617</v>
      </c>
      <c r="B425" t="s">
        <v>817</v>
      </c>
      <c r="C425" t="s">
        <v>2152</v>
      </c>
      <c r="D425" t="s">
        <v>1048</v>
      </c>
      <c r="E425" t="s">
        <v>2057</v>
      </c>
      <c r="F425" t="s">
        <v>2392</v>
      </c>
      <c r="G425">
        <v>16506</v>
      </c>
      <c r="H425" t="s">
        <v>2059</v>
      </c>
      <c r="I425" t="s">
        <v>2060</v>
      </c>
      <c r="J425">
        <v>5</v>
      </c>
      <c r="K425">
        <v>15720</v>
      </c>
      <c r="L425">
        <v>0</v>
      </c>
      <c r="M425">
        <v>393</v>
      </c>
      <c r="N425">
        <v>393</v>
      </c>
      <c r="O425">
        <v>0</v>
      </c>
      <c r="P425" t="s">
        <v>2061</v>
      </c>
    </row>
    <row r="426" spans="1:16">
      <c r="A426" s="339">
        <v>43617</v>
      </c>
      <c r="B426" t="s">
        <v>817</v>
      </c>
      <c r="C426" t="s">
        <v>2152</v>
      </c>
      <c r="D426" t="s">
        <v>1052</v>
      </c>
      <c r="E426" t="s">
        <v>2057</v>
      </c>
      <c r="F426" t="s">
        <v>2366</v>
      </c>
      <c r="G426">
        <v>12304</v>
      </c>
      <c r="H426" t="s">
        <v>2059</v>
      </c>
      <c r="I426" t="s">
        <v>2060</v>
      </c>
      <c r="J426">
        <v>5</v>
      </c>
      <c r="K426">
        <v>11718</v>
      </c>
      <c r="L426">
        <v>0</v>
      </c>
      <c r="M426">
        <v>292.95</v>
      </c>
      <c r="N426">
        <v>292.95</v>
      </c>
      <c r="O426">
        <v>0</v>
      </c>
      <c r="P426" t="s">
        <v>2061</v>
      </c>
    </row>
    <row r="427" spans="1:16">
      <c r="A427" s="339">
        <v>43617</v>
      </c>
      <c r="B427" t="s">
        <v>817</v>
      </c>
      <c r="C427" t="s">
        <v>2152</v>
      </c>
      <c r="D427" t="s">
        <v>1063</v>
      </c>
      <c r="E427" t="s">
        <v>2057</v>
      </c>
      <c r="F427" t="s">
        <v>2414</v>
      </c>
      <c r="G427">
        <v>661</v>
      </c>
      <c r="H427" t="s">
        <v>2059</v>
      </c>
      <c r="I427" t="s">
        <v>2060</v>
      </c>
      <c r="J427">
        <v>12</v>
      </c>
      <c r="K427">
        <v>343.2</v>
      </c>
      <c r="L427">
        <v>0</v>
      </c>
      <c r="M427">
        <v>20.59</v>
      </c>
      <c r="N427">
        <v>20.59</v>
      </c>
      <c r="O427">
        <v>0</v>
      </c>
      <c r="P427" t="s">
        <v>2061</v>
      </c>
    </row>
    <row r="428" spans="1:16">
      <c r="A428" s="339">
        <v>43617</v>
      </c>
      <c r="B428" t="s">
        <v>817</v>
      </c>
      <c r="C428" t="s">
        <v>2152</v>
      </c>
      <c r="D428" t="s">
        <v>1063</v>
      </c>
      <c r="E428" t="s">
        <v>2057</v>
      </c>
      <c r="F428" t="s">
        <v>2414</v>
      </c>
      <c r="G428">
        <v>661</v>
      </c>
      <c r="H428" t="s">
        <v>2059</v>
      </c>
      <c r="I428" t="s">
        <v>2060</v>
      </c>
      <c r="J428">
        <v>18</v>
      </c>
      <c r="K428">
        <v>234</v>
      </c>
      <c r="L428">
        <v>0</v>
      </c>
      <c r="M428">
        <v>21.06</v>
      </c>
      <c r="N428">
        <v>21.06</v>
      </c>
      <c r="O428">
        <v>0</v>
      </c>
      <c r="P428" t="s">
        <v>2061</v>
      </c>
    </row>
    <row r="429" spans="1:16">
      <c r="A429" s="339">
        <v>43617</v>
      </c>
      <c r="B429" t="s">
        <v>817</v>
      </c>
      <c r="C429" t="s">
        <v>2152</v>
      </c>
      <c r="D429" t="s">
        <v>1064</v>
      </c>
      <c r="E429" t="s">
        <v>2057</v>
      </c>
      <c r="F429" t="s">
        <v>2414</v>
      </c>
      <c r="G429">
        <v>496</v>
      </c>
      <c r="H429" t="s">
        <v>2059</v>
      </c>
      <c r="I429" t="s">
        <v>2060</v>
      </c>
      <c r="J429">
        <v>18</v>
      </c>
      <c r="K429">
        <v>420</v>
      </c>
      <c r="L429">
        <v>0</v>
      </c>
      <c r="M429">
        <v>37.799999999999997</v>
      </c>
      <c r="N429">
        <v>37.799999999999997</v>
      </c>
      <c r="O429">
        <v>0</v>
      </c>
      <c r="P429" t="s">
        <v>2061</v>
      </c>
    </row>
    <row r="430" spans="1:16">
      <c r="A430" s="339">
        <v>43617</v>
      </c>
      <c r="B430" t="s">
        <v>992</v>
      </c>
      <c r="C430" t="s">
        <v>991</v>
      </c>
      <c r="D430" t="s">
        <v>1040</v>
      </c>
      <c r="E430" t="s">
        <v>2057</v>
      </c>
      <c r="F430" t="s">
        <v>2375</v>
      </c>
      <c r="G430">
        <v>935</v>
      </c>
      <c r="H430" t="s">
        <v>2059</v>
      </c>
      <c r="I430" t="s">
        <v>2060</v>
      </c>
      <c r="J430">
        <v>18</v>
      </c>
      <c r="K430">
        <v>792</v>
      </c>
      <c r="L430">
        <v>0</v>
      </c>
      <c r="M430">
        <v>71.28</v>
      </c>
      <c r="N430">
        <v>71.28</v>
      </c>
      <c r="O430">
        <v>0</v>
      </c>
      <c r="P430" t="s">
        <v>2061</v>
      </c>
    </row>
    <row r="431" spans="1:16">
      <c r="A431" s="339">
        <v>43617</v>
      </c>
      <c r="B431" t="s">
        <v>956</v>
      </c>
      <c r="C431" t="s">
        <v>2333</v>
      </c>
      <c r="D431" t="s">
        <v>1034</v>
      </c>
      <c r="E431" t="s">
        <v>2057</v>
      </c>
      <c r="F431" t="s">
        <v>2385</v>
      </c>
      <c r="G431">
        <v>6549</v>
      </c>
      <c r="H431" t="s">
        <v>2059</v>
      </c>
      <c r="I431" t="s">
        <v>2060</v>
      </c>
      <c r="J431">
        <v>18</v>
      </c>
      <c r="K431">
        <v>5550</v>
      </c>
      <c r="L431">
        <v>0</v>
      </c>
      <c r="M431">
        <v>499.5</v>
      </c>
      <c r="N431">
        <v>499.5</v>
      </c>
      <c r="O431">
        <v>0</v>
      </c>
      <c r="P431" t="s">
        <v>2061</v>
      </c>
    </row>
    <row r="432" spans="1:16">
      <c r="A432" s="339">
        <v>43617</v>
      </c>
      <c r="B432" t="s">
        <v>807</v>
      </c>
      <c r="C432" t="s">
        <v>2184</v>
      </c>
      <c r="D432" t="s">
        <v>2479</v>
      </c>
      <c r="E432" t="s">
        <v>2057</v>
      </c>
      <c r="F432" t="s">
        <v>2365</v>
      </c>
      <c r="G432">
        <v>10308</v>
      </c>
      <c r="H432" t="s">
        <v>2059</v>
      </c>
      <c r="I432" t="s">
        <v>2060</v>
      </c>
      <c r="J432">
        <v>18</v>
      </c>
      <c r="K432">
        <v>8735.52</v>
      </c>
      <c r="L432">
        <v>0</v>
      </c>
      <c r="M432">
        <v>786.2</v>
      </c>
      <c r="N432">
        <v>786.2</v>
      </c>
      <c r="O432">
        <v>0</v>
      </c>
      <c r="P432" t="s">
        <v>2061</v>
      </c>
    </row>
    <row r="433" spans="1:16">
      <c r="A433" s="339">
        <v>43617</v>
      </c>
      <c r="B433" t="s">
        <v>807</v>
      </c>
      <c r="C433" t="s">
        <v>2184</v>
      </c>
      <c r="D433" t="s">
        <v>2480</v>
      </c>
      <c r="E433" t="s">
        <v>2057</v>
      </c>
      <c r="F433" t="s">
        <v>2374</v>
      </c>
      <c r="G433">
        <v>66335</v>
      </c>
      <c r="H433" t="s">
        <v>2059</v>
      </c>
      <c r="I433" t="s">
        <v>2060</v>
      </c>
      <c r="J433">
        <v>18</v>
      </c>
      <c r="K433">
        <v>56216.12</v>
      </c>
      <c r="L433">
        <v>0</v>
      </c>
      <c r="M433">
        <v>5059.45</v>
      </c>
      <c r="N433">
        <v>5059.45</v>
      </c>
      <c r="O433">
        <v>0</v>
      </c>
      <c r="P433" t="s">
        <v>2061</v>
      </c>
    </row>
    <row r="434" spans="1:16">
      <c r="A434" s="339">
        <v>43617</v>
      </c>
      <c r="B434" t="s">
        <v>807</v>
      </c>
      <c r="C434" t="s">
        <v>2184</v>
      </c>
      <c r="D434" t="s">
        <v>2481</v>
      </c>
      <c r="E434" t="s">
        <v>2057</v>
      </c>
      <c r="F434" t="s">
        <v>2374</v>
      </c>
      <c r="G434">
        <v>33229</v>
      </c>
      <c r="H434" t="s">
        <v>2059</v>
      </c>
      <c r="I434" t="s">
        <v>2060</v>
      </c>
      <c r="J434">
        <v>18</v>
      </c>
      <c r="K434">
        <v>28160.2</v>
      </c>
      <c r="L434">
        <v>0</v>
      </c>
      <c r="M434">
        <v>2534.42</v>
      </c>
      <c r="N434">
        <v>2534.42</v>
      </c>
      <c r="O434">
        <v>0</v>
      </c>
      <c r="P434" t="s">
        <v>2061</v>
      </c>
    </row>
    <row r="435" spans="1:16">
      <c r="A435" s="339">
        <v>43617</v>
      </c>
      <c r="B435" t="s">
        <v>807</v>
      </c>
      <c r="C435" t="s">
        <v>2184</v>
      </c>
      <c r="D435" t="s">
        <v>2482</v>
      </c>
      <c r="E435" t="s">
        <v>2057</v>
      </c>
      <c r="F435" t="s">
        <v>2375</v>
      </c>
      <c r="G435">
        <v>20617</v>
      </c>
      <c r="H435" t="s">
        <v>2059</v>
      </c>
      <c r="I435" t="s">
        <v>2060</v>
      </c>
      <c r="J435">
        <v>18</v>
      </c>
      <c r="K435">
        <v>17472.04</v>
      </c>
      <c r="L435">
        <v>0</v>
      </c>
      <c r="M435">
        <v>1572.48</v>
      </c>
      <c r="N435">
        <v>1572.48</v>
      </c>
      <c r="O435">
        <v>0</v>
      </c>
      <c r="P435" t="s">
        <v>2061</v>
      </c>
    </row>
    <row r="436" spans="1:16">
      <c r="A436" s="339">
        <v>43617</v>
      </c>
      <c r="B436" t="s">
        <v>807</v>
      </c>
      <c r="C436" t="s">
        <v>2184</v>
      </c>
      <c r="D436" t="s">
        <v>2483</v>
      </c>
      <c r="E436" t="s">
        <v>2057</v>
      </c>
      <c r="F436" t="s">
        <v>2484</v>
      </c>
      <c r="G436">
        <v>2656</v>
      </c>
      <c r="H436" t="s">
        <v>2059</v>
      </c>
      <c r="I436" t="s">
        <v>2060</v>
      </c>
      <c r="J436">
        <v>18</v>
      </c>
      <c r="K436">
        <v>2250.8200000000002</v>
      </c>
      <c r="L436">
        <v>0</v>
      </c>
      <c r="M436">
        <v>202.57</v>
      </c>
      <c r="N436">
        <v>202.57</v>
      </c>
      <c r="O436">
        <v>0</v>
      </c>
      <c r="P436" t="s">
        <v>2061</v>
      </c>
    </row>
    <row r="437" spans="1:16">
      <c r="A437" s="339">
        <v>43617</v>
      </c>
      <c r="B437" t="s">
        <v>807</v>
      </c>
      <c r="C437" t="s">
        <v>2184</v>
      </c>
      <c r="D437" t="s">
        <v>2485</v>
      </c>
      <c r="E437" t="s">
        <v>2057</v>
      </c>
      <c r="F437" t="s">
        <v>2390</v>
      </c>
      <c r="G437">
        <v>3863</v>
      </c>
      <c r="H437" t="s">
        <v>2059</v>
      </c>
      <c r="I437" t="s">
        <v>2060</v>
      </c>
      <c r="J437">
        <v>18</v>
      </c>
      <c r="K437">
        <v>3273.68</v>
      </c>
      <c r="L437">
        <v>0</v>
      </c>
      <c r="M437">
        <v>294.63</v>
      </c>
      <c r="N437">
        <v>294.63</v>
      </c>
      <c r="O437">
        <v>0</v>
      </c>
      <c r="P437" t="s">
        <v>2061</v>
      </c>
    </row>
    <row r="438" spans="1:16">
      <c r="A438" s="339">
        <v>43617</v>
      </c>
      <c r="B438" t="s">
        <v>807</v>
      </c>
      <c r="C438" t="s">
        <v>2184</v>
      </c>
      <c r="D438" t="s">
        <v>2486</v>
      </c>
      <c r="E438" t="s">
        <v>2057</v>
      </c>
      <c r="F438" t="s">
        <v>2403</v>
      </c>
      <c r="G438">
        <v>20858</v>
      </c>
      <c r="H438" t="s">
        <v>2059</v>
      </c>
      <c r="I438" t="s">
        <v>2060</v>
      </c>
      <c r="J438">
        <v>18</v>
      </c>
      <c r="K438">
        <v>17676.32</v>
      </c>
      <c r="L438">
        <v>0</v>
      </c>
      <c r="M438">
        <v>1590.87</v>
      </c>
      <c r="N438">
        <v>1590.87</v>
      </c>
      <c r="O438">
        <v>0</v>
      </c>
      <c r="P438" t="s">
        <v>2061</v>
      </c>
    </row>
    <row r="439" spans="1:16">
      <c r="A439" s="339">
        <v>43617</v>
      </c>
      <c r="B439" t="s">
        <v>807</v>
      </c>
      <c r="C439" t="s">
        <v>2184</v>
      </c>
      <c r="D439" t="s">
        <v>2487</v>
      </c>
      <c r="E439" t="s">
        <v>2057</v>
      </c>
      <c r="F439" t="s">
        <v>2366</v>
      </c>
      <c r="G439">
        <v>41713</v>
      </c>
      <c r="H439" t="s">
        <v>2059</v>
      </c>
      <c r="I439" t="s">
        <v>2060</v>
      </c>
      <c r="J439">
        <v>18</v>
      </c>
      <c r="K439">
        <v>35350</v>
      </c>
      <c r="L439">
        <v>0</v>
      </c>
      <c r="M439">
        <v>3181.5</v>
      </c>
      <c r="N439">
        <v>3181.5</v>
      </c>
      <c r="O439">
        <v>0</v>
      </c>
      <c r="P439" t="s">
        <v>2061</v>
      </c>
    </row>
    <row r="440" spans="1:16">
      <c r="A440" s="339">
        <v>43617</v>
      </c>
      <c r="B440" t="s">
        <v>807</v>
      </c>
      <c r="C440" t="s">
        <v>2184</v>
      </c>
      <c r="D440" t="s">
        <v>2488</v>
      </c>
      <c r="E440" t="s">
        <v>2057</v>
      </c>
      <c r="F440" t="s">
        <v>2366</v>
      </c>
      <c r="G440">
        <v>20617</v>
      </c>
      <c r="H440" t="s">
        <v>2059</v>
      </c>
      <c r="I440" t="s">
        <v>2060</v>
      </c>
      <c r="J440">
        <v>18</v>
      </c>
      <c r="K440">
        <v>17472.04</v>
      </c>
      <c r="L440">
        <v>0</v>
      </c>
      <c r="M440">
        <v>1572.48</v>
      </c>
      <c r="N440">
        <v>1572.48</v>
      </c>
      <c r="O440">
        <v>0</v>
      </c>
      <c r="P440" t="s">
        <v>2061</v>
      </c>
    </row>
    <row r="441" spans="1:16">
      <c r="A441" s="339">
        <v>43617</v>
      </c>
      <c r="B441" t="s">
        <v>807</v>
      </c>
      <c r="C441" t="s">
        <v>2184</v>
      </c>
      <c r="D441" t="s">
        <v>2489</v>
      </c>
      <c r="E441" t="s">
        <v>2057</v>
      </c>
      <c r="F441" t="s">
        <v>2421</v>
      </c>
      <c r="G441">
        <v>15010</v>
      </c>
      <c r="H441" t="s">
        <v>2059</v>
      </c>
      <c r="I441" t="s">
        <v>2060</v>
      </c>
      <c r="J441">
        <v>18</v>
      </c>
      <c r="K441">
        <v>12720.4</v>
      </c>
      <c r="L441">
        <v>0</v>
      </c>
      <c r="M441">
        <v>1144.8399999999999</v>
      </c>
      <c r="N441">
        <v>1144.8399999999999</v>
      </c>
      <c r="O441">
        <v>0</v>
      </c>
      <c r="P441" t="s">
        <v>2061</v>
      </c>
    </row>
    <row r="442" spans="1:16">
      <c r="A442" s="339">
        <v>43617</v>
      </c>
      <c r="B442" t="s">
        <v>807</v>
      </c>
      <c r="C442" t="s">
        <v>2184</v>
      </c>
      <c r="D442" t="s">
        <v>2490</v>
      </c>
      <c r="E442" t="s">
        <v>2057</v>
      </c>
      <c r="F442" t="s">
        <v>2368</v>
      </c>
      <c r="G442">
        <v>8260</v>
      </c>
      <c r="H442" t="s">
        <v>2059</v>
      </c>
      <c r="I442" t="s">
        <v>2060</v>
      </c>
      <c r="J442">
        <v>18</v>
      </c>
      <c r="K442">
        <v>7000</v>
      </c>
      <c r="L442">
        <v>0</v>
      </c>
      <c r="M442">
        <v>630</v>
      </c>
      <c r="N442">
        <v>630</v>
      </c>
      <c r="O442">
        <v>0</v>
      </c>
      <c r="P442" t="s">
        <v>2061</v>
      </c>
    </row>
    <row r="443" spans="1:16">
      <c r="A443" s="339">
        <v>43617</v>
      </c>
      <c r="B443" t="s">
        <v>807</v>
      </c>
      <c r="C443" t="s">
        <v>2184</v>
      </c>
      <c r="D443" t="s">
        <v>2491</v>
      </c>
      <c r="E443" t="s">
        <v>2057</v>
      </c>
      <c r="F443" t="s">
        <v>2396</v>
      </c>
      <c r="G443">
        <v>61851</v>
      </c>
      <c r="H443" t="s">
        <v>2059</v>
      </c>
      <c r="I443" t="s">
        <v>2060</v>
      </c>
      <c r="J443">
        <v>18</v>
      </c>
      <c r="K443">
        <v>52416.12</v>
      </c>
      <c r="L443">
        <v>0</v>
      </c>
      <c r="M443">
        <v>4717.45</v>
      </c>
      <c r="N443">
        <v>4717.45</v>
      </c>
      <c r="O443">
        <v>0</v>
      </c>
      <c r="P443" t="s">
        <v>2061</v>
      </c>
    </row>
    <row r="444" spans="1:16">
      <c r="A444" s="339">
        <v>43617</v>
      </c>
      <c r="B444" t="s">
        <v>807</v>
      </c>
      <c r="C444" t="s">
        <v>2184</v>
      </c>
      <c r="D444" t="s">
        <v>2492</v>
      </c>
      <c r="E444" t="s">
        <v>2057</v>
      </c>
      <c r="F444" t="s">
        <v>2406</v>
      </c>
      <c r="G444">
        <v>8874</v>
      </c>
      <c r="H444" t="s">
        <v>2059</v>
      </c>
      <c r="I444" t="s">
        <v>2060</v>
      </c>
      <c r="J444">
        <v>18</v>
      </c>
      <c r="K444">
        <v>7520.4</v>
      </c>
      <c r="L444">
        <v>0</v>
      </c>
      <c r="M444">
        <v>676.84</v>
      </c>
      <c r="N444">
        <v>676.84</v>
      </c>
      <c r="O444">
        <v>0</v>
      </c>
      <c r="P444" t="s">
        <v>2061</v>
      </c>
    </row>
    <row r="445" spans="1:16">
      <c r="A445" s="339">
        <v>43617</v>
      </c>
      <c r="B445" t="s">
        <v>853</v>
      </c>
      <c r="C445" t="s">
        <v>2493</v>
      </c>
      <c r="D445" t="s">
        <v>1473</v>
      </c>
      <c r="E445" t="s">
        <v>2057</v>
      </c>
      <c r="F445" t="s">
        <v>2063</v>
      </c>
      <c r="G445">
        <v>1652</v>
      </c>
      <c r="H445" t="s">
        <v>2059</v>
      </c>
      <c r="I445" t="s">
        <v>2060</v>
      </c>
      <c r="J445">
        <v>18</v>
      </c>
      <c r="K445">
        <v>1400</v>
      </c>
      <c r="L445">
        <v>0</v>
      </c>
      <c r="M445">
        <v>126</v>
      </c>
      <c r="N445">
        <v>126</v>
      </c>
      <c r="O445">
        <v>0</v>
      </c>
      <c r="P445" t="s">
        <v>2061</v>
      </c>
    </row>
    <row r="446" spans="1:16">
      <c r="A446" s="339">
        <v>43617</v>
      </c>
      <c r="B446" t="s">
        <v>931</v>
      </c>
      <c r="C446" t="s">
        <v>2341</v>
      </c>
      <c r="D446" t="s">
        <v>1036</v>
      </c>
      <c r="E446" t="s">
        <v>2057</v>
      </c>
      <c r="F446" t="s">
        <v>2365</v>
      </c>
      <c r="G446">
        <v>29059</v>
      </c>
      <c r="H446" t="s">
        <v>2059</v>
      </c>
      <c r="I446" t="s">
        <v>2060</v>
      </c>
      <c r="J446">
        <v>18</v>
      </c>
      <c r="K446">
        <v>24626</v>
      </c>
      <c r="L446">
        <v>0</v>
      </c>
      <c r="M446">
        <v>2216.34</v>
      </c>
      <c r="N446">
        <v>2216.34</v>
      </c>
      <c r="O446">
        <v>0</v>
      </c>
      <c r="P446" t="s">
        <v>2061</v>
      </c>
    </row>
    <row r="447" spans="1:16">
      <c r="A447" s="339">
        <v>43617</v>
      </c>
      <c r="B447" t="s">
        <v>931</v>
      </c>
      <c r="C447" t="s">
        <v>2341</v>
      </c>
      <c r="D447" t="s">
        <v>2494</v>
      </c>
      <c r="E447" t="s">
        <v>2057</v>
      </c>
      <c r="F447" t="s">
        <v>2365</v>
      </c>
      <c r="G447">
        <v>894912</v>
      </c>
      <c r="H447" t="s">
        <v>2059</v>
      </c>
      <c r="I447" t="s">
        <v>2060</v>
      </c>
      <c r="J447">
        <v>18</v>
      </c>
      <c r="K447">
        <v>758400</v>
      </c>
      <c r="L447">
        <v>0</v>
      </c>
      <c r="M447">
        <v>68256</v>
      </c>
      <c r="N447">
        <v>68256</v>
      </c>
      <c r="O447">
        <v>0</v>
      </c>
      <c r="P447" t="s">
        <v>2061</v>
      </c>
    </row>
    <row r="448" spans="1:16">
      <c r="A448" s="339">
        <v>43617</v>
      </c>
      <c r="B448" t="s">
        <v>890</v>
      </c>
      <c r="C448" t="s">
        <v>2495</v>
      </c>
      <c r="D448" t="s">
        <v>2496</v>
      </c>
      <c r="E448" t="s">
        <v>2057</v>
      </c>
      <c r="F448" t="s">
        <v>2073</v>
      </c>
      <c r="G448">
        <v>37620</v>
      </c>
      <c r="H448" t="s">
        <v>2059</v>
      </c>
      <c r="I448" t="s">
        <v>2060</v>
      </c>
      <c r="J448">
        <v>18</v>
      </c>
      <c r="K448">
        <v>31881.25</v>
      </c>
      <c r="L448">
        <v>0</v>
      </c>
      <c r="M448">
        <v>2869.31</v>
      </c>
      <c r="N448">
        <v>2869.31</v>
      </c>
      <c r="O448">
        <v>0</v>
      </c>
      <c r="P448" t="s">
        <v>2061</v>
      </c>
    </row>
    <row r="449" spans="1:16">
      <c r="A449" s="339">
        <v>43617</v>
      </c>
      <c r="B449" t="s">
        <v>871</v>
      </c>
      <c r="C449" t="s">
        <v>2497</v>
      </c>
      <c r="D449" t="s">
        <v>976</v>
      </c>
      <c r="E449" t="s">
        <v>2057</v>
      </c>
      <c r="F449" t="s">
        <v>2300</v>
      </c>
      <c r="G449">
        <v>484</v>
      </c>
      <c r="H449" t="s">
        <v>2059</v>
      </c>
      <c r="I449" t="s">
        <v>2060</v>
      </c>
      <c r="J449">
        <v>18</v>
      </c>
      <c r="K449">
        <v>410</v>
      </c>
      <c r="L449">
        <v>0</v>
      </c>
      <c r="M449">
        <v>36.9</v>
      </c>
      <c r="N449">
        <v>36.9</v>
      </c>
      <c r="O449">
        <v>0</v>
      </c>
      <c r="P449" t="s">
        <v>2061</v>
      </c>
    </row>
    <row r="450" spans="1:16">
      <c r="A450" s="339">
        <v>43617</v>
      </c>
      <c r="B450" t="s">
        <v>871</v>
      </c>
      <c r="C450" t="s">
        <v>2497</v>
      </c>
      <c r="D450" t="s">
        <v>977</v>
      </c>
      <c r="E450" t="s">
        <v>2057</v>
      </c>
      <c r="F450" t="s">
        <v>2255</v>
      </c>
      <c r="G450">
        <v>354</v>
      </c>
      <c r="H450" t="s">
        <v>2059</v>
      </c>
      <c r="I450" t="s">
        <v>2060</v>
      </c>
      <c r="J450">
        <v>18</v>
      </c>
      <c r="K450">
        <v>300</v>
      </c>
      <c r="L450">
        <v>0</v>
      </c>
      <c r="M450">
        <v>27</v>
      </c>
      <c r="N450">
        <v>27</v>
      </c>
      <c r="O450">
        <v>0</v>
      </c>
      <c r="P450" t="s">
        <v>2061</v>
      </c>
    </row>
    <row r="451" spans="1:16">
      <c r="A451" s="339">
        <v>43617</v>
      </c>
      <c r="B451" t="s">
        <v>871</v>
      </c>
      <c r="C451" t="s">
        <v>2497</v>
      </c>
      <c r="D451" t="s">
        <v>1001</v>
      </c>
      <c r="E451" t="s">
        <v>2057</v>
      </c>
      <c r="F451" t="s">
        <v>2331</v>
      </c>
      <c r="G451">
        <v>354</v>
      </c>
      <c r="H451" t="s">
        <v>2059</v>
      </c>
      <c r="I451" t="s">
        <v>2060</v>
      </c>
      <c r="J451">
        <v>18</v>
      </c>
      <c r="K451">
        <v>300</v>
      </c>
      <c r="L451">
        <v>0</v>
      </c>
      <c r="M451">
        <v>27</v>
      </c>
      <c r="N451">
        <v>27</v>
      </c>
      <c r="O451">
        <v>0</v>
      </c>
      <c r="P451" t="s">
        <v>2061</v>
      </c>
    </row>
    <row r="452" spans="1:16">
      <c r="A452" s="339">
        <v>43617</v>
      </c>
      <c r="B452" t="s">
        <v>871</v>
      </c>
      <c r="C452" t="s">
        <v>2497</v>
      </c>
      <c r="D452" t="s">
        <v>2498</v>
      </c>
      <c r="E452" t="s">
        <v>2057</v>
      </c>
      <c r="F452" t="s">
        <v>2390</v>
      </c>
      <c r="G452">
        <v>201</v>
      </c>
      <c r="H452" t="s">
        <v>2059</v>
      </c>
      <c r="I452" t="s">
        <v>2060</v>
      </c>
      <c r="J452">
        <v>18</v>
      </c>
      <c r="K452">
        <v>170</v>
      </c>
      <c r="L452">
        <v>0</v>
      </c>
      <c r="M452">
        <v>15.3</v>
      </c>
      <c r="N452">
        <v>15.3</v>
      </c>
      <c r="O452">
        <v>0</v>
      </c>
      <c r="P452" t="s">
        <v>2061</v>
      </c>
    </row>
    <row r="453" spans="1:16">
      <c r="A453" s="339">
        <v>43617</v>
      </c>
      <c r="B453" t="s">
        <v>871</v>
      </c>
      <c r="C453" t="s">
        <v>2497</v>
      </c>
      <c r="D453" t="s">
        <v>1057</v>
      </c>
      <c r="E453" t="s">
        <v>2057</v>
      </c>
      <c r="F453" t="s">
        <v>2405</v>
      </c>
      <c r="G453">
        <v>472</v>
      </c>
      <c r="H453" t="s">
        <v>2059</v>
      </c>
      <c r="I453" t="s">
        <v>2060</v>
      </c>
      <c r="J453">
        <v>18</v>
      </c>
      <c r="K453">
        <v>400</v>
      </c>
      <c r="L453">
        <v>0</v>
      </c>
      <c r="M453">
        <v>36</v>
      </c>
      <c r="N453">
        <v>36</v>
      </c>
      <c r="O453">
        <v>0</v>
      </c>
      <c r="P453" t="s">
        <v>2061</v>
      </c>
    </row>
    <row r="454" spans="1:16">
      <c r="A454" s="339">
        <v>43617</v>
      </c>
      <c r="B454" t="s">
        <v>871</v>
      </c>
      <c r="C454" t="s">
        <v>2497</v>
      </c>
      <c r="D454" t="s">
        <v>1072</v>
      </c>
      <c r="E454" t="s">
        <v>2057</v>
      </c>
      <c r="F454" t="s">
        <v>2406</v>
      </c>
      <c r="G454">
        <v>354</v>
      </c>
      <c r="H454" t="s">
        <v>2059</v>
      </c>
      <c r="I454" t="s">
        <v>2060</v>
      </c>
      <c r="J454">
        <v>18</v>
      </c>
      <c r="K454">
        <v>300</v>
      </c>
      <c r="L454">
        <v>0</v>
      </c>
      <c r="M454">
        <v>27</v>
      </c>
      <c r="N454">
        <v>27</v>
      </c>
      <c r="O454">
        <v>0</v>
      </c>
      <c r="P454" t="s">
        <v>2061</v>
      </c>
    </row>
    <row r="455" spans="1:16">
      <c r="A455" s="339">
        <v>43617</v>
      </c>
      <c r="B455" t="s">
        <v>871</v>
      </c>
      <c r="C455" t="s">
        <v>2497</v>
      </c>
      <c r="D455" t="s">
        <v>1083</v>
      </c>
      <c r="E455" t="s">
        <v>2057</v>
      </c>
      <c r="F455" t="s">
        <v>2369</v>
      </c>
      <c r="G455">
        <v>1121</v>
      </c>
      <c r="H455" t="s">
        <v>2059</v>
      </c>
      <c r="I455" t="s">
        <v>2060</v>
      </c>
      <c r="J455">
        <v>18</v>
      </c>
      <c r="K455">
        <v>950</v>
      </c>
      <c r="L455">
        <v>0</v>
      </c>
      <c r="M455">
        <v>85.5</v>
      </c>
      <c r="N455">
        <v>85.5</v>
      </c>
      <c r="O455">
        <v>0</v>
      </c>
      <c r="P455" t="s">
        <v>2061</v>
      </c>
    </row>
    <row r="456" spans="1:16">
      <c r="A456" s="339">
        <v>43617</v>
      </c>
      <c r="B456" t="s">
        <v>871</v>
      </c>
      <c r="C456" t="s">
        <v>2497</v>
      </c>
      <c r="D456" t="s">
        <v>1078</v>
      </c>
      <c r="E456" t="s">
        <v>2057</v>
      </c>
      <c r="F456" t="s">
        <v>2451</v>
      </c>
      <c r="G456">
        <v>354</v>
      </c>
      <c r="H456" t="s">
        <v>2059</v>
      </c>
      <c r="I456" t="s">
        <v>2060</v>
      </c>
      <c r="J456">
        <v>18</v>
      </c>
      <c r="K456">
        <v>300</v>
      </c>
      <c r="L456">
        <v>0</v>
      </c>
      <c r="M456">
        <v>27</v>
      </c>
      <c r="N456">
        <v>27</v>
      </c>
      <c r="O456">
        <v>0</v>
      </c>
      <c r="P456" t="s">
        <v>2061</v>
      </c>
    </row>
    <row r="457" spans="1:16">
      <c r="A457" s="339">
        <v>43617</v>
      </c>
      <c r="B457" t="s">
        <v>871</v>
      </c>
      <c r="C457" t="s">
        <v>2497</v>
      </c>
      <c r="D457" t="s">
        <v>872</v>
      </c>
      <c r="E457" t="s">
        <v>2057</v>
      </c>
      <c r="F457" t="s">
        <v>2119</v>
      </c>
      <c r="G457">
        <v>1180</v>
      </c>
      <c r="H457" t="s">
        <v>2059</v>
      </c>
      <c r="I457" t="s">
        <v>2060</v>
      </c>
      <c r="J457">
        <v>18</v>
      </c>
      <c r="K457">
        <v>1000</v>
      </c>
      <c r="L457">
        <v>0</v>
      </c>
      <c r="M457">
        <v>90</v>
      </c>
      <c r="N457">
        <v>90</v>
      </c>
      <c r="O457">
        <v>0</v>
      </c>
      <c r="P457" t="s">
        <v>2061</v>
      </c>
    </row>
    <row r="458" spans="1:16">
      <c r="A458" s="339">
        <v>43617</v>
      </c>
      <c r="B458" t="s">
        <v>824</v>
      </c>
      <c r="C458" t="s">
        <v>2192</v>
      </c>
      <c r="D458" t="s">
        <v>1017</v>
      </c>
      <c r="E458" t="s">
        <v>2057</v>
      </c>
      <c r="F458" t="s">
        <v>2374</v>
      </c>
      <c r="G458">
        <v>82314</v>
      </c>
      <c r="H458" t="s">
        <v>2059</v>
      </c>
      <c r="I458" t="s">
        <v>2060</v>
      </c>
      <c r="J458">
        <v>18</v>
      </c>
      <c r="K458">
        <v>69757.56</v>
      </c>
      <c r="L458">
        <v>0</v>
      </c>
      <c r="M458">
        <v>6278.18</v>
      </c>
      <c r="N458">
        <v>6278.18</v>
      </c>
      <c r="O458">
        <v>0</v>
      </c>
      <c r="P458" t="s">
        <v>2061</v>
      </c>
    </row>
    <row r="459" spans="1:16">
      <c r="A459" s="339">
        <v>43617</v>
      </c>
      <c r="B459" t="s">
        <v>824</v>
      </c>
      <c r="C459" t="s">
        <v>2192</v>
      </c>
      <c r="D459" t="s">
        <v>1018</v>
      </c>
      <c r="E459" t="s">
        <v>2057</v>
      </c>
      <c r="F459" t="s">
        <v>2374</v>
      </c>
      <c r="G459">
        <v>16426</v>
      </c>
      <c r="H459" t="s">
        <v>2059</v>
      </c>
      <c r="I459" t="s">
        <v>2060</v>
      </c>
      <c r="J459">
        <v>18</v>
      </c>
      <c r="K459">
        <v>13920.4</v>
      </c>
      <c r="L459">
        <v>0</v>
      </c>
      <c r="M459">
        <v>1252.8399999999999</v>
      </c>
      <c r="N459">
        <v>1252.8399999999999</v>
      </c>
      <c r="O459">
        <v>0</v>
      </c>
      <c r="P459" t="s">
        <v>2061</v>
      </c>
    </row>
    <row r="460" spans="1:16">
      <c r="A460" s="339">
        <v>43617</v>
      </c>
      <c r="B460" t="s">
        <v>824</v>
      </c>
      <c r="C460" t="s">
        <v>2192</v>
      </c>
      <c r="D460" t="s">
        <v>1019</v>
      </c>
      <c r="E460" t="s">
        <v>2057</v>
      </c>
      <c r="F460" t="s">
        <v>2374</v>
      </c>
      <c r="G460">
        <v>21806</v>
      </c>
      <c r="H460" t="s">
        <v>2059</v>
      </c>
      <c r="I460" t="s">
        <v>2060</v>
      </c>
      <c r="J460">
        <v>18</v>
      </c>
      <c r="K460">
        <v>18479.599999999999</v>
      </c>
      <c r="L460">
        <v>0</v>
      </c>
      <c r="M460">
        <v>1663.16</v>
      </c>
      <c r="N460">
        <v>1663.16</v>
      </c>
      <c r="O460">
        <v>0</v>
      </c>
      <c r="P460" t="s">
        <v>2061</v>
      </c>
    </row>
    <row r="461" spans="1:16">
      <c r="A461" s="339">
        <v>43617</v>
      </c>
      <c r="B461" t="s">
        <v>824</v>
      </c>
      <c r="C461" t="s">
        <v>2192</v>
      </c>
      <c r="D461" t="s">
        <v>1020</v>
      </c>
      <c r="E461" t="s">
        <v>2057</v>
      </c>
      <c r="F461" t="s">
        <v>2374</v>
      </c>
      <c r="G461">
        <v>2832</v>
      </c>
      <c r="H461" t="s">
        <v>2059</v>
      </c>
      <c r="I461" t="s">
        <v>2060</v>
      </c>
      <c r="J461">
        <v>18</v>
      </c>
      <c r="K461">
        <v>2400</v>
      </c>
      <c r="L461">
        <v>0</v>
      </c>
      <c r="M461">
        <v>216</v>
      </c>
      <c r="N461">
        <v>216</v>
      </c>
      <c r="O461">
        <v>0</v>
      </c>
      <c r="P461" t="s">
        <v>2061</v>
      </c>
    </row>
    <row r="462" spans="1:16">
      <c r="A462" s="339">
        <v>43617</v>
      </c>
      <c r="B462" t="s">
        <v>824</v>
      </c>
      <c r="C462" t="s">
        <v>2192</v>
      </c>
      <c r="D462" t="s">
        <v>1046</v>
      </c>
      <c r="E462" t="s">
        <v>2057</v>
      </c>
      <c r="F462" t="s">
        <v>2403</v>
      </c>
      <c r="G462">
        <v>82314</v>
      </c>
      <c r="H462" t="s">
        <v>2059</v>
      </c>
      <c r="I462" t="s">
        <v>2060</v>
      </c>
      <c r="J462">
        <v>18</v>
      </c>
      <c r="K462">
        <v>69757.56</v>
      </c>
      <c r="L462">
        <v>0</v>
      </c>
      <c r="M462">
        <v>6278.18</v>
      </c>
      <c r="N462">
        <v>6278.18</v>
      </c>
      <c r="O462">
        <v>0</v>
      </c>
      <c r="P462" t="s">
        <v>2061</v>
      </c>
    </row>
    <row r="463" spans="1:16">
      <c r="A463" s="339">
        <v>43617</v>
      </c>
      <c r="B463" t="s">
        <v>824</v>
      </c>
      <c r="C463" t="s">
        <v>2192</v>
      </c>
      <c r="D463" t="s">
        <v>1047</v>
      </c>
      <c r="E463" t="s">
        <v>2057</v>
      </c>
      <c r="F463" t="s">
        <v>2403</v>
      </c>
      <c r="G463">
        <v>10903</v>
      </c>
      <c r="H463" t="s">
        <v>2059</v>
      </c>
      <c r="I463" t="s">
        <v>2060</v>
      </c>
      <c r="J463">
        <v>18</v>
      </c>
      <c r="K463">
        <v>9239.7999999999993</v>
      </c>
      <c r="L463">
        <v>0</v>
      </c>
      <c r="M463">
        <v>831.58</v>
      </c>
      <c r="N463">
        <v>831.58</v>
      </c>
      <c r="O463">
        <v>0</v>
      </c>
      <c r="P463" t="s">
        <v>2061</v>
      </c>
    </row>
    <row r="464" spans="1:16">
      <c r="A464" s="339">
        <v>43617</v>
      </c>
      <c r="B464" t="s">
        <v>824</v>
      </c>
      <c r="C464" t="s">
        <v>2192</v>
      </c>
      <c r="D464" t="s">
        <v>1076</v>
      </c>
      <c r="E464" t="s">
        <v>2057</v>
      </c>
      <c r="F464" t="s">
        <v>2406</v>
      </c>
      <c r="G464">
        <v>41157</v>
      </c>
      <c r="H464" t="s">
        <v>2059</v>
      </c>
      <c r="I464" t="s">
        <v>2060</v>
      </c>
      <c r="J464">
        <v>18</v>
      </c>
      <c r="K464">
        <v>34878.78</v>
      </c>
      <c r="L464">
        <v>0</v>
      </c>
      <c r="M464">
        <v>3139.09</v>
      </c>
      <c r="N464">
        <v>3139.09</v>
      </c>
      <c r="O464">
        <v>0</v>
      </c>
      <c r="P464" t="s">
        <v>2061</v>
      </c>
    </row>
    <row r="465" spans="1:16">
      <c r="A465" s="339">
        <v>43617</v>
      </c>
      <c r="B465" t="s">
        <v>824</v>
      </c>
      <c r="C465" t="s">
        <v>2192</v>
      </c>
      <c r="D465" t="s">
        <v>1077</v>
      </c>
      <c r="E465" t="s">
        <v>2057</v>
      </c>
      <c r="F465" t="s">
        <v>2406</v>
      </c>
      <c r="G465">
        <v>21806</v>
      </c>
      <c r="H465" t="s">
        <v>2059</v>
      </c>
      <c r="I465" t="s">
        <v>2060</v>
      </c>
      <c r="J465">
        <v>18</v>
      </c>
      <c r="K465">
        <v>18479.599999999999</v>
      </c>
      <c r="L465">
        <v>0</v>
      </c>
      <c r="M465">
        <v>1663.16</v>
      </c>
      <c r="N465">
        <v>1663.16</v>
      </c>
      <c r="O465">
        <v>0</v>
      </c>
      <c r="P465" t="s">
        <v>2061</v>
      </c>
    </row>
    <row r="466" spans="1:16">
      <c r="A466" s="339">
        <v>43617</v>
      </c>
      <c r="B466" t="s">
        <v>811</v>
      </c>
      <c r="C466" t="s">
        <v>2193</v>
      </c>
      <c r="D466" t="s">
        <v>2499</v>
      </c>
      <c r="E466" t="s">
        <v>2057</v>
      </c>
      <c r="F466" t="s">
        <v>2410</v>
      </c>
      <c r="G466">
        <v>48831</v>
      </c>
      <c r="H466" t="s">
        <v>2059</v>
      </c>
      <c r="I466" t="s">
        <v>2060</v>
      </c>
      <c r="J466">
        <v>18</v>
      </c>
      <c r="K466">
        <v>41382</v>
      </c>
      <c r="L466">
        <v>0</v>
      </c>
      <c r="M466">
        <v>3724.38</v>
      </c>
      <c r="N466">
        <v>3724.38</v>
      </c>
      <c r="O466">
        <v>0</v>
      </c>
      <c r="P466" t="s">
        <v>2061</v>
      </c>
    </row>
    <row r="467" spans="1:16">
      <c r="A467" s="339">
        <v>43617</v>
      </c>
      <c r="B467" t="s">
        <v>811</v>
      </c>
      <c r="C467" t="s">
        <v>2193</v>
      </c>
      <c r="D467" t="s">
        <v>2225</v>
      </c>
      <c r="E467" t="s">
        <v>2057</v>
      </c>
      <c r="F467" t="s">
        <v>2403</v>
      </c>
      <c r="G467">
        <v>6782</v>
      </c>
      <c r="H467" t="s">
        <v>2059</v>
      </c>
      <c r="I467" t="s">
        <v>2060</v>
      </c>
      <c r="J467">
        <v>18</v>
      </c>
      <c r="K467">
        <v>5747.5</v>
      </c>
      <c r="L467">
        <v>0</v>
      </c>
      <c r="M467">
        <v>517.28</v>
      </c>
      <c r="N467">
        <v>517.28</v>
      </c>
      <c r="O467">
        <v>0</v>
      </c>
      <c r="P467" t="s">
        <v>2061</v>
      </c>
    </row>
    <row r="468" spans="1:16">
      <c r="A468" s="339">
        <v>43617</v>
      </c>
      <c r="B468" t="s">
        <v>811</v>
      </c>
      <c r="C468" t="s">
        <v>2193</v>
      </c>
      <c r="D468" t="s">
        <v>2500</v>
      </c>
      <c r="E468" t="s">
        <v>2057</v>
      </c>
      <c r="F468" t="s">
        <v>2366</v>
      </c>
      <c r="G468">
        <v>33910</v>
      </c>
      <c r="H468" t="s">
        <v>2059</v>
      </c>
      <c r="I468" t="s">
        <v>2060</v>
      </c>
      <c r="J468">
        <v>18</v>
      </c>
      <c r="K468">
        <v>28737.5</v>
      </c>
      <c r="L468">
        <v>0</v>
      </c>
      <c r="M468">
        <v>2586.38</v>
      </c>
      <c r="N468">
        <v>2586.38</v>
      </c>
      <c r="O468">
        <v>0</v>
      </c>
      <c r="P468" t="s">
        <v>2061</v>
      </c>
    </row>
    <row r="469" spans="1:16">
      <c r="A469" s="339">
        <v>43617</v>
      </c>
      <c r="B469" t="s">
        <v>811</v>
      </c>
      <c r="C469" t="s">
        <v>2193</v>
      </c>
      <c r="D469" t="s">
        <v>2501</v>
      </c>
      <c r="E469" t="s">
        <v>2057</v>
      </c>
      <c r="F469" t="s">
        <v>2502</v>
      </c>
      <c r="G469">
        <v>62937</v>
      </c>
      <c r="H469" t="s">
        <v>2059</v>
      </c>
      <c r="I469" t="s">
        <v>2060</v>
      </c>
      <c r="J469">
        <v>18</v>
      </c>
      <c r="K469">
        <v>53336.800000000003</v>
      </c>
      <c r="L469">
        <v>0</v>
      </c>
      <c r="M469">
        <v>4800.3100000000004</v>
      </c>
      <c r="N469">
        <v>4800.3100000000004</v>
      </c>
      <c r="O469">
        <v>0</v>
      </c>
      <c r="P469" t="s">
        <v>2061</v>
      </c>
    </row>
    <row r="470" spans="1:16">
      <c r="A470" s="339">
        <v>43617</v>
      </c>
      <c r="B470" t="s">
        <v>811</v>
      </c>
      <c r="C470" t="s">
        <v>2193</v>
      </c>
      <c r="D470" t="s">
        <v>2503</v>
      </c>
      <c r="E470" t="s">
        <v>2057</v>
      </c>
      <c r="F470" t="s">
        <v>2369</v>
      </c>
      <c r="G470">
        <v>31197</v>
      </c>
      <c r="H470" t="s">
        <v>2059</v>
      </c>
      <c r="I470" t="s">
        <v>2060</v>
      </c>
      <c r="J470">
        <v>18</v>
      </c>
      <c r="K470">
        <v>26438.5</v>
      </c>
      <c r="L470">
        <v>0</v>
      </c>
      <c r="M470">
        <v>2379.4699999999998</v>
      </c>
      <c r="N470">
        <v>2379.4699999999998</v>
      </c>
      <c r="O470">
        <v>0</v>
      </c>
      <c r="P470" t="s">
        <v>2061</v>
      </c>
    </row>
    <row r="471" spans="1:16">
      <c r="A471" s="339">
        <v>43617</v>
      </c>
      <c r="B471" t="s">
        <v>811</v>
      </c>
      <c r="C471" t="s">
        <v>2193</v>
      </c>
      <c r="D471" t="s">
        <v>2504</v>
      </c>
      <c r="E471" t="s">
        <v>2057</v>
      </c>
      <c r="F471" t="s">
        <v>2462</v>
      </c>
      <c r="G471">
        <v>14080</v>
      </c>
      <c r="H471" t="s">
        <v>2059</v>
      </c>
      <c r="I471" t="s">
        <v>2060</v>
      </c>
      <c r="J471">
        <v>18</v>
      </c>
      <c r="K471">
        <v>11931.81</v>
      </c>
      <c r="L471">
        <v>0</v>
      </c>
      <c r="M471">
        <v>1073.8599999999999</v>
      </c>
      <c r="N471">
        <v>1073.8599999999999</v>
      </c>
      <c r="O471">
        <v>0</v>
      </c>
      <c r="P471" t="s">
        <v>2061</v>
      </c>
    </row>
    <row r="472" spans="1:16">
      <c r="A472" s="339">
        <v>43617</v>
      </c>
      <c r="B472" t="s">
        <v>832</v>
      </c>
      <c r="C472" t="s">
        <v>2198</v>
      </c>
      <c r="D472" t="s">
        <v>1085</v>
      </c>
      <c r="E472" t="s">
        <v>2057</v>
      </c>
      <c r="F472" t="s">
        <v>2364</v>
      </c>
      <c r="G472">
        <v>5.9</v>
      </c>
      <c r="H472" t="s">
        <v>2059</v>
      </c>
      <c r="I472" t="s">
        <v>2060</v>
      </c>
      <c r="J472">
        <v>18</v>
      </c>
      <c r="K472">
        <v>5</v>
      </c>
      <c r="L472">
        <v>0</v>
      </c>
      <c r="M472">
        <v>0.45</v>
      </c>
      <c r="N472">
        <v>0.45</v>
      </c>
      <c r="O472">
        <v>0</v>
      </c>
      <c r="P472" t="s">
        <v>2061</v>
      </c>
    </row>
    <row r="473" spans="1:16">
      <c r="A473" s="339">
        <v>43617</v>
      </c>
      <c r="B473" t="s">
        <v>832</v>
      </c>
      <c r="C473" t="s">
        <v>2198</v>
      </c>
      <c r="D473" t="s">
        <v>1055</v>
      </c>
      <c r="E473" t="s">
        <v>2057</v>
      </c>
      <c r="F473" t="s">
        <v>2405</v>
      </c>
      <c r="G473">
        <v>1804.48</v>
      </c>
      <c r="H473" t="s">
        <v>2059</v>
      </c>
      <c r="I473" t="s">
        <v>2060</v>
      </c>
      <c r="J473">
        <v>18</v>
      </c>
      <c r="K473">
        <v>1529.22</v>
      </c>
      <c r="L473">
        <v>0</v>
      </c>
      <c r="M473">
        <v>137.63</v>
      </c>
      <c r="N473">
        <v>137.63</v>
      </c>
      <c r="O473">
        <v>0</v>
      </c>
      <c r="P473" t="s">
        <v>2061</v>
      </c>
    </row>
    <row r="474" spans="1:16">
      <c r="A474" s="339">
        <v>43617</v>
      </c>
      <c r="B474" t="s">
        <v>832</v>
      </c>
      <c r="C474" t="s">
        <v>2198</v>
      </c>
      <c r="D474" t="s">
        <v>1054</v>
      </c>
      <c r="E474" t="s">
        <v>2057</v>
      </c>
      <c r="F474" t="s">
        <v>2366</v>
      </c>
      <c r="G474">
        <v>59</v>
      </c>
      <c r="H474" t="s">
        <v>2059</v>
      </c>
      <c r="I474" t="s">
        <v>2060</v>
      </c>
      <c r="J474">
        <v>18</v>
      </c>
      <c r="K474">
        <v>50</v>
      </c>
      <c r="L474">
        <v>0</v>
      </c>
      <c r="M474">
        <v>4.5</v>
      </c>
      <c r="N474">
        <v>4.5</v>
      </c>
      <c r="O474">
        <v>0</v>
      </c>
      <c r="P474" t="s">
        <v>2061</v>
      </c>
    </row>
    <row r="475" spans="1:16">
      <c r="A475" s="339">
        <v>43617</v>
      </c>
      <c r="B475" t="s">
        <v>832</v>
      </c>
      <c r="C475" t="s">
        <v>2198</v>
      </c>
      <c r="D475" t="s">
        <v>1056</v>
      </c>
      <c r="E475" t="s">
        <v>2057</v>
      </c>
      <c r="F475" t="s">
        <v>2405</v>
      </c>
      <c r="G475">
        <v>590</v>
      </c>
      <c r="H475" t="s">
        <v>2059</v>
      </c>
      <c r="I475" t="s">
        <v>2060</v>
      </c>
      <c r="J475">
        <v>18</v>
      </c>
      <c r="K475">
        <v>500</v>
      </c>
      <c r="L475">
        <v>0</v>
      </c>
      <c r="M475">
        <v>45</v>
      </c>
      <c r="N475">
        <v>45</v>
      </c>
      <c r="O475">
        <v>0</v>
      </c>
      <c r="P475" t="s">
        <v>2061</v>
      </c>
    </row>
    <row r="476" spans="1:16">
      <c r="A476" s="339">
        <v>43617</v>
      </c>
      <c r="B476" t="s">
        <v>832</v>
      </c>
      <c r="C476" t="s">
        <v>2198</v>
      </c>
      <c r="D476" t="s">
        <v>1086</v>
      </c>
      <c r="E476" t="s">
        <v>2057</v>
      </c>
      <c r="F476" t="s">
        <v>2405</v>
      </c>
      <c r="G476">
        <v>1206.6600000000001</v>
      </c>
      <c r="H476" t="s">
        <v>2059</v>
      </c>
      <c r="I476" t="s">
        <v>2060</v>
      </c>
      <c r="J476">
        <v>18</v>
      </c>
      <c r="K476">
        <v>1022.59</v>
      </c>
      <c r="L476">
        <v>0</v>
      </c>
      <c r="M476">
        <v>92.03</v>
      </c>
      <c r="N476">
        <v>92.03</v>
      </c>
      <c r="O476">
        <v>0</v>
      </c>
      <c r="P476" t="s">
        <v>2061</v>
      </c>
    </row>
    <row r="477" spans="1:16">
      <c r="A477" s="339">
        <v>43617</v>
      </c>
      <c r="B477" t="s">
        <v>832</v>
      </c>
      <c r="C477" t="s">
        <v>2198</v>
      </c>
      <c r="D477" t="s">
        <v>2505</v>
      </c>
      <c r="E477" t="s">
        <v>2057</v>
      </c>
      <c r="F477" t="s">
        <v>2405</v>
      </c>
      <c r="G477">
        <v>2360</v>
      </c>
      <c r="H477" t="s">
        <v>2059</v>
      </c>
      <c r="I477" t="s">
        <v>2060</v>
      </c>
      <c r="J477">
        <v>18</v>
      </c>
      <c r="K477">
        <v>2000</v>
      </c>
      <c r="L477">
        <v>0</v>
      </c>
      <c r="M477">
        <v>180</v>
      </c>
      <c r="N477">
        <v>180</v>
      </c>
      <c r="O477">
        <v>0</v>
      </c>
      <c r="P477" t="s">
        <v>2061</v>
      </c>
    </row>
    <row r="478" spans="1:16">
      <c r="A478" s="339">
        <v>43617</v>
      </c>
      <c r="B478" t="s">
        <v>497</v>
      </c>
      <c r="C478" t="s">
        <v>2506</v>
      </c>
      <c r="D478" t="s">
        <v>2507</v>
      </c>
      <c r="E478" t="s">
        <v>2057</v>
      </c>
      <c r="F478" t="s">
        <v>2376</v>
      </c>
      <c r="G478">
        <v>45143.040000000001</v>
      </c>
      <c r="H478" t="s">
        <v>2059</v>
      </c>
      <c r="I478" t="s">
        <v>2060</v>
      </c>
      <c r="J478">
        <v>28</v>
      </c>
      <c r="K478">
        <v>35268</v>
      </c>
      <c r="L478">
        <v>0</v>
      </c>
      <c r="M478">
        <v>4937.5200000000004</v>
      </c>
      <c r="N478">
        <v>4937.5200000000004</v>
      </c>
      <c r="O478">
        <v>0</v>
      </c>
      <c r="P478" t="s">
        <v>2061</v>
      </c>
    </row>
    <row r="479" spans="1:16">
      <c r="A479" s="339">
        <v>43617</v>
      </c>
      <c r="B479" t="s">
        <v>497</v>
      </c>
      <c r="C479" t="s">
        <v>2506</v>
      </c>
      <c r="D479" t="s">
        <v>2508</v>
      </c>
      <c r="E479" t="s">
        <v>2057</v>
      </c>
      <c r="F479" t="s">
        <v>2376</v>
      </c>
      <c r="G479">
        <v>13001.48</v>
      </c>
      <c r="H479" t="s">
        <v>2059</v>
      </c>
      <c r="I479" t="s">
        <v>2060</v>
      </c>
      <c r="J479">
        <v>28</v>
      </c>
      <c r="K479">
        <v>10157.4</v>
      </c>
      <c r="L479">
        <v>0</v>
      </c>
      <c r="M479">
        <v>1422.04</v>
      </c>
      <c r="N479">
        <v>1422.04</v>
      </c>
      <c r="O479">
        <v>0</v>
      </c>
      <c r="P479" t="s">
        <v>2061</v>
      </c>
    </row>
    <row r="480" spans="1:16">
      <c r="A480" s="339">
        <v>43617</v>
      </c>
      <c r="B480" t="s">
        <v>981</v>
      </c>
      <c r="C480" t="s">
        <v>2509</v>
      </c>
      <c r="D480" t="s">
        <v>982</v>
      </c>
      <c r="E480" t="s">
        <v>2057</v>
      </c>
      <c r="F480" t="s">
        <v>2216</v>
      </c>
      <c r="G480">
        <v>19258</v>
      </c>
      <c r="H480" t="s">
        <v>2059</v>
      </c>
      <c r="I480" t="s">
        <v>2060</v>
      </c>
      <c r="J480">
        <v>18</v>
      </c>
      <c r="K480">
        <v>16320</v>
      </c>
      <c r="L480">
        <v>0</v>
      </c>
      <c r="M480">
        <v>1468.8</v>
      </c>
      <c r="N480">
        <v>1468.8</v>
      </c>
      <c r="O480">
        <v>0</v>
      </c>
      <c r="P480" t="s">
        <v>2061</v>
      </c>
    </row>
    <row r="481" spans="1:16">
      <c r="A481" s="339">
        <v>43617</v>
      </c>
      <c r="B481" t="s">
        <v>874</v>
      </c>
      <c r="C481" t="s">
        <v>2199</v>
      </c>
      <c r="D481" t="s">
        <v>2510</v>
      </c>
      <c r="E481" t="s">
        <v>2057</v>
      </c>
      <c r="F481" t="s">
        <v>2365</v>
      </c>
      <c r="G481">
        <v>3558.4</v>
      </c>
      <c r="H481" t="s">
        <v>2059</v>
      </c>
      <c r="I481" t="s">
        <v>2060</v>
      </c>
      <c r="J481">
        <v>28</v>
      </c>
      <c r="K481">
        <v>2780</v>
      </c>
      <c r="L481">
        <v>0</v>
      </c>
      <c r="M481">
        <v>389.2</v>
      </c>
      <c r="N481">
        <v>389.2</v>
      </c>
      <c r="O481">
        <v>0</v>
      </c>
      <c r="P481" t="s">
        <v>2061</v>
      </c>
    </row>
    <row r="482" spans="1:16">
      <c r="A482" s="339">
        <v>43617</v>
      </c>
      <c r="B482" t="s">
        <v>874</v>
      </c>
      <c r="C482" t="s">
        <v>2199</v>
      </c>
      <c r="D482" t="s">
        <v>2511</v>
      </c>
      <c r="E482" t="s">
        <v>2057</v>
      </c>
      <c r="F482" t="s">
        <v>2365</v>
      </c>
      <c r="G482">
        <v>1779.2</v>
      </c>
      <c r="H482" t="s">
        <v>2059</v>
      </c>
      <c r="I482" t="s">
        <v>2060</v>
      </c>
      <c r="J482">
        <v>28</v>
      </c>
      <c r="K482">
        <v>1390</v>
      </c>
      <c r="L482">
        <v>0</v>
      </c>
      <c r="M482">
        <v>194.6</v>
      </c>
      <c r="N482">
        <v>194.6</v>
      </c>
      <c r="O482">
        <v>0</v>
      </c>
      <c r="P482" t="s">
        <v>2061</v>
      </c>
    </row>
    <row r="483" spans="1:16">
      <c r="A483" s="339">
        <v>43617</v>
      </c>
      <c r="B483" t="s">
        <v>874</v>
      </c>
      <c r="C483" t="s">
        <v>2199</v>
      </c>
      <c r="D483" t="s">
        <v>2512</v>
      </c>
      <c r="E483" t="s">
        <v>2057</v>
      </c>
      <c r="F483" t="s">
        <v>2374</v>
      </c>
      <c r="G483">
        <v>2336.64</v>
      </c>
      <c r="H483" t="s">
        <v>2059</v>
      </c>
      <c r="I483" t="s">
        <v>2060</v>
      </c>
      <c r="J483">
        <v>28</v>
      </c>
      <c r="K483">
        <v>1825.5</v>
      </c>
      <c r="L483">
        <v>0</v>
      </c>
      <c r="M483">
        <v>255.57</v>
      </c>
      <c r="N483">
        <v>255.57</v>
      </c>
      <c r="O483">
        <v>0</v>
      </c>
      <c r="P483" t="s">
        <v>2061</v>
      </c>
    </row>
    <row r="484" spans="1:16">
      <c r="A484" s="339">
        <v>43617</v>
      </c>
      <c r="B484" t="s">
        <v>874</v>
      </c>
      <c r="C484" t="s">
        <v>2199</v>
      </c>
      <c r="D484" t="s">
        <v>2513</v>
      </c>
      <c r="E484" t="s">
        <v>2057</v>
      </c>
      <c r="F484" t="s">
        <v>2374</v>
      </c>
      <c r="G484">
        <v>2135.04</v>
      </c>
      <c r="H484" t="s">
        <v>2059</v>
      </c>
      <c r="I484" t="s">
        <v>2060</v>
      </c>
      <c r="J484">
        <v>28</v>
      </c>
      <c r="K484">
        <v>1668</v>
      </c>
      <c r="L484">
        <v>0</v>
      </c>
      <c r="M484">
        <v>233.52</v>
      </c>
      <c r="N484">
        <v>233.52</v>
      </c>
      <c r="O484">
        <v>0</v>
      </c>
      <c r="P484" t="s">
        <v>2061</v>
      </c>
    </row>
    <row r="485" spans="1:16">
      <c r="A485" s="339">
        <v>43617</v>
      </c>
      <c r="B485" t="s">
        <v>874</v>
      </c>
      <c r="C485" t="s">
        <v>2199</v>
      </c>
      <c r="D485" t="s">
        <v>2514</v>
      </c>
      <c r="E485" t="s">
        <v>2057</v>
      </c>
      <c r="F485" t="s">
        <v>2374</v>
      </c>
      <c r="G485">
        <v>604.79999999999995</v>
      </c>
      <c r="H485" t="s">
        <v>2059</v>
      </c>
      <c r="I485" t="s">
        <v>2060</v>
      </c>
      <c r="J485">
        <v>28</v>
      </c>
      <c r="K485">
        <v>472.5</v>
      </c>
      <c r="L485">
        <v>0</v>
      </c>
      <c r="M485">
        <v>66.150000000000006</v>
      </c>
      <c r="N485">
        <v>66.150000000000006</v>
      </c>
      <c r="O485">
        <v>0</v>
      </c>
      <c r="P485" t="s">
        <v>2061</v>
      </c>
    </row>
    <row r="486" spans="1:16">
      <c r="A486" s="339">
        <v>43617</v>
      </c>
      <c r="B486" t="s">
        <v>874</v>
      </c>
      <c r="C486" t="s">
        <v>2199</v>
      </c>
      <c r="D486" t="s">
        <v>2515</v>
      </c>
      <c r="E486" t="s">
        <v>2057</v>
      </c>
      <c r="F486" t="s">
        <v>2410</v>
      </c>
      <c r="G486">
        <v>1731.84</v>
      </c>
      <c r="H486" t="s">
        <v>2059</v>
      </c>
      <c r="I486" t="s">
        <v>2060</v>
      </c>
      <c r="J486">
        <v>28</v>
      </c>
      <c r="K486">
        <v>1353</v>
      </c>
      <c r="L486">
        <v>0</v>
      </c>
      <c r="M486">
        <v>189.42</v>
      </c>
      <c r="N486">
        <v>189.42</v>
      </c>
      <c r="O486">
        <v>0</v>
      </c>
      <c r="P486" t="s">
        <v>2061</v>
      </c>
    </row>
    <row r="487" spans="1:16">
      <c r="A487" s="339">
        <v>43617</v>
      </c>
      <c r="B487" t="s">
        <v>874</v>
      </c>
      <c r="C487" t="s">
        <v>2199</v>
      </c>
      <c r="D487" t="s">
        <v>2516</v>
      </c>
      <c r="E487" t="s">
        <v>2057</v>
      </c>
      <c r="F487" t="s">
        <v>2410</v>
      </c>
      <c r="G487">
        <v>2941.44</v>
      </c>
      <c r="H487" t="s">
        <v>2059</v>
      </c>
      <c r="I487" t="s">
        <v>2060</v>
      </c>
      <c r="J487">
        <v>28</v>
      </c>
      <c r="K487">
        <v>2298</v>
      </c>
      <c r="L487">
        <v>0</v>
      </c>
      <c r="M487">
        <v>321.72000000000003</v>
      </c>
      <c r="N487">
        <v>321.72000000000003</v>
      </c>
      <c r="O487">
        <v>0</v>
      </c>
      <c r="P487" t="s">
        <v>2061</v>
      </c>
    </row>
    <row r="488" spans="1:16">
      <c r="A488" s="339">
        <v>43617</v>
      </c>
      <c r="B488" t="s">
        <v>874</v>
      </c>
      <c r="C488" t="s">
        <v>2199</v>
      </c>
      <c r="D488" t="s">
        <v>2517</v>
      </c>
      <c r="E488" t="s">
        <v>2057</v>
      </c>
      <c r="F488" t="s">
        <v>2410</v>
      </c>
      <c r="G488">
        <v>1020.16</v>
      </c>
      <c r="H488" t="s">
        <v>2059</v>
      </c>
      <c r="I488" t="s">
        <v>2060</v>
      </c>
      <c r="J488">
        <v>28</v>
      </c>
      <c r="K488">
        <v>797</v>
      </c>
      <c r="L488">
        <v>0</v>
      </c>
      <c r="M488">
        <v>111.58</v>
      </c>
      <c r="N488">
        <v>111.58</v>
      </c>
      <c r="O488">
        <v>0</v>
      </c>
      <c r="P488" t="s">
        <v>2061</v>
      </c>
    </row>
    <row r="489" spans="1:16">
      <c r="A489" s="339">
        <v>43617</v>
      </c>
      <c r="B489" t="s">
        <v>874</v>
      </c>
      <c r="C489" t="s">
        <v>2199</v>
      </c>
      <c r="D489" t="s">
        <v>2518</v>
      </c>
      <c r="E489" t="s">
        <v>2057</v>
      </c>
      <c r="F489" t="s">
        <v>2364</v>
      </c>
      <c r="G489">
        <v>3558.4</v>
      </c>
      <c r="H489" t="s">
        <v>2059</v>
      </c>
      <c r="I489" t="s">
        <v>2060</v>
      </c>
      <c r="J489">
        <v>28</v>
      </c>
      <c r="K489">
        <v>2780</v>
      </c>
      <c r="L489">
        <v>0</v>
      </c>
      <c r="M489">
        <v>389.2</v>
      </c>
      <c r="N489">
        <v>389.2</v>
      </c>
      <c r="O489">
        <v>0</v>
      </c>
      <c r="P489" t="s">
        <v>2061</v>
      </c>
    </row>
    <row r="490" spans="1:16">
      <c r="A490" s="339">
        <v>43617</v>
      </c>
      <c r="B490" t="s">
        <v>874</v>
      </c>
      <c r="C490" t="s">
        <v>2199</v>
      </c>
      <c r="D490" t="s">
        <v>2519</v>
      </c>
      <c r="E490" t="s">
        <v>2057</v>
      </c>
      <c r="F490" t="s">
        <v>2364</v>
      </c>
      <c r="G490">
        <v>1233.92</v>
      </c>
      <c r="H490" t="s">
        <v>2059</v>
      </c>
      <c r="I490" t="s">
        <v>2060</v>
      </c>
      <c r="J490">
        <v>28</v>
      </c>
      <c r="K490">
        <v>964</v>
      </c>
      <c r="L490">
        <v>0</v>
      </c>
      <c r="M490">
        <v>134.96</v>
      </c>
      <c r="N490">
        <v>134.96</v>
      </c>
      <c r="O490">
        <v>0</v>
      </c>
      <c r="P490" t="s">
        <v>2061</v>
      </c>
    </row>
    <row r="491" spans="1:16">
      <c r="A491" s="339">
        <v>43617</v>
      </c>
      <c r="B491" t="s">
        <v>874</v>
      </c>
      <c r="C491" t="s">
        <v>2199</v>
      </c>
      <c r="D491" t="s">
        <v>2520</v>
      </c>
      <c r="E491" t="s">
        <v>2057</v>
      </c>
      <c r="F491" t="s">
        <v>2385</v>
      </c>
      <c r="G491">
        <v>2135.04</v>
      </c>
      <c r="H491" t="s">
        <v>2059</v>
      </c>
      <c r="I491" t="s">
        <v>2060</v>
      </c>
      <c r="J491">
        <v>28</v>
      </c>
      <c r="K491">
        <v>1668</v>
      </c>
      <c r="L491">
        <v>0</v>
      </c>
      <c r="M491">
        <v>233.52</v>
      </c>
      <c r="N491">
        <v>233.52</v>
      </c>
      <c r="O491">
        <v>0</v>
      </c>
      <c r="P491" t="s">
        <v>2061</v>
      </c>
    </row>
    <row r="492" spans="1:16">
      <c r="A492" s="339">
        <v>43617</v>
      </c>
      <c r="B492" t="s">
        <v>874</v>
      </c>
      <c r="C492" t="s">
        <v>2199</v>
      </c>
      <c r="D492" t="s">
        <v>2521</v>
      </c>
      <c r="E492" t="s">
        <v>2057</v>
      </c>
      <c r="F492" t="s">
        <v>2375</v>
      </c>
      <c r="G492">
        <v>2229.7600000000002</v>
      </c>
      <c r="H492" t="s">
        <v>2059</v>
      </c>
      <c r="I492" t="s">
        <v>2060</v>
      </c>
      <c r="J492">
        <v>28</v>
      </c>
      <c r="K492">
        <v>1742</v>
      </c>
      <c r="L492">
        <v>0</v>
      </c>
      <c r="M492">
        <v>243.88</v>
      </c>
      <c r="N492">
        <v>243.88</v>
      </c>
      <c r="O492">
        <v>0</v>
      </c>
      <c r="P492" t="s">
        <v>2061</v>
      </c>
    </row>
    <row r="493" spans="1:16">
      <c r="A493" s="339">
        <v>43617</v>
      </c>
      <c r="B493" t="s">
        <v>874</v>
      </c>
      <c r="C493" t="s">
        <v>2199</v>
      </c>
      <c r="D493" t="s">
        <v>2522</v>
      </c>
      <c r="E493" t="s">
        <v>2057</v>
      </c>
      <c r="F493" t="s">
        <v>2375</v>
      </c>
      <c r="G493">
        <v>2490.88</v>
      </c>
      <c r="H493" t="s">
        <v>2059</v>
      </c>
      <c r="I493" t="s">
        <v>2060</v>
      </c>
      <c r="J493">
        <v>28</v>
      </c>
      <c r="K493">
        <v>1946</v>
      </c>
      <c r="L493">
        <v>0</v>
      </c>
      <c r="M493">
        <v>272.44</v>
      </c>
      <c r="N493">
        <v>272.44</v>
      </c>
      <c r="O493">
        <v>0</v>
      </c>
      <c r="P493" t="s">
        <v>2061</v>
      </c>
    </row>
    <row r="494" spans="1:16">
      <c r="A494" s="339">
        <v>43617</v>
      </c>
      <c r="B494" t="s">
        <v>874</v>
      </c>
      <c r="C494" t="s">
        <v>2199</v>
      </c>
      <c r="D494" t="s">
        <v>2523</v>
      </c>
      <c r="E494" t="s">
        <v>2057</v>
      </c>
      <c r="F494" t="s">
        <v>2484</v>
      </c>
      <c r="G494">
        <v>2368.33</v>
      </c>
      <c r="H494" t="s">
        <v>2059</v>
      </c>
      <c r="I494" t="s">
        <v>2060</v>
      </c>
      <c r="J494">
        <v>28</v>
      </c>
      <c r="K494">
        <v>1850.29</v>
      </c>
      <c r="L494">
        <v>0</v>
      </c>
      <c r="M494">
        <v>259.04000000000002</v>
      </c>
      <c r="N494">
        <v>259.04000000000002</v>
      </c>
      <c r="O494">
        <v>0</v>
      </c>
      <c r="P494" t="s">
        <v>2061</v>
      </c>
    </row>
    <row r="495" spans="1:16">
      <c r="A495" s="339">
        <v>43617</v>
      </c>
      <c r="B495" t="s">
        <v>874</v>
      </c>
      <c r="C495" t="s">
        <v>2199</v>
      </c>
      <c r="D495" t="s">
        <v>2524</v>
      </c>
      <c r="E495" t="s">
        <v>2057</v>
      </c>
      <c r="F495" t="s">
        <v>2484</v>
      </c>
      <c r="G495">
        <v>2834.56</v>
      </c>
      <c r="H495" t="s">
        <v>2059</v>
      </c>
      <c r="I495" t="s">
        <v>2060</v>
      </c>
      <c r="J495">
        <v>28</v>
      </c>
      <c r="K495">
        <v>2214.5</v>
      </c>
      <c r="L495">
        <v>0</v>
      </c>
      <c r="M495">
        <v>310.02999999999997</v>
      </c>
      <c r="N495">
        <v>310.02999999999997</v>
      </c>
      <c r="O495">
        <v>0</v>
      </c>
      <c r="P495" t="s">
        <v>2061</v>
      </c>
    </row>
    <row r="496" spans="1:16">
      <c r="A496" s="339">
        <v>43617</v>
      </c>
      <c r="B496" t="s">
        <v>874</v>
      </c>
      <c r="C496" t="s">
        <v>2199</v>
      </c>
      <c r="D496" t="s">
        <v>2525</v>
      </c>
      <c r="E496" t="s">
        <v>2057</v>
      </c>
      <c r="F496" t="s">
        <v>2408</v>
      </c>
      <c r="G496">
        <v>2159.36</v>
      </c>
      <c r="H496" t="s">
        <v>2059</v>
      </c>
      <c r="I496" t="s">
        <v>2060</v>
      </c>
      <c r="J496">
        <v>28</v>
      </c>
      <c r="K496">
        <v>1687</v>
      </c>
      <c r="L496">
        <v>0</v>
      </c>
      <c r="M496">
        <v>236.18</v>
      </c>
      <c r="N496">
        <v>236.18</v>
      </c>
      <c r="O496">
        <v>0</v>
      </c>
      <c r="P496" t="s">
        <v>2061</v>
      </c>
    </row>
    <row r="497" spans="1:16">
      <c r="A497" s="339">
        <v>43617</v>
      </c>
      <c r="B497" t="s">
        <v>874</v>
      </c>
      <c r="C497" t="s">
        <v>2199</v>
      </c>
      <c r="D497" t="s">
        <v>2526</v>
      </c>
      <c r="E497" t="s">
        <v>2057</v>
      </c>
      <c r="F497" t="s">
        <v>2408</v>
      </c>
      <c r="G497">
        <v>1079.68</v>
      </c>
      <c r="H497" t="s">
        <v>2059</v>
      </c>
      <c r="I497" t="s">
        <v>2060</v>
      </c>
      <c r="J497">
        <v>28</v>
      </c>
      <c r="K497">
        <v>843.5</v>
      </c>
      <c r="L497">
        <v>0</v>
      </c>
      <c r="M497">
        <v>118.09</v>
      </c>
      <c r="N497">
        <v>118.09</v>
      </c>
      <c r="O497">
        <v>0</v>
      </c>
      <c r="P497" t="s">
        <v>2061</v>
      </c>
    </row>
    <row r="498" spans="1:16">
      <c r="A498" s="339">
        <v>43617</v>
      </c>
      <c r="B498" t="s">
        <v>874</v>
      </c>
      <c r="C498" t="s">
        <v>2199</v>
      </c>
      <c r="D498" t="s">
        <v>2527</v>
      </c>
      <c r="E498" t="s">
        <v>2057</v>
      </c>
      <c r="F498" t="s">
        <v>2408</v>
      </c>
      <c r="G498">
        <v>1209.5999999999999</v>
      </c>
      <c r="H498" t="s">
        <v>2059</v>
      </c>
      <c r="I498" t="s">
        <v>2060</v>
      </c>
      <c r="J498">
        <v>28</v>
      </c>
      <c r="K498">
        <v>945</v>
      </c>
      <c r="L498">
        <v>0</v>
      </c>
      <c r="M498">
        <v>132.30000000000001</v>
      </c>
      <c r="N498">
        <v>132.30000000000001</v>
      </c>
      <c r="O498">
        <v>0</v>
      </c>
      <c r="P498" t="s">
        <v>2061</v>
      </c>
    </row>
    <row r="499" spans="1:16">
      <c r="A499" s="339">
        <v>43617</v>
      </c>
      <c r="B499" t="s">
        <v>874</v>
      </c>
      <c r="C499" t="s">
        <v>2199</v>
      </c>
      <c r="D499" t="s">
        <v>2528</v>
      </c>
      <c r="E499" t="s">
        <v>2057</v>
      </c>
      <c r="F499" t="s">
        <v>2408</v>
      </c>
      <c r="G499">
        <v>1008</v>
      </c>
      <c r="H499" t="s">
        <v>2059</v>
      </c>
      <c r="I499" t="s">
        <v>2060</v>
      </c>
      <c r="J499">
        <v>28</v>
      </c>
      <c r="K499">
        <v>787.5</v>
      </c>
      <c r="L499">
        <v>0</v>
      </c>
      <c r="M499">
        <v>110.25</v>
      </c>
      <c r="N499">
        <v>110.25</v>
      </c>
      <c r="O499">
        <v>0</v>
      </c>
      <c r="P499" t="s">
        <v>2061</v>
      </c>
    </row>
    <row r="500" spans="1:16">
      <c r="A500" s="339">
        <v>43617</v>
      </c>
      <c r="B500" t="s">
        <v>874</v>
      </c>
      <c r="C500" t="s">
        <v>2199</v>
      </c>
      <c r="D500" t="s">
        <v>2529</v>
      </c>
      <c r="E500" t="s">
        <v>2057</v>
      </c>
      <c r="F500" t="s">
        <v>2408</v>
      </c>
      <c r="G500">
        <v>806.4</v>
      </c>
      <c r="H500" t="s">
        <v>2059</v>
      </c>
      <c r="I500" t="s">
        <v>2060</v>
      </c>
      <c r="J500">
        <v>28</v>
      </c>
      <c r="K500">
        <v>630</v>
      </c>
      <c r="L500">
        <v>0</v>
      </c>
      <c r="M500">
        <v>88.2</v>
      </c>
      <c r="N500">
        <v>88.2</v>
      </c>
      <c r="O500">
        <v>0</v>
      </c>
      <c r="P500" t="s">
        <v>2061</v>
      </c>
    </row>
    <row r="501" spans="1:16">
      <c r="A501" s="339">
        <v>43617</v>
      </c>
      <c r="B501" t="s">
        <v>874</v>
      </c>
      <c r="C501" t="s">
        <v>2199</v>
      </c>
      <c r="D501" t="s">
        <v>2530</v>
      </c>
      <c r="E501" t="s">
        <v>2057</v>
      </c>
      <c r="F501" t="s">
        <v>2387</v>
      </c>
      <c r="G501">
        <v>308.48</v>
      </c>
      <c r="H501" t="s">
        <v>2059</v>
      </c>
      <c r="I501" t="s">
        <v>2060</v>
      </c>
      <c r="J501">
        <v>28</v>
      </c>
      <c r="K501">
        <v>241</v>
      </c>
      <c r="L501">
        <v>0</v>
      </c>
      <c r="M501">
        <v>33.74</v>
      </c>
      <c r="N501">
        <v>33.74</v>
      </c>
      <c r="O501">
        <v>0</v>
      </c>
      <c r="P501" t="s">
        <v>2061</v>
      </c>
    </row>
    <row r="502" spans="1:16">
      <c r="A502" s="339">
        <v>43617</v>
      </c>
      <c r="B502" t="s">
        <v>874</v>
      </c>
      <c r="C502" t="s">
        <v>2199</v>
      </c>
      <c r="D502" t="s">
        <v>2531</v>
      </c>
      <c r="E502" t="s">
        <v>2057</v>
      </c>
      <c r="F502" t="s">
        <v>2387</v>
      </c>
      <c r="G502">
        <v>2443.52</v>
      </c>
      <c r="H502" t="s">
        <v>2059</v>
      </c>
      <c r="I502" t="s">
        <v>2060</v>
      </c>
      <c r="J502">
        <v>28</v>
      </c>
      <c r="K502">
        <v>1909</v>
      </c>
      <c r="L502">
        <v>0</v>
      </c>
      <c r="M502">
        <v>267.26</v>
      </c>
      <c r="N502">
        <v>267.26</v>
      </c>
      <c r="O502">
        <v>0</v>
      </c>
      <c r="P502" t="s">
        <v>2061</v>
      </c>
    </row>
    <row r="503" spans="1:16">
      <c r="A503" s="339">
        <v>43617</v>
      </c>
      <c r="B503" t="s">
        <v>874</v>
      </c>
      <c r="C503" t="s">
        <v>2199</v>
      </c>
      <c r="D503" t="s">
        <v>2532</v>
      </c>
      <c r="E503" t="s">
        <v>2057</v>
      </c>
      <c r="F503" t="s">
        <v>2387</v>
      </c>
      <c r="G503">
        <v>3155.2</v>
      </c>
      <c r="H503" t="s">
        <v>2059</v>
      </c>
      <c r="I503" t="s">
        <v>2060</v>
      </c>
      <c r="J503">
        <v>28</v>
      </c>
      <c r="K503">
        <v>2465</v>
      </c>
      <c r="L503">
        <v>0</v>
      </c>
      <c r="M503">
        <v>345.1</v>
      </c>
      <c r="N503">
        <v>345.1</v>
      </c>
      <c r="O503">
        <v>0</v>
      </c>
      <c r="P503" t="s">
        <v>2061</v>
      </c>
    </row>
    <row r="504" spans="1:16">
      <c r="A504" s="339">
        <v>43617</v>
      </c>
      <c r="B504" t="s">
        <v>874</v>
      </c>
      <c r="C504" t="s">
        <v>2199</v>
      </c>
      <c r="D504" t="s">
        <v>2533</v>
      </c>
      <c r="E504" t="s">
        <v>2057</v>
      </c>
      <c r="F504" t="s">
        <v>2390</v>
      </c>
      <c r="G504">
        <v>2135.04</v>
      </c>
      <c r="H504" t="s">
        <v>2059</v>
      </c>
      <c r="I504" t="s">
        <v>2060</v>
      </c>
      <c r="J504">
        <v>28</v>
      </c>
      <c r="K504">
        <v>1668</v>
      </c>
      <c r="L504">
        <v>0</v>
      </c>
      <c r="M504">
        <v>233.52</v>
      </c>
      <c r="N504">
        <v>233.52</v>
      </c>
      <c r="O504">
        <v>0</v>
      </c>
      <c r="P504" t="s">
        <v>2061</v>
      </c>
    </row>
    <row r="505" spans="1:16">
      <c r="A505" s="339">
        <v>43617</v>
      </c>
      <c r="B505" t="s">
        <v>874</v>
      </c>
      <c r="C505" t="s">
        <v>2199</v>
      </c>
      <c r="D505" t="s">
        <v>2534</v>
      </c>
      <c r="E505" t="s">
        <v>2057</v>
      </c>
      <c r="F505" t="s">
        <v>2390</v>
      </c>
      <c r="G505">
        <v>2135.04</v>
      </c>
      <c r="H505" t="s">
        <v>2059</v>
      </c>
      <c r="I505" t="s">
        <v>2060</v>
      </c>
      <c r="J505">
        <v>28</v>
      </c>
      <c r="K505">
        <v>1668</v>
      </c>
      <c r="L505">
        <v>0</v>
      </c>
      <c r="M505">
        <v>233.52</v>
      </c>
      <c r="N505">
        <v>233.52</v>
      </c>
      <c r="O505">
        <v>0</v>
      </c>
      <c r="P505" t="s">
        <v>2061</v>
      </c>
    </row>
    <row r="506" spans="1:16">
      <c r="A506" s="339">
        <v>43617</v>
      </c>
      <c r="B506" t="s">
        <v>874</v>
      </c>
      <c r="C506" t="s">
        <v>2199</v>
      </c>
      <c r="D506" t="s">
        <v>2535</v>
      </c>
      <c r="E506" t="s">
        <v>2057</v>
      </c>
      <c r="F506" t="s">
        <v>2392</v>
      </c>
      <c r="G506">
        <v>1504</v>
      </c>
      <c r="H506" t="s">
        <v>2059</v>
      </c>
      <c r="I506" t="s">
        <v>2060</v>
      </c>
      <c r="J506">
        <v>28</v>
      </c>
      <c r="K506">
        <v>1175</v>
      </c>
      <c r="L506">
        <v>0</v>
      </c>
      <c r="M506">
        <v>164.5</v>
      </c>
      <c r="N506">
        <v>164.5</v>
      </c>
      <c r="O506">
        <v>0</v>
      </c>
      <c r="P506" t="s">
        <v>2061</v>
      </c>
    </row>
    <row r="507" spans="1:16">
      <c r="A507" s="339">
        <v>43617</v>
      </c>
      <c r="B507" t="s">
        <v>874</v>
      </c>
      <c r="C507" t="s">
        <v>2199</v>
      </c>
      <c r="D507" t="s">
        <v>2536</v>
      </c>
      <c r="E507" t="s">
        <v>2057</v>
      </c>
      <c r="F507" t="s">
        <v>2392</v>
      </c>
      <c r="G507">
        <v>2135.04</v>
      </c>
      <c r="H507" t="s">
        <v>2059</v>
      </c>
      <c r="I507" t="s">
        <v>2060</v>
      </c>
      <c r="J507">
        <v>28</v>
      </c>
      <c r="K507">
        <v>1668</v>
      </c>
      <c r="L507">
        <v>0</v>
      </c>
      <c r="M507">
        <v>233.52</v>
      </c>
      <c r="N507">
        <v>233.52</v>
      </c>
      <c r="O507">
        <v>0</v>
      </c>
      <c r="P507" t="s">
        <v>2061</v>
      </c>
    </row>
    <row r="508" spans="1:16">
      <c r="A508" s="339">
        <v>43617</v>
      </c>
      <c r="B508" t="s">
        <v>874</v>
      </c>
      <c r="C508" t="s">
        <v>2199</v>
      </c>
      <c r="D508" t="s">
        <v>2537</v>
      </c>
      <c r="E508" t="s">
        <v>2057</v>
      </c>
      <c r="F508" t="s">
        <v>2403</v>
      </c>
      <c r="G508">
        <v>2135.04</v>
      </c>
      <c r="H508" t="s">
        <v>2059</v>
      </c>
      <c r="I508" t="s">
        <v>2060</v>
      </c>
      <c r="J508">
        <v>28</v>
      </c>
      <c r="K508">
        <v>1668</v>
      </c>
      <c r="L508">
        <v>0</v>
      </c>
      <c r="M508">
        <v>233.52</v>
      </c>
      <c r="N508">
        <v>233.52</v>
      </c>
      <c r="O508">
        <v>0</v>
      </c>
      <c r="P508" t="s">
        <v>2061</v>
      </c>
    </row>
    <row r="509" spans="1:16">
      <c r="A509" s="339">
        <v>43617</v>
      </c>
      <c r="B509" t="s">
        <v>874</v>
      </c>
      <c r="C509" t="s">
        <v>2199</v>
      </c>
      <c r="D509" t="s">
        <v>2538</v>
      </c>
      <c r="E509" t="s">
        <v>2057</v>
      </c>
      <c r="F509" t="s">
        <v>2403</v>
      </c>
      <c r="G509">
        <v>3031.8</v>
      </c>
      <c r="H509" t="s">
        <v>2059</v>
      </c>
      <c r="I509" t="s">
        <v>2060</v>
      </c>
      <c r="J509">
        <v>28</v>
      </c>
      <c r="K509">
        <v>2368.5700000000002</v>
      </c>
      <c r="L509">
        <v>0</v>
      </c>
      <c r="M509">
        <v>331.6</v>
      </c>
      <c r="N509">
        <v>331.6</v>
      </c>
      <c r="O509">
        <v>0</v>
      </c>
      <c r="P509" t="s">
        <v>2061</v>
      </c>
    </row>
    <row r="510" spans="1:16">
      <c r="A510" s="339">
        <v>43617</v>
      </c>
      <c r="B510" t="s">
        <v>874</v>
      </c>
      <c r="C510" t="s">
        <v>2199</v>
      </c>
      <c r="D510" t="s">
        <v>2539</v>
      </c>
      <c r="E510" t="s">
        <v>2057</v>
      </c>
      <c r="F510" t="s">
        <v>2403</v>
      </c>
      <c r="G510">
        <v>2135.04</v>
      </c>
      <c r="H510" t="s">
        <v>2059</v>
      </c>
      <c r="I510" t="s">
        <v>2060</v>
      </c>
      <c r="J510">
        <v>28</v>
      </c>
      <c r="K510">
        <v>1668</v>
      </c>
      <c r="L510">
        <v>0</v>
      </c>
      <c r="M510">
        <v>233.52</v>
      </c>
      <c r="N510">
        <v>233.52</v>
      </c>
      <c r="O510">
        <v>0</v>
      </c>
      <c r="P510" t="s">
        <v>2061</v>
      </c>
    </row>
    <row r="511" spans="1:16">
      <c r="A511" s="339">
        <v>43617</v>
      </c>
      <c r="B511" t="s">
        <v>874</v>
      </c>
      <c r="C511" t="s">
        <v>2199</v>
      </c>
      <c r="D511" t="s">
        <v>2540</v>
      </c>
      <c r="E511" t="s">
        <v>2057</v>
      </c>
      <c r="F511" t="s">
        <v>2366</v>
      </c>
      <c r="G511">
        <v>2846.72</v>
      </c>
      <c r="H511" t="s">
        <v>2059</v>
      </c>
      <c r="I511" t="s">
        <v>2060</v>
      </c>
      <c r="J511">
        <v>28</v>
      </c>
      <c r="K511">
        <v>2224</v>
      </c>
      <c r="L511">
        <v>0</v>
      </c>
      <c r="M511">
        <v>311.36</v>
      </c>
      <c r="N511">
        <v>311.36</v>
      </c>
      <c r="O511">
        <v>0</v>
      </c>
      <c r="P511" t="s">
        <v>2061</v>
      </c>
    </row>
    <row r="512" spans="1:16">
      <c r="A512" s="339">
        <v>43617</v>
      </c>
      <c r="B512" t="s">
        <v>874</v>
      </c>
      <c r="C512" t="s">
        <v>2199</v>
      </c>
      <c r="D512" t="s">
        <v>2541</v>
      </c>
      <c r="E512" t="s">
        <v>2057</v>
      </c>
      <c r="F512" t="s">
        <v>2366</v>
      </c>
      <c r="G512">
        <v>3558.4</v>
      </c>
      <c r="H512" t="s">
        <v>2059</v>
      </c>
      <c r="I512" t="s">
        <v>2060</v>
      </c>
      <c r="J512">
        <v>28</v>
      </c>
      <c r="K512">
        <v>2780</v>
      </c>
      <c r="L512">
        <v>0</v>
      </c>
      <c r="M512">
        <v>389.2</v>
      </c>
      <c r="N512">
        <v>389.2</v>
      </c>
      <c r="O512">
        <v>0</v>
      </c>
      <c r="P512" t="s">
        <v>2061</v>
      </c>
    </row>
    <row r="513" spans="1:16">
      <c r="A513" s="339">
        <v>43617</v>
      </c>
      <c r="B513" t="s">
        <v>874</v>
      </c>
      <c r="C513" t="s">
        <v>2199</v>
      </c>
      <c r="D513" t="s">
        <v>2542</v>
      </c>
      <c r="E513" t="s">
        <v>2057</v>
      </c>
      <c r="F513" t="s">
        <v>2366</v>
      </c>
      <c r="G513">
        <v>5591.42</v>
      </c>
      <c r="H513" t="s">
        <v>2059</v>
      </c>
      <c r="I513" t="s">
        <v>2060</v>
      </c>
      <c r="J513">
        <v>28</v>
      </c>
      <c r="K513">
        <v>4368.29</v>
      </c>
      <c r="L513">
        <v>0</v>
      </c>
      <c r="M513">
        <v>611.55999999999995</v>
      </c>
      <c r="N513">
        <v>611.55999999999995</v>
      </c>
      <c r="O513">
        <v>0</v>
      </c>
      <c r="P513" t="s">
        <v>2061</v>
      </c>
    </row>
    <row r="514" spans="1:16">
      <c r="A514" s="339">
        <v>43617</v>
      </c>
      <c r="B514" t="s">
        <v>874</v>
      </c>
      <c r="C514" t="s">
        <v>2199</v>
      </c>
      <c r="D514" t="s">
        <v>2543</v>
      </c>
      <c r="E514" t="s">
        <v>2057</v>
      </c>
      <c r="F514" t="s">
        <v>2405</v>
      </c>
      <c r="G514">
        <v>1423.36</v>
      </c>
      <c r="H514" t="s">
        <v>2059</v>
      </c>
      <c r="I514" t="s">
        <v>2060</v>
      </c>
      <c r="J514">
        <v>28</v>
      </c>
      <c r="K514">
        <v>1112</v>
      </c>
      <c r="L514">
        <v>0</v>
      </c>
      <c r="M514">
        <v>155.68</v>
      </c>
      <c r="N514">
        <v>155.68</v>
      </c>
      <c r="O514">
        <v>0</v>
      </c>
      <c r="P514" t="s">
        <v>2061</v>
      </c>
    </row>
    <row r="515" spans="1:16">
      <c r="A515" s="339">
        <v>43617</v>
      </c>
      <c r="B515" t="s">
        <v>874</v>
      </c>
      <c r="C515" t="s">
        <v>2199</v>
      </c>
      <c r="D515" t="s">
        <v>2544</v>
      </c>
      <c r="E515" t="s">
        <v>2057</v>
      </c>
      <c r="F515" t="s">
        <v>2405</v>
      </c>
      <c r="G515">
        <v>2135.04</v>
      </c>
      <c r="H515" t="s">
        <v>2059</v>
      </c>
      <c r="I515" t="s">
        <v>2060</v>
      </c>
      <c r="J515">
        <v>28</v>
      </c>
      <c r="K515">
        <v>1668</v>
      </c>
      <c r="L515">
        <v>0</v>
      </c>
      <c r="M515">
        <v>233.52</v>
      </c>
      <c r="N515">
        <v>233.52</v>
      </c>
      <c r="O515">
        <v>0</v>
      </c>
      <c r="P515" t="s">
        <v>2061</v>
      </c>
    </row>
    <row r="516" spans="1:16">
      <c r="A516" s="339">
        <v>43617</v>
      </c>
      <c r="B516" t="s">
        <v>874</v>
      </c>
      <c r="C516" t="s">
        <v>2199</v>
      </c>
      <c r="D516" t="s">
        <v>2545</v>
      </c>
      <c r="E516" t="s">
        <v>2057</v>
      </c>
      <c r="F516" t="s">
        <v>2405</v>
      </c>
      <c r="G516">
        <v>6405.12</v>
      </c>
      <c r="H516" t="s">
        <v>2059</v>
      </c>
      <c r="I516" t="s">
        <v>2060</v>
      </c>
      <c r="J516">
        <v>28</v>
      </c>
      <c r="K516">
        <v>5004</v>
      </c>
      <c r="L516">
        <v>0</v>
      </c>
      <c r="M516">
        <v>700.56</v>
      </c>
      <c r="N516">
        <v>700.56</v>
      </c>
      <c r="O516">
        <v>0</v>
      </c>
      <c r="P516" t="s">
        <v>2061</v>
      </c>
    </row>
    <row r="517" spans="1:16">
      <c r="A517" s="339">
        <v>43617</v>
      </c>
      <c r="B517" t="s">
        <v>874</v>
      </c>
      <c r="C517" t="s">
        <v>2199</v>
      </c>
      <c r="D517" t="s">
        <v>2546</v>
      </c>
      <c r="E517" t="s">
        <v>2057</v>
      </c>
      <c r="F517" t="s">
        <v>2405</v>
      </c>
      <c r="G517">
        <v>2135.04</v>
      </c>
      <c r="H517" t="s">
        <v>2059</v>
      </c>
      <c r="I517" t="s">
        <v>2060</v>
      </c>
      <c r="J517">
        <v>28</v>
      </c>
      <c r="K517">
        <v>1668</v>
      </c>
      <c r="L517">
        <v>0</v>
      </c>
      <c r="M517">
        <v>233.52</v>
      </c>
      <c r="N517">
        <v>233.52</v>
      </c>
      <c r="O517">
        <v>0</v>
      </c>
      <c r="P517" t="s">
        <v>2061</v>
      </c>
    </row>
    <row r="518" spans="1:16">
      <c r="A518" s="339">
        <v>43617</v>
      </c>
      <c r="B518" t="s">
        <v>874</v>
      </c>
      <c r="C518" t="s">
        <v>2199</v>
      </c>
      <c r="D518" t="s">
        <v>2547</v>
      </c>
      <c r="E518" t="s">
        <v>2057</v>
      </c>
      <c r="F518" t="s">
        <v>2376</v>
      </c>
      <c r="G518">
        <v>2175.5700000000002</v>
      </c>
      <c r="H518" t="s">
        <v>2059</v>
      </c>
      <c r="I518" t="s">
        <v>2060</v>
      </c>
      <c r="J518">
        <v>28</v>
      </c>
      <c r="K518">
        <v>1699.64</v>
      </c>
      <c r="L518">
        <v>0</v>
      </c>
      <c r="M518">
        <v>237.95</v>
      </c>
      <c r="N518">
        <v>237.95</v>
      </c>
      <c r="O518">
        <v>0</v>
      </c>
      <c r="P518" t="s">
        <v>2061</v>
      </c>
    </row>
    <row r="519" spans="1:16">
      <c r="A519" s="339">
        <v>43617</v>
      </c>
      <c r="B519" t="s">
        <v>874</v>
      </c>
      <c r="C519" t="s">
        <v>2199</v>
      </c>
      <c r="D519" t="s">
        <v>2548</v>
      </c>
      <c r="E519" t="s">
        <v>2057</v>
      </c>
      <c r="F519" t="s">
        <v>2376</v>
      </c>
      <c r="G519">
        <v>2135.04</v>
      </c>
      <c r="H519" t="s">
        <v>2059</v>
      </c>
      <c r="I519" t="s">
        <v>2060</v>
      </c>
      <c r="J519">
        <v>28</v>
      </c>
      <c r="K519">
        <v>1668</v>
      </c>
      <c r="L519">
        <v>0</v>
      </c>
      <c r="M519">
        <v>233.52</v>
      </c>
      <c r="N519">
        <v>233.52</v>
      </c>
      <c r="O519">
        <v>0</v>
      </c>
      <c r="P519" t="s">
        <v>2061</v>
      </c>
    </row>
    <row r="520" spans="1:16">
      <c r="A520" s="339">
        <v>43617</v>
      </c>
      <c r="B520" t="s">
        <v>874</v>
      </c>
      <c r="C520" t="s">
        <v>2199</v>
      </c>
      <c r="D520" t="s">
        <v>2549</v>
      </c>
      <c r="E520" t="s">
        <v>2057</v>
      </c>
      <c r="F520" t="s">
        <v>2376</v>
      </c>
      <c r="G520">
        <v>2846.72</v>
      </c>
      <c r="H520" t="s">
        <v>2059</v>
      </c>
      <c r="I520" t="s">
        <v>2060</v>
      </c>
      <c r="J520">
        <v>28</v>
      </c>
      <c r="K520">
        <v>2224</v>
      </c>
      <c r="L520">
        <v>0</v>
      </c>
      <c r="M520">
        <v>311.36</v>
      </c>
      <c r="N520">
        <v>311.36</v>
      </c>
      <c r="O520">
        <v>0</v>
      </c>
      <c r="P520" t="s">
        <v>2061</v>
      </c>
    </row>
    <row r="521" spans="1:16">
      <c r="A521" s="339">
        <v>43617</v>
      </c>
      <c r="B521" t="s">
        <v>874</v>
      </c>
      <c r="C521" t="s">
        <v>2199</v>
      </c>
      <c r="D521" t="s">
        <v>2550</v>
      </c>
      <c r="E521" t="s">
        <v>2057</v>
      </c>
      <c r="F521" t="s">
        <v>2421</v>
      </c>
      <c r="G521">
        <v>2277.38</v>
      </c>
      <c r="H521" t="s">
        <v>2059</v>
      </c>
      <c r="I521" t="s">
        <v>2060</v>
      </c>
      <c r="J521">
        <v>28</v>
      </c>
      <c r="K521">
        <v>1779.21</v>
      </c>
      <c r="L521">
        <v>0</v>
      </c>
      <c r="M521">
        <v>249.09</v>
      </c>
      <c r="N521">
        <v>249.09</v>
      </c>
      <c r="O521">
        <v>0</v>
      </c>
      <c r="P521" t="s">
        <v>2061</v>
      </c>
    </row>
    <row r="522" spans="1:16">
      <c r="A522" s="339">
        <v>43617</v>
      </c>
      <c r="B522" t="s">
        <v>874</v>
      </c>
      <c r="C522" t="s">
        <v>2199</v>
      </c>
      <c r="D522" t="s">
        <v>2551</v>
      </c>
      <c r="E522" t="s">
        <v>2057</v>
      </c>
      <c r="F522" t="s">
        <v>2421</v>
      </c>
      <c r="G522">
        <v>2419.7199999999998</v>
      </c>
      <c r="H522" t="s">
        <v>2059</v>
      </c>
      <c r="I522" t="s">
        <v>2060</v>
      </c>
      <c r="J522">
        <v>28</v>
      </c>
      <c r="K522">
        <v>1890.43</v>
      </c>
      <c r="L522">
        <v>0</v>
      </c>
      <c r="M522">
        <v>264.66000000000003</v>
      </c>
      <c r="N522">
        <v>264.66000000000003</v>
      </c>
      <c r="O522">
        <v>0</v>
      </c>
      <c r="P522" t="s">
        <v>2061</v>
      </c>
    </row>
    <row r="523" spans="1:16">
      <c r="A523" s="339">
        <v>43617</v>
      </c>
      <c r="B523" t="s">
        <v>874</v>
      </c>
      <c r="C523" t="s">
        <v>2199</v>
      </c>
      <c r="D523" t="s">
        <v>2552</v>
      </c>
      <c r="E523" t="s">
        <v>2057</v>
      </c>
      <c r="F523" t="s">
        <v>2421</v>
      </c>
      <c r="G523">
        <v>1672.44</v>
      </c>
      <c r="H523" t="s">
        <v>2059</v>
      </c>
      <c r="I523" t="s">
        <v>2060</v>
      </c>
      <c r="J523">
        <v>28</v>
      </c>
      <c r="K523">
        <v>1306.57</v>
      </c>
      <c r="L523">
        <v>0</v>
      </c>
      <c r="M523">
        <v>182.92</v>
      </c>
      <c r="N523">
        <v>182.92</v>
      </c>
      <c r="O523">
        <v>0</v>
      </c>
      <c r="P523" t="s">
        <v>2061</v>
      </c>
    </row>
    <row r="524" spans="1:16">
      <c r="A524" s="339">
        <v>43617</v>
      </c>
      <c r="B524" t="s">
        <v>874</v>
      </c>
      <c r="C524" t="s">
        <v>2199</v>
      </c>
      <c r="D524" t="s">
        <v>2553</v>
      </c>
      <c r="E524" t="s">
        <v>2057</v>
      </c>
      <c r="F524" t="s">
        <v>2414</v>
      </c>
      <c r="G524">
        <v>7116.8</v>
      </c>
      <c r="H524" t="s">
        <v>2059</v>
      </c>
      <c r="I524" t="s">
        <v>2060</v>
      </c>
      <c r="J524">
        <v>28</v>
      </c>
      <c r="K524">
        <v>5560</v>
      </c>
      <c r="L524">
        <v>0</v>
      </c>
      <c r="M524">
        <v>778.4</v>
      </c>
      <c r="N524">
        <v>778.4</v>
      </c>
      <c r="O524">
        <v>0</v>
      </c>
      <c r="P524" t="s">
        <v>2061</v>
      </c>
    </row>
    <row r="525" spans="1:16">
      <c r="A525" s="339">
        <v>43617</v>
      </c>
      <c r="B525" t="s">
        <v>874</v>
      </c>
      <c r="C525" t="s">
        <v>2199</v>
      </c>
      <c r="D525" t="s">
        <v>2554</v>
      </c>
      <c r="E525" t="s">
        <v>2057</v>
      </c>
      <c r="F525" t="s">
        <v>2414</v>
      </c>
      <c r="G525">
        <v>6049.28</v>
      </c>
      <c r="H525" t="s">
        <v>2059</v>
      </c>
      <c r="I525" t="s">
        <v>2060</v>
      </c>
      <c r="J525">
        <v>28</v>
      </c>
      <c r="K525">
        <v>4726</v>
      </c>
      <c r="L525">
        <v>0</v>
      </c>
      <c r="M525">
        <v>661.64</v>
      </c>
      <c r="N525">
        <v>661.64</v>
      </c>
      <c r="O525">
        <v>0</v>
      </c>
      <c r="P525" t="s">
        <v>2061</v>
      </c>
    </row>
    <row r="526" spans="1:16">
      <c r="A526" s="339">
        <v>43617</v>
      </c>
      <c r="B526" t="s">
        <v>874</v>
      </c>
      <c r="C526" t="s">
        <v>2199</v>
      </c>
      <c r="D526" t="s">
        <v>2555</v>
      </c>
      <c r="E526" t="s">
        <v>2057</v>
      </c>
      <c r="F526" t="s">
        <v>2368</v>
      </c>
      <c r="G526">
        <v>9963.52</v>
      </c>
      <c r="H526" t="s">
        <v>2059</v>
      </c>
      <c r="I526" t="s">
        <v>2060</v>
      </c>
      <c r="J526">
        <v>28</v>
      </c>
      <c r="K526">
        <v>7784</v>
      </c>
      <c r="L526">
        <v>0</v>
      </c>
      <c r="M526">
        <v>1089.76</v>
      </c>
      <c r="N526">
        <v>1089.76</v>
      </c>
      <c r="O526">
        <v>0</v>
      </c>
      <c r="P526" t="s">
        <v>2061</v>
      </c>
    </row>
    <row r="527" spans="1:16">
      <c r="A527" s="339">
        <v>43617</v>
      </c>
      <c r="B527" t="s">
        <v>874</v>
      </c>
      <c r="C527" t="s">
        <v>2199</v>
      </c>
      <c r="D527" t="s">
        <v>2556</v>
      </c>
      <c r="E527" t="s">
        <v>2057</v>
      </c>
      <c r="F527" t="s">
        <v>2368</v>
      </c>
      <c r="G527">
        <v>5693.44</v>
      </c>
      <c r="H527" t="s">
        <v>2059</v>
      </c>
      <c r="I527" t="s">
        <v>2060</v>
      </c>
      <c r="J527">
        <v>28</v>
      </c>
      <c r="K527">
        <v>4448</v>
      </c>
      <c r="L527">
        <v>0</v>
      </c>
      <c r="M527">
        <v>622.72</v>
      </c>
      <c r="N527">
        <v>622.72</v>
      </c>
      <c r="O527">
        <v>0</v>
      </c>
      <c r="P527" t="s">
        <v>2061</v>
      </c>
    </row>
    <row r="528" spans="1:16">
      <c r="A528" s="339">
        <v>43617</v>
      </c>
      <c r="B528" t="s">
        <v>874</v>
      </c>
      <c r="C528" t="s">
        <v>2199</v>
      </c>
      <c r="D528" t="s">
        <v>2557</v>
      </c>
      <c r="E528" t="s">
        <v>2057</v>
      </c>
      <c r="F528" t="s">
        <v>2396</v>
      </c>
      <c r="G528">
        <v>9607.68</v>
      </c>
      <c r="H528" t="s">
        <v>2059</v>
      </c>
      <c r="I528" t="s">
        <v>2060</v>
      </c>
      <c r="J528">
        <v>28</v>
      </c>
      <c r="K528">
        <v>7506</v>
      </c>
      <c r="L528">
        <v>0</v>
      </c>
      <c r="M528">
        <v>1050.8399999999999</v>
      </c>
      <c r="N528">
        <v>1050.8399999999999</v>
      </c>
      <c r="O528">
        <v>0</v>
      </c>
      <c r="P528" t="s">
        <v>2061</v>
      </c>
    </row>
    <row r="529" spans="1:16">
      <c r="A529" s="339">
        <v>43617</v>
      </c>
      <c r="B529" t="s">
        <v>874</v>
      </c>
      <c r="C529" t="s">
        <v>2199</v>
      </c>
      <c r="D529" t="s">
        <v>2558</v>
      </c>
      <c r="E529" t="s">
        <v>2057</v>
      </c>
      <c r="F529" t="s">
        <v>2396</v>
      </c>
      <c r="G529">
        <v>3914.24</v>
      </c>
      <c r="H529" t="s">
        <v>2059</v>
      </c>
      <c r="I529" t="s">
        <v>2060</v>
      </c>
      <c r="J529">
        <v>28</v>
      </c>
      <c r="K529">
        <v>3058</v>
      </c>
      <c r="L529">
        <v>0</v>
      </c>
      <c r="M529">
        <v>428.12</v>
      </c>
      <c r="N529">
        <v>428.12</v>
      </c>
      <c r="O529">
        <v>0</v>
      </c>
      <c r="P529" t="s">
        <v>2061</v>
      </c>
    </row>
    <row r="530" spans="1:16">
      <c r="A530" s="339">
        <v>43617</v>
      </c>
      <c r="B530" t="s">
        <v>874</v>
      </c>
      <c r="C530" t="s">
        <v>2199</v>
      </c>
      <c r="D530" t="s">
        <v>2559</v>
      </c>
      <c r="E530" t="s">
        <v>2057</v>
      </c>
      <c r="F530" t="s">
        <v>2396</v>
      </c>
      <c r="G530">
        <v>5479.68</v>
      </c>
      <c r="H530" t="s">
        <v>2059</v>
      </c>
      <c r="I530" t="s">
        <v>2060</v>
      </c>
      <c r="J530">
        <v>28</v>
      </c>
      <c r="K530">
        <v>4281</v>
      </c>
      <c r="L530">
        <v>0</v>
      </c>
      <c r="M530">
        <v>599.34</v>
      </c>
      <c r="N530">
        <v>599.34</v>
      </c>
      <c r="O530">
        <v>0</v>
      </c>
      <c r="P530" t="s">
        <v>2061</v>
      </c>
    </row>
    <row r="531" spans="1:16">
      <c r="A531" s="339">
        <v>43617</v>
      </c>
      <c r="B531" t="s">
        <v>874</v>
      </c>
      <c r="C531" t="s">
        <v>2199</v>
      </c>
      <c r="D531" t="s">
        <v>2560</v>
      </c>
      <c r="E531" t="s">
        <v>2057</v>
      </c>
      <c r="F531" t="s">
        <v>2396</v>
      </c>
      <c r="G531">
        <v>5195.5200000000004</v>
      </c>
      <c r="H531" t="s">
        <v>2059</v>
      </c>
      <c r="I531" t="s">
        <v>2060</v>
      </c>
      <c r="J531">
        <v>28</v>
      </c>
      <c r="K531">
        <v>4059</v>
      </c>
      <c r="L531">
        <v>0</v>
      </c>
      <c r="M531">
        <v>568.26</v>
      </c>
      <c r="N531">
        <v>568.26</v>
      </c>
      <c r="O531">
        <v>0</v>
      </c>
      <c r="P531" t="s">
        <v>2061</v>
      </c>
    </row>
    <row r="532" spans="1:16">
      <c r="A532" s="339">
        <v>43617</v>
      </c>
      <c r="B532" t="s">
        <v>874</v>
      </c>
      <c r="C532" t="s">
        <v>2199</v>
      </c>
      <c r="D532" t="s">
        <v>2561</v>
      </c>
      <c r="E532" t="s">
        <v>2057</v>
      </c>
      <c r="F532" t="s">
        <v>2562</v>
      </c>
      <c r="G532">
        <v>2490.88</v>
      </c>
      <c r="H532" t="s">
        <v>2059</v>
      </c>
      <c r="I532" t="s">
        <v>2060</v>
      </c>
      <c r="J532">
        <v>28</v>
      </c>
      <c r="K532">
        <v>1946</v>
      </c>
      <c r="L532">
        <v>0</v>
      </c>
      <c r="M532">
        <v>272.44</v>
      </c>
      <c r="N532">
        <v>272.44</v>
      </c>
      <c r="O532">
        <v>0</v>
      </c>
      <c r="P532" t="s">
        <v>2061</v>
      </c>
    </row>
    <row r="533" spans="1:16">
      <c r="A533" s="339">
        <v>43617</v>
      </c>
      <c r="B533" t="s">
        <v>874</v>
      </c>
      <c r="C533" t="s">
        <v>2199</v>
      </c>
      <c r="D533" t="s">
        <v>2563</v>
      </c>
      <c r="E533" t="s">
        <v>2057</v>
      </c>
      <c r="F533" t="s">
        <v>2373</v>
      </c>
      <c r="G533">
        <v>9118.7199999999993</v>
      </c>
      <c r="H533" t="s">
        <v>2059</v>
      </c>
      <c r="I533" t="s">
        <v>2060</v>
      </c>
      <c r="J533">
        <v>28</v>
      </c>
      <c r="K533">
        <v>7124</v>
      </c>
      <c r="L533">
        <v>0</v>
      </c>
      <c r="M533">
        <v>997.36</v>
      </c>
      <c r="N533">
        <v>997.36</v>
      </c>
      <c r="O533">
        <v>0</v>
      </c>
      <c r="P533" t="s">
        <v>2061</v>
      </c>
    </row>
    <row r="534" spans="1:16">
      <c r="A534" s="339">
        <v>43617</v>
      </c>
      <c r="B534" t="s">
        <v>874</v>
      </c>
      <c r="C534" t="s">
        <v>2199</v>
      </c>
      <c r="D534" t="s">
        <v>2564</v>
      </c>
      <c r="E534" t="s">
        <v>2057</v>
      </c>
      <c r="F534" t="s">
        <v>2373</v>
      </c>
      <c r="G534">
        <v>5039.1000000000004</v>
      </c>
      <c r="H534" t="s">
        <v>2059</v>
      </c>
      <c r="I534" t="s">
        <v>2060</v>
      </c>
      <c r="J534">
        <v>28</v>
      </c>
      <c r="K534">
        <v>3936.79</v>
      </c>
      <c r="L534">
        <v>0</v>
      </c>
      <c r="M534">
        <v>551.15</v>
      </c>
      <c r="N534">
        <v>551.15</v>
      </c>
      <c r="O534">
        <v>0</v>
      </c>
      <c r="P534" t="s">
        <v>2061</v>
      </c>
    </row>
    <row r="535" spans="1:16">
      <c r="A535" s="339">
        <v>43617</v>
      </c>
      <c r="B535" t="s">
        <v>874</v>
      </c>
      <c r="C535" t="s">
        <v>2199</v>
      </c>
      <c r="D535" t="s">
        <v>2565</v>
      </c>
      <c r="E535" t="s">
        <v>2057</v>
      </c>
      <c r="F535" t="s">
        <v>2406</v>
      </c>
      <c r="G535">
        <v>6176.45</v>
      </c>
      <c r="H535" t="s">
        <v>2059</v>
      </c>
      <c r="I535" t="s">
        <v>2060</v>
      </c>
      <c r="J535">
        <v>28</v>
      </c>
      <c r="K535">
        <v>4825.3599999999997</v>
      </c>
      <c r="L535">
        <v>0</v>
      </c>
      <c r="M535">
        <v>675.55</v>
      </c>
      <c r="N535">
        <v>675.55</v>
      </c>
      <c r="O535">
        <v>0</v>
      </c>
      <c r="P535" t="s">
        <v>2061</v>
      </c>
    </row>
    <row r="536" spans="1:16">
      <c r="A536" s="339">
        <v>43617</v>
      </c>
      <c r="B536" t="s">
        <v>874</v>
      </c>
      <c r="C536" t="s">
        <v>2199</v>
      </c>
      <c r="D536" t="s">
        <v>2566</v>
      </c>
      <c r="E536" t="s">
        <v>2057</v>
      </c>
      <c r="F536" t="s">
        <v>2369</v>
      </c>
      <c r="G536">
        <v>5100.8</v>
      </c>
      <c r="H536" t="s">
        <v>2059</v>
      </c>
      <c r="I536" t="s">
        <v>2060</v>
      </c>
      <c r="J536">
        <v>28</v>
      </c>
      <c r="K536">
        <v>3985</v>
      </c>
      <c r="L536">
        <v>0</v>
      </c>
      <c r="M536">
        <v>557.9</v>
      </c>
      <c r="N536">
        <v>557.9</v>
      </c>
      <c r="O536">
        <v>0</v>
      </c>
      <c r="P536" t="s">
        <v>2061</v>
      </c>
    </row>
    <row r="537" spans="1:16">
      <c r="A537" s="339">
        <v>43617</v>
      </c>
      <c r="B537" t="s">
        <v>874</v>
      </c>
      <c r="C537" t="s">
        <v>2199</v>
      </c>
      <c r="D537" t="s">
        <v>2567</v>
      </c>
      <c r="E537" t="s">
        <v>2057</v>
      </c>
      <c r="F537" t="s">
        <v>2448</v>
      </c>
      <c r="G537">
        <v>5796.48</v>
      </c>
      <c r="H537" t="s">
        <v>2059</v>
      </c>
      <c r="I537" t="s">
        <v>2060</v>
      </c>
      <c r="J537">
        <v>28</v>
      </c>
      <c r="K537">
        <v>4528.5</v>
      </c>
      <c r="L537">
        <v>0</v>
      </c>
      <c r="M537">
        <v>633.99</v>
      </c>
      <c r="N537">
        <v>633.99</v>
      </c>
      <c r="O537">
        <v>0</v>
      </c>
      <c r="P537" t="s">
        <v>2061</v>
      </c>
    </row>
    <row r="538" spans="1:16">
      <c r="A538" s="339">
        <v>43617</v>
      </c>
      <c r="B538" t="s">
        <v>874</v>
      </c>
      <c r="C538" t="s">
        <v>2199</v>
      </c>
      <c r="D538" t="s">
        <v>2568</v>
      </c>
      <c r="E538" t="s">
        <v>2057</v>
      </c>
      <c r="F538" t="s">
        <v>2448</v>
      </c>
      <c r="G538">
        <v>4519.04</v>
      </c>
      <c r="H538" t="s">
        <v>2059</v>
      </c>
      <c r="I538" t="s">
        <v>2060</v>
      </c>
      <c r="J538">
        <v>28</v>
      </c>
      <c r="K538">
        <v>3530.5</v>
      </c>
      <c r="L538">
        <v>0</v>
      </c>
      <c r="M538">
        <v>494.27</v>
      </c>
      <c r="N538">
        <v>494.27</v>
      </c>
      <c r="O538">
        <v>0</v>
      </c>
      <c r="P538" t="s">
        <v>2061</v>
      </c>
    </row>
    <row r="539" spans="1:16">
      <c r="A539" s="339">
        <v>43617</v>
      </c>
      <c r="B539" t="s">
        <v>874</v>
      </c>
      <c r="C539" t="s">
        <v>2199</v>
      </c>
      <c r="D539" t="s">
        <v>2569</v>
      </c>
      <c r="E539" t="s">
        <v>2057</v>
      </c>
      <c r="F539" t="s">
        <v>2462</v>
      </c>
      <c r="G539">
        <v>5241.6000000000004</v>
      </c>
      <c r="H539" t="s">
        <v>2059</v>
      </c>
      <c r="I539" t="s">
        <v>2060</v>
      </c>
      <c r="J539">
        <v>28</v>
      </c>
      <c r="K539">
        <v>4095</v>
      </c>
      <c r="L539">
        <v>0</v>
      </c>
      <c r="M539">
        <v>573.29999999999995</v>
      </c>
      <c r="N539">
        <v>573.29999999999995</v>
      </c>
      <c r="O539">
        <v>0</v>
      </c>
      <c r="P539" t="s">
        <v>2061</v>
      </c>
    </row>
    <row r="540" spans="1:16">
      <c r="A540" s="339">
        <v>43617</v>
      </c>
      <c r="B540" t="s">
        <v>874</v>
      </c>
      <c r="C540" t="s">
        <v>2199</v>
      </c>
      <c r="D540" t="s">
        <v>2570</v>
      </c>
      <c r="E540" t="s">
        <v>2057</v>
      </c>
      <c r="F540" t="s">
        <v>2462</v>
      </c>
      <c r="G540">
        <v>616.96</v>
      </c>
      <c r="H540" t="s">
        <v>2059</v>
      </c>
      <c r="I540" t="s">
        <v>2060</v>
      </c>
      <c r="J540">
        <v>28</v>
      </c>
      <c r="K540">
        <v>482</v>
      </c>
      <c r="L540">
        <v>0</v>
      </c>
      <c r="M540">
        <v>67.48</v>
      </c>
      <c r="N540">
        <v>67.48</v>
      </c>
      <c r="O540">
        <v>0</v>
      </c>
      <c r="P540" t="s">
        <v>2061</v>
      </c>
    </row>
    <row r="541" spans="1:16">
      <c r="A541" s="339">
        <v>43617</v>
      </c>
      <c r="B541" t="s">
        <v>874</v>
      </c>
      <c r="C541" t="s">
        <v>2199</v>
      </c>
      <c r="D541" t="s">
        <v>2571</v>
      </c>
      <c r="E541" t="s">
        <v>2057</v>
      </c>
      <c r="F541" t="s">
        <v>2462</v>
      </c>
      <c r="G541">
        <v>6808.32</v>
      </c>
      <c r="H541" t="s">
        <v>2059</v>
      </c>
      <c r="I541" t="s">
        <v>2060</v>
      </c>
      <c r="J541">
        <v>28</v>
      </c>
      <c r="K541">
        <v>5319</v>
      </c>
      <c r="L541">
        <v>0</v>
      </c>
      <c r="M541">
        <v>744.66</v>
      </c>
      <c r="N541">
        <v>744.66</v>
      </c>
      <c r="O541">
        <v>0</v>
      </c>
      <c r="P541" t="s">
        <v>2061</v>
      </c>
    </row>
    <row r="542" spans="1:16">
      <c r="A542" s="339">
        <v>43617</v>
      </c>
      <c r="B542" t="s">
        <v>874</v>
      </c>
      <c r="C542" t="s">
        <v>2199</v>
      </c>
      <c r="D542" t="s">
        <v>2572</v>
      </c>
      <c r="E542" t="s">
        <v>2057</v>
      </c>
      <c r="F542" t="s">
        <v>2451</v>
      </c>
      <c r="G542">
        <v>3249.92</v>
      </c>
      <c r="H542" t="s">
        <v>2059</v>
      </c>
      <c r="I542" t="s">
        <v>2060</v>
      </c>
      <c r="J542">
        <v>28</v>
      </c>
      <c r="K542">
        <v>2539</v>
      </c>
      <c r="L542">
        <v>0</v>
      </c>
      <c r="M542">
        <v>355.46</v>
      </c>
      <c r="N542">
        <v>355.46</v>
      </c>
      <c r="O542">
        <v>0</v>
      </c>
      <c r="P542" t="s">
        <v>2061</v>
      </c>
    </row>
    <row r="543" spans="1:16">
      <c r="A543" s="339">
        <v>43617</v>
      </c>
      <c r="B543" t="s">
        <v>874</v>
      </c>
      <c r="C543" t="s">
        <v>2199</v>
      </c>
      <c r="D543" t="s">
        <v>2573</v>
      </c>
      <c r="E543" t="s">
        <v>2057</v>
      </c>
      <c r="F543" t="s">
        <v>2451</v>
      </c>
      <c r="G543">
        <v>3309.44</v>
      </c>
      <c r="H543" t="s">
        <v>2059</v>
      </c>
      <c r="I543" t="s">
        <v>2060</v>
      </c>
      <c r="J543">
        <v>28</v>
      </c>
      <c r="K543">
        <v>2585.5</v>
      </c>
      <c r="L543">
        <v>0</v>
      </c>
      <c r="M543">
        <v>361.97</v>
      </c>
      <c r="N543">
        <v>361.97</v>
      </c>
      <c r="O543">
        <v>0</v>
      </c>
      <c r="P543" t="s">
        <v>2061</v>
      </c>
    </row>
    <row r="544" spans="1:16">
      <c r="A544" s="339">
        <v>43617</v>
      </c>
      <c r="B544" t="s">
        <v>874</v>
      </c>
      <c r="C544" t="s">
        <v>2199</v>
      </c>
      <c r="D544" t="s">
        <v>2574</v>
      </c>
      <c r="E544" t="s">
        <v>2057</v>
      </c>
      <c r="F544" t="s">
        <v>2451</v>
      </c>
      <c r="G544">
        <v>5411.2</v>
      </c>
      <c r="H544" t="s">
        <v>2059</v>
      </c>
      <c r="I544" t="s">
        <v>2060</v>
      </c>
      <c r="J544">
        <v>28</v>
      </c>
      <c r="K544">
        <v>4227.5</v>
      </c>
      <c r="L544">
        <v>0</v>
      </c>
      <c r="M544">
        <v>591.85</v>
      </c>
      <c r="N544">
        <v>591.85</v>
      </c>
      <c r="O544">
        <v>0</v>
      </c>
      <c r="P544" t="s">
        <v>2061</v>
      </c>
    </row>
    <row r="545" spans="1:16">
      <c r="A545" s="339">
        <v>43617</v>
      </c>
      <c r="B545" t="s">
        <v>797</v>
      </c>
      <c r="C545" t="s">
        <v>2203</v>
      </c>
      <c r="D545" t="s">
        <v>2499</v>
      </c>
      <c r="E545" t="s">
        <v>2057</v>
      </c>
      <c r="F545" t="s">
        <v>2421</v>
      </c>
      <c r="G545">
        <v>1528</v>
      </c>
      <c r="H545" t="s">
        <v>2059</v>
      </c>
      <c r="I545" t="s">
        <v>2060</v>
      </c>
      <c r="J545">
        <v>18</v>
      </c>
      <c r="K545">
        <v>1295</v>
      </c>
      <c r="L545">
        <v>0</v>
      </c>
      <c r="M545">
        <v>116.55</v>
      </c>
      <c r="N545">
        <v>116.55</v>
      </c>
      <c r="O545">
        <v>0</v>
      </c>
      <c r="P545" t="s">
        <v>2061</v>
      </c>
    </row>
    <row r="546" spans="1:16">
      <c r="A546" s="339">
        <v>43617</v>
      </c>
      <c r="B546" t="s">
        <v>797</v>
      </c>
      <c r="C546" t="s">
        <v>2203</v>
      </c>
      <c r="D546" t="s">
        <v>2575</v>
      </c>
      <c r="E546" t="s">
        <v>2057</v>
      </c>
      <c r="F546" t="s">
        <v>2369</v>
      </c>
      <c r="G546">
        <v>308</v>
      </c>
      <c r="H546" t="s">
        <v>2059</v>
      </c>
      <c r="I546" t="s">
        <v>2060</v>
      </c>
      <c r="J546">
        <v>18</v>
      </c>
      <c r="K546">
        <v>261.3</v>
      </c>
      <c r="L546">
        <v>0</v>
      </c>
      <c r="M546">
        <v>23.52</v>
      </c>
      <c r="N546">
        <v>23.52</v>
      </c>
      <c r="O546">
        <v>0</v>
      </c>
      <c r="P546" t="s">
        <v>2061</v>
      </c>
    </row>
    <row r="549" spans="1:16">
      <c r="A549" s="339">
        <v>43647</v>
      </c>
      <c r="B549" t="s">
        <v>935</v>
      </c>
      <c r="C549" t="s">
        <v>2208</v>
      </c>
      <c r="D549" t="s">
        <v>2576</v>
      </c>
      <c r="E549" t="s">
        <v>2057</v>
      </c>
      <c r="F549" t="s">
        <v>2577</v>
      </c>
      <c r="G549">
        <v>37170</v>
      </c>
      <c r="H549" t="s">
        <v>2059</v>
      </c>
      <c r="I549" t="s">
        <v>2060</v>
      </c>
      <c r="J549">
        <v>18</v>
      </c>
      <c r="K549">
        <v>31500</v>
      </c>
      <c r="L549">
        <v>0</v>
      </c>
      <c r="M549">
        <v>2835</v>
      </c>
      <c r="N549">
        <v>2835</v>
      </c>
      <c r="O549">
        <v>0</v>
      </c>
      <c r="P549" t="s">
        <v>2061</v>
      </c>
    </row>
    <row r="550" spans="1:16">
      <c r="A550" s="339">
        <v>43647</v>
      </c>
      <c r="B550" t="s">
        <v>1168</v>
      </c>
      <c r="C550" t="s">
        <v>2578</v>
      </c>
      <c r="D550" t="s">
        <v>1169</v>
      </c>
      <c r="E550" t="s">
        <v>2057</v>
      </c>
      <c r="F550" t="s">
        <v>2579</v>
      </c>
      <c r="G550">
        <v>4460</v>
      </c>
      <c r="H550" t="s">
        <v>2059</v>
      </c>
      <c r="I550" t="s">
        <v>2060</v>
      </c>
      <c r="J550">
        <v>18</v>
      </c>
      <c r="K550">
        <v>3780</v>
      </c>
      <c r="L550">
        <v>0</v>
      </c>
      <c r="M550">
        <v>340.2</v>
      </c>
      <c r="N550">
        <v>340.2</v>
      </c>
      <c r="O550">
        <v>0</v>
      </c>
      <c r="P550" t="s">
        <v>2061</v>
      </c>
    </row>
    <row r="551" spans="1:16">
      <c r="A551" s="339">
        <v>43647</v>
      </c>
      <c r="B551" t="s">
        <v>849</v>
      </c>
      <c r="C551" t="s">
        <v>2056</v>
      </c>
      <c r="D551" t="s">
        <v>1138</v>
      </c>
      <c r="E551" t="s">
        <v>2057</v>
      </c>
      <c r="F551" t="s">
        <v>2580</v>
      </c>
      <c r="G551">
        <v>11407.3</v>
      </c>
      <c r="H551" t="s">
        <v>2059</v>
      </c>
      <c r="I551" t="s">
        <v>2060</v>
      </c>
      <c r="J551">
        <v>18</v>
      </c>
      <c r="K551">
        <v>9667.2000000000007</v>
      </c>
      <c r="L551">
        <v>0</v>
      </c>
      <c r="M551">
        <v>870.05</v>
      </c>
      <c r="N551">
        <v>870.05</v>
      </c>
      <c r="O551">
        <v>0</v>
      </c>
      <c r="P551" t="s">
        <v>2061</v>
      </c>
    </row>
    <row r="552" spans="1:16">
      <c r="A552" s="339">
        <v>43647</v>
      </c>
      <c r="B552" t="s">
        <v>849</v>
      </c>
      <c r="C552" t="s">
        <v>2056</v>
      </c>
      <c r="D552" t="s">
        <v>1139</v>
      </c>
      <c r="E552" t="s">
        <v>2057</v>
      </c>
      <c r="F552" t="s">
        <v>2580</v>
      </c>
      <c r="G552">
        <v>9534.4</v>
      </c>
      <c r="H552" t="s">
        <v>2059</v>
      </c>
      <c r="I552" t="s">
        <v>2060</v>
      </c>
      <c r="J552">
        <v>18</v>
      </c>
      <c r="K552">
        <v>8080</v>
      </c>
      <c r="L552">
        <v>0</v>
      </c>
      <c r="M552">
        <v>727.2</v>
      </c>
      <c r="N552">
        <v>727.2</v>
      </c>
      <c r="O552">
        <v>0</v>
      </c>
      <c r="P552" t="s">
        <v>2061</v>
      </c>
    </row>
    <row r="553" spans="1:16">
      <c r="A553" s="339">
        <v>43647</v>
      </c>
      <c r="B553" t="s">
        <v>849</v>
      </c>
      <c r="C553" t="s">
        <v>2056</v>
      </c>
      <c r="D553" t="s">
        <v>1173</v>
      </c>
      <c r="E553" t="s">
        <v>2057</v>
      </c>
      <c r="F553" t="s">
        <v>2581</v>
      </c>
      <c r="G553">
        <v>33040</v>
      </c>
      <c r="H553" t="s">
        <v>2059</v>
      </c>
      <c r="I553" t="s">
        <v>2060</v>
      </c>
      <c r="J553">
        <v>18</v>
      </c>
      <c r="K553">
        <v>28000</v>
      </c>
      <c r="L553">
        <v>0</v>
      </c>
      <c r="M553">
        <v>2520</v>
      </c>
      <c r="N553">
        <v>2520</v>
      </c>
      <c r="O553">
        <v>0</v>
      </c>
      <c r="P553" t="s">
        <v>2061</v>
      </c>
    </row>
    <row r="554" spans="1:16">
      <c r="A554" s="339">
        <v>43647</v>
      </c>
      <c r="B554" t="s">
        <v>793</v>
      </c>
      <c r="C554" t="s">
        <v>2062</v>
      </c>
      <c r="D554" t="s">
        <v>1114</v>
      </c>
      <c r="E554" t="s">
        <v>2057</v>
      </c>
      <c r="F554" t="s">
        <v>2582</v>
      </c>
      <c r="G554">
        <v>482490</v>
      </c>
      <c r="H554" t="s">
        <v>2059</v>
      </c>
      <c r="I554" t="s">
        <v>2060</v>
      </c>
      <c r="J554">
        <v>28</v>
      </c>
      <c r="K554">
        <v>376945</v>
      </c>
      <c r="L554">
        <v>0</v>
      </c>
      <c r="M554">
        <v>52772.3</v>
      </c>
      <c r="N554">
        <v>52772.3</v>
      </c>
      <c r="O554">
        <v>0</v>
      </c>
      <c r="P554" t="s">
        <v>2061</v>
      </c>
    </row>
    <row r="555" spans="1:16">
      <c r="A555" s="339">
        <v>43647</v>
      </c>
      <c r="B555" t="s">
        <v>793</v>
      </c>
      <c r="C555" t="s">
        <v>2062</v>
      </c>
      <c r="D555" t="s">
        <v>1126</v>
      </c>
      <c r="E555" t="s">
        <v>2057</v>
      </c>
      <c r="F555" t="s">
        <v>2577</v>
      </c>
      <c r="G555">
        <v>47967</v>
      </c>
      <c r="H555" t="s">
        <v>2059</v>
      </c>
      <c r="I555" t="s">
        <v>2060</v>
      </c>
      <c r="J555">
        <v>18</v>
      </c>
      <c r="K555">
        <v>40650</v>
      </c>
      <c r="L555">
        <v>0</v>
      </c>
      <c r="M555">
        <v>3658.5</v>
      </c>
      <c r="N555">
        <v>3658.5</v>
      </c>
      <c r="O555">
        <v>0</v>
      </c>
      <c r="P555" t="s">
        <v>2061</v>
      </c>
    </row>
    <row r="556" spans="1:16">
      <c r="A556" s="339">
        <v>43647</v>
      </c>
      <c r="B556" t="s">
        <v>1155</v>
      </c>
      <c r="C556" t="s">
        <v>2583</v>
      </c>
      <c r="D556" t="s">
        <v>2584</v>
      </c>
      <c r="E556" t="s">
        <v>2057</v>
      </c>
      <c r="F556" t="s">
        <v>2585</v>
      </c>
      <c r="G556">
        <v>6962</v>
      </c>
      <c r="H556" t="s">
        <v>2059</v>
      </c>
      <c r="I556" t="s">
        <v>2060</v>
      </c>
      <c r="J556">
        <v>18</v>
      </c>
      <c r="K556">
        <v>5900</v>
      </c>
      <c r="L556">
        <v>0</v>
      </c>
      <c r="M556">
        <v>531</v>
      </c>
      <c r="N556">
        <v>531</v>
      </c>
      <c r="O556">
        <v>0</v>
      </c>
      <c r="P556" t="s">
        <v>2061</v>
      </c>
    </row>
    <row r="557" spans="1:16">
      <c r="A557" s="339">
        <v>43647</v>
      </c>
      <c r="B557" t="s">
        <v>1025</v>
      </c>
      <c r="C557" t="s">
        <v>2372</v>
      </c>
      <c r="D557" t="s">
        <v>1089</v>
      </c>
      <c r="E557" t="s">
        <v>2057</v>
      </c>
      <c r="F557" t="s">
        <v>2582</v>
      </c>
      <c r="G557">
        <v>2752</v>
      </c>
      <c r="H557" t="s">
        <v>2059</v>
      </c>
      <c r="I557" t="s">
        <v>2060</v>
      </c>
      <c r="J557">
        <v>28</v>
      </c>
      <c r="K557">
        <v>2150</v>
      </c>
      <c r="L557">
        <v>0</v>
      </c>
      <c r="M557">
        <v>301</v>
      </c>
      <c r="N557">
        <v>301</v>
      </c>
      <c r="O557">
        <v>0</v>
      </c>
      <c r="P557" t="s">
        <v>2061</v>
      </c>
    </row>
    <row r="558" spans="1:16">
      <c r="A558" s="339">
        <v>43647</v>
      </c>
      <c r="B558" t="s">
        <v>1025</v>
      </c>
      <c r="C558" t="s">
        <v>2372</v>
      </c>
      <c r="D558" t="s">
        <v>1119</v>
      </c>
      <c r="E558" t="s">
        <v>2057</v>
      </c>
      <c r="F558" t="s">
        <v>2586</v>
      </c>
      <c r="G558">
        <v>2752</v>
      </c>
      <c r="H558" t="s">
        <v>2059</v>
      </c>
      <c r="I558" t="s">
        <v>2060</v>
      </c>
      <c r="J558">
        <v>28</v>
      </c>
      <c r="K558">
        <v>2150</v>
      </c>
      <c r="L558">
        <v>0</v>
      </c>
      <c r="M558">
        <v>301</v>
      </c>
      <c r="N558">
        <v>301</v>
      </c>
      <c r="O558">
        <v>0</v>
      </c>
      <c r="P558" t="s">
        <v>2061</v>
      </c>
    </row>
    <row r="559" spans="1:16">
      <c r="A559" s="339">
        <v>43647</v>
      </c>
      <c r="B559" t="s">
        <v>1025</v>
      </c>
      <c r="C559" t="s">
        <v>2372</v>
      </c>
      <c r="D559" t="s">
        <v>1144</v>
      </c>
      <c r="E559" t="s">
        <v>2057</v>
      </c>
      <c r="F559" t="s">
        <v>2587</v>
      </c>
      <c r="G559">
        <v>5504</v>
      </c>
      <c r="H559" t="s">
        <v>2059</v>
      </c>
      <c r="I559" t="s">
        <v>2060</v>
      </c>
      <c r="J559">
        <v>28</v>
      </c>
      <c r="K559">
        <v>4300</v>
      </c>
      <c r="L559">
        <v>0</v>
      </c>
      <c r="M559">
        <v>602</v>
      </c>
      <c r="N559">
        <v>602</v>
      </c>
      <c r="O559">
        <v>0</v>
      </c>
      <c r="P559" t="s">
        <v>2061</v>
      </c>
    </row>
    <row r="560" spans="1:16">
      <c r="A560" s="339">
        <v>43647</v>
      </c>
      <c r="B560" t="s">
        <v>1025</v>
      </c>
      <c r="C560" t="s">
        <v>2372</v>
      </c>
      <c r="D560" t="s">
        <v>1145</v>
      </c>
      <c r="E560" t="s">
        <v>2057</v>
      </c>
      <c r="F560" t="s">
        <v>2587</v>
      </c>
      <c r="G560">
        <v>2752</v>
      </c>
      <c r="H560" t="s">
        <v>2059</v>
      </c>
      <c r="I560" t="s">
        <v>2060</v>
      </c>
      <c r="J560">
        <v>28</v>
      </c>
      <c r="K560">
        <v>2150</v>
      </c>
      <c r="L560">
        <v>0</v>
      </c>
      <c r="M560">
        <v>301</v>
      </c>
      <c r="N560">
        <v>301</v>
      </c>
      <c r="O560">
        <v>0</v>
      </c>
      <c r="P560" t="s">
        <v>2061</v>
      </c>
    </row>
    <row r="561" spans="1:16">
      <c r="A561" s="339">
        <v>43647</v>
      </c>
      <c r="B561" t="s">
        <v>911</v>
      </c>
      <c r="C561" t="s">
        <v>2074</v>
      </c>
      <c r="D561" t="s">
        <v>2588</v>
      </c>
      <c r="E561" t="s">
        <v>2057</v>
      </c>
      <c r="F561" t="s">
        <v>2589</v>
      </c>
      <c r="G561">
        <v>50339</v>
      </c>
      <c r="H561" t="s">
        <v>2059</v>
      </c>
      <c r="I561" t="s">
        <v>2060</v>
      </c>
      <c r="J561">
        <v>18</v>
      </c>
      <c r="K561">
        <v>42660.2</v>
      </c>
      <c r="L561">
        <v>0</v>
      </c>
      <c r="M561">
        <v>3839.42</v>
      </c>
      <c r="N561">
        <v>3839.42</v>
      </c>
      <c r="O561">
        <v>0</v>
      </c>
      <c r="P561" t="s">
        <v>2061</v>
      </c>
    </row>
    <row r="562" spans="1:16">
      <c r="A562" s="339">
        <v>43647</v>
      </c>
      <c r="B562" t="s">
        <v>911</v>
      </c>
      <c r="C562" t="s">
        <v>2074</v>
      </c>
      <c r="D562" t="s">
        <v>2590</v>
      </c>
      <c r="E562" t="s">
        <v>2057</v>
      </c>
      <c r="F562" t="s">
        <v>2591</v>
      </c>
      <c r="G562">
        <v>47790</v>
      </c>
      <c r="H562" t="s">
        <v>2059</v>
      </c>
      <c r="I562" t="s">
        <v>2060</v>
      </c>
      <c r="J562">
        <v>18</v>
      </c>
      <c r="K562">
        <v>40500</v>
      </c>
      <c r="L562">
        <v>0</v>
      </c>
      <c r="M562">
        <v>3645</v>
      </c>
      <c r="N562">
        <v>3645</v>
      </c>
      <c r="O562">
        <v>0</v>
      </c>
      <c r="P562" t="s">
        <v>2061</v>
      </c>
    </row>
    <row r="563" spans="1:16">
      <c r="A563" s="339">
        <v>43647</v>
      </c>
      <c r="B563" t="s">
        <v>911</v>
      </c>
      <c r="C563" t="s">
        <v>2074</v>
      </c>
      <c r="D563" t="s">
        <v>2592</v>
      </c>
      <c r="E563" t="s">
        <v>2057</v>
      </c>
      <c r="F563" t="s">
        <v>2593</v>
      </c>
      <c r="G563">
        <v>31860</v>
      </c>
      <c r="H563" t="s">
        <v>2059</v>
      </c>
      <c r="I563" t="s">
        <v>2060</v>
      </c>
      <c r="J563">
        <v>18</v>
      </c>
      <c r="K563">
        <v>27000</v>
      </c>
      <c r="L563">
        <v>0</v>
      </c>
      <c r="M563">
        <v>2430</v>
      </c>
      <c r="N563">
        <v>2430</v>
      </c>
      <c r="O563">
        <v>0</v>
      </c>
      <c r="P563" t="s">
        <v>2061</v>
      </c>
    </row>
    <row r="564" spans="1:16">
      <c r="A564" s="339">
        <v>43647</v>
      </c>
      <c r="B564" t="s">
        <v>911</v>
      </c>
      <c r="C564" t="s">
        <v>2074</v>
      </c>
      <c r="D564" t="s">
        <v>2594</v>
      </c>
      <c r="E564" t="s">
        <v>2057</v>
      </c>
      <c r="F564" t="s">
        <v>2593</v>
      </c>
      <c r="G564">
        <v>9747</v>
      </c>
      <c r="H564" t="s">
        <v>2059</v>
      </c>
      <c r="I564" t="s">
        <v>2060</v>
      </c>
      <c r="J564">
        <v>18</v>
      </c>
      <c r="K564">
        <v>8260.2000000000007</v>
      </c>
      <c r="L564">
        <v>0</v>
      </c>
      <c r="M564">
        <v>743.42</v>
      </c>
      <c r="N564">
        <v>743.42</v>
      </c>
      <c r="O564">
        <v>0</v>
      </c>
      <c r="P564" t="s">
        <v>2061</v>
      </c>
    </row>
    <row r="565" spans="1:16">
      <c r="A565" s="339">
        <v>43647</v>
      </c>
      <c r="B565" t="s">
        <v>911</v>
      </c>
      <c r="C565" t="s">
        <v>2074</v>
      </c>
      <c r="D565" t="s">
        <v>2595</v>
      </c>
      <c r="E565" t="s">
        <v>2057</v>
      </c>
      <c r="F565" t="s">
        <v>2596</v>
      </c>
      <c r="G565">
        <v>79650</v>
      </c>
      <c r="H565" t="s">
        <v>2059</v>
      </c>
      <c r="I565" t="s">
        <v>2060</v>
      </c>
      <c r="J565">
        <v>18</v>
      </c>
      <c r="K565">
        <v>67500</v>
      </c>
      <c r="L565">
        <v>0</v>
      </c>
      <c r="M565">
        <v>6075</v>
      </c>
      <c r="N565">
        <v>6075</v>
      </c>
      <c r="O565">
        <v>0</v>
      </c>
      <c r="P565" t="s">
        <v>2061</v>
      </c>
    </row>
    <row r="566" spans="1:16">
      <c r="A566" s="339">
        <v>43647</v>
      </c>
      <c r="B566" t="s">
        <v>911</v>
      </c>
      <c r="C566" t="s">
        <v>2074</v>
      </c>
      <c r="D566" t="s">
        <v>2597</v>
      </c>
      <c r="E566" t="s">
        <v>2057</v>
      </c>
      <c r="F566" t="s">
        <v>2598</v>
      </c>
      <c r="G566">
        <v>13334</v>
      </c>
      <c r="H566" t="s">
        <v>2059</v>
      </c>
      <c r="I566" t="s">
        <v>2060</v>
      </c>
      <c r="J566">
        <v>18</v>
      </c>
      <c r="K566">
        <v>11300</v>
      </c>
      <c r="L566">
        <v>0</v>
      </c>
      <c r="M566">
        <v>1017</v>
      </c>
      <c r="N566">
        <v>1017</v>
      </c>
      <c r="O566">
        <v>0</v>
      </c>
      <c r="P566" t="s">
        <v>2061</v>
      </c>
    </row>
    <row r="567" spans="1:16">
      <c r="A567" s="339">
        <v>43647</v>
      </c>
      <c r="B567" t="s">
        <v>923</v>
      </c>
      <c r="C567" t="s">
        <v>2218</v>
      </c>
      <c r="D567" t="s">
        <v>2599</v>
      </c>
      <c r="E567" t="s">
        <v>2057</v>
      </c>
      <c r="F567" t="s">
        <v>2582</v>
      </c>
      <c r="G567">
        <v>13713.4</v>
      </c>
      <c r="H567" t="s">
        <v>2059</v>
      </c>
      <c r="I567" t="s">
        <v>2060</v>
      </c>
      <c r="J567">
        <v>28</v>
      </c>
      <c r="K567">
        <v>10713.6</v>
      </c>
      <c r="L567">
        <v>0</v>
      </c>
      <c r="M567">
        <v>1499.9</v>
      </c>
      <c r="N567">
        <v>1499.9</v>
      </c>
      <c r="O567">
        <v>0</v>
      </c>
      <c r="P567" t="s">
        <v>2061</v>
      </c>
    </row>
    <row r="568" spans="1:16">
      <c r="A568" s="339">
        <v>43647</v>
      </c>
      <c r="B568" t="s">
        <v>923</v>
      </c>
      <c r="C568" t="s">
        <v>2218</v>
      </c>
      <c r="D568" t="s">
        <v>2600</v>
      </c>
      <c r="E568" t="s">
        <v>2057</v>
      </c>
      <c r="F568" t="s">
        <v>2582</v>
      </c>
      <c r="G568">
        <v>27244.799999999999</v>
      </c>
      <c r="H568" t="s">
        <v>2059</v>
      </c>
      <c r="I568" t="s">
        <v>2060</v>
      </c>
      <c r="J568">
        <v>28</v>
      </c>
      <c r="K568">
        <v>21285</v>
      </c>
      <c r="L568">
        <v>0</v>
      </c>
      <c r="M568">
        <v>2979.9</v>
      </c>
      <c r="N568">
        <v>2979.9</v>
      </c>
      <c r="O568">
        <v>0</v>
      </c>
      <c r="P568" t="s">
        <v>2061</v>
      </c>
    </row>
    <row r="569" spans="1:16">
      <c r="A569" s="339">
        <v>43647</v>
      </c>
      <c r="B569" t="s">
        <v>923</v>
      </c>
      <c r="C569" t="s">
        <v>2218</v>
      </c>
      <c r="D569" t="s">
        <v>2601</v>
      </c>
      <c r="E569" t="s">
        <v>2057</v>
      </c>
      <c r="F569" t="s">
        <v>2602</v>
      </c>
      <c r="G569">
        <v>38142.720000000001</v>
      </c>
      <c r="H569" t="s">
        <v>2059</v>
      </c>
      <c r="I569" t="s">
        <v>2060</v>
      </c>
      <c r="J569">
        <v>28</v>
      </c>
      <c r="K569">
        <v>29799</v>
      </c>
      <c r="L569">
        <v>0</v>
      </c>
      <c r="M569">
        <v>4171.8599999999997</v>
      </c>
      <c r="N569">
        <v>4171.8599999999997</v>
      </c>
      <c r="O569">
        <v>0</v>
      </c>
      <c r="P569" t="s">
        <v>2061</v>
      </c>
    </row>
    <row r="570" spans="1:16">
      <c r="A570" s="339">
        <v>43647</v>
      </c>
      <c r="B570" t="s">
        <v>923</v>
      </c>
      <c r="C570" t="s">
        <v>2218</v>
      </c>
      <c r="D570" t="s">
        <v>2603</v>
      </c>
      <c r="E570" t="s">
        <v>2057</v>
      </c>
      <c r="F570" t="s">
        <v>2604</v>
      </c>
      <c r="G570">
        <v>58848.76</v>
      </c>
      <c r="H570" t="s">
        <v>2059</v>
      </c>
      <c r="I570" t="s">
        <v>2060</v>
      </c>
      <c r="J570">
        <v>28</v>
      </c>
      <c r="K570">
        <v>45975.6</v>
      </c>
      <c r="L570">
        <v>0</v>
      </c>
      <c r="M570">
        <v>6436.58</v>
      </c>
      <c r="N570">
        <v>6436.58</v>
      </c>
      <c r="O570">
        <v>0</v>
      </c>
      <c r="P570" t="s">
        <v>2061</v>
      </c>
    </row>
    <row r="571" spans="1:16">
      <c r="A571" s="339">
        <v>43647</v>
      </c>
      <c r="B571" t="s">
        <v>923</v>
      </c>
      <c r="C571" t="s">
        <v>2218</v>
      </c>
      <c r="D571" t="s">
        <v>2605</v>
      </c>
      <c r="E571" t="s">
        <v>2057</v>
      </c>
      <c r="F571" t="s">
        <v>2606</v>
      </c>
      <c r="G571">
        <v>21795.84</v>
      </c>
      <c r="H571" t="s">
        <v>2059</v>
      </c>
      <c r="I571" t="s">
        <v>2060</v>
      </c>
      <c r="J571">
        <v>28</v>
      </c>
      <c r="K571">
        <v>17028</v>
      </c>
      <c r="L571">
        <v>0</v>
      </c>
      <c r="M571">
        <v>2383.92</v>
      </c>
      <c r="N571">
        <v>2383.92</v>
      </c>
      <c r="O571">
        <v>0</v>
      </c>
      <c r="P571" t="s">
        <v>2061</v>
      </c>
    </row>
    <row r="572" spans="1:16">
      <c r="A572" s="339">
        <v>43647</v>
      </c>
      <c r="B572" t="s">
        <v>923</v>
      </c>
      <c r="C572" t="s">
        <v>2218</v>
      </c>
      <c r="D572" t="s">
        <v>2607</v>
      </c>
      <c r="E572" t="s">
        <v>2057</v>
      </c>
      <c r="F572" t="s">
        <v>2606</v>
      </c>
      <c r="G572">
        <v>27426.82</v>
      </c>
      <c r="H572" t="s">
        <v>2059</v>
      </c>
      <c r="I572" t="s">
        <v>2060</v>
      </c>
      <c r="J572">
        <v>28</v>
      </c>
      <c r="K572">
        <v>21427.200000000001</v>
      </c>
      <c r="L572">
        <v>0</v>
      </c>
      <c r="M572">
        <v>2999.81</v>
      </c>
      <c r="N572">
        <v>2999.81</v>
      </c>
      <c r="O572">
        <v>0</v>
      </c>
      <c r="P572" t="s">
        <v>2061</v>
      </c>
    </row>
    <row r="573" spans="1:16">
      <c r="A573" s="339">
        <v>43647</v>
      </c>
      <c r="B573" t="s">
        <v>923</v>
      </c>
      <c r="C573" t="s">
        <v>2218</v>
      </c>
      <c r="D573" t="s">
        <v>2608</v>
      </c>
      <c r="E573" t="s">
        <v>2057</v>
      </c>
      <c r="F573" t="s">
        <v>2609</v>
      </c>
      <c r="G573">
        <v>27244.799999999999</v>
      </c>
      <c r="H573" t="s">
        <v>2059</v>
      </c>
      <c r="I573" t="s">
        <v>2060</v>
      </c>
      <c r="J573">
        <v>28</v>
      </c>
      <c r="K573">
        <v>21285</v>
      </c>
      <c r="L573">
        <v>0</v>
      </c>
      <c r="M573">
        <v>2979.9</v>
      </c>
      <c r="N573">
        <v>2979.9</v>
      </c>
      <c r="O573">
        <v>0</v>
      </c>
      <c r="P573" t="s">
        <v>2061</v>
      </c>
    </row>
    <row r="574" spans="1:16">
      <c r="A574" s="339">
        <v>43647</v>
      </c>
      <c r="B574" t="s">
        <v>923</v>
      </c>
      <c r="C574" t="s">
        <v>2218</v>
      </c>
      <c r="D574" t="s">
        <v>2610</v>
      </c>
      <c r="E574" t="s">
        <v>2057</v>
      </c>
      <c r="F574" t="s">
        <v>2609</v>
      </c>
      <c r="G574">
        <v>22284.28</v>
      </c>
      <c r="H574" t="s">
        <v>2059</v>
      </c>
      <c r="I574" t="s">
        <v>2060</v>
      </c>
      <c r="J574">
        <v>28</v>
      </c>
      <c r="K574">
        <v>17409.599999999999</v>
      </c>
      <c r="L574">
        <v>0</v>
      </c>
      <c r="M574">
        <v>2437.34</v>
      </c>
      <c r="N574">
        <v>2437.34</v>
      </c>
      <c r="O574">
        <v>0</v>
      </c>
      <c r="P574" t="s">
        <v>2061</v>
      </c>
    </row>
    <row r="575" spans="1:16">
      <c r="A575" s="339">
        <v>43647</v>
      </c>
      <c r="B575" t="s">
        <v>923</v>
      </c>
      <c r="C575" t="s">
        <v>2218</v>
      </c>
      <c r="D575" t="s">
        <v>2611</v>
      </c>
      <c r="E575" t="s">
        <v>2057</v>
      </c>
      <c r="F575" t="s">
        <v>2612</v>
      </c>
      <c r="G575">
        <v>38142.720000000001</v>
      </c>
      <c r="H575" t="s">
        <v>2059</v>
      </c>
      <c r="I575" t="s">
        <v>2060</v>
      </c>
      <c r="J575">
        <v>28</v>
      </c>
      <c r="K575">
        <v>29799</v>
      </c>
      <c r="L575">
        <v>0</v>
      </c>
      <c r="M575">
        <v>4171.8599999999997</v>
      </c>
      <c r="N575">
        <v>4171.8599999999997</v>
      </c>
      <c r="O575">
        <v>0</v>
      </c>
      <c r="P575" t="s">
        <v>2061</v>
      </c>
    </row>
    <row r="576" spans="1:16">
      <c r="A576" s="339">
        <v>43647</v>
      </c>
      <c r="B576" t="s">
        <v>923</v>
      </c>
      <c r="C576" t="s">
        <v>2218</v>
      </c>
      <c r="D576" t="s">
        <v>2534</v>
      </c>
      <c r="E576" t="s">
        <v>2057</v>
      </c>
      <c r="F576" t="s">
        <v>2586</v>
      </c>
      <c r="G576">
        <v>26155</v>
      </c>
      <c r="H576" t="s">
        <v>2059</v>
      </c>
      <c r="I576" t="s">
        <v>2060</v>
      </c>
      <c r="J576">
        <v>28</v>
      </c>
      <c r="K576">
        <v>20433.599999999999</v>
      </c>
      <c r="L576">
        <v>0</v>
      </c>
      <c r="M576">
        <v>2860.7</v>
      </c>
      <c r="N576">
        <v>2860.7</v>
      </c>
      <c r="O576">
        <v>0</v>
      </c>
      <c r="P576" t="s">
        <v>2061</v>
      </c>
    </row>
    <row r="577" spans="1:16">
      <c r="A577" s="339">
        <v>43647</v>
      </c>
      <c r="B577" t="s">
        <v>923</v>
      </c>
      <c r="C577" t="s">
        <v>2218</v>
      </c>
      <c r="D577" t="s">
        <v>2613</v>
      </c>
      <c r="E577" t="s">
        <v>2057</v>
      </c>
      <c r="F577" t="s">
        <v>2586</v>
      </c>
      <c r="G577">
        <v>17141.759999999998</v>
      </c>
      <c r="H577" t="s">
        <v>2059</v>
      </c>
      <c r="I577" t="s">
        <v>2060</v>
      </c>
      <c r="J577">
        <v>28</v>
      </c>
      <c r="K577">
        <v>13392</v>
      </c>
      <c r="L577">
        <v>0</v>
      </c>
      <c r="M577">
        <v>1874.88</v>
      </c>
      <c r="N577">
        <v>1874.88</v>
      </c>
      <c r="O577">
        <v>0</v>
      </c>
      <c r="P577" t="s">
        <v>2061</v>
      </c>
    </row>
    <row r="578" spans="1:16">
      <c r="A578" s="339">
        <v>43647</v>
      </c>
      <c r="B578" t="s">
        <v>923</v>
      </c>
      <c r="C578" t="s">
        <v>2218</v>
      </c>
      <c r="D578" t="s">
        <v>2538</v>
      </c>
      <c r="E578" t="s">
        <v>2057</v>
      </c>
      <c r="F578" t="s">
        <v>2577</v>
      </c>
      <c r="G578">
        <v>59938.559999999998</v>
      </c>
      <c r="H578" t="s">
        <v>2059</v>
      </c>
      <c r="I578" t="s">
        <v>2060</v>
      </c>
      <c r="J578">
        <v>28</v>
      </c>
      <c r="K578">
        <v>46827</v>
      </c>
      <c r="L578">
        <v>0</v>
      </c>
      <c r="M578">
        <v>6555.78</v>
      </c>
      <c r="N578">
        <v>6555.78</v>
      </c>
      <c r="O578">
        <v>0</v>
      </c>
      <c r="P578" t="s">
        <v>2061</v>
      </c>
    </row>
    <row r="579" spans="1:16">
      <c r="A579" s="339">
        <v>43647</v>
      </c>
      <c r="B579" t="s">
        <v>923</v>
      </c>
      <c r="C579" t="s">
        <v>2218</v>
      </c>
      <c r="D579" t="s">
        <v>2614</v>
      </c>
      <c r="E579" t="s">
        <v>2057</v>
      </c>
      <c r="F579" t="s">
        <v>2593</v>
      </c>
      <c r="G579">
        <v>13077.5</v>
      </c>
      <c r="H579" t="s">
        <v>2059</v>
      </c>
      <c r="I579" t="s">
        <v>2060</v>
      </c>
      <c r="J579">
        <v>28</v>
      </c>
      <c r="K579">
        <v>10216.799999999999</v>
      </c>
      <c r="L579">
        <v>0</v>
      </c>
      <c r="M579">
        <v>1430.35</v>
      </c>
      <c r="N579">
        <v>1430.35</v>
      </c>
      <c r="O579">
        <v>0</v>
      </c>
      <c r="P579" t="s">
        <v>2061</v>
      </c>
    </row>
    <row r="580" spans="1:16">
      <c r="A580" s="339">
        <v>43647</v>
      </c>
      <c r="B580" t="s">
        <v>923</v>
      </c>
      <c r="C580" t="s">
        <v>2218</v>
      </c>
      <c r="D580" t="s">
        <v>2615</v>
      </c>
      <c r="E580" t="s">
        <v>2057</v>
      </c>
      <c r="F580" t="s">
        <v>2593</v>
      </c>
      <c r="G580">
        <v>17141.759999999998</v>
      </c>
      <c r="H580" t="s">
        <v>2059</v>
      </c>
      <c r="I580" t="s">
        <v>2060</v>
      </c>
      <c r="J580">
        <v>28</v>
      </c>
      <c r="K580">
        <v>13392</v>
      </c>
      <c r="L580">
        <v>0</v>
      </c>
      <c r="M580">
        <v>1874.88</v>
      </c>
      <c r="N580">
        <v>1874.88</v>
      </c>
      <c r="O580">
        <v>0</v>
      </c>
      <c r="P580" t="s">
        <v>2061</v>
      </c>
    </row>
    <row r="581" spans="1:16">
      <c r="A581" s="339">
        <v>43647</v>
      </c>
      <c r="B581" t="s">
        <v>923</v>
      </c>
      <c r="C581" t="s">
        <v>2218</v>
      </c>
      <c r="D581" t="s">
        <v>2616</v>
      </c>
      <c r="E581" t="s">
        <v>2057</v>
      </c>
      <c r="F581" t="s">
        <v>2587</v>
      </c>
      <c r="G581">
        <v>73709.56</v>
      </c>
      <c r="H581" t="s">
        <v>2059</v>
      </c>
      <c r="I581" t="s">
        <v>2060</v>
      </c>
      <c r="J581">
        <v>28</v>
      </c>
      <c r="K581">
        <v>57585.599999999999</v>
      </c>
      <c r="L581">
        <v>0</v>
      </c>
      <c r="M581">
        <v>8061.98</v>
      </c>
      <c r="N581">
        <v>8061.98</v>
      </c>
      <c r="O581">
        <v>0</v>
      </c>
      <c r="P581" t="s">
        <v>2061</v>
      </c>
    </row>
    <row r="582" spans="1:16">
      <c r="A582" s="339">
        <v>43647</v>
      </c>
      <c r="B582" t="s">
        <v>923</v>
      </c>
      <c r="C582" t="s">
        <v>2218</v>
      </c>
      <c r="D582" t="s">
        <v>2617</v>
      </c>
      <c r="E582" t="s">
        <v>2057</v>
      </c>
      <c r="F582" t="s">
        <v>2618</v>
      </c>
      <c r="G582">
        <v>55579.4</v>
      </c>
      <c r="H582" t="s">
        <v>2059</v>
      </c>
      <c r="I582" t="s">
        <v>2060</v>
      </c>
      <c r="J582">
        <v>28</v>
      </c>
      <c r="K582">
        <v>43421.4</v>
      </c>
      <c r="L582">
        <v>0</v>
      </c>
      <c r="M582">
        <v>6079</v>
      </c>
      <c r="N582">
        <v>6079</v>
      </c>
      <c r="O582">
        <v>0</v>
      </c>
      <c r="P582" t="s">
        <v>2061</v>
      </c>
    </row>
    <row r="583" spans="1:16">
      <c r="A583" s="339">
        <v>43647</v>
      </c>
      <c r="B583" t="s">
        <v>837</v>
      </c>
      <c r="C583" t="s">
        <v>2076</v>
      </c>
      <c r="D583" t="s">
        <v>1122</v>
      </c>
      <c r="E583" t="s">
        <v>2057</v>
      </c>
      <c r="F583" t="s">
        <v>2589</v>
      </c>
      <c r="G583">
        <v>5747.78</v>
      </c>
      <c r="H583" t="s">
        <v>2059</v>
      </c>
      <c r="I583" t="s">
        <v>2060</v>
      </c>
      <c r="J583">
        <v>18</v>
      </c>
      <c r="K583">
        <v>4871</v>
      </c>
      <c r="L583">
        <v>0</v>
      </c>
      <c r="M583">
        <v>438.39</v>
      </c>
      <c r="N583">
        <v>438.39</v>
      </c>
      <c r="O583">
        <v>0</v>
      </c>
      <c r="P583" t="s">
        <v>2061</v>
      </c>
    </row>
    <row r="584" spans="1:16">
      <c r="A584" s="339">
        <v>43647</v>
      </c>
      <c r="B584" t="s">
        <v>847</v>
      </c>
      <c r="C584" t="s">
        <v>2078</v>
      </c>
      <c r="D584" t="s">
        <v>2619</v>
      </c>
      <c r="E584" t="s">
        <v>2057</v>
      </c>
      <c r="F584" t="s">
        <v>2602</v>
      </c>
      <c r="G584">
        <v>23677</v>
      </c>
      <c r="H584" t="s">
        <v>2059</v>
      </c>
      <c r="I584" t="s">
        <v>2060</v>
      </c>
      <c r="J584">
        <v>18</v>
      </c>
      <c r="K584">
        <v>20065</v>
      </c>
      <c r="L584">
        <v>0</v>
      </c>
      <c r="M584">
        <v>1805.85</v>
      </c>
      <c r="N584">
        <v>1805.85</v>
      </c>
      <c r="O584">
        <v>0</v>
      </c>
      <c r="P584" t="s">
        <v>2061</v>
      </c>
    </row>
    <row r="585" spans="1:16">
      <c r="A585" s="339">
        <v>43647</v>
      </c>
      <c r="B585" t="s">
        <v>847</v>
      </c>
      <c r="C585" t="s">
        <v>2078</v>
      </c>
      <c r="D585" t="s">
        <v>2620</v>
      </c>
      <c r="E585" t="s">
        <v>2057</v>
      </c>
      <c r="F585" t="s">
        <v>2621</v>
      </c>
      <c r="G585">
        <v>2372</v>
      </c>
      <c r="H585" t="s">
        <v>2059</v>
      </c>
      <c r="I585" t="s">
        <v>2060</v>
      </c>
      <c r="J585">
        <v>18</v>
      </c>
      <c r="K585">
        <v>2010</v>
      </c>
      <c r="L585">
        <v>0</v>
      </c>
      <c r="M585">
        <v>180.9</v>
      </c>
      <c r="N585">
        <v>180.9</v>
      </c>
      <c r="O585">
        <v>0</v>
      </c>
      <c r="P585" t="s">
        <v>2061</v>
      </c>
    </row>
    <row r="586" spans="1:16">
      <c r="A586" s="339">
        <v>43647</v>
      </c>
      <c r="B586" t="s">
        <v>847</v>
      </c>
      <c r="C586" t="s">
        <v>2078</v>
      </c>
      <c r="D586" t="s">
        <v>2622</v>
      </c>
      <c r="E586" t="s">
        <v>2057</v>
      </c>
      <c r="F586" t="s">
        <v>2621</v>
      </c>
      <c r="G586">
        <v>75804</v>
      </c>
      <c r="H586" t="s">
        <v>2059</v>
      </c>
      <c r="I586" t="s">
        <v>2060</v>
      </c>
      <c r="J586">
        <v>18</v>
      </c>
      <c r="K586">
        <v>64241</v>
      </c>
      <c r="L586">
        <v>0</v>
      </c>
      <c r="M586">
        <v>5781.69</v>
      </c>
      <c r="N586">
        <v>5781.69</v>
      </c>
      <c r="O586">
        <v>0</v>
      </c>
      <c r="P586" t="s">
        <v>2061</v>
      </c>
    </row>
    <row r="587" spans="1:16">
      <c r="A587" s="339">
        <v>43647</v>
      </c>
      <c r="B587" t="s">
        <v>60</v>
      </c>
      <c r="C587" t="s">
        <v>2080</v>
      </c>
      <c r="D587" t="s">
        <v>1087</v>
      </c>
      <c r="E587" t="s">
        <v>2057</v>
      </c>
      <c r="F587" t="s">
        <v>2582</v>
      </c>
      <c r="G587">
        <v>8207.36</v>
      </c>
      <c r="H587" t="s">
        <v>2059</v>
      </c>
      <c r="I587" t="s">
        <v>2060</v>
      </c>
      <c r="J587">
        <v>28</v>
      </c>
      <c r="K587">
        <v>6412</v>
      </c>
      <c r="L587">
        <v>0</v>
      </c>
      <c r="M587">
        <v>898</v>
      </c>
      <c r="N587">
        <v>898</v>
      </c>
      <c r="O587">
        <v>0</v>
      </c>
      <c r="P587" t="s">
        <v>2061</v>
      </c>
    </row>
    <row r="588" spans="1:16">
      <c r="A588" s="339">
        <v>43647</v>
      </c>
      <c r="B588" t="s">
        <v>60</v>
      </c>
      <c r="C588" t="s">
        <v>2080</v>
      </c>
      <c r="D588" t="s">
        <v>1088</v>
      </c>
      <c r="E588" t="s">
        <v>2057</v>
      </c>
      <c r="F588" t="s">
        <v>2582</v>
      </c>
      <c r="G588">
        <v>719.41</v>
      </c>
      <c r="H588" t="s">
        <v>2059</v>
      </c>
      <c r="I588" t="s">
        <v>2060</v>
      </c>
      <c r="J588">
        <v>28</v>
      </c>
      <c r="K588">
        <v>562.04999999999995</v>
      </c>
      <c r="L588">
        <v>0</v>
      </c>
      <c r="M588">
        <v>79</v>
      </c>
      <c r="N588">
        <v>79</v>
      </c>
      <c r="O588">
        <v>0</v>
      </c>
      <c r="P588" t="s">
        <v>2061</v>
      </c>
    </row>
    <row r="589" spans="1:16">
      <c r="A589" s="339">
        <v>43647</v>
      </c>
      <c r="B589" t="s">
        <v>60</v>
      </c>
      <c r="C589" t="s">
        <v>2080</v>
      </c>
      <c r="D589" t="s">
        <v>1100</v>
      </c>
      <c r="E589" t="s">
        <v>2057</v>
      </c>
      <c r="F589" t="s">
        <v>2623</v>
      </c>
      <c r="G589">
        <v>11813.9</v>
      </c>
      <c r="H589" t="s">
        <v>2059</v>
      </c>
      <c r="I589" t="s">
        <v>2060</v>
      </c>
      <c r="J589">
        <v>28</v>
      </c>
      <c r="K589">
        <v>9229.6</v>
      </c>
      <c r="L589">
        <v>0</v>
      </c>
      <c r="M589">
        <v>1292</v>
      </c>
      <c r="N589">
        <v>1292</v>
      </c>
      <c r="O589">
        <v>0</v>
      </c>
      <c r="P589" t="s">
        <v>2061</v>
      </c>
    </row>
    <row r="590" spans="1:16">
      <c r="A590" s="339">
        <v>43647</v>
      </c>
      <c r="B590" t="s">
        <v>60</v>
      </c>
      <c r="C590" t="s">
        <v>2080</v>
      </c>
      <c r="D590" t="s">
        <v>1109</v>
      </c>
      <c r="E590" t="s">
        <v>2057</v>
      </c>
      <c r="F590" t="s">
        <v>2591</v>
      </c>
      <c r="G590">
        <v>9001.6</v>
      </c>
      <c r="H590" t="s">
        <v>2059</v>
      </c>
      <c r="I590" t="s">
        <v>2060</v>
      </c>
      <c r="J590">
        <v>28</v>
      </c>
      <c r="K590">
        <v>7032.5</v>
      </c>
      <c r="L590">
        <v>0</v>
      </c>
      <c r="M590">
        <v>985</v>
      </c>
      <c r="N590">
        <v>985</v>
      </c>
      <c r="O590">
        <v>0</v>
      </c>
      <c r="P590" t="s">
        <v>2061</v>
      </c>
    </row>
    <row r="591" spans="1:16">
      <c r="A591" s="339">
        <v>43647</v>
      </c>
      <c r="B591" t="s">
        <v>60</v>
      </c>
      <c r="C591" t="s">
        <v>2080</v>
      </c>
      <c r="D591" t="s">
        <v>1111</v>
      </c>
      <c r="E591" t="s">
        <v>2057</v>
      </c>
      <c r="F591" t="s">
        <v>2591</v>
      </c>
      <c r="G591">
        <v>15374.16</v>
      </c>
      <c r="H591" t="s">
        <v>2059</v>
      </c>
      <c r="I591" t="s">
        <v>2060</v>
      </c>
      <c r="J591">
        <v>28</v>
      </c>
      <c r="K591">
        <v>12011.06</v>
      </c>
      <c r="L591">
        <v>0</v>
      </c>
      <c r="M591">
        <v>1682</v>
      </c>
      <c r="N591">
        <v>1682</v>
      </c>
      <c r="O591">
        <v>0</v>
      </c>
      <c r="P591" t="s">
        <v>2061</v>
      </c>
    </row>
    <row r="592" spans="1:16">
      <c r="A592" s="339">
        <v>43647</v>
      </c>
      <c r="B592" t="s">
        <v>60</v>
      </c>
      <c r="C592" t="s">
        <v>2080</v>
      </c>
      <c r="D592" t="s">
        <v>1115</v>
      </c>
      <c r="E592" t="s">
        <v>2057</v>
      </c>
      <c r="F592" t="s">
        <v>2606</v>
      </c>
      <c r="G592">
        <v>9028.1</v>
      </c>
      <c r="H592" t="s">
        <v>2059</v>
      </c>
      <c r="I592" t="s">
        <v>2060</v>
      </c>
      <c r="J592">
        <v>28</v>
      </c>
      <c r="K592">
        <v>7053.2</v>
      </c>
      <c r="L592">
        <v>0</v>
      </c>
      <c r="M592">
        <v>987</v>
      </c>
      <c r="N592">
        <v>987</v>
      </c>
      <c r="O592">
        <v>0</v>
      </c>
      <c r="P592" t="s">
        <v>2061</v>
      </c>
    </row>
    <row r="593" spans="1:16">
      <c r="A593" s="339">
        <v>43647</v>
      </c>
      <c r="B593" t="s">
        <v>60</v>
      </c>
      <c r="C593" t="s">
        <v>2080</v>
      </c>
      <c r="D593" t="s">
        <v>1113</v>
      </c>
      <c r="E593" t="s">
        <v>2057</v>
      </c>
      <c r="F593" t="s">
        <v>2606</v>
      </c>
      <c r="G593">
        <v>6973.88</v>
      </c>
      <c r="H593" t="s">
        <v>2059</v>
      </c>
      <c r="I593" t="s">
        <v>2060</v>
      </c>
      <c r="J593">
        <v>28</v>
      </c>
      <c r="K593">
        <v>5448.34</v>
      </c>
      <c r="L593">
        <v>0</v>
      </c>
      <c r="M593">
        <v>762</v>
      </c>
      <c r="N593">
        <v>762</v>
      </c>
      <c r="O593">
        <v>0</v>
      </c>
      <c r="P593" t="s">
        <v>2061</v>
      </c>
    </row>
    <row r="594" spans="1:16">
      <c r="A594" s="339">
        <v>43647</v>
      </c>
      <c r="B594" t="s">
        <v>60</v>
      </c>
      <c r="C594" t="s">
        <v>2080</v>
      </c>
      <c r="D594" t="s">
        <v>1118</v>
      </c>
      <c r="E594" t="s">
        <v>2057</v>
      </c>
      <c r="F594" t="s">
        <v>2612</v>
      </c>
      <c r="G594">
        <v>9564.42</v>
      </c>
      <c r="H594" t="s">
        <v>2059</v>
      </c>
      <c r="I594" t="s">
        <v>2060</v>
      </c>
      <c r="J594">
        <v>28</v>
      </c>
      <c r="K594">
        <v>7472.2</v>
      </c>
      <c r="L594">
        <v>0</v>
      </c>
      <c r="M594">
        <v>1046</v>
      </c>
      <c r="N594">
        <v>1046</v>
      </c>
      <c r="O594">
        <v>0</v>
      </c>
      <c r="P594" t="s">
        <v>2061</v>
      </c>
    </row>
    <row r="595" spans="1:16">
      <c r="A595" s="339">
        <v>43647</v>
      </c>
      <c r="B595" t="s">
        <v>60</v>
      </c>
      <c r="C595" t="s">
        <v>2080</v>
      </c>
      <c r="D595" t="s">
        <v>1123</v>
      </c>
      <c r="E595" t="s">
        <v>2057</v>
      </c>
      <c r="F595" t="s">
        <v>2589</v>
      </c>
      <c r="G595">
        <v>7956.81</v>
      </c>
      <c r="H595" t="s">
        <v>2059</v>
      </c>
      <c r="I595" t="s">
        <v>2060</v>
      </c>
      <c r="J595">
        <v>28</v>
      </c>
      <c r="K595">
        <v>6216.25</v>
      </c>
      <c r="L595">
        <v>0</v>
      </c>
      <c r="M595">
        <v>871</v>
      </c>
      <c r="N595">
        <v>871</v>
      </c>
      <c r="O595">
        <v>0</v>
      </c>
      <c r="P595" t="s">
        <v>2061</v>
      </c>
    </row>
    <row r="596" spans="1:16">
      <c r="A596" s="339">
        <v>43647</v>
      </c>
      <c r="B596" t="s">
        <v>60</v>
      </c>
      <c r="C596" t="s">
        <v>2080</v>
      </c>
      <c r="D596" t="s">
        <v>1127</v>
      </c>
      <c r="E596" t="s">
        <v>2057</v>
      </c>
      <c r="F596" t="s">
        <v>2577</v>
      </c>
      <c r="G596">
        <v>9028.1</v>
      </c>
      <c r="H596" t="s">
        <v>2059</v>
      </c>
      <c r="I596" t="s">
        <v>2060</v>
      </c>
      <c r="J596">
        <v>28</v>
      </c>
      <c r="K596">
        <v>7053.2</v>
      </c>
      <c r="L596">
        <v>0</v>
      </c>
      <c r="M596">
        <v>987</v>
      </c>
      <c r="N596">
        <v>987</v>
      </c>
      <c r="O596">
        <v>0</v>
      </c>
      <c r="P596" t="s">
        <v>2061</v>
      </c>
    </row>
    <row r="597" spans="1:16">
      <c r="A597" s="339">
        <v>43647</v>
      </c>
      <c r="B597" t="s">
        <v>60</v>
      </c>
      <c r="C597" t="s">
        <v>2080</v>
      </c>
      <c r="D597" t="s">
        <v>1128</v>
      </c>
      <c r="E597" t="s">
        <v>2057</v>
      </c>
      <c r="F597" t="s">
        <v>2577</v>
      </c>
      <c r="G597">
        <v>13550.92</v>
      </c>
      <c r="H597" t="s">
        <v>2059</v>
      </c>
      <c r="I597" t="s">
        <v>2060</v>
      </c>
      <c r="J597">
        <v>28</v>
      </c>
      <c r="K597">
        <v>10586.66</v>
      </c>
      <c r="L597">
        <v>0</v>
      </c>
      <c r="M597">
        <v>1483</v>
      </c>
      <c r="N597">
        <v>1483</v>
      </c>
      <c r="O597">
        <v>0</v>
      </c>
      <c r="P597" t="s">
        <v>2061</v>
      </c>
    </row>
    <row r="598" spans="1:16">
      <c r="A598" s="339">
        <v>43647</v>
      </c>
      <c r="B598" t="s">
        <v>60</v>
      </c>
      <c r="C598" t="s">
        <v>2080</v>
      </c>
      <c r="D598" t="s">
        <v>1132</v>
      </c>
      <c r="E598" t="s">
        <v>2057</v>
      </c>
      <c r="F598" t="s">
        <v>2593</v>
      </c>
      <c r="G598">
        <v>6264.84</v>
      </c>
      <c r="H598" t="s">
        <v>2059</v>
      </c>
      <c r="I598" t="s">
        <v>2060</v>
      </c>
      <c r="J598">
        <v>28</v>
      </c>
      <c r="K598">
        <v>4894.3999999999996</v>
      </c>
      <c r="L598">
        <v>0</v>
      </c>
      <c r="M598">
        <v>686</v>
      </c>
      <c r="N598">
        <v>686</v>
      </c>
      <c r="O598">
        <v>0</v>
      </c>
      <c r="P598" t="s">
        <v>2061</v>
      </c>
    </row>
    <row r="599" spans="1:16">
      <c r="A599" s="339">
        <v>43647</v>
      </c>
      <c r="B599" t="s">
        <v>60</v>
      </c>
      <c r="C599" t="s">
        <v>2080</v>
      </c>
      <c r="D599" t="s">
        <v>1143</v>
      </c>
      <c r="E599" t="s">
        <v>2057</v>
      </c>
      <c r="F599" t="s">
        <v>2624</v>
      </c>
      <c r="G599">
        <v>10259.200000000001</v>
      </c>
      <c r="H599" t="s">
        <v>2059</v>
      </c>
      <c r="I599" t="s">
        <v>2060</v>
      </c>
      <c r="J599">
        <v>28</v>
      </c>
      <c r="K599">
        <v>8015</v>
      </c>
      <c r="L599">
        <v>0</v>
      </c>
      <c r="M599">
        <v>1122</v>
      </c>
      <c r="N599">
        <v>1122</v>
      </c>
      <c r="O599">
        <v>0</v>
      </c>
      <c r="P599" t="s">
        <v>2061</v>
      </c>
    </row>
    <row r="600" spans="1:16">
      <c r="A600" s="339">
        <v>43647</v>
      </c>
      <c r="B600" t="s">
        <v>60</v>
      </c>
      <c r="C600" t="s">
        <v>2080</v>
      </c>
      <c r="D600" t="s">
        <v>1150</v>
      </c>
      <c r="E600" t="s">
        <v>2057</v>
      </c>
      <c r="F600" t="s">
        <v>2596</v>
      </c>
      <c r="G600">
        <v>7696.38</v>
      </c>
      <c r="H600" t="s">
        <v>2059</v>
      </c>
      <c r="I600" t="s">
        <v>2060</v>
      </c>
      <c r="J600">
        <v>28</v>
      </c>
      <c r="K600">
        <v>6012.8</v>
      </c>
      <c r="L600">
        <v>0</v>
      </c>
      <c r="M600">
        <v>842</v>
      </c>
      <c r="N600">
        <v>842</v>
      </c>
      <c r="O600">
        <v>0</v>
      </c>
      <c r="P600" t="s">
        <v>2061</v>
      </c>
    </row>
    <row r="601" spans="1:16">
      <c r="A601" s="339">
        <v>43647</v>
      </c>
      <c r="B601" t="s">
        <v>60</v>
      </c>
      <c r="C601" t="s">
        <v>2080</v>
      </c>
      <c r="D601" t="s">
        <v>1156</v>
      </c>
      <c r="E601" t="s">
        <v>2057</v>
      </c>
      <c r="F601" t="s">
        <v>2585</v>
      </c>
      <c r="G601">
        <v>8207.36</v>
      </c>
      <c r="H601" t="s">
        <v>2059</v>
      </c>
      <c r="I601" t="s">
        <v>2060</v>
      </c>
      <c r="J601">
        <v>28</v>
      </c>
      <c r="K601">
        <v>6412</v>
      </c>
      <c r="L601">
        <v>0</v>
      </c>
      <c r="M601">
        <v>898</v>
      </c>
      <c r="N601">
        <v>898</v>
      </c>
      <c r="O601">
        <v>0</v>
      </c>
      <c r="P601" t="s">
        <v>2061</v>
      </c>
    </row>
    <row r="602" spans="1:16">
      <c r="A602" s="339">
        <v>43647</v>
      </c>
      <c r="B602" t="s">
        <v>60</v>
      </c>
      <c r="C602" t="s">
        <v>2080</v>
      </c>
      <c r="D602" t="s">
        <v>1157</v>
      </c>
      <c r="E602" t="s">
        <v>2057</v>
      </c>
      <c r="F602" t="s">
        <v>2585</v>
      </c>
      <c r="G602">
        <v>7054.96</v>
      </c>
      <c r="H602" t="s">
        <v>2059</v>
      </c>
      <c r="I602" t="s">
        <v>2060</v>
      </c>
      <c r="J602">
        <v>28</v>
      </c>
      <c r="K602">
        <v>5511.68</v>
      </c>
      <c r="L602">
        <v>0</v>
      </c>
      <c r="M602">
        <v>772</v>
      </c>
      <c r="N602">
        <v>772</v>
      </c>
      <c r="O602">
        <v>0</v>
      </c>
      <c r="P602" t="s">
        <v>2061</v>
      </c>
    </row>
    <row r="603" spans="1:16">
      <c r="A603" s="339">
        <v>43647</v>
      </c>
      <c r="B603" t="s">
        <v>60</v>
      </c>
      <c r="C603" t="s">
        <v>2080</v>
      </c>
      <c r="D603" t="s">
        <v>1158</v>
      </c>
      <c r="E603" t="s">
        <v>2057</v>
      </c>
      <c r="F603" t="s">
        <v>2625</v>
      </c>
      <c r="G603">
        <v>10259.200000000001</v>
      </c>
      <c r="H603" t="s">
        <v>2059</v>
      </c>
      <c r="I603" t="s">
        <v>2060</v>
      </c>
      <c r="J603">
        <v>28</v>
      </c>
      <c r="K603">
        <v>8015</v>
      </c>
      <c r="L603">
        <v>0</v>
      </c>
      <c r="M603">
        <v>1122</v>
      </c>
      <c r="N603">
        <v>1122</v>
      </c>
      <c r="O603">
        <v>0</v>
      </c>
      <c r="P603" t="s">
        <v>2061</v>
      </c>
    </row>
    <row r="604" spans="1:16">
      <c r="A604" s="339">
        <v>43647</v>
      </c>
      <c r="B604" t="s">
        <v>60</v>
      </c>
      <c r="C604" t="s">
        <v>2080</v>
      </c>
      <c r="D604" t="s">
        <v>1159</v>
      </c>
      <c r="E604" t="s">
        <v>2057</v>
      </c>
      <c r="F604" t="s">
        <v>2625</v>
      </c>
      <c r="G604">
        <v>5387.46</v>
      </c>
      <c r="H604" t="s">
        <v>2059</v>
      </c>
      <c r="I604" t="s">
        <v>2060</v>
      </c>
      <c r="J604">
        <v>28</v>
      </c>
      <c r="K604">
        <v>4208.96</v>
      </c>
      <c r="L604">
        <v>0</v>
      </c>
      <c r="M604">
        <v>589</v>
      </c>
      <c r="N604">
        <v>589</v>
      </c>
      <c r="O604">
        <v>0</v>
      </c>
      <c r="P604" t="s">
        <v>2061</v>
      </c>
    </row>
    <row r="605" spans="1:16">
      <c r="A605" s="339">
        <v>43647</v>
      </c>
      <c r="B605" t="s">
        <v>60</v>
      </c>
      <c r="C605" t="s">
        <v>2080</v>
      </c>
      <c r="D605" t="s">
        <v>1165</v>
      </c>
      <c r="E605" t="s">
        <v>2057</v>
      </c>
      <c r="F605" t="s">
        <v>2598</v>
      </c>
      <c r="G605">
        <v>6565.88</v>
      </c>
      <c r="H605" t="s">
        <v>2059</v>
      </c>
      <c r="I605" t="s">
        <v>2060</v>
      </c>
      <c r="J605">
        <v>28</v>
      </c>
      <c r="K605">
        <v>5129.6000000000004</v>
      </c>
      <c r="L605">
        <v>0</v>
      </c>
      <c r="M605">
        <v>718</v>
      </c>
      <c r="N605">
        <v>718</v>
      </c>
      <c r="O605">
        <v>0</v>
      </c>
      <c r="P605" t="s">
        <v>2061</v>
      </c>
    </row>
    <row r="606" spans="1:16">
      <c r="A606" s="339">
        <v>43647</v>
      </c>
      <c r="B606" t="s">
        <v>60</v>
      </c>
      <c r="C606" t="s">
        <v>2080</v>
      </c>
      <c r="D606" t="s">
        <v>1166</v>
      </c>
      <c r="E606" t="s">
        <v>2057</v>
      </c>
      <c r="F606" t="s">
        <v>2598</v>
      </c>
      <c r="G606">
        <v>7696.38</v>
      </c>
      <c r="H606" t="s">
        <v>2059</v>
      </c>
      <c r="I606" t="s">
        <v>2060</v>
      </c>
      <c r="J606">
        <v>28</v>
      </c>
      <c r="K606">
        <v>6012.8</v>
      </c>
      <c r="L606">
        <v>0</v>
      </c>
      <c r="M606">
        <v>842</v>
      </c>
      <c r="N606">
        <v>842</v>
      </c>
      <c r="O606">
        <v>0</v>
      </c>
      <c r="P606" t="s">
        <v>2061</v>
      </c>
    </row>
    <row r="607" spans="1:16">
      <c r="A607" s="339">
        <v>43647</v>
      </c>
      <c r="B607" t="s">
        <v>1042</v>
      </c>
      <c r="C607" t="s">
        <v>2407</v>
      </c>
      <c r="D607" t="s">
        <v>1130</v>
      </c>
      <c r="E607" t="s">
        <v>2057</v>
      </c>
      <c r="F607" t="s">
        <v>2609</v>
      </c>
      <c r="G607">
        <v>43655</v>
      </c>
      <c r="H607" t="s">
        <v>2059</v>
      </c>
      <c r="I607" t="s">
        <v>2060</v>
      </c>
      <c r="J607">
        <v>18</v>
      </c>
      <c r="K607">
        <v>23800</v>
      </c>
      <c r="L607">
        <v>0</v>
      </c>
      <c r="M607">
        <v>2142</v>
      </c>
      <c r="N607">
        <v>2142</v>
      </c>
      <c r="O607">
        <v>0</v>
      </c>
      <c r="P607" t="s">
        <v>2061</v>
      </c>
    </row>
    <row r="608" spans="1:16">
      <c r="A608" s="339">
        <v>43647</v>
      </c>
      <c r="B608" t="s">
        <v>1348</v>
      </c>
      <c r="C608" t="s">
        <v>2626</v>
      </c>
      <c r="D608" t="s">
        <v>2627</v>
      </c>
      <c r="E608" t="s">
        <v>2057</v>
      </c>
      <c r="F608" t="s">
        <v>2596</v>
      </c>
      <c r="G608">
        <v>41654</v>
      </c>
      <c r="H608" t="s">
        <v>2059</v>
      </c>
      <c r="I608" t="s">
        <v>2060</v>
      </c>
      <c r="J608">
        <v>18</v>
      </c>
      <c r="K608">
        <v>35300</v>
      </c>
      <c r="L608">
        <v>0</v>
      </c>
      <c r="M608">
        <v>3177</v>
      </c>
      <c r="N608">
        <v>3177</v>
      </c>
      <c r="O608">
        <v>0</v>
      </c>
      <c r="P608" t="s">
        <v>2061</v>
      </c>
    </row>
    <row r="609" spans="1:16">
      <c r="A609" s="339">
        <v>43647</v>
      </c>
      <c r="B609" t="s">
        <v>999</v>
      </c>
      <c r="C609" t="s">
        <v>2259</v>
      </c>
      <c r="D609" t="s">
        <v>2628</v>
      </c>
      <c r="E609" t="s">
        <v>2057</v>
      </c>
      <c r="F609" t="s">
        <v>2602</v>
      </c>
      <c r="G609">
        <v>28947.200000000001</v>
      </c>
      <c r="H609" t="s">
        <v>2059</v>
      </c>
      <c r="I609" t="s">
        <v>2060</v>
      </c>
      <c r="J609">
        <v>28</v>
      </c>
      <c r="K609">
        <v>22615</v>
      </c>
      <c r="L609">
        <v>6332.2</v>
      </c>
      <c r="M609">
        <v>0</v>
      </c>
      <c r="N609">
        <v>0</v>
      </c>
      <c r="O609">
        <v>0</v>
      </c>
      <c r="P609" t="s">
        <v>2061</v>
      </c>
    </row>
    <row r="610" spans="1:16">
      <c r="A610" s="339">
        <v>43647</v>
      </c>
      <c r="B610" t="s">
        <v>988</v>
      </c>
      <c r="C610" t="s">
        <v>2261</v>
      </c>
      <c r="D610" t="s">
        <v>1117</v>
      </c>
      <c r="E610" t="s">
        <v>2057</v>
      </c>
      <c r="F610" t="s">
        <v>2612</v>
      </c>
      <c r="G610">
        <v>93690</v>
      </c>
      <c r="H610" t="s">
        <v>2059</v>
      </c>
      <c r="I610" t="s">
        <v>2060</v>
      </c>
      <c r="J610">
        <v>28</v>
      </c>
      <c r="K610">
        <v>73192.86</v>
      </c>
      <c r="L610">
        <v>0</v>
      </c>
      <c r="M610">
        <v>10247</v>
      </c>
      <c r="N610">
        <v>10247</v>
      </c>
      <c r="O610">
        <v>0</v>
      </c>
      <c r="P610" t="s">
        <v>2061</v>
      </c>
    </row>
    <row r="611" spans="1:16">
      <c r="A611" s="339">
        <v>43647</v>
      </c>
      <c r="B611" t="s">
        <v>988</v>
      </c>
      <c r="C611" t="s">
        <v>2261</v>
      </c>
      <c r="D611" t="s">
        <v>1151</v>
      </c>
      <c r="E611" t="s">
        <v>2057</v>
      </c>
      <c r="F611" t="s">
        <v>2596</v>
      </c>
      <c r="G611">
        <v>40960</v>
      </c>
      <c r="H611" t="s">
        <v>2059</v>
      </c>
      <c r="I611" t="s">
        <v>2060</v>
      </c>
      <c r="J611">
        <v>28</v>
      </c>
      <c r="K611">
        <v>32000</v>
      </c>
      <c r="L611">
        <v>0</v>
      </c>
      <c r="M611">
        <v>4480</v>
      </c>
      <c r="N611">
        <v>4480</v>
      </c>
      <c r="O611">
        <v>0</v>
      </c>
      <c r="P611" t="s">
        <v>2061</v>
      </c>
    </row>
    <row r="612" spans="1:16">
      <c r="A612" s="339">
        <v>43647</v>
      </c>
      <c r="B612" t="s">
        <v>988</v>
      </c>
      <c r="C612" t="s">
        <v>2261</v>
      </c>
      <c r="D612" t="s">
        <v>1149</v>
      </c>
      <c r="E612" t="s">
        <v>2057</v>
      </c>
      <c r="F612" t="s">
        <v>2596</v>
      </c>
      <c r="G612">
        <v>100382</v>
      </c>
      <c r="H612" t="s">
        <v>2059</v>
      </c>
      <c r="I612" t="s">
        <v>2060</v>
      </c>
      <c r="J612">
        <v>28</v>
      </c>
      <c r="K612">
        <v>78421.429999999993</v>
      </c>
      <c r="L612">
        <v>0</v>
      </c>
      <c r="M612">
        <v>10979</v>
      </c>
      <c r="N612">
        <v>10979</v>
      </c>
      <c r="O612">
        <v>0</v>
      </c>
      <c r="P612" t="s">
        <v>2061</v>
      </c>
    </row>
    <row r="613" spans="1:16">
      <c r="A613" s="339">
        <v>43647</v>
      </c>
      <c r="B613" t="s">
        <v>829</v>
      </c>
      <c r="C613" t="s">
        <v>2086</v>
      </c>
      <c r="D613" t="s">
        <v>1136</v>
      </c>
      <c r="E613" t="s">
        <v>2057</v>
      </c>
      <c r="F613" t="s">
        <v>2580</v>
      </c>
      <c r="G613">
        <v>31270</v>
      </c>
      <c r="H613" t="s">
        <v>2059</v>
      </c>
      <c r="I613" t="s">
        <v>2060</v>
      </c>
      <c r="J613">
        <v>18</v>
      </c>
      <c r="K613">
        <v>26500</v>
      </c>
      <c r="L613">
        <v>0</v>
      </c>
      <c r="M613">
        <v>2385</v>
      </c>
      <c r="N613">
        <v>2385</v>
      </c>
      <c r="O613">
        <v>0</v>
      </c>
      <c r="P613" t="s">
        <v>2061</v>
      </c>
    </row>
    <row r="614" spans="1:16">
      <c r="A614" s="339">
        <v>43647</v>
      </c>
      <c r="B614" t="s">
        <v>829</v>
      </c>
      <c r="C614" t="s">
        <v>2086</v>
      </c>
      <c r="D614" t="s">
        <v>1137</v>
      </c>
      <c r="E614" t="s">
        <v>2057</v>
      </c>
      <c r="F614" t="s">
        <v>2580</v>
      </c>
      <c r="G614">
        <v>5310</v>
      </c>
      <c r="H614" t="s">
        <v>2059</v>
      </c>
      <c r="I614" t="s">
        <v>2060</v>
      </c>
      <c r="J614">
        <v>18</v>
      </c>
      <c r="K614">
        <v>4500</v>
      </c>
      <c r="L614">
        <v>0</v>
      </c>
      <c r="M614">
        <v>405</v>
      </c>
      <c r="N614">
        <v>405</v>
      </c>
      <c r="O614">
        <v>0</v>
      </c>
      <c r="P614" t="s">
        <v>2061</v>
      </c>
    </row>
    <row r="615" spans="1:16">
      <c r="A615" s="339">
        <v>43647</v>
      </c>
      <c r="B615" t="s">
        <v>46</v>
      </c>
      <c r="C615" t="s">
        <v>2089</v>
      </c>
      <c r="D615" t="s">
        <v>2629</v>
      </c>
      <c r="E615" t="s">
        <v>2057</v>
      </c>
      <c r="F615" t="s">
        <v>2602</v>
      </c>
      <c r="G615">
        <v>22378.9</v>
      </c>
      <c r="H615" t="s">
        <v>2059</v>
      </c>
      <c r="I615" t="s">
        <v>2060</v>
      </c>
      <c r="J615">
        <v>28</v>
      </c>
      <c r="K615">
        <v>17483.52</v>
      </c>
      <c r="L615">
        <v>0</v>
      </c>
      <c r="M615">
        <v>2447.69</v>
      </c>
      <c r="N615">
        <v>2447.69</v>
      </c>
      <c r="O615">
        <v>0</v>
      </c>
      <c r="P615" t="s">
        <v>2061</v>
      </c>
    </row>
    <row r="616" spans="1:16">
      <c r="A616" s="339">
        <v>43647</v>
      </c>
      <c r="B616" t="s">
        <v>46</v>
      </c>
      <c r="C616" t="s">
        <v>2089</v>
      </c>
      <c r="D616" t="s">
        <v>2630</v>
      </c>
      <c r="E616" t="s">
        <v>2057</v>
      </c>
      <c r="F616" t="s">
        <v>2602</v>
      </c>
      <c r="G616">
        <v>22378.9</v>
      </c>
      <c r="H616" t="s">
        <v>2059</v>
      </c>
      <c r="I616" t="s">
        <v>2060</v>
      </c>
      <c r="J616">
        <v>28</v>
      </c>
      <c r="K616">
        <v>17483.52</v>
      </c>
      <c r="L616">
        <v>0</v>
      </c>
      <c r="M616">
        <v>2447.69</v>
      </c>
      <c r="N616">
        <v>2447.69</v>
      </c>
      <c r="O616">
        <v>0</v>
      </c>
      <c r="P616" t="s">
        <v>2061</v>
      </c>
    </row>
    <row r="617" spans="1:16">
      <c r="A617" s="339">
        <v>43647</v>
      </c>
      <c r="B617" t="s">
        <v>46</v>
      </c>
      <c r="C617" t="s">
        <v>2089</v>
      </c>
      <c r="D617" t="s">
        <v>2631</v>
      </c>
      <c r="E617" t="s">
        <v>2057</v>
      </c>
      <c r="F617" t="s">
        <v>2602</v>
      </c>
      <c r="G617">
        <v>22378.9</v>
      </c>
      <c r="H617" t="s">
        <v>2059</v>
      </c>
      <c r="I617" t="s">
        <v>2060</v>
      </c>
      <c r="J617">
        <v>28</v>
      </c>
      <c r="K617">
        <v>17483.52</v>
      </c>
      <c r="L617">
        <v>0</v>
      </c>
      <c r="M617">
        <v>2447.69</v>
      </c>
      <c r="N617">
        <v>2447.69</v>
      </c>
      <c r="O617">
        <v>0</v>
      </c>
      <c r="P617" t="s">
        <v>2061</v>
      </c>
    </row>
    <row r="618" spans="1:16">
      <c r="A618" s="339">
        <v>43647</v>
      </c>
      <c r="B618" t="s">
        <v>46</v>
      </c>
      <c r="C618" t="s">
        <v>2089</v>
      </c>
      <c r="D618" t="s">
        <v>2632</v>
      </c>
      <c r="E618" t="s">
        <v>2057</v>
      </c>
      <c r="F618" t="s">
        <v>2604</v>
      </c>
      <c r="G618">
        <v>22378.9</v>
      </c>
      <c r="H618" t="s">
        <v>2059</v>
      </c>
      <c r="I618" t="s">
        <v>2060</v>
      </c>
      <c r="J618">
        <v>28</v>
      </c>
      <c r="K618">
        <v>17483.52</v>
      </c>
      <c r="L618">
        <v>0</v>
      </c>
      <c r="M618">
        <v>2447.69</v>
      </c>
      <c r="N618">
        <v>2447.69</v>
      </c>
      <c r="O618">
        <v>0</v>
      </c>
      <c r="P618" t="s">
        <v>2061</v>
      </c>
    </row>
    <row r="619" spans="1:16">
      <c r="A619" s="339">
        <v>43647</v>
      </c>
      <c r="B619" t="s">
        <v>46</v>
      </c>
      <c r="C619" t="s">
        <v>2089</v>
      </c>
      <c r="D619" t="s">
        <v>2633</v>
      </c>
      <c r="E619" t="s">
        <v>2057</v>
      </c>
      <c r="F619" t="s">
        <v>2591</v>
      </c>
      <c r="G619">
        <v>22378.9</v>
      </c>
      <c r="H619" t="s">
        <v>2059</v>
      </c>
      <c r="I619" t="s">
        <v>2060</v>
      </c>
      <c r="J619">
        <v>28</v>
      </c>
      <c r="K619">
        <v>17483.52</v>
      </c>
      <c r="L619">
        <v>0</v>
      </c>
      <c r="M619">
        <v>2447.69</v>
      </c>
      <c r="N619">
        <v>2447.69</v>
      </c>
      <c r="O619">
        <v>0</v>
      </c>
      <c r="P619" t="s">
        <v>2061</v>
      </c>
    </row>
    <row r="620" spans="1:16">
      <c r="A620" s="339">
        <v>43647</v>
      </c>
      <c r="B620" t="s">
        <v>46</v>
      </c>
      <c r="C620" t="s">
        <v>2089</v>
      </c>
      <c r="D620" t="s">
        <v>2634</v>
      </c>
      <c r="E620" t="s">
        <v>2057</v>
      </c>
      <c r="F620" t="s">
        <v>2591</v>
      </c>
      <c r="G620">
        <v>22378.9</v>
      </c>
      <c r="H620" t="s">
        <v>2059</v>
      </c>
      <c r="I620" t="s">
        <v>2060</v>
      </c>
      <c r="J620">
        <v>28</v>
      </c>
      <c r="K620">
        <v>17483.52</v>
      </c>
      <c r="L620">
        <v>0</v>
      </c>
      <c r="M620">
        <v>2447.69</v>
      </c>
      <c r="N620">
        <v>2447.69</v>
      </c>
      <c r="O620">
        <v>0</v>
      </c>
      <c r="P620" t="s">
        <v>2061</v>
      </c>
    </row>
    <row r="621" spans="1:16">
      <c r="A621" s="339">
        <v>43647</v>
      </c>
      <c r="B621" t="s">
        <v>46</v>
      </c>
      <c r="C621" t="s">
        <v>2089</v>
      </c>
      <c r="D621" t="s">
        <v>2635</v>
      </c>
      <c r="E621" t="s">
        <v>2057</v>
      </c>
      <c r="F621" t="s">
        <v>2606</v>
      </c>
      <c r="G621">
        <v>22378.9</v>
      </c>
      <c r="H621" t="s">
        <v>2059</v>
      </c>
      <c r="I621" t="s">
        <v>2060</v>
      </c>
      <c r="J621">
        <v>28</v>
      </c>
      <c r="K621">
        <v>17483.52</v>
      </c>
      <c r="L621">
        <v>0</v>
      </c>
      <c r="M621">
        <v>2447.69</v>
      </c>
      <c r="N621">
        <v>2447.69</v>
      </c>
      <c r="O621">
        <v>0</v>
      </c>
      <c r="P621" t="s">
        <v>2061</v>
      </c>
    </row>
    <row r="622" spans="1:16">
      <c r="A622" s="339">
        <v>43647</v>
      </c>
      <c r="B622" t="s">
        <v>46</v>
      </c>
      <c r="C622" t="s">
        <v>2089</v>
      </c>
      <c r="D622" t="s">
        <v>2636</v>
      </c>
      <c r="E622" t="s">
        <v>2057</v>
      </c>
      <c r="F622" t="s">
        <v>2606</v>
      </c>
      <c r="G622">
        <v>22378.9</v>
      </c>
      <c r="H622" t="s">
        <v>2059</v>
      </c>
      <c r="I622" t="s">
        <v>2060</v>
      </c>
      <c r="J622">
        <v>28</v>
      </c>
      <c r="K622">
        <v>17483.52</v>
      </c>
      <c r="L622">
        <v>0</v>
      </c>
      <c r="M622">
        <v>2447.69</v>
      </c>
      <c r="N622">
        <v>2447.69</v>
      </c>
      <c r="O622">
        <v>0</v>
      </c>
      <c r="P622" t="s">
        <v>2061</v>
      </c>
    </row>
    <row r="623" spans="1:16">
      <c r="A623" s="339">
        <v>43647</v>
      </c>
      <c r="B623" t="s">
        <v>46</v>
      </c>
      <c r="C623" t="s">
        <v>2089</v>
      </c>
      <c r="D623" t="s">
        <v>2637</v>
      </c>
      <c r="E623" t="s">
        <v>2057</v>
      </c>
      <c r="F623" t="s">
        <v>2612</v>
      </c>
      <c r="G623">
        <v>22378.9</v>
      </c>
      <c r="H623" t="s">
        <v>2059</v>
      </c>
      <c r="I623" t="s">
        <v>2060</v>
      </c>
      <c r="J623">
        <v>28</v>
      </c>
      <c r="K623">
        <v>17483.52</v>
      </c>
      <c r="L623">
        <v>0</v>
      </c>
      <c r="M623">
        <v>2447.69</v>
      </c>
      <c r="N623">
        <v>2447.69</v>
      </c>
      <c r="O623">
        <v>0</v>
      </c>
      <c r="P623" t="s">
        <v>2061</v>
      </c>
    </row>
    <row r="624" spans="1:16">
      <c r="A624" s="339">
        <v>43647</v>
      </c>
      <c r="B624" t="s">
        <v>46</v>
      </c>
      <c r="C624" t="s">
        <v>2089</v>
      </c>
      <c r="D624" t="s">
        <v>2638</v>
      </c>
      <c r="E624" t="s">
        <v>2057</v>
      </c>
      <c r="F624" t="s">
        <v>2612</v>
      </c>
      <c r="G624">
        <v>22378.9</v>
      </c>
      <c r="H624" t="s">
        <v>2059</v>
      </c>
      <c r="I624" t="s">
        <v>2060</v>
      </c>
      <c r="J624">
        <v>28</v>
      </c>
      <c r="K624">
        <v>17483.52</v>
      </c>
      <c r="L624">
        <v>0</v>
      </c>
      <c r="M624">
        <v>2447.69</v>
      </c>
      <c r="N624">
        <v>2447.69</v>
      </c>
      <c r="O624">
        <v>0</v>
      </c>
      <c r="P624" t="s">
        <v>2061</v>
      </c>
    </row>
    <row r="625" spans="1:16">
      <c r="A625" s="339">
        <v>43647</v>
      </c>
      <c r="B625" t="s">
        <v>46</v>
      </c>
      <c r="C625" t="s">
        <v>2089</v>
      </c>
      <c r="D625" t="s">
        <v>2639</v>
      </c>
      <c r="E625" t="s">
        <v>2057</v>
      </c>
      <c r="F625" t="s">
        <v>2586</v>
      </c>
      <c r="G625">
        <v>22378.9</v>
      </c>
      <c r="H625" t="s">
        <v>2059</v>
      </c>
      <c r="I625" t="s">
        <v>2060</v>
      </c>
      <c r="J625">
        <v>28</v>
      </c>
      <c r="K625">
        <v>17483.52</v>
      </c>
      <c r="L625">
        <v>0</v>
      </c>
      <c r="M625">
        <v>2447.69</v>
      </c>
      <c r="N625">
        <v>2447.69</v>
      </c>
      <c r="O625">
        <v>0</v>
      </c>
      <c r="P625" t="s">
        <v>2061</v>
      </c>
    </row>
    <row r="626" spans="1:16">
      <c r="A626" s="339">
        <v>43647</v>
      </c>
      <c r="B626" t="s">
        <v>46</v>
      </c>
      <c r="C626" t="s">
        <v>2089</v>
      </c>
      <c r="D626" t="s">
        <v>2640</v>
      </c>
      <c r="E626" t="s">
        <v>2057</v>
      </c>
      <c r="F626" t="s">
        <v>2586</v>
      </c>
      <c r="G626">
        <v>22378.9</v>
      </c>
      <c r="H626" t="s">
        <v>2059</v>
      </c>
      <c r="I626" t="s">
        <v>2060</v>
      </c>
      <c r="J626">
        <v>28</v>
      </c>
      <c r="K626">
        <v>17483.52</v>
      </c>
      <c r="L626">
        <v>0</v>
      </c>
      <c r="M626">
        <v>2447.69</v>
      </c>
      <c r="N626">
        <v>2447.69</v>
      </c>
      <c r="O626">
        <v>0</v>
      </c>
      <c r="P626" t="s">
        <v>2061</v>
      </c>
    </row>
    <row r="627" spans="1:16">
      <c r="A627" s="339">
        <v>43647</v>
      </c>
      <c r="B627" t="s">
        <v>46</v>
      </c>
      <c r="C627" t="s">
        <v>2089</v>
      </c>
      <c r="D627" t="s">
        <v>2641</v>
      </c>
      <c r="E627" t="s">
        <v>2057</v>
      </c>
      <c r="F627" t="s">
        <v>2589</v>
      </c>
      <c r="G627">
        <v>22378.9</v>
      </c>
      <c r="H627" t="s">
        <v>2059</v>
      </c>
      <c r="I627" t="s">
        <v>2060</v>
      </c>
      <c r="J627">
        <v>28</v>
      </c>
      <c r="K627">
        <v>17483.52</v>
      </c>
      <c r="L627">
        <v>0</v>
      </c>
      <c r="M627">
        <v>2447.69</v>
      </c>
      <c r="N627">
        <v>2447.69</v>
      </c>
      <c r="O627">
        <v>0</v>
      </c>
      <c r="P627" t="s">
        <v>2061</v>
      </c>
    </row>
    <row r="628" spans="1:16">
      <c r="A628" s="339">
        <v>43647</v>
      </c>
      <c r="B628" t="s">
        <v>46</v>
      </c>
      <c r="C628" t="s">
        <v>2089</v>
      </c>
      <c r="D628" t="s">
        <v>2642</v>
      </c>
      <c r="E628" t="s">
        <v>2057</v>
      </c>
      <c r="F628" t="s">
        <v>2589</v>
      </c>
      <c r="G628">
        <v>22378.9</v>
      </c>
      <c r="H628" t="s">
        <v>2059</v>
      </c>
      <c r="I628" t="s">
        <v>2060</v>
      </c>
      <c r="J628">
        <v>28</v>
      </c>
      <c r="K628">
        <v>17483.52</v>
      </c>
      <c r="L628">
        <v>0</v>
      </c>
      <c r="M628">
        <v>2447.69</v>
      </c>
      <c r="N628">
        <v>2447.69</v>
      </c>
      <c r="O628">
        <v>0</v>
      </c>
      <c r="P628" t="s">
        <v>2061</v>
      </c>
    </row>
    <row r="629" spans="1:16">
      <c r="A629" s="339">
        <v>43647</v>
      </c>
      <c r="B629" t="s">
        <v>46</v>
      </c>
      <c r="C629" t="s">
        <v>2089</v>
      </c>
      <c r="D629" t="s">
        <v>2643</v>
      </c>
      <c r="E629" t="s">
        <v>2057</v>
      </c>
      <c r="F629" t="s">
        <v>2621</v>
      </c>
      <c r="G629">
        <v>22378.9</v>
      </c>
      <c r="H629" t="s">
        <v>2059</v>
      </c>
      <c r="I629" t="s">
        <v>2060</v>
      </c>
      <c r="J629">
        <v>28</v>
      </c>
      <c r="K629">
        <v>17483.52</v>
      </c>
      <c r="L629">
        <v>0</v>
      </c>
      <c r="M629">
        <v>2447.69</v>
      </c>
      <c r="N629">
        <v>2447.69</v>
      </c>
      <c r="O629">
        <v>0</v>
      </c>
      <c r="P629" t="s">
        <v>2061</v>
      </c>
    </row>
    <row r="630" spans="1:16">
      <c r="A630" s="339">
        <v>43647</v>
      </c>
      <c r="B630" t="s">
        <v>46</v>
      </c>
      <c r="C630" t="s">
        <v>2089</v>
      </c>
      <c r="D630" t="s">
        <v>2644</v>
      </c>
      <c r="E630" t="s">
        <v>2057</v>
      </c>
      <c r="F630" t="s">
        <v>2621</v>
      </c>
      <c r="G630">
        <v>22378.9</v>
      </c>
      <c r="H630" t="s">
        <v>2059</v>
      </c>
      <c r="I630" t="s">
        <v>2060</v>
      </c>
      <c r="J630">
        <v>28</v>
      </c>
      <c r="K630">
        <v>17483.52</v>
      </c>
      <c r="L630">
        <v>0</v>
      </c>
      <c r="M630">
        <v>2447.69</v>
      </c>
      <c r="N630">
        <v>2447.69</v>
      </c>
      <c r="O630">
        <v>0</v>
      </c>
      <c r="P630" t="s">
        <v>2061</v>
      </c>
    </row>
    <row r="631" spans="1:16">
      <c r="A631" s="339">
        <v>43647</v>
      </c>
      <c r="B631" t="s">
        <v>46</v>
      </c>
      <c r="C631" t="s">
        <v>2089</v>
      </c>
      <c r="D631" t="s">
        <v>2645</v>
      </c>
      <c r="E631" t="s">
        <v>2057</v>
      </c>
      <c r="F631" t="s">
        <v>2577</v>
      </c>
      <c r="G631">
        <v>22378.9</v>
      </c>
      <c r="H631" t="s">
        <v>2059</v>
      </c>
      <c r="I631" t="s">
        <v>2060</v>
      </c>
      <c r="J631">
        <v>28</v>
      </c>
      <c r="K631">
        <v>17483.52</v>
      </c>
      <c r="L631">
        <v>0</v>
      </c>
      <c r="M631">
        <v>2447.69</v>
      </c>
      <c r="N631">
        <v>2447.69</v>
      </c>
      <c r="O631">
        <v>0</v>
      </c>
      <c r="P631" t="s">
        <v>2061</v>
      </c>
    </row>
    <row r="632" spans="1:16">
      <c r="A632" s="339">
        <v>43647</v>
      </c>
      <c r="B632" t="s">
        <v>46</v>
      </c>
      <c r="C632" t="s">
        <v>2089</v>
      </c>
      <c r="D632" t="s">
        <v>2646</v>
      </c>
      <c r="E632" t="s">
        <v>2057</v>
      </c>
      <c r="F632" t="s">
        <v>2577</v>
      </c>
      <c r="G632">
        <v>22378.9</v>
      </c>
      <c r="H632" t="s">
        <v>2059</v>
      </c>
      <c r="I632" t="s">
        <v>2060</v>
      </c>
      <c r="J632">
        <v>28</v>
      </c>
      <c r="K632">
        <v>17483.52</v>
      </c>
      <c r="L632">
        <v>0</v>
      </c>
      <c r="M632">
        <v>2447.69</v>
      </c>
      <c r="N632">
        <v>2447.69</v>
      </c>
      <c r="O632">
        <v>0</v>
      </c>
      <c r="P632" t="s">
        <v>2061</v>
      </c>
    </row>
    <row r="633" spans="1:16">
      <c r="A633" s="339">
        <v>43647</v>
      </c>
      <c r="B633" t="s">
        <v>46</v>
      </c>
      <c r="C633" t="s">
        <v>2089</v>
      </c>
      <c r="D633" t="s">
        <v>2647</v>
      </c>
      <c r="E633" t="s">
        <v>2057</v>
      </c>
      <c r="F633" t="s">
        <v>2648</v>
      </c>
      <c r="G633">
        <v>22378.9</v>
      </c>
      <c r="H633" t="s">
        <v>2059</v>
      </c>
      <c r="I633" t="s">
        <v>2060</v>
      </c>
      <c r="J633">
        <v>28</v>
      </c>
      <c r="K633">
        <v>17483.52</v>
      </c>
      <c r="L633">
        <v>0</v>
      </c>
      <c r="M633">
        <v>2447.69</v>
      </c>
      <c r="N633">
        <v>2447.69</v>
      </c>
      <c r="O633">
        <v>0</v>
      </c>
      <c r="P633" t="s">
        <v>2061</v>
      </c>
    </row>
    <row r="634" spans="1:16">
      <c r="A634" s="339">
        <v>43647</v>
      </c>
      <c r="B634" t="s">
        <v>46</v>
      </c>
      <c r="C634" t="s">
        <v>2089</v>
      </c>
      <c r="D634" t="s">
        <v>2649</v>
      </c>
      <c r="E634" t="s">
        <v>2057</v>
      </c>
      <c r="F634" t="s">
        <v>2648</v>
      </c>
      <c r="G634">
        <v>22378.9</v>
      </c>
      <c r="H634" t="s">
        <v>2059</v>
      </c>
      <c r="I634" t="s">
        <v>2060</v>
      </c>
      <c r="J634">
        <v>28</v>
      </c>
      <c r="K634">
        <v>17483.52</v>
      </c>
      <c r="L634">
        <v>0</v>
      </c>
      <c r="M634">
        <v>2447.69</v>
      </c>
      <c r="N634">
        <v>2447.69</v>
      </c>
      <c r="O634">
        <v>0</v>
      </c>
      <c r="P634" t="s">
        <v>2061</v>
      </c>
    </row>
    <row r="635" spans="1:16">
      <c r="A635" s="339">
        <v>43647</v>
      </c>
      <c r="B635" t="s">
        <v>46</v>
      </c>
      <c r="C635" t="s">
        <v>2089</v>
      </c>
      <c r="D635" t="s">
        <v>2650</v>
      </c>
      <c r="E635" t="s">
        <v>2057</v>
      </c>
      <c r="F635" t="s">
        <v>2593</v>
      </c>
      <c r="G635">
        <v>22378.9</v>
      </c>
      <c r="H635" t="s">
        <v>2059</v>
      </c>
      <c r="I635" t="s">
        <v>2060</v>
      </c>
      <c r="J635">
        <v>28</v>
      </c>
      <c r="K635">
        <v>17483.52</v>
      </c>
      <c r="L635">
        <v>0</v>
      </c>
      <c r="M635">
        <v>2447.69</v>
      </c>
      <c r="N635">
        <v>2447.69</v>
      </c>
      <c r="O635">
        <v>0</v>
      </c>
      <c r="P635" t="s">
        <v>2061</v>
      </c>
    </row>
    <row r="636" spans="1:16">
      <c r="A636" s="339">
        <v>43647</v>
      </c>
      <c r="B636" t="s">
        <v>46</v>
      </c>
      <c r="C636" t="s">
        <v>2089</v>
      </c>
      <c r="D636" t="s">
        <v>2651</v>
      </c>
      <c r="E636" t="s">
        <v>2057</v>
      </c>
      <c r="F636" t="s">
        <v>2593</v>
      </c>
      <c r="G636">
        <v>22378.9</v>
      </c>
      <c r="H636" t="s">
        <v>2059</v>
      </c>
      <c r="I636" t="s">
        <v>2060</v>
      </c>
      <c r="J636">
        <v>28</v>
      </c>
      <c r="K636">
        <v>17483.52</v>
      </c>
      <c r="L636">
        <v>0</v>
      </c>
      <c r="M636">
        <v>2447.69</v>
      </c>
      <c r="N636">
        <v>2447.69</v>
      </c>
      <c r="O636">
        <v>0</v>
      </c>
      <c r="P636" t="s">
        <v>2061</v>
      </c>
    </row>
    <row r="637" spans="1:16">
      <c r="A637" s="339">
        <v>43647</v>
      </c>
      <c r="B637" t="s">
        <v>46</v>
      </c>
      <c r="C637" t="s">
        <v>2089</v>
      </c>
      <c r="D637" t="s">
        <v>2652</v>
      </c>
      <c r="E637" t="s">
        <v>2057</v>
      </c>
      <c r="F637" t="s">
        <v>2580</v>
      </c>
      <c r="G637">
        <v>16784.18</v>
      </c>
      <c r="H637" t="s">
        <v>2059</v>
      </c>
      <c r="I637" t="s">
        <v>2060</v>
      </c>
      <c r="J637">
        <v>28</v>
      </c>
      <c r="K637">
        <v>13112.64</v>
      </c>
      <c r="L637">
        <v>0</v>
      </c>
      <c r="M637">
        <v>1835.77</v>
      </c>
      <c r="N637">
        <v>1835.77</v>
      </c>
      <c r="O637">
        <v>0</v>
      </c>
      <c r="P637" t="s">
        <v>2061</v>
      </c>
    </row>
    <row r="638" spans="1:16">
      <c r="A638" s="339">
        <v>43647</v>
      </c>
      <c r="B638" t="s">
        <v>46</v>
      </c>
      <c r="C638" t="s">
        <v>2089</v>
      </c>
      <c r="D638" t="s">
        <v>2653</v>
      </c>
      <c r="E638" t="s">
        <v>2057</v>
      </c>
      <c r="F638" t="s">
        <v>2587</v>
      </c>
      <c r="G638">
        <v>22378.9</v>
      </c>
      <c r="H638" t="s">
        <v>2059</v>
      </c>
      <c r="I638" t="s">
        <v>2060</v>
      </c>
      <c r="J638">
        <v>28</v>
      </c>
      <c r="K638">
        <v>17483.52</v>
      </c>
      <c r="L638">
        <v>0</v>
      </c>
      <c r="M638">
        <v>2447.69</v>
      </c>
      <c r="N638">
        <v>2447.69</v>
      </c>
      <c r="O638">
        <v>0</v>
      </c>
      <c r="P638" t="s">
        <v>2061</v>
      </c>
    </row>
    <row r="639" spans="1:16">
      <c r="A639" s="339">
        <v>43647</v>
      </c>
      <c r="B639" t="s">
        <v>46</v>
      </c>
      <c r="C639" t="s">
        <v>2089</v>
      </c>
      <c r="D639" t="s">
        <v>2654</v>
      </c>
      <c r="E639" t="s">
        <v>2057</v>
      </c>
      <c r="F639" t="s">
        <v>2587</v>
      </c>
      <c r="G639">
        <v>22378.9</v>
      </c>
      <c r="H639" t="s">
        <v>2059</v>
      </c>
      <c r="I639" t="s">
        <v>2060</v>
      </c>
      <c r="J639">
        <v>28</v>
      </c>
      <c r="K639">
        <v>17483.52</v>
      </c>
      <c r="L639">
        <v>0</v>
      </c>
      <c r="M639">
        <v>2447.69</v>
      </c>
      <c r="N639">
        <v>2447.69</v>
      </c>
      <c r="O639">
        <v>0</v>
      </c>
      <c r="P639" t="s">
        <v>2061</v>
      </c>
    </row>
    <row r="640" spans="1:16">
      <c r="A640" s="339">
        <v>43647</v>
      </c>
      <c r="B640" t="s">
        <v>46</v>
      </c>
      <c r="C640" t="s">
        <v>2089</v>
      </c>
      <c r="D640" t="s">
        <v>2655</v>
      </c>
      <c r="E640" t="s">
        <v>2057</v>
      </c>
      <c r="F640" t="s">
        <v>2596</v>
      </c>
      <c r="G640">
        <v>22378.9</v>
      </c>
      <c r="H640" t="s">
        <v>2059</v>
      </c>
      <c r="I640" t="s">
        <v>2060</v>
      </c>
      <c r="J640">
        <v>28</v>
      </c>
      <c r="K640">
        <v>17483.52</v>
      </c>
      <c r="L640">
        <v>0</v>
      </c>
      <c r="M640">
        <v>2447.69</v>
      </c>
      <c r="N640">
        <v>2447.69</v>
      </c>
      <c r="O640">
        <v>0</v>
      </c>
      <c r="P640" t="s">
        <v>2061</v>
      </c>
    </row>
    <row r="641" spans="1:16">
      <c r="A641" s="339">
        <v>43647</v>
      </c>
      <c r="B641" t="s">
        <v>46</v>
      </c>
      <c r="C641" t="s">
        <v>2089</v>
      </c>
      <c r="D641" t="s">
        <v>2656</v>
      </c>
      <c r="E641" t="s">
        <v>2057</v>
      </c>
      <c r="F641" t="s">
        <v>2596</v>
      </c>
      <c r="G641">
        <v>22378.9</v>
      </c>
      <c r="H641" t="s">
        <v>2059</v>
      </c>
      <c r="I641" t="s">
        <v>2060</v>
      </c>
      <c r="J641">
        <v>28</v>
      </c>
      <c r="K641">
        <v>17483.52</v>
      </c>
      <c r="L641">
        <v>0</v>
      </c>
      <c r="M641">
        <v>2447.69</v>
      </c>
      <c r="N641">
        <v>2447.69</v>
      </c>
      <c r="O641">
        <v>0</v>
      </c>
      <c r="P641" t="s">
        <v>2061</v>
      </c>
    </row>
    <row r="642" spans="1:16">
      <c r="A642" s="339">
        <v>43647</v>
      </c>
      <c r="B642" t="s">
        <v>46</v>
      </c>
      <c r="C642" t="s">
        <v>2089</v>
      </c>
      <c r="D642" t="s">
        <v>2657</v>
      </c>
      <c r="E642" t="s">
        <v>2057</v>
      </c>
      <c r="F642" t="s">
        <v>2585</v>
      </c>
      <c r="G642">
        <v>22378.9</v>
      </c>
      <c r="H642" t="s">
        <v>2059</v>
      </c>
      <c r="I642" t="s">
        <v>2060</v>
      </c>
      <c r="J642">
        <v>28</v>
      </c>
      <c r="K642">
        <v>17483.52</v>
      </c>
      <c r="L642">
        <v>0</v>
      </c>
      <c r="M642">
        <v>2447.69</v>
      </c>
      <c r="N642">
        <v>2447.69</v>
      </c>
      <c r="O642">
        <v>0</v>
      </c>
      <c r="P642" t="s">
        <v>2061</v>
      </c>
    </row>
    <row r="643" spans="1:16">
      <c r="A643" s="339">
        <v>43647</v>
      </c>
      <c r="B643" t="s">
        <v>46</v>
      </c>
      <c r="C643" t="s">
        <v>2089</v>
      </c>
      <c r="D643" t="s">
        <v>2658</v>
      </c>
      <c r="E643" t="s">
        <v>2057</v>
      </c>
      <c r="F643" t="s">
        <v>2585</v>
      </c>
      <c r="G643">
        <v>22378.9</v>
      </c>
      <c r="H643" t="s">
        <v>2059</v>
      </c>
      <c r="I643" t="s">
        <v>2060</v>
      </c>
      <c r="J643">
        <v>28</v>
      </c>
      <c r="K643">
        <v>17483.52</v>
      </c>
      <c r="L643">
        <v>0</v>
      </c>
      <c r="M643">
        <v>2447.69</v>
      </c>
      <c r="N643">
        <v>2447.69</v>
      </c>
      <c r="O643">
        <v>0</v>
      </c>
      <c r="P643" t="s">
        <v>2061</v>
      </c>
    </row>
    <row r="644" spans="1:16">
      <c r="A644" s="339">
        <v>43647</v>
      </c>
      <c r="B644" t="s">
        <v>46</v>
      </c>
      <c r="C644" t="s">
        <v>2089</v>
      </c>
      <c r="D644" t="s">
        <v>2659</v>
      </c>
      <c r="E644" t="s">
        <v>2057</v>
      </c>
      <c r="F644" t="s">
        <v>2625</v>
      </c>
      <c r="G644">
        <v>22378.9</v>
      </c>
      <c r="H644" t="s">
        <v>2059</v>
      </c>
      <c r="I644" t="s">
        <v>2060</v>
      </c>
      <c r="J644">
        <v>28</v>
      </c>
      <c r="K644">
        <v>17483.52</v>
      </c>
      <c r="L644">
        <v>0</v>
      </c>
      <c r="M644">
        <v>2447.69</v>
      </c>
      <c r="N644">
        <v>2447.69</v>
      </c>
      <c r="O644">
        <v>0</v>
      </c>
      <c r="P644" t="s">
        <v>2061</v>
      </c>
    </row>
    <row r="645" spans="1:16">
      <c r="A645" s="339">
        <v>43647</v>
      </c>
      <c r="B645" t="s">
        <v>46</v>
      </c>
      <c r="C645" t="s">
        <v>2089</v>
      </c>
      <c r="D645" t="s">
        <v>2660</v>
      </c>
      <c r="E645" t="s">
        <v>2057</v>
      </c>
      <c r="F645" t="s">
        <v>2618</v>
      </c>
      <c r="G645">
        <v>18649.080000000002</v>
      </c>
      <c r="H645" t="s">
        <v>2059</v>
      </c>
      <c r="I645" t="s">
        <v>2060</v>
      </c>
      <c r="J645">
        <v>28</v>
      </c>
      <c r="K645">
        <v>14569.6</v>
      </c>
      <c r="L645">
        <v>0</v>
      </c>
      <c r="M645">
        <v>2039.74</v>
      </c>
      <c r="N645">
        <v>2039.74</v>
      </c>
      <c r="O645">
        <v>0</v>
      </c>
      <c r="P645" t="s">
        <v>2061</v>
      </c>
    </row>
    <row r="646" spans="1:16">
      <c r="A646" s="339">
        <v>43647</v>
      </c>
      <c r="B646" t="s">
        <v>46</v>
      </c>
      <c r="C646" t="s">
        <v>2089</v>
      </c>
      <c r="D646" t="s">
        <v>2661</v>
      </c>
      <c r="E646" t="s">
        <v>2057</v>
      </c>
      <c r="F646" t="s">
        <v>2618</v>
      </c>
      <c r="G646">
        <v>22378.9</v>
      </c>
      <c r="H646" t="s">
        <v>2059</v>
      </c>
      <c r="I646" t="s">
        <v>2060</v>
      </c>
      <c r="J646">
        <v>28</v>
      </c>
      <c r="K646">
        <v>17483.52</v>
      </c>
      <c r="L646">
        <v>0</v>
      </c>
      <c r="M646">
        <v>2447.69</v>
      </c>
      <c r="N646">
        <v>2447.69</v>
      </c>
      <c r="O646">
        <v>0</v>
      </c>
      <c r="P646" t="s">
        <v>2061</v>
      </c>
    </row>
    <row r="647" spans="1:16">
      <c r="A647" s="339">
        <v>43647</v>
      </c>
      <c r="B647" t="s">
        <v>46</v>
      </c>
      <c r="C647" t="s">
        <v>2089</v>
      </c>
      <c r="D647" t="s">
        <v>2662</v>
      </c>
      <c r="E647" t="s">
        <v>2057</v>
      </c>
      <c r="F647" t="s">
        <v>2618</v>
      </c>
      <c r="G647">
        <v>22378.9</v>
      </c>
      <c r="H647" t="s">
        <v>2059</v>
      </c>
      <c r="I647" t="s">
        <v>2060</v>
      </c>
      <c r="J647">
        <v>28</v>
      </c>
      <c r="K647">
        <v>17483.52</v>
      </c>
      <c r="L647">
        <v>0</v>
      </c>
      <c r="M647">
        <v>2447.69</v>
      </c>
      <c r="N647">
        <v>2447.69</v>
      </c>
      <c r="O647">
        <v>0</v>
      </c>
      <c r="P647" t="s">
        <v>2061</v>
      </c>
    </row>
    <row r="648" spans="1:16">
      <c r="A648" s="339">
        <v>43647</v>
      </c>
      <c r="B648" t="s">
        <v>46</v>
      </c>
      <c r="C648" t="s">
        <v>2089</v>
      </c>
      <c r="D648" t="s">
        <v>2663</v>
      </c>
      <c r="E648" t="s">
        <v>2057</v>
      </c>
      <c r="F648" t="s">
        <v>2598</v>
      </c>
      <c r="G648">
        <v>22378.9</v>
      </c>
      <c r="H648" t="s">
        <v>2059</v>
      </c>
      <c r="I648" t="s">
        <v>2060</v>
      </c>
      <c r="J648">
        <v>28</v>
      </c>
      <c r="K648">
        <v>17483.52</v>
      </c>
      <c r="L648">
        <v>0</v>
      </c>
      <c r="M648">
        <v>2447.69</v>
      </c>
      <c r="N648">
        <v>2447.69</v>
      </c>
      <c r="O648">
        <v>0</v>
      </c>
      <c r="P648" t="s">
        <v>2061</v>
      </c>
    </row>
    <row r="649" spans="1:16">
      <c r="A649" s="339">
        <v>43647</v>
      </c>
      <c r="B649" t="s">
        <v>46</v>
      </c>
      <c r="C649" t="s">
        <v>2089</v>
      </c>
      <c r="D649" t="s">
        <v>2664</v>
      </c>
      <c r="E649" t="s">
        <v>2057</v>
      </c>
      <c r="F649" t="s">
        <v>2598</v>
      </c>
      <c r="G649">
        <v>22378.9</v>
      </c>
      <c r="H649" t="s">
        <v>2059</v>
      </c>
      <c r="I649" t="s">
        <v>2060</v>
      </c>
      <c r="J649">
        <v>28</v>
      </c>
      <c r="K649">
        <v>17483.52</v>
      </c>
      <c r="L649">
        <v>0</v>
      </c>
      <c r="M649">
        <v>2447.69</v>
      </c>
      <c r="N649">
        <v>2447.69</v>
      </c>
      <c r="O649">
        <v>0</v>
      </c>
      <c r="P649" t="s">
        <v>2061</v>
      </c>
    </row>
    <row r="650" spans="1:16">
      <c r="A650" s="339">
        <v>43647</v>
      </c>
      <c r="B650" t="s">
        <v>46</v>
      </c>
      <c r="C650" t="s">
        <v>2089</v>
      </c>
      <c r="D650" t="s">
        <v>2665</v>
      </c>
      <c r="E650" t="s">
        <v>2057</v>
      </c>
      <c r="F650" t="s">
        <v>2581</v>
      </c>
      <c r="G650">
        <v>22378.9</v>
      </c>
      <c r="H650" t="s">
        <v>2059</v>
      </c>
      <c r="I650" t="s">
        <v>2060</v>
      </c>
      <c r="J650">
        <v>28</v>
      </c>
      <c r="K650">
        <v>17483.52</v>
      </c>
      <c r="L650">
        <v>0</v>
      </c>
      <c r="M650">
        <v>2447.69</v>
      </c>
      <c r="N650">
        <v>2447.69</v>
      </c>
      <c r="O650">
        <v>0</v>
      </c>
      <c r="P650" t="s">
        <v>2061</v>
      </c>
    </row>
    <row r="651" spans="1:16">
      <c r="A651" s="339">
        <v>43647</v>
      </c>
      <c r="B651" t="s">
        <v>46</v>
      </c>
      <c r="C651" t="s">
        <v>2089</v>
      </c>
      <c r="D651" t="s">
        <v>2666</v>
      </c>
      <c r="E651" t="s">
        <v>2057</v>
      </c>
      <c r="F651" t="s">
        <v>2581</v>
      </c>
      <c r="G651">
        <v>22378.9</v>
      </c>
      <c r="H651" t="s">
        <v>2059</v>
      </c>
      <c r="I651" t="s">
        <v>2060</v>
      </c>
      <c r="J651">
        <v>28</v>
      </c>
      <c r="K651">
        <v>17483.52</v>
      </c>
      <c r="L651">
        <v>0</v>
      </c>
      <c r="M651">
        <v>2447.69</v>
      </c>
      <c r="N651">
        <v>2447.69</v>
      </c>
      <c r="O651">
        <v>0</v>
      </c>
      <c r="P651" t="s">
        <v>2061</v>
      </c>
    </row>
    <row r="652" spans="1:16">
      <c r="A652" s="339">
        <v>43647</v>
      </c>
      <c r="B652" t="s">
        <v>46</v>
      </c>
      <c r="C652" t="s">
        <v>2089</v>
      </c>
      <c r="D652" t="s">
        <v>2667</v>
      </c>
      <c r="E652" t="s">
        <v>2057</v>
      </c>
      <c r="F652" t="s">
        <v>2668</v>
      </c>
      <c r="G652">
        <v>22378.9</v>
      </c>
      <c r="H652" t="s">
        <v>2059</v>
      </c>
      <c r="I652" t="s">
        <v>2060</v>
      </c>
      <c r="J652">
        <v>28</v>
      </c>
      <c r="K652">
        <v>17483.52</v>
      </c>
      <c r="L652">
        <v>0</v>
      </c>
      <c r="M652">
        <v>2447.69</v>
      </c>
      <c r="N652">
        <v>2447.69</v>
      </c>
      <c r="O652">
        <v>0</v>
      </c>
      <c r="P652" t="s">
        <v>2061</v>
      </c>
    </row>
    <row r="653" spans="1:16">
      <c r="A653" s="339">
        <v>43647</v>
      </c>
      <c r="B653" t="s">
        <v>46</v>
      </c>
      <c r="C653" t="s">
        <v>2089</v>
      </c>
      <c r="D653" t="s">
        <v>2669</v>
      </c>
      <c r="E653" t="s">
        <v>2057</v>
      </c>
      <c r="F653" t="s">
        <v>2668</v>
      </c>
      <c r="G653">
        <v>22378.9</v>
      </c>
      <c r="H653" t="s">
        <v>2059</v>
      </c>
      <c r="I653" t="s">
        <v>2060</v>
      </c>
      <c r="J653">
        <v>28</v>
      </c>
      <c r="K653">
        <v>17483.52</v>
      </c>
      <c r="L653">
        <v>0</v>
      </c>
      <c r="M653">
        <v>2447.69</v>
      </c>
      <c r="N653">
        <v>2447.69</v>
      </c>
      <c r="O653">
        <v>0</v>
      </c>
      <c r="P653" t="s">
        <v>2061</v>
      </c>
    </row>
    <row r="654" spans="1:16">
      <c r="A654" s="339">
        <v>43647</v>
      </c>
      <c r="B654" t="s">
        <v>46</v>
      </c>
      <c r="C654" t="s">
        <v>2089</v>
      </c>
      <c r="D654" t="s">
        <v>2670</v>
      </c>
      <c r="E654" t="s">
        <v>2057</v>
      </c>
      <c r="F654" t="s">
        <v>2668</v>
      </c>
      <c r="G654">
        <v>13054.36</v>
      </c>
      <c r="H654" t="s">
        <v>2059</v>
      </c>
      <c r="I654" t="s">
        <v>2060</v>
      </c>
      <c r="J654">
        <v>28</v>
      </c>
      <c r="K654">
        <v>10198.719999999999</v>
      </c>
      <c r="L654">
        <v>0</v>
      </c>
      <c r="M654">
        <v>1427.82</v>
      </c>
      <c r="N654">
        <v>1427.82</v>
      </c>
      <c r="O654">
        <v>0</v>
      </c>
      <c r="P654" t="s">
        <v>2061</v>
      </c>
    </row>
    <row r="655" spans="1:16">
      <c r="A655" s="339">
        <v>43647</v>
      </c>
      <c r="B655" t="s">
        <v>93</v>
      </c>
      <c r="C655" t="s">
        <v>2135</v>
      </c>
      <c r="D655" t="s">
        <v>2671</v>
      </c>
      <c r="E655" t="s">
        <v>2057</v>
      </c>
      <c r="F655" t="s">
        <v>2582</v>
      </c>
      <c r="G655">
        <v>53247.28</v>
      </c>
      <c r="H655" t="s">
        <v>2059</v>
      </c>
      <c r="I655" t="s">
        <v>2060</v>
      </c>
      <c r="J655">
        <v>18</v>
      </c>
      <c r="K655">
        <v>45124.800000000003</v>
      </c>
      <c r="L655">
        <v>0</v>
      </c>
      <c r="M655">
        <v>4061.23</v>
      </c>
      <c r="N655">
        <v>4061.23</v>
      </c>
      <c r="O655">
        <v>0</v>
      </c>
      <c r="P655" t="s">
        <v>2061</v>
      </c>
    </row>
    <row r="656" spans="1:16">
      <c r="A656" s="339">
        <v>43647</v>
      </c>
      <c r="B656" t="s">
        <v>93</v>
      </c>
      <c r="C656" t="s">
        <v>2135</v>
      </c>
      <c r="D656" t="s">
        <v>2672</v>
      </c>
      <c r="E656" t="s">
        <v>2057</v>
      </c>
      <c r="F656" t="s">
        <v>2623</v>
      </c>
      <c r="G656">
        <v>25057.52</v>
      </c>
      <c r="H656" t="s">
        <v>2059</v>
      </c>
      <c r="I656" t="s">
        <v>2060</v>
      </c>
      <c r="J656">
        <v>18</v>
      </c>
      <c r="K656">
        <v>21235.200000000001</v>
      </c>
      <c r="L656">
        <v>0</v>
      </c>
      <c r="M656">
        <v>1911.17</v>
      </c>
      <c r="N656">
        <v>1911.17</v>
      </c>
      <c r="O656">
        <v>0</v>
      </c>
      <c r="P656" t="s">
        <v>2061</v>
      </c>
    </row>
    <row r="657" spans="1:16">
      <c r="A657" s="339">
        <v>43647</v>
      </c>
      <c r="B657" t="s">
        <v>93</v>
      </c>
      <c r="C657" t="s">
        <v>2135</v>
      </c>
      <c r="D657" t="s">
        <v>2673</v>
      </c>
      <c r="E657" t="s">
        <v>2057</v>
      </c>
      <c r="F657" t="s">
        <v>2591</v>
      </c>
      <c r="G657">
        <v>28189.72</v>
      </c>
      <c r="H657" t="s">
        <v>2059</v>
      </c>
      <c r="I657" t="s">
        <v>2060</v>
      </c>
      <c r="J657">
        <v>18</v>
      </c>
      <c r="K657">
        <v>23889.599999999999</v>
      </c>
      <c r="L657">
        <v>0</v>
      </c>
      <c r="M657">
        <v>2150.06</v>
      </c>
      <c r="N657">
        <v>2150.06</v>
      </c>
      <c r="O657">
        <v>0</v>
      </c>
      <c r="P657" t="s">
        <v>2061</v>
      </c>
    </row>
    <row r="658" spans="1:16">
      <c r="A658" s="339">
        <v>43647</v>
      </c>
      <c r="B658" t="s">
        <v>93</v>
      </c>
      <c r="C658" t="s">
        <v>2135</v>
      </c>
      <c r="D658" t="s">
        <v>2674</v>
      </c>
      <c r="E658" t="s">
        <v>2057</v>
      </c>
      <c r="F658" t="s">
        <v>2675</v>
      </c>
      <c r="G658">
        <v>31321.919999999998</v>
      </c>
      <c r="H658" t="s">
        <v>2059</v>
      </c>
      <c r="I658" t="s">
        <v>2060</v>
      </c>
      <c r="J658">
        <v>18</v>
      </c>
      <c r="K658">
        <v>26544</v>
      </c>
      <c r="L658">
        <v>0</v>
      </c>
      <c r="M658">
        <v>2388.96</v>
      </c>
      <c r="N658">
        <v>2388.96</v>
      </c>
      <c r="O658">
        <v>0</v>
      </c>
      <c r="P658" t="s">
        <v>2061</v>
      </c>
    </row>
    <row r="659" spans="1:16">
      <c r="A659" s="339">
        <v>43647</v>
      </c>
      <c r="B659" t="s">
        <v>93</v>
      </c>
      <c r="C659" t="s">
        <v>2135</v>
      </c>
      <c r="D659" t="s">
        <v>2676</v>
      </c>
      <c r="E659" t="s">
        <v>2057</v>
      </c>
      <c r="F659" t="s">
        <v>2606</v>
      </c>
      <c r="G659">
        <v>50115.08</v>
      </c>
      <c r="H659" t="s">
        <v>2059</v>
      </c>
      <c r="I659" t="s">
        <v>2060</v>
      </c>
      <c r="J659">
        <v>18</v>
      </c>
      <c r="K659">
        <v>42470.400000000001</v>
      </c>
      <c r="L659">
        <v>0</v>
      </c>
      <c r="M659">
        <v>3822.34</v>
      </c>
      <c r="N659">
        <v>3822.34</v>
      </c>
      <c r="O659">
        <v>0</v>
      </c>
      <c r="P659" t="s">
        <v>2061</v>
      </c>
    </row>
    <row r="660" spans="1:16">
      <c r="A660" s="339">
        <v>43647</v>
      </c>
      <c r="B660" t="s">
        <v>93</v>
      </c>
      <c r="C660" t="s">
        <v>2135</v>
      </c>
      <c r="D660" t="s">
        <v>2677</v>
      </c>
      <c r="E660" t="s">
        <v>2057</v>
      </c>
      <c r="F660" t="s">
        <v>2612</v>
      </c>
      <c r="G660">
        <v>31321.919999999998</v>
      </c>
      <c r="H660" t="s">
        <v>2059</v>
      </c>
      <c r="I660" t="s">
        <v>2060</v>
      </c>
      <c r="J660">
        <v>18</v>
      </c>
      <c r="K660">
        <v>26544</v>
      </c>
      <c r="L660">
        <v>0</v>
      </c>
      <c r="M660">
        <v>2388.96</v>
      </c>
      <c r="N660">
        <v>2388.96</v>
      </c>
      <c r="O660">
        <v>0</v>
      </c>
      <c r="P660" t="s">
        <v>2061</v>
      </c>
    </row>
    <row r="661" spans="1:16">
      <c r="A661" s="339">
        <v>43647</v>
      </c>
      <c r="B661" t="s">
        <v>93</v>
      </c>
      <c r="C661" t="s">
        <v>2135</v>
      </c>
      <c r="D661" t="s">
        <v>2678</v>
      </c>
      <c r="E661" t="s">
        <v>2057</v>
      </c>
      <c r="F661" t="s">
        <v>2589</v>
      </c>
      <c r="G661">
        <v>31321.919999999998</v>
      </c>
      <c r="H661" t="s">
        <v>2059</v>
      </c>
      <c r="I661" t="s">
        <v>2060</v>
      </c>
      <c r="J661">
        <v>18</v>
      </c>
      <c r="K661">
        <v>26544</v>
      </c>
      <c r="L661">
        <v>0</v>
      </c>
      <c r="M661">
        <v>2388.96</v>
      </c>
      <c r="N661">
        <v>2388.96</v>
      </c>
      <c r="O661">
        <v>0</v>
      </c>
      <c r="P661" t="s">
        <v>2061</v>
      </c>
    </row>
    <row r="662" spans="1:16">
      <c r="A662" s="339">
        <v>43647</v>
      </c>
      <c r="B662" t="s">
        <v>93</v>
      </c>
      <c r="C662" t="s">
        <v>2135</v>
      </c>
      <c r="D662" t="s">
        <v>2679</v>
      </c>
      <c r="E662" t="s">
        <v>2057</v>
      </c>
      <c r="F662" t="s">
        <v>2621</v>
      </c>
      <c r="G662">
        <v>34454.120000000003</v>
      </c>
      <c r="H662" t="s">
        <v>2059</v>
      </c>
      <c r="I662" t="s">
        <v>2060</v>
      </c>
      <c r="J662">
        <v>18</v>
      </c>
      <c r="K662">
        <v>29198.400000000001</v>
      </c>
      <c r="L662">
        <v>0</v>
      </c>
      <c r="M662">
        <v>2627.86</v>
      </c>
      <c r="N662">
        <v>2627.86</v>
      </c>
      <c r="O662">
        <v>0</v>
      </c>
      <c r="P662" t="s">
        <v>2061</v>
      </c>
    </row>
    <row r="663" spans="1:16">
      <c r="A663" s="339">
        <v>43647</v>
      </c>
      <c r="B663" t="s">
        <v>93</v>
      </c>
      <c r="C663" t="s">
        <v>2135</v>
      </c>
      <c r="D663" t="s">
        <v>2680</v>
      </c>
      <c r="E663" t="s">
        <v>2057</v>
      </c>
      <c r="F663" t="s">
        <v>2577</v>
      </c>
      <c r="G663">
        <v>37586.32</v>
      </c>
      <c r="H663" t="s">
        <v>2059</v>
      </c>
      <c r="I663" t="s">
        <v>2060</v>
      </c>
      <c r="J663">
        <v>18</v>
      </c>
      <c r="K663">
        <v>31852.799999999999</v>
      </c>
      <c r="L663">
        <v>0</v>
      </c>
      <c r="M663">
        <v>2866.75</v>
      </c>
      <c r="N663">
        <v>2866.75</v>
      </c>
      <c r="O663">
        <v>0</v>
      </c>
      <c r="P663" t="s">
        <v>2061</v>
      </c>
    </row>
    <row r="664" spans="1:16">
      <c r="A664" s="339">
        <v>43647</v>
      </c>
      <c r="B664" t="s">
        <v>93</v>
      </c>
      <c r="C664" t="s">
        <v>2135</v>
      </c>
      <c r="D664" t="s">
        <v>2681</v>
      </c>
      <c r="E664" t="s">
        <v>2057</v>
      </c>
      <c r="F664" t="s">
        <v>2648</v>
      </c>
      <c r="G664">
        <v>31321.919999999998</v>
      </c>
      <c r="H664" t="s">
        <v>2059</v>
      </c>
      <c r="I664" t="s">
        <v>2060</v>
      </c>
      <c r="J664">
        <v>18</v>
      </c>
      <c r="K664">
        <v>26544</v>
      </c>
      <c r="L664">
        <v>0</v>
      </c>
      <c r="M664">
        <v>2388.96</v>
      </c>
      <c r="N664">
        <v>2388.96</v>
      </c>
      <c r="O664">
        <v>0</v>
      </c>
      <c r="P664" t="s">
        <v>2061</v>
      </c>
    </row>
    <row r="665" spans="1:16">
      <c r="A665" s="339">
        <v>43647</v>
      </c>
      <c r="B665" t="s">
        <v>93</v>
      </c>
      <c r="C665" t="s">
        <v>2135</v>
      </c>
      <c r="D665" t="s">
        <v>2682</v>
      </c>
      <c r="E665" t="s">
        <v>2057</v>
      </c>
      <c r="F665" t="s">
        <v>2624</v>
      </c>
      <c r="G665">
        <v>31321.919999999998</v>
      </c>
      <c r="H665" t="s">
        <v>2059</v>
      </c>
      <c r="I665" t="s">
        <v>2060</v>
      </c>
      <c r="J665">
        <v>18</v>
      </c>
      <c r="K665">
        <v>26544</v>
      </c>
      <c r="L665">
        <v>0</v>
      </c>
      <c r="M665">
        <v>2388.96</v>
      </c>
      <c r="N665">
        <v>2388.96</v>
      </c>
      <c r="O665">
        <v>0</v>
      </c>
      <c r="P665" t="s">
        <v>2061</v>
      </c>
    </row>
    <row r="666" spans="1:16">
      <c r="A666" s="339">
        <v>43647</v>
      </c>
      <c r="B666" t="s">
        <v>93</v>
      </c>
      <c r="C666" t="s">
        <v>2135</v>
      </c>
      <c r="D666" t="s">
        <v>2683</v>
      </c>
      <c r="E666" t="s">
        <v>2057</v>
      </c>
      <c r="F666" t="s">
        <v>2585</v>
      </c>
      <c r="G666">
        <v>37586.32</v>
      </c>
      <c r="H666" t="s">
        <v>2059</v>
      </c>
      <c r="I666" t="s">
        <v>2060</v>
      </c>
      <c r="J666">
        <v>18</v>
      </c>
      <c r="K666">
        <v>31852.799999999999</v>
      </c>
      <c r="L666">
        <v>0</v>
      </c>
      <c r="M666">
        <v>2866.75</v>
      </c>
      <c r="N666">
        <v>2866.75</v>
      </c>
      <c r="O666">
        <v>0</v>
      </c>
      <c r="P666" t="s">
        <v>2061</v>
      </c>
    </row>
    <row r="667" spans="1:16">
      <c r="A667" s="339">
        <v>43647</v>
      </c>
      <c r="B667" t="s">
        <v>93</v>
      </c>
      <c r="C667" t="s">
        <v>2135</v>
      </c>
      <c r="D667" t="s">
        <v>2684</v>
      </c>
      <c r="E667" t="s">
        <v>2057</v>
      </c>
      <c r="F667" t="s">
        <v>2618</v>
      </c>
      <c r="G667">
        <v>46982.879999999997</v>
      </c>
      <c r="H667" t="s">
        <v>2059</v>
      </c>
      <c r="I667" t="s">
        <v>2060</v>
      </c>
      <c r="J667">
        <v>18</v>
      </c>
      <c r="K667">
        <v>39816</v>
      </c>
      <c r="L667">
        <v>0</v>
      </c>
      <c r="M667">
        <v>3583.44</v>
      </c>
      <c r="N667">
        <v>3583.44</v>
      </c>
      <c r="O667">
        <v>0</v>
      </c>
      <c r="P667" t="s">
        <v>2061</v>
      </c>
    </row>
    <row r="668" spans="1:16">
      <c r="A668" s="339">
        <v>43647</v>
      </c>
      <c r="B668" t="s">
        <v>93</v>
      </c>
      <c r="C668" t="s">
        <v>2135</v>
      </c>
      <c r="D668" t="s">
        <v>2685</v>
      </c>
      <c r="E668" t="s">
        <v>2057</v>
      </c>
      <c r="F668" t="s">
        <v>2668</v>
      </c>
      <c r="G668">
        <v>12528.76</v>
      </c>
      <c r="H668" t="s">
        <v>2059</v>
      </c>
      <c r="I668" t="s">
        <v>2060</v>
      </c>
      <c r="J668">
        <v>18</v>
      </c>
      <c r="K668">
        <v>10617.6</v>
      </c>
      <c r="L668">
        <v>0</v>
      </c>
      <c r="M668">
        <v>955.58</v>
      </c>
      <c r="N668">
        <v>955.58</v>
      </c>
      <c r="O668">
        <v>0</v>
      </c>
      <c r="P668" t="s">
        <v>2061</v>
      </c>
    </row>
    <row r="669" spans="1:16">
      <c r="A669" s="339">
        <v>43647</v>
      </c>
      <c r="B669" t="s">
        <v>93</v>
      </c>
      <c r="C669" t="s">
        <v>2135</v>
      </c>
      <c r="D669" t="s">
        <v>2686</v>
      </c>
      <c r="E669" t="s">
        <v>2057</v>
      </c>
      <c r="F669" t="s">
        <v>2687</v>
      </c>
      <c r="G669">
        <v>31321.919999999998</v>
      </c>
      <c r="H669" t="s">
        <v>2059</v>
      </c>
      <c r="I669" t="s">
        <v>2060</v>
      </c>
      <c r="J669">
        <v>18</v>
      </c>
      <c r="K669">
        <v>26544</v>
      </c>
      <c r="L669">
        <v>0</v>
      </c>
      <c r="M669">
        <v>2388.96</v>
      </c>
      <c r="N669">
        <v>2388.96</v>
      </c>
      <c r="O669">
        <v>0</v>
      </c>
      <c r="P669" t="s">
        <v>2061</v>
      </c>
    </row>
    <row r="670" spans="1:16">
      <c r="A670" s="339">
        <v>43647</v>
      </c>
      <c r="B670" t="s">
        <v>122</v>
      </c>
      <c r="C670" t="s">
        <v>1349</v>
      </c>
      <c r="D670" t="s">
        <v>1761</v>
      </c>
      <c r="E670" t="s">
        <v>2057</v>
      </c>
      <c r="F670" t="s">
        <v>2612</v>
      </c>
      <c r="G670">
        <v>2587.52</v>
      </c>
      <c r="H670" t="s">
        <v>2059</v>
      </c>
      <c r="I670" t="s">
        <v>2060</v>
      </c>
      <c r="J670">
        <v>28</v>
      </c>
      <c r="K670">
        <v>2021.5</v>
      </c>
      <c r="L670">
        <v>566.02</v>
      </c>
      <c r="M670">
        <v>0</v>
      </c>
      <c r="N670">
        <v>0</v>
      </c>
      <c r="O670">
        <v>0</v>
      </c>
      <c r="P670" t="s">
        <v>2061</v>
      </c>
    </row>
    <row r="671" spans="1:16">
      <c r="A671" s="339">
        <v>43647</v>
      </c>
      <c r="B671" t="s">
        <v>122</v>
      </c>
      <c r="C671" t="s">
        <v>1349</v>
      </c>
      <c r="D671" t="s">
        <v>1762</v>
      </c>
      <c r="E671" t="s">
        <v>2057</v>
      </c>
      <c r="F671" t="s">
        <v>2581</v>
      </c>
      <c r="G671">
        <v>2587.52</v>
      </c>
      <c r="H671" t="s">
        <v>2059</v>
      </c>
      <c r="I671" t="s">
        <v>2060</v>
      </c>
      <c r="J671">
        <v>28</v>
      </c>
      <c r="K671">
        <v>2021.5</v>
      </c>
      <c r="L671">
        <v>566.02</v>
      </c>
      <c r="M671">
        <v>0</v>
      </c>
      <c r="N671">
        <v>0</v>
      </c>
      <c r="O671">
        <v>0</v>
      </c>
      <c r="P671" t="s">
        <v>2061</v>
      </c>
    </row>
    <row r="672" spans="1:16">
      <c r="A672" s="339">
        <v>43647</v>
      </c>
      <c r="B672" t="s">
        <v>122</v>
      </c>
      <c r="C672" t="s">
        <v>1349</v>
      </c>
      <c r="D672" t="s">
        <v>1763</v>
      </c>
      <c r="E672" t="s">
        <v>2057</v>
      </c>
      <c r="F672" t="s">
        <v>2668</v>
      </c>
      <c r="G672">
        <v>2587.52</v>
      </c>
      <c r="H672" t="s">
        <v>2059</v>
      </c>
      <c r="I672" t="s">
        <v>2060</v>
      </c>
      <c r="J672">
        <v>28</v>
      </c>
      <c r="K672">
        <v>2021.5</v>
      </c>
      <c r="L672">
        <v>566.02</v>
      </c>
      <c r="M672">
        <v>0</v>
      </c>
      <c r="N672">
        <v>0</v>
      </c>
      <c r="O672">
        <v>0</v>
      </c>
      <c r="P672" t="s">
        <v>2061</v>
      </c>
    </row>
    <row r="673" spans="1:16">
      <c r="A673" s="339">
        <v>43647</v>
      </c>
      <c r="B673" t="s">
        <v>174</v>
      </c>
      <c r="C673" t="s">
        <v>2464</v>
      </c>
      <c r="D673" t="s">
        <v>2688</v>
      </c>
      <c r="E673" t="s">
        <v>2057</v>
      </c>
      <c r="F673" t="s">
        <v>2591</v>
      </c>
      <c r="G673">
        <v>106.72</v>
      </c>
      <c r="H673" t="s">
        <v>2059</v>
      </c>
      <c r="I673" t="s">
        <v>2060</v>
      </c>
      <c r="J673">
        <v>18</v>
      </c>
      <c r="K673">
        <v>90.44</v>
      </c>
      <c r="L673">
        <v>0</v>
      </c>
      <c r="M673">
        <v>8.14</v>
      </c>
      <c r="N673">
        <v>8.14</v>
      </c>
      <c r="O673">
        <v>0</v>
      </c>
      <c r="P673" t="s">
        <v>2061</v>
      </c>
    </row>
    <row r="674" spans="1:16">
      <c r="A674" s="339">
        <v>43647</v>
      </c>
      <c r="B674" t="s">
        <v>174</v>
      </c>
      <c r="C674" t="s">
        <v>2464</v>
      </c>
      <c r="D674" t="s">
        <v>2689</v>
      </c>
      <c r="E674" t="s">
        <v>2057</v>
      </c>
      <c r="F674" t="s">
        <v>2591</v>
      </c>
      <c r="G674">
        <v>106.72</v>
      </c>
      <c r="H674" t="s">
        <v>2059</v>
      </c>
      <c r="I674" t="s">
        <v>2060</v>
      </c>
      <c r="J674">
        <v>18</v>
      </c>
      <c r="K674">
        <v>90.44</v>
      </c>
      <c r="L674">
        <v>0</v>
      </c>
      <c r="M674">
        <v>8.14</v>
      </c>
      <c r="N674">
        <v>8.14</v>
      </c>
      <c r="O674">
        <v>0</v>
      </c>
      <c r="P674" t="s">
        <v>2061</v>
      </c>
    </row>
    <row r="675" spans="1:16">
      <c r="A675" s="339">
        <v>43647</v>
      </c>
      <c r="B675" t="s">
        <v>174</v>
      </c>
      <c r="C675" t="s">
        <v>2464</v>
      </c>
      <c r="D675" t="s">
        <v>2690</v>
      </c>
      <c r="E675" t="s">
        <v>2057</v>
      </c>
      <c r="F675" t="s">
        <v>2577</v>
      </c>
      <c r="G675">
        <v>133.41999999999999</v>
      </c>
      <c r="H675" t="s">
        <v>2059</v>
      </c>
      <c r="I675" t="s">
        <v>2060</v>
      </c>
      <c r="J675">
        <v>18</v>
      </c>
      <c r="K675">
        <v>113.06</v>
      </c>
      <c r="L675">
        <v>0</v>
      </c>
      <c r="M675">
        <v>10.18</v>
      </c>
      <c r="N675">
        <v>10.18</v>
      </c>
      <c r="O675">
        <v>0</v>
      </c>
      <c r="P675" t="s">
        <v>2061</v>
      </c>
    </row>
    <row r="676" spans="1:16">
      <c r="A676" s="339">
        <v>43647</v>
      </c>
      <c r="B676" t="s">
        <v>174</v>
      </c>
      <c r="C676" t="s">
        <v>2464</v>
      </c>
      <c r="D676" t="s">
        <v>2691</v>
      </c>
      <c r="E676" t="s">
        <v>2057</v>
      </c>
      <c r="F676" t="s">
        <v>2593</v>
      </c>
      <c r="G676">
        <v>106.72</v>
      </c>
      <c r="H676" t="s">
        <v>2059</v>
      </c>
      <c r="I676" t="s">
        <v>2060</v>
      </c>
      <c r="J676">
        <v>18</v>
      </c>
      <c r="K676">
        <v>90.44</v>
      </c>
      <c r="L676">
        <v>0</v>
      </c>
      <c r="M676">
        <v>8.14</v>
      </c>
      <c r="N676">
        <v>8.14</v>
      </c>
      <c r="O676">
        <v>0</v>
      </c>
      <c r="P676" t="s">
        <v>2061</v>
      </c>
    </row>
    <row r="677" spans="1:16">
      <c r="A677" s="339">
        <v>43647</v>
      </c>
      <c r="B677" t="s">
        <v>1171</v>
      </c>
      <c r="C677" t="s">
        <v>2692</v>
      </c>
      <c r="D677" t="s">
        <v>2220</v>
      </c>
      <c r="E677" t="s">
        <v>2057</v>
      </c>
      <c r="F677" t="s">
        <v>2579</v>
      </c>
      <c r="G677">
        <v>9813</v>
      </c>
      <c r="H677" t="s">
        <v>2059</v>
      </c>
      <c r="I677" t="s">
        <v>2060</v>
      </c>
      <c r="J677">
        <v>18</v>
      </c>
      <c r="K677">
        <v>8316.1</v>
      </c>
      <c r="L677">
        <v>0</v>
      </c>
      <c r="M677">
        <v>748.45</v>
      </c>
      <c r="N677">
        <v>748.45</v>
      </c>
      <c r="O677">
        <v>0</v>
      </c>
      <c r="P677" t="s">
        <v>2061</v>
      </c>
    </row>
    <row r="678" spans="1:16">
      <c r="A678" s="339">
        <v>43647</v>
      </c>
      <c r="B678" t="s">
        <v>2469</v>
      </c>
      <c r="C678" t="s">
        <v>2470</v>
      </c>
      <c r="D678" t="s">
        <v>2693</v>
      </c>
      <c r="E678" t="s">
        <v>2057</v>
      </c>
      <c r="F678" t="s">
        <v>2580</v>
      </c>
      <c r="G678">
        <v>4460</v>
      </c>
      <c r="H678" t="s">
        <v>2059</v>
      </c>
      <c r="I678" t="s">
        <v>2323</v>
      </c>
      <c r="J678">
        <v>5</v>
      </c>
      <c r="K678">
        <v>4460</v>
      </c>
      <c r="L678">
        <v>0</v>
      </c>
      <c r="M678">
        <v>111.5</v>
      </c>
      <c r="N678">
        <v>111.5</v>
      </c>
      <c r="O678">
        <v>0</v>
      </c>
      <c r="P678" t="s">
        <v>2694</v>
      </c>
    </row>
    <row r="679" spans="1:16">
      <c r="A679" s="339">
        <v>43647</v>
      </c>
      <c r="B679" t="s">
        <v>835</v>
      </c>
      <c r="C679" t="s">
        <v>2148</v>
      </c>
      <c r="D679" t="s">
        <v>2695</v>
      </c>
      <c r="E679" t="s">
        <v>2057</v>
      </c>
      <c r="F679" t="s">
        <v>2591</v>
      </c>
      <c r="G679">
        <v>38017.120000000003</v>
      </c>
      <c r="H679" t="s">
        <v>2059</v>
      </c>
      <c r="I679" t="s">
        <v>2060</v>
      </c>
      <c r="J679">
        <v>28</v>
      </c>
      <c r="K679">
        <v>29700.880000000001</v>
      </c>
      <c r="L679">
        <v>8316.25</v>
      </c>
      <c r="M679">
        <v>0</v>
      </c>
      <c r="N679">
        <v>0</v>
      </c>
      <c r="O679">
        <v>0</v>
      </c>
      <c r="P679" t="s">
        <v>2061</v>
      </c>
    </row>
    <row r="680" spans="1:16">
      <c r="A680" s="339">
        <v>43647</v>
      </c>
      <c r="B680" t="s">
        <v>835</v>
      </c>
      <c r="C680" t="s">
        <v>2148</v>
      </c>
      <c r="D680" t="s">
        <v>2696</v>
      </c>
      <c r="E680" t="s">
        <v>2057</v>
      </c>
      <c r="F680" t="s">
        <v>2587</v>
      </c>
      <c r="G680">
        <v>33404.31</v>
      </c>
      <c r="H680" t="s">
        <v>2059</v>
      </c>
      <c r="I680" t="s">
        <v>2060</v>
      </c>
      <c r="J680">
        <v>28</v>
      </c>
      <c r="K680">
        <v>26097.119999999999</v>
      </c>
      <c r="L680">
        <v>7307.19</v>
      </c>
      <c r="M680">
        <v>0</v>
      </c>
      <c r="N680">
        <v>0</v>
      </c>
      <c r="O680">
        <v>0</v>
      </c>
      <c r="P680" t="s">
        <v>2061</v>
      </c>
    </row>
    <row r="681" spans="1:16">
      <c r="A681" s="339">
        <v>43647</v>
      </c>
      <c r="B681" t="s">
        <v>956</v>
      </c>
      <c r="C681" t="s">
        <v>2333</v>
      </c>
      <c r="D681" t="s">
        <v>1131</v>
      </c>
      <c r="E681" t="s">
        <v>2057</v>
      </c>
      <c r="F681" t="s">
        <v>2648</v>
      </c>
      <c r="G681">
        <v>7918</v>
      </c>
      <c r="H681" t="s">
        <v>2059</v>
      </c>
      <c r="I681" t="s">
        <v>2060</v>
      </c>
      <c r="J681">
        <v>18</v>
      </c>
      <c r="K681">
        <v>6710</v>
      </c>
      <c r="L681">
        <v>0</v>
      </c>
      <c r="M681">
        <v>603.9</v>
      </c>
      <c r="N681">
        <v>603.9</v>
      </c>
      <c r="O681">
        <v>0</v>
      </c>
      <c r="P681" t="s">
        <v>2061</v>
      </c>
    </row>
    <row r="682" spans="1:16">
      <c r="A682" s="339">
        <v>43647</v>
      </c>
      <c r="B682" t="s">
        <v>807</v>
      </c>
      <c r="C682" t="s">
        <v>2184</v>
      </c>
      <c r="D682" t="s">
        <v>2697</v>
      </c>
      <c r="E682" t="s">
        <v>2057</v>
      </c>
      <c r="F682" t="s">
        <v>2602</v>
      </c>
      <c r="G682">
        <v>233744</v>
      </c>
      <c r="H682" t="s">
        <v>2059</v>
      </c>
      <c r="I682" t="s">
        <v>2060</v>
      </c>
      <c r="J682">
        <v>18</v>
      </c>
      <c r="K682">
        <v>198088.16</v>
      </c>
      <c r="L682">
        <v>0</v>
      </c>
      <c r="M682">
        <v>17827.93</v>
      </c>
      <c r="N682">
        <v>17827.93</v>
      </c>
      <c r="O682">
        <v>0</v>
      </c>
      <c r="P682" t="s">
        <v>2061</v>
      </c>
    </row>
    <row r="683" spans="1:16">
      <c r="A683" s="339">
        <v>43647</v>
      </c>
      <c r="B683" t="s">
        <v>807</v>
      </c>
      <c r="C683" t="s">
        <v>2184</v>
      </c>
      <c r="D683" t="s">
        <v>2698</v>
      </c>
      <c r="E683" t="s">
        <v>2057</v>
      </c>
      <c r="F683" t="s">
        <v>2602</v>
      </c>
      <c r="G683">
        <v>25960</v>
      </c>
      <c r="H683" t="s">
        <v>2059</v>
      </c>
      <c r="I683" t="s">
        <v>2060</v>
      </c>
      <c r="J683">
        <v>18</v>
      </c>
      <c r="K683">
        <v>22000</v>
      </c>
      <c r="L683">
        <v>0</v>
      </c>
      <c r="M683">
        <v>1980</v>
      </c>
      <c r="N683">
        <v>1980</v>
      </c>
      <c r="O683">
        <v>0</v>
      </c>
      <c r="P683" t="s">
        <v>2061</v>
      </c>
    </row>
    <row r="684" spans="1:16">
      <c r="A684" s="339">
        <v>43647</v>
      </c>
      <c r="B684" t="s">
        <v>807</v>
      </c>
      <c r="C684" t="s">
        <v>2184</v>
      </c>
      <c r="D684" t="s">
        <v>2699</v>
      </c>
      <c r="E684" t="s">
        <v>2057</v>
      </c>
      <c r="F684" t="s">
        <v>2602</v>
      </c>
      <c r="G684">
        <v>6018</v>
      </c>
      <c r="H684" t="s">
        <v>2059</v>
      </c>
      <c r="I684" t="s">
        <v>2060</v>
      </c>
      <c r="J684">
        <v>18</v>
      </c>
      <c r="K684">
        <v>5100</v>
      </c>
      <c r="L684">
        <v>0</v>
      </c>
      <c r="M684">
        <v>459</v>
      </c>
      <c r="N684">
        <v>459</v>
      </c>
      <c r="O684">
        <v>0</v>
      </c>
      <c r="P684" t="s">
        <v>2061</v>
      </c>
    </row>
    <row r="685" spans="1:16">
      <c r="A685" s="339">
        <v>43647</v>
      </c>
      <c r="B685" t="s">
        <v>807</v>
      </c>
      <c r="C685" t="s">
        <v>2184</v>
      </c>
      <c r="D685" t="s">
        <v>2700</v>
      </c>
      <c r="E685" t="s">
        <v>2057</v>
      </c>
      <c r="F685" t="s">
        <v>2604</v>
      </c>
      <c r="G685">
        <v>4626</v>
      </c>
      <c r="H685" t="s">
        <v>2059</v>
      </c>
      <c r="I685" t="s">
        <v>2060</v>
      </c>
      <c r="J685">
        <v>18</v>
      </c>
      <c r="K685">
        <v>3920.4</v>
      </c>
      <c r="L685">
        <v>0</v>
      </c>
      <c r="M685">
        <v>352.84</v>
      </c>
      <c r="N685">
        <v>352.84</v>
      </c>
      <c r="O685">
        <v>0</v>
      </c>
      <c r="P685" t="s">
        <v>2061</v>
      </c>
    </row>
    <row r="686" spans="1:16">
      <c r="A686" s="339">
        <v>43647</v>
      </c>
      <c r="B686" t="s">
        <v>807</v>
      </c>
      <c r="C686" t="s">
        <v>2184</v>
      </c>
      <c r="D686" t="s">
        <v>2701</v>
      </c>
      <c r="E686" t="s">
        <v>2057</v>
      </c>
      <c r="F686" t="s">
        <v>2606</v>
      </c>
      <c r="G686">
        <v>14915</v>
      </c>
      <c r="H686" t="s">
        <v>2059</v>
      </c>
      <c r="I686" t="s">
        <v>2060</v>
      </c>
      <c r="J686">
        <v>18</v>
      </c>
      <c r="K686">
        <v>12639.8</v>
      </c>
      <c r="L686">
        <v>0</v>
      </c>
      <c r="M686">
        <v>1137.58</v>
      </c>
      <c r="N686">
        <v>1137.58</v>
      </c>
      <c r="O686">
        <v>0</v>
      </c>
      <c r="P686" t="s">
        <v>2061</v>
      </c>
    </row>
    <row r="687" spans="1:16">
      <c r="A687" s="339">
        <v>43647</v>
      </c>
      <c r="B687" t="s">
        <v>807</v>
      </c>
      <c r="C687" t="s">
        <v>2184</v>
      </c>
      <c r="D687" t="s">
        <v>2702</v>
      </c>
      <c r="E687" t="s">
        <v>2057</v>
      </c>
      <c r="F687" t="s">
        <v>2612</v>
      </c>
      <c r="G687">
        <v>3021</v>
      </c>
      <c r="H687" t="s">
        <v>2059</v>
      </c>
      <c r="I687" t="s">
        <v>2060</v>
      </c>
      <c r="J687">
        <v>18</v>
      </c>
      <c r="K687">
        <v>2560.1999999999998</v>
      </c>
      <c r="L687">
        <v>0</v>
      </c>
      <c r="M687">
        <v>230.42</v>
      </c>
      <c r="N687">
        <v>230.42</v>
      </c>
      <c r="O687">
        <v>0</v>
      </c>
      <c r="P687" t="s">
        <v>2061</v>
      </c>
    </row>
    <row r="688" spans="1:16">
      <c r="A688" s="339">
        <v>43647</v>
      </c>
      <c r="B688" t="s">
        <v>807</v>
      </c>
      <c r="C688" t="s">
        <v>2184</v>
      </c>
      <c r="D688" t="s">
        <v>2703</v>
      </c>
      <c r="E688" t="s">
        <v>2057</v>
      </c>
      <c r="F688" t="s">
        <v>2586</v>
      </c>
      <c r="G688">
        <v>36250</v>
      </c>
      <c r="H688" t="s">
        <v>2059</v>
      </c>
      <c r="I688" t="s">
        <v>2060</v>
      </c>
      <c r="J688">
        <v>18</v>
      </c>
      <c r="K688">
        <v>30720.400000000001</v>
      </c>
      <c r="L688">
        <v>0</v>
      </c>
      <c r="M688">
        <v>2764.84</v>
      </c>
      <c r="N688">
        <v>2764.84</v>
      </c>
      <c r="O688">
        <v>0</v>
      </c>
      <c r="P688" t="s">
        <v>2061</v>
      </c>
    </row>
    <row r="689" spans="1:16">
      <c r="A689" s="339">
        <v>43647</v>
      </c>
      <c r="B689" t="s">
        <v>807</v>
      </c>
      <c r="C689" t="s">
        <v>2184</v>
      </c>
      <c r="D689" t="s">
        <v>2704</v>
      </c>
      <c r="E689" t="s">
        <v>2057</v>
      </c>
      <c r="F689" t="s">
        <v>2586</v>
      </c>
      <c r="G689">
        <v>107852</v>
      </c>
      <c r="H689" t="s">
        <v>2059</v>
      </c>
      <c r="I689" t="s">
        <v>2060</v>
      </c>
      <c r="J689">
        <v>18</v>
      </c>
      <c r="K689">
        <v>91400</v>
      </c>
      <c r="L689">
        <v>0</v>
      </c>
      <c r="M689">
        <v>8226</v>
      </c>
      <c r="N689">
        <v>8226</v>
      </c>
      <c r="O689">
        <v>0</v>
      </c>
      <c r="P689" t="s">
        <v>2061</v>
      </c>
    </row>
    <row r="690" spans="1:16">
      <c r="A690" s="339">
        <v>43647</v>
      </c>
      <c r="B690" t="s">
        <v>807</v>
      </c>
      <c r="C690" t="s">
        <v>2184</v>
      </c>
      <c r="D690" t="s">
        <v>2705</v>
      </c>
      <c r="E690" t="s">
        <v>2057</v>
      </c>
      <c r="F690" t="s">
        <v>2589</v>
      </c>
      <c r="G690">
        <v>3021</v>
      </c>
      <c r="H690" t="s">
        <v>2059</v>
      </c>
      <c r="I690" t="s">
        <v>2060</v>
      </c>
      <c r="J690">
        <v>18</v>
      </c>
      <c r="K690">
        <v>2560.1999999999998</v>
      </c>
      <c r="L690">
        <v>0</v>
      </c>
      <c r="M690">
        <v>230.42</v>
      </c>
      <c r="N690">
        <v>230.42</v>
      </c>
      <c r="O690">
        <v>0</v>
      </c>
      <c r="P690" t="s">
        <v>2061</v>
      </c>
    </row>
    <row r="691" spans="1:16">
      <c r="A691" s="339">
        <v>43647</v>
      </c>
      <c r="B691" t="s">
        <v>807</v>
      </c>
      <c r="C691" t="s">
        <v>2184</v>
      </c>
      <c r="D691" t="s">
        <v>2706</v>
      </c>
      <c r="E691" t="s">
        <v>2057</v>
      </c>
      <c r="F691" t="s">
        <v>2625</v>
      </c>
      <c r="G691">
        <v>9027</v>
      </c>
      <c r="H691" t="s">
        <v>2059</v>
      </c>
      <c r="I691" t="s">
        <v>2060</v>
      </c>
      <c r="J691">
        <v>18</v>
      </c>
      <c r="K691">
        <v>7650</v>
      </c>
      <c r="L691">
        <v>0</v>
      </c>
      <c r="M691">
        <v>688.5</v>
      </c>
      <c r="N691">
        <v>688.5</v>
      </c>
      <c r="O691">
        <v>0</v>
      </c>
      <c r="P691" t="s">
        <v>2061</v>
      </c>
    </row>
    <row r="692" spans="1:16">
      <c r="A692" s="339">
        <v>43647</v>
      </c>
      <c r="B692" t="s">
        <v>807</v>
      </c>
      <c r="C692" t="s">
        <v>2184</v>
      </c>
      <c r="D692" t="s">
        <v>2707</v>
      </c>
      <c r="E692" t="s">
        <v>2057</v>
      </c>
      <c r="F692" t="s">
        <v>2625</v>
      </c>
      <c r="G692">
        <v>36377</v>
      </c>
      <c r="H692" t="s">
        <v>2059</v>
      </c>
      <c r="I692" t="s">
        <v>2060</v>
      </c>
      <c r="J692">
        <v>18</v>
      </c>
      <c r="K692">
        <v>30827.96</v>
      </c>
      <c r="L692">
        <v>0</v>
      </c>
      <c r="M692">
        <v>2774.52</v>
      </c>
      <c r="N692">
        <v>2774.52</v>
      </c>
      <c r="O692">
        <v>0</v>
      </c>
      <c r="P692" t="s">
        <v>2061</v>
      </c>
    </row>
    <row r="693" spans="1:16">
      <c r="A693" s="339">
        <v>43647</v>
      </c>
      <c r="B693" t="s">
        <v>807</v>
      </c>
      <c r="C693" t="s">
        <v>2184</v>
      </c>
      <c r="D693" t="s">
        <v>2708</v>
      </c>
      <c r="E693" t="s">
        <v>2057</v>
      </c>
      <c r="F693" t="s">
        <v>2625</v>
      </c>
      <c r="G693">
        <v>48542</v>
      </c>
      <c r="H693" t="s">
        <v>2059</v>
      </c>
      <c r="I693" t="s">
        <v>2060</v>
      </c>
      <c r="J693">
        <v>18</v>
      </c>
      <c r="K693">
        <v>41137.339999999997</v>
      </c>
      <c r="L693">
        <v>0</v>
      </c>
      <c r="M693">
        <v>3702.36</v>
      </c>
      <c r="N693">
        <v>3702.36</v>
      </c>
      <c r="O693">
        <v>0</v>
      </c>
      <c r="P693" t="s">
        <v>2061</v>
      </c>
    </row>
    <row r="694" spans="1:16">
      <c r="A694" s="339">
        <v>43647</v>
      </c>
      <c r="B694" t="s">
        <v>807</v>
      </c>
      <c r="C694" t="s">
        <v>2184</v>
      </c>
      <c r="D694" t="s">
        <v>2709</v>
      </c>
      <c r="E694" t="s">
        <v>2057</v>
      </c>
      <c r="F694" t="s">
        <v>2625</v>
      </c>
      <c r="G694">
        <v>14750</v>
      </c>
      <c r="H694" t="s">
        <v>2059</v>
      </c>
      <c r="I694" t="s">
        <v>2060</v>
      </c>
      <c r="J694">
        <v>18</v>
      </c>
      <c r="K694">
        <v>12500</v>
      </c>
      <c r="L694">
        <v>0</v>
      </c>
      <c r="M694">
        <v>1125</v>
      </c>
      <c r="N694">
        <v>1125</v>
      </c>
      <c r="O694">
        <v>0</v>
      </c>
      <c r="P694" t="s">
        <v>2061</v>
      </c>
    </row>
    <row r="695" spans="1:16">
      <c r="A695" s="339">
        <v>43647</v>
      </c>
      <c r="B695" t="s">
        <v>807</v>
      </c>
      <c r="C695" t="s">
        <v>2184</v>
      </c>
      <c r="D695" t="s">
        <v>2710</v>
      </c>
      <c r="E695" t="s">
        <v>2057</v>
      </c>
      <c r="F695" t="s">
        <v>2711</v>
      </c>
      <c r="G695">
        <v>10620</v>
      </c>
      <c r="H695" t="s">
        <v>2059</v>
      </c>
      <c r="I695" t="s">
        <v>2060</v>
      </c>
      <c r="J695">
        <v>18</v>
      </c>
      <c r="K695">
        <v>9000</v>
      </c>
      <c r="L695">
        <v>0</v>
      </c>
      <c r="M695">
        <v>810</v>
      </c>
      <c r="N695">
        <v>810</v>
      </c>
      <c r="O695">
        <v>0</v>
      </c>
      <c r="P695" t="s">
        <v>2061</v>
      </c>
    </row>
    <row r="696" spans="1:16">
      <c r="A696" s="339">
        <v>43647</v>
      </c>
      <c r="B696" t="s">
        <v>931</v>
      </c>
      <c r="C696" t="s">
        <v>2341</v>
      </c>
      <c r="D696" t="s">
        <v>1108</v>
      </c>
      <c r="E696" t="s">
        <v>2057</v>
      </c>
      <c r="F696" t="s">
        <v>2582</v>
      </c>
      <c r="G696">
        <v>28330</v>
      </c>
      <c r="H696" t="s">
        <v>2059</v>
      </c>
      <c r="I696" t="s">
        <v>2060</v>
      </c>
      <c r="J696">
        <v>18</v>
      </c>
      <c r="K696">
        <v>24008</v>
      </c>
      <c r="L696">
        <v>0</v>
      </c>
      <c r="M696">
        <v>2160.7199999999998</v>
      </c>
      <c r="N696">
        <v>2160.7199999999998</v>
      </c>
      <c r="O696">
        <v>0</v>
      </c>
      <c r="P696" t="s">
        <v>2061</v>
      </c>
    </row>
    <row r="697" spans="1:16">
      <c r="A697" s="339">
        <v>43647</v>
      </c>
      <c r="B697" t="s">
        <v>931</v>
      </c>
      <c r="C697" t="s">
        <v>2341</v>
      </c>
      <c r="D697" t="s">
        <v>1110</v>
      </c>
      <c r="E697" t="s">
        <v>2057</v>
      </c>
      <c r="F697" t="s">
        <v>2582</v>
      </c>
      <c r="G697">
        <v>942159</v>
      </c>
      <c r="H697" t="s">
        <v>2059</v>
      </c>
      <c r="I697" t="s">
        <v>2060</v>
      </c>
      <c r="J697">
        <v>18</v>
      </c>
      <c r="K697">
        <v>798440</v>
      </c>
      <c r="L697">
        <v>0</v>
      </c>
      <c r="M697">
        <v>71859.600000000006</v>
      </c>
      <c r="N697">
        <v>71859.600000000006</v>
      </c>
      <c r="O697">
        <v>0</v>
      </c>
      <c r="P697" t="s">
        <v>2061</v>
      </c>
    </row>
    <row r="698" spans="1:16">
      <c r="A698" s="339">
        <v>43647</v>
      </c>
      <c r="B698" t="s">
        <v>1163</v>
      </c>
      <c r="C698" t="s">
        <v>2712</v>
      </c>
      <c r="D698" t="s">
        <v>1164</v>
      </c>
      <c r="E698" t="s">
        <v>2057</v>
      </c>
      <c r="F698" t="s">
        <v>2598</v>
      </c>
      <c r="G698">
        <v>1060.1199999999999</v>
      </c>
      <c r="H698" t="s">
        <v>2059</v>
      </c>
      <c r="I698" t="s">
        <v>2060</v>
      </c>
      <c r="J698">
        <v>18</v>
      </c>
      <c r="K698">
        <v>898.4</v>
      </c>
      <c r="L698">
        <v>0</v>
      </c>
      <c r="M698">
        <v>80.86</v>
      </c>
      <c r="N698">
        <v>80.86</v>
      </c>
      <c r="O698">
        <v>0</v>
      </c>
      <c r="P698" t="s">
        <v>2061</v>
      </c>
    </row>
    <row r="699" spans="1:16">
      <c r="A699" s="339">
        <v>43647</v>
      </c>
      <c r="B699" t="s">
        <v>1102</v>
      </c>
      <c r="C699" t="s">
        <v>2713</v>
      </c>
      <c r="D699" t="s">
        <v>2714</v>
      </c>
      <c r="E699" t="s">
        <v>2057</v>
      </c>
      <c r="F699" t="s">
        <v>2591</v>
      </c>
      <c r="G699">
        <v>12744</v>
      </c>
      <c r="H699" t="s">
        <v>2059</v>
      </c>
      <c r="I699" t="s">
        <v>2060</v>
      </c>
      <c r="J699">
        <v>18</v>
      </c>
      <c r="K699">
        <v>10800</v>
      </c>
      <c r="L699">
        <v>1944</v>
      </c>
      <c r="M699">
        <v>0</v>
      </c>
      <c r="N699">
        <v>0</v>
      </c>
      <c r="O699">
        <v>0</v>
      </c>
      <c r="P699" t="s">
        <v>2061</v>
      </c>
    </row>
    <row r="700" spans="1:16">
      <c r="A700" s="339">
        <v>43647</v>
      </c>
      <c r="B700" t="s">
        <v>824</v>
      </c>
      <c r="C700" t="s">
        <v>2192</v>
      </c>
      <c r="D700" t="s">
        <v>1093</v>
      </c>
      <c r="E700" t="s">
        <v>2057</v>
      </c>
      <c r="F700" t="s">
        <v>2604</v>
      </c>
      <c r="G700">
        <v>82314</v>
      </c>
      <c r="H700" t="s">
        <v>2059</v>
      </c>
      <c r="I700" t="s">
        <v>2060</v>
      </c>
      <c r="J700">
        <v>18</v>
      </c>
      <c r="K700">
        <v>69757.56</v>
      </c>
      <c r="L700">
        <v>0</v>
      </c>
      <c r="M700">
        <v>6278.18</v>
      </c>
      <c r="N700">
        <v>6278.18</v>
      </c>
      <c r="O700">
        <v>0</v>
      </c>
      <c r="P700" t="s">
        <v>2061</v>
      </c>
    </row>
    <row r="701" spans="1:16">
      <c r="A701" s="339">
        <v>43647</v>
      </c>
      <c r="B701" t="s">
        <v>824</v>
      </c>
      <c r="C701" t="s">
        <v>2192</v>
      </c>
      <c r="D701" t="s">
        <v>1094</v>
      </c>
      <c r="E701" t="s">
        <v>2057</v>
      </c>
      <c r="F701" t="s">
        <v>2604</v>
      </c>
      <c r="G701">
        <v>10903</v>
      </c>
      <c r="H701" t="s">
        <v>2059</v>
      </c>
      <c r="I701" t="s">
        <v>2060</v>
      </c>
      <c r="J701">
        <v>18</v>
      </c>
      <c r="K701">
        <v>9239.7999999999993</v>
      </c>
      <c r="L701">
        <v>0</v>
      </c>
      <c r="M701">
        <v>831.58</v>
      </c>
      <c r="N701">
        <v>831.58</v>
      </c>
      <c r="O701">
        <v>0</v>
      </c>
      <c r="P701" t="s">
        <v>2061</v>
      </c>
    </row>
    <row r="702" spans="1:16">
      <c r="A702" s="339">
        <v>43647</v>
      </c>
      <c r="B702" t="s">
        <v>824</v>
      </c>
      <c r="C702" t="s">
        <v>2192</v>
      </c>
      <c r="D702" t="s">
        <v>1095</v>
      </c>
      <c r="E702" t="s">
        <v>2057</v>
      </c>
      <c r="F702" t="s">
        <v>2604</v>
      </c>
      <c r="G702">
        <v>2832</v>
      </c>
      <c r="H702" t="s">
        <v>2059</v>
      </c>
      <c r="I702" t="s">
        <v>2060</v>
      </c>
      <c r="J702">
        <v>18</v>
      </c>
      <c r="K702">
        <v>2400</v>
      </c>
      <c r="L702">
        <v>0</v>
      </c>
      <c r="M702">
        <v>216</v>
      </c>
      <c r="N702">
        <v>216</v>
      </c>
      <c r="O702">
        <v>0</v>
      </c>
      <c r="P702" t="s">
        <v>2061</v>
      </c>
    </row>
    <row r="703" spans="1:16">
      <c r="A703" s="339">
        <v>43647</v>
      </c>
      <c r="B703" t="s">
        <v>824</v>
      </c>
      <c r="C703" t="s">
        <v>2192</v>
      </c>
      <c r="D703" t="s">
        <v>1120</v>
      </c>
      <c r="E703" t="s">
        <v>2057</v>
      </c>
      <c r="F703" t="s">
        <v>2586</v>
      </c>
      <c r="G703">
        <v>82314</v>
      </c>
      <c r="H703" t="s">
        <v>2059</v>
      </c>
      <c r="I703" t="s">
        <v>2060</v>
      </c>
      <c r="J703">
        <v>18</v>
      </c>
      <c r="K703">
        <v>69757.56</v>
      </c>
      <c r="L703">
        <v>0</v>
      </c>
      <c r="M703">
        <v>6278.18</v>
      </c>
      <c r="N703">
        <v>6278.18</v>
      </c>
      <c r="O703">
        <v>0</v>
      </c>
      <c r="P703" t="s">
        <v>2061</v>
      </c>
    </row>
    <row r="704" spans="1:16">
      <c r="A704" s="339">
        <v>43647</v>
      </c>
      <c r="B704" t="s">
        <v>824</v>
      </c>
      <c r="C704" t="s">
        <v>2192</v>
      </c>
      <c r="D704" t="s">
        <v>1121</v>
      </c>
      <c r="E704" t="s">
        <v>2057</v>
      </c>
      <c r="F704" t="s">
        <v>2586</v>
      </c>
      <c r="G704">
        <v>10903</v>
      </c>
      <c r="H704" t="s">
        <v>2059</v>
      </c>
      <c r="I704" t="s">
        <v>2060</v>
      </c>
      <c r="J704">
        <v>18</v>
      </c>
      <c r="K704">
        <v>9239.7999999999993</v>
      </c>
      <c r="L704">
        <v>0</v>
      </c>
      <c r="M704">
        <v>831.58</v>
      </c>
      <c r="N704">
        <v>831.58</v>
      </c>
      <c r="O704">
        <v>0</v>
      </c>
      <c r="P704" t="s">
        <v>2061</v>
      </c>
    </row>
    <row r="705" spans="1:16">
      <c r="A705" s="339">
        <v>43647</v>
      </c>
      <c r="B705" t="s">
        <v>824</v>
      </c>
      <c r="C705" t="s">
        <v>2192</v>
      </c>
      <c r="D705" t="s">
        <v>1140</v>
      </c>
      <c r="E705" t="s">
        <v>2057</v>
      </c>
      <c r="F705" t="s">
        <v>2580</v>
      </c>
      <c r="G705">
        <v>82314</v>
      </c>
      <c r="H705" t="s">
        <v>2059</v>
      </c>
      <c r="I705" t="s">
        <v>2060</v>
      </c>
      <c r="J705">
        <v>18</v>
      </c>
      <c r="K705">
        <v>69757.56</v>
      </c>
      <c r="L705">
        <v>0</v>
      </c>
      <c r="M705">
        <v>6278.18</v>
      </c>
      <c r="N705">
        <v>6278.18</v>
      </c>
      <c r="O705">
        <v>0</v>
      </c>
      <c r="P705" t="s">
        <v>2061</v>
      </c>
    </row>
    <row r="706" spans="1:16">
      <c r="A706" s="339">
        <v>43647</v>
      </c>
      <c r="B706" t="s">
        <v>824</v>
      </c>
      <c r="C706" t="s">
        <v>2192</v>
      </c>
      <c r="D706" t="s">
        <v>1141</v>
      </c>
      <c r="E706" t="s">
        <v>2057</v>
      </c>
      <c r="F706" t="s">
        <v>2580</v>
      </c>
      <c r="G706">
        <v>4361</v>
      </c>
      <c r="H706" t="s">
        <v>2059</v>
      </c>
      <c r="I706" t="s">
        <v>2060</v>
      </c>
      <c r="J706">
        <v>18</v>
      </c>
      <c r="K706">
        <v>3695.72</v>
      </c>
      <c r="L706">
        <v>0</v>
      </c>
      <c r="M706">
        <v>332.61</v>
      </c>
      <c r="N706">
        <v>332.61</v>
      </c>
      <c r="O706">
        <v>0</v>
      </c>
      <c r="P706" t="s">
        <v>2061</v>
      </c>
    </row>
    <row r="707" spans="1:16">
      <c r="A707" s="339">
        <v>43647</v>
      </c>
      <c r="B707" t="s">
        <v>824</v>
      </c>
      <c r="C707" t="s">
        <v>2192</v>
      </c>
      <c r="D707" t="s">
        <v>1142</v>
      </c>
      <c r="E707" t="s">
        <v>2057</v>
      </c>
      <c r="F707" t="s">
        <v>2580</v>
      </c>
      <c r="G707">
        <v>17445</v>
      </c>
      <c r="H707" t="s">
        <v>2059</v>
      </c>
      <c r="I707" t="s">
        <v>2060</v>
      </c>
      <c r="J707">
        <v>18</v>
      </c>
      <c r="K707">
        <v>14783.88</v>
      </c>
      <c r="L707">
        <v>0</v>
      </c>
      <c r="M707">
        <v>1330.55</v>
      </c>
      <c r="N707">
        <v>1330.55</v>
      </c>
      <c r="O707">
        <v>0</v>
      </c>
      <c r="P707" t="s">
        <v>2061</v>
      </c>
    </row>
    <row r="708" spans="1:16">
      <c r="A708" s="339">
        <v>43647</v>
      </c>
      <c r="B708" t="s">
        <v>824</v>
      </c>
      <c r="C708" t="s">
        <v>2192</v>
      </c>
      <c r="D708" t="s">
        <v>1160</v>
      </c>
      <c r="E708" t="s">
        <v>2057</v>
      </c>
      <c r="F708" t="s">
        <v>2711</v>
      </c>
      <c r="G708">
        <v>21806</v>
      </c>
      <c r="H708" t="s">
        <v>2059</v>
      </c>
      <c r="I708" t="s">
        <v>2060</v>
      </c>
      <c r="J708">
        <v>18</v>
      </c>
      <c r="K708">
        <v>18479.599999999999</v>
      </c>
      <c r="L708">
        <v>0</v>
      </c>
      <c r="M708">
        <v>1663.16</v>
      </c>
      <c r="N708">
        <v>1663.16</v>
      </c>
      <c r="O708">
        <v>0</v>
      </c>
      <c r="P708" t="s">
        <v>2061</v>
      </c>
    </row>
    <row r="709" spans="1:16">
      <c r="A709" s="339">
        <v>43647</v>
      </c>
      <c r="B709" t="s">
        <v>824</v>
      </c>
      <c r="C709" t="s">
        <v>2192</v>
      </c>
      <c r="D709" t="s">
        <v>1161</v>
      </c>
      <c r="E709" t="s">
        <v>2057</v>
      </c>
      <c r="F709" t="s">
        <v>2711</v>
      </c>
      <c r="G709">
        <v>173064</v>
      </c>
      <c r="H709" t="s">
        <v>2059</v>
      </c>
      <c r="I709" t="s">
        <v>2060</v>
      </c>
      <c r="J709">
        <v>18</v>
      </c>
      <c r="K709">
        <v>146664.48000000001</v>
      </c>
      <c r="L709">
        <v>0</v>
      </c>
      <c r="M709">
        <v>13199.8</v>
      </c>
      <c r="N709">
        <v>13199.8</v>
      </c>
      <c r="O709">
        <v>0</v>
      </c>
      <c r="P709" t="s">
        <v>2061</v>
      </c>
    </row>
    <row r="710" spans="1:16">
      <c r="A710" s="339">
        <v>43647</v>
      </c>
      <c r="B710" t="s">
        <v>811</v>
      </c>
      <c r="C710" t="s">
        <v>2193</v>
      </c>
      <c r="D710" t="s">
        <v>2715</v>
      </c>
      <c r="E710" t="s">
        <v>2057</v>
      </c>
      <c r="F710" t="s">
        <v>2602</v>
      </c>
      <c r="G710">
        <v>12208</v>
      </c>
      <c r="H710" t="s">
        <v>2059</v>
      </c>
      <c r="I710" t="s">
        <v>2060</v>
      </c>
      <c r="J710">
        <v>18</v>
      </c>
      <c r="K710">
        <v>10345.5</v>
      </c>
      <c r="L710">
        <v>0</v>
      </c>
      <c r="M710">
        <v>931.1</v>
      </c>
      <c r="N710">
        <v>931.1</v>
      </c>
      <c r="O710">
        <v>0</v>
      </c>
      <c r="P710" t="s">
        <v>2061</v>
      </c>
    </row>
    <row r="711" spans="1:16">
      <c r="A711" s="339">
        <v>43647</v>
      </c>
      <c r="B711" t="s">
        <v>811</v>
      </c>
      <c r="C711" t="s">
        <v>2193</v>
      </c>
      <c r="D711" t="s">
        <v>2716</v>
      </c>
      <c r="E711" t="s">
        <v>2057</v>
      </c>
      <c r="F711" t="s">
        <v>2604</v>
      </c>
      <c r="G711">
        <v>35267</v>
      </c>
      <c r="H711" t="s">
        <v>2059</v>
      </c>
      <c r="I711" t="s">
        <v>2060</v>
      </c>
      <c r="J711">
        <v>18</v>
      </c>
      <c r="K711">
        <v>29887</v>
      </c>
      <c r="L711">
        <v>0</v>
      </c>
      <c r="M711">
        <v>2689.83</v>
      </c>
      <c r="N711">
        <v>2689.83</v>
      </c>
      <c r="O711">
        <v>0</v>
      </c>
      <c r="P711" t="s">
        <v>2061</v>
      </c>
    </row>
    <row r="712" spans="1:16">
      <c r="A712" s="339">
        <v>43647</v>
      </c>
      <c r="B712" t="s">
        <v>811</v>
      </c>
      <c r="C712" t="s">
        <v>2193</v>
      </c>
      <c r="D712" t="s">
        <v>2717</v>
      </c>
      <c r="E712" t="s">
        <v>2057</v>
      </c>
      <c r="F712" t="s">
        <v>2623</v>
      </c>
      <c r="G712">
        <v>5616</v>
      </c>
      <c r="H712" t="s">
        <v>2059</v>
      </c>
      <c r="I712" t="s">
        <v>2060</v>
      </c>
      <c r="J712">
        <v>18</v>
      </c>
      <c r="K712">
        <v>4758.93</v>
      </c>
      <c r="L712">
        <v>0</v>
      </c>
      <c r="M712">
        <v>428.3</v>
      </c>
      <c r="N712">
        <v>428.3</v>
      </c>
      <c r="O712">
        <v>0</v>
      </c>
      <c r="P712" t="s">
        <v>2061</v>
      </c>
    </row>
    <row r="713" spans="1:16">
      <c r="A713" s="339">
        <v>43647</v>
      </c>
      <c r="B713" t="s">
        <v>811</v>
      </c>
      <c r="C713" t="s">
        <v>2193</v>
      </c>
      <c r="D713" t="s">
        <v>2718</v>
      </c>
      <c r="E713" t="s">
        <v>2057</v>
      </c>
      <c r="F713" t="s">
        <v>2719</v>
      </c>
      <c r="G713">
        <v>32554</v>
      </c>
      <c r="H713" t="s">
        <v>2059</v>
      </c>
      <c r="I713" t="s">
        <v>2060</v>
      </c>
      <c r="J713">
        <v>18</v>
      </c>
      <c r="K713">
        <v>27588</v>
      </c>
      <c r="L713">
        <v>0</v>
      </c>
      <c r="M713">
        <v>2482.92</v>
      </c>
      <c r="N713">
        <v>2482.92</v>
      </c>
      <c r="O713">
        <v>0</v>
      </c>
      <c r="P713" t="s">
        <v>2061</v>
      </c>
    </row>
    <row r="714" spans="1:16">
      <c r="A714" s="339">
        <v>43647</v>
      </c>
      <c r="B714" t="s">
        <v>811</v>
      </c>
      <c r="C714" t="s">
        <v>2193</v>
      </c>
      <c r="D714" t="s">
        <v>2720</v>
      </c>
      <c r="E714" t="s">
        <v>2057</v>
      </c>
      <c r="F714" t="s">
        <v>2719</v>
      </c>
      <c r="G714">
        <v>51064</v>
      </c>
      <c r="H714" t="s">
        <v>2059</v>
      </c>
      <c r="I714" t="s">
        <v>2060</v>
      </c>
      <c r="J714">
        <v>18</v>
      </c>
      <c r="K714">
        <v>43274.5</v>
      </c>
      <c r="L714">
        <v>0</v>
      </c>
      <c r="M714">
        <v>3894.7</v>
      </c>
      <c r="N714">
        <v>3894.7</v>
      </c>
      <c r="O714">
        <v>0</v>
      </c>
      <c r="P714" t="s">
        <v>2061</v>
      </c>
    </row>
    <row r="715" spans="1:16">
      <c r="A715" s="339">
        <v>43647</v>
      </c>
      <c r="B715" t="s">
        <v>811</v>
      </c>
      <c r="C715" t="s">
        <v>2193</v>
      </c>
      <c r="D715" t="s">
        <v>2721</v>
      </c>
      <c r="E715" t="s">
        <v>2057</v>
      </c>
      <c r="F715" t="s">
        <v>2612</v>
      </c>
      <c r="G715">
        <v>12479</v>
      </c>
      <c r="H715" t="s">
        <v>2059</v>
      </c>
      <c r="I715" t="s">
        <v>2060</v>
      </c>
      <c r="J715">
        <v>18</v>
      </c>
      <c r="K715">
        <v>10575.4</v>
      </c>
      <c r="L715">
        <v>0</v>
      </c>
      <c r="M715">
        <v>951.79</v>
      </c>
      <c r="N715">
        <v>951.79</v>
      </c>
      <c r="O715">
        <v>0</v>
      </c>
      <c r="P715" t="s">
        <v>2061</v>
      </c>
    </row>
    <row r="716" spans="1:16">
      <c r="A716" s="339">
        <v>43647</v>
      </c>
      <c r="B716" t="s">
        <v>811</v>
      </c>
      <c r="C716" t="s">
        <v>2193</v>
      </c>
      <c r="D716" t="s">
        <v>2722</v>
      </c>
      <c r="E716" t="s">
        <v>2057</v>
      </c>
      <c r="F716" t="s">
        <v>2621</v>
      </c>
      <c r="G716">
        <v>13157</v>
      </c>
      <c r="H716" t="s">
        <v>2059</v>
      </c>
      <c r="I716" t="s">
        <v>2060</v>
      </c>
      <c r="J716">
        <v>18</v>
      </c>
      <c r="K716">
        <v>11150.15</v>
      </c>
      <c r="L716">
        <v>0</v>
      </c>
      <c r="M716">
        <v>1003.51</v>
      </c>
      <c r="N716">
        <v>1003.51</v>
      </c>
      <c r="O716">
        <v>0</v>
      </c>
      <c r="P716" t="s">
        <v>2061</v>
      </c>
    </row>
    <row r="717" spans="1:16">
      <c r="A717" s="339">
        <v>43647</v>
      </c>
      <c r="B717" t="s">
        <v>811</v>
      </c>
      <c r="C717" t="s">
        <v>2193</v>
      </c>
      <c r="D717" t="s">
        <v>2723</v>
      </c>
      <c r="E717" t="s">
        <v>2057</v>
      </c>
      <c r="F717" t="s">
        <v>2724</v>
      </c>
      <c r="G717">
        <v>44083</v>
      </c>
      <c r="H717" t="s">
        <v>2059</v>
      </c>
      <c r="I717" t="s">
        <v>2060</v>
      </c>
      <c r="J717">
        <v>18</v>
      </c>
      <c r="K717">
        <v>37358.75</v>
      </c>
      <c r="L717">
        <v>0</v>
      </c>
      <c r="M717">
        <v>3362.29</v>
      </c>
      <c r="N717">
        <v>3362.29</v>
      </c>
      <c r="O717">
        <v>0</v>
      </c>
      <c r="P717" t="s">
        <v>2061</v>
      </c>
    </row>
    <row r="718" spans="1:16">
      <c r="A718" s="339">
        <v>43647</v>
      </c>
      <c r="B718" t="s">
        <v>811</v>
      </c>
      <c r="C718" t="s">
        <v>2193</v>
      </c>
      <c r="D718" t="s">
        <v>2725</v>
      </c>
      <c r="E718" t="s">
        <v>2057</v>
      </c>
      <c r="F718" t="s">
        <v>2624</v>
      </c>
      <c r="G718">
        <v>47067</v>
      </c>
      <c r="H718" t="s">
        <v>2059</v>
      </c>
      <c r="I718" t="s">
        <v>2060</v>
      </c>
      <c r="J718">
        <v>18</v>
      </c>
      <c r="K718">
        <v>39887.65</v>
      </c>
      <c r="L718">
        <v>0</v>
      </c>
      <c r="M718">
        <v>3589.89</v>
      </c>
      <c r="N718">
        <v>3589.89</v>
      </c>
      <c r="O718">
        <v>0</v>
      </c>
      <c r="P718" t="s">
        <v>2061</v>
      </c>
    </row>
    <row r="719" spans="1:16">
      <c r="A719" s="339">
        <v>43647</v>
      </c>
      <c r="B719" t="s">
        <v>832</v>
      </c>
      <c r="C719" t="s">
        <v>2198</v>
      </c>
      <c r="D719" t="s">
        <v>1180</v>
      </c>
      <c r="E719" t="s">
        <v>2057</v>
      </c>
      <c r="F719" t="s">
        <v>2581</v>
      </c>
      <c r="G719">
        <v>590</v>
      </c>
      <c r="H719" t="s">
        <v>2059</v>
      </c>
      <c r="I719" t="s">
        <v>2060</v>
      </c>
      <c r="J719">
        <v>18</v>
      </c>
      <c r="K719">
        <v>500</v>
      </c>
      <c r="L719">
        <v>0</v>
      </c>
      <c r="M719">
        <v>45</v>
      </c>
      <c r="N719">
        <v>45</v>
      </c>
      <c r="O719">
        <v>0</v>
      </c>
      <c r="P719" t="s">
        <v>2061</v>
      </c>
    </row>
    <row r="720" spans="1:16">
      <c r="A720" s="339">
        <v>43647</v>
      </c>
      <c r="B720" t="s">
        <v>832</v>
      </c>
      <c r="C720" t="s">
        <v>2198</v>
      </c>
      <c r="D720" t="s">
        <v>1181</v>
      </c>
      <c r="E720" t="s">
        <v>2057</v>
      </c>
      <c r="F720" t="s">
        <v>2581</v>
      </c>
      <c r="G720">
        <v>1891.35</v>
      </c>
      <c r="H720" t="s">
        <v>2059</v>
      </c>
      <c r="I720" t="s">
        <v>2060</v>
      </c>
      <c r="J720">
        <v>18</v>
      </c>
      <c r="K720">
        <v>1602.84</v>
      </c>
      <c r="L720">
        <v>0</v>
      </c>
      <c r="M720">
        <v>144.26</v>
      </c>
      <c r="N720">
        <v>144.26</v>
      </c>
      <c r="O720">
        <v>0</v>
      </c>
      <c r="P720" t="s">
        <v>2061</v>
      </c>
    </row>
    <row r="721" spans="1:16">
      <c r="A721" s="339">
        <v>43647</v>
      </c>
      <c r="B721" t="s">
        <v>832</v>
      </c>
      <c r="C721" t="s">
        <v>2198</v>
      </c>
      <c r="D721" t="s">
        <v>1182</v>
      </c>
      <c r="E721" t="s">
        <v>2057</v>
      </c>
      <c r="F721" t="s">
        <v>2581</v>
      </c>
      <c r="G721">
        <v>2360</v>
      </c>
      <c r="H721" t="s">
        <v>2059</v>
      </c>
      <c r="I721" t="s">
        <v>2060</v>
      </c>
      <c r="J721">
        <v>18</v>
      </c>
      <c r="K721">
        <v>2000</v>
      </c>
      <c r="L721">
        <v>0</v>
      </c>
      <c r="M721">
        <v>180</v>
      </c>
      <c r="N721">
        <v>180</v>
      </c>
      <c r="O721">
        <v>0</v>
      </c>
      <c r="P721" t="s">
        <v>2061</v>
      </c>
    </row>
    <row r="722" spans="1:16">
      <c r="A722" s="339">
        <v>43647</v>
      </c>
      <c r="B722" t="s">
        <v>832</v>
      </c>
      <c r="C722" t="s">
        <v>2198</v>
      </c>
      <c r="D722" t="s">
        <v>2024</v>
      </c>
      <c r="E722" t="s">
        <v>2057</v>
      </c>
      <c r="F722" t="s">
        <v>2582</v>
      </c>
      <c r="G722">
        <v>5.9</v>
      </c>
      <c r="H722" t="s">
        <v>2059</v>
      </c>
      <c r="I722" t="s">
        <v>2060</v>
      </c>
      <c r="J722">
        <v>18</v>
      </c>
      <c r="K722">
        <v>5</v>
      </c>
      <c r="L722">
        <v>0</v>
      </c>
      <c r="M722">
        <v>0.45</v>
      </c>
      <c r="N722">
        <v>0.45</v>
      </c>
      <c r="O722">
        <v>0</v>
      </c>
      <c r="P722" t="s">
        <v>2061</v>
      </c>
    </row>
    <row r="723" spans="1:16">
      <c r="A723" s="339">
        <v>43647</v>
      </c>
      <c r="B723" t="s">
        <v>832</v>
      </c>
      <c r="C723" t="s">
        <v>2198</v>
      </c>
      <c r="D723" t="s">
        <v>1178</v>
      </c>
      <c r="E723" t="s">
        <v>2057</v>
      </c>
      <c r="F723" t="s">
        <v>2687</v>
      </c>
      <c r="G723">
        <v>17.7</v>
      </c>
      <c r="H723" t="s">
        <v>2059</v>
      </c>
      <c r="I723" t="s">
        <v>2060</v>
      </c>
      <c r="J723">
        <v>18</v>
      </c>
      <c r="K723">
        <v>15</v>
      </c>
      <c r="L723">
        <v>0</v>
      </c>
      <c r="M723">
        <v>1.35</v>
      </c>
      <c r="N723">
        <v>1.35</v>
      </c>
      <c r="O723">
        <v>0</v>
      </c>
      <c r="P723" t="s">
        <v>2061</v>
      </c>
    </row>
    <row r="724" spans="1:16">
      <c r="A724" s="339">
        <v>43647</v>
      </c>
      <c r="B724" t="s">
        <v>832</v>
      </c>
      <c r="C724" t="s">
        <v>2198</v>
      </c>
      <c r="D724" t="s">
        <v>2726</v>
      </c>
      <c r="E724" t="s">
        <v>2057</v>
      </c>
      <c r="F724" t="s">
        <v>2621</v>
      </c>
      <c r="G724">
        <v>59</v>
      </c>
      <c r="H724" t="s">
        <v>2059</v>
      </c>
      <c r="I724" t="s">
        <v>2060</v>
      </c>
      <c r="J724">
        <v>18</v>
      </c>
      <c r="K724">
        <v>50</v>
      </c>
      <c r="L724">
        <v>0</v>
      </c>
      <c r="M724">
        <v>4.5</v>
      </c>
      <c r="N724">
        <v>4.5</v>
      </c>
      <c r="O724">
        <v>0</v>
      </c>
      <c r="P724" t="s">
        <v>2061</v>
      </c>
    </row>
    <row r="725" spans="1:16">
      <c r="A725" s="339">
        <v>43647</v>
      </c>
      <c r="B725" t="s">
        <v>832</v>
      </c>
      <c r="C725" t="s">
        <v>2198</v>
      </c>
      <c r="D725" t="s">
        <v>1179</v>
      </c>
      <c r="E725" t="s">
        <v>2057</v>
      </c>
      <c r="F725" t="s">
        <v>2581</v>
      </c>
      <c r="G725">
        <v>3462.38</v>
      </c>
      <c r="H725" t="s">
        <v>2059</v>
      </c>
      <c r="I725" t="s">
        <v>2060</v>
      </c>
      <c r="J725">
        <v>18</v>
      </c>
      <c r="K725">
        <v>2934.22</v>
      </c>
      <c r="L725">
        <v>0</v>
      </c>
      <c r="M725">
        <v>264.08</v>
      </c>
      <c r="N725">
        <v>264.08</v>
      </c>
      <c r="O725">
        <v>0</v>
      </c>
      <c r="P725" t="s">
        <v>2061</v>
      </c>
    </row>
    <row r="726" spans="1:16">
      <c r="A726" s="339">
        <v>43647</v>
      </c>
      <c r="B726" t="s">
        <v>497</v>
      </c>
      <c r="C726" t="s">
        <v>2506</v>
      </c>
      <c r="D726" t="s">
        <v>2727</v>
      </c>
      <c r="E726" t="s">
        <v>2057</v>
      </c>
      <c r="F726" t="s">
        <v>2625</v>
      </c>
      <c r="G726">
        <v>5778.44</v>
      </c>
      <c r="H726" t="s">
        <v>2059</v>
      </c>
      <c r="I726" t="s">
        <v>2060</v>
      </c>
      <c r="J726">
        <v>28</v>
      </c>
      <c r="K726">
        <v>4514.3999999999996</v>
      </c>
      <c r="L726">
        <v>0</v>
      </c>
      <c r="M726">
        <v>632.02</v>
      </c>
      <c r="N726">
        <v>632.02</v>
      </c>
      <c r="O726">
        <v>0</v>
      </c>
      <c r="P726" t="s">
        <v>2061</v>
      </c>
    </row>
    <row r="727" spans="1:16">
      <c r="A727" s="339">
        <v>43647</v>
      </c>
      <c r="B727" t="s">
        <v>497</v>
      </c>
      <c r="C727" t="s">
        <v>2506</v>
      </c>
      <c r="D727" t="s">
        <v>2728</v>
      </c>
      <c r="E727" t="s">
        <v>2057</v>
      </c>
      <c r="F727" t="s">
        <v>2625</v>
      </c>
      <c r="G727">
        <v>60943.12</v>
      </c>
      <c r="H727" t="s">
        <v>2059</v>
      </c>
      <c r="I727" t="s">
        <v>2060</v>
      </c>
      <c r="J727">
        <v>28</v>
      </c>
      <c r="K727">
        <v>47611.8</v>
      </c>
      <c r="L727">
        <v>0</v>
      </c>
      <c r="M727">
        <v>6665.66</v>
      </c>
      <c r="N727">
        <v>6665.66</v>
      </c>
      <c r="O727">
        <v>0</v>
      </c>
      <c r="P727" t="s">
        <v>2061</v>
      </c>
    </row>
    <row r="728" spans="1:16">
      <c r="A728" s="339">
        <v>43647</v>
      </c>
      <c r="B728" t="s">
        <v>1106</v>
      </c>
      <c r="C728" t="s">
        <v>2729</v>
      </c>
      <c r="D728" t="s">
        <v>1107</v>
      </c>
      <c r="E728" t="s">
        <v>2057</v>
      </c>
      <c r="F728" t="s">
        <v>2604</v>
      </c>
      <c r="G728">
        <v>94754</v>
      </c>
      <c r="H728" t="s">
        <v>2059</v>
      </c>
      <c r="I728" t="s">
        <v>2060</v>
      </c>
      <c r="J728">
        <v>18</v>
      </c>
      <c r="K728">
        <v>80300</v>
      </c>
      <c r="L728">
        <v>0</v>
      </c>
      <c r="M728">
        <v>7227</v>
      </c>
      <c r="N728">
        <v>7227</v>
      </c>
      <c r="O728">
        <v>0</v>
      </c>
      <c r="P728" t="s">
        <v>2061</v>
      </c>
    </row>
    <row r="729" spans="1:16">
      <c r="A729" s="339">
        <v>43647</v>
      </c>
      <c r="B729" t="s">
        <v>874</v>
      </c>
      <c r="C729" t="s">
        <v>2199</v>
      </c>
      <c r="D729" t="s">
        <v>2730</v>
      </c>
      <c r="E729" t="s">
        <v>2057</v>
      </c>
      <c r="F729" t="s">
        <v>2581</v>
      </c>
      <c r="G729">
        <v>35188.480000000003</v>
      </c>
      <c r="H729" t="s">
        <v>2059</v>
      </c>
      <c r="I729" t="s">
        <v>2060</v>
      </c>
      <c r="J729">
        <v>28</v>
      </c>
      <c r="K729">
        <v>27491</v>
      </c>
      <c r="L729">
        <v>0</v>
      </c>
      <c r="M729">
        <v>3848.74</v>
      </c>
      <c r="N729">
        <v>3848.74</v>
      </c>
      <c r="O729">
        <v>0</v>
      </c>
      <c r="P729" t="s">
        <v>2061</v>
      </c>
    </row>
    <row r="730" spans="1:16">
      <c r="A730" s="339">
        <v>43647</v>
      </c>
      <c r="B730" t="s">
        <v>874</v>
      </c>
      <c r="C730" t="s">
        <v>2199</v>
      </c>
      <c r="D730" t="s">
        <v>2731</v>
      </c>
      <c r="E730" t="s">
        <v>2057</v>
      </c>
      <c r="F730" t="s">
        <v>2668</v>
      </c>
      <c r="G730">
        <v>13229.44</v>
      </c>
      <c r="H730" t="s">
        <v>2059</v>
      </c>
      <c r="I730" t="s">
        <v>2060</v>
      </c>
      <c r="J730">
        <v>28</v>
      </c>
      <c r="K730">
        <v>10335.5</v>
      </c>
      <c r="L730">
        <v>0</v>
      </c>
      <c r="M730">
        <v>1446.97</v>
      </c>
      <c r="N730">
        <v>1446.97</v>
      </c>
      <c r="O730">
        <v>0</v>
      </c>
      <c r="P730" t="s">
        <v>2061</v>
      </c>
    </row>
    <row r="731" spans="1:16">
      <c r="A731" s="339">
        <v>43647</v>
      </c>
      <c r="B731" t="s">
        <v>874</v>
      </c>
      <c r="C731" t="s">
        <v>2199</v>
      </c>
      <c r="D731" t="s">
        <v>2732</v>
      </c>
      <c r="E731" t="s">
        <v>2057</v>
      </c>
      <c r="F731" t="s">
        <v>2668</v>
      </c>
      <c r="G731">
        <v>768.62</v>
      </c>
      <c r="H731" t="s">
        <v>2059</v>
      </c>
      <c r="I731" t="s">
        <v>2060</v>
      </c>
      <c r="J731">
        <v>28</v>
      </c>
      <c r="K731">
        <v>600.48</v>
      </c>
      <c r="L731">
        <v>0</v>
      </c>
      <c r="M731">
        <v>84.07</v>
      </c>
      <c r="N731">
        <v>84.07</v>
      </c>
      <c r="O731">
        <v>0</v>
      </c>
      <c r="P731" t="s">
        <v>2061</v>
      </c>
    </row>
    <row r="732" spans="1:16">
      <c r="A732" s="339">
        <v>43647</v>
      </c>
      <c r="B732" t="s">
        <v>874</v>
      </c>
      <c r="C732" t="s">
        <v>2199</v>
      </c>
      <c r="D732" t="s">
        <v>2733</v>
      </c>
      <c r="E732" t="s">
        <v>2057</v>
      </c>
      <c r="F732" t="s">
        <v>2687</v>
      </c>
      <c r="G732">
        <v>8870.4</v>
      </c>
      <c r="H732" t="s">
        <v>2059</v>
      </c>
      <c r="I732" t="s">
        <v>2060</v>
      </c>
      <c r="J732">
        <v>28</v>
      </c>
      <c r="K732">
        <v>6930</v>
      </c>
      <c r="L732">
        <v>0</v>
      </c>
      <c r="M732">
        <v>970.2</v>
      </c>
      <c r="N732">
        <v>970.2</v>
      </c>
      <c r="O732">
        <v>0</v>
      </c>
      <c r="P732" t="s">
        <v>2061</v>
      </c>
    </row>
    <row r="733" spans="1:16">
      <c r="A733" s="339">
        <v>43647</v>
      </c>
      <c r="B733" t="s">
        <v>874</v>
      </c>
      <c r="C733" t="s">
        <v>2199</v>
      </c>
      <c r="D733" t="s">
        <v>2734</v>
      </c>
      <c r="E733" t="s">
        <v>2057</v>
      </c>
      <c r="F733" t="s">
        <v>2582</v>
      </c>
      <c r="G733">
        <v>3356.8</v>
      </c>
      <c r="H733" t="s">
        <v>2059</v>
      </c>
      <c r="I733" t="s">
        <v>2060</v>
      </c>
      <c r="J733">
        <v>28</v>
      </c>
      <c r="K733">
        <v>2622.5</v>
      </c>
      <c r="L733">
        <v>0</v>
      </c>
      <c r="M733">
        <v>367.15</v>
      </c>
      <c r="N733">
        <v>367.15</v>
      </c>
      <c r="O733">
        <v>0</v>
      </c>
      <c r="P733" t="s">
        <v>2061</v>
      </c>
    </row>
    <row r="734" spans="1:16">
      <c r="A734" s="339">
        <v>43647</v>
      </c>
      <c r="B734" t="s">
        <v>874</v>
      </c>
      <c r="C734" t="s">
        <v>2199</v>
      </c>
      <c r="D734" t="s">
        <v>2735</v>
      </c>
      <c r="E734" t="s">
        <v>2057</v>
      </c>
      <c r="F734" t="s">
        <v>2582</v>
      </c>
      <c r="G734">
        <v>3558.4</v>
      </c>
      <c r="H734" t="s">
        <v>2059</v>
      </c>
      <c r="I734" t="s">
        <v>2060</v>
      </c>
      <c r="J734">
        <v>28</v>
      </c>
      <c r="K734">
        <v>2780</v>
      </c>
      <c r="L734">
        <v>0</v>
      </c>
      <c r="M734">
        <v>389.2</v>
      </c>
      <c r="N734">
        <v>389.2</v>
      </c>
      <c r="O734">
        <v>0</v>
      </c>
      <c r="P734" t="s">
        <v>2061</v>
      </c>
    </row>
    <row r="735" spans="1:16">
      <c r="A735" s="339">
        <v>43647</v>
      </c>
      <c r="B735" t="s">
        <v>874</v>
      </c>
      <c r="C735" t="s">
        <v>2199</v>
      </c>
      <c r="D735" t="s">
        <v>2736</v>
      </c>
      <c r="E735" t="s">
        <v>2057</v>
      </c>
      <c r="F735" t="s">
        <v>2602</v>
      </c>
      <c r="G735">
        <v>4081.35</v>
      </c>
      <c r="H735" t="s">
        <v>2059</v>
      </c>
      <c r="I735" t="s">
        <v>2060</v>
      </c>
      <c r="J735">
        <v>28</v>
      </c>
      <c r="K735">
        <v>3188.55</v>
      </c>
      <c r="L735">
        <v>0</v>
      </c>
      <c r="M735">
        <v>446.4</v>
      </c>
      <c r="N735">
        <v>446.4</v>
      </c>
      <c r="O735">
        <v>0</v>
      </c>
      <c r="P735" t="s">
        <v>2061</v>
      </c>
    </row>
    <row r="736" spans="1:16">
      <c r="A736" s="339">
        <v>43647</v>
      </c>
      <c r="B736" t="s">
        <v>874</v>
      </c>
      <c r="C736" t="s">
        <v>2199</v>
      </c>
      <c r="D736" t="s">
        <v>2737</v>
      </c>
      <c r="E736" t="s">
        <v>2057</v>
      </c>
      <c r="F736" t="s">
        <v>2602</v>
      </c>
      <c r="G736">
        <v>1826.56</v>
      </c>
      <c r="H736" t="s">
        <v>2059</v>
      </c>
      <c r="I736" t="s">
        <v>2060</v>
      </c>
      <c r="J736">
        <v>28</v>
      </c>
      <c r="K736">
        <v>1427</v>
      </c>
      <c r="L736">
        <v>0</v>
      </c>
      <c r="M736">
        <v>199.78</v>
      </c>
      <c r="N736">
        <v>199.78</v>
      </c>
      <c r="O736">
        <v>0</v>
      </c>
      <c r="P736" t="s">
        <v>2061</v>
      </c>
    </row>
    <row r="737" spans="1:16">
      <c r="A737" s="339">
        <v>43647</v>
      </c>
      <c r="B737" t="s">
        <v>874</v>
      </c>
      <c r="C737" t="s">
        <v>2199</v>
      </c>
      <c r="D737" t="s">
        <v>2738</v>
      </c>
      <c r="E737" t="s">
        <v>2057</v>
      </c>
      <c r="F737" t="s">
        <v>2602</v>
      </c>
      <c r="G737">
        <v>7695.36</v>
      </c>
      <c r="H737" t="s">
        <v>2059</v>
      </c>
      <c r="I737" t="s">
        <v>2060</v>
      </c>
      <c r="J737">
        <v>28</v>
      </c>
      <c r="K737">
        <v>6012</v>
      </c>
      <c r="L737">
        <v>0</v>
      </c>
      <c r="M737">
        <v>841.68</v>
      </c>
      <c r="N737">
        <v>841.68</v>
      </c>
      <c r="O737">
        <v>0</v>
      </c>
      <c r="P737" t="s">
        <v>2061</v>
      </c>
    </row>
    <row r="738" spans="1:16">
      <c r="A738" s="339">
        <v>43647</v>
      </c>
      <c r="B738" t="s">
        <v>874</v>
      </c>
      <c r="C738" t="s">
        <v>2199</v>
      </c>
      <c r="D738" t="s">
        <v>2739</v>
      </c>
      <c r="E738" t="s">
        <v>2057</v>
      </c>
      <c r="F738" t="s">
        <v>2604</v>
      </c>
      <c r="G738">
        <v>4689.8</v>
      </c>
      <c r="H738" t="s">
        <v>2059</v>
      </c>
      <c r="I738" t="s">
        <v>2060</v>
      </c>
      <c r="J738">
        <v>28</v>
      </c>
      <c r="K738">
        <v>3663.9</v>
      </c>
      <c r="L738">
        <v>0</v>
      </c>
      <c r="M738">
        <v>512.95000000000005</v>
      </c>
      <c r="N738">
        <v>512.95000000000005</v>
      </c>
      <c r="O738">
        <v>0</v>
      </c>
      <c r="P738" t="s">
        <v>2061</v>
      </c>
    </row>
    <row r="739" spans="1:16">
      <c r="A739" s="339">
        <v>43647</v>
      </c>
      <c r="B739" t="s">
        <v>874</v>
      </c>
      <c r="C739" t="s">
        <v>2199</v>
      </c>
      <c r="D739" t="s">
        <v>2740</v>
      </c>
      <c r="E739" t="s">
        <v>2057</v>
      </c>
      <c r="F739" t="s">
        <v>2604</v>
      </c>
      <c r="G739">
        <v>7083.78</v>
      </c>
      <c r="H739" t="s">
        <v>2059</v>
      </c>
      <c r="I739" t="s">
        <v>2060</v>
      </c>
      <c r="J739">
        <v>28</v>
      </c>
      <c r="K739">
        <v>5534.2</v>
      </c>
      <c r="L739">
        <v>0</v>
      </c>
      <c r="M739">
        <v>774.79</v>
      </c>
      <c r="N739">
        <v>774.79</v>
      </c>
      <c r="O739">
        <v>0</v>
      </c>
      <c r="P739" t="s">
        <v>2061</v>
      </c>
    </row>
    <row r="740" spans="1:16">
      <c r="A740" s="339">
        <v>43647</v>
      </c>
      <c r="B740" t="s">
        <v>874</v>
      </c>
      <c r="C740" t="s">
        <v>2199</v>
      </c>
      <c r="D740" t="s">
        <v>2741</v>
      </c>
      <c r="E740" t="s">
        <v>2057</v>
      </c>
      <c r="F740" t="s">
        <v>2623</v>
      </c>
      <c r="G740">
        <v>5411.2</v>
      </c>
      <c r="H740" t="s">
        <v>2059</v>
      </c>
      <c r="I740" t="s">
        <v>2060</v>
      </c>
      <c r="J740">
        <v>28</v>
      </c>
      <c r="K740">
        <v>4227.5</v>
      </c>
      <c r="L740">
        <v>0</v>
      </c>
      <c r="M740">
        <v>591.85</v>
      </c>
      <c r="N740">
        <v>591.85</v>
      </c>
      <c r="O740">
        <v>0</v>
      </c>
      <c r="P740" t="s">
        <v>2061</v>
      </c>
    </row>
    <row r="741" spans="1:16">
      <c r="A741" s="339">
        <v>43647</v>
      </c>
      <c r="B741" t="s">
        <v>874</v>
      </c>
      <c r="C741" t="s">
        <v>2199</v>
      </c>
      <c r="D741" t="s">
        <v>2742</v>
      </c>
      <c r="E741" t="s">
        <v>2057</v>
      </c>
      <c r="F741" t="s">
        <v>2591</v>
      </c>
      <c r="G741">
        <v>9640.9599999999991</v>
      </c>
      <c r="H741" t="s">
        <v>2059</v>
      </c>
      <c r="I741" t="s">
        <v>2060</v>
      </c>
      <c r="J741">
        <v>28</v>
      </c>
      <c r="K741">
        <v>7532</v>
      </c>
      <c r="L741">
        <v>0</v>
      </c>
      <c r="M741">
        <v>1054.48</v>
      </c>
      <c r="N741">
        <v>1054.48</v>
      </c>
      <c r="O741">
        <v>0</v>
      </c>
      <c r="P741" t="s">
        <v>2061</v>
      </c>
    </row>
    <row r="742" spans="1:16">
      <c r="A742" s="339">
        <v>43647</v>
      </c>
      <c r="B742" t="s">
        <v>874</v>
      </c>
      <c r="C742" t="s">
        <v>2199</v>
      </c>
      <c r="D742" t="s">
        <v>2743</v>
      </c>
      <c r="E742" t="s">
        <v>2057</v>
      </c>
      <c r="F742" t="s">
        <v>2591</v>
      </c>
      <c r="G742">
        <v>13521.92</v>
      </c>
      <c r="H742" t="s">
        <v>2059</v>
      </c>
      <c r="I742" t="s">
        <v>2060</v>
      </c>
      <c r="J742">
        <v>28</v>
      </c>
      <c r="K742">
        <v>10564</v>
      </c>
      <c r="L742">
        <v>0</v>
      </c>
      <c r="M742">
        <v>1478.96</v>
      </c>
      <c r="N742">
        <v>1478.96</v>
      </c>
      <c r="O742">
        <v>0</v>
      </c>
      <c r="P742" t="s">
        <v>2061</v>
      </c>
    </row>
    <row r="743" spans="1:16">
      <c r="A743" s="339">
        <v>43647</v>
      </c>
      <c r="B743" t="s">
        <v>874</v>
      </c>
      <c r="C743" t="s">
        <v>2199</v>
      </c>
      <c r="D743" t="s">
        <v>2744</v>
      </c>
      <c r="E743" t="s">
        <v>2057</v>
      </c>
      <c r="F743" t="s">
        <v>2675</v>
      </c>
      <c r="G743">
        <v>9237.76</v>
      </c>
      <c r="H743" t="s">
        <v>2059</v>
      </c>
      <c r="I743" t="s">
        <v>2060</v>
      </c>
      <c r="J743">
        <v>28</v>
      </c>
      <c r="K743">
        <v>7217</v>
      </c>
      <c r="L743">
        <v>0</v>
      </c>
      <c r="M743">
        <v>1010.38</v>
      </c>
      <c r="N743">
        <v>1010.38</v>
      </c>
      <c r="O743">
        <v>0</v>
      </c>
      <c r="P743" t="s">
        <v>2061</v>
      </c>
    </row>
    <row r="744" spans="1:16">
      <c r="A744" s="339">
        <v>43647</v>
      </c>
      <c r="B744" t="s">
        <v>874</v>
      </c>
      <c r="C744" t="s">
        <v>2199</v>
      </c>
      <c r="D744" t="s">
        <v>2745</v>
      </c>
      <c r="E744" t="s">
        <v>2057</v>
      </c>
      <c r="F744" t="s">
        <v>2719</v>
      </c>
      <c r="G744">
        <v>7116.8</v>
      </c>
      <c r="H744" t="s">
        <v>2059</v>
      </c>
      <c r="I744" t="s">
        <v>2060</v>
      </c>
      <c r="J744">
        <v>28</v>
      </c>
      <c r="K744">
        <v>5560</v>
      </c>
      <c r="L744">
        <v>0</v>
      </c>
      <c r="M744">
        <v>778.4</v>
      </c>
      <c r="N744">
        <v>778.4</v>
      </c>
      <c r="O744">
        <v>0</v>
      </c>
      <c r="P744" t="s">
        <v>2061</v>
      </c>
    </row>
    <row r="745" spans="1:16">
      <c r="A745" s="339">
        <v>43647</v>
      </c>
      <c r="B745" t="s">
        <v>874</v>
      </c>
      <c r="C745" t="s">
        <v>2199</v>
      </c>
      <c r="D745" t="s">
        <v>2746</v>
      </c>
      <c r="E745" t="s">
        <v>2057</v>
      </c>
      <c r="F745" t="s">
        <v>2606</v>
      </c>
      <c r="G745">
        <v>11386.88</v>
      </c>
      <c r="H745" t="s">
        <v>2059</v>
      </c>
      <c r="I745" t="s">
        <v>2060</v>
      </c>
      <c r="J745">
        <v>28</v>
      </c>
      <c r="K745">
        <v>8896</v>
      </c>
      <c r="L745">
        <v>0</v>
      </c>
      <c r="M745">
        <v>1245.44</v>
      </c>
      <c r="N745">
        <v>1245.44</v>
      </c>
      <c r="O745">
        <v>0</v>
      </c>
      <c r="P745" t="s">
        <v>2061</v>
      </c>
    </row>
    <row r="746" spans="1:16">
      <c r="A746" s="339">
        <v>43647</v>
      </c>
      <c r="B746" t="s">
        <v>874</v>
      </c>
      <c r="C746" t="s">
        <v>2199</v>
      </c>
      <c r="D746" t="s">
        <v>2747</v>
      </c>
      <c r="E746" t="s">
        <v>2057</v>
      </c>
      <c r="F746" t="s">
        <v>2609</v>
      </c>
      <c r="G746">
        <v>7804.16</v>
      </c>
      <c r="H746" t="s">
        <v>2059</v>
      </c>
      <c r="I746" t="s">
        <v>2060</v>
      </c>
      <c r="J746">
        <v>28</v>
      </c>
      <c r="K746">
        <v>6097</v>
      </c>
      <c r="L746">
        <v>0</v>
      </c>
      <c r="M746">
        <v>853.58</v>
      </c>
      <c r="N746">
        <v>853.58</v>
      </c>
      <c r="O746">
        <v>0</v>
      </c>
      <c r="P746" t="s">
        <v>2061</v>
      </c>
    </row>
    <row r="747" spans="1:16">
      <c r="A747" s="339">
        <v>43647</v>
      </c>
      <c r="B747" t="s">
        <v>874</v>
      </c>
      <c r="C747" t="s">
        <v>2199</v>
      </c>
      <c r="D747" t="s">
        <v>2748</v>
      </c>
      <c r="E747" t="s">
        <v>2057</v>
      </c>
      <c r="F747" t="s">
        <v>2609</v>
      </c>
      <c r="G747">
        <v>11458.56</v>
      </c>
      <c r="H747" t="s">
        <v>2059</v>
      </c>
      <c r="I747" t="s">
        <v>2060</v>
      </c>
      <c r="J747">
        <v>28</v>
      </c>
      <c r="K747">
        <v>8952</v>
      </c>
      <c r="L747">
        <v>0</v>
      </c>
      <c r="M747">
        <v>1253.28</v>
      </c>
      <c r="N747">
        <v>1253.28</v>
      </c>
      <c r="O747">
        <v>0</v>
      </c>
      <c r="P747" t="s">
        <v>2061</v>
      </c>
    </row>
    <row r="748" spans="1:16">
      <c r="A748" s="339">
        <v>43647</v>
      </c>
      <c r="B748" t="s">
        <v>874</v>
      </c>
      <c r="C748" t="s">
        <v>2199</v>
      </c>
      <c r="D748" t="s">
        <v>2749</v>
      </c>
      <c r="E748" t="s">
        <v>2057</v>
      </c>
      <c r="F748" t="s">
        <v>2612</v>
      </c>
      <c r="G748">
        <v>11386.88</v>
      </c>
      <c r="H748" t="s">
        <v>2059</v>
      </c>
      <c r="I748" t="s">
        <v>2060</v>
      </c>
      <c r="J748">
        <v>28</v>
      </c>
      <c r="K748">
        <v>8896</v>
      </c>
      <c r="L748">
        <v>0</v>
      </c>
      <c r="M748">
        <v>1245.44</v>
      </c>
      <c r="N748">
        <v>1245.44</v>
      </c>
      <c r="O748">
        <v>0</v>
      </c>
      <c r="P748" t="s">
        <v>2061</v>
      </c>
    </row>
    <row r="749" spans="1:16">
      <c r="A749" s="339">
        <v>43647</v>
      </c>
      <c r="B749" t="s">
        <v>874</v>
      </c>
      <c r="C749" t="s">
        <v>2199</v>
      </c>
      <c r="D749" t="s">
        <v>2750</v>
      </c>
      <c r="E749" t="s">
        <v>2057</v>
      </c>
      <c r="F749" t="s">
        <v>2586</v>
      </c>
      <c r="G749">
        <v>7237.76</v>
      </c>
      <c r="H749" t="s">
        <v>2059</v>
      </c>
      <c r="I749" t="s">
        <v>2060</v>
      </c>
      <c r="J749">
        <v>28</v>
      </c>
      <c r="K749">
        <v>5654.5</v>
      </c>
      <c r="L749">
        <v>0</v>
      </c>
      <c r="M749">
        <v>791.63</v>
      </c>
      <c r="N749">
        <v>791.63</v>
      </c>
      <c r="O749">
        <v>0</v>
      </c>
      <c r="P749" t="s">
        <v>2061</v>
      </c>
    </row>
    <row r="750" spans="1:16">
      <c r="A750" s="339">
        <v>43647</v>
      </c>
      <c r="B750" t="s">
        <v>874</v>
      </c>
      <c r="C750" t="s">
        <v>2199</v>
      </c>
      <c r="D750" t="s">
        <v>2751</v>
      </c>
      <c r="E750" t="s">
        <v>2057</v>
      </c>
      <c r="F750" t="s">
        <v>2586</v>
      </c>
      <c r="G750">
        <v>8540.16</v>
      </c>
      <c r="H750" t="s">
        <v>2059</v>
      </c>
      <c r="I750" t="s">
        <v>2060</v>
      </c>
      <c r="J750">
        <v>28</v>
      </c>
      <c r="K750">
        <v>6672</v>
      </c>
      <c r="L750">
        <v>0</v>
      </c>
      <c r="M750">
        <v>934.08</v>
      </c>
      <c r="N750">
        <v>934.08</v>
      </c>
      <c r="O750">
        <v>0</v>
      </c>
      <c r="P750" t="s">
        <v>2061</v>
      </c>
    </row>
    <row r="751" spans="1:16">
      <c r="A751" s="339">
        <v>43647</v>
      </c>
      <c r="B751" t="s">
        <v>874</v>
      </c>
      <c r="C751" t="s">
        <v>2199</v>
      </c>
      <c r="D751" t="s">
        <v>2752</v>
      </c>
      <c r="E751" t="s">
        <v>2057</v>
      </c>
      <c r="F751" t="s">
        <v>2589</v>
      </c>
      <c r="G751">
        <v>5693.44</v>
      </c>
      <c r="H751" t="s">
        <v>2059</v>
      </c>
      <c r="I751" t="s">
        <v>2060</v>
      </c>
      <c r="J751">
        <v>28</v>
      </c>
      <c r="K751">
        <v>4448</v>
      </c>
      <c r="L751">
        <v>0</v>
      </c>
      <c r="M751">
        <v>622.72</v>
      </c>
      <c r="N751">
        <v>622.72</v>
      </c>
      <c r="O751">
        <v>0</v>
      </c>
      <c r="P751" t="s">
        <v>2061</v>
      </c>
    </row>
    <row r="752" spans="1:16">
      <c r="A752" s="339">
        <v>43647</v>
      </c>
      <c r="B752" t="s">
        <v>874</v>
      </c>
      <c r="C752" t="s">
        <v>2199</v>
      </c>
      <c r="D752" t="s">
        <v>2753</v>
      </c>
      <c r="E752" t="s">
        <v>2057</v>
      </c>
      <c r="F752" t="s">
        <v>2589</v>
      </c>
      <c r="G752">
        <v>8540.16</v>
      </c>
      <c r="H752" t="s">
        <v>2059</v>
      </c>
      <c r="I752" t="s">
        <v>2060</v>
      </c>
      <c r="J752">
        <v>28</v>
      </c>
      <c r="K752">
        <v>6672</v>
      </c>
      <c r="L752">
        <v>0</v>
      </c>
      <c r="M752">
        <v>934.08</v>
      </c>
      <c r="N752">
        <v>934.08</v>
      </c>
      <c r="O752">
        <v>0</v>
      </c>
      <c r="P752" t="s">
        <v>2061</v>
      </c>
    </row>
    <row r="753" spans="1:16">
      <c r="A753" s="339">
        <v>43647</v>
      </c>
      <c r="B753" t="s">
        <v>874</v>
      </c>
      <c r="C753" t="s">
        <v>2199</v>
      </c>
      <c r="D753" t="s">
        <v>2754</v>
      </c>
      <c r="E753" t="s">
        <v>2057</v>
      </c>
      <c r="F753" t="s">
        <v>2621</v>
      </c>
      <c r="G753">
        <v>7116.8</v>
      </c>
      <c r="H753" t="s">
        <v>2059</v>
      </c>
      <c r="I753" t="s">
        <v>2060</v>
      </c>
      <c r="J753">
        <v>28</v>
      </c>
      <c r="K753">
        <v>5560</v>
      </c>
      <c r="L753">
        <v>0</v>
      </c>
      <c r="M753">
        <v>778.4</v>
      </c>
      <c r="N753">
        <v>778.4</v>
      </c>
      <c r="O753">
        <v>0</v>
      </c>
      <c r="P753" t="s">
        <v>2061</v>
      </c>
    </row>
    <row r="754" spans="1:16">
      <c r="A754" s="339">
        <v>43647</v>
      </c>
      <c r="B754" t="s">
        <v>874</v>
      </c>
      <c r="C754" t="s">
        <v>2199</v>
      </c>
      <c r="D754" t="s">
        <v>2755</v>
      </c>
      <c r="E754" t="s">
        <v>2057</v>
      </c>
      <c r="F754" t="s">
        <v>2621</v>
      </c>
      <c r="G754">
        <v>9465.6</v>
      </c>
      <c r="H754" t="s">
        <v>2059</v>
      </c>
      <c r="I754" t="s">
        <v>2060</v>
      </c>
      <c r="J754">
        <v>28</v>
      </c>
      <c r="K754">
        <v>7395</v>
      </c>
      <c r="L754">
        <v>0</v>
      </c>
      <c r="M754">
        <v>1035.3</v>
      </c>
      <c r="N754">
        <v>1035.3</v>
      </c>
      <c r="O754">
        <v>0</v>
      </c>
      <c r="P754" t="s">
        <v>2061</v>
      </c>
    </row>
    <row r="755" spans="1:16">
      <c r="A755" s="339">
        <v>43647</v>
      </c>
      <c r="B755" t="s">
        <v>874</v>
      </c>
      <c r="C755" t="s">
        <v>2199</v>
      </c>
      <c r="D755" t="s">
        <v>2756</v>
      </c>
      <c r="E755" t="s">
        <v>2057</v>
      </c>
      <c r="F755" t="s">
        <v>2724</v>
      </c>
      <c r="G755">
        <v>11386.88</v>
      </c>
      <c r="H755" t="s">
        <v>2059</v>
      </c>
      <c r="I755" t="s">
        <v>2060</v>
      </c>
      <c r="J755">
        <v>28</v>
      </c>
      <c r="K755">
        <v>8896</v>
      </c>
      <c r="L755">
        <v>0</v>
      </c>
      <c r="M755">
        <v>1245.44</v>
      </c>
      <c r="N755">
        <v>1245.44</v>
      </c>
      <c r="O755">
        <v>0</v>
      </c>
      <c r="P755" t="s">
        <v>2061</v>
      </c>
    </row>
    <row r="756" spans="1:16">
      <c r="A756" s="339">
        <v>43647</v>
      </c>
      <c r="B756" t="s">
        <v>874</v>
      </c>
      <c r="C756" t="s">
        <v>2199</v>
      </c>
      <c r="D756" t="s">
        <v>2757</v>
      </c>
      <c r="E756" t="s">
        <v>2057</v>
      </c>
      <c r="F756" t="s">
        <v>2577</v>
      </c>
      <c r="G756">
        <v>14114.56</v>
      </c>
      <c r="H756" t="s">
        <v>2059</v>
      </c>
      <c r="I756" t="s">
        <v>2060</v>
      </c>
      <c r="J756">
        <v>28</v>
      </c>
      <c r="K756">
        <v>11027</v>
      </c>
      <c r="L756">
        <v>0</v>
      </c>
      <c r="M756">
        <v>1543.78</v>
      </c>
      <c r="N756">
        <v>1543.78</v>
      </c>
      <c r="O756">
        <v>0</v>
      </c>
      <c r="P756" t="s">
        <v>2061</v>
      </c>
    </row>
    <row r="757" spans="1:16">
      <c r="A757" s="339">
        <v>43647</v>
      </c>
      <c r="B757" t="s">
        <v>874</v>
      </c>
      <c r="C757" t="s">
        <v>2199</v>
      </c>
      <c r="D757" t="s">
        <v>2758</v>
      </c>
      <c r="E757" t="s">
        <v>2057</v>
      </c>
      <c r="F757" t="s">
        <v>2648</v>
      </c>
      <c r="G757">
        <v>3558.4</v>
      </c>
      <c r="H757" t="s">
        <v>2059</v>
      </c>
      <c r="I757" t="s">
        <v>2060</v>
      </c>
      <c r="J757">
        <v>28</v>
      </c>
      <c r="K757">
        <v>2780</v>
      </c>
      <c r="L757">
        <v>0</v>
      </c>
      <c r="M757">
        <v>389.2</v>
      </c>
      <c r="N757">
        <v>389.2</v>
      </c>
      <c r="O757">
        <v>0</v>
      </c>
      <c r="P757" t="s">
        <v>2061</v>
      </c>
    </row>
    <row r="758" spans="1:16">
      <c r="A758" s="339">
        <v>43647</v>
      </c>
      <c r="B758" t="s">
        <v>874</v>
      </c>
      <c r="C758" t="s">
        <v>2199</v>
      </c>
      <c r="D758" t="s">
        <v>2759</v>
      </c>
      <c r="E758" t="s">
        <v>2057</v>
      </c>
      <c r="F758" t="s">
        <v>2648</v>
      </c>
      <c r="G758">
        <v>10086.92</v>
      </c>
      <c r="H758" t="s">
        <v>2059</v>
      </c>
      <c r="I758" t="s">
        <v>2060</v>
      </c>
      <c r="J758">
        <v>28</v>
      </c>
      <c r="K758">
        <v>7880.4</v>
      </c>
      <c r="L758">
        <v>0</v>
      </c>
      <c r="M758">
        <v>1103.26</v>
      </c>
      <c r="N758">
        <v>1103.26</v>
      </c>
      <c r="O758">
        <v>0</v>
      </c>
      <c r="P758" t="s">
        <v>2061</v>
      </c>
    </row>
    <row r="759" spans="1:16">
      <c r="A759" s="339">
        <v>43647</v>
      </c>
      <c r="B759" t="s">
        <v>874</v>
      </c>
      <c r="C759" t="s">
        <v>2199</v>
      </c>
      <c r="D759" t="s">
        <v>2760</v>
      </c>
      <c r="E759" t="s">
        <v>2057</v>
      </c>
      <c r="F759" t="s">
        <v>2593</v>
      </c>
      <c r="G759">
        <v>4887.04</v>
      </c>
      <c r="H759" t="s">
        <v>2059</v>
      </c>
      <c r="I759" t="s">
        <v>2060</v>
      </c>
      <c r="J759">
        <v>28</v>
      </c>
      <c r="K759">
        <v>3818</v>
      </c>
      <c r="L759">
        <v>0</v>
      </c>
      <c r="M759">
        <v>534.52</v>
      </c>
      <c r="N759">
        <v>534.52</v>
      </c>
      <c r="O759">
        <v>0</v>
      </c>
      <c r="P759" t="s">
        <v>2061</v>
      </c>
    </row>
    <row r="760" spans="1:16">
      <c r="A760" s="339">
        <v>43647</v>
      </c>
      <c r="B760" t="s">
        <v>874</v>
      </c>
      <c r="C760" t="s">
        <v>2199</v>
      </c>
      <c r="D760" t="s">
        <v>2761</v>
      </c>
      <c r="E760" t="s">
        <v>2057</v>
      </c>
      <c r="F760" t="s">
        <v>2593</v>
      </c>
      <c r="G760">
        <v>7520</v>
      </c>
      <c r="H760" t="s">
        <v>2059</v>
      </c>
      <c r="I760" t="s">
        <v>2060</v>
      </c>
      <c r="J760">
        <v>28</v>
      </c>
      <c r="K760">
        <v>5875</v>
      </c>
      <c r="L760">
        <v>0</v>
      </c>
      <c r="M760">
        <v>822.5</v>
      </c>
      <c r="N760">
        <v>822.5</v>
      </c>
      <c r="O760">
        <v>0</v>
      </c>
      <c r="P760" t="s">
        <v>2061</v>
      </c>
    </row>
    <row r="761" spans="1:16">
      <c r="A761" s="339">
        <v>43647</v>
      </c>
      <c r="B761" t="s">
        <v>874</v>
      </c>
      <c r="C761" t="s">
        <v>2199</v>
      </c>
      <c r="D761" t="s">
        <v>2762</v>
      </c>
      <c r="E761" t="s">
        <v>2057</v>
      </c>
      <c r="F761" t="s">
        <v>2580</v>
      </c>
      <c r="G761">
        <v>6701.44</v>
      </c>
      <c r="H761" t="s">
        <v>2059</v>
      </c>
      <c r="I761" t="s">
        <v>2060</v>
      </c>
      <c r="J761">
        <v>28</v>
      </c>
      <c r="K761">
        <v>5235.5</v>
      </c>
      <c r="L761">
        <v>0</v>
      </c>
      <c r="M761">
        <v>732.97</v>
      </c>
      <c r="N761">
        <v>732.97</v>
      </c>
      <c r="O761">
        <v>0</v>
      </c>
      <c r="P761" t="s">
        <v>2061</v>
      </c>
    </row>
    <row r="762" spans="1:16">
      <c r="A762" s="339">
        <v>43647</v>
      </c>
      <c r="B762" t="s">
        <v>874</v>
      </c>
      <c r="C762" t="s">
        <v>2199</v>
      </c>
      <c r="D762" t="s">
        <v>2763</v>
      </c>
      <c r="E762" t="s">
        <v>2057</v>
      </c>
      <c r="F762" t="s">
        <v>2624</v>
      </c>
      <c r="G762">
        <v>9868.7999999999993</v>
      </c>
      <c r="H762" t="s">
        <v>2059</v>
      </c>
      <c r="I762" t="s">
        <v>2060</v>
      </c>
      <c r="J762">
        <v>28</v>
      </c>
      <c r="K762">
        <v>7710</v>
      </c>
      <c r="L762">
        <v>0</v>
      </c>
      <c r="M762">
        <v>1079.4000000000001</v>
      </c>
      <c r="N762">
        <v>1079.4000000000001</v>
      </c>
      <c r="O762">
        <v>0</v>
      </c>
      <c r="P762" t="s">
        <v>2061</v>
      </c>
    </row>
    <row r="763" spans="1:16">
      <c r="A763" s="339">
        <v>43647</v>
      </c>
      <c r="B763" t="s">
        <v>874</v>
      </c>
      <c r="C763" t="s">
        <v>2199</v>
      </c>
      <c r="D763" t="s">
        <v>2764</v>
      </c>
      <c r="E763" t="s">
        <v>2057</v>
      </c>
      <c r="F763" t="s">
        <v>2624</v>
      </c>
      <c r="G763">
        <v>6808.32</v>
      </c>
      <c r="H763" t="s">
        <v>2059</v>
      </c>
      <c r="I763" t="s">
        <v>2060</v>
      </c>
      <c r="J763">
        <v>28</v>
      </c>
      <c r="K763">
        <v>5319</v>
      </c>
      <c r="L763">
        <v>0</v>
      </c>
      <c r="M763">
        <v>744.66</v>
      </c>
      <c r="N763">
        <v>744.66</v>
      </c>
      <c r="O763">
        <v>0</v>
      </c>
      <c r="P763" t="s">
        <v>2061</v>
      </c>
    </row>
    <row r="764" spans="1:16">
      <c r="A764" s="339">
        <v>43647</v>
      </c>
      <c r="B764" t="s">
        <v>874</v>
      </c>
      <c r="C764" t="s">
        <v>2199</v>
      </c>
      <c r="D764" t="s">
        <v>2765</v>
      </c>
      <c r="E764" t="s">
        <v>2057</v>
      </c>
      <c r="F764" t="s">
        <v>2587</v>
      </c>
      <c r="G764">
        <v>7116.8</v>
      </c>
      <c r="H764" t="s">
        <v>2059</v>
      </c>
      <c r="I764" t="s">
        <v>2060</v>
      </c>
      <c r="J764">
        <v>28</v>
      </c>
      <c r="K764">
        <v>5560</v>
      </c>
      <c r="L764">
        <v>0</v>
      </c>
      <c r="M764">
        <v>778.4</v>
      </c>
      <c r="N764">
        <v>778.4</v>
      </c>
      <c r="O764">
        <v>0</v>
      </c>
      <c r="P764" t="s">
        <v>2061</v>
      </c>
    </row>
    <row r="765" spans="1:16">
      <c r="A765" s="339">
        <v>43647</v>
      </c>
      <c r="B765" t="s">
        <v>874</v>
      </c>
      <c r="C765" t="s">
        <v>2199</v>
      </c>
      <c r="D765" t="s">
        <v>2766</v>
      </c>
      <c r="E765" t="s">
        <v>2057</v>
      </c>
      <c r="F765" t="s">
        <v>2587</v>
      </c>
      <c r="G765">
        <v>3558.4</v>
      </c>
      <c r="H765" t="s">
        <v>2059</v>
      </c>
      <c r="I765" t="s">
        <v>2060</v>
      </c>
      <c r="J765">
        <v>28</v>
      </c>
      <c r="K765">
        <v>2780</v>
      </c>
      <c r="L765">
        <v>0</v>
      </c>
      <c r="M765">
        <v>389.2</v>
      </c>
      <c r="N765">
        <v>389.2</v>
      </c>
      <c r="O765">
        <v>0</v>
      </c>
      <c r="P765" t="s">
        <v>2061</v>
      </c>
    </row>
    <row r="766" spans="1:16">
      <c r="A766" s="339">
        <v>43647</v>
      </c>
      <c r="B766" t="s">
        <v>874</v>
      </c>
      <c r="C766" t="s">
        <v>2199</v>
      </c>
      <c r="D766" t="s">
        <v>2767</v>
      </c>
      <c r="E766" t="s">
        <v>2057</v>
      </c>
      <c r="F766" t="s">
        <v>2587</v>
      </c>
      <c r="G766">
        <v>7121.16</v>
      </c>
      <c r="H766" t="s">
        <v>2059</v>
      </c>
      <c r="I766" t="s">
        <v>2060</v>
      </c>
      <c r="J766">
        <v>28</v>
      </c>
      <c r="K766">
        <v>5563.4</v>
      </c>
      <c r="L766">
        <v>0</v>
      </c>
      <c r="M766">
        <v>778.88</v>
      </c>
      <c r="N766">
        <v>778.88</v>
      </c>
      <c r="O766">
        <v>0</v>
      </c>
      <c r="P766" t="s">
        <v>2061</v>
      </c>
    </row>
    <row r="767" spans="1:16">
      <c r="A767" s="339">
        <v>43647</v>
      </c>
      <c r="B767" t="s">
        <v>874</v>
      </c>
      <c r="C767" t="s">
        <v>2199</v>
      </c>
      <c r="D767" t="s">
        <v>2768</v>
      </c>
      <c r="E767" t="s">
        <v>2057</v>
      </c>
      <c r="F767" t="s">
        <v>2596</v>
      </c>
      <c r="G767">
        <v>9565.44</v>
      </c>
      <c r="H767" t="s">
        <v>2059</v>
      </c>
      <c r="I767" t="s">
        <v>2060</v>
      </c>
      <c r="J767">
        <v>28</v>
      </c>
      <c r="K767">
        <v>7473</v>
      </c>
      <c r="L767">
        <v>0</v>
      </c>
      <c r="M767">
        <v>1046.22</v>
      </c>
      <c r="N767">
        <v>1046.22</v>
      </c>
      <c r="O767">
        <v>0</v>
      </c>
      <c r="P767" t="s">
        <v>2061</v>
      </c>
    </row>
    <row r="768" spans="1:16">
      <c r="A768" s="339">
        <v>43647</v>
      </c>
      <c r="B768" t="s">
        <v>874</v>
      </c>
      <c r="C768" t="s">
        <v>2199</v>
      </c>
      <c r="D768" t="s">
        <v>2769</v>
      </c>
      <c r="E768" t="s">
        <v>2057</v>
      </c>
      <c r="F768" t="s">
        <v>2585</v>
      </c>
      <c r="G768">
        <v>6997.76</v>
      </c>
      <c r="H768" t="s">
        <v>2059</v>
      </c>
      <c r="I768" t="s">
        <v>2060</v>
      </c>
      <c r="J768">
        <v>28</v>
      </c>
      <c r="K768">
        <v>5467</v>
      </c>
      <c r="L768">
        <v>0</v>
      </c>
      <c r="M768">
        <v>765.38</v>
      </c>
      <c r="N768">
        <v>765.38</v>
      </c>
      <c r="O768">
        <v>0</v>
      </c>
      <c r="P768" t="s">
        <v>2061</v>
      </c>
    </row>
    <row r="769" spans="1:16">
      <c r="A769" s="339">
        <v>43647</v>
      </c>
      <c r="B769" t="s">
        <v>874</v>
      </c>
      <c r="C769" t="s">
        <v>2199</v>
      </c>
      <c r="D769" t="s">
        <v>2770</v>
      </c>
      <c r="E769" t="s">
        <v>2057</v>
      </c>
      <c r="F769" t="s">
        <v>2585</v>
      </c>
      <c r="G769">
        <v>10959.36</v>
      </c>
      <c r="H769" t="s">
        <v>2059</v>
      </c>
      <c r="I769" t="s">
        <v>2060</v>
      </c>
      <c r="J769">
        <v>28</v>
      </c>
      <c r="K769">
        <v>8562</v>
      </c>
      <c r="L769">
        <v>0</v>
      </c>
      <c r="M769">
        <v>1198.68</v>
      </c>
      <c r="N769">
        <v>1198.68</v>
      </c>
      <c r="O769">
        <v>0</v>
      </c>
      <c r="P769" t="s">
        <v>2061</v>
      </c>
    </row>
    <row r="770" spans="1:16">
      <c r="A770" s="339">
        <v>43647</v>
      </c>
      <c r="B770" t="s">
        <v>874</v>
      </c>
      <c r="C770" t="s">
        <v>2199</v>
      </c>
      <c r="D770" t="s">
        <v>2771</v>
      </c>
      <c r="E770" t="s">
        <v>2057</v>
      </c>
      <c r="F770" t="s">
        <v>2625</v>
      </c>
      <c r="G770">
        <v>9238.4</v>
      </c>
      <c r="H770" t="s">
        <v>2059</v>
      </c>
      <c r="I770" t="s">
        <v>2060</v>
      </c>
      <c r="J770">
        <v>28</v>
      </c>
      <c r="K770">
        <v>7217.5</v>
      </c>
      <c r="L770">
        <v>0</v>
      </c>
      <c r="M770">
        <v>1010.45</v>
      </c>
      <c r="N770">
        <v>1010.45</v>
      </c>
      <c r="O770">
        <v>0</v>
      </c>
      <c r="P770" t="s">
        <v>2061</v>
      </c>
    </row>
    <row r="771" spans="1:16">
      <c r="A771" s="339">
        <v>43647</v>
      </c>
      <c r="B771" t="s">
        <v>874</v>
      </c>
      <c r="C771" t="s">
        <v>2199</v>
      </c>
      <c r="D771" t="s">
        <v>2772</v>
      </c>
      <c r="E771" t="s">
        <v>2057</v>
      </c>
      <c r="F771" t="s">
        <v>2711</v>
      </c>
      <c r="G771">
        <v>9584.64</v>
      </c>
      <c r="H771" t="s">
        <v>2059</v>
      </c>
      <c r="I771" t="s">
        <v>2060</v>
      </c>
      <c r="J771">
        <v>28</v>
      </c>
      <c r="K771">
        <v>7488</v>
      </c>
      <c r="L771">
        <v>0</v>
      </c>
      <c r="M771">
        <v>1048.32</v>
      </c>
      <c r="N771">
        <v>1048.32</v>
      </c>
      <c r="O771">
        <v>0</v>
      </c>
      <c r="P771" t="s">
        <v>2061</v>
      </c>
    </row>
    <row r="772" spans="1:16">
      <c r="A772" s="339">
        <v>43647</v>
      </c>
      <c r="B772" t="s">
        <v>874</v>
      </c>
      <c r="C772" t="s">
        <v>2199</v>
      </c>
      <c r="D772" t="s">
        <v>2773</v>
      </c>
      <c r="E772" t="s">
        <v>2057</v>
      </c>
      <c r="F772" t="s">
        <v>2618</v>
      </c>
      <c r="G772">
        <v>18032.64</v>
      </c>
      <c r="H772" t="s">
        <v>2059</v>
      </c>
      <c r="I772" t="s">
        <v>2060</v>
      </c>
      <c r="J772">
        <v>28</v>
      </c>
      <c r="K772">
        <v>14088</v>
      </c>
      <c r="L772">
        <v>0</v>
      </c>
      <c r="M772">
        <v>1972.32</v>
      </c>
      <c r="N772">
        <v>1972.32</v>
      </c>
      <c r="O772">
        <v>0</v>
      </c>
      <c r="P772" t="s">
        <v>2061</v>
      </c>
    </row>
    <row r="773" spans="1:16">
      <c r="A773" s="339">
        <v>43647</v>
      </c>
      <c r="B773" t="s">
        <v>874</v>
      </c>
      <c r="C773" t="s">
        <v>2199</v>
      </c>
      <c r="D773" t="s">
        <v>2774</v>
      </c>
      <c r="E773" t="s">
        <v>2057</v>
      </c>
      <c r="F773" t="s">
        <v>2618</v>
      </c>
      <c r="G773">
        <v>10179.84</v>
      </c>
      <c r="H773" t="s">
        <v>2059</v>
      </c>
      <c r="I773" t="s">
        <v>2060</v>
      </c>
      <c r="J773">
        <v>28</v>
      </c>
      <c r="K773">
        <v>7953</v>
      </c>
      <c r="L773">
        <v>0</v>
      </c>
      <c r="M773">
        <v>1113.42</v>
      </c>
      <c r="N773">
        <v>1113.42</v>
      </c>
      <c r="O773">
        <v>0</v>
      </c>
      <c r="P773" t="s">
        <v>2061</v>
      </c>
    </row>
  </sheetData>
  <mergeCells count="11">
    <mergeCell ref="P4:P5"/>
    <mergeCell ref="B2:P2"/>
    <mergeCell ref="A4:A5"/>
    <mergeCell ref="B4:B5"/>
    <mergeCell ref="C4:C5"/>
    <mergeCell ref="D4:G4"/>
    <mergeCell ref="H4:H5"/>
    <mergeCell ref="I4:I5"/>
    <mergeCell ref="J4:J5"/>
    <mergeCell ref="K4:K5"/>
    <mergeCell ref="L4:O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6"/>
  <sheetViews>
    <sheetView workbookViewId="0">
      <selection activeCell="D5" sqref="D5:D7"/>
    </sheetView>
  </sheetViews>
  <sheetFormatPr defaultRowHeight="12"/>
  <cols>
    <col min="1" max="1" width="3.5703125" style="35" customWidth="1"/>
    <col min="2" max="2" width="27" style="35" customWidth="1"/>
    <col min="3" max="3" width="17.7109375" style="35" bestFit="1" customWidth="1"/>
    <col min="4" max="4" width="7.85546875" style="35" bestFit="1" customWidth="1"/>
    <col min="5" max="5" width="12.42578125" style="182" customWidth="1"/>
    <col min="6" max="6" width="9.7109375" style="182" bestFit="1" customWidth="1"/>
    <col min="7" max="8" width="11.140625" style="182" bestFit="1" customWidth="1"/>
    <col min="9" max="10" width="12.140625" style="182" bestFit="1" customWidth="1"/>
    <col min="11" max="11" width="9.7109375" style="182" bestFit="1" customWidth="1"/>
    <col min="12" max="12" width="12.140625" style="182" bestFit="1" customWidth="1"/>
    <col min="13" max="13" width="11.140625" style="182" bestFit="1" customWidth="1"/>
    <col min="14" max="15" width="12.140625" style="182" bestFit="1" customWidth="1"/>
    <col min="16" max="18" width="11.140625" style="182" bestFit="1" customWidth="1"/>
    <col min="19" max="20" width="12.140625" style="182" bestFit="1" customWidth="1"/>
    <col min="21" max="21" width="9.7109375" style="182" bestFit="1" customWidth="1"/>
    <col min="22" max="23" width="11.140625" style="182" bestFit="1" customWidth="1"/>
    <col min="24" max="24" width="12.140625" style="182" bestFit="1" customWidth="1"/>
    <col min="25" max="25" width="7.85546875" style="182" bestFit="1" customWidth="1"/>
    <col min="26" max="26" width="5.5703125" style="182" bestFit="1" customWidth="1"/>
    <col min="27" max="28" width="6.28515625" style="182" bestFit="1" customWidth="1"/>
    <col min="29" max="29" width="11.5703125" style="182" bestFit="1" customWidth="1"/>
    <col min="30" max="30" width="12.140625" style="182" bestFit="1" customWidth="1"/>
    <col min="31" max="31" width="9.7109375" style="182" bestFit="1" customWidth="1"/>
    <col min="32" max="33" width="11.140625" style="182" bestFit="1" customWidth="1"/>
    <col min="34" max="34" width="12.140625" style="182" bestFit="1" customWidth="1"/>
    <col min="35" max="35" width="7.85546875" style="182" bestFit="1" customWidth="1"/>
    <col min="36" max="36" width="5.5703125" style="182" bestFit="1" customWidth="1"/>
    <col min="37" max="38" width="6.28515625" style="182" bestFit="1" customWidth="1"/>
    <col min="39" max="39" width="11.5703125" style="182" bestFit="1" customWidth="1"/>
    <col min="40" max="40" width="12.140625" style="182" bestFit="1" customWidth="1"/>
    <col min="41" max="41" width="9.7109375" style="182" bestFit="1" customWidth="1"/>
    <col min="42" max="43" width="11.140625" style="182" bestFit="1" customWidth="1"/>
    <col min="44" max="44" width="12.140625" style="182" bestFit="1" customWidth="1"/>
    <col min="45" max="45" width="7.85546875" style="182" bestFit="1" customWidth="1"/>
    <col min="46" max="46" width="5.5703125" style="182" bestFit="1" customWidth="1"/>
    <col min="47" max="48" width="6.28515625" style="182" bestFit="1" customWidth="1"/>
    <col min="49" max="49" width="11.5703125" style="182" bestFit="1" customWidth="1"/>
    <col min="50" max="50" width="12.140625" style="182" bestFit="1" customWidth="1"/>
    <col min="51" max="51" width="9.7109375" style="182" bestFit="1" customWidth="1"/>
    <col min="52" max="53" width="11.140625" style="182" bestFit="1" customWidth="1"/>
    <col min="54" max="54" width="12.140625" style="182" bestFit="1" customWidth="1"/>
    <col min="55" max="55" width="7.85546875" style="182" bestFit="1" customWidth="1"/>
    <col min="56" max="56" width="5.5703125" style="182" bestFit="1" customWidth="1"/>
    <col min="57" max="58" width="6.28515625" style="182" bestFit="1" customWidth="1"/>
    <col min="59" max="59" width="11.5703125" style="182" bestFit="1" customWidth="1"/>
    <col min="60" max="60" width="7.85546875" style="182" bestFit="1" customWidth="1"/>
    <col min="61" max="61" width="5.5703125" style="182" bestFit="1" customWidth="1"/>
    <col min="62" max="63" width="6.28515625" style="182" bestFit="1" customWidth="1"/>
    <col min="64" max="64" width="11.5703125" style="182" bestFit="1" customWidth="1"/>
    <col min="65" max="16384" width="9.140625" style="35"/>
  </cols>
  <sheetData>
    <row r="1" spans="1:64">
      <c r="E1" s="179"/>
      <c r="F1" s="180"/>
      <c r="G1" s="180"/>
      <c r="H1" s="180"/>
      <c r="I1" s="181"/>
    </row>
    <row r="2" spans="1:64">
      <c r="A2" s="127"/>
      <c r="B2" s="127"/>
      <c r="C2" s="135" t="s">
        <v>1398</v>
      </c>
      <c r="D2" s="255"/>
      <c r="E2" s="249">
        <v>3354773.38</v>
      </c>
      <c r="F2" s="184">
        <v>36646.618399999999</v>
      </c>
      <c r="G2" s="184">
        <v>417253.72850000008</v>
      </c>
      <c r="H2" s="184">
        <v>417253.72850000008</v>
      </c>
      <c r="I2" s="250">
        <v>4225927.8954000007</v>
      </c>
      <c r="J2" s="183">
        <v>4082939.18</v>
      </c>
      <c r="K2" s="184">
        <v>55549.74040000001</v>
      </c>
      <c r="L2" s="184">
        <v>465806.663</v>
      </c>
      <c r="M2" s="184">
        <v>465806.663</v>
      </c>
      <c r="N2" s="184">
        <v>5070102.2463999996</v>
      </c>
      <c r="O2" s="184">
        <v>5235733.7339999992</v>
      </c>
      <c r="P2" s="184">
        <v>149635.80240000002</v>
      </c>
      <c r="Q2" s="184">
        <v>554487.22505999997</v>
      </c>
      <c r="R2" s="184">
        <v>554487.22505999997</v>
      </c>
      <c r="S2" s="184">
        <v>6494344.2765200008</v>
      </c>
      <c r="T2" s="184">
        <v>6634007.6599999992</v>
      </c>
      <c r="U2" s="184">
        <v>66125.387999999992</v>
      </c>
      <c r="V2" s="184">
        <v>762810.04539999994</v>
      </c>
      <c r="W2" s="184">
        <v>762810.04539999994</v>
      </c>
      <c r="X2" s="184">
        <v>8225753.3488000007</v>
      </c>
      <c r="Y2" s="184">
        <v>0</v>
      </c>
      <c r="Z2" s="184">
        <v>0</v>
      </c>
      <c r="AA2" s="184">
        <v>0</v>
      </c>
      <c r="AB2" s="184">
        <v>0</v>
      </c>
      <c r="AC2" s="184">
        <v>0</v>
      </c>
      <c r="AD2" s="184">
        <v>0</v>
      </c>
      <c r="AE2" s="184">
        <v>0</v>
      </c>
      <c r="AF2" s="184">
        <v>0</v>
      </c>
      <c r="AG2" s="184">
        <v>0</v>
      </c>
      <c r="AH2" s="184">
        <v>0</v>
      </c>
      <c r="AI2" s="184">
        <v>0</v>
      </c>
      <c r="AJ2" s="184">
        <v>0</v>
      </c>
      <c r="AK2" s="184">
        <v>0</v>
      </c>
      <c r="AL2" s="184">
        <v>0</v>
      </c>
      <c r="AM2" s="184">
        <v>0</v>
      </c>
      <c r="AN2" s="184">
        <v>0</v>
      </c>
      <c r="AO2" s="184">
        <v>0</v>
      </c>
      <c r="AP2" s="184">
        <v>0</v>
      </c>
      <c r="AQ2" s="184">
        <v>0</v>
      </c>
      <c r="AR2" s="184">
        <v>0</v>
      </c>
      <c r="AS2" s="184">
        <v>0</v>
      </c>
      <c r="AT2" s="184">
        <v>0</v>
      </c>
      <c r="AU2" s="184">
        <v>0</v>
      </c>
      <c r="AV2" s="184">
        <v>0</v>
      </c>
      <c r="AW2" s="184">
        <v>0</v>
      </c>
      <c r="AX2" s="184">
        <v>0</v>
      </c>
      <c r="AY2" s="184">
        <v>0</v>
      </c>
      <c r="AZ2" s="184">
        <v>0</v>
      </c>
      <c r="BA2" s="184">
        <v>0</v>
      </c>
      <c r="BB2" s="184">
        <v>0</v>
      </c>
      <c r="BC2" s="184">
        <v>0</v>
      </c>
      <c r="BD2" s="184">
        <v>0</v>
      </c>
      <c r="BE2" s="184">
        <v>0</v>
      </c>
      <c r="BF2" s="184">
        <v>0</v>
      </c>
      <c r="BG2" s="184">
        <v>0</v>
      </c>
      <c r="BH2" s="184">
        <v>0</v>
      </c>
      <c r="BI2" s="184">
        <v>0</v>
      </c>
      <c r="BJ2" s="184">
        <v>0</v>
      </c>
      <c r="BK2" s="184">
        <v>0</v>
      </c>
      <c r="BL2" s="184">
        <v>0</v>
      </c>
    </row>
    <row r="3" spans="1:64" ht="12.75" thickBot="1">
      <c r="A3" s="127"/>
      <c r="B3" s="127"/>
      <c r="C3" s="135"/>
      <c r="D3" s="248"/>
      <c r="E3" s="691">
        <v>43556</v>
      </c>
      <c r="F3" s="692"/>
      <c r="G3" s="692"/>
      <c r="H3" s="692"/>
      <c r="I3" s="693"/>
      <c r="J3" s="691">
        <v>43586</v>
      </c>
      <c r="K3" s="692"/>
      <c r="L3" s="692"/>
      <c r="M3" s="692"/>
      <c r="N3" s="693"/>
      <c r="O3" s="691">
        <v>43617</v>
      </c>
      <c r="P3" s="692"/>
      <c r="Q3" s="692"/>
      <c r="R3" s="692"/>
      <c r="S3" s="693"/>
      <c r="T3" s="691">
        <v>43647</v>
      </c>
      <c r="U3" s="692"/>
      <c r="V3" s="692"/>
      <c r="W3" s="692"/>
      <c r="X3" s="693"/>
      <c r="Y3" s="691">
        <v>43678</v>
      </c>
      <c r="Z3" s="692"/>
      <c r="AA3" s="692"/>
      <c r="AB3" s="692"/>
      <c r="AC3" s="693"/>
      <c r="AD3" s="691">
        <v>43709</v>
      </c>
      <c r="AE3" s="692"/>
      <c r="AF3" s="692"/>
      <c r="AG3" s="692"/>
      <c r="AH3" s="693"/>
      <c r="AI3" s="691">
        <v>43739</v>
      </c>
      <c r="AJ3" s="692"/>
      <c r="AK3" s="692"/>
      <c r="AL3" s="692"/>
      <c r="AM3" s="693"/>
      <c r="AN3" s="691">
        <v>43770</v>
      </c>
      <c r="AO3" s="692"/>
      <c r="AP3" s="692"/>
      <c r="AQ3" s="692"/>
      <c r="AR3" s="693"/>
      <c r="AS3" s="691">
        <v>43800</v>
      </c>
      <c r="AT3" s="692"/>
      <c r="AU3" s="692"/>
      <c r="AV3" s="692"/>
      <c r="AW3" s="693"/>
      <c r="AX3" s="691">
        <v>43831</v>
      </c>
      <c r="AY3" s="692"/>
      <c r="AZ3" s="692"/>
      <c r="BA3" s="692"/>
      <c r="BB3" s="693"/>
      <c r="BC3" s="691">
        <v>43862</v>
      </c>
      <c r="BD3" s="692"/>
      <c r="BE3" s="692"/>
      <c r="BF3" s="692"/>
      <c r="BG3" s="693"/>
      <c r="BH3" s="691">
        <v>43891</v>
      </c>
      <c r="BI3" s="692"/>
      <c r="BJ3" s="692"/>
      <c r="BK3" s="692"/>
      <c r="BL3" s="693"/>
    </row>
    <row r="4" spans="1:64" ht="12.75" thickBot="1">
      <c r="A4" s="127"/>
      <c r="B4" s="127"/>
      <c r="C4" s="135"/>
      <c r="D4" s="63"/>
      <c r="E4" s="695" t="s">
        <v>48</v>
      </c>
      <c r="F4" s="696"/>
      <c r="G4" s="696"/>
      <c r="H4" s="696"/>
      <c r="I4" s="697"/>
      <c r="J4" s="698" t="s">
        <v>48</v>
      </c>
      <c r="K4" s="694"/>
      <c r="L4" s="694"/>
      <c r="M4" s="694"/>
      <c r="N4" s="694"/>
      <c r="O4" s="694" t="s">
        <v>48</v>
      </c>
      <c r="P4" s="694"/>
      <c r="Q4" s="694"/>
      <c r="R4" s="694"/>
      <c r="S4" s="694"/>
      <c r="T4" s="694" t="s">
        <v>48</v>
      </c>
      <c r="U4" s="694"/>
      <c r="V4" s="694"/>
      <c r="W4" s="694"/>
      <c r="X4" s="694"/>
      <c r="Y4" s="694" t="s">
        <v>48</v>
      </c>
      <c r="Z4" s="694"/>
      <c r="AA4" s="694"/>
      <c r="AB4" s="694"/>
      <c r="AC4" s="694"/>
      <c r="AD4" s="694" t="s">
        <v>48</v>
      </c>
      <c r="AE4" s="694"/>
      <c r="AF4" s="694"/>
      <c r="AG4" s="694"/>
      <c r="AH4" s="694"/>
      <c r="AI4" s="694" t="s">
        <v>48</v>
      </c>
      <c r="AJ4" s="694"/>
      <c r="AK4" s="694"/>
      <c r="AL4" s="694"/>
      <c r="AM4" s="694"/>
      <c r="AN4" s="694" t="s">
        <v>48</v>
      </c>
      <c r="AO4" s="694"/>
      <c r="AP4" s="694"/>
      <c r="AQ4" s="694"/>
      <c r="AR4" s="694"/>
      <c r="AS4" s="694" t="s">
        <v>48</v>
      </c>
      <c r="AT4" s="694"/>
      <c r="AU4" s="694"/>
      <c r="AV4" s="694"/>
      <c r="AW4" s="694"/>
      <c r="AX4" s="694" t="s">
        <v>48</v>
      </c>
      <c r="AY4" s="694"/>
      <c r="AZ4" s="694"/>
      <c r="BA4" s="694"/>
      <c r="BB4" s="694"/>
      <c r="BC4" s="694" t="s">
        <v>48</v>
      </c>
      <c r="BD4" s="694"/>
      <c r="BE4" s="694"/>
      <c r="BF4" s="694"/>
      <c r="BG4" s="694"/>
      <c r="BH4" s="694" t="s">
        <v>48</v>
      </c>
      <c r="BI4" s="694"/>
      <c r="BJ4" s="694"/>
      <c r="BK4" s="694"/>
      <c r="BL4" s="694"/>
    </row>
    <row r="5" spans="1:64" ht="12" customHeight="1">
      <c r="A5" s="185" t="s">
        <v>1463</v>
      </c>
      <c r="B5" s="185" t="s">
        <v>1464</v>
      </c>
      <c r="C5" s="186" t="s">
        <v>1465</v>
      </c>
      <c r="D5" s="712" t="s">
        <v>10</v>
      </c>
      <c r="E5" s="704" t="s">
        <v>16</v>
      </c>
      <c r="F5" s="706" t="s">
        <v>18</v>
      </c>
      <c r="G5" s="707"/>
      <c r="H5" s="708"/>
      <c r="I5" s="709" t="s">
        <v>15</v>
      </c>
      <c r="J5" s="711" t="s">
        <v>16</v>
      </c>
      <c r="K5" s="701" t="s">
        <v>18</v>
      </c>
      <c r="L5" s="702"/>
      <c r="M5" s="703"/>
      <c r="N5" s="699" t="s">
        <v>15</v>
      </c>
      <c r="O5" s="699" t="s">
        <v>16</v>
      </c>
      <c r="P5" s="701" t="s">
        <v>18</v>
      </c>
      <c r="Q5" s="702"/>
      <c r="R5" s="703"/>
      <c r="S5" s="699" t="s">
        <v>15</v>
      </c>
      <c r="T5" s="699" t="s">
        <v>16</v>
      </c>
      <c r="U5" s="701" t="s">
        <v>18</v>
      </c>
      <c r="V5" s="702"/>
      <c r="W5" s="703"/>
      <c r="X5" s="699" t="s">
        <v>15</v>
      </c>
      <c r="Y5" s="699" t="s">
        <v>16</v>
      </c>
      <c r="Z5" s="701" t="s">
        <v>18</v>
      </c>
      <c r="AA5" s="702"/>
      <c r="AB5" s="703"/>
      <c r="AC5" s="699" t="s">
        <v>15</v>
      </c>
      <c r="AD5" s="699" t="s">
        <v>16</v>
      </c>
      <c r="AE5" s="701" t="s">
        <v>18</v>
      </c>
      <c r="AF5" s="702"/>
      <c r="AG5" s="703"/>
      <c r="AH5" s="699" t="s">
        <v>15</v>
      </c>
      <c r="AI5" s="699" t="s">
        <v>16</v>
      </c>
      <c r="AJ5" s="701" t="s">
        <v>18</v>
      </c>
      <c r="AK5" s="702"/>
      <c r="AL5" s="703"/>
      <c r="AM5" s="699" t="s">
        <v>15</v>
      </c>
      <c r="AN5" s="699" t="s">
        <v>16</v>
      </c>
      <c r="AO5" s="701" t="s">
        <v>18</v>
      </c>
      <c r="AP5" s="702"/>
      <c r="AQ5" s="703"/>
      <c r="AR5" s="699" t="s">
        <v>15</v>
      </c>
      <c r="AS5" s="699" t="s">
        <v>16</v>
      </c>
      <c r="AT5" s="701" t="s">
        <v>18</v>
      </c>
      <c r="AU5" s="702"/>
      <c r="AV5" s="703"/>
      <c r="AW5" s="699" t="s">
        <v>15</v>
      </c>
      <c r="AX5" s="699" t="s">
        <v>16</v>
      </c>
      <c r="AY5" s="701" t="s">
        <v>18</v>
      </c>
      <c r="AZ5" s="702"/>
      <c r="BA5" s="703"/>
      <c r="BB5" s="699" t="s">
        <v>15</v>
      </c>
      <c r="BC5" s="699" t="s">
        <v>16</v>
      </c>
      <c r="BD5" s="701" t="s">
        <v>18</v>
      </c>
      <c r="BE5" s="702"/>
      <c r="BF5" s="703"/>
      <c r="BG5" s="699" t="s">
        <v>15</v>
      </c>
      <c r="BH5" s="699" t="s">
        <v>16</v>
      </c>
      <c r="BI5" s="701" t="s">
        <v>18</v>
      </c>
      <c r="BJ5" s="702"/>
      <c r="BK5" s="703"/>
      <c r="BL5" s="699" t="s">
        <v>15</v>
      </c>
    </row>
    <row r="6" spans="1:64">
      <c r="A6" s="187" t="s">
        <v>1466</v>
      </c>
      <c r="B6" s="187" t="s">
        <v>1357</v>
      </c>
      <c r="C6" s="188" t="s">
        <v>1466</v>
      </c>
      <c r="D6" s="713"/>
      <c r="E6" s="705"/>
      <c r="F6" s="189" t="s">
        <v>27</v>
      </c>
      <c r="G6" s="189" t="s">
        <v>28</v>
      </c>
      <c r="H6" s="189" t="s">
        <v>29</v>
      </c>
      <c r="I6" s="710"/>
      <c r="J6" s="703"/>
      <c r="K6" s="189" t="s">
        <v>27</v>
      </c>
      <c r="L6" s="189" t="s">
        <v>28</v>
      </c>
      <c r="M6" s="189" t="s">
        <v>29</v>
      </c>
      <c r="N6" s="700"/>
      <c r="O6" s="700"/>
      <c r="P6" s="189" t="s">
        <v>27</v>
      </c>
      <c r="Q6" s="189" t="s">
        <v>28</v>
      </c>
      <c r="R6" s="189" t="s">
        <v>29</v>
      </c>
      <c r="S6" s="700"/>
      <c r="T6" s="700"/>
      <c r="U6" s="189" t="s">
        <v>27</v>
      </c>
      <c r="V6" s="189" t="s">
        <v>28</v>
      </c>
      <c r="W6" s="189" t="s">
        <v>29</v>
      </c>
      <c r="X6" s="700"/>
      <c r="Y6" s="700"/>
      <c r="Z6" s="189" t="s">
        <v>27</v>
      </c>
      <c r="AA6" s="189" t="s">
        <v>28</v>
      </c>
      <c r="AB6" s="189" t="s">
        <v>29</v>
      </c>
      <c r="AC6" s="700"/>
      <c r="AD6" s="700"/>
      <c r="AE6" s="189" t="s">
        <v>27</v>
      </c>
      <c r="AF6" s="189" t="s">
        <v>28</v>
      </c>
      <c r="AG6" s="189" t="s">
        <v>29</v>
      </c>
      <c r="AH6" s="700"/>
      <c r="AI6" s="700"/>
      <c r="AJ6" s="189" t="s">
        <v>27</v>
      </c>
      <c r="AK6" s="189" t="s">
        <v>28</v>
      </c>
      <c r="AL6" s="189" t="s">
        <v>29</v>
      </c>
      <c r="AM6" s="700"/>
      <c r="AN6" s="700"/>
      <c r="AO6" s="189" t="s">
        <v>27</v>
      </c>
      <c r="AP6" s="189" t="s">
        <v>28</v>
      </c>
      <c r="AQ6" s="189" t="s">
        <v>29</v>
      </c>
      <c r="AR6" s="700"/>
      <c r="AS6" s="700"/>
      <c r="AT6" s="189" t="s">
        <v>27</v>
      </c>
      <c r="AU6" s="189" t="s">
        <v>28</v>
      </c>
      <c r="AV6" s="189" t="s">
        <v>29</v>
      </c>
      <c r="AW6" s="700"/>
      <c r="AX6" s="700"/>
      <c r="AY6" s="189" t="s">
        <v>27</v>
      </c>
      <c r="AZ6" s="189" t="s">
        <v>28</v>
      </c>
      <c r="BA6" s="189" t="s">
        <v>29</v>
      </c>
      <c r="BB6" s="700"/>
      <c r="BC6" s="700"/>
      <c r="BD6" s="189" t="s">
        <v>27</v>
      </c>
      <c r="BE6" s="189" t="s">
        <v>28</v>
      </c>
      <c r="BF6" s="189" t="s">
        <v>29</v>
      </c>
      <c r="BG6" s="700"/>
      <c r="BH6" s="700"/>
      <c r="BI6" s="189" t="s">
        <v>27</v>
      </c>
      <c r="BJ6" s="189" t="s">
        <v>28</v>
      </c>
      <c r="BK6" s="189" t="s">
        <v>29</v>
      </c>
      <c r="BL6" s="700"/>
    </row>
    <row r="7" spans="1:64" ht="15">
      <c r="A7" s="127">
        <v>1</v>
      </c>
      <c r="B7" s="259" t="s">
        <v>89</v>
      </c>
      <c r="C7" s="259" t="s">
        <v>90</v>
      </c>
      <c r="D7" s="136" t="s">
        <v>1482</v>
      </c>
      <c r="E7" s="184">
        <f>SUMIFS(SALE!$S$6:$S$9832,SALE!$C$6:$C$9832,$B$7:$B$100,SALE!$A$6:$A$9832,$E$3,SALE!$Z$6:$Z$9832,$D$7:$D$100)</f>
        <v>14802.2</v>
      </c>
      <c r="F7" s="184">
        <f>SUMIFS(SALE!$T$6:$T$9832,SALE!$C$6:$C$9832,$B$7:$B$100,SALE!$A$6:$A$9832,$E$3,SALE!$Z$6:$Z$9832,$D$7:$D$100)</f>
        <v>0</v>
      </c>
      <c r="G7" s="184">
        <f>SUMIFS(SALE!$U$6:$U$9832,SALE!$C$6:$C$9832,$B$7:$B$100,SALE!$A$6:$A$9832,$E$3,SALE!$Z$6:$Z$9832,$D$7:$D$100)</f>
        <v>1332.1980000000001</v>
      </c>
      <c r="H7" s="184">
        <f>SUMIFS(SALE!$V$6:$V$9832,SALE!$C$6:$C$9832,$B$7:$B$100,SALE!$A$6:$A$9832,$E$3,SALE!$Z$6:$Z$9832,$D$7:$D$100)</f>
        <v>1332.1980000000001</v>
      </c>
      <c r="I7" s="250">
        <f>+H7+G7+F7+E7</f>
        <v>17466.596000000001</v>
      </c>
      <c r="J7" s="251">
        <v>3288</v>
      </c>
      <c r="K7" s="134">
        <v>0</v>
      </c>
      <c r="L7" s="134">
        <v>295.92</v>
      </c>
      <c r="M7" s="134">
        <v>295.92</v>
      </c>
      <c r="N7" s="134">
        <v>3879.84</v>
      </c>
      <c r="O7" s="134">
        <v>4521</v>
      </c>
      <c r="P7" s="134">
        <v>0</v>
      </c>
      <c r="Q7" s="134">
        <v>406.89</v>
      </c>
      <c r="R7" s="134">
        <v>406.89</v>
      </c>
      <c r="S7" s="134">
        <v>5334.78</v>
      </c>
      <c r="T7" s="134">
        <v>8631</v>
      </c>
      <c r="U7" s="134">
        <v>0</v>
      </c>
      <c r="V7" s="134">
        <v>776.8</v>
      </c>
      <c r="W7" s="134">
        <v>776.8</v>
      </c>
      <c r="X7" s="134">
        <v>10184.599999999999</v>
      </c>
      <c r="Y7" s="134">
        <v>0</v>
      </c>
      <c r="Z7" s="134">
        <v>0</v>
      </c>
      <c r="AA7" s="134">
        <v>0</v>
      </c>
      <c r="AB7" s="134">
        <v>0</v>
      </c>
      <c r="AC7" s="134">
        <v>0</v>
      </c>
      <c r="AD7" s="134">
        <v>0</v>
      </c>
      <c r="AE7" s="134">
        <v>0</v>
      </c>
      <c r="AF7" s="134">
        <v>0</v>
      </c>
      <c r="AG7" s="134">
        <v>0</v>
      </c>
      <c r="AH7" s="134">
        <v>0</v>
      </c>
      <c r="AI7" s="134">
        <v>0</v>
      </c>
      <c r="AJ7" s="134">
        <v>0</v>
      </c>
      <c r="AK7" s="134">
        <v>0</v>
      </c>
      <c r="AL7" s="134">
        <v>0</v>
      </c>
      <c r="AM7" s="134">
        <v>0</v>
      </c>
      <c r="AN7" s="134">
        <v>0</v>
      </c>
      <c r="AO7" s="134">
        <v>0</v>
      </c>
      <c r="AP7" s="134">
        <v>0</v>
      </c>
      <c r="AQ7" s="134">
        <v>0</v>
      </c>
      <c r="AR7" s="134">
        <v>0</v>
      </c>
      <c r="AS7" s="134">
        <v>0</v>
      </c>
      <c r="AT7" s="134">
        <v>0</v>
      </c>
      <c r="AU7" s="134">
        <v>0</v>
      </c>
      <c r="AV7" s="134">
        <v>0</v>
      </c>
      <c r="AW7" s="134">
        <v>0</v>
      </c>
      <c r="AX7" s="134">
        <v>0</v>
      </c>
      <c r="AY7" s="134">
        <v>0</v>
      </c>
      <c r="AZ7" s="134">
        <v>0</v>
      </c>
      <c r="BA7" s="134">
        <v>0</v>
      </c>
      <c r="BB7" s="134">
        <v>0</v>
      </c>
      <c r="BC7" s="134">
        <v>0</v>
      </c>
      <c r="BD7" s="134">
        <v>0</v>
      </c>
      <c r="BE7" s="134">
        <v>0</v>
      </c>
      <c r="BF7" s="134">
        <v>0</v>
      </c>
      <c r="BG7" s="134">
        <v>0</v>
      </c>
      <c r="BH7" s="134">
        <v>0</v>
      </c>
      <c r="BI7" s="134">
        <v>0</v>
      </c>
      <c r="BJ7" s="134">
        <v>0</v>
      </c>
      <c r="BK7" s="134">
        <v>0</v>
      </c>
      <c r="BL7" s="134">
        <v>0</v>
      </c>
    </row>
    <row r="8" spans="1:64" ht="15">
      <c r="A8" s="127">
        <v>2</v>
      </c>
      <c r="B8" s="260" t="s">
        <v>142</v>
      </c>
      <c r="C8" s="259" t="s">
        <v>143</v>
      </c>
      <c r="D8" s="136" t="s">
        <v>1482</v>
      </c>
      <c r="E8" s="184">
        <f>SUMIFS(SALE!$S$6:$S$9832,SALE!$C$6:$C$9832,$B$7:$B$100,SALE!$A$6:$A$9832,$E$3,SALE!$Z$6:$Z$9832,$D$7:$D$100)</f>
        <v>133556.65000000002</v>
      </c>
      <c r="F8" s="184">
        <f>SUMIFS(SALE!$T$6:$T$9832,SALE!$C$6:$C$9832,$B$7:$B$100,SALE!$A$6:$A$9832,$E$3,SALE!$Z$6:$Z$9832,$D$7:$D$100)</f>
        <v>0</v>
      </c>
      <c r="G8" s="184">
        <f>SUMIFS(SALE!$U$6:$U$9832,SALE!$C$6:$C$9832,$B$7:$B$100,SALE!$A$6:$A$9832,$E$3,SALE!$Z$6:$Z$9832,$D$7:$D$100)</f>
        <v>12020.098499999998</v>
      </c>
      <c r="H8" s="184">
        <f>SUMIFS(SALE!$V$6:$V$9832,SALE!$C$6:$C$9832,$B$7:$B$100,SALE!$A$6:$A$9832,$E$3,SALE!$Z$6:$Z$9832,$D$7:$D$100)</f>
        <v>12020.098499999998</v>
      </c>
      <c r="I8" s="250">
        <f t="shared" ref="I8:I25" si="0">+H8+G8+F8+E8</f>
        <v>157596.84700000001</v>
      </c>
      <c r="J8" s="254">
        <v>217711</v>
      </c>
      <c r="K8" s="132">
        <v>0</v>
      </c>
      <c r="L8" s="132">
        <v>19593.989999999998</v>
      </c>
      <c r="M8" s="132">
        <v>19593.989999999998</v>
      </c>
      <c r="N8" s="132">
        <v>256898.97999999998</v>
      </c>
      <c r="O8" s="132">
        <v>394071</v>
      </c>
      <c r="P8" s="132">
        <v>0</v>
      </c>
      <c r="Q8" s="132">
        <v>35466.39</v>
      </c>
      <c r="R8" s="132">
        <v>35466.39</v>
      </c>
      <c r="S8" s="132">
        <v>465003.77999999997</v>
      </c>
      <c r="T8" s="132">
        <v>811678</v>
      </c>
      <c r="U8" s="132">
        <v>0</v>
      </c>
      <c r="V8" s="132">
        <v>73051.02</v>
      </c>
      <c r="W8" s="132">
        <v>73051.02</v>
      </c>
      <c r="X8" s="132">
        <v>957780.04</v>
      </c>
      <c r="Y8" s="132">
        <v>0</v>
      </c>
      <c r="Z8" s="132">
        <v>0</v>
      </c>
      <c r="AA8" s="132">
        <v>0</v>
      </c>
      <c r="AB8" s="132">
        <v>0</v>
      </c>
      <c r="AC8" s="132">
        <v>0</v>
      </c>
      <c r="AD8" s="132">
        <v>0</v>
      </c>
      <c r="AE8" s="132">
        <v>0</v>
      </c>
      <c r="AF8" s="132">
        <v>0</v>
      </c>
      <c r="AG8" s="132">
        <v>0</v>
      </c>
      <c r="AH8" s="132">
        <v>0</v>
      </c>
      <c r="AI8" s="132">
        <v>0</v>
      </c>
      <c r="AJ8" s="132">
        <v>0</v>
      </c>
      <c r="AK8" s="132">
        <v>0</v>
      </c>
      <c r="AL8" s="132">
        <v>0</v>
      </c>
      <c r="AM8" s="132">
        <v>0</v>
      </c>
      <c r="AN8" s="132">
        <v>0</v>
      </c>
      <c r="AO8" s="132">
        <v>0</v>
      </c>
      <c r="AP8" s="132">
        <v>0</v>
      </c>
      <c r="AQ8" s="132">
        <v>0</v>
      </c>
      <c r="AR8" s="132">
        <v>0</v>
      </c>
      <c r="AS8" s="132">
        <v>0</v>
      </c>
      <c r="AT8" s="132">
        <v>0</v>
      </c>
      <c r="AU8" s="132">
        <v>0</v>
      </c>
      <c r="AV8" s="132">
        <v>0</v>
      </c>
      <c r="AW8" s="132">
        <v>0</v>
      </c>
      <c r="AX8" s="132">
        <v>0</v>
      </c>
      <c r="AY8" s="132">
        <v>0</v>
      </c>
      <c r="AZ8" s="132">
        <v>0</v>
      </c>
      <c r="BA8" s="132">
        <v>0</v>
      </c>
      <c r="BB8" s="132">
        <v>0</v>
      </c>
      <c r="BC8" s="132">
        <v>0</v>
      </c>
      <c r="BD8" s="132">
        <v>0</v>
      </c>
      <c r="BE8" s="132">
        <v>0</v>
      </c>
      <c r="BF8" s="132">
        <v>0</v>
      </c>
      <c r="BG8" s="132">
        <v>0</v>
      </c>
      <c r="BH8" s="132">
        <v>0</v>
      </c>
      <c r="BI8" s="132">
        <v>0</v>
      </c>
      <c r="BJ8" s="132">
        <v>0</v>
      </c>
      <c r="BK8" s="132">
        <v>0</v>
      </c>
      <c r="BL8" s="132">
        <v>0</v>
      </c>
    </row>
    <row r="9" spans="1:64" ht="15">
      <c r="A9" s="127">
        <v>3</v>
      </c>
      <c r="B9" s="259" t="s">
        <v>110</v>
      </c>
      <c r="C9" s="259" t="s">
        <v>111</v>
      </c>
      <c r="D9" s="136" t="s">
        <v>1482</v>
      </c>
      <c r="E9" s="184">
        <f>SUMIFS(SALE!$S$6:$S$9832,SALE!$C$6:$C$9832,$B$7:$B$100,SALE!$A$6:$A$9832,$E$3,SALE!$Z$6:$Z$9832,$D$7:$D$100)</f>
        <v>12000</v>
      </c>
      <c r="F9" s="184">
        <f>SUMIFS(SALE!$T$6:$T$9832,SALE!$C$6:$C$9832,$B$7:$B$100,SALE!$A$6:$A$9832,$E$3,SALE!$Z$6:$Z$9832,$D$7:$D$100)</f>
        <v>0</v>
      </c>
      <c r="G9" s="184">
        <f>SUMIFS(SALE!$U$6:$U$9832,SALE!$C$6:$C$9832,$B$7:$B$100,SALE!$A$6:$A$9832,$E$3,SALE!$Z$6:$Z$9832,$D$7:$D$100)</f>
        <v>1080</v>
      </c>
      <c r="H9" s="184">
        <f>SUMIFS(SALE!$V$6:$V$9832,SALE!$C$6:$C$9832,$B$7:$B$100,SALE!$A$6:$A$9832,$E$3,SALE!$Z$6:$Z$9832,$D$7:$D$100)</f>
        <v>1080</v>
      </c>
      <c r="I9" s="250">
        <f t="shared" si="0"/>
        <v>14160</v>
      </c>
      <c r="J9" s="254">
        <v>5475</v>
      </c>
      <c r="K9" s="132">
        <v>0</v>
      </c>
      <c r="L9" s="132">
        <v>492.75</v>
      </c>
      <c r="M9" s="132">
        <v>492.75</v>
      </c>
      <c r="N9" s="132">
        <v>6460.5</v>
      </c>
      <c r="O9" s="132">
        <v>10050</v>
      </c>
      <c r="P9" s="132">
        <v>0</v>
      </c>
      <c r="Q9" s="132">
        <v>904.5</v>
      </c>
      <c r="R9" s="132">
        <v>904.5</v>
      </c>
      <c r="S9" s="132">
        <v>11859</v>
      </c>
      <c r="T9" s="132">
        <v>32655</v>
      </c>
      <c r="U9" s="132">
        <v>0</v>
      </c>
      <c r="V9" s="132">
        <v>2938.95</v>
      </c>
      <c r="W9" s="132">
        <v>2938.95</v>
      </c>
      <c r="X9" s="132">
        <v>38532.9</v>
      </c>
      <c r="Y9" s="132">
        <v>0</v>
      </c>
      <c r="Z9" s="132">
        <v>0</v>
      </c>
      <c r="AA9" s="132">
        <v>0</v>
      </c>
      <c r="AB9" s="132">
        <v>0</v>
      </c>
      <c r="AC9" s="132">
        <v>0</v>
      </c>
      <c r="AD9" s="132">
        <v>0</v>
      </c>
      <c r="AE9" s="132">
        <v>0</v>
      </c>
      <c r="AF9" s="132">
        <v>0</v>
      </c>
      <c r="AG9" s="132">
        <v>0</v>
      </c>
      <c r="AH9" s="132">
        <v>0</v>
      </c>
      <c r="AI9" s="132">
        <v>0</v>
      </c>
      <c r="AJ9" s="132">
        <v>0</v>
      </c>
      <c r="AK9" s="132">
        <v>0</v>
      </c>
      <c r="AL9" s="132">
        <v>0</v>
      </c>
      <c r="AM9" s="132">
        <v>0</v>
      </c>
      <c r="AN9" s="132">
        <v>0</v>
      </c>
      <c r="AO9" s="132">
        <v>0</v>
      </c>
      <c r="AP9" s="132">
        <v>0</v>
      </c>
      <c r="AQ9" s="132">
        <v>0</v>
      </c>
      <c r="AR9" s="132">
        <v>0</v>
      </c>
      <c r="AS9" s="132">
        <v>0</v>
      </c>
      <c r="AT9" s="132">
        <v>0</v>
      </c>
      <c r="AU9" s="132">
        <v>0</v>
      </c>
      <c r="AV9" s="132">
        <v>0</v>
      </c>
      <c r="AW9" s="132">
        <v>0</v>
      </c>
      <c r="AX9" s="132">
        <v>0</v>
      </c>
      <c r="AY9" s="132">
        <v>0</v>
      </c>
      <c r="AZ9" s="132">
        <v>0</v>
      </c>
      <c r="BA9" s="132">
        <v>0</v>
      </c>
      <c r="BB9" s="132">
        <v>0</v>
      </c>
      <c r="BC9" s="132">
        <v>0</v>
      </c>
      <c r="BD9" s="132">
        <v>0</v>
      </c>
      <c r="BE9" s="132">
        <v>0</v>
      </c>
      <c r="BF9" s="132">
        <v>0</v>
      </c>
      <c r="BG9" s="132">
        <v>0</v>
      </c>
      <c r="BH9" s="132">
        <v>0</v>
      </c>
      <c r="BI9" s="132">
        <v>0</v>
      </c>
      <c r="BJ9" s="132">
        <v>0</v>
      </c>
      <c r="BK9" s="132">
        <v>0</v>
      </c>
      <c r="BL9" s="132">
        <v>0</v>
      </c>
    </row>
    <row r="10" spans="1:64" ht="15">
      <c r="A10" s="127">
        <v>4</v>
      </c>
      <c r="B10" s="259" t="s">
        <v>68</v>
      </c>
      <c r="C10" s="259" t="s">
        <v>69</v>
      </c>
      <c r="D10" s="136" t="s">
        <v>1482</v>
      </c>
      <c r="E10" s="184">
        <f>SUMIFS(SALE!$S$6:$S$9832,SALE!$C$6:$C$9832,$B$7:$B$100,SALE!$A$6:$A$9832,$E$3,SALE!$Z$6:$Z$9832,$D$7:$D$100)</f>
        <v>36938.200000000004</v>
      </c>
      <c r="F10" s="184">
        <f>SUMIFS(SALE!$T$6:$T$9832,SALE!$C$6:$C$9832,$B$7:$B$100,SALE!$A$6:$A$9832,$E$3,SALE!$Z$6:$Z$9832,$D$7:$D$100)</f>
        <v>0</v>
      </c>
      <c r="G10" s="184">
        <f>SUMIFS(SALE!$U$6:$U$9832,SALE!$C$6:$C$9832,$B$7:$B$100,SALE!$A$6:$A$9832,$E$3,SALE!$Z$6:$Z$9832,$D$7:$D$100)</f>
        <v>3324.4380000000001</v>
      </c>
      <c r="H10" s="184">
        <f>SUMIFS(SALE!$V$6:$V$9832,SALE!$C$6:$C$9832,$B$7:$B$100,SALE!$A$6:$A$9832,$E$3,SALE!$Z$6:$Z$9832,$D$7:$D$100)</f>
        <v>3324.4380000000001</v>
      </c>
      <c r="I10" s="250">
        <f t="shared" si="0"/>
        <v>43587.076000000001</v>
      </c>
      <c r="J10" s="254">
        <v>9944.9</v>
      </c>
      <c r="K10" s="132">
        <v>0</v>
      </c>
      <c r="L10" s="132">
        <v>895.04099999999994</v>
      </c>
      <c r="M10" s="132">
        <v>895.04099999999994</v>
      </c>
      <c r="N10" s="132">
        <v>11734.981999999998</v>
      </c>
      <c r="O10" s="132">
        <v>8524.2000000000007</v>
      </c>
      <c r="P10" s="132">
        <v>0</v>
      </c>
      <c r="Q10" s="132">
        <v>767.178</v>
      </c>
      <c r="R10" s="132">
        <v>767.178</v>
      </c>
      <c r="S10" s="132">
        <v>10058.556</v>
      </c>
      <c r="T10" s="132">
        <v>48587.939999999995</v>
      </c>
      <c r="U10" s="132">
        <v>0</v>
      </c>
      <c r="V10" s="132">
        <v>4372.9146000000001</v>
      </c>
      <c r="W10" s="132">
        <v>4372.9146000000001</v>
      </c>
      <c r="X10" s="132">
        <v>57333.779200000004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I10" s="132">
        <v>0</v>
      </c>
      <c r="AJ10" s="132">
        <v>0</v>
      </c>
      <c r="AK10" s="132">
        <v>0</v>
      </c>
      <c r="AL10" s="132">
        <v>0</v>
      </c>
      <c r="AM10" s="132">
        <v>0</v>
      </c>
      <c r="AN10" s="132">
        <v>0</v>
      </c>
      <c r="AO10" s="132">
        <v>0</v>
      </c>
      <c r="AP10" s="132">
        <v>0</v>
      </c>
      <c r="AQ10" s="132">
        <v>0</v>
      </c>
      <c r="AR10" s="132">
        <v>0</v>
      </c>
      <c r="AS10" s="132">
        <v>0</v>
      </c>
      <c r="AT10" s="132">
        <v>0</v>
      </c>
      <c r="AU10" s="132">
        <v>0</v>
      </c>
      <c r="AV10" s="132">
        <v>0</v>
      </c>
      <c r="AW10" s="132">
        <v>0</v>
      </c>
      <c r="AX10" s="132">
        <v>0</v>
      </c>
      <c r="AY10" s="132">
        <v>0</v>
      </c>
      <c r="AZ10" s="132">
        <v>0</v>
      </c>
      <c r="BA10" s="132">
        <v>0</v>
      </c>
      <c r="BB10" s="132">
        <v>0</v>
      </c>
      <c r="BC10" s="132">
        <v>0</v>
      </c>
      <c r="BD10" s="132">
        <v>0</v>
      </c>
      <c r="BE10" s="132">
        <v>0</v>
      </c>
      <c r="BF10" s="132">
        <v>0</v>
      </c>
      <c r="BG10" s="132">
        <v>0</v>
      </c>
      <c r="BH10" s="132">
        <v>0</v>
      </c>
      <c r="BI10" s="132">
        <v>0</v>
      </c>
      <c r="BJ10" s="132">
        <v>0</v>
      </c>
      <c r="BK10" s="132">
        <v>0</v>
      </c>
      <c r="BL10" s="132">
        <v>0</v>
      </c>
    </row>
    <row r="11" spans="1:64" ht="15">
      <c r="A11" s="127">
        <v>5</v>
      </c>
      <c r="B11" s="260" t="s">
        <v>182</v>
      </c>
      <c r="C11" s="259" t="s">
        <v>183</v>
      </c>
      <c r="D11" s="136" t="s">
        <v>1482</v>
      </c>
      <c r="E11" s="184">
        <f>SUMIFS(SALE!$S$6:$S$9832,SALE!$C$6:$C$9832,$B$7:$B$100,SALE!$A$6:$A$9832,$E$3,SALE!$Z$6:$Z$9832,$D$7:$D$100)</f>
        <v>3500</v>
      </c>
      <c r="F11" s="184">
        <f>SUMIFS(SALE!$T$6:$T$9832,SALE!$C$6:$C$9832,$B$7:$B$100,SALE!$A$6:$A$9832,$E$3,SALE!$Z$6:$Z$9832,$D$7:$D$100)</f>
        <v>0</v>
      </c>
      <c r="G11" s="184">
        <f>SUMIFS(SALE!$U$6:$U$9832,SALE!$C$6:$C$9832,$B$7:$B$100,SALE!$A$6:$A$9832,$E$3,SALE!$Z$6:$Z$9832,$D$7:$D$100)</f>
        <v>315</v>
      </c>
      <c r="H11" s="184">
        <f>SUMIFS(SALE!$V$6:$V$9832,SALE!$C$6:$C$9832,$B$7:$B$100,SALE!$A$6:$A$9832,$E$3,SALE!$Z$6:$Z$9832,$D$7:$D$100)</f>
        <v>315</v>
      </c>
      <c r="I11" s="250">
        <f t="shared" si="0"/>
        <v>4130</v>
      </c>
      <c r="J11" s="254">
        <v>0</v>
      </c>
      <c r="K11" s="132">
        <v>0</v>
      </c>
      <c r="L11" s="132">
        <v>0</v>
      </c>
      <c r="M11" s="132">
        <v>0</v>
      </c>
      <c r="N11" s="132">
        <v>0</v>
      </c>
      <c r="O11" s="132">
        <v>0</v>
      </c>
      <c r="P11" s="132">
        <v>0</v>
      </c>
      <c r="Q11" s="132">
        <v>0</v>
      </c>
      <c r="R11" s="132">
        <v>0</v>
      </c>
      <c r="S11" s="132">
        <v>0</v>
      </c>
      <c r="T11" s="132">
        <v>0</v>
      </c>
      <c r="U11" s="132">
        <v>0</v>
      </c>
      <c r="V11" s="132">
        <v>0</v>
      </c>
      <c r="W11" s="132">
        <v>0</v>
      </c>
      <c r="X11" s="132">
        <v>0</v>
      </c>
      <c r="Y11" s="132">
        <v>0</v>
      </c>
      <c r="Z11" s="132">
        <v>0</v>
      </c>
      <c r="AA11" s="132">
        <v>0</v>
      </c>
      <c r="AB11" s="132">
        <v>0</v>
      </c>
      <c r="AC11" s="132">
        <v>0</v>
      </c>
      <c r="AD11" s="132">
        <v>0</v>
      </c>
      <c r="AE11" s="132">
        <v>0</v>
      </c>
      <c r="AF11" s="132">
        <v>0</v>
      </c>
      <c r="AG11" s="132">
        <v>0</v>
      </c>
      <c r="AH11" s="132">
        <v>0</v>
      </c>
      <c r="AI11" s="132">
        <v>0</v>
      </c>
      <c r="AJ11" s="132">
        <v>0</v>
      </c>
      <c r="AK11" s="132">
        <v>0</v>
      </c>
      <c r="AL11" s="132">
        <v>0</v>
      </c>
      <c r="AM11" s="132">
        <v>0</v>
      </c>
      <c r="AN11" s="132">
        <v>0</v>
      </c>
      <c r="AO11" s="132">
        <v>0</v>
      </c>
      <c r="AP11" s="132">
        <v>0</v>
      </c>
      <c r="AQ11" s="132">
        <v>0</v>
      </c>
      <c r="AR11" s="132">
        <v>0</v>
      </c>
      <c r="AS11" s="132">
        <v>0</v>
      </c>
      <c r="AT11" s="132">
        <v>0</v>
      </c>
      <c r="AU11" s="132">
        <v>0</v>
      </c>
      <c r="AV11" s="132">
        <v>0</v>
      </c>
      <c r="AW11" s="132">
        <v>0</v>
      </c>
      <c r="AX11" s="132">
        <v>0</v>
      </c>
      <c r="AY11" s="132">
        <v>0</v>
      </c>
      <c r="AZ11" s="132">
        <v>0</v>
      </c>
      <c r="BA11" s="132">
        <v>0</v>
      </c>
      <c r="BB11" s="132">
        <v>0</v>
      </c>
      <c r="BC11" s="132">
        <v>0</v>
      </c>
      <c r="BD11" s="132">
        <v>0</v>
      </c>
      <c r="BE11" s="132">
        <v>0</v>
      </c>
      <c r="BF11" s="132">
        <v>0</v>
      </c>
      <c r="BG11" s="132">
        <v>0</v>
      </c>
      <c r="BH11" s="132">
        <v>0</v>
      </c>
      <c r="BI11" s="132">
        <v>0</v>
      </c>
      <c r="BJ11" s="132">
        <v>0</v>
      </c>
      <c r="BK11" s="132">
        <v>0</v>
      </c>
      <c r="BL11" s="132">
        <v>0</v>
      </c>
    </row>
    <row r="12" spans="1:64" ht="15">
      <c r="A12" s="127">
        <v>6</v>
      </c>
      <c r="B12" s="259" t="s">
        <v>73</v>
      </c>
      <c r="C12" s="259" t="s">
        <v>74</v>
      </c>
      <c r="D12" s="136" t="s">
        <v>1482</v>
      </c>
      <c r="E12" s="184">
        <f>SUMIFS(SALE!$S$6:$S$9832,SALE!$C$6:$C$9832,$B$7:$B$100,SALE!$A$6:$A$9832,$E$3,SALE!$Z$6:$Z$9832,$D$7:$D$100)</f>
        <v>19782</v>
      </c>
      <c r="F12" s="184">
        <f>SUMIFS(SALE!$T$6:$T$9832,SALE!$C$6:$C$9832,$B$7:$B$100,SALE!$A$6:$A$9832,$E$3,SALE!$Z$6:$Z$9832,$D$7:$D$100)</f>
        <v>0</v>
      </c>
      <c r="G12" s="184">
        <f>SUMIFS(SALE!$U$6:$U$9832,SALE!$C$6:$C$9832,$B$7:$B$100,SALE!$A$6:$A$9832,$E$3,SALE!$Z$6:$Z$9832,$D$7:$D$100)</f>
        <v>1780.3799999999999</v>
      </c>
      <c r="H12" s="184">
        <f>SUMIFS(SALE!$V$6:$V$9832,SALE!$C$6:$C$9832,$B$7:$B$100,SALE!$A$6:$A$9832,$E$3,SALE!$Z$6:$Z$9832,$D$7:$D$100)</f>
        <v>1780.3799999999999</v>
      </c>
      <c r="I12" s="250">
        <f t="shared" si="0"/>
        <v>23342.76</v>
      </c>
      <c r="J12" s="254">
        <v>0</v>
      </c>
      <c r="K12" s="132">
        <v>0</v>
      </c>
      <c r="L12" s="132">
        <v>0</v>
      </c>
      <c r="M12" s="132">
        <v>0</v>
      </c>
      <c r="N12" s="132">
        <v>0</v>
      </c>
      <c r="O12" s="132">
        <v>0</v>
      </c>
      <c r="P12" s="132">
        <v>0</v>
      </c>
      <c r="Q12" s="132">
        <v>0</v>
      </c>
      <c r="R12" s="132">
        <v>0</v>
      </c>
      <c r="S12" s="132">
        <v>0</v>
      </c>
      <c r="T12" s="132">
        <v>0</v>
      </c>
      <c r="U12" s="132">
        <v>0</v>
      </c>
      <c r="V12" s="132">
        <v>0</v>
      </c>
      <c r="W12" s="132">
        <v>0</v>
      </c>
      <c r="X12" s="132">
        <v>0</v>
      </c>
      <c r="Y12" s="132">
        <v>0</v>
      </c>
      <c r="Z12" s="132">
        <v>0</v>
      </c>
      <c r="AA12" s="132">
        <v>0</v>
      </c>
      <c r="AB12" s="132">
        <v>0</v>
      </c>
      <c r="AC12" s="132">
        <v>0</v>
      </c>
      <c r="AD12" s="132">
        <v>0</v>
      </c>
      <c r="AE12" s="132">
        <v>0</v>
      </c>
      <c r="AF12" s="132">
        <v>0</v>
      </c>
      <c r="AG12" s="132">
        <v>0</v>
      </c>
      <c r="AH12" s="132">
        <v>0</v>
      </c>
      <c r="AI12" s="132">
        <v>0</v>
      </c>
      <c r="AJ12" s="132">
        <v>0</v>
      </c>
      <c r="AK12" s="132">
        <v>0</v>
      </c>
      <c r="AL12" s="132">
        <v>0</v>
      </c>
      <c r="AM12" s="132">
        <v>0</v>
      </c>
      <c r="AN12" s="132">
        <v>0</v>
      </c>
      <c r="AO12" s="132">
        <v>0</v>
      </c>
      <c r="AP12" s="132">
        <v>0</v>
      </c>
      <c r="AQ12" s="132">
        <v>0</v>
      </c>
      <c r="AR12" s="132">
        <v>0</v>
      </c>
      <c r="AS12" s="132">
        <v>0</v>
      </c>
      <c r="AT12" s="132">
        <v>0</v>
      </c>
      <c r="AU12" s="132">
        <v>0</v>
      </c>
      <c r="AV12" s="132">
        <v>0</v>
      </c>
      <c r="AW12" s="132">
        <v>0</v>
      </c>
      <c r="AX12" s="132">
        <v>0</v>
      </c>
      <c r="AY12" s="132">
        <v>0</v>
      </c>
      <c r="AZ12" s="132">
        <v>0</v>
      </c>
      <c r="BA12" s="132">
        <v>0</v>
      </c>
      <c r="BB12" s="132">
        <v>0</v>
      </c>
      <c r="BC12" s="132">
        <v>0</v>
      </c>
      <c r="BD12" s="132">
        <v>0</v>
      </c>
      <c r="BE12" s="132">
        <v>0</v>
      </c>
      <c r="BF12" s="132">
        <v>0</v>
      </c>
      <c r="BG12" s="132">
        <v>0</v>
      </c>
      <c r="BH12" s="132">
        <v>0</v>
      </c>
      <c r="BI12" s="132">
        <v>0</v>
      </c>
      <c r="BJ12" s="132">
        <v>0</v>
      </c>
      <c r="BK12" s="132">
        <v>0</v>
      </c>
      <c r="BL12" s="132">
        <v>0</v>
      </c>
    </row>
    <row r="13" spans="1:64" ht="15">
      <c r="A13" s="127">
        <v>7</v>
      </c>
      <c r="B13" s="259" t="s">
        <v>64</v>
      </c>
      <c r="C13" s="259" t="s">
        <v>65</v>
      </c>
      <c r="D13" s="136" t="s">
        <v>1482</v>
      </c>
      <c r="E13" s="184">
        <f>SUMIFS(SALE!$S$6:$S$9832,SALE!$C$6:$C$9832,$B$7:$B$100,SALE!$A$6:$A$9832,$E$3,SALE!$Z$6:$Z$9832,$D$7:$D$100)</f>
        <v>292027.02</v>
      </c>
      <c r="F13" s="184">
        <f>SUMIFS(SALE!$T$6:$T$9832,SALE!$C$6:$C$9832,$B$7:$B$100,SALE!$A$6:$A$9832,$E$3,SALE!$Z$6:$Z$9832,$D$7:$D$100)</f>
        <v>0</v>
      </c>
      <c r="G13" s="184">
        <f>SUMIFS(SALE!$U$6:$U$9832,SALE!$C$6:$C$9832,$B$7:$B$100,SALE!$A$6:$A$9832,$E$3,SALE!$Z$6:$Z$9832,$D$7:$D$100)</f>
        <v>26282.431800000006</v>
      </c>
      <c r="H13" s="184">
        <f>SUMIFS(SALE!$V$6:$V$9832,SALE!$C$6:$C$9832,$B$7:$B$100,SALE!$A$6:$A$9832,$E$3,SALE!$Z$6:$Z$9832,$D$7:$D$100)</f>
        <v>26282.431800000006</v>
      </c>
      <c r="I13" s="250">
        <f t="shared" si="0"/>
        <v>344591.88360000006</v>
      </c>
      <c r="J13" s="254">
        <v>754180.13999999978</v>
      </c>
      <c r="K13" s="132">
        <v>0</v>
      </c>
      <c r="L13" s="132">
        <v>67876.212599999999</v>
      </c>
      <c r="M13" s="132">
        <v>67876.212599999999</v>
      </c>
      <c r="N13" s="132">
        <v>889932.56520000007</v>
      </c>
      <c r="O13" s="132">
        <v>972785.73</v>
      </c>
      <c r="P13" s="132">
        <v>0</v>
      </c>
      <c r="Q13" s="132">
        <v>87550.715699999986</v>
      </c>
      <c r="R13" s="132">
        <v>87550.715699999986</v>
      </c>
      <c r="S13" s="132">
        <v>1147887.1614000001</v>
      </c>
      <c r="T13" s="132">
        <v>841947.12000000011</v>
      </c>
      <c r="U13" s="132">
        <v>0</v>
      </c>
      <c r="V13" s="132">
        <v>75775.2408</v>
      </c>
      <c r="W13" s="132">
        <v>75775.2408</v>
      </c>
      <c r="X13" s="132">
        <v>993497.63159999996</v>
      </c>
      <c r="Y13" s="132">
        <v>0</v>
      </c>
      <c r="Z13" s="132">
        <v>0</v>
      </c>
      <c r="AA13" s="132">
        <v>0</v>
      </c>
      <c r="AB13" s="132">
        <v>0</v>
      </c>
      <c r="AC13" s="132">
        <v>0</v>
      </c>
      <c r="AD13" s="132">
        <v>0</v>
      </c>
      <c r="AE13" s="132">
        <v>0</v>
      </c>
      <c r="AF13" s="132">
        <v>0</v>
      </c>
      <c r="AG13" s="132">
        <v>0</v>
      </c>
      <c r="AH13" s="132">
        <v>0</v>
      </c>
      <c r="AI13" s="132">
        <v>0</v>
      </c>
      <c r="AJ13" s="132">
        <v>0</v>
      </c>
      <c r="AK13" s="132">
        <v>0</v>
      </c>
      <c r="AL13" s="132">
        <v>0</v>
      </c>
      <c r="AM13" s="132">
        <v>0</v>
      </c>
      <c r="AN13" s="132">
        <v>0</v>
      </c>
      <c r="AO13" s="132">
        <v>0</v>
      </c>
      <c r="AP13" s="132">
        <v>0</v>
      </c>
      <c r="AQ13" s="132">
        <v>0</v>
      </c>
      <c r="AR13" s="132">
        <v>0</v>
      </c>
      <c r="AS13" s="132">
        <v>0</v>
      </c>
      <c r="AT13" s="132">
        <v>0</v>
      </c>
      <c r="AU13" s="132">
        <v>0</v>
      </c>
      <c r="AV13" s="132">
        <v>0</v>
      </c>
      <c r="AW13" s="132">
        <v>0</v>
      </c>
      <c r="AX13" s="132">
        <v>0</v>
      </c>
      <c r="AY13" s="132">
        <v>0</v>
      </c>
      <c r="AZ13" s="132">
        <v>0</v>
      </c>
      <c r="BA13" s="132">
        <v>0</v>
      </c>
      <c r="BB13" s="132">
        <v>0</v>
      </c>
      <c r="BC13" s="132">
        <v>0</v>
      </c>
      <c r="BD13" s="132">
        <v>0</v>
      </c>
      <c r="BE13" s="132">
        <v>0</v>
      </c>
      <c r="BF13" s="132">
        <v>0</v>
      </c>
      <c r="BG13" s="132">
        <v>0</v>
      </c>
      <c r="BH13" s="132">
        <v>0</v>
      </c>
      <c r="BI13" s="132">
        <v>0</v>
      </c>
      <c r="BJ13" s="132">
        <v>0</v>
      </c>
      <c r="BK13" s="132">
        <v>0</v>
      </c>
      <c r="BL13" s="132">
        <v>0</v>
      </c>
    </row>
    <row r="14" spans="1:64" ht="15">
      <c r="A14" s="127">
        <v>8</v>
      </c>
      <c r="B14" s="259" t="s">
        <v>56</v>
      </c>
      <c r="C14" s="259" t="s">
        <v>57</v>
      </c>
      <c r="D14" s="136" t="s">
        <v>1482</v>
      </c>
      <c r="E14" s="184">
        <f>SUMIFS(SALE!$S$6:$S$9832,SALE!$C$6:$C$9832,$B$7:$B$100,SALE!$A$6:$A$9832,$E$3,SALE!$Z$6:$Z$9832,$D$7:$D$100)</f>
        <v>15200</v>
      </c>
      <c r="F14" s="184">
        <f>SUMIFS(SALE!$T$6:$T$9832,SALE!$C$6:$C$9832,$B$7:$B$100,SALE!$A$6:$A$9832,$E$3,SALE!$Z$6:$Z$9832,$D$7:$D$100)</f>
        <v>0</v>
      </c>
      <c r="G14" s="184">
        <f>SUMIFS(SALE!$U$6:$U$9832,SALE!$C$6:$C$9832,$B$7:$B$100,SALE!$A$6:$A$9832,$E$3,SALE!$Z$6:$Z$9832,$D$7:$D$100)</f>
        <v>1368</v>
      </c>
      <c r="H14" s="184">
        <f>SUMIFS(SALE!$V$6:$V$9832,SALE!$C$6:$C$9832,$B$7:$B$100,SALE!$A$6:$A$9832,$E$3,SALE!$Z$6:$Z$9832,$D$7:$D$100)</f>
        <v>1368</v>
      </c>
      <c r="I14" s="250">
        <f t="shared" si="0"/>
        <v>17936</v>
      </c>
      <c r="J14" s="254">
        <v>0</v>
      </c>
      <c r="K14" s="132">
        <v>0</v>
      </c>
      <c r="L14" s="132">
        <v>0</v>
      </c>
      <c r="M14" s="132">
        <v>0</v>
      </c>
      <c r="N14" s="132">
        <v>0</v>
      </c>
      <c r="O14" s="132">
        <v>0</v>
      </c>
      <c r="P14" s="132">
        <v>0</v>
      </c>
      <c r="Q14" s="132">
        <v>0</v>
      </c>
      <c r="R14" s="132">
        <v>0</v>
      </c>
      <c r="S14" s="132">
        <v>0</v>
      </c>
      <c r="T14" s="132">
        <v>0</v>
      </c>
      <c r="U14" s="132">
        <v>0</v>
      </c>
      <c r="V14" s="132">
        <v>0</v>
      </c>
      <c r="W14" s="132">
        <v>0</v>
      </c>
      <c r="X14" s="132">
        <v>0</v>
      </c>
      <c r="Y14" s="132">
        <v>0</v>
      </c>
      <c r="Z14" s="132">
        <v>0</v>
      </c>
      <c r="AA14" s="132">
        <v>0</v>
      </c>
      <c r="AB14" s="132">
        <v>0</v>
      </c>
      <c r="AC14" s="132">
        <v>0</v>
      </c>
      <c r="AD14" s="132">
        <v>0</v>
      </c>
      <c r="AE14" s="132">
        <v>0</v>
      </c>
      <c r="AF14" s="132">
        <v>0</v>
      </c>
      <c r="AG14" s="132">
        <v>0</v>
      </c>
      <c r="AH14" s="132">
        <v>0</v>
      </c>
      <c r="AI14" s="132">
        <v>0</v>
      </c>
      <c r="AJ14" s="132">
        <v>0</v>
      </c>
      <c r="AK14" s="132">
        <v>0</v>
      </c>
      <c r="AL14" s="132">
        <v>0</v>
      </c>
      <c r="AM14" s="132">
        <v>0</v>
      </c>
      <c r="AN14" s="132">
        <v>0</v>
      </c>
      <c r="AO14" s="132">
        <v>0</v>
      </c>
      <c r="AP14" s="132">
        <v>0</v>
      </c>
      <c r="AQ14" s="132">
        <v>0</v>
      </c>
      <c r="AR14" s="132">
        <v>0</v>
      </c>
      <c r="AS14" s="132">
        <v>0</v>
      </c>
      <c r="AT14" s="132">
        <v>0</v>
      </c>
      <c r="AU14" s="132">
        <v>0</v>
      </c>
      <c r="AV14" s="132">
        <v>0</v>
      </c>
      <c r="AW14" s="132">
        <v>0</v>
      </c>
      <c r="AX14" s="132">
        <v>0</v>
      </c>
      <c r="AY14" s="132">
        <v>0</v>
      </c>
      <c r="AZ14" s="132">
        <v>0</v>
      </c>
      <c r="BA14" s="132">
        <v>0</v>
      </c>
      <c r="BB14" s="132">
        <v>0</v>
      </c>
      <c r="BC14" s="132">
        <v>0</v>
      </c>
      <c r="BD14" s="132">
        <v>0</v>
      </c>
      <c r="BE14" s="132">
        <v>0</v>
      </c>
      <c r="BF14" s="132">
        <v>0</v>
      </c>
      <c r="BG14" s="132">
        <v>0</v>
      </c>
      <c r="BH14" s="132">
        <v>0</v>
      </c>
      <c r="BI14" s="132">
        <v>0</v>
      </c>
      <c r="BJ14" s="132">
        <v>0</v>
      </c>
      <c r="BK14" s="132">
        <v>0</v>
      </c>
      <c r="BL14" s="132">
        <v>0</v>
      </c>
    </row>
    <row r="15" spans="1:64" ht="15">
      <c r="A15" s="127">
        <v>9</v>
      </c>
      <c r="B15" s="261" t="s">
        <v>92</v>
      </c>
      <c r="C15" s="259" t="s">
        <v>93</v>
      </c>
      <c r="D15" s="136" t="s">
        <v>1482</v>
      </c>
      <c r="E15" s="184">
        <f>SUMIFS(SALE!$S$6:$S$9832,SALE!$C$6:$C$9832,$B$7:$B$100,SALE!$A$6:$A$9832,$E$3,SALE!$Z$6:$Z$9832,$D$7:$D$100)</f>
        <v>144000</v>
      </c>
      <c r="F15" s="184">
        <f>SUMIFS(SALE!$T$6:$T$9832,SALE!$C$6:$C$9832,$B$7:$B$100,SALE!$A$6:$A$9832,$E$3,SALE!$Z$6:$Z$9832,$D$7:$D$100)</f>
        <v>0</v>
      </c>
      <c r="G15" s="184">
        <f>SUMIFS(SALE!$U$6:$U$9832,SALE!$C$6:$C$9832,$B$7:$B$100,SALE!$A$6:$A$9832,$E$3,SALE!$Z$6:$Z$9832,$D$7:$D$100)</f>
        <v>12960</v>
      </c>
      <c r="H15" s="184">
        <f>SUMIFS(SALE!$V$6:$V$9832,SALE!$C$6:$C$9832,$B$7:$B$100,SALE!$A$6:$A$9832,$E$3,SALE!$Z$6:$Z$9832,$D$7:$D$100)</f>
        <v>12960</v>
      </c>
      <c r="I15" s="250">
        <f t="shared" si="0"/>
        <v>169920</v>
      </c>
      <c r="J15" s="254">
        <v>570000</v>
      </c>
      <c r="K15" s="132">
        <v>0</v>
      </c>
      <c r="L15" s="132">
        <v>51300</v>
      </c>
      <c r="M15" s="132">
        <v>51300</v>
      </c>
      <c r="N15" s="132">
        <v>672600</v>
      </c>
      <c r="O15" s="132">
        <v>684000</v>
      </c>
      <c r="P15" s="132">
        <v>0</v>
      </c>
      <c r="Q15" s="132">
        <v>61560</v>
      </c>
      <c r="R15" s="132">
        <v>61560</v>
      </c>
      <c r="S15" s="132">
        <v>807120</v>
      </c>
      <c r="T15" s="132">
        <v>900000</v>
      </c>
      <c r="U15" s="132">
        <v>0</v>
      </c>
      <c r="V15" s="132">
        <v>81000</v>
      </c>
      <c r="W15" s="132">
        <v>81000</v>
      </c>
      <c r="X15" s="132">
        <v>1062000</v>
      </c>
      <c r="Y15" s="132">
        <v>0</v>
      </c>
      <c r="Z15" s="132">
        <v>0</v>
      </c>
      <c r="AA15" s="132">
        <v>0</v>
      </c>
      <c r="AB15" s="132">
        <v>0</v>
      </c>
      <c r="AC15" s="132">
        <v>0</v>
      </c>
      <c r="AD15" s="132">
        <v>0</v>
      </c>
      <c r="AE15" s="132">
        <v>0</v>
      </c>
      <c r="AF15" s="132">
        <v>0</v>
      </c>
      <c r="AG15" s="132">
        <v>0</v>
      </c>
      <c r="AH15" s="132">
        <v>0</v>
      </c>
      <c r="AI15" s="132">
        <v>0</v>
      </c>
      <c r="AJ15" s="132">
        <v>0</v>
      </c>
      <c r="AK15" s="132">
        <v>0</v>
      </c>
      <c r="AL15" s="132">
        <v>0</v>
      </c>
      <c r="AM15" s="132">
        <v>0</v>
      </c>
      <c r="AN15" s="132">
        <v>0</v>
      </c>
      <c r="AO15" s="132">
        <v>0</v>
      </c>
      <c r="AP15" s="132">
        <v>0</v>
      </c>
      <c r="AQ15" s="132">
        <v>0</v>
      </c>
      <c r="AR15" s="132">
        <v>0</v>
      </c>
      <c r="AS15" s="132">
        <v>0</v>
      </c>
      <c r="AT15" s="132">
        <v>0</v>
      </c>
      <c r="AU15" s="132">
        <v>0</v>
      </c>
      <c r="AV15" s="132">
        <v>0</v>
      </c>
      <c r="AW15" s="132">
        <v>0</v>
      </c>
      <c r="AX15" s="132">
        <v>0</v>
      </c>
      <c r="AY15" s="132">
        <v>0</v>
      </c>
      <c r="AZ15" s="132">
        <v>0</v>
      </c>
      <c r="BA15" s="132">
        <v>0</v>
      </c>
      <c r="BB15" s="132">
        <v>0</v>
      </c>
      <c r="BC15" s="132">
        <v>0</v>
      </c>
      <c r="BD15" s="132">
        <v>0</v>
      </c>
      <c r="BE15" s="132">
        <v>0</v>
      </c>
      <c r="BF15" s="132">
        <v>0</v>
      </c>
      <c r="BG15" s="132">
        <v>0</v>
      </c>
      <c r="BH15" s="132">
        <v>0</v>
      </c>
      <c r="BI15" s="132">
        <v>0</v>
      </c>
      <c r="BJ15" s="132">
        <v>0</v>
      </c>
      <c r="BK15" s="132">
        <v>0</v>
      </c>
      <c r="BL15" s="132">
        <v>0</v>
      </c>
    </row>
    <row r="16" spans="1:64" ht="15">
      <c r="A16" s="127">
        <v>10</v>
      </c>
      <c r="B16" s="260" t="s">
        <v>45</v>
      </c>
      <c r="C16" s="259" t="s">
        <v>46</v>
      </c>
      <c r="D16" s="136" t="s">
        <v>1482</v>
      </c>
      <c r="E16" s="184">
        <f>SUMIFS(SALE!$S$6:$S$9832,SALE!$C$6:$C$9832,$B$7:$B$100,SALE!$A$6:$A$9832,$E$3,SALE!$Z$6:$Z$9832,$D$7:$D$100)</f>
        <v>833331.40000000014</v>
      </c>
      <c r="F16" s="184">
        <f>SUMIFS(SALE!$T$6:$T$9832,SALE!$C$6:$C$9832,$B$7:$B$100,SALE!$A$6:$A$9832,$E$3,SALE!$Z$6:$Z$9832,$D$7:$D$100)</f>
        <v>0</v>
      </c>
      <c r="G16" s="184">
        <f>SUMIFS(SALE!$U$6:$U$9832,SALE!$C$6:$C$9832,$B$7:$B$100,SALE!$A$6:$A$9832,$E$3,SALE!$Z$6:$Z$9832,$D$7:$D$100)</f>
        <v>116666.39600000004</v>
      </c>
      <c r="H16" s="184">
        <f>SUMIFS(SALE!$V$6:$V$9832,SALE!$C$6:$C$9832,$B$7:$B$100,SALE!$A$6:$A$9832,$E$3,SALE!$Z$6:$Z$9832,$D$7:$D$100)</f>
        <v>116666.39600000004</v>
      </c>
      <c r="I16" s="250">
        <f t="shared" si="0"/>
        <v>1066664.1920000003</v>
      </c>
      <c r="J16" s="254">
        <v>1032943.3400000003</v>
      </c>
      <c r="K16" s="132">
        <v>0</v>
      </c>
      <c r="L16" s="132">
        <v>144612.06760000004</v>
      </c>
      <c r="M16" s="132">
        <v>144612.06760000004</v>
      </c>
      <c r="N16" s="132">
        <v>1322167.4752000005</v>
      </c>
      <c r="O16" s="132">
        <v>674922.72000000009</v>
      </c>
      <c r="P16" s="132">
        <v>0</v>
      </c>
      <c r="Q16" s="132">
        <v>94489.180800000016</v>
      </c>
      <c r="R16" s="132">
        <v>94489.180800000016</v>
      </c>
      <c r="S16" s="132">
        <v>863901.3516000004</v>
      </c>
      <c r="T16" s="132">
        <v>900065.98</v>
      </c>
      <c r="U16" s="132">
        <v>0</v>
      </c>
      <c r="V16" s="132">
        <v>126009.2372</v>
      </c>
      <c r="W16" s="132">
        <v>126009.2372</v>
      </c>
      <c r="X16" s="132">
        <v>1152084.5744</v>
      </c>
      <c r="Y16" s="132">
        <v>0</v>
      </c>
      <c r="Z16" s="132">
        <v>0</v>
      </c>
      <c r="AA16" s="132">
        <v>0</v>
      </c>
      <c r="AB16" s="132">
        <v>0</v>
      </c>
      <c r="AC16" s="132">
        <v>0</v>
      </c>
      <c r="AD16" s="132">
        <v>0</v>
      </c>
      <c r="AE16" s="132">
        <v>0</v>
      </c>
      <c r="AF16" s="132">
        <v>0</v>
      </c>
      <c r="AG16" s="132">
        <v>0</v>
      </c>
      <c r="AH16" s="132">
        <v>0</v>
      </c>
      <c r="AI16" s="132">
        <v>0</v>
      </c>
      <c r="AJ16" s="132">
        <v>0</v>
      </c>
      <c r="AK16" s="132">
        <v>0</v>
      </c>
      <c r="AL16" s="132">
        <v>0</v>
      </c>
      <c r="AM16" s="132">
        <v>0</v>
      </c>
      <c r="AN16" s="132">
        <v>0</v>
      </c>
      <c r="AO16" s="132">
        <v>0</v>
      </c>
      <c r="AP16" s="132">
        <v>0</v>
      </c>
      <c r="AQ16" s="132">
        <v>0</v>
      </c>
      <c r="AR16" s="132">
        <v>0</v>
      </c>
      <c r="AS16" s="132">
        <v>0</v>
      </c>
      <c r="AT16" s="132">
        <v>0</v>
      </c>
      <c r="AU16" s="132">
        <v>0</v>
      </c>
      <c r="AV16" s="132">
        <v>0</v>
      </c>
      <c r="AW16" s="132">
        <v>0</v>
      </c>
      <c r="AX16" s="132">
        <v>0</v>
      </c>
      <c r="AY16" s="132">
        <v>0</v>
      </c>
      <c r="AZ16" s="132">
        <v>0</v>
      </c>
      <c r="BA16" s="132">
        <v>0</v>
      </c>
      <c r="BB16" s="132">
        <v>0</v>
      </c>
      <c r="BC16" s="132">
        <v>0</v>
      </c>
      <c r="BD16" s="132">
        <v>0</v>
      </c>
      <c r="BE16" s="132">
        <v>0</v>
      </c>
      <c r="BF16" s="132">
        <v>0</v>
      </c>
      <c r="BG16" s="132">
        <v>0</v>
      </c>
      <c r="BH16" s="132">
        <v>0</v>
      </c>
      <c r="BI16" s="132">
        <v>0</v>
      </c>
      <c r="BJ16" s="132">
        <v>0</v>
      </c>
      <c r="BK16" s="132">
        <v>0</v>
      </c>
      <c r="BL16" s="132">
        <v>0</v>
      </c>
    </row>
    <row r="17" spans="1:64" ht="15">
      <c r="A17" s="127">
        <v>11</v>
      </c>
      <c r="B17" s="260" t="s">
        <v>173</v>
      </c>
      <c r="C17" s="259" t="s">
        <v>174</v>
      </c>
      <c r="D17" s="136" t="s">
        <v>1482</v>
      </c>
      <c r="E17" s="184">
        <f>SUMIFS(SALE!$S$6:$S$9832,SALE!$C$6:$C$9832,$B$7:$B$100,SALE!$A$6:$A$9832,$E$3,SALE!$Z$6:$Z$9832,$D$7:$D$100)</f>
        <v>132192</v>
      </c>
      <c r="F17" s="184">
        <f>SUMIFS(SALE!$T$6:$T$9832,SALE!$C$6:$C$9832,$B$7:$B$100,SALE!$A$6:$A$9832,$E$3,SALE!$Z$6:$Z$9832,$D$7:$D$100)</f>
        <v>0</v>
      </c>
      <c r="G17" s="184">
        <f>SUMIFS(SALE!$U$6:$U$9832,SALE!$C$6:$C$9832,$B$7:$B$100,SALE!$A$6:$A$9832,$E$3,SALE!$Z$6:$Z$9832,$D$7:$D$100)</f>
        <v>18506.88</v>
      </c>
      <c r="H17" s="184">
        <f>SUMIFS(SALE!$V$6:$V$9832,SALE!$C$6:$C$9832,$B$7:$B$100,SALE!$A$6:$A$9832,$E$3,SALE!$Z$6:$Z$9832,$D$7:$D$100)</f>
        <v>18506.88</v>
      </c>
      <c r="I17" s="250">
        <f t="shared" si="0"/>
        <v>169205.76000000001</v>
      </c>
      <c r="J17" s="254">
        <v>890673.79999999993</v>
      </c>
      <c r="K17" s="132">
        <v>0</v>
      </c>
      <c r="L17" s="132">
        <v>124694.33200000001</v>
      </c>
      <c r="M17" s="132">
        <v>124694.33200000001</v>
      </c>
      <c r="N17" s="132">
        <v>1140062.4639999999</v>
      </c>
      <c r="O17" s="132">
        <v>800511.30999999994</v>
      </c>
      <c r="P17" s="132">
        <v>0</v>
      </c>
      <c r="Q17" s="132">
        <v>112071.5834</v>
      </c>
      <c r="R17" s="132">
        <v>112071.5834</v>
      </c>
      <c r="S17" s="132">
        <v>1024654.4868000002</v>
      </c>
      <c r="T17" s="132">
        <v>752874.79999999993</v>
      </c>
      <c r="U17" s="132">
        <v>0</v>
      </c>
      <c r="V17" s="132">
        <v>105402.47199999999</v>
      </c>
      <c r="W17" s="132">
        <v>105402.47199999999</v>
      </c>
      <c r="X17" s="132">
        <v>963679.74400000018</v>
      </c>
      <c r="Y17" s="132">
        <v>0</v>
      </c>
      <c r="Z17" s="132">
        <v>0</v>
      </c>
      <c r="AA17" s="132">
        <v>0</v>
      </c>
      <c r="AB17" s="132">
        <v>0</v>
      </c>
      <c r="AC17" s="132">
        <v>0</v>
      </c>
      <c r="AD17" s="132">
        <v>0</v>
      </c>
      <c r="AE17" s="132">
        <v>0</v>
      </c>
      <c r="AF17" s="132">
        <v>0</v>
      </c>
      <c r="AG17" s="132">
        <v>0</v>
      </c>
      <c r="AH17" s="132">
        <v>0</v>
      </c>
      <c r="AI17" s="132">
        <v>0</v>
      </c>
      <c r="AJ17" s="132">
        <v>0</v>
      </c>
      <c r="AK17" s="132">
        <v>0</v>
      </c>
      <c r="AL17" s="132">
        <v>0</v>
      </c>
      <c r="AM17" s="132">
        <v>0</v>
      </c>
      <c r="AN17" s="132">
        <v>0</v>
      </c>
      <c r="AO17" s="132">
        <v>0</v>
      </c>
      <c r="AP17" s="132">
        <v>0</v>
      </c>
      <c r="AQ17" s="132">
        <v>0</v>
      </c>
      <c r="AR17" s="132">
        <v>0</v>
      </c>
      <c r="AS17" s="132">
        <v>0</v>
      </c>
      <c r="AT17" s="132">
        <v>0</v>
      </c>
      <c r="AU17" s="132">
        <v>0</v>
      </c>
      <c r="AV17" s="132">
        <v>0</v>
      </c>
      <c r="AW17" s="132">
        <v>0</v>
      </c>
      <c r="AX17" s="132">
        <v>0</v>
      </c>
      <c r="AY17" s="132">
        <v>0</v>
      </c>
      <c r="AZ17" s="132">
        <v>0</v>
      </c>
      <c r="BA17" s="132">
        <v>0</v>
      </c>
      <c r="BB17" s="132">
        <v>0</v>
      </c>
      <c r="BC17" s="132">
        <v>0</v>
      </c>
      <c r="BD17" s="132">
        <v>0</v>
      </c>
      <c r="BE17" s="132">
        <v>0</v>
      </c>
      <c r="BF17" s="132">
        <v>0</v>
      </c>
      <c r="BG17" s="132">
        <v>0</v>
      </c>
      <c r="BH17" s="132">
        <v>0</v>
      </c>
      <c r="BI17" s="132">
        <v>0</v>
      </c>
      <c r="BJ17" s="132">
        <v>0</v>
      </c>
      <c r="BK17" s="132">
        <v>0</v>
      </c>
      <c r="BL17" s="132">
        <v>0</v>
      </c>
    </row>
    <row r="18" spans="1:64" ht="15">
      <c r="A18" s="127">
        <v>12</v>
      </c>
      <c r="B18" s="260" t="s">
        <v>185</v>
      </c>
      <c r="C18" s="259" t="s">
        <v>186</v>
      </c>
      <c r="D18" s="136" t="s">
        <v>1482</v>
      </c>
      <c r="E18" s="184">
        <f>SUMIFS(SALE!$S$6:$S$9832,SALE!$C$6:$C$9832,$B$7:$B$100,SALE!$A$6:$A$9832,$E$3,SALE!$Z$6:$Z$9832,$D$7:$D$100)</f>
        <v>19552.96</v>
      </c>
      <c r="F18" s="184">
        <f>SUMIFS(SALE!$T$6:$T$9832,SALE!$C$6:$C$9832,$B$7:$B$100,SALE!$A$6:$A$9832,$E$3,SALE!$Z$6:$Z$9832,$D$7:$D$100)</f>
        <v>0</v>
      </c>
      <c r="G18" s="184">
        <f>SUMIFS(SALE!$U$6:$U$9832,SALE!$C$6:$C$9832,$B$7:$B$100,SALE!$A$6:$A$9832,$E$3,SALE!$Z$6:$Z$9832,$D$7:$D$100)</f>
        <v>2737.4143999999997</v>
      </c>
      <c r="H18" s="184">
        <f>SUMIFS(SALE!$V$6:$V$9832,SALE!$C$6:$C$9832,$B$7:$B$100,SALE!$A$6:$A$9832,$E$3,SALE!$Z$6:$Z$9832,$D$7:$D$100)</f>
        <v>2737.4143999999997</v>
      </c>
      <c r="I18" s="250">
        <f t="shared" si="0"/>
        <v>25027.788799999998</v>
      </c>
      <c r="J18" s="254">
        <v>128373.07999999997</v>
      </c>
      <c r="K18" s="132">
        <v>0</v>
      </c>
      <c r="L18" s="132">
        <v>17972.231200000002</v>
      </c>
      <c r="M18" s="132">
        <v>17972.231200000002</v>
      </c>
      <c r="N18" s="132">
        <v>164317.54240000001</v>
      </c>
      <c r="O18" s="132">
        <v>734363.41</v>
      </c>
      <c r="P18" s="132">
        <v>0</v>
      </c>
      <c r="Q18" s="132">
        <v>102810.87739999998</v>
      </c>
      <c r="R18" s="132">
        <v>102810.87739999998</v>
      </c>
      <c r="S18" s="132">
        <v>939985.18479999993</v>
      </c>
      <c r="T18" s="132">
        <v>1313652.3399999999</v>
      </c>
      <c r="U18" s="132">
        <v>0</v>
      </c>
      <c r="V18" s="132">
        <v>183911.29759999999</v>
      </c>
      <c r="W18" s="132">
        <v>183911.29759999999</v>
      </c>
      <c r="X18" s="132">
        <v>1681474.9952</v>
      </c>
      <c r="Y18" s="132">
        <v>0</v>
      </c>
      <c r="Z18" s="132">
        <v>0</v>
      </c>
      <c r="AA18" s="132">
        <v>0</v>
      </c>
      <c r="AB18" s="132">
        <v>0</v>
      </c>
      <c r="AC18" s="132">
        <v>0</v>
      </c>
      <c r="AD18" s="132">
        <v>0</v>
      </c>
      <c r="AE18" s="132">
        <v>0</v>
      </c>
      <c r="AF18" s="132">
        <v>0</v>
      </c>
      <c r="AG18" s="132">
        <v>0</v>
      </c>
      <c r="AH18" s="132">
        <v>0</v>
      </c>
      <c r="AI18" s="132">
        <v>0</v>
      </c>
      <c r="AJ18" s="132">
        <v>0</v>
      </c>
      <c r="AK18" s="132">
        <v>0</v>
      </c>
      <c r="AL18" s="132">
        <v>0</v>
      </c>
      <c r="AM18" s="132">
        <v>0</v>
      </c>
      <c r="AN18" s="132">
        <v>0</v>
      </c>
      <c r="AO18" s="132">
        <v>0</v>
      </c>
      <c r="AP18" s="132">
        <v>0</v>
      </c>
      <c r="AQ18" s="132">
        <v>0</v>
      </c>
      <c r="AR18" s="132">
        <v>0</v>
      </c>
      <c r="AS18" s="132">
        <v>0</v>
      </c>
      <c r="AT18" s="132">
        <v>0</v>
      </c>
      <c r="AU18" s="132">
        <v>0</v>
      </c>
      <c r="AV18" s="132">
        <v>0</v>
      </c>
      <c r="AW18" s="132">
        <v>0</v>
      </c>
      <c r="AX18" s="132">
        <v>0</v>
      </c>
      <c r="AY18" s="132">
        <v>0</v>
      </c>
      <c r="AZ18" s="132">
        <v>0</v>
      </c>
      <c r="BA18" s="132">
        <v>0</v>
      </c>
      <c r="BB18" s="132">
        <v>0</v>
      </c>
      <c r="BC18" s="132">
        <v>0</v>
      </c>
      <c r="BD18" s="132">
        <v>0</v>
      </c>
      <c r="BE18" s="132">
        <v>0</v>
      </c>
      <c r="BF18" s="132">
        <v>0</v>
      </c>
      <c r="BG18" s="132">
        <v>0</v>
      </c>
      <c r="BH18" s="132">
        <v>0</v>
      </c>
      <c r="BI18" s="132">
        <v>0</v>
      </c>
      <c r="BJ18" s="132">
        <v>0</v>
      </c>
      <c r="BK18" s="132">
        <v>0</v>
      </c>
      <c r="BL18" s="132">
        <v>0</v>
      </c>
    </row>
    <row r="19" spans="1:64" ht="15">
      <c r="A19" s="127">
        <v>13</v>
      </c>
      <c r="B19" s="259" t="s">
        <v>84</v>
      </c>
      <c r="C19" s="127" t="s">
        <v>85</v>
      </c>
      <c r="D19" s="136" t="s">
        <v>1482</v>
      </c>
      <c r="E19" s="184">
        <f>SUMIFS(SALE!$S$6:$S$9832,SALE!$C$6:$C$9832,$B$7:$B$100,SALE!$A$6:$A$9832,$E$3,SALE!$Z$6:$Z$9832,$D$7:$D$100)</f>
        <v>10018.64</v>
      </c>
      <c r="F19" s="184">
        <f>SUMIFS(SALE!$T$6:$T$9832,SALE!$C$6:$C$9832,$B$7:$B$100,SALE!$A$6:$A$9832,$E$3,SALE!$Z$6:$Z$9832,$D$7:$D$100)</f>
        <v>0</v>
      </c>
      <c r="G19" s="184">
        <f>SUMIFS(SALE!$U$6:$U$9832,SALE!$C$6:$C$9832,$B$7:$B$100,SALE!$A$6:$A$9832,$E$3,SALE!$Z$6:$Z$9832,$D$7:$D$100)</f>
        <v>901.67759999999998</v>
      </c>
      <c r="H19" s="184">
        <f>SUMIFS(SALE!$V$6:$V$9832,SALE!$C$6:$C$9832,$B$7:$B$100,SALE!$A$6:$A$9832,$E$3,SALE!$Z$6:$Z$9832,$D$7:$D$100)</f>
        <v>901.67759999999998</v>
      </c>
      <c r="I19" s="250">
        <f t="shared" si="0"/>
        <v>11821.995199999999</v>
      </c>
      <c r="J19" s="254">
        <v>0</v>
      </c>
      <c r="K19" s="132">
        <v>0</v>
      </c>
      <c r="L19" s="132">
        <v>0</v>
      </c>
      <c r="M19" s="132">
        <v>0</v>
      </c>
      <c r="N19" s="132">
        <v>0</v>
      </c>
      <c r="O19" s="132">
        <v>0</v>
      </c>
      <c r="P19" s="132">
        <v>0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132">
        <v>0</v>
      </c>
      <c r="W19" s="132">
        <v>0</v>
      </c>
      <c r="X19" s="132">
        <v>0</v>
      </c>
      <c r="Y19" s="132">
        <v>0</v>
      </c>
      <c r="Z19" s="132">
        <v>0</v>
      </c>
      <c r="AA19" s="132">
        <v>0</v>
      </c>
      <c r="AB19" s="132">
        <v>0</v>
      </c>
      <c r="AC19" s="132">
        <v>0</v>
      </c>
      <c r="AD19" s="132">
        <v>0</v>
      </c>
      <c r="AE19" s="132">
        <v>0</v>
      </c>
      <c r="AF19" s="132">
        <v>0</v>
      </c>
      <c r="AG19" s="132">
        <v>0</v>
      </c>
      <c r="AH19" s="132">
        <v>0</v>
      </c>
      <c r="AI19" s="132">
        <v>0</v>
      </c>
      <c r="AJ19" s="132">
        <v>0</v>
      </c>
      <c r="AK19" s="132">
        <v>0</v>
      </c>
      <c r="AL19" s="132">
        <v>0</v>
      </c>
      <c r="AM19" s="132">
        <v>0</v>
      </c>
      <c r="AN19" s="132">
        <v>0</v>
      </c>
      <c r="AO19" s="132">
        <v>0</v>
      </c>
      <c r="AP19" s="132">
        <v>0</v>
      </c>
      <c r="AQ19" s="132">
        <v>0</v>
      </c>
      <c r="AR19" s="132">
        <v>0</v>
      </c>
      <c r="AS19" s="132">
        <v>0</v>
      </c>
      <c r="AT19" s="132">
        <v>0</v>
      </c>
      <c r="AU19" s="132">
        <v>0</v>
      </c>
      <c r="AV19" s="132">
        <v>0</v>
      </c>
      <c r="AW19" s="132">
        <v>0</v>
      </c>
      <c r="AX19" s="132">
        <v>0</v>
      </c>
      <c r="AY19" s="132">
        <v>0</v>
      </c>
      <c r="AZ19" s="132">
        <v>0</v>
      </c>
      <c r="BA19" s="132">
        <v>0</v>
      </c>
      <c r="BB19" s="132">
        <v>0</v>
      </c>
      <c r="BC19" s="132">
        <v>0</v>
      </c>
      <c r="BD19" s="132">
        <v>0</v>
      </c>
      <c r="BE19" s="132">
        <v>0</v>
      </c>
      <c r="BF19" s="132">
        <v>0</v>
      </c>
      <c r="BG19" s="132">
        <v>0</v>
      </c>
      <c r="BH19" s="132">
        <v>0</v>
      </c>
      <c r="BI19" s="132">
        <v>0</v>
      </c>
      <c r="BJ19" s="132">
        <v>0</v>
      </c>
      <c r="BK19" s="132">
        <v>0</v>
      </c>
      <c r="BL19" s="132">
        <v>0</v>
      </c>
    </row>
    <row r="20" spans="1:64" ht="15">
      <c r="A20" s="127">
        <v>14</v>
      </c>
      <c r="B20" s="259" t="s">
        <v>59</v>
      </c>
      <c r="C20" s="259" t="s">
        <v>60</v>
      </c>
      <c r="D20" s="136" t="s">
        <v>1482</v>
      </c>
      <c r="E20" s="184">
        <f>SUMIFS(SALE!$S$6:$S$9832,SALE!$C$6:$C$9832,$B$7:$B$100,SALE!$A$6:$A$9832,$E$3,SALE!$Z$6:$Z$9832,$D$7:$D$100)</f>
        <v>348926.75999999995</v>
      </c>
      <c r="F20" s="184">
        <f>SUMIFS(SALE!$T$6:$T$9832,SALE!$C$6:$C$9832,$B$7:$B$100,SALE!$A$6:$A$9832,$E$3,SALE!$Z$6:$Z$9832,$D$7:$D$100)</f>
        <v>0</v>
      </c>
      <c r="G20" s="184">
        <f>SUMIFS(SALE!$U$6:$U$9832,SALE!$C$6:$C$9832,$B$7:$B$100,SALE!$A$6:$A$9832,$E$3,SALE!$Z$6:$Z$9832,$D$7:$D$100)</f>
        <v>48849.746399999996</v>
      </c>
      <c r="H20" s="184">
        <f>SUMIFS(SALE!$V$6:$V$9832,SALE!$C$6:$C$9832,$B$7:$B$100,SALE!$A$6:$A$9832,$E$3,SALE!$Z$6:$Z$9832,$D$7:$D$100)</f>
        <v>48849.746399999996</v>
      </c>
      <c r="I20" s="250">
        <f t="shared" si="0"/>
        <v>446626.25279999996</v>
      </c>
      <c r="J20" s="254">
        <v>218649.49</v>
      </c>
      <c r="K20" s="132">
        <v>0</v>
      </c>
      <c r="L20" s="132">
        <v>30610.928600000003</v>
      </c>
      <c r="M20" s="132">
        <v>30610.928600000003</v>
      </c>
      <c r="N20" s="132">
        <v>279871.34719999996</v>
      </c>
      <c r="O20" s="132">
        <v>318905.01999999996</v>
      </c>
      <c r="P20" s="132">
        <v>0</v>
      </c>
      <c r="Q20" s="132">
        <v>44646.702799999999</v>
      </c>
      <c r="R20" s="132">
        <v>44646.702799999999</v>
      </c>
      <c r="S20" s="132">
        <v>408198.41559999995</v>
      </c>
      <c r="T20" s="132">
        <v>664759.05999999994</v>
      </c>
      <c r="U20" s="132">
        <v>0</v>
      </c>
      <c r="V20" s="132">
        <v>93066.268399999986</v>
      </c>
      <c r="W20" s="132">
        <v>93066.268399999986</v>
      </c>
      <c r="X20" s="132">
        <v>850891.59680000006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  <c r="AL20" s="132">
        <v>0</v>
      </c>
      <c r="AM20" s="132">
        <v>0</v>
      </c>
      <c r="AN20" s="132">
        <v>0</v>
      </c>
      <c r="AO20" s="132">
        <v>0</v>
      </c>
      <c r="AP20" s="132">
        <v>0</v>
      </c>
      <c r="AQ20" s="132">
        <v>0</v>
      </c>
      <c r="AR20" s="132">
        <v>0</v>
      </c>
      <c r="AS20" s="132">
        <v>0</v>
      </c>
      <c r="AT20" s="132">
        <v>0</v>
      </c>
      <c r="AU20" s="132">
        <v>0</v>
      </c>
      <c r="AV20" s="132">
        <v>0</v>
      </c>
      <c r="AW20" s="132">
        <v>0</v>
      </c>
      <c r="AX20" s="132">
        <v>0</v>
      </c>
      <c r="AY20" s="132">
        <v>0</v>
      </c>
      <c r="AZ20" s="132">
        <v>0</v>
      </c>
      <c r="BA20" s="132">
        <v>0</v>
      </c>
      <c r="BB20" s="132">
        <v>0</v>
      </c>
      <c r="BC20" s="132">
        <v>0</v>
      </c>
      <c r="BD20" s="132">
        <v>0</v>
      </c>
      <c r="BE20" s="132">
        <v>0</v>
      </c>
      <c r="BF20" s="132">
        <v>0</v>
      </c>
      <c r="BG20" s="132">
        <v>0</v>
      </c>
      <c r="BH20" s="132">
        <v>0</v>
      </c>
      <c r="BI20" s="132">
        <v>0</v>
      </c>
      <c r="BJ20" s="132">
        <v>0</v>
      </c>
      <c r="BK20" s="132">
        <v>0</v>
      </c>
      <c r="BL20" s="132">
        <v>0</v>
      </c>
    </row>
    <row r="21" spans="1:64" ht="15">
      <c r="A21" s="127">
        <v>15</v>
      </c>
      <c r="B21" s="259" t="s">
        <v>1467</v>
      </c>
      <c r="C21" s="259" t="s">
        <v>497</v>
      </c>
      <c r="D21" s="136" t="s">
        <v>1482</v>
      </c>
      <c r="E21" s="184">
        <f>SUMIFS(SALE!$S$6:$S$9832,SALE!$C$6:$C$9832,$B$7:$B$100,SALE!$A$6:$A$9832,$E$3,SALE!$Z$6:$Z$9832,$D$7:$D$100)</f>
        <v>0</v>
      </c>
      <c r="F21" s="184">
        <f>SUMIFS(SALE!$T$6:$T$9832,SALE!$C$6:$C$9832,$B$7:$B$100,SALE!$A$6:$A$9832,$E$3,SALE!$Z$6:$Z$9832,$D$7:$D$100)</f>
        <v>0</v>
      </c>
      <c r="G21" s="184">
        <f>SUMIFS(SALE!$U$6:$U$9832,SALE!$C$6:$C$9832,$B$7:$B$100,SALE!$A$6:$A$9832,$E$3,SALE!$Z$6:$Z$9832,$D$7:$D$100)</f>
        <v>0</v>
      </c>
      <c r="H21" s="184">
        <f>SUMIFS(SALE!$V$6:$V$9832,SALE!$C$6:$C$9832,$B$7:$B$100,SALE!$A$6:$A$9832,$E$3,SALE!$Z$6:$Z$9832,$D$7:$D$100)</f>
        <v>0</v>
      </c>
      <c r="I21" s="250">
        <f t="shared" si="0"/>
        <v>0</v>
      </c>
      <c r="J21" s="254">
        <v>0</v>
      </c>
      <c r="K21" s="132">
        <v>0</v>
      </c>
      <c r="L21" s="132">
        <v>0</v>
      </c>
      <c r="M21" s="132">
        <v>0</v>
      </c>
      <c r="N21" s="132">
        <v>0</v>
      </c>
      <c r="O21" s="132">
        <v>90883.16399999999</v>
      </c>
      <c r="P21" s="132">
        <v>0</v>
      </c>
      <c r="Q21" s="132">
        <v>12723.642960000001</v>
      </c>
      <c r="R21" s="132">
        <v>12723.642960000001</v>
      </c>
      <c r="S21" s="132">
        <v>116330.43992</v>
      </c>
      <c r="T21" s="132">
        <v>108726.92</v>
      </c>
      <c r="U21" s="132">
        <v>0</v>
      </c>
      <c r="V21" s="132">
        <v>15221.778800000002</v>
      </c>
      <c r="W21" s="132">
        <v>15221.778800000002</v>
      </c>
      <c r="X21" s="132">
        <v>139170.45759999999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  <c r="AL21" s="132">
        <v>0</v>
      </c>
      <c r="AM21" s="132">
        <v>0</v>
      </c>
      <c r="AN21" s="132">
        <v>0</v>
      </c>
      <c r="AO21" s="132">
        <v>0</v>
      </c>
      <c r="AP21" s="132">
        <v>0</v>
      </c>
      <c r="AQ21" s="132">
        <v>0</v>
      </c>
      <c r="AR21" s="132">
        <v>0</v>
      </c>
      <c r="AS21" s="132">
        <v>0</v>
      </c>
      <c r="AT21" s="132">
        <v>0</v>
      </c>
      <c r="AU21" s="132">
        <v>0</v>
      </c>
      <c r="AV21" s="132">
        <v>0</v>
      </c>
      <c r="AW21" s="132">
        <v>0</v>
      </c>
      <c r="AX21" s="132">
        <v>0</v>
      </c>
      <c r="AY21" s="132">
        <v>0</v>
      </c>
      <c r="AZ21" s="132">
        <v>0</v>
      </c>
      <c r="BA21" s="132">
        <v>0</v>
      </c>
      <c r="BB21" s="132">
        <v>0</v>
      </c>
      <c r="BC21" s="132">
        <v>0</v>
      </c>
      <c r="BD21" s="132">
        <v>0</v>
      </c>
      <c r="BE21" s="132">
        <v>0</v>
      </c>
      <c r="BF21" s="132">
        <v>0</v>
      </c>
      <c r="BG21" s="132">
        <v>0</v>
      </c>
      <c r="BH21" s="132">
        <v>0</v>
      </c>
      <c r="BI21" s="132">
        <v>0</v>
      </c>
      <c r="BJ21" s="132">
        <v>0</v>
      </c>
      <c r="BK21" s="132">
        <v>0</v>
      </c>
      <c r="BL21" s="132">
        <v>0</v>
      </c>
    </row>
    <row r="22" spans="1:64" ht="15">
      <c r="A22" s="127">
        <v>16</v>
      </c>
      <c r="B22" s="259" t="s">
        <v>33</v>
      </c>
      <c r="C22" s="259" t="s">
        <v>34</v>
      </c>
      <c r="D22" s="136" t="s">
        <v>1482</v>
      </c>
      <c r="E22" s="184">
        <f>SUMIFS(SALE!$S$6:$S$9832,SALE!$C$6:$C$9832,$B$7:$B$100,SALE!$A$6:$A$9832,$E$3,SALE!$Z$6:$Z$9832,$D$7:$D$100)</f>
        <v>1208064.77</v>
      </c>
      <c r="F22" s="184">
        <f>SUMIFS(SALE!$T$6:$T$9832,SALE!$C$6:$C$9832,$B$7:$B$100,SALE!$A$6:$A$9832,$E$3,SALE!$Z$6:$Z$9832,$D$7:$D$100)</f>
        <v>0</v>
      </c>
      <c r="G22" s="184">
        <f>SUMIFS(SALE!$U$6:$U$9832,SALE!$C$6:$C$9832,$B$7:$B$100,SALE!$A$6:$A$9832,$E$3,SALE!$Z$6:$Z$9832,$D$7:$D$100)</f>
        <v>169129.06780000005</v>
      </c>
      <c r="H22" s="184">
        <f>SUMIFS(SALE!$V$6:$V$9832,SALE!$C$6:$C$9832,$B$7:$B$100,SALE!$A$6:$A$9832,$E$3,SALE!$Z$6:$Z$9832,$D$7:$D$100)</f>
        <v>169129.06780000005</v>
      </c>
      <c r="I22" s="250">
        <f t="shared" si="0"/>
        <v>1546322.9056000002</v>
      </c>
      <c r="J22" s="254">
        <v>53308.5</v>
      </c>
      <c r="K22" s="132">
        <v>0</v>
      </c>
      <c r="L22" s="132">
        <v>7463.19</v>
      </c>
      <c r="M22" s="132">
        <v>7463.19</v>
      </c>
      <c r="N22" s="132">
        <v>68234.880000000005</v>
      </c>
      <c r="O22" s="132">
        <v>7782.6</v>
      </c>
      <c r="P22" s="132">
        <v>0</v>
      </c>
      <c r="Q22" s="132">
        <v>1089.5640000000001</v>
      </c>
      <c r="R22" s="132">
        <v>1089.5640000000001</v>
      </c>
      <c r="S22" s="132">
        <v>9961.7279999999992</v>
      </c>
      <c r="T22" s="132">
        <v>0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2">
        <v>0</v>
      </c>
      <c r="AA22" s="132">
        <v>0</v>
      </c>
      <c r="AB22" s="132">
        <v>0</v>
      </c>
      <c r="AC22" s="132">
        <v>0</v>
      </c>
      <c r="AD22" s="132">
        <v>0</v>
      </c>
      <c r="AE22" s="132">
        <v>0</v>
      </c>
      <c r="AF22" s="132">
        <v>0</v>
      </c>
      <c r="AG22" s="132">
        <v>0</v>
      </c>
      <c r="AH22" s="132">
        <v>0</v>
      </c>
      <c r="AI22" s="132">
        <v>0</v>
      </c>
      <c r="AJ22" s="132">
        <v>0</v>
      </c>
      <c r="AK22" s="132">
        <v>0</v>
      </c>
      <c r="AL22" s="132">
        <v>0</v>
      </c>
      <c r="AM22" s="132">
        <v>0</v>
      </c>
      <c r="AN22" s="132">
        <v>0</v>
      </c>
      <c r="AO22" s="132">
        <v>0</v>
      </c>
      <c r="AP22" s="132">
        <v>0</v>
      </c>
      <c r="AQ22" s="132">
        <v>0</v>
      </c>
      <c r="AR22" s="132">
        <v>0</v>
      </c>
      <c r="AS22" s="132">
        <v>0</v>
      </c>
      <c r="AT22" s="132">
        <v>0</v>
      </c>
      <c r="AU22" s="132">
        <v>0</v>
      </c>
      <c r="AV22" s="132">
        <v>0</v>
      </c>
      <c r="AW22" s="132">
        <v>0</v>
      </c>
      <c r="AX22" s="132">
        <v>0</v>
      </c>
      <c r="AY22" s="132">
        <v>0</v>
      </c>
      <c r="AZ22" s="132">
        <v>0</v>
      </c>
      <c r="BA22" s="132">
        <v>0</v>
      </c>
      <c r="BB22" s="132">
        <v>0</v>
      </c>
      <c r="BC22" s="132">
        <v>0</v>
      </c>
      <c r="BD22" s="132">
        <v>0</v>
      </c>
      <c r="BE22" s="132">
        <v>0</v>
      </c>
      <c r="BF22" s="132">
        <v>0</v>
      </c>
      <c r="BG22" s="132">
        <v>0</v>
      </c>
      <c r="BH22" s="132">
        <v>0</v>
      </c>
      <c r="BI22" s="132">
        <v>0</v>
      </c>
      <c r="BJ22" s="132">
        <v>0</v>
      </c>
      <c r="BK22" s="132">
        <v>0</v>
      </c>
      <c r="BL22" s="132">
        <v>0</v>
      </c>
    </row>
    <row r="23" spans="1:64" ht="15">
      <c r="A23" s="127">
        <v>17</v>
      </c>
      <c r="B23" s="259" t="s">
        <v>1351</v>
      </c>
      <c r="C23" s="259" t="s">
        <v>122</v>
      </c>
      <c r="D23" s="136" t="s">
        <v>1482</v>
      </c>
      <c r="E23" s="184">
        <f>SUMIFS(SALE!$S$6:$S$9832,SALE!$C$6:$C$9832,$B$7:$B$100,SALE!$A$6:$A$9832,$E$3,SALE!$Z$6:$Z$9832,$D$7:$D$100)</f>
        <v>0</v>
      </c>
      <c r="F23" s="184">
        <f>SUMIFS(SALE!$T$6:$T$9832,SALE!$C$6:$C$9832,$B$7:$B$100,SALE!$A$6:$A$9832,$E$3,SALE!$Z$6:$Z$9832,$D$7:$D$100)</f>
        <v>0</v>
      </c>
      <c r="G23" s="184">
        <f>SUMIFS(SALE!$U$6:$U$9832,SALE!$C$6:$C$9832,$B$7:$B$100,SALE!$A$6:$A$9832,$E$3,SALE!$Z$6:$Z$9832,$D$7:$D$100)</f>
        <v>0</v>
      </c>
      <c r="H23" s="184">
        <f>SUMIFS(SALE!$V$6:$V$9832,SALE!$C$6:$C$9832,$B$7:$B$100,SALE!$A$6:$A$9832,$E$3,SALE!$Z$6:$Z$9832,$D$7:$D$100)</f>
        <v>0</v>
      </c>
      <c r="I23" s="250">
        <f t="shared" si="0"/>
        <v>0</v>
      </c>
      <c r="J23" s="254">
        <v>198391.93000000002</v>
      </c>
      <c r="K23" s="132">
        <v>55549.74040000001</v>
      </c>
      <c r="L23" s="132">
        <v>0</v>
      </c>
      <c r="M23" s="132">
        <v>0</v>
      </c>
      <c r="N23" s="132">
        <v>253941.67040000006</v>
      </c>
      <c r="O23" s="132">
        <v>499862.58000000013</v>
      </c>
      <c r="P23" s="132">
        <v>139961.52240000002</v>
      </c>
      <c r="Q23" s="132">
        <v>0</v>
      </c>
      <c r="R23" s="132">
        <v>0</v>
      </c>
      <c r="S23" s="132">
        <v>639824.11239999998</v>
      </c>
      <c r="T23" s="132">
        <v>201611.1</v>
      </c>
      <c r="U23" s="132">
        <v>56451.107999999993</v>
      </c>
      <c r="V23" s="132">
        <v>0</v>
      </c>
      <c r="W23" s="132">
        <v>0</v>
      </c>
      <c r="X23" s="132">
        <v>258062.20800000004</v>
      </c>
      <c r="Y23" s="132">
        <v>0</v>
      </c>
      <c r="Z23" s="132">
        <v>0</v>
      </c>
      <c r="AA23" s="132">
        <v>0</v>
      </c>
      <c r="AB23" s="132">
        <v>0</v>
      </c>
      <c r="AC23" s="132">
        <v>0</v>
      </c>
      <c r="AD23" s="132">
        <v>0</v>
      </c>
      <c r="AE23" s="132">
        <v>0</v>
      </c>
      <c r="AF23" s="132">
        <v>0</v>
      </c>
      <c r="AG23" s="132">
        <v>0</v>
      </c>
      <c r="AH23" s="132">
        <v>0</v>
      </c>
      <c r="AI23" s="132">
        <v>0</v>
      </c>
      <c r="AJ23" s="132">
        <v>0</v>
      </c>
      <c r="AK23" s="132">
        <v>0</v>
      </c>
      <c r="AL23" s="132">
        <v>0</v>
      </c>
      <c r="AM23" s="132">
        <v>0</v>
      </c>
      <c r="AN23" s="132">
        <v>0</v>
      </c>
      <c r="AO23" s="132">
        <v>0</v>
      </c>
      <c r="AP23" s="132">
        <v>0</v>
      </c>
      <c r="AQ23" s="132">
        <v>0</v>
      </c>
      <c r="AR23" s="132">
        <v>0</v>
      </c>
      <c r="AS23" s="132">
        <v>0</v>
      </c>
      <c r="AT23" s="132">
        <v>0</v>
      </c>
      <c r="AU23" s="132">
        <v>0</v>
      </c>
      <c r="AV23" s="132">
        <v>0</v>
      </c>
      <c r="AW23" s="132">
        <v>0</v>
      </c>
      <c r="AX23" s="132">
        <v>0</v>
      </c>
      <c r="AY23" s="132">
        <v>0</v>
      </c>
      <c r="AZ23" s="132">
        <v>0</v>
      </c>
      <c r="BA23" s="132">
        <v>0</v>
      </c>
      <c r="BB23" s="132">
        <v>0</v>
      </c>
      <c r="BC23" s="132">
        <v>0</v>
      </c>
      <c r="BD23" s="132">
        <v>0</v>
      </c>
      <c r="BE23" s="132">
        <v>0</v>
      </c>
      <c r="BF23" s="132">
        <v>0</v>
      </c>
      <c r="BG23" s="132">
        <v>0</v>
      </c>
      <c r="BH23" s="132">
        <v>0</v>
      </c>
      <c r="BI23" s="132">
        <v>0</v>
      </c>
      <c r="BJ23" s="132">
        <v>0</v>
      </c>
      <c r="BK23" s="132">
        <v>0</v>
      </c>
      <c r="BL23" s="132">
        <v>0</v>
      </c>
    </row>
    <row r="24" spans="1:64" ht="15">
      <c r="A24" s="127">
        <v>18</v>
      </c>
      <c r="B24" s="259" t="s">
        <v>516</v>
      </c>
      <c r="C24" s="259" t="s">
        <v>517</v>
      </c>
      <c r="D24" s="136" t="s">
        <v>1482</v>
      </c>
      <c r="E24" s="184">
        <f>SUMIFS(SALE!$S$6:$S$9832,SALE!$C$6:$C$9832,$B$7:$B$100,SALE!$A$6:$A$9832,$E$3,SALE!$Z$6:$Z$9832,$D$7:$D$100)</f>
        <v>0</v>
      </c>
      <c r="F24" s="184">
        <f>SUMIFS(SALE!$T$6:$T$9832,SALE!$C$6:$C$9832,$B$7:$B$100,SALE!$A$6:$A$9832,$E$3,SALE!$Z$6:$Z$9832,$D$7:$D$100)</f>
        <v>0</v>
      </c>
      <c r="G24" s="184">
        <f>SUMIFS(SALE!$U$6:$U$9832,SALE!$C$6:$C$9832,$B$7:$B$100,SALE!$A$6:$A$9832,$E$3,SALE!$Z$6:$Z$9832,$D$7:$D$100)</f>
        <v>0</v>
      </c>
      <c r="H24" s="184">
        <f>SUMIFS(SALE!$V$6:$V$9832,SALE!$C$6:$C$9832,$B$7:$B$100,SALE!$A$6:$A$9832,$E$3,SALE!$Z$6:$Z$9832,$D$7:$D$100)</f>
        <v>0</v>
      </c>
      <c r="I24" s="250">
        <f t="shared" si="0"/>
        <v>0</v>
      </c>
      <c r="J24" s="254">
        <v>0</v>
      </c>
      <c r="K24" s="132">
        <v>0</v>
      </c>
      <c r="L24" s="132">
        <v>0</v>
      </c>
      <c r="M24" s="132">
        <v>0</v>
      </c>
      <c r="N24" s="132">
        <v>0</v>
      </c>
      <c r="O24" s="132">
        <v>34551</v>
      </c>
      <c r="P24" s="132">
        <v>9674.2799999999988</v>
      </c>
      <c r="Q24" s="132">
        <v>0</v>
      </c>
      <c r="R24" s="132">
        <v>0</v>
      </c>
      <c r="S24" s="132">
        <v>44225.279999999999</v>
      </c>
      <c r="T24" s="132">
        <v>34551</v>
      </c>
      <c r="U24" s="132">
        <v>9674.2799999999988</v>
      </c>
      <c r="V24" s="132">
        <v>0</v>
      </c>
      <c r="W24" s="132">
        <v>0</v>
      </c>
      <c r="X24" s="132">
        <v>44225.279999999999</v>
      </c>
      <c r="Y24" s="132">
        <v>0</v>
      </c>
      <c r="Z24" s="132">
        <v>0</v>
      </c>
      <c r="AA24" s="132">
        <v>0</v>
      </c>
      <c r="AB24" s="132">
        <v>0</v>
      </c>
      <c r="AC24" s="132">
        <v>0</v>
      </c>
      <c r="AD24" s="132">
        <v>0</v>
      </c>
      <c r="AE24" s="132">
        <v>0</v>
      </c>
      <c r="AF24" s="132">
        <v>0</v>
      </c>
      <c r="AG24" s="132">
        <v>0</v>
      </c>
      <c r="AH24" s="132">
        <v>0</v>
      </c>
      <c r="AI24" s="132">
        <v>0</v>
      </c>
      <c r="AJ24" s="132">
        <v>0</v>
      </c>
      <c r="AK24" s="132">
        <v>0</v>
      </c>
      <c r="AL24" s="132">
        <v>0</v>
      </c>
      <c r="AM24" s="132">
        <v>0</v>
      </c>
      <c r="AN24" s="132">
        <v>0</v>
      </c>
      <c r="AO24" s="132">
        <v>0</v>
      </c>
      <c r="AP24" s="132">
        <v>0</v>
      </c>
      <c r="AQ24" s="132">
        <v>0</v>
      </c>
      <c r="AR24" s="132">
        <v>0</v>
      </c>
      <c r="AS24" s="132">
        <v>0</v>
      </c>
      <c r="AT24" s="132">
        <v>0</v>
      </c>
      <c r="AU24" s="132">
        <v>0</v>
      </c>
      <c r="AV24" s="132">
        <v>0</v>
      </c>
      <c r="AW24" s="132">
        <v>0</v>
      </c>
      <c r="AX24" s="132">
        <v>0</v>
      </c>
      <c r="AY24" s="132">
        <v>0</v>
      </c>
      <c r="AZ24" s="132">
        <v>0</v>
      </c>
      <c r="BA24" s="132">
        <v>0</v>
      </c>
      <c r="BB24" s="132">
        <v>0</v>
      </c>
      <c r="BC24" s="132">
        <v>0</v>
      </c>
      <c r="BD24" s="132">
        <v>0</v>
      </c>
      <c r="BE24" s="132">
        <v>0</v>
      </c>
      <c r="BF24" s="132">
        <v>0</v>
      </c>
      <c r="BG24" s="132">
        <v>0</v>
      </c>
      <c r="BH24" s="132">
        <v>0</v>
      </c>
      <c r="BI24" s="132">
        <v>0</v>
      </c>
      <c r="BJ24" s="132">
        <v>0</v>
      </c>
      <c r="BK24" s="132">
        <v>0</v>
      </c>
      <c r="BL24" s="132">
        <v>0</v>
      </c>
    </row>
    <row r="25" spans="1:64" ht="15">
      <c r="A25" s="127">
        <v>19</v>
      </c>
      <c r="B25" s="262" t="s">
        <v>696</v>
      </c>
      <c r="C25" s="262" t="s">
        <v>697</v>
      </c>
      <c r="D25" s="136" t="s">
        <v>1482</v>
      </c>
      <c r="E25" s="184">
        <f>SUMIFS(SALE!$S$6:$S$9832,SALE!$C$6:$C$9832,$B$7:$B$100,SALE!$A$6:$A$9832,$E$3,SALE!$Z$6:$Z$9832,$D$7:$D$100)</f>
        <v>0</v>
      </c>
      <c r="F25" s="184">
        <f>SUMIFS(SALE!$T$6:$T$9832,SALE!$C$6:$C$9832,$B$7:$B$100,SALE!$A$6:$A$9832,$E$3,SALE!$Z$6:$Z$9832,$D$7:$D$100)</f>
        <v>0</v>
      </c>
      <c r="G25" s="184">
        <f>SUMIFS(SALE!$U$6:$U$9832,SALE!$C$6:$C$9832,$B$7:$B$100,SALE!$A$6:$A$9832,$E$3,SALE!$Z$6:$Z$9832,$D$7:$D$100)</f>
        <v>0</v>
      </c>
      <c r="H25" s="184">
        <f>SUMIFS(SALE!$V$6:$V$9832,SALE!$C$6:$C$9832,$B$7:$B$100,SALE!$A$6:$A$9832,$E$3,SALE!$Z$6:$Z$9832,$D$7:$D$100)</f>
        <v>0</v>
      </c>
      <c r="I25" s="250">
        <f t="shared" si="0"/>
        <v>0</v>
      </c>
      <c r="J25" s="254">
        <v>0</v>
      </c>
      <c r="K25" s="132">
        <v>0</v>
      </c>
      <c r="L25" s="132">
        <v>0</v>
      </c>
      <c r="M25" s="132">
        <v>0</v>
      </c>
      <c r="N25" s="132">
        <v>0</v>
      </c>
      <c r="O25" s="132">
        <v>0</v>
      </c>
      <c r="P25" s="132">
        <v>0</v>
      </c>
      <c r="Q25" s="132">
        <v>0</v>
      </c>
      <c r="R25" s="132">
        <v>0</v>
      </c>
      <c r="S25" s="132">
        <v>0</v>
      </c>
      <c r="T25" s="132">
        <v>14267.400000000001</v>
      </c>
      <c r="U25" s="132">
        <v>0</v>
      </c>
      <c r="V25" s="132">
        <v>1284.066</v>
      </c>
      <c r="W25" s="132">
        <v>1284.066</v>
      </c>
      <c r="X25" s="132">
        <v>16835.542000000001</v>
      </c>
      <c r="Y25" s="132">
        <v>0</v>
      </c>
      <c r="Z25" s="132">
        <v>0</v>
      </c>
      <c r="AA25" s="132">
        <v>0</v>
      </c>
      <c r="AB25" s="132">
        <v>0</v>
      </c>
      <c r="AC25" s="132">
        <v>0</v>
      </c>
      <c r="AD25" s="132">
        <v>0</v>
      </c>
      <c r="AE25" s="132">
        <v>0</v>
      </c>
      <c r="AF25" s="132">
        <v>0</v>
      </c>
      <c r="AG25" s="132">
        <v>0</v>
      </c>
      <c r="AH25" s="132">
        <v>0</v>
      </c>
      <c r="AI25" s="132">
        <v>0</v>
      </c>
      <c r="AJ25" s="132">
        <v>0</v>
      </c>
      <c r="AK25" s="132">
        <v>0</v>
      </c>
      <c r="AL25" s="132">
        <v>0</v>
      </c>
      <c r="AM25" s="132">
        <v>0</v>
      </c>
      <c r="AN25" s="132">
        <v>0</v>
      </c>
      <c r="AO25" s="132">
        <v>0</v>
      </c>
      <c r="AP25" s="132">
        <v>0</v>
      </c>
      <c r="AQ25" s="132">
        <v>0</v>
      </c>
      <c r="AR25" s="132">
        <v>0</v>
      </c>
      <c r="AS25" s="132">
        <v>0</v>
      </c>
      <c r="AT25" s="132">
        <v>0</v>
      </c>
      <c r="AU25" s="132">
        <v>0</v>
      </c>
      <c r="AV25" s="132">
        <v>0</v>
      </c>
      <c r="AW25" s="132">
        <v>0</v>
      </c>
      <c r="AX25" s="132">
        <v>0</v>
      </c>
      <c r="AY25" s="132">
        <v>0</v>
      </c>
      <c r="AZ25" s="132">
        <v>0</v>
      </c>
      <c r="BA25" s="132">
        <v>0</v>
      </c>
      <c r="BB25" s="132">
        <v>0</v>
      </c>
      <c r="BC25" s="132">
        <v>0</v>
      </c>
      <c r="BD25" s="132">
        <v>0</v>
      </c>
      <c r="BE25" s="132">
        <v>0</v>
      </c>
      <c r="BF25" s="132">
        <v>0</v>
      </c>
      <c r="BG25" s="132">
        <v>0</v>
      </c>
      <c r="BH25" s="132">
        <v>0</v>
      </c>
      <c r="BI25" s="132">
        <v>0</v>
      </c>
      <c r="BJ25" s="132">
        <v>0</v>
      </c>
      <c r="BK25" s="132">
        <v>0</v>
      </c>
      <c r="BL25" s="132">
        <v>0</v>
      </c>
    </row>
    <row r="26" spans="1:64">
      <c r="A26" s="41">
        <v>20</v>
      </c>
      <c r="E26" s="252"/>
      <c r="F26" s="132"/>
      <c r="G26" s="132"/>
      <c r="H26" s="132"/>
      <c r="I26" s="253"/>
      <c r="J26" s="254">
        <v>0</v>
      </c>
      <c r="K26" s="132">
        <v>0</v>
      </c>
      <c r="L26" s="132">
        <v>0</v>
      </c>
      <c r="M26" s="132">
        <v>0</v>
      </c>
      <c r="N26" s="132">
        <v>0</v>
      </c>
      <c r="O26" s="132">
        <v>0</v>
      </c>
      <c r="P26" s="132">
        <v>0</v>
      </c>
      <c r="Q26" s="132">
        <v>0</v>
      </c>
      <c r="R26" s="132">
        <v>0</v>
      </c>
      <c r="S26" s="132">
        <v>0</v>
      </c>
      <c r="T26" s="132">
        <v>0</v>
      </c>
      <c r="U26" s="132">
        <v>0</v>
      </c>
      <c r="V26" s="132">
        <v>0</v>
      </c>
      <c r="W26" s="132">
        <v>0</v>
      </c>
      <c r="X26" s="132">
        <v>0</v>
      </c>
      <c r="Y26" s="132">
        <v>0</v>
      </c>
      <c r="Z26" s="132">
        <v>0</v>
      </c>
      <c r="AA26" s="132">
        <v>0</v>
      </c>
      <c r="AB26" s="132">
        <v>0</v>
      </c>
      <c r="AC26" s="132">
        <v>0</v>
      </c>
      <c r="AD26" s="132">
        <v>0</v>
      </c>
      <c r="AE26" s="132">
        <v>0</v>
      </c>
      <c r="AF26" s="132">
        <v>0</v>
      </c>
      <c r="AG26" s="132">
        <v>0</v>
      </c>
      <c r="AH26" s="132">
        <v>0</v>
      </c>
      <c r="AI26" s="132">
        <v>0</v>
      </c>
      <c r="AJ26" s="132">
        <v>0</v>
      </c>
      <c r="AK26" s="132">
        <v>0</v>
      </c>
      <c r="AL26" s="132">
        <v>0</v>
      </c>
      <c r="AM26" s="132">
        <v>0</v>
      </c>
      <c r="AN26" s="132">
        <v>0</v>
      </c>
      <c r="AO26" s="132">
        <v>0</v>
      </c>
      <c r="AP26" s="132">
        <v>0</v>
      </c>
      <c r="AQ26" s="132">
        <v>0</v>
      </c>
      <c r="AR26" s="132">
        <v>0</v>
      </c>
      <c r="AS26" s="132">
        <v>0</v>
      </c>
      <c r="AT26" s="132">
        <v>0</v>
      </c>
      <c r="AU26" s="132">
        <v>0</v>
      </c>
      <c r="AV26" s="132">
        <v>0</v>
      </c>
      <c r="AW26" s="132">
        <v>0</v>
      </c>
      <c r="AX26" s="132">
        <v>0</v>
      </c>
      <c r="AY26" s="132">
        <v>0</v>
      </c>
      <c r="AZ26" s="132">
        <v>0</v>
      </c>
      <c r="BA26" s="132">
        <v>0</v>
      </c>
      <c r="BB26" s="132">
        <v>0</v>
      </c>
      <c r="BC26" s="132">
        <v>0</v>
      </c>
      <c r="BD26" s="132">
        <v>0</v>
      </c>
      <c r="BE26" s="132">
        <v>0</v>
      </c>
      <c r="BF26" s="132">
        <v>0</v>
      </c>
      <c r="BG26" s="132">
        <v>0</v>
      </c>
      <c r="BH26" s="132">
        <v>0</v>
      </c>
      <c r="BI26" s="132">
        <v>0</v>
      </c>
      <c r="BJ26" s="132">
        <v>0</v>
      </c>
      <c r="BK26" s="132">
        <v>0</v>
      </c>
      <c r="BL26" s="132">
        <v>0</v>
      </c>
    </row>
    <row r="27" spans="1:64">
      <c r="A27" s="35">
        <v>21</v>
      </c>
      <c r="E27" s="252"/>
      <c r="F27" s="132"/>
      <c r="G27" s="132"/>
      <c r="H27" s="132"/>
      <c r="I27" s="253"/>
      <c r="J27" s="254">
        <v>0</v>
      </c>
      <c r="K27" s="132">
        <v>0</v>
      </c>
      <c r="L27" s="132">
        <v>0</v>
      </c>
      <c r="M27" s="132">
        <v>0</v>
      </c>
      <c r="N27" s="132">
        <v>0</v>
      </c>
      <c r="O27" s="132">
        <v>0</v>
      </c>
      <c r="P27" s="132">
        <v>0</v>
      </c>
      <c r="Q27" s="132">
        <v>0</v>
      </c>
      <c r="R27" s="132">
        <v>0</v>
      </c>
      <c r="S27" s="132">
        <v>0</v>
      </c>
      <c r="T27" s="132">
        <v>0</v>
      </c>
      <c r="U27" s="132">
        <v>0</v>
      </c>
      <c r="V27" s="132">
        <v>0</v>
      </c>
      <c r="W27" s="132">
        <v>0</v>
      </c>
      <c r="X27" s="132">
        <v>0</v>
      </c>
      <c r="Y27" s="132">
        <v>0</v>
      </c>
      <c r="Z27" s="132">
        <v>0</v>
      </c>
      <c r="AA27" s="132">
        <v>0</v>
      </c>
      <c r="AB27" s="132">
        <v>0</v>
      </c>
      <c r="AC27" s="132">
        <v>0</v>
      </c>
      <c r="AD27" s="132">
        <v>0</v>
      </c>
      <c r="AE27" s="132">
        <v>0</v>
      </c>
      <c r="AF27" s="132">
        <v>0</v>
      </c>
      <c r="AG27" s="132">
        <v>0</v>
      </c>
      <c r="AH27" s="132">
        <v>0</v>
      </c>
      <c r="AI27" s="132">
        <v>0</v>
      </c>
      <c r="AJ27" s="132">
        <v>0</v>
      </c>
      <c r="AK27" s="132">
        <v>0</v>
      </c>
      <c r="AL27" s="132">
        <v>0</v>
      </c>
      <c r="AM27" s="132">
        <v>0</v>
      </c>
      <c r="AN27" s="132">
        <v>0</v>
      </c>
      <c r="AO27" s="132">
        <v>0</v>
      </c>
      <c r="AP27" s="132">
        <v>0</v>
      </c>
      <c r="AQ27" s="132">
        <v>0</v>
      </c>
      <c r="AR27" s="132">
        <v>0</v>
      </c>
      <c r="AS27" s="132">
        <v>0</v>
      </c>
      <c r="AT27" s="132">
        <v>0</v>
      </c>
      <c r="AU27" s="132">
        <v>0</v>
      </c>
      <c r="AV27" s="132">
        <v>0</v>
      </c>
      <c r="AW27" s="132">
        <v>0</v>
      </c>
      <c r="AX27" s="132">
        <v>0</v>
      </c>
      <c r="AY27" s="132">
        <v>0</v>
      </c>
      <c r="AZ27" s="132">
        <v>0</v>
      </c>
      <c r="BA27" s="132">
        <v>0</v>
      </c>
      <c r="BB27" s="132">
        <v>0</v>
      </c>
      <c r="BC27" s="132">
        <v>0</v>
      </c>
      <c r="BD27" s="132">
        <v>0</v>
      </c>
      <c r="BE27" s="132">
        <v>0</v>
      </c>
      <c r="BF27" s="132">
        <v>0</v>
      </c>
      <c r="BG27" s="132">
        <v>0</v>
      </c>
      <c r="BH27" s="132">
        <v>0</v>
      </c>
      <c r="BI27" s="132">
        <v>0</v>
      </c>
      <c r="BJ27" s="132">
        <v>0</v>
      </c>
      <c r="BK27" s="132">
        <v>0</v>
      </c>
      <c r="BL27" s="132">
        <v>0</v>
      </c>
    </row>
    <row r="28" spans="1:64">
      <c r="E28" s="252"/>
      <c r="F28" s="132"/>
      <c r="G28" s="132"/>
      <c r="H28" s="132"/>
      <c r="I28" s="253"/>
      <c r="J28" s="254">
        <v>0</v>
      </c>
      <c r="K28" s="132">
        <v>0</v>
      </c>
      <c r="L28" s="132">
        <v>0</v>
      </c>
      <c r="M28" s="132">
        <v>0</v>
      </c>
      <c r="N28" s="132">
        <v>0</v>
      </c>
      <c r="O28" s="132">
        <v>0</v>
      </c>
      <c r="P28" s="132">
        <v>0</v>
      </c>
      <c r="Q28" s="132">
        <v>0</v>
      </c>
      <c r="R28" s="132">
        <v>0</v>
      </c>
      <c r="S28" s="132">
        <v>0</v>
      </c>
      <c r="T28" s="132">
        <v>0</v>
      </c>
      <c r="U28" s="132">
        <v>0</v>
      </c>
      <c r="V28" s="132">
        <v>0</v>
      </c>
      <c r="W28" s="132">
        <v>0</v>
      </c>
      <c r="X28" s="132">
        <v>0</v>
      </c>
      <c r="Y28" s="132">
        <v>0</v>
      </c>
      <c r="Z28" s="132">
        <v>0</v>
      </c>
      <c r="AA28" s="132">
        <v>0</v>
      </c>
      <c r="AB28" s="132">
        <v>0</v>
      </c>
      <c r="AC28" s="132">
        <v>0</v>
      </c>
      <c r="AD28" s="132">
        <v>0</v>
      </c>
      <c r="AE28" s="132">
        <v>0</v>
      </c>
      <c r="AF28" s="132">
        <v>0</v>
      </c>
      <c r="AG28" s="132">
        <v>0</v>
      </c>
      <c r="AH28" s="132">
        <v>0</v>
      </c>
      <c r="AI28" s="132">
        <v>0</v>
      </c>
      <c r="AJ28" s="132">
        <v>0</v>
      </c>
      <c r="AK28" s="132">
        <v>0</v>
      </c>
      <c r="AL28" s="132">
        <v>0</v>
      </c>
      <c r="AM28" s="132">
        <v>0</v>
      </c>
      <c r="AN28" s="132">
        <v>0</v>
      </c>
      <c r="AO28" s="132">
        <v>0</v>
      </c>
      <c r="AP28" s="132">
        <v>0</v>
      </c>
      <c r="AQ28" s="132">
        <v>0</v>
      </c>
      <c r="AR28" s="132">
        <v>0</v>
      </c>
      <c r="AS28" s="132">
        <v>0</v>
      </c>
      <c r="AT28" s="132">
        <v>0</v>
      </c>
      <c r="AU28" s="132">
        <v>0</v>
      </c>
      <c r="AV28" s="132">
        <v>0</v>
      </c>
      <c r="AW28" s="132">
        <v>0</v>
      </c>
      <c r="AX28" s="132">
        <v>0</v>
      </c>
      <c r="AY28" s="132">
        <v>0</v>
      </c>
      <c r="AZ28" s="132">
        <v>0</v>
      </c>
      <c r="BA28" s="132">
        <v>0</v>
      </c>
      <c r="BB28" s="132">
        <v>0</v>
      </c>
      <c r="BC28" s="132">
        <v>0</v>
      </c>
      <c r="BD28" s="132">
        <v>0</v>
      </c>
      <c r="BE28" s="132">
        <v>0</v>
      </c>
      <c r="BF28" s="132">
        <v>0</v>
      </c>
      <c r="BG28" s="132">
        <v>0</v>
      </c>
      <c r="BH28" s="132">
        <v>0</v>
      </c>
      <c r="BI28" s="132">
        <v>0</v>
      </c>
      <c r="BJ28" s="132">
        <v>0</v>
      </c>
      <c r="BK28" s="132">
        <v>0</v>
      </c>
      <c r="BL28" s="132">
        <v>0</v>
      </c>
    </row>
    <row r="29" spans="1:64">
      <c r="E29" s="252"/>
      <c r="F29" s="132"/>
      <c r="G29" s="132"/>
      <c r="H29" s="132"/>
      <c r="I29" s="253"/>
      <c r="J29" s="254">
        <v>0</v>
      </c>
      <c r="K29" s="132">
        <v>0</v>
      </c>
      <c r="L29" s="132">
        <v>0</v>
      </c>
      <c r="M29" s="132">
        <v>0</v>
      </c>
      <c r="N29" s="132">
        <v>0</v>
      </c>
      <c r="O29" s="132">
        <v>0</v>
      </c>
      <c r="P29" s="132">
        <v>0</v>
      </c>
      <c r="Q29" s="132">
        <v>0</v>
      </c>
      <c r="R29" s="132">
        <v>0</v>
      </c>
      <c r="S29" s="132">
        <v>0</v>
      </c>
      <c r="T29" s="132">
        <v>0</v>
      </c>
      <c r="U29" s="132">
        <v>0</v>
      </c>
      <c r="V29" s="132">
        <v>0</v>
      </c>
      <c r="W29" s="132">
        <v>0</v>
      </c>
      <c r="X29" s="132">
        <v>0</v>
      </c>
      <c r="Y29" s="132">
        <v>0</v>
      </c>
      <c r="Z29" s="132">
        <v>0</v>
      </c>
      <c r="AA29" s="132">
        <v>0</v>
      </c>
      <c r="AB29" s="132">
        <v>0</v>
      </c>
      <c r="AC29" s="132">
        <v>0</v>
      </c>
      <c r="AD29" s="132">
        <v>0</v>
      </c>
      <c r="AE29" s="132">
        <v>0</v>
      </c>
      <c r="AF29" s="132">
        <v>0</v>
      </c>
      <c r="AG29" s="132">
        <v>0</v>
      </c>
      <c r="AH29" s="132">
        <v>0</v>
      </c>
      <c r="AI29" s="132">
        <v>0</v>
      </c>
      <c r="AJ29" s="132">
        <v>0</v>
      </c>
      <c r="AK29" s="132">
        <v>0</v>
      </c>
      <c r="AL29" s="132">
        <v>0</v>
      </c>
      <c r="AM29" s="132">
        <v>0</v>
      </c>
      <c r="AN29" s="132">
        <v>0</v>
      </c>
      <c r="AO29" s="132">
        <v>0</v>
      </c>
      <c r="AP29" s="132">
        <v>0</v>
      </c>
      <c r="AQ29" s="132">
        <v>0</v>
      </c>
      <c r="AR29" s="132">
        <v>0</v>
      </c>
      <c r="AS29" s="132">
        <v>0</v>
      </c>
      <c r="AT29" s="132">
        <v>0</v>
      </c>
      <c r="AU29" s="132">
        <v>0</v>
      </c>
      <c r="AV29" s="132">
        <v>0</v>
      </c>
      <c r="AW29" s="132">
        <v>0</v>
      </c>
      <c r="AX29" s="132">
        <v>0</v>
      </c>
      <c r="AY29" s="132">
        <v>0</v>
      </c>
      <c r="AZ29" s="132">
        <v>0</v>
      </c>
      <c r="BA29" s="132">
        <v>0</v>
      </c>
      <c r="BB29" s="132">
        <v>0</v>
      </c>
      <c r="BC29" s="132">
        <v>0</v>
      </c>
      <c r="BD29" s="132">
        <v>0</v>
      </c>
      <c r="BE29" s="132">
        <v>0</v>
      </c>
      <c r="BF29" s="132">
        <v>0</v>
      </c>
      <c r="BG29" s="132">
        <v>0</v>
      </c>
      <c r="BH29" s="132">
        <v>0</v>
      </c>
      <c r="BI29" s="132">
        <v>0</v>
      </c>
      <c r="BJ29" s="132">
        <v>0</v>
      </c>
      <c r="BK29" s="132">
        <v>0</v>
      </c>
      <c r="BL29" s="132">
        <v>0</v>
      </c>
    </row>
    <row r="30" spans="1:64">
      <c r="E30" s="252"/>
      <c r="F30" s="132"/>
      <c r="G30" s="132"/>
      <c r="H30" s="132"/>
      <c r="I30" s="253"/>
      <c r="J30" s="254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>
        <v>0</v>
      </c>
      <c r="Z30" s="132">
        <v>0</v>
      </c>
      <c r="AA30" s="132">
        <v>0</v>
      </c>
      <c r="AB30" s="132">
        <v>0</v>
      </c>
      <c r="AC30" s="132">
        <v>0</v>
      </c>
      <c r="AD30" s="132"/>
      <c r="AE30" s="132"/>
      <c r="AF30" s="132"/>
      <c r="AG30" s="132"/>
      <c r="AH30" s="132"/>
      <c r="AI30" s="132">
        <v>0</v>
      </c>
      <c r="AJ30" s="132">
        <v>0</v>
      </c>
      <c r="AK30" s="132">
        <v>0</v>
      </c>
      <c r="AL30" s="132">
        <v>0</v>
      </c>
      <c r="AM30" s="132">
        <v>0</v>
      </c>
      <c r="AN30" s="132"/>
      <c r="AO30" s="132"/>
      <c r="AP30" s="132"/>
      <c r="AQ30" s="132"/>
      <c r="AR30" s="132"/>
      <c r="AS30" s="132">
        <v>0</v>
      </c>
      <c r="AT30" s="132">
        <v>0</v>
      </c>
      <c r="AU30" s="132">
        <v>0</v>
      </c>
      <c r="AV30" s="132">
        <v>0</v>
      </c>
      <c r="AW30" s="132">
        <v>0</v>
      </c>
      <c r="AX30" s="132"/>
      <c r="AY30" s="132"/>
      <c r="AZ30" s="132"/>
      <c r="BA30" s="132"/>
      <c r="BB30" s="132"/>
      <c r="BC30" s="132">
        <v>0</v>
      </c>
      <c r="BD30" s="132">
        <v>0</v>
      </c>
      <c r="BE30" s="132">
        <v>0</v>
      </c>
      <c r="BF30" s="132">
        <v>0</v>
      </c>
      <c r="BG30" s="132">
        <v>0</v>
      </c>
      <c r="BH30" s="132">
        <v>0</v>
      </c>
      <c r="BI30" s="132">
        <v>0</v>
      </c>
      <c r="BJ30" s="132">
        <v>0</v>
      </c>
      <c r="BK30" s="132">
        <v>0</v>
      </c>
      <c r="BL30" s="132">
        <v>0</v>
      </c>
    </row>
    <row r="31" spans="1:64">
      <c r="E31" s="252"/>
      <c r="F31" s="132"/>
      <c r="G31" s="132"/>
      <c r="H31" s="132"/>
      <c r="I31" s="253"/>
      <c r="J31" s="254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>
        <v>0</v>
      </c>
      <c r="Z31" s="132">
        <v>0</v>
      </c>
      <c r="AA31" s="132">
        <v>0</v>
      </c>
      <c r="AB31" s="132">
        <v>0</v>
      </c>
      <c r="AC31" s="132">
        <v>0</v>
      </c>
      <c r="AD31" s="132"/>
      <c r="AE31" s="132"/>
      <c r="AF31" s="132"/>
      <c r="AG31" s="132"/>
      <c r="AH31" s="132"/>
      <c r="AI31" s="132">
        <v>0</v>
      </c>
      <c r="AJ31" s="132">
        <v>0</v>
      </c>
      <c r="AK31" s="132">
        <v>0</v>
      </c>
      <c r="AL31" s="132">
        <v>0</v>
      </c>
      <c r="AM31" s="132">
        <v>0</v>
      </c>
      <c r="AN31" s="132"/>
      <c r="AO31" s="132"/>
      <c r="AP31" s="132"/>
      <c r="AQ31" s="132"/>
      <c r="AR31" s="132"/>
      <c r="AS31" s="132">
        <v>0</v>
      </c>
      <c r="AT31" s="132">
        <v>0</v>
      </c>
      <c r="AU31" s="132">
        <v>0</v>
      </c>
      <c r="AV31" s="132">
        <v>0</v>
      </c>
      <c r="AW31" s="132">
        <v>0</v>
      </c>
      <c r="AX31" s="132"/>
      <c r="AY31" s="132"/>
      <c r="AZ31" s="132"/>
      <c r="BA31" s="132"/>
      <c r="BB31" s="132"/>
      <c r="BC31" s="132">
        <v>0</v>
      </c>
      <c r="BD31" s="132">
        <v>0</v>
      </c>
      <c r="BE31" s="132">
        <v>0</v>
      </c>
      <c r="BF31" s="132">
        <v>0</v>
      </c>
      <c r="BG31" s="132">
        <v>0</v>
      </c>
      <c r="BH31" s="132">
        <v>0</v>
      </c>
      <c r="BI31" s="132">
        <v>0</v>
      </c>
      <c r="BJ31" s="132">
        <v>0</v>
      </c>
      <c r="BK31" s="132">
        <v>0</v>
      </c>
      <c r="BL31" s="132">
        <v>0</v>
      </c>
    </row>
    <row r="32" spans="1:64">
      <c r="E32" s="252"/>
      <c r="F32" s="132"/>
      <c r="G32" s="132"/>
      <c r="H32" s="132"/>
      <c r="I32" s="253"/>
      <c r="J32" s="254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>
        <v>0</v>
      </c>
      <c r="Z32" s="132">
        <v>0</v>
      </c>
      <c r="AA32" s="132">
        <v>0</v>
      </c>
      <c r="AB32" s="132">
        <v>0</v>
      </c>
      <c r="AC32" s="132">
        <v>0</v>
      </c>
      <c r="AD32" s="132"/>
      <c r="AE32" s="132"/>
      <c r="AF32" s="132"/>
      <c r="AG32" s="132"/>
      <c r="AH32" s="132"/>
      <c r="AI32" s="132">
        <v>0</v>
      </c>
      <c r="AJ32" s="132">
        <v>0</v>
      </c>
      <c r="AK32" s="132">
        <v>0</v>
      </c>
      <c r="AL32" s="132">
        <v>0</v>
      </c>
      <c r="AM32" s="132">
        <v>0</v>
      </c>
      <c r="AN32" s="132"/>
      <c r="AO32" s="132"/>
      <c r="AP32" s="132"/>
      <c r="AQ32" s="132"/>
      <c r="AR32" s="132"/>
      <c r="AS32" s="132">
        <v>0</v>
      </c>
      <c r="AT32" s="132">
        <v>0</v>
      </c>
      <c r="AU32" s="132">
        <v>0</v>
      </c>
      <c r="AV32" s="132">
        <v>0</v>
      </c>
      <c r="AW32" s="132">
        <v>0</v>
      </c>
      <c r="AX32" s="132"/>
      <c r="AY32" s="132"/>
      <c r="AZ32" s="132"/>
      <c r="BA32" s="132"/>
      <c r="BB32" s="132"/>
      <c r="BC32" s="132">
        <v>0</v>
      </c>
      <c r="BD32" s="132">
        <v>0</v>
      </c>
      <c r="BE32" s="132">
        <v>0</v>
      </c>
      <c r="BF32" s="132">
        <v>0</v>
      </c>
      <c r="BG32" s="132">
        <v>0</v>
      </c>
      <c r="BH32" s="132">
        <v>0</v>
      </c>
      <c r="BI32" s="132">
        <v>0</v>
      </c>
      <c r="BJ32" s="132">
        <v>0</v>
      </c>
      <c r="BK32" s="132">
        <v>0</v>
      </c>
      <c r="BL32" s="132">
        <v>0</v>
      </c>
    </row>
    <row r="33" spans="5:64">
      <c r="E33" s="252"/>
      <c r="F33" s="132"/>
      <c r="G33" s="132"/>
      <c r="H33" s="132"/>
      <c r="I33" s="253"/>
      <c r="J33" s="254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>
        <v>0</v>
      </c>
      <c r="Z33" s="132">
        <v>0</v>
      </c>
      <c r="AA33" s="132">
        <v>0</v>
      </c>
      <c r="AB33" s="132">
        <v>0</v>
      </c>
      <c r="AC33" s="132">
        <v>0</v>
      </c>
      <c r="AD33" s="132"/>
      <c r="AE33" s="132"/>
      <c r="AF33" s="132"/>
      <c r="AG33" s="132"/>
      <c r="AH33" s="132"/>
      <c r="AI33" s="132">
        <v>0</v>
      </c>
      <c r="AJ33" s="132">
        <v>0</v>
      </c>
      <c r="AK33" s="132">
        <v>0</v>
      </c>
      <c r="AL33" s="132">
        <v>0</v>
      </c>
      <c r="AM33" s="132">
        <v>0</v>
      </c>
      <c r="AN33" s="132"/>
      <c r="AO33" s="132"/>
      <c r="AP33" s="132"/>
      <c r="AQ33" s="132"/>
      <c r="AR33" s="132"/>
      <c r="AS33" s="132">
        <v>0</v>
      </c>
      <c r="AT33" s="132">
        <v>0</v>
      </c>
      <c r="AU33" s="132">
        <v>0</v>
      </c>
      <c r="AV33" s="132">
        <v>0</v>
      </c>
      <c r="AW33" s="132">
        <v>0</v>
      </c>
      <c r="AX33" s="132"/>
      <c r="AY33" s="132"/>
      <c r="AZ33" s="132"/>
      <c r="BA33" s="132"/>
      <c r="BB33" s="132"/>
      <c r="BC33" s="132">
        <v>0</v>
      </c>
      <c r="BD33" s="132">
        <v>0</v>
      </c>
      <c r="BE33" s="132">
        <v>0</v>
      </c>
      <c r="BF33" s="132">
        <v>0</v>
      </c>
      <c r="BG33" s="132">
        <v>0</v>
      </c>
      <c r="BH33" s="132">
        <v>0</v>
      </c>
      <c r="BI33" s="132">
        <v>0</v>
      </c>
      <c r="BJ33" s="132">
        <v>0</v>
      </c>
      <c r="BK33" s="132">
        <v>0</v>
      </c>
      <c r="BL33" s="132">
        <v>0</v>
      </c>
    </row>
    <row r="34" spans="5:64">
      <c r="E34" s="252"/>
      <c r="F34" s="132"/>
      <c r="G34" s="132"/>
      <c r="H34" s="132"/>
      <c r="I34" s="253"/>
      <c r="J34" s="254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>
        <v>0</v>
      </c>
      <c r="Z34" s="132">
        <v>0</v>
      </c>
      <c r="AA34" s="132">
        <v>0</v>
      </c>
      <c r="AB34" s="132">
        <v>0</v>
      </c>
      <c r="AC34" s="132">
        <v>0</v>
      </c>
      <c r="AD34" s="132"/>
      <c r="AE34" s="132"/>
      <c r="AF34" s="132"/>
      <c r="AG34" s="132"/>
      <c r="AH34" s="132"/>
      <c r="AI34" s="132">
        <v>0</v>
      </c>
      <c r="AJ34" s="132">
        <v>0</v>
      </c>
      <c r="AK34" s="132">
        <v>0</v>
      </c>
      <c r="AL34" s="132">
        <v>0</v>
      </c>
      <c r="AM34" s="132">
        <v>0</v>
      </c>
      <c r="AN34" s="132"/>
      <c r="AO34" s="132"/>
      <c r="AP34" s="132"/>
      <c r="AQ34" s="132"/>
      <c r="AR34" s="132"/>
      <c r="AS34" s="132">
        <v>0</v>
      </c>
      <c r="AT34" s="132">
        <v>0</v>
      </c>
      <c r="AU34" s="132">
        <v>0</v>
      </c>
      <c r="AV34" s="132">
        <v>0</v>
      </c>
      <c r="AW34" s="132">
        <v>0</v>
      </c>
      <c r="AX34" s="132"/>
      <c r="AY34" s="132"/>
      <c r="AZ34" s="132"/>
      <c r="BA34" s="132"/>
      <c r="BB34" s="132"/>
      <c r="BC34" s="132">
        <v>0</v>
      </c>
      <c r="BD34" s="132">
        <v>0</v>
      </c>
      <c r="BE34" s="132">
        <v>0</v>
      </c>
      <c r="BF34" s="132">
        <v>0</v>
      </c>
      <c r="BG34" s="132">
        <v>0</v>
      </c>
      <c r="BH34" s="132">
        <v>0</v>
      </c>
      <c r="BI34" s="132">
        <v>0</v>
      </c>
      <c r="BJ34" s="132">
        <v>0</v>
      </c>
      <c r="BK34" s="132">
        <v>0</v>
      </c>
      <c r="BL34" s="132">
        <v>0</v>
      </c>
    </row>
    <row r="35" spans="5:64">
      <c r="E35" s="252"/>
      <c r="F35" s="132"/>
      <c r="G35" s="132"/>
      <c r="H35" s="132"/>
      <c r="I35" s="253"/>
      <c r="J35" s="254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>
        <v>0</v>
      </c>
      <c r="Z35" s="132">
        <v>0</v>
      </c>
      <c r="AA35" s="132">
        <v>0</v>
      </c>
      <c r="AB35" s="132">
        <v>0</v>
      </c>
      <c r="AC35" s="132">
        <v>0</v>
      </c>
      <c r="AD35" s="132"/>
      <c r="AE35" s="132"/>
      <c r="AF35" s="132"/>
      <c r="AG35" s="132"/>
      <c r="AH35" s="132"/>
      <c r="AI35" s="132">
        <v>0</v>
      </c>
      <c r="AJ35" s="132">
        <v>0</v>
      </c>
      <c r="AK35" s="132">
        <v>0</v>
      </c>
      <c r="AL35" s="132">
        <v>0</v>
      </c>
      <c r="AM35" s="132">
        <v>0</v>
      </c>
      <c r="AN35" s="132"/>
      <c r="AO35" s="132"/>
      <c r="AP35" s="132"/>
      <c r="AQ35" s="132"/>
      <c r="AR35" s="132"/>
      <c r="AS35" s="132">
        <v>0</v>
      </c>
      <c r="AT35" s="132">
        <v>0</v>
      </c>
      <c r="AU35" s="132">
        <v>0</v>
      </c>
      <c r="AV35" s="132">
        <v>0</v>
      </c>
      <c r="AW35" s="132">
        <v>0</v>
      </c>
      <c r="AX35" s="132"/>
      <c r="AY35" s="132"/>
      <c r="AZ35" s="132"/>
      <c r="BA35" s="132"/>
      <c r="BB35" s="132"/>
      <c r="BC35" s="132">
        <v>0</v>
      </c>
      <c r="BD35" s="132">
        <v>0</v>
      </c>
      <c r="BE35" s="132">
        <v>0</v>
      </c>
      <c r="BF35" s="132">
        <v>0</v>
      </c>
      <c r="BG35" s="132">
        <v>0</v>
      </c>
      <c r="BH35" s="132">
        <v>0</v>
      </c>
      <c r="BI35" s="132">
        <v>0</v>
      </c>
      <c r="BJ35" s="132">
        <v>0</v>
      </c>
      <c r="BK35" s="132">
        <v>0</v>
      </c>
      <c r="BL35" s="132">
        <v>0</v>
      </c>
    </row>
    <row r="36" spans="5:64">
      <c r="E36" s="252"/>
      <c r="F36" s="132"/>
      <c r="G36" s="132"/>
      <c r="H36" s="132"/>
      <c r="I36" s="253"/>
      <c r="J36" s="254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</row>
  </sheetData>
  <mergeCells count="61">
    <mergeCell ref="D5:D6"/>
    <mergeCell ref="BC5:BC6"/>
    <mergeCell ref="BD5:BF5"/>
    <mergeCell ref="BG5:BG6"/>
    <mergeCell ref="BH5:BH6"/>
    <mergeCell ref="AI5:AI6"/>
    <mergeCell ref="AJ5:AL5"/>
    <mergeCell ref="AM5:AM6"/>
    <mergeCell ref="AN5:AN6"/>
    <mergeCell ref="AO5:AQ5"/>
    <mergeCell ref="AR5:AR6"/>
    <mergeCell ref="Y5:Y6"/>
    <mergeCell ref="Z5:AB5"/>
    <mergeCell ref="AC5:AC6"/>
    <mergeCell ref="AD5:AD6"/>
    <mergeCell ref="AE5:AG5"/>
    <mergeCell ref="BI5:BK5"/>
    <mergeCell ref="BL5:BL6"/>
    <mergeCell ref="AS5:AS6"/>
    <mergeCell ref="AT5:AV5"/>
    <mergeCell ref="AW5:AW6"/>
    <mergeCell ref="AX5:AX6"/>
    <mergeCell ref="AY5:BA5"/>
    <mergeCell ref="BB5:BB6"/>
    <mergeCell ref="E5:E6"/>
    <mergeCell ref="F5:H5"/>
    <mergeCell ref="I5:I6"/>
    <mergeCell ref="J5:J6"/>
    <mergeCell ref="K5:M5"/>
    <mergeCell ref="N5:N6"/>
    <mergeCell ref="AI4:AM4"/>
    <mergeCell ref="AN4:AR4"/>
    <mergeCell ref="AS4:AW4"/>
    <mergeCell ref="AX4:BB4"/>
    <mergeCell ref="AH5:AH6"/>
    <mergeCell ref="O5:O6"/>
    <mergeCell ref="P5:R5"/>
    <mergeCell ref="S5:S6"/>
    <mergeCell ref="T5:T6"/>
    <mergeCell ref="U5:W5"/>
    <mergeCell ref="X5:X6"/>
    <mergeCell ref="BC4:BG4"/>
    <mergeCell ref="BH4:BL4"/>
    <mergeCell ref="E4:I4"/>
    <mergeCell ref="J4:N4"/>
    <mergeCell ref="O4:S4"/>
    <mergeCell ref="T4:X4"/>
    <mergeCell ref="Y4:AC4"/>
    <mergeCell ref="AD4:AH4"/>
    <mergeCell ref="BH3:BL3"/>
    <mergeCell ref="E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  <mergeCell ref="BC3:BG3"/>
  </mergeCells>
  <conditionalFormatting sqref="D7">
    <cfRule type="duplicateValues" dxfId="178" priority="8"/>
  </conditionalFormatting>
  <conditionalFormatting sqref="D7">
    <cfRule type="duplicateValues" dxfId="177" priority="7"/>
  </conditionalFormatting>
  <conditionalFormatting sqref="D7">
    <cfRule type="duplicateValues" dxfId="176" priority="6"/>
  </conditionalFormatting>
  <conditionalFormatting sqref="D7">
    <cfRule type="duplicateValues" dxfId="175" priority="5"/>
  </conditionalFormatting>
  <conditionalFormatting sqref="D8:D25">
    <cfRule type="duplicateValues" dxfId="174" priority="4"/>
  </conditionalFormatting>
  <conditionalFormatting sqref="D8:D25">
    <cfRule type="duplicateValues" dxfId="173" priority="3"/>
  </conditionalFormatting>
  <conditionalFormatting sqref="D8:D25">
    <cfRule type="duplicateValues" dxfId="172" priority="2"/>
  </conditionalFormatting>
  <conditionalFormatting sqref="D8:D25">
    <cfRule type="duplicateValues" dxfId="171" priority="1"/>
  </conditionalFormatting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3"/>
  <sheetViews>
    <sheetView workbookViewId="0">
      <selection activeCell="D5" sqref="D5:D7"/>
    </sheetView>
  </sheetViews>
  <sheetFormatPr defaultRowHeight="12"/>
  <cols>
    <col min="1" max="1" width="3.85546875" style="35" customWidth="1"/>
    <col min="2" max="2" width="23.5703125" style="35" customWidth="1"/>
    <col min="3" max="3" width="18.28515625" style="35" customWidth="1"/>
    <col min="4" max="4" width="7.85546875" style="35" bestFit="1" customWidth="1"/>
    <col min="5" max="5" width="9.7109375" style="182" bestFit="1" customWidth="1"/>
    <col min="6" max="6" width="6.28515625" style="182" bestFit="1" customWidth="1"/>
    <col min="7" max="8" width="8.7109375" style="182" bestFit="1" customWidth="1"/>
    <col min="9" max="9" width="11.5703125" style="182" bestFit="1" customWidth="1"/>
    <col min="10" max="10" width="9.7109375" style="182" bestFit="1" customWidth="1"/>
    <col min="11" max="11" width="7.28515625" style="182" bestFit="1" customWidth="1"/>
    <col min="12" max="13" width="8.7109375" style="182" bestFit="1" customWidth="1"/>
    <col min="14" max="14" width="11.5703125" style="182" bestFit="1" customWidth="1"/>
    <col min="15" max="15" width="9.7109375" style="182" bestFit="1" customWidth="1"/>
    <col min="16" max="16" width="7.28515625" style="182" bestFit="1" customWidth="1"/>
    <col min="17" max="18" width="8.7109375" style="182" bestFit="1" customWidth="1"/>
    <col min="19" max="19" width="11.5703125" style="182" bestFit="1" customWidth="1"/>
    <col min="20" max="20" width="9.7109375" style="182" bestFit="1" customWidth="1"/>
    <col min="21" max="21" width="7.28515625" style="182" bestFit="1" customWidth="1"/>
    <col min="22" max="23" width="8.7109375" style="182" bestFit="1" customWidth="1"/>
    <col min="24" max="24" width="11.5703125" style="182" bestFit="1" customWidth="1"/>
    <col min="25" max="25" width="9.7109375" style="182" bestFit="1" customWidth="1"/>
    <col min="26" max="26" width="6.28515625" style="182" bestFit="1" customWidth="1"/>
    <col min="27" max="28" width="8.7109375" style="182" bestFit="1" customWidth="1"/>
    <col min="29" max="29" width="11.5703125" style="182" bestFit="1" customWidth="1"/>
    <col min="30" max="30" width="9.7109375" style="182" bestFit="1" customWidth="1"/>
    <col min="31" max="31" width="7.28515625" style="182" bestFit="1" customWidth="1"/>
    <col min="32" max="33" width="8.7109375" style="182" bestFit="1" customWidth="1"/>
    <col min="34" max="34" width="11.5703125" style="182" bestFit="1" customWidth="1"/>
    <col min="35" max="35" width="9.7109375" style="182" bestFit="1" customWidth="1"/>
    <col min="36" max="36" width="7.28515625" style="182" bestFit="1" customWidth="1"/>
    <col min="37" max="38" width="8.7109375" style="182" bestFit="1" customWidth="1"/>
    <col min="39" max="39" width="11.5703125" style="182" bestFit="1" customWidth="1"/>
    <col min="40" max="40" width="9.7109375" style="182" bestFit="1" customWidth="1"/>
    <col min="41" max="41" width="7.28515625" style="182" bestFit="1" customWidth="1"/>
    <col min="42" max="43" width="8.7109375" style="182" bestFit="1" customWidth="1"/>
    <col min="44" max="44" width="11.5703125" style="182" bestFit="1" customWidth="1"/>
    <col min="45" max="45" width="9.7109375" style="182" bestFit="1" customWidth="1"/>
    <col min="46" max="46" width="6.28515625" style="182" bestFit="1" customWidth="1"/>
    <col min="47" max="48" width="8.7109375" style="182" bestFit="1" customWidth="1"/>
    <col min="49" max="49" width="11.5703125" style="182" bestFit="1" customWidth="1"/>
    <col min="50" max="50" width="9.7109375" style="182" bestFit="1" customWidth="1"/>
    <col min="51" max="51" width="7.28515625" style="182" bestFit="1" customWidth="1"/>
    <col min="52" max="53" width="8.7109375" style="182" bestFit="1" customWidth="1"/>
    <col min="54" max="54" width="11.5703125" style="182" bestFit="1" customWidth="1"/>
    <col min="55" max="55" width="9.7109375" style="182" bestFit="1" customWidth="1"/>
    <col min="56" max="56" width="7.28515625" style="182" bestFit="1" customWidth="1"/>
    <col min="57" max="58" width="8.7109375" style="182" bestFit="1" customWidth="1"/>
    <col min="59" max="59" width="11.5703125" style="182" bestFit="1" customWidth="1"/>
    <col min="60" max="60" width="9.7109375" style="182" bestFit="1" customWidth="1"/>
    <col min="61" max="61" width="7.28515625" style="182" bestFit="1" customWidth="1"/>
    <col min="62" max="63" width="8.7109375" style="182" bestFit="1" customWidth="1"/>
    <col min="64" max="64" width="11.5703125" style="182" bestFit="1" customWidth="1"/>
    <col min="65" max="16384" width="9.140625" style="35"/>
  </cols>
  <sheetData>
    <row r="1" spans="1:64">
      <c r="A1" s="127"/>
      <c r="B1" s="127"/>
      <c r="C1" s="127"/>
      <c r="D1" s="127"/>
      <c r="E1" s="714">
        <v>43556</v>
      </c>
      <c r="F1" s="714"/>
      <c r="G1" s="714"/>
      <c r="H1" s="714"/>
      <c r="I1" s="714"/>
      <c r="J1" s="714">
        <v>43586</v>
      </c>
      <c r="K1" s="714"/>
      <c r="L1" s="714"/>
      <c r="M1" s="714"/>
      <c r="N1" s="714"/>
      <c r="O1" s="714">
        <v>43617</v>
      </c>
      <c r="P1" s="714"/>
      <c r="Q1" s="714"/>
      <c r="R1" s="714"/>
      <c r="S1" s="714"/>
      <c r="T1" s="714">
        <v>43647</v>
      </c>
      <c r="U1" s="714"/>
      <c r="V1" s="714"/>
      <c r="W1" s="714"/>
      <c r="X1" s="714"/>
      <c r="Y1" s="714">
        <v>43678</v>
      </c>
      <c r="Z1" s="714"/>
      <c r="AA1" s="714"/>
      <c r="AB1" s="714"/>
      <c r="AC1" s="714"/>
      <c r="AD1" s="714">
        <v>43709</v>
      </c>
      <c r="AE1" s="714"/>
      <c r="AF1" s="714"/>
      <c r="AG1" s="714"/>
      <c r="AH1" s="714"/>
      <c r="AI1" s="714">
        <v>43739</v>
      </c>
      <c r="AJ1" s="714"/>
      <c r="AK1" s="714"/>
      <c r="AL1" s="714"/>
      <c r="AM1" s="714"/>
      <c r="AN1" s="714">
        <v>43770</v>
      </c>
      <c r="AO1" s="714"/>
      <c r="AP1" s="714"/>
      <c r="AQ1" s="714"/>
      <c r="AR1" s="714"/>
      <c r="AS1" s="714">
        <v>43800</v>
      </c>
      <c r="AT1" s="714"/>
      <c r="AU1" s="714"/>
      <c r="AV1" s="714"/>
      <c r="AW1" s="714"/>
      <c r="AX1" s="714">
        <v>43831</v>
      </c>
      <c r="AY1" s="714"/>
      <c r="AZ1" s="714"/>
      <c r="BA1" s="714"/>
      <c r="BB1" s="714"/>
      <c r="BC1" s="714">
        <v>43862</v>
      </c>
      <c r="BD1" s="714"/>
      <c r="BE1" s="714"/>
      <c r="BF1" s="714"/>
      <c r="BG1" s="714"/>
      <c r="BH1" s="714">
        <v>43891</v>
      </c>
      <c r="BI1" s="714"/>
      <c r="BJ1" s="714"/>
      <c r="BK1" s="714"/>
      <c r="BL1" s="714"/>
    </row>
    <row r="2" spans="1:64">
      <c r="A2" s="127"/>
      <c r="B2" s="127"/>
      <c r="C2" s="127" t="s">
        <v>1398</v>
      </c>
      <c r="D2" s="127"/>
      <c r="E2" s="256">
        <v>2655684.2999999998</v>
      </c>
      <c r="F2" s="256">
        <v>2079.9351999999999</v>
      </c>
      <c r="G2" s="256">
        <v>320062.28289999999</v>
      </c>
      <c r="H2" s="256">
        <v>320062.28289999999</v>
      </c>
      <c r="I2" s="256">
        <v>3298249.0410000002</v>
      </c>
      <c r="J2" s="256">
        <v>4059781.3600000003</v>
      </c>
      <c r="K2" s="256">
        <v>36933.315999999999</v>
      </c>
      <c r="L2" s="256">
        <v>442718.35540000006</v>
      </c>
      <c r="M2" s="256">
        <v>442718.35540000006</v>
      </c>
      <c r="N2" s="256">
        <v>5011845.1468000012</v>
      </c>
      <c r="O2" s="256">
        <v>4591161.58</v>
      </c>
      <c r="P2" s="256">
        <v>89585.376799999998</v>
      </c>
      <c r="Q2" s="256">
        <v>456741.15930000006</v>
      </c>
      <c r="R2" s="256">
        <v>456741.15930000006</v>
      </c>
      <c r="S2" s="256">
        <v>5594230.5353999995</v>
      </c>
      <c r="T2" s="256">
        <v>5973628.5599999996</v>
      </c>
      <c r="U2" s="256">
        <v>21955.64</v>
      </c>
      <c r="V2" s="256">
        <v>637986.28439999989</v>
      </c>
      <c r="W2" s="256">
        <v>637986.28439999989</v>
      </c>
      <c r="X2" s="256">
        <v>7271558.7788000004</v>
      </c>
      <c r="Y2" s="256">
        <v>0</v>
      </c>
      <c r="Z2" s="256">
        <v>0</v>
      </c>
      <c r="AA2" s="256">
        <v>0</v>
      </c>
      <c r="AB2" s="256">
        <v>0</v>
      </c>
      <c r="AC2" s="256">
        <v>0</v>
      </c>
      <c r="AD2" s="256">
        <v>0</v>
      </c>
      <c r="AE2" s="256">
        <v>0</v>
      </c>
      <c r="AF2" s="256">
        <v>0</v>
      </c>
      <c r="AG2" s="256">
        <v>0</v>
      </c>
      <c r="AH2" s="256">
        <v>0</v>
      </c>
      <c r="AI2" s="256">
        <v>0</v>
      </c>
      <c r="AJ2" s="256">
        <v>0</v>
      </c>
      <c r="AK2" s="256">
        <v>0</v>
      </c>
      <c r="AL2" s="256">
        <v>0</v>
      </c>
      <c r="AM2" s="256">
        <v>0</v>
      </c>
      <c r="AN2" s="256">
        <v>0</v>
      </c>
      <c r="AO2" s="256">
        <v>0</v>
      </c>
      <c r="AP2" s="256">
        <v>0</v>
      </c>
      <c r="AQ2" s="256">
        <v>0</v>
      </c>
      <c r="AR2" s="256">
        <v>0</v>
      </c>
      <c r="AS2" s="256">
        <v>0</v>
      </c>
      <c r="AT2" s="256">
        <v>0</v>
      </c>
      <c r="AU2" s="256">
        <v>0</v>
      </c>
      <c r="AV2" s="256">
        <v>0</v>
      </c>
      <c r="AW2" s="256">
        <v>0</v>
      </c>
      <c r="AX2" s="256">
        <v>0</v>
      </c>
      <c r="AY2" s="256">
        <v>0</v>
      </c>
      <c r="AZ2" s="256">
        <v>0</v>
      </c>
      <c r="BA2" s="256">
        <v>0</v>
      </c>
      <c r="BB2" s="256">
        <v>0</v>
      </c>
      <c r="BC2" s="256">
        <v>0</v>
      </c>
      <c r="BD2" s="256">
        <v>0</v>
      </c>
      <c r="BE2" s="256">
        <v>0</v>
      </c>
      <c r="BF2" s="256">
        <v>0</v>
      </c>
      <c r="BG2" s="256">
        <v>0</v>
      </c>
      <c r="BH2" s="256">
        <v>0</v>
      </c>
      <c r="BI2" s="256">
        <v>0</v>
      </c>
      <c r="BJ2" s="256">
        <v>0</v>
      </c>
      <c r="BK2" s="256">
        <v>0</v>
      </c>
      <c r="BL2" s="256">
        <v>0</v>
      </c>
    </row>
    <row r="3" spans="1:64">
      <c r="A3" s="127"/>
      <c r="B3" s="127"/>
      <c r="C3" s="127"/>
      <c r="D3" s="127"/>
      <c r="E3" s="714">
        <v>43556</v>
      </c>
      <c r="F3" s="714"/>
      <c r="G3" s="714"/>
      <c r="H3" s="714"/>
      <c r="I3" s="714"/>
      <c r="J3" s="714">
        <v>43586</v>
      </c>
      <c r="K3" s="714"/>
      <c r="L3" s="714"/>
      <c r="M3" s="714"/>
      <c r="N3" s="714"/>
      <c r="O3" s="714">
        <v>43617</v>
      </c>
      <c r="P3" s="714"/>
      <c r="Q3" s="714"/>
      <c r="R3" s="714"/>
      <c r="S3" s="714"/>
      <c r="T3" s="714">
        <v>43647</v>
      </c>
      <c r="U3" s="714"/>
      <c r="V3" s="714"/>
      <c r="W3" s="714"/>
      <c r="X3" s="714"/>
      <c r="Y3" s="714">
        <v>43678</v>
      </c>
      <c r="Z3" s="714"/>
      <c r="AA3" s="714"/>
      <c r="AB3" s="714"/>
      <c r="AC3" s="714"/>
      <c r="AD3" s="714">
        <v>43709</v>
      </c>
      <c r="AE3" s="714"/>
      <c r="AF3" s="714"/>
      <c r="AG3" s="714"/>
      <c r="AH3" s="714"/>
      <c r="AI3" s="714">
        <v>43739</v>
      </c>
      <c r="AJ3" s="714"/>
      <c r="AK3" s="714"/>
      <c r="AL3" s="714"/>
      <c r="AM3" s="714"/>
      <c r="AN3" s="714">
        <v>43770</v>
      </c>
      <c r="AO3" s="714"/>
      <c r="AP3" s="714"/>
      <c r="AQ3" s="714"/>
      <c r="AR3" s="714"/>
      <c r="AS3" s="714">
        <v>43800</v>
      </c>
      <c r="AT3" s="714"/>
      <c r="AU3" s="714"/>
      <c r="AV3" s="714"/>
      <c r="AW3" s="714"/>
      <c r="AX3" s="714">
        <v>43831</v>
      </c>
      <c r="AY3" s="714"/>
      <c r="AZ3" s="714"/>
      <c r="BA3" s="714"/>
      <c r="BB3" s="714"/>
      <c r="BC3" s="714">
        <v>43862</v>
      </c>
      <c r="BD3" s="714"/>
      <c r="BE3" s="714"/>
      <c r="BF3" s="714"/>
      <c r="BG3" s="714"/>
      <c r="BH3" s="714">
        <v>43891</v>
      </c>
      <c r="BI3" s="714"/>
      <c r="BJ3" s="714"/>
      <c r="BK3" s="714"/>
      <c r="BL3" s="714"/>
    </row>
    <row r="4" spans="1:64" ht="12" customHeight="1">
      <c r="A4" s="127"/>
      <c r="B4" s="127"/>
      <c r="C4" s="127"/>
      <c r="D4" s="127"/>
      <c r="E4" s="694" t="s">
        <v>1745</v>
      </c>
      <c r="F4" s="694"/>
      <c r="G4" s="694"/>
      <c r="H4" s="694"/>
      <c r="I4" s="694"/>
      <c r="J4" s="694" t="s">
        <v>1745</v>
      </c>
      <c r="K4" s="694"/>
      <c r="L4" s="694"/>
      <c r="M4" s="694"/>
      <c r="N4" s="694"/>
      <c r="O4" s="694" t="s">
        <v>1745</v>
      </c>
      <c r="P4" s="694"/>
      <c r="Q4" s="694"/>
      <c r="R4" s="694"/>
      <c r="S4" s="694"/>
      <c r="T4" s="694" t="s">
        <v>1745</v>
      </c>
      <c r="U4" s="694"/>
      <c r="V4" s="694"/>
      <c r="W4" s="694"/>
      <c r="X4" s="694"/>
      <c r="Y4" s="694" t="s">
        <v>1745</v>
      </c>
      <c r="Z4" s="694"/>
      <c r="AA4" s="694"/>
      <c r="AB4" s="694"/>
      <c r="AC4" s="694"/>
      <c r="AD4" s="694" t="s">
        <v>1745</v>
      </c>
      <c r="AE4" s="694"/>
      <c r="AF4" s="694"/>
      <c r="AG4" s="694"/>
      <c r="AH4" s="694"/>
      <c r="AI4" s="694" t="s">
        <v>1745</v>
      </c>
      <c r="AJ4" s="694"/>
      <c r="AK4" s="694"/>
      <c r="AL4" s="694"/>
      <c r="AM4" s="694"/>
      <c r="AN4" s="694" t="s">
        <v>1745</v>
      </c>
      <c r="AO4" s="694"/>
      <c r="AP4" s="694"/>
      <c r="AQ4" s="694"/>
      <c r="AR4" s="694"/>
      <c r="AS4" s="694" t="s">
        <v>1745</v>
      </c>
      <c r="AT4" s="694"/>
      <c r="AU4" s="694"/>
      <c r="AV4" s="694"/>
      <c r="AW4" s="694"/>
      <c r="AX4" s="694" t="s">
        <v>1745</v>
      </c>
      <c r="AY4" s="694"/>
      <c r="AZ4" s="694"/>
      <c r="BA4" s="694"/>
      <c r="BB4" s="694"/>
      <c r="BC4" s="694" t="s">
        <v>1745</v>
      </c>
      <c r="BD4" s="694"/>
      <c r="BE4" s="694"/>
      <c r="BF4" s="694"/>
      <c r="BG4" s="694"/>
      <c r="BH4" s="694" t="s">
        <v>1745</v>
      </c>
      <c r="BI4" s="694"/>
      <c r="BJ4" s="694"/>
      <c r="BK4" s="694"/>
      <c r="BL4" s="694"/>
    </row>
    <row r="5" spans="1:64" ht="12" customHeight="1">
      <c r="A5" s="185" t="s">
        <v>1463</v>
      </c>
      <c r="B5" s="185" t="s">
        <v>1464</v>
      </c>
      <c r="C5" s="185" t="s">
        <v>1465</v>
      </c>
      <c r="D5" s="712" t="s">
        <v>10</v>
      </c>
      <c r="E5" s="699" t="s">
        <v>16</v>
      </c>
      <c r="F5" s="701" t="s">
        <v>18</v>
      </c>
      <c r="G5" s="702"/>
      <c r="H5" s="703"/>
      <c r="I5" s="699" t="s">
        <v>15</v>
      </c>
      <c r="J5" s="699" t="s">
        <v>16</v>
      </c>
      <c r="K5" s="701" t="s">
        <v>18</v>
      </c>
      <c r="L5" s="702"/>
      <c r="M5" s="703"/>
      <c r="N5" s="699" t="s">
        <v>15</v>
      </c>
      <c r="O5" s="699" t="s">
        <v>16</v>
      </c>
      <c r="P5" s="701" t="s">
        <v>18</v>
      </c>
      <c r="Q5" s="702"/>
      <c r="R5" s="703"/>
      <c r="S5" s="699" t="s">
        <v>15</v>
      </c>
      <c r="T5" s="699" t="s">
        <v>16</v>
      </c>
      <c r="U5" s="701" t="s">
        <v>18</v>
      </c>
      <c r="V5" s="702"/>
      <c r="W5" s="703"/>
      <c r="X5" s="699" t="s">
        <v>15</v>
      </c>
      <c r="Y5" s="699" t="s">
        <v>16</v>
      </c>
      <c r="Z5" s="701" t="s">
        <v>18</v>
      </c>
      <c r="AA5" s="702"/>
      <c r="AB5" s="703"/>
      <c r="AC5" s="699" t="s">
        <v>15</v>
      </c>
      <c r="AD5" s="699" t="s">
        <v>16</v>
      </c>
      <c r="AE5" s="701" t="s">
        <v>18</v>
      </c>
      <c r="AF5" s="702"/>
      <c r="AG5" s="703"/>
      <c r="AH5" s="699" t="s">
        <v>15</v>
      </c>
      <c r="AI5" s="699" t="s">
        <v>16</v>
      </c>
      <c r="AJ5" s="701" t="s">
        <v>18</v>
      </c>
      <c r="AK5" s="702"/>
      <c r="AL5" s="703"/>
      <c r="AM5" s="699" t="s">
        <v>15</v>
      </c>
      <c r="AN5" s="699" t="s">
        <v>16</v>
      </c>
      <c r="AO5" s="701" t="s">
        <v>18</v>
      </c>
      <c r="AP5" s="702"/>
      <c r="AQ5" s="703"/>
      <c r="AR5" s="699" t="s">
        <v>15</v>
      </c>
      <c r="AS5" s="699" t="s">
        <v>16</v>
      </c>
      <c r="AT5" s="701" t="s">
        <v>18</v>
      </c>
      <c r="AU5" s="702"/>
      <c r="AV5" s="703"/>
      <c r="AW5" s="699" t="s">
        <v>15</v>
      </c>
      <c r="AX5" s="699" t="s">
        <v>16</v>
      </c>
      <c r="AY5" s="701" t="s">
        <v>18</v>
      </c>
      <c r="AZ5" s="702"/>
      <c r="BA5" s="703"/>
      <c r="BB5" s="699" t="s">
        <v>15</v>
      </c>
      <c r="BC5" s="699" t="s">
        <v>16</v>
      </c>
      <c r="BD5" s="701" t="s">
        <v>18</v>
      </c>
      <c r="BE5" s="702"/>
      <c r="BF5" s="703"/>
      <c r="BG5" s="699" t="s">
        <v>15</v>
      </c>
      <c r="BH5" s="699" t="s">
        <v>16</v>
      </c>
      <c r="BI5" s="701" t="s">
        <v>18</v>
      </c>
      <c r="BJ5" s="702"/>
      <c r="BK5" s="703"/>
      <c r="BL5" s="699" t="s">
        <v>15</v>
      </c>
    </row>
    <row r="6" spans="1:64">
      <c r="A6" s="187" t="s">
        <v>1466</v>
      </c>
      <c r="B6" s="187" t="s">
        <v>1357</v>
      </c>
      <c r="C6" s="187" t="s">
        <v>1466</v>
      </c>
      <c r="D6" s="713"/>
      <c r="E6" s="700"/>
      <c r="F6" s="189" t="s">
        <v>27</v>
      </c>
      <c r="G6" s="189" t="s">
        <v>28</v>
      </c>
      <c r="H6" s="189" t="s">
        <v>29</v>
      </c>
      <c r="I6" s="700"/>
      <c r="J6" s="700"/>
      <c r="K6" s="189" t="s">
        <v>27</v>
      </c>
      <c r="L6" s="189" t="s">
        <v>28</v>
      </c>
      <c r="M6" s="189" t="s">
        <v>29</v>
      </c>
      <c r="N6" s="700"/>
      <c r="O6" s="700"/>
      <c r="P6" s="189" t="s">
        <v>27</v>
      </c>
      <c r="Q6" s="189" t="s">
        <v>28</v>
      </c>
      <c r="R6" s="189" t="s">
        <v>29</v>
      </c>
      <c r="S6" s="700"/>
      <c r="T6" s="700"/>
      <c r="U6" s="189" t="s">
        <v>27</v>
      </c>
      <c r="V6" s="189" t="s">
        <v>28</v>
      </c>
      <c r="W6" s="189" t="s">
        <v>29</v>
      </c>
      <c r="X6" s="700"/>
      <c r="Y6" s="700"/>
      <c r="Z6" s="189" t="s">
        <v>27</v>
      </c>
      <c r="AA6" s="189" t="s">
        <v>28</v>
      </c>
      <c r="AB6" s="189" t="s">
        <v>29</v>
      </c>
      <c r="AC6" s="700"/>
      <c r="AD6" s="700"/>
      <c r="AE6" s="189" t="s">
        <v>27</v>
      </c>
      <c r="AF6" s="189" t="s">
        <v>28</v>
      </c>
      <c r="AG6" s="189" t="s">
        <v>29</v>
      </c>
      <c r="AH6" s="700"/>
      <c r="AI6" s="700"/>
      <c r="AJ6" s="189" t="s">
        <v>27</v>
      </c>
      <c r="AK6" s="189" t="s">
        <v>28</v>
      </c>
      <c r="AL6" s="189" t="s">
        <v>29</v>
      </c>
      <c r="AM6" s="700"/>
      <c r="AN6" s="700"/>
      <c r="AO6" s="189" t="s">
        <v>27</v>
      </c>
      <c r="AP6" s="189" t="s">
        <v>28</v>
      </c>
      <c r="AQ6" s="189" t="s">
        <v>29</v>
      </c>
      <c r="AR6" s="700"/>
      <c r="AS6" s="700"/>
      <c r="AT6" s="189" t="s">
        <v>27</v>
      </c>
      <c r="AU6" s="189" t="s">
        <v>28</v>
      </c>
      <c r="AV6" s="189" t="s">
        <v>29</v>
      </c>
      <c r="AW6" s="700"/>
      <c r="AX6" s="700"/>
      <c r="AY6" s="189" t="s">
        <v>27</v>
      </c>
      <c r="AZ6" s="189" t="s">
        <v>28</v>
      </c>
      <c r="BA6" s="189" t="s">
        <v>29</v>
      </c>
      <c r="BB6" s="700"/>
      <c r="BC6" s="700"/>
      <c r="BD6" s="189" t="s">
        <v>27</v>
      </c>
      <c r="BE6" s="189" t="s">
        <v>28</v>
      </c>
      <c r="BF6" s="189" t="s">
        <v>29</v>
      </c>
      <c r="BG6" s="700"/>
      <c r="BH6" s="700"/>
      <c r="BI6" s="189" t="s">
        <v>27</v>
      </c>
      <c r="BJ6" s="189" t="s">
        <v>28</v>
      </c>
      <c r="BK6" s="189" t="s">
        <v>29</v>
      </c>
      <c r="BL6" s="700"/>
    </row>
    <row r="7" spans="1:64" ht="15">
      <c r="A7" s="85">
        <v>1</v>
      </c>
      <c r="B7" s="106" t="s">
        <v>1228</v>
      </c>
      <c r="C7" s="190" t="s">
        <v>1229</v>
      </c>
      <c r="D7" s="136" t="s">
        <v>1482</v>
      </c>
      <c r="E7" s="257">
        <v>0</v>
      </c>
      <c r="F7" s="257">
        <v>0</v>
      </c>
      <c r="G7" s="257">
        <v>0</v>
      </c>
      <c r="H7" s="257">
        <v>0</v>
      </c>
      <c r="I7" s="257">
        <v>0</v>
      </c>
      <c r="J7" s="257">
        <v>0</v>
      </c>
      <c r="K7" s="257">
        <v>0</v>
      </c>
      <c r="L7" s="257">
        <v>0</v>
      </c>
      <c r="M7" s="257">
        <v>0</v>
      </c>
      <c r="N7" s="257">
        <v>0</v>
      </c>
      <c r="O7" s="257">
        <v>0</v>
      </c>
      <c r="P7" s="257">
        <v>0</v>
      </c>
      <c r="Q7" s="257">
        <v>0</v>
      </c>
      <c r="R7" s="257">
        <v>0</v>
      </c>
      <c r="S7" s="257">
        <v>0</v>
      </c>
      <c r="T7" s="257">
        <v>0</v>
      </c>
      <c r="U7" s="257">
        <v>0</v>
      </c>
      <c r="V7" s="257">
        <v>0</v>
      </c>
      <c r="W7" s="257">
        <v>0</v>
      </c>
      <c r="X7" s="257">
        <v>0</v>
      </c>
      <c r="Y7" s="257">
        <v>0</v>
      </c>
      <c r="Z7" s="257">
        <v>0</v>
      </c>
      <c r="AA7" s="257">
        <v>0</v>
      </c>
      <c r="AB7" s="257">
        <v>0</v>
      </c>
      <c r="AC7" s="257">
        <v>0</v>
      </c>
      <c r="AD7" s="257">
        <v>0</v>
      </c>
      <c r="AE7" s="257">
        <v>0</v>
      </c>
      <c r="AF7" s="257">
        <v>0</v>
      </c>
      <c r="AG7" s="257">
        <v>0</v>
      </c>
      <c r="AH7" s="257">
        <v>0</v>
      </c>
      <c r="AI7" s="257">
        <v>0</v>
      </c>
      <c r="AJ7" s="257">
        <v>0</v>
      </c>
      <c r="AK7" s="257">
        <v>0</v>
      </c>
      <c r="AL7" s="257">
        <v>0</v>
      </c>
      <c r="AM7" s="257">
        <v>0</v>
      </c>
      <c r="AN7" s="257">
        <v>0</v>
      </c>
      <c r="AO7" s="257">
        <v>0</v>
      </c>
      <c r="AP7" s="257">
        <v>0</v>
      </c>
      <c r="AQ7" s="257">
        <v>0</v>
      </c>
      <c r="AR7" s="257">
        <v>0</v>
      </c>
      <c r="AS7" s="257">
        <v>0</v>
      </c>
      <c r="AT7" s="257">
        <v>0</v>
      </c>
      <c r="AU7" s="257">
        <v>0</v>
      </c>
      <c r="AV7" s="257">
        <v>0</v>
      </c>
      <c r="AW7" s="257">
        <v>0</v>
      </c>
      <c r="AX7" s="257">
        <v>0</v>
      </c>
      <c r="AY7" s="257">
        <v>0</v>
      </c>
      <c r="AZ7" s="257">
        <v>0</v>
      </c>
      <c r="BA7" s="257">
        <v>0</v>
      </c>
      <c r="BB7" s="257">
        <v>0</v>
      </c>
      <c r="BC7" s="257">
        <v>0</v>
      </c>
      <c r="BD7" s="257">
        <v>0</v>
      </c>
      <c r="BE7" s="257">
        <v>0</v>
      </c>
      <c r="BF7" s="257">
        <v>0</v>
      </c>
      <c r="BG7" s="257">
        <v>0</v>
      </c>
      <c r="BH7" s="257">
        <v>0</v>
      </c>
      <c r="BI7" s="257">
        <v>0</v>
      </c>
      <c r="BJ7" s="257">
        <v>0</v>
      </c>
      <c r="BK7" s="257">
        <v>0</v>
      </c>
      <c r="BL7" s="257">
        <v>0</v>
      </c>
    </row>
    <row r="8" spans="1:64">
      <c r="A8" s="85">
        <v>2</v>
      </c>
      <c r="B8" s="106" t="s">
        <v>1230</v>
      </c>
      <c r="C8" s="190" t="s">
        <v>1231</v>
      </c>
      <c r="D8" s="118"/>
      <c r="E8" s="133">
        <v>0</v>
      </c>
      <c r="F8" s="133">
        <v>0</v>
      </c>
      <c r="G8" s="133">
        <v>0</v>
      </c>
      <c r="H8" s="133">
        <v>0</v>
      </c>
      <c r="I8" s="133">
        <v>0</v>
      </c>
      <c r="J8" s="133">
        <v>0</v>
      </c>
      <c r="K8" s="133">
        <v>0</v>
      </c>
      <c r="L8" s="133">
        <v>0</v>
      </c>
      <c r="M8" s="133">
        <v>0</v>
      </c>
      <c r="N8" s="133">
        <v>0</v>
      </c>
      <c r="O8" s="133">
        <v>0</v>
      </c>
      <c r="P8" s="133">
        <v>0</v>
      </c>
      <c r="Q8" s="133">
        <v>0</v>
      </c>
      <c r="R8" s="133">
        <v>0</v>
      </c>
      <c r="S8" s="133">
        <v>0</v>
      </c>
      <c r="T8" s="133">
        <v>0</v>
      </c>
      <c r="U8" s="133">
        <v>0</v>
      </c>
      <c r="V8" s="133">
        <v>0</v>
      </c>
      <c r="W8" s="133">
        <v>0</v>
      </c>
      <c r="X8" s="133">
        <v>0</v>
      </c>
      <c r="Y8" s="133">
        <v>0</v>
      </c>
      <c r="Z8" s="133">
        <v>0</v>
      </c>
      <c r="AA8" s="133">
        <v>0</v>
      </c>
      <c r="AB8" s="133">
        <v>0</v>
      </c>
      <c r="AC8" s="133">
        <v>0</v>
      </c>
      <c r="AD8" s="133">
        <v>0</v>
      </c>
      <c r="AE8" s="133">
        <v>0</v>
      </c>
      <c r="AF8" s="133">
        <v>0</v>
      </c>
      <c r="AG8" s="133">
        <v>0</v>
      </c>
      <c r="AH8" s="133">
        <v>0</v>
      </c>
      <c r="AI8" s="133">
        <v>0</v>
      </c>
      <c r="AJ8" s="133">
        <v>0</v>
      </c>
      <c r="AK8" s="133">
        <v>0</v>
      </c>
      <c r="AL8" s="133">
        <v>0</v>
      </c>
      <c r="AM8" s="133">
        <v>0</v>
      </c>
      <c r="AN8" s="133">
        <v>0</v>
      </c>
      <c r="AO8" s="133">
        <v>0</v>
      </c>
      <c r="AP8" s="133">
        <v>0</v>
      </c>
      <c r="AQ8" s="133">
        <v>0</v>
      </c>
      <c r="AR8" s="133">
        <v>0</v>
      </c>
      <c r="AS8" s="133">
        <v>0</v>
      </c>
      <c r="AT8" s="133">
        <v>0</v>
      </c>
      <c r="AU8" s="133">
        <v>0</v>
      </c>
      <c r="AV8" s="133">
        <v>0</v>
      </c>
      <c r="AW8" s="133">
        <v>0</v>
      </c>
      <c r="AX8" s="133">
        <v>0</v>
      </c>
      <c r="AY8" s="133">
        <v>0</v>
      </c>
      <c r="AZ8" s="133">
        <v>0</v>
      </c>
      <c r="BA8" s="133">
        <v>0</v>
      </c>
      <c r="BB8" s="133">
        <v>0</v>
      </c>
      <c r="BC8" s="133">
        <v>0</v>
      </c>
      <c r="BD8" s="133">
        <v>0</v>
      </c>
      <c r="BE8" s="133">
        <v>0</v>
      </c>
      <c r="BF8" s="133">
        <v>0</v>
      </c>
      <c r="BG8" s="133">
        <v>0</v>
      </c>
      <c r="BH8" s="133">
        <v>0</v>
      </c>
      <c r="BI8" s="133">
        <v>0</v>
      </c>
      <c r="BJ8" s="133">
        <v>0</v>
      </c>
      <c r="BK8" s="133">
        <v>0</v>
      </c>
      <c r="BL8" s="133">
        <v>0</v>
      </c>
    </row>
    <row r="9" spans="1:64">
      <c r="A9" s="85">
        <v>3</v>
      </c>
      <c r="B9" s="108" t="s">
        <v>1174</v>
      </c>
      <c r="C9" s="191" t="s">
        <v>1175</v>
      </c>
      <c r="D9" s="245"/>
      <c r="E9" s="133">
        <v>0</v>
      </c>
      <c r="F9" s="133">
        <v>0</v>
      </c>
      <c r="G9" s="133">
        <v>0</v>
      </c>
      <c r="H9" s="133">
        <v>0</v>
      </c>
      <c r="I9" s="133">
        <v>0</v>
      </c>
      <c r="J9" s="133">
        <v>0</v>
      </c>
      <c r="K9" s="133">
        <v>0</v>
      </c>
      <c r="L9" s="133">
        <v>0</v>
      </c>
      <c r="M9" s="133">
        <v>0</v>
      </c>
      <c r="N9" s="133">
        <v>0</v>
      </c>
      <c r="O9" s="133">
        <v>0</v>
      </c>
      <c r="P9" s="133">
        <v>0</v>
      </c>
      <c r="Q9" s="133">
        <v>0</v>
      </c>
      <c r="R9" s="133">
        <v>0</v>
      </c>
      <c r="S9" s="133">
        <v>0</v>
      </c>
      <c r="T9" s="133">
        <v>10000</v>
      </c>
      <c r="U9" s="133">
        <v>0</v>
      </c>
      <c r="V9" s="133">
        <v>900</v>
      </c>
      <c r="W9" s="133">
        <v>900</v>
      </c>
      <c r="X9" s="133">
        <v>11800</v>
      </c>
      <c r="Y9" s="133">
        <v>0</v>
      </c>
      <c r="Z9" s="133">
        <v>0</v>
      </c>
      <c r="AA9" s="133">
        <v>0</v>
      </c>
      <c r="AB9" s="133">
        <v>0</v>
      </c>
      <c r="AC9" s="133">
        <v>0</v>
      </c>
      <c r="AD9" s="133">
        <v>0</v>
      </c>
      <c r="AE9" s="133">
        <v>0</v>
      </c>
      <c r="AF9" s="133">
        <v>0</v>
      </c>
      <c r="AG9" s="133">
        <v>0</v>
      </c>
      <c r="AH9" s="133">
        <v>0</v>
      </c>
      <c r="AI9" s="133">
        <v>0</v>
      </c>
      <c r="AJ9" s="133">
        <v>0</v>
      </c>
      <c r="AK9" s="133">
        <v>0</v>
      </c>
      <c r="AL9" s="133">
        <v>0</v>
      </c>
      <c r="AM9" s="133">
        <v>0</v>
      </c>
      <c r="AN9" s="133">
        <v>0</v>
      </c>
      <c r="AO9" s="133">
        <v>0</v>
      </c>
      <c r="AP9" s="133">
        <v>0</v>
      </c>
      <c r="AQ9" s="133">
        <v>0</v>
      </c>
      <c r="AR9" s="133">
        <v>0</v>
      </c>
      <c r="AS9" s="133">
        <v>0</v>
      </c>
      <c r="AT9" s="133">
        <v>0</v>
      </c>
      <c r="AU9" s="133">
        <v>0</v>
      </c>
      <c r="AV9" s="133">
        <v>0</v>
      </c>
      <c r="AW9" s="133">
        <v>0</v>
      </c>
      <c r="AX9" s="133">
        <v>0</v>
      </c>
      <c r="AY9" s="133">
        <v>0</v>
      </c>
      <c r="AZ9" s="133">
        <v>0</v>
      </c>
      <c r="BA9" s="133">
        <v>0</v>
      </c>
      <c r="BB9" s="133">
        <v>0</v>
      </c>
      <c r="BC9" s="133">
        <v>0</v>
      </c>
      <c r="BD9" s="133">
        <v>0</v>
      </c>
      <c r="BE9" s="133">
        <v>0</v>
      </c>
      <c r="BF9" s="133">
        <v>0</v>
      </c>
      <c r="BG9" s="133">
        <v>0</v>
      </c>
      <c r="BH9" s="133">
        <v>0</v>
      </c>
      <c r="BI9" s="133">
        <v>0</v>
      </c>
      <c r="BJ9" s="133">
        <v>0</v>
      </c>
      <c r="BK9" s="133">
        <v>0</v>
      </c>
      <c r="BL9" s="133">
        <v>0</v>
      </c>
    </row>
    <row r="10" spans="1:64">
      <c r="A10" s="85">
        <v>4</v>
      </c>
      <c r="B10" s="106" t="s">
        <v>1232</v>
      </c>
      <c r="C10" s="190" t="s">
        <v>1233</v>
      </c>
      <c r="D10" s="118"/>
      <c r="E10" s="133">
        <v>0</v>
      </c>
      <c r="F10" s="133">
        <v>0</v>
      </c>
      <c r="G10" s="133">
        <v>0</v>
      </c>
      <c r="H10" s="133">
        <v>0</v>
      </c>
      <c r="I10" s="133">
        <v>0</v>
      </c>
      <c r="J10" s="133">
        <v>0</v>
      </c>
      <c r="K10" s="133">
        <v>0</v>
      </c>
      <c r="L10" s="133">
        <v>0</v>
      </c>
      <c r="M10" s="133">
        <v>0</v>
      </c>
      <c r="N10" s="133">
        <v>0</v>
      </c>
      <c r="O10" s="133">
        <v>0</v>
      </c>
      <c r="P10" s="133">
        <v>0</v>
      </c>
      <c r="Q10" s="133">
        <v>0</v>
      </c>
      <c r="R10" s="133">
        <v>0</v>
      </c>
      <c r="S10" s="133">
        <v>0</v>
      </c>
      <c r="T10" s="133">
        <v>0</v>
      </c>
      <c r="U10" s="133">
        <v>0</v>
      </c>
      <c r="V10" s="133">
        <v>0</v>
      </c>
      <c r="W10" s="133">
        <v>0</v>
      </c>
      <c r="X10" s="133">
        <v>0</v>
      </c>
      <c r="Y10" s="133">
        <v>0</v>
      </c>
      <c r="Z10" s="133">
        <v>0</v>
      </c>
      <c r="AA10" s="133">
        <v>0</v>
      </c>
      <c r="AB10" s="133">
        <v>0</v>
      </c>
      <c r="AC10" s="133">
        <v>0</v>
      </c>
      <c r="AD10" s="133">
        <v>0</v>
      </c>
      <c r="AE10" s="133">
        <v>0</v>
      </c>
      <c r="AF10" s="133">
        <v>0</v>
      </c>
      <c r="AG10" s="133">
        <v>0</v>
      </c>
      <c r="AH10" s="133">
        <v>0</v>
      </c>
      <c r="AI10" s="133">
        <v>0</v>
      </c>
      <c r="AJ10" s="133">
        <v>0</v>
      </c>
      <c r="AK10" s="133">
        <v>0</v>
      </c>
      <c r="AL10" s="133">
        <v>0</v>
      </c>
      <c r="AM10" s="133">
        <v>0</v>
      </c>
      <c r="AN10" s="133">
        <v>0</v>
      </c>
      <c r="AO10" s="133">
        <v>0</v>
      </c>
      <c r="AP10" s="133">
        <v>0</v>
      </c>
      <c r="AQ10" s="133">
        <v>0</v>
      </c>
      <c r="AR10" s="133">
        <v>0</v>
      </c>
      <c r="AS10" s="133">
        <v>0</v>
      </c>
      <c r="AT10" s="133">
        <v>0</v>
      </c>
      <c r="AU10" s="133">
        <v>0</v>
      </c>
      <c r="AV10" s="133">
        <v>0</v>
      </c>
      <c r="AW10" s="133">
        <v>0</v>
      </c>
      <c r="AX10" s="133">
        <v>0</v>
      </c>
      <c r="AY10" s="133">
        <v>0</v>
      </c>
      <c r="AZ10" s="133">
        <v>0</v>
      </c>
      <c r="BA10" s="133">
        <v>0</v>
      </c>
      <c r="BB10" s="133">
        <v>0</v>
      </c>
      <c r="BC10" s="133">
        <v>0</v>
      </c>
      <c r="BD10" s="133">
        <v>0</v>
      </c>
      <c r="BE10" s="133">
        <v>0</v>
      </c>
      <c r="BF10" s="133">
        <v>0</v>
      </c>
      <c r="BG10" s="133">
        <v>0</v>
      </c>
      <c r="BH10" s="133">
        <v>0</v>
      </c>
      <c r="BI10" s="133">
        <v>0</v>
      </c>
      <c r="BJ10" s="133">
        <v>0</v>
      </c>
      <c r="BK10" s="133">
        <v>0</v>
      </c>
      <c r="BL10" s="133">
        <v>0</v>
      </c>
    </row>
    <row r="11" spans="1:64">
      <c r="A11" s="85">
        <v>5</v>
      </c>
      <c r="B11" s="106" t="s">
        <v>810</v>
      </c>
      <c r="C11" s="190" t="s">
        <v>811</v>
      </c>
      <c r="D11" s="118"/>
      <c r="E11" s="133">
        <v>81131.45</v>
      </c>
      <c r="F11" s="133">
        <v>0</v>
      </c>
      <c r="G11" s="133">
        <v>7301.8305</v>
      </c>
      <c r="H11" s="133">
        <v>7301.8305</v>
      </c>
      <c r="I11" s="133">
        <v>95735.000999999989</v>
      </c>
      <c r="J11" s="133">
        <v>171638.33999999997</v>
      </c>
      <c r="K11" s="133">
        <v>0</v>
      </c>
      <c r="L11" s="133">
        <v>15447.4506</v>
      </c>
      <c r="M11" s="133">
        <v>15447.4506</v>
      </c>
      <c r="N11" s="133">
        <v>202534.00120000003</v>
      </c>
      <c r="O11" s="133">
        <v>167574.10999999999</v>
      </c>
      <c r="P11" s="133">
        <v>0</v>
      </c>
      <c r="Q11" s="133">
        <v>15081.669900000001</v>
      </c>
      <c r="R11" s="133">
        <v>15081.669900000001</v>
      </c>
      <c r="S11" s="133">
        <v>197736.99980000002</v>
      </c>
      <c r="T11" s="133">
        <v>214825.87999999998</v>
      </c>
      <c r="U11" s="133">
        <v>0</v>
      </c>
      <c r="V11" s="133">
        <v>19334.3292</v>
      </c>
      <c r="W11" s="133">
        <v>19334.3292</v>
      </c>
      <c r="X11" s="133">
        <v>253494.9884</v>
      </c>
      <c r="Y11" s="133">
        <v>0</v>
      </c>
      <c r="Z11" s="133">
        <v>0</v>
      </c>
      <c r="AA11" s="133">
        <v>0</v>
      </c>
      <c r="AB11" s="133">
        <v>0</v>
      </c>
      <c r="AC11" s="133">
        <v>0</v>
      </c>
      <c r="AD11" s="133">
        <v>0</v>
      </c>
      <c r="AE11" s="133">
        <v>0</v>
      </c>
      <c r="AF11" s="133">
        <v>0</v>
      </c>
      <c r="AG11" s="133">
        <v>0</v>
      </c>
      <c r="AH11" s="133">
        <v>0</v>
      </c>
      <c r="AI11" s="133">
        <v>0</v>
      </c>
      <c r="AJ11" s="133">
        <v>0</v>
      </c>
      <c r="AK11" s="133">
        <v>0</v>
      </c>
      <c r="AL11" s="133">
        <v>0</v>
      </c>
      <c r="AM11" s="133">
        <v>0</v>
      </c>
      <c r="AN11" s="133">
        <v>0</v>
      </c>
      <c r="AO11" s="133">
        <v>0</v>
      </c>
      <c r="AP11" s="133">
        <v>0</v>
      </c>
      <c r="AQ11" s="133">
        <v>0</v>
      </c>
      <c r="AR11" s="133">
        <v>0</v>
      </c>
      <c r="AS11" s="133">
        <v>0</v>
      </c>
      <c r="AT11" s="133">
        <v>0</v>
      </c>
      <c r="AU11" s="133">
        <v>0</v>
      </c>
      <c r="AV11" s="133">
        <v>0</v>
      </c>
      <c r="AW11" s="133">
        <v>0</v>
      </c>
      <c r="AX11" s="133">
        <v>0</v>
      </c>
      <c r="AY11" s="133">
        <v>0</v>
      </c>
      <c r="AZ11" s="133">
        <v>0</v>
      </c>
      <c r="BA11" s="133">
        <v>0</v>
      </c>
      <c r="BB11" s="133">
        <v>0</v>
      </c>
      <c r="BC11" s="133">
        <v>0</v>
      </c>
      <c r="BD11" s="133">
        <v>0</v>
      </c>
      <c r="BE11" s="133">
        <v>0</v>
      </c>
      <c r="BF11" s="133">
        <v>0</v>
      </c>
      <c r="BG11" s="133">
        <v>0</v>
      </c>
      <c r="BH11" s="133">
        <v>0</v>
      </c>
      <c r="BI11" s="133">
        <v>0</v>
      </c>
      <c r="BJ11" s="133">
        <v>0</v>
      </c>
      <c r="BK11" s="133">
        <v>0</v>
      </c>
      <c r="BL11" s="133">
        <v>0</v>
      </c>
    </row>
    <row r="12" spans="1:64">
      <c r="A12" s="85">
        <v>6</v>
      </c>
      <c r="B12" s="106" t="s">
        <v>1234</v>
      </c>
      <c r="C12" s="190" t="s">
        <v>1235</v>
      </c>
      <c r="D12" s="118"/>
      <c r="E12" s="133">
        <v>0</v>
      </c>
      <c r="F12" s="133">
        <v>0</v>
      </c>
      <c r="G12" s="133">
        <v>0</v>
      </c>
      <c r="H12" s="133">
        <v>0</v>
      </c>
      <c r="I12" s="133">
        <v>0</v>
      </c>
      <c r="J12" s="133">
        <v>0</v>
      </c>
      <c r="K12" s="133">
        <v>0</v>
      </c>
      <c r="L12" s="133">
        <v>0</v>
      </c>
      <c r="M12" s="133">
        <v>0</v>
      </c>
      <c r="N12" s="133">
        <v>0</v>
      </c>
      <c r="O12" s="133">
        <v>0</v>
      </c>
      <c r="P12" s="133">
        <v>0</v>
      </c>
      <c r="Q12" s="133">
        <v>0</v>
      </c>
      <c r="R12" s="133">
        <v>0</v>
      </c>
      <c r="S12" s="133">
        <v>0</v>
      </c>
      <c r="T12" s="133">
        <v>0</v>
      </c>
      <c r="U12" s="133">
        <v>0</v>
      </c>
      <c r="V12" s="133">
        <v>0</v>
      </c>
      <c r="W12" s="133">
        <v>0</v>
      </c>
      <c r="X12" s="133">
        <v>0</v>
      </c>
      <c r="Y12" s="133">
        <v>0</v>
      </c>
      <c r="Z12" s="133">
        <v>0</v>
      </c>
      <c r="AA12" s="133">
        <v>0</v>
      </c>
      <c r="AB12" s="133">
        <v>0</v>
      </c>
      <c r="AC12" s="133">
        <v>0</v>
      </c>
      <c r="AD12" s="133">
        <v>0</v>
      </c>
      <c r="AE12" s="133">
        <v>0</v>
      </c>
      <c r="AF12" s="133">
        <v>0</v>
      </c>
      <c r="AG12" s="133">
        <v>0</v>
      </c>
      <c r="AH12" s="133">
        <v>0</v>
      </c>
      <c r="AI12" s="133">
        <v>0</v>
      </c>
      <c r="AJ12" s="133">
        <v>0</v>
      </c>
      <c r="AK12" s="133">
        <v>0</v>
      </c>
      <c r="AL12" s="133">
        <v>0</v>
      </c>
      <c r="AM12" s="133">
        <v>0</v>
      </c>
      <c r="AN12" s="133">
        <v>0</v>
      </c>
      <c r="AO12" s="133">
        <v>0</v>
      </c>
      <c r="AP12" s="133">
        <v>0</v>
      </c>
      <c r="AQ12" s="133">
        <v>0</v>
      </c>
      <c r="AR12" s="133">
        <v>0</v>
      </c>
      <c r="AS12" s="133">
        <v>0</v>
      </c>
      <c r="AT12" s="133">
        <v>0</v>
      </c>
      <c r="AU12" s="133">
        <v>0</v>
      </c>
      <c r="AV12" s="133">
        <v>0</v>
      </c>
      <c r="AW12" s="133">
        <v>0</v>
      </c>
      <c r="AX12" s="133">
        <v>0</v>
      </c>
      <c r="AY12" s="133">
        <v>0</v>
      </c>
      <c r="AZ12" s="133">
        <v>0</v>
      </c>
      <c r="BA12" s="133">
        <v>0</v>
      </c>
      <c r="BB12" s="133">
        <v>0</v>
      </c>
      <c r="BC12" s="133">
        <v>0</v>
      </c>
      <c r="BD12" s="133">
        <v>0</v>
      </c>
      <c r="BE12" s="133">
        <v>0</v>
      </c>
      <c r="BF12" s="133">
        <v>0</v>
      </c>
      <c r="BG12" s="133">
        <v>0</v>
      </c>
      <c r="BH12" s="133">
        <v>0</v>
      </c>
      <c r="BI12" s="133">
        <v>0</v>
      </c>
      <c r="BJ12" s="133">
        <v>0</v>
      </c>
      <c r="BK12" s="133">
        <v>0</v>
      </c>
      <c r="BL12" s="133">
        <v>0</v>
      </c>
    </row>
    <row r="13" spans="1:64">
      <c r="A13" s="85">
        <v>7</v>
      </c>
      <c r="B13" s="106" t="s">
        <v>828</v>
      </c>
      <c r="C13" s="190" t="s">
        <v>829</v>
      </c>
      <c r="D13" s="118"/>
      <c r="E13" s="133">
        <v>21700</v>
      </c>
      <c r="F13" s="133">
        <v>0</v>
      </c>
      <c r="G13" s="133">
        <v>1953</v>
      </c>
      <c r="H13" s="133">
        <v>1953</v>
      </c>
      <c r="I13" s="133">
        <v>25606</v>
      </c>
      <c r="J13" s="133">
        <v>0</v>
      </c>
      <c r="K13" s="133">
        <v>0</v>
      </c>
      <c r="L13" s="133">
        <v>0</v>
      </c>
      <c r="M13" s="133">
        <v>0</v>
      </c>
      <c r="N13" s="133">
        <v>0</v>
      </c>
      <c r="O13" s="133">
        <v>13250</v>
      </c>
      <c r="P13" s="133">
        <v>0</v>
      </c>
      <c r="Q13" s="133">
        <v>1192.5</v>
      </c>
      <c r="R13" s="133">
        <v>1192.5</v>
      </c>
      <c r="S13" s="133">
        <v>15635</v>
      </c>
      <c r="T13" s="133">
        <v>31000</v>
      </c>
      <c r="U13" s="133">
        <v>0</v>
      </c>
      <c r="V13" s="133">
        <v>2790</v>
      </c>
      <c r="W13" s="133">
        <v>2790</v>
      </c>
      <c r="X13" s="133">
        <v>36580</v>
      </c>
      <c r="Y13" s="133">
        <v>0</v>
      </c>
      <c r="Z13" s="133">
        <v>0</v>
      </c>
      <c r="AA13" s="133">
        <v>0</v>
      </c>
      <c r="AB13" s="133">
        <v>0</v>
      </c>
      <c r="AC13" s="133">
        <v>0</v>
      </c>
      <c r="AD13" s="133">
        <v>0</v>
      </c>
      <c r="AE13" s="133">
        <v>0</v>
      </c>
      <c r="AF13" s="133">
        <v>0</v>
      </c>
      <c r="AG13" s="133">
        <v>0</v>
      </c>
      <c r="AH13" s="133">
        <v>0</v>
      </c>
      <c r="AI13" s="133">
        <v>0</v>
      </c>
      <c r="AJ13" s="133">
        <v>0</v>
      </c>
      <c r="AK13" s="133">
        <v>0</v>
      </c>
      <c r="AL13" s="133">
        <v>0</v>
      </c>
      <c r="AM13" s="133">
        <v>0</v>
      </c>
      <c r="AN13" s="133">
        <v>0</v>
      </c>
      <c r="AO13" s="133">
        <v>0</v>
      </c>
      <c r="AP13" s="133">
        <v>0</v>
      </c>
      <c r="AQ13" s="133">
        <v>0</v>
      </c>
      <c r="AR13" s="133">
        <v>0</v>
      </c>
      <c r="AS13" s="133">
        <v>0</v>
      </c>
      <c r="AT13" s="133">
        <v>0</v>
      </c>
      <c r="AU13" s="133">
        <v>0</v>
      </c>
      <c r="AV13" s="133">
        <v>0</v>
      </c>
      <c r="AW13" s="133">
        <v>0</v>
      </c>
      <c r="AX13" s="133">
        <v>0</v>
      </c>
      <c r="AY13" s="133">
        <v>0</v>
      </c>
      <c r="AZ13" s="133">
        <v>0</v>
      </c>
      <c r="BA13" s="133">
        <v>0</v>
      </c>
      <c r="BB13" s="133">
        <v>0</v>
      </c>
      <c r="BC13" s="133">
        <v>0</v>
      </c>
      <c r="BD13" s="133">
        <v>0</v>
      </c>
      <c r="BE13" s="133">
        <v>0</v>
      </c>
      <c r="BF13" s="133">
        <v>0</v>
      </c>
      <c r="BG13" s="133">
        <v>0</v>
      </c>
      <c r="BH13" s="133">
        <v>0</v>
      </c>
      <c r="BI13" s="133">
        <v>0</v>
      </c>
      <c r="BJ13" s="133">
        <v>0</v>
      </c>
      <c r="BK13" s="133">
        <v>0</v>
      </c>
      <c r="BL13" s="133">
        <v>0</v>
      </c>
    </row>
    <row r="14" spans="1:64">
      <c r="A14" s="85">
        <v>8</v>
      </c>
      <c r="B14" s="106" t="s">
        <v>910</v>
      </c>
      <c r="C14" s="190" t="s">
        <v>911</v>
      </c>
      <c r="D14" s="118"/>
      <c r="E14" s="133">
        <v>40500</v>
      </c>
      <c r="F14" s="133">
        <v>0</v>
      </c>
      <c r="G14" s="133">
        <v>3645</v>
      </c>
      <c r="H14" s="133">
        <v>3645</v>
      </c>
      <c r="I14" s="133">
        <v>47790.1</v>
      </c>
      <c r="J14" s="133">
        <v>97680</v>
      </c>
      <c r="K14" s="133">
        <v>0</v>
      </c>
      <c r="L14" s="133">
        <v>8791.2000000000007</v>
      </c>
      <c r="M14" s="133">
        <v>8791.2000000000007</v>
      </c>
      <c r="N14" s="133">
        <v>115262.39999999999</v>
      </c>
      <c r="O14" s="133">
        <v>159254</v>
      </c>
      <c r="P14" s="133">
        <v>0</v>
      </c>
      <c r="Q14" s="133">
        <v>14332.86</v>
      </c>
      <c r="R14" s="133">
        <v>14332.86</v>
      </c>
      <c r="S14" s="133">
        <v>187919.72</v>
      </c>
      <c r="T14" s="133">
        <v>197220</v>
      </c>
      <c r="U14" s="133">
        <v>0</v>
      </c>
      <c r="V14" s="133">
        <v>17749.8</v>
      </c>
      <c r="W14" s="133">
        <v>17749.8</v>
      </c>
      <c r="X14" s="133">
        <v>232720</v>
      </c>
      <c r="Y14" s="133">
        <v>0</v>
      </c>
      <c r="Z14" s="133">
        <v>0</v>
      </c>
      <c r="AA14" s="133">
        <v>0</v>
      </c>
      <c r="AB14" s="133">
        <v>0</v>
      </c>
      <c r="AC14" s="133">
        <v>0</v>
      </c>
      <c r="AD14" s="133">
        <v>0</v>
      </c>
      <c r="AE14" s="133">
        <v>0</v>
      </c>
      <c r="AF14" s="133">
        <v>0</v>
      </c>
      <c r="AG14" s="133">
        <v>0</v>
      </c>
      <c r="AH14" s="133">
        <v>0</v>
      </c>
      <c r="AI14" s="133">
        <v>0</v>
      </c>
      <c r="AJ14" s="133">
        <v>0</v>
      </c>
      <c r="AK14" s="133">
        <v>0</v>
      </c>
      <c r="AL14" s="133">
        <v>0</v>
      </c>
      <c r="AM14" s="133">
        <v>0</v>
      </c>
      <c r="AN14" s="133">
        <v>0</v>
      </c>
      <c r="AO14" s="133">
        <v>0</v>
      </c>
      <c r="AP14" s="133">
        <v>0</v>
      </c>
      <c r="AQ14" s="133">
        <v>0</v>
      </c>
      <c r="AR14" s="133">
        <v>0</v>
      </c>
      <c r="AS14" s="133">
        <v>0</v>
      </c>
      <c r="AT14" s="133">
        <v>0</v>
      </c>
      <c r="AU14" s="133">
        <v>0</v>
      </c>
      <c r="AV14" s="133">
        <v>0</v>
      </c>
      <c r="AW14" s="133">
        <v>0</v>
      </c>
      <c r="AX14" s="133">
        <v>0</v>
      </c>
      <c r="AY14" s="133">
        <v>0</v>
      </c>
      <c r="AZ14" s="133">
        <v>0</v>
      </c>
      <c r="BA14" s="133">
        <v>0</v>
      </c>
      <c r="BB14" s="133">
        <v>0</v>
      </c>
      <c r="BC14" s="133">
        <v>0</v>
      </c>
      <c r="BD14" s="133">
        <v>0</v>
      </c>
      <c r="BE14" s="133">
        <v>0</v>
      </c>
      <c r="BF14" s="133">
        <v>0</v>
      </c>
      <c r="BG14" s="133">
        <v>0</v>
      </c>
      <c r="BH14" s="133">
        <v>0</v>
      </c>
      <c r="BI14" s="133">
        <v>0</v>
      </c>
      <c r="BJ14" s="133">
        <v>0</v>
      </c>
      <c r="BK14" s="133">
        <v>0</v>
      </c>
      <c r="BL14" s="133">
        <v>0</v>
      </c>
    </row>
    <row r="15" spans="1:64">
      <c r="A15" s="85">
        <v>9</v>
      </c>
      <c r="B15" s="106" t="s">
        <v>839</v>
      </c>
      <c r="C15" s="190" t="s">
        <v>840</v>
      </c>
      <c r="D15" s="118"/>
      <c r="E15" s="133">
        <v>86000</v>
      </c>
      <c r="F15" s="133">
        <v>0</v>
      </c>
      <c r="G15" s="133">
        <v>7740</v>
      </c>
      <c r="H15" s="133">
        <v>7740</v>
      </c>
      <c r="I15" s="133">
        <v>101479.8</v>
      </c>
      <c r="J15" s="133">
        <v>85150</v>
      </c>
      <c r="K15" s="133">
        <v>0</v>
      </c>
      <c r="L15" s="133">
        <v>7663.5</v>
      </c>
      <c r="M15" s="133">
        <v>7663.5</v>
      </c>
      <c r="N15" s="133">
        <v>100477</v>
      </c>
      <c r="O15" s="133">
        <v>10000</v>
      </c>
      <c r="P15" s="133">
        <v>0</v>
      </c>
      <c r="Q15" s="133">
        <v>900</v>
      </c>
      <c r="R15" s="133">
        <v>900</v>
      </c>
      <c r="S15" s="133">
        <v>11800</v>
      </c>
      <c r="T15" s="133">
        <v>0</v>
      </c>
      <c r="U15" s="133">
        <v>0</v>
      </c>
      <c r="V15" s="133">
        <v>0</v>
      </c>
      <c r="W15" s="133">
        <v>0</v>
      </c>
      <c r="X15" s="133">
        <v>0</v>
      </c>
      <c r="Y15" s="133">
        <v>0</v>
      </c>
      <c r="Z15" s="133">
        <v>0</v>
      </c>
      <c r="AA15" s="133">
        <v>0</v>
      </c>
      <c r="AB15" s="133">
        <v>0</v>
      </c>
      <c r="AC15" s="133">
        <v>0</v>
      </c>
      <c r="AD15" s="133">
        <v>0</v>
      </c>
      <c r="AE15" s="133">
        <v>0</v>
      </c>
      <c r="AF15" s="133">
        <v>0</v>
      </c>
      <c r="AG15" s="133">
        <v>0</v>
      </c>
      <c r="AH15" s="133">
        <v>0</v>
      </c>
      <c r="AI15" s="133">
        <v>0</v>
      </c>
      <c r="AJ15" s="133">
        <v>0</v>
      </c>
      <c r="AK15" s="133">
        <v>0</v>
      </c>
      <c r="AL15" s="133">
        <v>0</v>
      </c>
      <c r="AM15" s="133">
        <v>0</v>
      </c>
      <c r="AN15" s="133">
        <v>0</v>
      </c>
      <c r="AO15" s="133">
        <v>0</v>
      </c>
      <c r="AP15" s="133">
        <v>0</v>
      </c>
      <c r="AQ15" s="133">
        <v>0</v>
      </c>
      <c r="AR15" s="133">
        <v>0</v>
      </c>
      <c r="AS15" s="133">
        <v>0</v>
      </c>
      <c r="AT15" s="133">
        <v>0</v>
      </c>
      <c r="AU15" s="133">
        <v>0</v>
      </c>
      <c r="AV15" s="133">
        <v>0</v>
      </c>
      <c r="AW15" s="133">
        <v>0</v>
      </c>
      <c r="AX15" s="133">
        <v>0</v>
      </c>
      <c r="AY15" s="133">
        <v>0</v>
      </c>
      <c r="AZ15" s="133">
        <v>0</v>
      </c>
      <c r="BA15" s="133">
        <v>0</v>
      </c>
      <c r="BB15" s="133">
        <v>0</v>
      </c>
      <c r="BC15" s="133">
        <v>0</v>
      </c>
      <c r="BD15" s="133">
        <v>0</v>
      </c>
      <c r="BE15" s="133">
        <v>0</v>
      </c>
      <c r="BF15" s="133">
        <v>0</v>
      </c>
      <c r="BG15" s="133">
        <v>0</v>
      </c>
      <c r="BH15" s="133">
        <v>0</v>
      </c>
      <c r="BI15" s="133">
        <v>0</v>
      </c>
      <c r="BJ15" s="133">
        <v>0</v>
      </c>
      <c r="BK15" s="133">
        <v>0</v>
      </c>
      <c r="BL15" s="133">
        <v>0</v>
      </c>
    </row>
    <row r="16" spans="1:64">
      <c r="A16" s="85">
        <v>10</v>
      </c>
      <c r="B16" s="106" t="s">
        <v>1236</v>
      </c>
      <c r="C16" s="190" t="s">
        <v>1237</v>
      </c>
      <c r="D16" s="118"/>
      <c r="E16" s="133">
        <v>0</v>
      </c>
      <c r="F16" s="133">
        <v>0</v>
      </c>
      <c r="G16" s="133">
        <v>0</v>
      </c>
      <c r="H16" s="133">
        <v>0</v>
      </c>
      <c r="I16" s="133">
        <v>0</v>
      </c>
      <c r="J16" s="133">
        <v>0</v>
      </c>
      <c r="K16" s="133">
        <v>0</v>
      </c>
      <c r="L16" s="133">
        <v>0</v>
      </c>
      <c r="M16" s="133">
        <v>0</v>
      </c>
      <c r="N16" s="133">
        <v>0</v>
      </c>
      <c r="O16" s="133">
        <v>0</v>
      </c>
      <c r="P16" s="133">
        <v>0</v>
      </c>
      <c r="Q16" s="133">
        <v>0</v>
      </c>
      <c r="R16" s="133">
        <v>0</v>
      </c>
      <c r="S16" s="133">
        <v>0</v>
      </c>
      <c r="T16" s="133">
        <v>0</v>
      </c>
      <c r="U16" s="133">
        <v>0</v>
      </c>
      <c r="V16" s="133">
        <v>0</v>
      </c>
      <c r="W16" s="133">
        <v>0</v>
      </c>
      <c r="X16" s="133">
        <v>0</v>
      </c>
      <c r="Y16" s="133">
        <v>0</v>
      </c>
      <c r="Z16" s="133">
        <v>0</v>
      </c>
      <c r="AA16" s="133">
        <v>0</v>
      </c>
      <c r="AB16" s="133">
        <v>0</v>
      </c>
      <c r="AC16" s="133">
        <v>0</v>
      </c>
      <c r="AD16" s="133">
        <v>0</v>
      </c>
      <c r="AE16" s="133">
        <v>0</v>
      </c>
      <c r="AF16" s="133">
        <v>0</v>
      </c>
      <c r="AG16" s="133">
        <v>0</v>
      </c>
      <c r="AH16" s="133">
        <v>0</v>
      </c>
      <c r="AI16" s="133">
        <v>0</v>
      </c>
      <c r="AJ16" s="133">
        <v>0</v>
      </c>
      <c r="AK16" s="133">
        <v>0</v>
      </c>
      <c r="AL16" s="133">
        <v>0</v>
      </c>
      <c r="AM16" s="133">
        <v>0</v>
      </c>
      <c r="AN16" s="133">
        <v>0</v>
      </c>
      <c r="AO16" s="133">
        <v>0</v>
      </c>
      <c r="AP16" s="133">
        <v>0</v>
      </c>
      <c r="AQ16" s="133">
        <v>0</v>
      </c>
      <c r="AR16" s="133">
        <v>0</v>
      </c>
      <c r="AS16" s="133">
        <v>0</v>
      </c>
      <c r="AT16" s="133">
        <v>0</v>
      </c>
      <c r="AU16" s="133">
        <v>0</v>
      </c>
      <c r="AV16" s="133">
        <v>0</v>
      </c>
      <c r="AW16" s="133">
        <v>0</v>
      </c>
      <c r="AX16" s="133">
        <v>0</v>
      </c>
      <c r="AY16" s="133">
        <v>0</v>
      </c>
      <c r="AZ16" s="133">
        <v>0</v>
      </c>
      <c r="BA16" s="133">
        <v>0</v>
      </c>
      <c r="BB16" s="133">
        <v>0</v>
      </c>
      <c r="BC16" s="133">
        <v>0</v>
      </c>
      <c r="BD16" s="133">
        <v>0</v>
      </c>
      <c r="BE16" s="133">
        <v>0</v>
      </c>
      <c r="BF16" s="133">
        <v>0</v>
      </c>
      <c r="BG16" s="133">
        <v>0</v>
      </c>
      <c r="BH16" s="133">
        <v>0</v>
      </c>
      <c r="BI16" s="133">
        <v>0</v>
      </c>
      <c r="BJ16" s="133">
        <v>0</v>
      </c>
      <c r="BK16" s="133">
        <v>0</v>
      </c>
      <c r="BL16" s="133">
        <v>0</v>
      </c>
    </row>
    <row r="17" spans="1:64">
      <c r="A17" s="85">
        <v>11</v>
      </c>
      <c r="B17" s="106" t="s">
        <v>799</v>
      </c>
      <c r="C17" s="190" t="s">
        <v>800</v>
      </c>
      <c r="D17" s="118"/>
      <c r="E17" s="133">
        <v>386179.2</v>
      </c>
      <c r="F17" s="133">
        <v>0</v>
      </c>
      <c r="G17" s="133">
        <v>54065.088000000003</v>
      </c>
      <c r="H17" s="133">
        <v>54065.088000000003</v>
      </c>
      <c r="I17" s="133">
        <v>494309.37599999999</v>
      </c>
      <c r="J17" s="133">
        <v>0</v>
      </c>
      <c r="K17" s="133">
        <v>0</v>
      </c>
      <c r="L17" s="133">
        <v>0</v>
      </c>
      <c r="M17" s="133">
        <v>0</v>
      </c>
      <c r="N17" s="133">
        <v>0</v>
      </c>
      <c r="O17" s="133">
        <v>0</v>
      </c>
      <c r="P17" s="133">
        <v>0</v>
      </c>
      <c r="Q17" s="133">
        <v>0</v>
      </c>
      <c r="R17" s="133">
        <v>0</v>
      </c>
      <c r="S17" s="133">
        <v>0</v>
      </c>
      <c r="T17" s="133">
        <v>0</v>
      </c>
      <c r="U17" s="133">
        <v>0</v>
      </c>
      <c r="V17" s="133">
        <v>0</v>
      </c>
      <c r="W17" s="133">
        <v>0</v>
      </c>
      <c r="X17" s="133">
        <v>0</v>
      </c>
      <c r="Y17" s="133">
        <v>0</v>
      </c>
      <c r="Z17" s="133">
        <v>0</v>
      </c>
      <c r="AA17" s="133">
        <v>0</v>
      </c>
      <c r="AB17" s="133">
        <v>0</v>
      </c>
      <c r="AC17" s="133">
        <v>0</v>
      </c>
      <c r="AD17" s="133">
        <v>0</v>
      </c>
      <c r="AE17" s="133">
        <v>0</v>
      </c>
      <c r="AF17" s="133">
        <v>0</v>
      </c>
      <c r="AG17" s="133">
        <v>0</v>
      </c>
      <c r="AH17" s="133">
        <v>0</v>
      </c>
      <c r="AI17" s="133">
        <v>0</v>
      </c>
      <c r="AJ17" s="133">
        <v>0</v>
      </c>
      <c r="AK17" s="133">
        <v>0</v>
      </c>
      <c r="AL17" s="133">
        <v>0</v>
      </c>
      <c r="AM17" s="133">
        <v>0</v>
      </c>
      <c r="AN17" s="133">
        <v>0</v>
      </c>
      <c r="AO17" s="133">
        <v>0</v>
      </c>
      <c r="AP17" s="133">
        <v>0</v>
      </c>
      <c r="AQ17" s="133">
        <v>0</v>
      </c>
      <c r="AR17" s="133">
        <v>0</v>
      </c>
      <c r="AS17" s="133">
        <v>0</v>
      </c>
      <c r="AT17" s="133">
        <v>0</v>
      </c>
      <c r="AU17" s="133">
        <v>0</v>
      </c>
      <c r="AV17" s="133">
        <v>0</v>
      </c>
      <c r="AW17" s="133">
        <v>0</v>
      </c>
      <c r="AX17" s="133">
        <v>0</v>
      </c>
      <c r="AY17" s="133">
        <v>0</v>
      </c>
      <c r="AZ17" s="133">
        <v>0</v>
      </c>
      <c r="BA17" s="133">
        <v>0</v>
      </c>
      <c r="BB17" s="133">
        <v>0</v>
      </c>
      <c r="BC17" s="133">
        <v>0</v>
      </c>
      <c r="BD17" s="133">
        <v>0</v>
      </c>
      <c r="BE17" s="133">
        <v>0</v>
      </c>
      <c r="BF17" s="133">
        <v>0</v>
      </c>
      <c r="BG17" s="133">
        <v>0</v>
      </c>
      <c r="BH17" s="133">
        <v>0</v>
      </c>
      <c r="BI17" s="133">
        <v>0</v>
      </c>
      <c r="BJ17" s="133">
        <v>0</v>
      </c>
      <c r="BK17" s="133">
        <v>0</v>
      </c>
      <c r="BL17" s="133">
        <v>0</v>
      </c>
    </row>
    <row r="18" spans="1:64">
      <c r="A18" s="85">
        <v>12</v>
      </c>
      <c r="B18" s="106" t="s">
        <v>1238</v>
      </c>
      <c r="C18" s="192" t="s">
        <v>1191</v>
      </c>
      <c r="D18" s="117"/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3">
        <v>0</v>
      </c>
      <c r="L18" s="133">
        <v>0</v>
      </c>
      <c r="M18" s="133">
        <v>0</v>
      </c>
      <c r="N18" s="133">
        <v>0</v>
      </c>
      <c r="O18" s="133">
        <v>0</v>
      </c>
      <c r="P18" s="133">
        <v>0</v>
      </c>
      <c r="Q18" s="133">
        <v>0</v>
      </c>
      <c r="R18" s="133">
        <v>0</v>
      </c>
      <c r="S18" s="133">
        <v>0</v>
      </c>
      <c r="T18" s="133">
        <v>0</v>
      </c>
      <c r="U18" s="133">
        <v>0</v>
      </c>
      <c r="V18" s="133">
        <v>0</v>
      </c>
      <c r="W18" s="133">
        <v>0</v>
      </c>
      <c r="X18" s="133">
        <v>0</v>
      </c>
      <c r="Y18" s="133">
        <v>0</v>
      </c>
      <c r="Z18" s="133">
        <v>0</v>
      </c>
      <c r="AA18" s="133">
        <v>0</v>
      </c>
      <c r="AB18" s="133">
        <v>0</v>
      </c>
      <c r="AC18" s="133">
        <v>0</v>
      </c>
      <c r="AD18" s="133">
        <v>0</v>
      </c>
      <c r="AE18" s="133">
        <v>0</v>
      </c>
      <c r="AF18" s="133">
        <v>0</v>
      </c>
      <c r="AG18" s="133">
        <v>0</v>
      </c>
      <c r="AH18" s="133">
        <v>0</v>
      </c>
      <c r="AI18" s="133">
        <v>0</v>
      </c>
      <c r="AJ18" s="133">
        <v>0</v>
      </c>
      <c r="AK18" s="133">
        <v>0</v>
      </c>
      <c r="AL18" s="133">
        <v>0</v>
      </c>
      <c r="AM18" s="133">
        <v>0</v>
      </c>
      <c r="AN18" s="133">
        <v>0</v>
      </c>
      <c r="AO18" s="133">
        <v>0</v>
      </c>
      <c r="AP18" s="133">
        <v>0</v>
      </c>
      <c r="AQ18" s="133">
        <v>0</v>
      </c>
      <c r="AR18" s="133">
        <v>0</v>
      </c>
      <c r="AS18" s="133">
        <v>0</v>
      </c>
      <c r="AT18" s="133">
        <v>0</v>
      </c>
      <c r="AU18" s="133">
        <v>0</v>
      </c>
      <c r="AV18" s="133">
        <v>0</v>
      </c>
      <c r="AW18" s="133">
        <v>0</v>
      </c>
      <c r="AX18" s="133">
        <v>0</v>
      </c>
      <c r="AY18" s="133">
        <v>0</v>
      </c>
      <c r="AZ18" s="133">
        <v>0</v>
      </c>
      <c r="BA18" s="133">
        <v>0</v>
      </c>
      <c r="BB18" s="133">
        <v>0</v>
      </c>
      <c r="BC18" s="133">
        <v>0</v>
      </c>
      <c r="BD18" s="133">
        <v>0</v>
      </c>
      <c r="BE18" s="133">
        <v>0</v>
      </c>
      <c r="BF18" s="133">
        <v>0</v>
      </c>
      <c r="BG18" s="133">
        <v>0</v>
      </c>
      <c r="BH18" s="133">
        <v>0</v>
      </c>
      <c r="BI18" s="133">
        <v>0</v>
      </c>
      <c r="BJ18" s="133">
        <v>0</v>
      </c>
      <c r="BK18" s="133">
        <v>0</v>
      </c>
      <c r="BL18" s="133">
        <v>0</v>
      </c>
    </row>
    <row r="19" spans="1:64">
      <c r="A19" s="85">
        <v>13</v>
      </c>
      <c r="B19" s="109" t="s">
        <v>806</v>
      </c>
      <c r="C19" s="193" t="s">
        <v>807</v>
      </c>
      <c r="D19" s="246"/>
      <c r="E19" s="133">
        <v>88461</v>
      </c>
      <c r="F19" s="133">
        <v>0</v>
      </c>
      <c r="G19" s="133">
        <v>7961.4900000000007</v>
      </c>
      <c r="H19" s="133">
        <v>7961.4900000000007</v>
      </c>
      <c r="I19" s="133">
        <v>104384</v>
      </c>
      <c r="J19" s="133">
        <v>67712</v>
      </c>
      <c r="K19" s="133">
        <v>0</v>
      </c>
      <c r="L19" s="133">
        <v>6094.08</v>
      </c>
      <c r="M19" s="133">
        <v>6094.08</v>
      </c>
      <c r="N19" s="133">
        <v>79899</v>
      </c>
      <c r="O19" s="133">
        <v>266263</v>
      </c>
      <c r="P19" s="133">
        <v>0</v>
      </c>
      <c r="Q19" s="133">
        <v>23963.67</v>
      </c>
      <c r="R19" s="133">
        <v>23963.67</v>
      </c>
      <c r="S19" s="133">
        <v>314191.00000000006</v>
      </c>
      <c r="T19" s="133">
        <v>470103</v>
      </c>
      <c r="U19" s="133">
        <v>0</v>
      </c>
      <c r="V19" s="133">
        <v>42309.26999999999</v>
      </c>
      <c r="W19" s="133">
        <v>42309.26999999999</v>
      </c>
      <c r="X19" s="133">
        <v>554723.5199999999</v>
      </c>
      <c r="Y19" s="133">
        <v>0</v>
      </c>
      <c r="Z19" s="133">
        <v>0</v>
      </c>
      <c r="AA19" s="133">
        <v>0</v>
      </c>
      <c r="AB19" s="133">
        <v>0</v>
      </c>
      <c r="AC19" s="133">
        <v>0</v>
      </c>
      <c r="AD19" s="133">
        <v>0</v>
      </c>
      <c r="AE19" s="133">
        <v>0</v>
      </c>
      <c r="AF19" s="133">
        <v>0</v>
      </c>
      <c r="AG19" s="133">
        <v>0</v>
      </c>
      <c r="AH19" s="133">
        <v>0</v>
      </c>
      <c r="AI19" s="133">
        <v>0</v>
      </c>
      <c r="AJ19" s="133">
        <v>0</v>
      </c>
      <c r="AK19" s="133">
        <v>0</v>
      </c>
      <c r="AL19" s="133">
        <v>0</v>
      </c>
      <c r="AM19" s="133">
        <v>0</v>
      </c>
      <c r="AN19" s="133">
        <v>0</v>
      </c>
      <c r="AO19" s="133">
        <v>0</v>
      </c>
      <c r="AP19" s="133">
        <v>0</v>
      </c>
      <c r="AQ19" s="133">
        <v>0</v>
      </c>
      <c r="AR19" s="133">
        <v>0</v>
      </c>
      <c r="AS19" s="133">
        <v>0</v>
      </c>
      <c r="AT19" s="133">
        <v>0</v>
      </c>
      <c r="AU19" s="133">
        <v>0</v>
      </c>
      <c r="AV19" s="133">
        <v>0</v>
      </c>
      <c r="AW19" s="133">
        <v>0</v>
      </c>
      <c r="AX19" s="133">
        <v>0</v>
      </c>
      <c r="AY19" s="133">
        <v>0</v>
      </c>
      <c r="AZ19" s="133">
        <v>0</v>
      </c>
      <c r="BA19" s="133">
        <v>0</v>
      </c>
      <c r="BB19" s="133">
        <v>0</v>
      </c>
      <c r="BC19" s="133">
        <v>0</v>
      </c>
      <c r="BD19" s="133">
        <v>0</v>
      </c>
      <c r="BE19" s="133">
        <v>0</v>
      </c>
      <c r="BF19" s="133">
        <v>0</v>
      </c>
      <c r="BG19" s="133">
        <v>0</v>
      </c>
      <c r="BH19" s="133">
        <v>0</v>
      </c>
      <c r="BI19" s="133">
        <v>0</v>
      </c>
      <c r="BJ19" s="133">
        <v>0</v>
      </c>
      <c r="BK19" s="133">
        <v>0</v>
      </c>
      <c r="BL19" s="133">
        <v>0</v>
      </c>
    </row>
    <row r="20" spans="1:64">
      <c r="A20" s="85">
        <v>14</v>
      </c>
      <c r="B20" s="106" t="s">
        <v>831</v>
      </c>
      <c r="C20" s="190" t="s">
        <v>832</v>
      </c>
      <c r="D20" s="118"/>
      <c r="E20" s="133">
        <v>8293.43</v>
      </c>
      <c r="F20" s="133">
        <v>0</v>
      </c>
      <c r="G20" s="133">
        <v>746.40869999999995</v>
      </c>
      <c r="H20" s="133">
        <v>746.40869999999995</v>
      </c>
      <c r="I20" s="133">
        <v>9786.2474000000002</v>
      </c>
      <c r="J20" s="133">
        <v>1013</v>
      </c>
      <c r="K20" s="133">
        <v>0</v>
      </c>
      <c r="L20" s="133">
        <v>91.169999999999987</v>
      </c>
      <c r="M20" s="133">
        <v>91.169999999999987</v>
      </c>
      <c r="N20" s="133">
        <v>1195.3400000000001</v>
      </c>
      <c r="O20" s="133">
        <v>5106.8200000000006</v>
      </c>
      <c r="P20" s="133">
        <v>0</v>
      </c>
      <c r="Q20" s="133">
        <v>459.61380000000003</v>
      </c>
      <c r="R20" s="133">
        <v>459.61380000000003</v>
      </c>
      <c r="S20" s="133">
        <v>6026.0375999999997</v>
      </c>
      <c r="T20" s="133">
        <v>7107.0499999999993</v>
      </c>
      <c r="U20" s="133">
        <v>0</v>
      </c>
      <c r="V20" s="133">
        <v>639.6345</v>
      </c>
      <c r="W20" s="133">
        <v>639.6345</v>
      </c>
      <c r="X20" s="133">
        <v>8386.3289999999997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133">
        <v>0</v>
      </c>
      <c r="AT20" s="133">
        <v>0</v>
      </c>
      <c r="AU20" s="133">
        <v>0</v>
      </c>
      <c r="AV20" s="133">
        <v>0</v>
      </c>
      <c r="AW20" s="133">
        <v>0</v>
      </c>
      <c r="AX20" s="133">
        <v>0</v>
      </c>
      <c r="AY20" s="133">
        <v>0</v>
      </c>
      <c r="AZ20" s="133">
        <v>0</v>
      </c>
      <c r="BA20" s="133">
        <v>0</v>
      </c>
      <c r="BB20" s="133">
        <v>0</v>
      </c>
      <c r="BC20" s="133">
        <v>0</v>
      </c>
      <c r="BD20" s="133">
        <v>0</v>
      </c>
      <c r="BE20" s="133">
        <v>0</v>
      </c>
      <c r="BF20" s="133">
        <v>0</v>
      </c>
      <c r="BG20" s="133">
        <v>0</v>
      </c>
      <c r="BH20" s="133">
        <v>0</v>
      </c>
      <c r="BI20" s="133">
        <v>0</v>
      </c>
      <c r="BJ20" s="133">
        <v>0</v>
      </c>
      <c r="BK20" s="133">
        <v>0</v>
      </c>
      <c r="BL20" s="133">
        <v>0</v>
      </c>
    </row>
    <row r="21" spans="1:64">
      <c r="A21" s="85">
        <v>15</v>
      </c>
      <c r="B21" s="106" t="s">
        <v>980</v>
      </c>
      <c r="C21" s="190" t="s">
        <v>981</v>
      </c>
      <c r="D21" s="118"/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16320</v>
      </c>
      <c r="K21" s="133">
        <v>0</v>
      </c>
      <c r="L21" s="133">
        <v>1468.8</v>
      </c>
      <c r="M21" s="133">
        <v>1468.8</v>
      </c>
      <c r="N21" s="133">
        <v>19258</v>
      </c>
      <c r="O21" s="133">
        <v>0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133">
        <v>0</v>
      </c>
      <c r="AT21" s="133">
        <v>0</v>
      </c>
      <c r="AU21" s="133">
        <v>0</v>
      </c>
      <c r="AV21" s="133">
        <v>0</v>
      </c>
      <c r="AW21" s="133">
        <v>0</v>
      </c>
      <c r="AX21" s="133">
        <v>0</v>
      </c>
      <c r="AY21" s="133">
        <v>0</v>
      </c>
      <c r="AZ21" s="133">
        <v>0</v>
      </c>
      <c r="BA21" s="133">
        <v>0</v>
      </c>
      <c r="BB21" s="133">
        <v>0</v>
      </c>
      <c r="BC21" s="133">
        <v>0</v>
      </c>
      <c r="BD21" s="133">
        <v>0</v>
      </c>
      <c r="BE21" s="133">
        <v>0</v>
      </c>
      <c r="BF21" s="133">
        <v>0</v>
      </c>
      <c r="BG21" s="133">
        <v>0</v>
      </c>
      <c r="BH21" s="133">
        <v>0</v>
      </c>
      <c r="BI21" s="133">
        <v>0</v>
      </c>
      <c r="BJ21" s="133">
        <v>0</v>
      </c>
      <c r="BK21" s="133">
        <v>0</v>
      </c>
      <c r="BL21" s="133">
        <v>0</v>
      </c>
    </row>
    <row r="22" spans="1:64">
      <c r="A22" s="85">
        <v>16</v>
      </c>
      <c r="B22" s="106" t="s">
        <v>1239</v>
      </c>
      <c r="C22" s="192" t="s">
        <v>1240</v>
      </c>
      <c r="D22" s="117"/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33">
        <v>0</v>
      </c>
      <c r="L22" s="133">
        <v>0</v>
      </c>
      <c r="M22" s="133">
        <v>0</v>
      </c>
      <c r="N22" s="133">
        <v>0</v>
      </c>
      <c r="O22" s="133">
        <v>0</v>
      </c>
      <c r="P22" s="133">
        <v>0</v>
      </c>
      <c r="Q22" s="133">
        <v>0</v>
      </c>
      <c r="R22" s="133">
        <v>0</v>
      </c>
      <c r="S22" s="133">
        <v>0</v>
      </c>
      <c r="T22" s="133">
        <v>0</v>
      </c>
      <c r="U22" s="133">
        <v>0</v>
      </c>
      <c r="V22" s="133">
        <v>0</v>
      </c>
      <c r="W22" s="133">
        <v>0</v>
      </c>
      <c r="X22" s="133">
        <v>0</v>
      </c>
      <c r="Y22" s="133">
        <v>0</v>
      </c>
      <c r="Z22" s="133">
        <v>0</v>
      </c>
      <c r="AA22" s="133">
        <v>0</v>
      </c>
      <c r="AB22" s="133">
        <v>0</v>
      </c>
      <c r="AC22" s="133">
        <v>0</v>
      </c>
      <c r="AD22" s="133">
        <v>0</v>
      </c>
      <c r="AE22" s="133">
        <v>0</v>
      </c>
      <c r="AF22" s="133">
        <v>0</v>
      </c>
      <c r="AG22" s="133">
        <v>0</v>
      </c>
      <c r="AH22" s="133">
        <v>0</v>
      </c>
      <c r="AI22" s="133">
        <v>0</v>
      </c>
      <c r="AJ22" s="133">
        <v>0</v>
      </c>
      <c r="AK22" s="133">
        <v>0</v>
      </c>
      <c r="AL22" s="133">
        <v>0</v>
      </c>
      <c r="AM22" s="133">
        <v>0</v>
      </c>
      <c r="AN22" s="133">
        <v>0</v>
      </c>
      <c r="AO22" s="133">
        <v>0</v>
      </c>
      <c r="AP22" s="133">
        <v>0</v>
      </c>
      <c r="AQ22" s="133">
        <v>0</v>
      </c>
      <c r="AR22" s="133">
        <v>0</v>
      </c>
      <c r="AS22" s="133">
        <v>0</v>
      </c>
      <c r="AT22" s="133">
        <v>0</v>
      </c>
      <c r="AU22" s="133">
        <v>0</v>
      </c>
      <c r="AV22" s="133">
        <v>0</v>
      </c>
      <c r="AW22" s="133">
        <v>0</v>
      </c>
      <c r="AX22" s="133">
        <v>0</v>
      </c>
      <c r="AY22" s="133">
        <v>0</v>
      </c>
      <c r="AZ22" s="133">
        <v>0</v>
      </c>
      <c r="BA22" s="133">
        <v>0</v>
      </c>
      <c r="BB22" s="133">
        <v>0</v>
      </c>
      <c r="BC22" s="133">
        <v>0</v>
      </c>
      <c r="BD22" s="133">
        <v>0</v>
      </c>
      <c r="BE22" s="133">
        <v>0</v>
      </c>
      <c r="BF22" s="133">
        <v>0</v>
      </c>
      <c r="BG22" s="133">
        <v>0</v>
      </c>
      <c r="BH22" s="133">
        <v>0</v>
      </c>
      <c r="BI22" s="133">
        <v>0</v>
      </c>
      <c r="BJ22" s="133">
        <v>0</v>
      </c>
      <c r="BK22" s="133">
        <v>0</v>
      </c>
      <c r="BL22" s="133">
        <v>0</v>
      </c>
    </row>
    <row r="23" spans="1:64">
      <c r="A23" s="85">
        <v>17</v>
      </c>
      <c r="B23" s="106" t="s">
        <v>848</v>
      </c>
      <c r="C23" s="190" t="s">
        <v>849</v>
      </c>
      <c r="D23" s="118"/>
      <c r="E23" s="133">
        <v>24600.799999999999</v>
      </c>
      <c r="F23" s="133">
        <v>0</v>
      </c>
      <c r="G23" s="133">
        <v>2214.0720000000001</v>
      </c>
      <c r="H23" s="133">
        <v>2214.0720000000001</v>
      </c>
      <c r="I23" s="133">
        <v>29029.004000000001</v>
      </c>
      <c r="J23" s="133">
        <v>28208</v>
      </c>
      <c r="K23" s="133">
        <v>0</v>
      </c>
      <c r="L23" s="133">
        <v>2538.7199999999998</v>
      </c>
      <c r="M23" s="133">
        <v>2538.7199999999998</v>
      </c>
      <c r="N23" s="133">
        <v>33285</v>
      </c>
      <c r="O23" s="133">
        <v>0</v>
      </c>
      <c r="P23" s="133">
        <v>0</v>
      </c>
      <c r="Q23" s="133">
        <v>0</v>
      </c>
      <c r="R23" s="133">
        <v>0</v>
      </c>
      <c r="S23" s="133">
        <v>0</v>
      </c>
      <c r="T23" s="133">
        <v>45747.199999999997</v>
      </c>
      <c r="U23" s="133">
        <v>0</v>
      </c>
      <c r="V23" s="133">
        <v>4117.2479999999996</v>
      </c>
      <c r="W23" s="133">
        <v>4117.2479999999996</v>
      </c>
      <c r="X23" s="133">
        <v>53980.996000000006</v>
      </c>
      <c r="Y23" s="133">
        <v>0</v>
      </c>
      <c r="Z23" s="133">
        <v>0</v>
      </c>
      <c r="AA23" s="133">
        <v>0</v>
      </c>
      <c r="AB23" s="133">
        <v>0</v>
      </c>
      <c r="AC23" s="133">
        <v>0</v>
      </c>
      <c r="AD23" s="133">
        <v>0</v>
      </c>
      <c r="AE23" s="133">
        <v>0</v>
      </c>
      <c r="AF23" s="133">
        <v>0</v>
      </c>
      <c r="AG23" s="133">
        <v>0</v>
      </c>
      <c r="AH23" s="133">
        <v>0</v>
      </c>
      <c r="AI23" s="133">
        <v>0</v>
      </c>
      <c r="AJ23" s="133">
        <v>0</v>
      </c>
      <c r="AK23" s="133">
        <v>0</v>
      </c>
      <c r="AL23" s="133">
        <v>0</v>
      </c>
      <c r="AM23" s="133">
        <v>0</v>
      </c>
      <c r="AN23" s="133">
        <v>0</v>
      </c>
      <c r="AO23" s="133">
        <v>0</v>
      </c>
      <c r="AP23" s="133">
        <v>0</v>
      </c>
      <c r="AQ23" s="133">
        <v>0</v>
      </c>
      <c r="AR23" s="133">
        <v>0</v>
      </c>
      <c r="AS23" s="133">
        <v>0</v>
      </c>
      <c r="AT23" s="133">
        <v>0</v>
      </c>
      <c r="AU23" s="133">
        <v>0</v>
      </c>
      <c r="AV23" s="133">
        <v>0</v>
      </c>
      <c r="AW23" s="133">
        <v>0</v>
      </c>
      <c r="AX23" s="133">
        <v>0</v>
      </c>
      <c r="AY23" s="133">
        <v>0</v>
      </c>
      <c r="AZ23" s="133">
        <v>0</v>
      </c>
      <c r="BA23" s="133">
        <v>0</v>
      </c>
      <c r="BB23" s="133">
        <v>0</v>
      </c>
      <c r="BC23" s="133">
        <v>0</v>
      </c>
      <c r="BD23" s="133">
        <v>0</v>
      </c>
      <c r="BE23" s="133">
        <v>0</v>
      </c>
      <c r="BF23" s="133">
        <v>0</v>
      </c>
      <c r="BG23" s="133">
        <v>0</v>
      </c>
      <c r="BH23" s="133">
        <v>0</v>
      </c>
      <c r="BI23" s="133">
        <v>0</v>
      </c>
      <c r="BJ23" s="133">
        <v>0</v>
      </c>
      <c r="BK23" s="133">
        <v>0</v>
      </c>
      <c r="BL23" s="133">
        <v>0</v>
      </c>
    </row>
    <row r="24" spans="1:64">
      <c r="A24" s="85">
        <v>18</v>
      </c>
      <c r="B24" s="106" t="s">
        <v>836</v>
      </c>
      <c r="C24" s="190" t="s">
        <v>837</v>
      </c>
      <c r="D24" s="118"/>
      <c r="E24" s="133">
        <v>4806</v>
      </c>
      <c r="F24" s="133">
        <v>0</v>
      </c>
      <c r="G24" s="133">
        <v>432.54</v>
      </c>
      <c r="H24" s="133">
        <v>432.54</v>
      </c>
      <c r="I24" s="133">
        <v>5671.08</v>
      </c>
      <c r="J24" s="133">
        <v>4795</v>
      </c>
      <c r="K24" s="133">
        <v>0</v>
      </c>
      <c r="L24" s="133">
        <v>431.55</v>
      </c>
      <c r="M24" s="133">
        <v>431.55</v>
      </c>
      <c r="N24" s="133">
        <v>5658.1</v>
      </c>
      <c r="O24" s="133">
        <v>4935.16</v>
      </c>
      <c r="P24" s="133">
        <v>0</v>
      </c>
      <c r="Q24" s="133">
        <v>444.1644</v>
      </c>
      <c r="R24" s="133">
        <v>444.1644</v>
      </c>
      <c r="S24" s="133">
        <v>5823.478799999999</v>
      </c>
      <c r="T24" s="133">
        <v>4871</v>
      </c>
      <c r="U24" s="133">
        <v>0</v>
      </c>
      <c r="V24" s="133">
        <v>438.39</v>
      </c>
      <c r="W24" s="133">
        <v>438.39</v>
      </c>
      <c r="X24" s="133">
        <v>5747.7800000000007</v>
      </c>
      <c r="Y24" s="133">
        <v>0</v>
      </c>
      <c r="Z24" s="133">
        <v>0</v>
      </c>
      <c r="AA24" s="133">
        <v>0</v>
      </c>
      <c r="AB24" s="133">
        <v>0</v>
      </c>
      <c r="AC24" s="133">
        <v>0</v>
      </c>
      <c r="AD24" s="133">
        <v>0</v>
      </c>
      <c r="AE24" s="133">
        <v>0</v>
      </c>
      <c r="AF24" s="133">
        <v>0</v>
      </c>
      <c r="AG24" s="133">
        <v>0</v>
      </c>
      <c r="AH24" s="133">
        <v>0</v>
      </c>
      <c r="AI24" s="133">
        <v>0</v>
      </c>
      <c r="AJ24" s="133">
        <v>0</v>
      </c>
      <c r="AK24" s="133">
        <v>0</v>
      </c>
      <c r="AL24" s="133">
        <v>0</v>
      </c>
      <c r="AM24" s="133">
        <v>0</v>
      </c>
      <c r="AN24" s="133">
        <v>0</v>
      </c>
      <c r="AO24" s="133">
        <v>0</v>
      </c>
      <c r="AP24" s="133">
        <v>0</v>
      </c>
      <c r="AQ24" s="133">
        <v>0</v>
      </c>
      <c r="AR24" s="133">
        <v>0</v>
      </c>
      <c r="AS24" s="133">
        <v>0</v>
      </c>
      <c r="AT24" s="133">
        <v>0</v>
      </c>
      <c r="AU24" s="133">
        <v>0</v>
      </c>
      <c r="AV24" s="133">
        <v>0</v>
      </c>
      <c r="AW24" s="133">
        <v>0</v>
      </c>
      <c r="AX24" s="133">
        <v>0</v>
      </c>
      <c r="AY24" s="133">
        <v>0</v>
      </c>
      <c r="AZ24" s="133">
        <v>0</v>
      </c>
      <c r="BA24" s="133">
        <v>0</v>
      </c>
      <c r="BB24" s="133">
        <v>0</v>
      </c>
      <c r="BC24" s="133">
        <v>0</v>
      </c>
      <c r="BD24" s="133">
        <v>0</v>
      </c>
      <c r="BE24" s="133">
        <v>0</v>
      </c>
      <c r="BF24" s="133">
        <v>0</v>
      </c>
      <c r="BG24" s="133">
        <v>0</v>
      </c>
      <c r="BH24" s="133">
        <v>0</v>
      </c>
      <c r="BI24" s="133">
        <v>0</v>
      </c>
      <c r="BJ24" s="133">
        <v>0</v>
      </c>
      <c r="BK24" s="133">
        <v>0</v>
      </c>
      <c r="BL24" s="133">
        <v>0</v>
      </c>
    </row>
    <row r="25" spans="1:64">
      <c r="A25" s="85">
        <v>19</v>
      </c>
      <c r="B25" s="108" t="s">
        <v>1241</v>
      </c>
      <c r="C25" s="191" t="s">
        <v>1242</v>
      </c>
      <c r="D25" s="245"/>
      <c r="E25" s="133">
        <v>0</v>
      </c>
      <c r="F25" s="133">
        <v>0</v>
      </c>
      <c r="G25" s="133">
        <v>0</v>
      </c>
      <c r="H25" s="133">
        <v>0</v>
      </c>
      <c r="I25" s="133">
        <v>0</v>
      </c>
      <c r="J25" s="133">
        <v>0</v>
      </c>
      <c r="K25" s="133">
        <v>0</v>
      </c>
      <c r="L25" s="133">
        <v>0</v>
      </c>
      <c r="M25" s="133">
        <v>0</v>
      </c>
      <c r="N25" s="133">
        <v>0</v>
      </c>
      <c r="O25" s="133">
        <v>0</v>
      </c>
      <c r="P25" s="133">
        <v>0</v>
      </c>
      <c r="Q25" s="133">
        <v>0</v>
      </c>
      <c r="R25" s="133">
        <v>0</v>
      </c>
      <c r="S25" s="133">
        <v>0</v>
      </c>
      <c r="T25" s="133">
        <v>0</v>
      </c>
      <c r="U25" s="133">
        <v>0</v>
      </c>
      <c r="V25" s="133">
        <v>0</v>
      </c>
      <c r="W25" s="133">
        <v>0</v>
      </c>
      <c r="X25" s="133">
        <v>0</v>
      </c>
      <c r="Y25" s="133">
        <v>0</v>
      </c>
      <c r="Z25" s="133">
        <v>0</v>
      </c>
      <c r="AA25" s="133">
        <v>0</v>
      </c>
      <c r="AB25" s="133">
        <v>0</v>
      </c>
      <c r="AC25" s="133">
        <v>0</v>
      </c>
      <c r="AD25" s="133">
        <v>0</v>
      </c>
      <c r="AE25" s="133">
        <v>0</v>
      </c>
      <c r="AF25" s="133">
        <v>0</v>
      </c>
      <c r="AG25" s="133">
        <v>0</v>
      </c>
      <c r="AH25" s="133">
        <v>0</v>
      </c>
      <c r="AI25" s="133">
        <v>0</v>
      </c>
      <c r="AJ25" s="133">
        <v>0</v>
      </c>
      <c r="AK25" s="133">
        <v>0</v>
      </c>
      <c r="AL25" s="133">
        <v>0</v>
      </c>
      <c r="AM25" s="133">
        <v>0</v>
      </c>
      <c r="AN25" s="133">
        <v>0</v>
      </c>
      <c r="AO25" s="133">
        <v>0</v>
      </c>
      <c r="AP25" s="133">
        <v>0</v>
      </c>
      <c r="AQ25" s="133">
        <v>0</v>
      </c>
      <c r="AR25" s="133">
        <v>0</v>
      </c>
      <c r="AS25" s="133">
        <v>0</v>
      </c>
      <c r="AT25" s="133">
        <v>0</v>
      </c>
      <c r="AU25" s="133">
        <v>0</v>
      </c>
      <c r="AV25" s="133">
        <v>0</v>
      </c>
      <c r="AW25" s="133">
        <v>0</v>
      </c>
      <c r="AX25" s="133">
        <v>0</v>
      </c>
      <c r="AY25" s="133">
        <v>0</v>
      </c>
      <c r="AZ25" s="133">
        <v>0</v>
      </c>
      <c r="BA25" s="133">
        <v>0</v>
      </c>
      <c r="BB25" s="133">
        <v>0</v>
      </c>
      <c r="BC25" s="133">
        <v>0</v>
      </c>
      <c r="BD25" s="133">
        <v>0</v>
      </c>
      <c r="BE25" s="133">
        <v>0</v>
      </c>
      <c r="BF25" s="133">
        <v>0</v>
      </c>
      <c r="BG25" s="133">
        <v>0</v>
      </c>
      <c r="BH25" s="133">
        <v>0</v>
      </c>
      <c r="BI25" s="133">
        <v>0</v>
      </c>
      <c r="BJ25" s="133">
        <v>0</v>
      </c>
      <c r="BK25" s="133">
        <v>0</v>
      </c>
      <c r="BL25" s="133">
        <v>0</v>
      </c>
    </row>
    <row r="26" spans="1:64">
      <c r="A26" s="85">
        <v>20</v>
      </c>
      <c r="B26" s="106" t="s">
        <v>796</v>
      </c>
      <c r="C26" s="190" t="s">
        <v>797</v>
      </c>
      <c r="D26" s="118"/>
      <c r="E26" s="133">
        <v>21838.400000000001</v>
      </c>
      <c r="F26" s="133">
        <v>0</v>
      </c>
      <c r="G26" s="133">
        <v>1965.4559999999999</v>
      </c>
      <c r="H26" s="133">
        <v>1965.4559999999999</v>
      </c>
      <c r="I26" s="133">
        <v>25769.312000000002</v>
      </c>
      <c r="J26" s="133">
        <v>0</v>
      </c>
      <c r="K26" s="133">
        <v>0</v>
      </c>
      <c r="L26" s="133">
        <v>0</v>
      </c>
      <c r="M26" s="133">
        <v>0</v>
      </c>
      <c r="N26" s="133">
        <v>0</v>
      </c>
      <c r="O26" s="133">
        <v>1556.3</v>
      </c>
      <c r="P26" s="133">
        <v>0</v>
      </c>
      <c r="Q26" s="133">
        <v>140.06700000000001</v>
      </c>
      <c r="R26" s="133">
        <v>140.06700000000001</v>
      </c>
      <c r="S26" s="133">
        <v>1836.434</v>
      </c>
      <c r="T26" s="133">
        <v>39374.649999999994</v>
      </c>
      <c r="U26" s="133">
        <v>0</v>
      </c>
      <c r="V26" s="133">
        <v>3543.7184999999995</v>
      </c>
      <c r="W26" s="133">
        <v>3543.7184999999995</v>
      </c>
      <c r="X26" s="133">
        <v>46462.086999999992</v>
      </c>
      <c r="Y26" s="133">
        <v>0</v>
      </c>
      <c r="Z26" s="133">
        <v>0</v>
      </c>
      <c r="AA26" s="133">
        <v>0</v>
      </c>
      <c r="AB26" s="133">
        <v>0</v>
      </c>
      <c r="AC26" s="133">
        <v>0</v>
      </c>
      <c r="AD26" s="133">
        <v>0</v>
      </c>
      <c r="AE26" s="133">
        <v>0</v>
      </c>
      <c r="AF26" s="133">
        <v>0</v>
      </c>
      <c r="AG26" s="133">
        <v>0</v>
      </c>
      <c r="AH26" s="133">
        <v>0</v>
      </c>
      <c r="AI26" s="133">
        <v>0</v>
      </c>
      <c r="AJ26" s="133">
        <v>0</v>
      </c>
      <c r="AK26" s="133">
        <v>0</v>
      </c>
      <c r="AL26" s="133">
        <v>0</v>
      </c>
      <c r="AM26" s="133">
        <v>0</v>
      </c>
      <c r="AN26" s="133">
        <v>0</v>
      </c>
      <c r="AO26" s="133">
        <v>0</v>
      </c>
      <c r="AP26" s="133">
        <v>0</v>
      </c>
      <c r="AQ26" s="133">
        <v>0</v>
      </c>
      <c r="AR26" s="133">
        <v>0</v>
      </c>
      <c r="AS26" s="133">
        <v>0</v>
      </c>
      <c r="AT26" s="133">
        <v>0</v>
      </c>
      <c r="AU26" s="133">
        <v>0</v>
      </c>
      <c r="AV26" s="133">
        <v>0</v>
      </c>
      <c r="AW26" s="133">
        <v>0</v>
      </c>
      <c r="AX26" s="133">
        <v>0</v>
      </c>
      <c r="AY26" s="133">
        <v>0</v>
      </c>
      <c r="AZ26" s="133">
        <v>0</v>
      </c>
      <c r="BA26" s="133">
        <v>0</v>
      </c>
      <c r="BB26" s="133">
        <v>0</v>
      </c>
      <c r="BC26" s="133">
        <v>0</v>
      </c>
      <c r="BD26" s="133">
        <v>0</v>
      </c>
      <c r="BE26" s="133">
        <v>0</v>
      </c>
      <c r="BF26" s="133">
        <v>0</v>
      </c>
      <c r="BG26" s="133">
        <v>0</v>
      </c>
      <c r="BH26" s="133">
        <v>0</v>
      </c>
      <c r="BI26" s="133">
        <v>0</v>
      </c>
      <c r="BJ26" s="133">
        <v>0</v>
      </c>
      <c r="BK26" s="133">
        <v>0</v>
      </c>
      <c r="BL26" s="133">
        <v>0</v>
      </c>
    </row>
    <row r="27" spans="1:64">
      <c r="A27" s="85">
        <v>21</v>
      </c>
      <c r="B27" s="112" t="s">
        <v>1243</v>
      </c>
      <c r="C27" s="194" t="s">
        <v>1244</v>
      </c>
      <c r="D27" s="263"/>
      <c r="E27" s="133">
        <v>0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0</v>
      </c>
      <c r="L27" s="133">
        <v>0</v>
      </c>
      <c r="M27" s="133">
        <v>0</v>
      </c>
      <c r="N27" s="133">
        <v>0</v>
      </c>
      <c r="O27" s="133">
        <v>0</v>
      </c>
      <c r="P27" s="133">
        <v>0</v>
      </c>
      <c r="Q27" s="133">
        <v>0</v>
      </c>
      <c r="R27" s="133">
        <v>0</v>
      </c>
      <c r="S27" s="133">
        <v>0</v>
      </c>
      <c r="T27" s="133">
        <v>0</v>
      </c>
      <c r="U27" s="133">
        <v>0</v>
      </c>
      <c r="V27" s="133">
        <v>0</v>
      </c>
      <c r="W27" s="133">
        <v>0</v>
      </c>
      <c r="X27" s="133">
        <v>0</v>
      </c>
      <c r="Y27" s="133">
        <v>0</v>
      </c>
      <c r="Z27" s="133">
        <v>0</v>
      </c>
      <c r="AA27" s="133">
        <v>0</v>
      </c>
      <c r="AB27" s="133">
        <v>0</v>
      </c>
      <c r="AC27" s="133">
        <v>0</v>
      </c>
      <c r="AD27" s="133">
        <v>0</v>
      </c>
      <c r="AE27" s="133">
        <v>0</v>
      </c>
      <c r="AF27" s="133">
        <v>0</v>
      </c>
      <c r="AG27" s="133">
        <v>0</v>
      </c>
      <c r="AH27" s="133">
        <v>0</v>
      </c>
      <c r="AI27" s="133">
        <v>0</v>
      </c>
      <c r="AJ27" s="133">
        <v>0</v>
      </c>
      <c r="AK27" s="133">
        <v>0</v>
      </c>
      <c r="AL27" s="133">
        <v>0</v>
      </c>
      <c r="AM27" s="133">
        <v>0</v>
      </c>
      <c r="AN27" s="133">
        <v>0</v>
      </c>
      <c r="AO27" s="133">
        <v>0</v>
      </c>
      <c r="AP27" s="133">
        <v>0</v>
      </c>
      <c r="AQ27" s="133">
        <v>0</v>
      </c>
      <c r="AR27" s="133">
        <v>0</v>
      </c>
      <c r="AS27" s="133">
        <v>0</v>
      </c>
      <c r="AT27" s="133">
        <v>0</v>
      </c>
      <c r="AU27" s="133">
        <v>0</v>
      </c>
      <c r="AV27" s="133">
        <v>0</v>
      </c>
      <c r="AW27" s="133">
        <v>0</v>
      </c>
      <c r="AX27" s="133">
        <v>0</v>
      </c>
      <c r="AY27" s="133">
        <v>0</v>
      </c>
      <c r="AZ27" s="133">
        <v>0</v>
      </c>
      <c r="BA27" s="133">
        <v>0</v>
      </c>
      <c r="BB27" s="133">
        <v>0</v>
      </c>
      <c r="BC27" s="133">
        <v>0</v>
      </c>
      <c r="BD27" s="133">
        <v>0</v>
      </c>
      <c r="BE27" s="133">
        <v>0</v>
      </c>
      <c r="BF27" s="133">
        <v>0</v>
      </c>
      <c r="BG27" s="133">
        <v>0</v>
      </c>
      <c r="BH27" s="133">
        <v>0</v>
      </c>
      <c r="BI27" s="133">
        <v>0</v>
      </c>
      <c r="BJ27" s="133">
        <v>0</v>
      </c>
      <c r="BK27" s="133">
        <v>0</v>
      </c>
      <c r="BL27" s="133">
        <v>0</v>
      </c>
    </row>
    <row r="28" spans="1:64">
      <c r="A28" s="85">
        <v>22</v>
      </c>
      <c r="B28" s="106" t="s">
        <v>852</v>
      </c>
      <c r="C28" s="190" t="s">
        <v>853</v>
      </c>
      <c r="D28" s="118"/>
      <c r="E28" s="133">
        <v>1400</v>
      </c>
      <c r="F28" s="133">
        <v>0</v>
      </c>
      <c r="G28" s="133">
        <v>126</v>
      </c>
      <c r="H28" s="133">
        <v>126</v>
      </c>
      <c r="I28" s="133">
        <v>1652</v>
      </c>
      <c r="J28" s="133">
        <v>0</v>
      </c>
      <c r="K28" s="133">
        <v>0</v>
      </c>
      <c r="L28" s="133">
        <v>0</v>
      </c>
      <c r="M28" s="133">
        <v>0</v>
      </c>
      <c r="N28" s="133">
        <v>0</v>
      </c>
      <c r="O28" s="133">
        <v>0</v>
      </c>
      <c r="P28" s="133">
        <v>0</v>
      </c>
      <c r="Q28" s="133">
        <v>0</v>
      </c>
      <c r="R28" s="133">
        <v>0</v>
      </c>
      <c r="S28" s="133">
        <v>0</v>
      </c>
      <c r="T28" s="133">
        <v>0</v>
      </c>
      <c r="U28" s="133">
        <v>0</v>
      </c>
      <c r="V28" s="133">
        <v>0</v>
      </c>
      <c r="W28" s="133">
        <v>0</v>
      </c>
      <c r="X28" s="133">
        <v>0</v>
      </c>
      <c r="Y28" s="133">
        <v>0</v>
      </c>
      <c r="Z28" s="133">
        <v>0</v>
      </c>
      <c r="AA28" s="133">
        <v>0</v>
      </c>
      <c r="AB28" s="133">
        <v>0</v>
      </c>
      <c r="AC28" s="133">
        <v>0</v>
      </c>
      <c r="AD28" s="133">
        <v>0</v>
      </c>
      <c r="AE28" s="133">
        <v>0</v>
      </c>
      <c r="AF28" s="133">
        <v>0</v>
      </c>
      <c r="AG28" s="133">
        <v>0</v>
      </c>
      <c r="AH28" s="133">
        <v>0</v>
      </c>
      <c r="AI28" s="133">
        <v>0</v>
      </c>
      <c r="AJ28" s="133">
        <v>0</v>
      </c>
      <c r="AK28" s="133">
        <v>0</v>
      </c>
      <c r="AL28" s="133">
        <v>0</v>
      </c>
      <c r="AM28" s="133">
        <v>0</v>
      </c>
      <c r="AN28" s="133">
        <v>0</v>
      </c>
      <c r="AO28" s="133">
        <v>0</v>
      </c>
      <c r="AP28" s="133">
        <v>0</v>
      </c>
      <c r="AQ28" s="133">
        <v>0</v>
      </c>
      <c r="AR28" s="133">
        <v>0</v>
      </c>
      <c r="AS28" s="133">
        <v>0</v>
      </c>
      <c r="AT28" s="133">
        <v>0</v>
      </c>
      <c r="AU28" s="133">
        <v>0</v>
      </c>
      <c r="AV28" s="133">
        <v>0</v>
      </c>
      <c r="AW28" s="133">
        <v>0</v>
      </c>
      <c r="AX28" s="133">
        <v>0</v>
      </c>
      <c r="AY28" s="133">
        <v>0</v>
      </c>
      <c r="AZ28" s="133">
        <v>0</v>
      </c>
      <c r="BA28" s="133">
        <v>0</v>
      </c>
      <c r="BB28" s="133">
        <v>0</v>
      </c>
      <c r="BC28" s="133">
        <v>0</v>
      </c>
      <c r="BD28" s="133">
        <v>0</v>
      </c>
      <c r="BE28" s="133">
        <v>0</v>
      </c>
      <c r="BF28" s="133">
        <v>0</v>
      </c>
      <c r="BG28" s="133">
        <v>0</v>
      </c>
      <c r="BH28" s="133">
        <v>0</v>
      </c>
      <c r="BI28" s="133">
        <v>0</v>
      </c>
      <c r="BJ28" s="133">
        <v>0</v>
      </c>
      <c r="BK28" s="133">
        <v>0</v>
      </c>
      <c r="BL28" s="133">
        <v>0</v>
      </c>
    </row>
    <row r="29" spans="1:64">
      <c r="A29" s="85">
        <v>23</v>
      </c>
      <c r="B29" s="112" t="s">
        <v>1245</v>
      </c>
      <c r="C29" s="192" t="s">
        <v>1246</v>
      </c>
      <c r="D29" s="117"/>
      <c r="E29" s="133">
        <v>0</v>
      </c>
      <c r="F29" s="133">
        <v>0</v>
      </c>
      <c r="G29" s="133">
        <v>0</v>
      </c>
      <c r="H29" s="133">
        <v>0</v>
      </c>
      <c r="I29" s="133">
        <v>0</v>
      </c>
      <c r="J29" s="133">
        <v>0</v>
      </c>
      <c r="K29" s="133">
        <v>0</v>
      </c>
      <c r="L29" s="133">
        <v>0</v>
      </c>
      <c r="M29" s="133">
        <v>0</v>
      </c>
      <c r="N29" s="133">
        <v>0</v>
      </c>
      <c r="O29" s="133">
        <v>0</v>
      </c>
      <c r="P29" s="133">
        <v>0</v>
      </c>
      <c r="Q29" s="133">
        <v>0</v>
      </c>
      <c r="R29" s="133">
        <v>0</v>
      </c>
      <c r="S29" s="133">
        <v>0</v>
      </c>
      <c r="T29" s="133">
        <v>0</v>
      </c>
      <c r="U29" s="133">
        <v>0</v>
      </c>
      <c r="V29" s="133">
        <v>0</v>
      </c>
      <c r="W29" s="133">
        <v>0</v>
      </c>
      <c r="X29" s="133">
        <v>0</v>
      </c>
      <c r="Y29" s="133">
        <v>0</v>
      </c>
      <c r="Z29" s="133">
        <v>0</v>
      </c>
      <c r="AA29" s="133">
        <v>0</v>
      </c>
      <c r="AB29" s="133">
        <v>0</v>
      </c>
      <c r="AC29" s="133">
        <v>0</v>
      </c>
      <c r="AD29" s="133">
        <v>0</v>
      </c>
      <c r="AE29" s="133">
        <v>0</v>
      </c>
      <c r="AF29" s="133">
        <v>0</v>
      </c>
      <c r="AG29" s="133">
        <v>0</v>
      </c>
      <c r="AH29" s="133">
        <v>0</v>
      </c>
      <c r="AI29" s="133">
        <v>0</v>
      </c>
      <c r="AJ29" s="133">
        <v>0</v>
      </c>
      <c r="AK29" s="133">
        <v>0</v>
      </c>
      <c r="AL29" s="133">
        <v>0</v>
      </c>
      <c r="AM29" s="133">
        <v>0</v>
      </c>
      <c r="AN29" s="133">
        <v>0</v>
      </c>
      <c r="AO29" s="133">
        <v>0</v>
      </c>
      <c r="AP29" s="133">
        <v>0</v>
      </c>
      <c r="AQ29" s="133">
        <v>0</v>
      </c>
      <c r="AR29" s="133">
        <v>0</v>
      </c>
      <c r="AS29" s="133">
        <v>0</v>
      </c>
      <c r="AT29" s="133">
        <v>0</v>
      </c>
      <c r="AU29" s="133">
        <v>0</v>
      </c>
      <c r="AV29" s="133">
        <v>0</v>
      </c>
      <c r="AW29" s="133">
        <v>0</v>
      </c>
      <c r="AX29" s="133">
        <v>0</v>
      </c>
      <c r="AY29" s="133">
        <v>0</v>
      </c>
      <c r="AZ29" s="133">
        <v>0</v>
      </c>
      <c r="BA29" s="133">
        <v>0</v>
      </c>
      <c r="BB29" s="133">
        <v>0</v>
      </c>
      <c r="BC29" s="133">
        <v>0</v>
      </c>
      <c r="BD29" s="133">
        <v>0</v>
      </c>
      <c r="BE29" s="133">
        <v>0</v>
      </c>
      <c r="BF29" s="133">
        <v>0</v>
      </c>
      <c r="BG29" s="133">
        <v>0</v>
      </c>
      <c r="BH29" s="133">
        <v>0</v>
      </c>
      <c r="BI29" s="133">
        <v>0</v>
      </c>
      <c r="BJ29" s="133">
        <v>0</v>
      </c>
      <c r="BK29" s="133">
        <v>0</v>
      </c>
      <c r="BL29" s="133">
        <v>0</v>
      </c>
    </row>
    <row r="30" spans="1:64">
      <c r="A30" s="85">
        <v>24</v>
      </c>
      <c r="B30" s="106" t="s">
        <v>1247</v>
      </c>
      <c r="C30" s="190" t="s">
        <v>1248</v>
      </c>
      <c r="D30" s="118"/>
      <c r="E30" s="133">
        <v>0</v>
      </c>
      <c r="F30" s="133">
        <v>0</v>
      </c>
      <c r="G30" s="133">
        <v>0</v>
      </c>
      <c r="H30" s="133">
        <v>0</v>
      </c>
      <c r="I30" s="133">
        <v>0</v>
      </c>
      <c r="J30" s="133">
        <v>0</v>
      </c>
      <c r="K30" s="133">
        <v>0</v>
      </c>
      <c r="L30" s="133">
        <v>0</v>
      </c>
      <c r="M30" s="133">
        <v>0</v>
      </c>
      <c r="N30" s="133">
        <v>0</v>
      </c>
      <c r="O30" s="133">
        <v>0</v>
      </c>
      <c r="P30" s="133">
        <v>0</v>
      </c>
      <c r="Q30" s="133">
        <v>0</v>
      </c>
      <c r="R30" s="133">
        <v>0</v>
      </c>
      <c r="S30" s="133">
        <v>0</v>
      </c>
      <c r="T30" s="133">
        <v>0</v>
      </c>
      <c r="U30" s="133">
        <v>0</v>
      </c>
      <c r="V30" s="133">
        <v>0</v>
      </c>
      <c r="W30" s="133">
        <v>0</v>
      </c>
      <c r="X30" s="133">
        <v>0</v>
      </c>
      <c r="Y30" s="133">
        <v>0</v>
      </c>
      <c r="Z30" s="133">
        <v>0</v>
      </c>
      <c r="AA30" s="133">
        <v>0</v>
      </c>
      <c r="AB30" s="133">
        <v>0</v>
      </c>
      <c r="AC30" s="133">
        <v>0</v>
      </c>
      <c r="AD30" s="133">
        <v>0</v>
      </c>
      <c r="AE30" s="133">
        <v>0</v>
      </c>
      <c r="AF30" s="133">
        <v>0</v>
      </c>
      <c r="AG30" s="133">
        <v>0</v>
      </c>
      <c r="AH30" s="133">
        <v>0</v>
      </c>
      <c r="AI30" s="133">
        <v>0</v>
      </c>
      <c r="AJ30" s="133">
        <v>0</v>
      </c>
      <c r="AK30" s="133">
        <v>0</v>
      </c>
      <c r="AL30" s="133">
        <v>0</v>
      </c>
      <c r="AM30" s="133">
        <v>0</v>
      </c>
      <c r="AN30" s="133">
        <v>0</v>
      </c>
      <c r="AO30" s="133">
        <v>0</v>
      </c>
      <c r="AP30" s="133">
        <v>0</v>
      </c>
      <c r="AQ30" s="133">
        <v>0</v>
      </c>
      <c r="AR30" s="133">
        <v>0</v>
      </c>
      <c r="AS30" s="133">
        <v>0</v>
      </c>
      <c r="AT30" s="133">
        <v>0</v>
      </c>
      <c r="AU30" s="133">
        <v>0</v>
      </c>
      <c r="AV30" s="133">
        <v>0</v>
      </c>
      <c r="AW30" s="133">
        <v>0</v>
      </c>
      <c r="AX30" s="133">
        <v>0</v>
      </c>
      <c r="AY30" s="133">
        <v>0</v>
      </c>
      <c r="AZ30" s="133">
        <v>0</v>
      </c>
      <c r="BA30" s="133">
        <v>0</v>
      </c>
      <c r="BB30" s="133">
        <v>0</v>
      </c>
      <c r="BC30" s="133">
        <v>0</v>
      </c>
      <c r="BD30" s="133">
        <v>0</v>
      </c>
      <c r="BE30" s="133">
        <v>0</v>
      </c>
      <c r="BF30" s="133">
        <v>0</v>
      </c>
      <c r="BG30" s="133">
        <v>0</v>
      </c>
      <c r="BH30" s="133">
        <v>0</v>
      </c>
      <c r="BI30" s="133">
        <v>0</v>
      </c>
      <c r="BJ30" s="133">
        <v>0</v>
      </c>
      <c r="BK30" s="133">
        <v>0</v>
      </c>
      <c r="BL30" s="133">
        <v>0</v>
      </c>
    </row>
    <row r="31" spans="1:64">
      <c r="A31" s="85">
        <v>25</v>
      </c>
      <c r="B31" s="106" t="s">
        <v>1029</v>
      </c>
      <c r="C31" s="190" t="s">
        <v>1030</v>
      </c>
      <c r="D31" s="118"/>
      <c r="E31" s="133">
        <v>0</v>
      </c>
      <c r="F31" s="133">
        <v>0</v>
      </c>
      <c r="G31" s="133">
        <v>0</v>
      </c>
      <c r="H31" s="133">
        <v>0</v>
      </c>
      <c r="I31" s="133">
        <v>0</v>
      </c>
      <c r="J31" s="133">
        <v>0</v>
      </c>
      <c r="K31" s="133">
        <v>0</v>
      </c>
      <c r="L31" s="133">
        <v>0</v>
      </c>
      <c r="M31" s="133">
        <v>0</v>
      </c>
      <c r="N31" s="133">
        <v>0</v>
      </c>
      <c r="O31" s="133">
        <v>7590</v>
      </c>
      <c r="P31" s="133">
        <v>0</v>
      </c>
      <c r="Q31" s="133">
        <v>683.1</v>
      </c>
      <c r="R31" s="133">
        <v>683.1</v>
      </c>
      <c r="S31" s="133">
        <v>8956.2000000000007</v>
      </c>
      <c r="T31" s="133">
        <v>0</v>
      </c>
      <c r="U31" s="133">
        <v>0</v>
      </c>
      <c r="V31" s="133">
        <v>0</v>
      </c>
      <c r="W31" s="133">
        <v>0</v>
      </c>
      <c r="X31" s="133">
        <v>0</v>
      </c>
      <c r="Y31" s="133">
        <v>0</v>
      </c>
      <c r="Z31" s="133">
        <v>0</v>
      </c>
      <c r="AA31" s="133">
        <v>0</v>
      </c>
      <c r="AB31" s="133">
        <v>0</v>
      </c>
      <c r="AC31" s="133">
        <v>0</v>
      </c>
      <c r="AD31" s="133">
        <v>0</v>
      </c>
      <c r="AE31" s="133">
        <v>0</v>
      </c>
      <c r="AF31" s="133">
        <v>0</v>
      </c>
      <c r="AG31" s="133">
        <v>0</v>
      </c>
      <c r="AH31" s="133">
        <v>0</v>
      </c>
      <c r="AI31" s="133">
        <v>0</v>
      </c>
      <c r="AJ31" s="133">
        <v>0</v>
      </c>
      <c r="AK31" s="133">
        <v>0</v>
      </c>
      <c r="AL31" s="133">
        <v>0</v>
      </c>
      <c r="AM31" s="133">
        <v>0</v>
      </c>
      <c r="AN31" s="133">
        <v>0</v>
      </c>
      <c r="AO31" s="133">
        <v>0</v>
      </c>
      <c r="AP31" s="133">
        <v>0</v>
      </c>
      <c r="AQ31" s="133">
        <v>0</v>
      </c>
      <c r="AR31" s="133">
        <v>0</v>
      </c>
      <c r="AS31" s="133">
        <v>0</v>
      </c>
      <c r="AT31" s="133">
        <v>0</v>
      </c>
      <c r="AU31" s="133">
        <v>0</v>
      </c>
      <c r="AV31" s="133">
        <v>0</v>
      </c>
      <c r="AW31" s="133">
        <v>0</v>
      </c>
      <c r="AX31" s="133">
        <v>0</v>
      </c>
      <c r="AY31" s="133">
        <v>0</v>
      </c>
      <c r="AZ31" s="133">
        <v>0</v>
      </c>
      <c r="BA31" s="133">
        <v>0</v>
      </c>
      <c r="BB31" s="133">
        <v>0</v>
      </c>
      <c r="BC31" s="133">
        <v>0</v>
      </c>
      <c r="BD31" s="133">
        <v>0</v>
      </c>
      <c r="BE31" s="133">
        <v>0</v>
      </c>
      <c r="BF31" s="133">
        <v>0</v>
      </c>
      <c r="BG31" s="133">
        <v>0</v>
      </c>
      <c r="BH31" s="133">
        <v>0</v>
      </c>
      <c r="BI31" s="133">
        <v>0</v>
      </c>
      <c r="BJ31" s="133">
        <v>0</v>
      </c>
      <c r="BK31" s="133">
        <v>0</v>
      </c>
      <c r="BL31" s="133">
        <v>0</v>
      </c>
    </row>
    <row r="32" spans="1:64">
      <c r="A32" s="85">
        <v>26</v>
      </c>
      <c r="B32" s="106" t="s">
        <v>1162</v>
      </c>
      <c r="C32" s="190" t="s">
        <v>1163</v>
      </c>
      <c r="D32" s="118"/>
      <c r="E32" s="133">
        <v>0</v>
      </c>
      <c r="F32" s="133">
        <v>0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0</v>
      </c>
      <c r="M32" s="133">
        <v>0</v>
      </c>
      <c r="N32" s="133">
        <v>0</v>
      </c>
      <c r="O32" s="133">
        <v>0</v>
      </c>
      <c r="P32" s="133">
        <v>0</v>
      </c>
      <c r="Q32" s="133">
        <v>0</v>
      </c>
      <c r="R32" s="133">
        <v>0</v>
      </c>
      <c r="S32" s="133">
        <v>0</v>
      </c>
      <c r="T32" s="133">
        <v>898.4</v>
      </c>
      <c r="U32" s="133">
        <v>0</v>
      </c>
      <c r="V32" s="133">
        <v>80.855999999999995</v>
      </c>
      <c r="W32" s="133">
        <v>80.855999999999995</v>
      </c>
      <c r="X32" s="133">
        <v>1060.1220000000001</v>
      </c>
      <c r="Y32" s="133">
        <v>0</v>
      </c>
      <c r="Z32" s="133">
        <v>0</v>
      </c>
      <c r="AA32" s="133">
        <v>0</v>
      </c>
      <c r="AB32" s="133">
        <v>0</v>
      </c>
      <c r="AC32" s="133">
        <v>0</v>
      </c>
      <c r="AD32" s="133">
        <v>0</v>
      </c>
      <c r="AE32" s="133">
        <v>0</v>
      </c>
      <c r="AF32" s="133">
        <v>0</v>
      </c>
      <c r="AG32" s="133">
        <v>0</v>
      </c>
      <c r="AH32" s="133">
        <v>0</v>
      </c>
      <c r="AI32" s="133">
        <v>0</v>
      </c>
      <c r="AJ32" s="133">
        <v>0</v>
      </c>
      <c r="AK32" s="133">
        <v>0</v>
      </c>
      <c r="AL32" s="133">
        <v>0</v>
      </c>
      <c r="AM32" s="133">
        <v>0</v>
      </c>
      <c r="AN32" s="133">
        <v>0</v>
      </c>
      <c r="AO32" s="133">
        <v>0</v>
      </c>
      <c r="AP32" s="133">
        <v>0</v>
      </c>
      <c r="AQ32" s="133">
        <v>0</v>
      </c>
      <c r="AR32" s="133">
        <v>0</v>
      </c>
      <c r="AS32" s="133">
        <v>0</v>
      </c>
      <c r="AT32" s="133">
        <v>0</v>
      </c>
      <c r="AU32" s="133">
        <v>0</v>
      </c>
      <c r="AV32" s="133">
        <v>0</v>
      </c>
      <c r="AW32" s="133">
        <v>0</v>
      </c>
      <c r="AX32" s="133">
        <v>0</v>
      </c>
      <c r="AY32" s="133">
        <v>0</v>
      </c>
      <c r="AZ32" s="133">
        <v>0</v>
      </c>
      <c r="BA32" s="133">
        <v>0</v>
      </c>
      <c r="BB32" s="133">
        <v>0</v>
      </c>
      <c r="BC32" s="133">
        <v>0</v>
      </c>
      <c r="BD32" s="133">
        <v>0</v>
      </c>
      <c r="BE32" s="133">
        <v>0</v>
      </c>
      <c r="BF32" s="133">
        <v>0</v>
      </c>
      <c r="BG32" s="133">
        <v>0</v>
      </c>
      <c r="BH32" s="133">
        <v>0</v>
      </c>
      <c r="BI32" s="133">
        <v>0</v>
      </c>
      <c r="BJ32" s="133">
        <v>0</v>
      </c>
      <c r="BK32" s="133">
        <v>0</v>
      </c>
      <c r="BL32" s="133">
        <v>0</v>
      </c>
    </row>
    <row r="33" spans="1:64">
      <c r="A33" s="85">
        <v>27</v>
      </c>
      <c r="B33" s="108" t="s">
        <v>1249</v>
      </c>
      <c r="C33" s="192" t="s">
        <v>1250</v>
      </c>
      <c r="D33" s="117"/>
      <c r="E33" s="133">
        <v>0</v>
      </c>
      <c r="F33" s="133">
        <v>0</v>
      </c>
      <c r="G33" s="133">
        <v>0</v>
      </c>
      <c r="H33" s="133">
        <v>0</v>
      </c>
      <c r="I33" s="133">
        <v>0</v>
      </c>
      <c r="J33" s="133">
        <v>0</v>
      </c>
      <c r="K33" s="133">
        <v>0</v>
      </c>
      <c r="L33" s="133">
        <v>0</v>
      </c>
      <c r="M33" s="133">
        <v>0</v>
      </c>
      <c r="N33" s="133">
        <v>0</v>
      </c>
      <c r="O33" s="133">
        <v>0</v>
      </c>
      <c r="P33" s="133">
        <v>0</v>
      </c>
      <c r="Q33" s="133">
        <v>0</v>
      </c>
      <c r="R33" s="133">
        <v>0</v>
      </c>
      <c r="S33" s="133">
        <v>0</v>
      </c>
      <c r="T33" s="133">
        <v>0</v>
      </c>
      <c r="U33" s="133">
        <v>0</v>
      </c>
      <c r="V33" s="133">
        <v>0</v>
      </c>
      <c r="W33" s="133">
        <v>0</v>
      </c>
      <c r="X33" s="133">
        <v>0</v>
      </c>
      <c r="Y33" s="133">
        <v>0</v>
      </c>
      <c r="Z33" s="133">
        <v>0</v>
      </c>
      <c r="AA33" s="133">
        <v>0</v>
      </c>
      <c r="AB33" s="133">
        <v>0</v>
      </c>
      <c r="AC33" s="133">
        <v>0</v>
      </c>
      <c r="AD33" s="133">
        <v>0</v>
      </c>
      <c r="AE33" s="133">
        <v>0</v>
      </c>
      <c r="AF33" s="133">
        <v>0</v>
      </c>
      <c r="AG33" s="133">
        <v>0</v>
      </c>
      <c r="AH33" s="133">
        <v>0</v>
      </c>
      <c r="AI33" s="133">
        <v>0</v>
      </c>
      <c r="AJ33" s="133">
        <v>0</v>
      </c>
      <c r="AK33" s="133">
        <v>0</v>
      </c>
      <c r="AL33" s="133">
        <v>0</v>
      </c>
      <c r="AM33" s="133">
        <v>0</v>
      </c>
      <c r="AN33" s="133">
        <v>0</v>
      </c>
      <c r="AO33" s="133">
        <v>0</v>
      </c>
      <c r="AP33" s="133">
        <v>0</v>
      </c>
      <c r="AQ33" s="133">
        <v>0</v>
      </c>
      <c r="AR33" s="133">
        <v>0</v>
      </c>
      <c r="AS33" s="133">
        <v>0</v>
      </c>
      <c r="AT33" s="133">
        <v>0</v>
      </c>
      <c r="AU33" s="133">
        <v>0</v>
      </c>
      <c r="AV33" s="133">
        <v>0</v>
      </c>
      <c r="AW33" s="133">
        <v>0</v>
      </c>
      <c r="AX33" s="133">
        <v>0</v>
      </c>
      <c r="AY33" s="133">
        <v>0</v>
      </c>
      <c r="AZ33" s="133">
        <v>0</v>
      </c>
      <c r="BA33" s="133">
        <v>0</v>
      </c>
      <c r="BB33" s="133">
        <v>0</v>
      </c>
      <c r="BC33" s="133">
        <v>0</v>
      </c>
      <c r="BD33" s="133">
        <v>0</v>
      </c>
      <c r="BE33" s="133">
        <v>0</v>
      </c>
      <c r="BF33" s="133">
        <v>0</v>
      </c>
      <c r="BG33" s="133">
        <v>0</v>
      </c>
      <c r="BH33" s="133">
        <v>0</v>
      </c>
      <c r="BI33" s="133">
        <v>0</v>
      </c>
      <c r="BJ33" s="133">
        <v>0</v>
      </c>
      <c r="BK33" s="133">
        <v>0</v>
      </c>
      <c r="BL33" s="133">
        <v>0</v>
      </c>
    </row>
    <row r="34" spans="1:64">
      <c r="A34" s="85">
        <v>28</v>
      </c>
      <c r="B34" s="106" t="s">
        <v>1251</v>
      </c>
      <c r="C34" s="190" t="s">
        <v>1252</v>
      </c>
      <c r="D34" s="118"/>
      <c r="E34" s="133">
        <v>0</v>
      </c>
      <c r="F34" s="133">
        <v>0</v>
      </c>
      <c r="G34" s="133">
        <v>0</v>
      </c>
      <c r="H34" s="133">
        <v>0</v>
      </c>
      <c r="I34" s="133">
        <v>0</v>
      </c>
      <c r="J34" s="133">
        <v>0</v>
      </c>
      <c r="K34" s="133">
        <v>0</v>
      </c>
      <c r="L34" s="133">
        <v>0</v>
      </c>
      <c r="M34" s="133">
        <v>0</v>
      </c>
      <c r="N34" s="133">
        <v>0</v>
      </c>
      <c r="O34" s="133">
        <v>0</v>
      </c>
      <c r="P34" s="133">
        <v>0</v>
      </c>
      <c r="Q34" s="133">
        <v>0</v>
      </c>
      <c r="R34" s="133">
        <v>0</v>
      </c>
      <c r="S34" s="133">
        <v>0</v>
      </c>
      <c r="T34" s="133">
        <v>0</v>
      </c>
      <c r="U34" s="133">
        <v>0</v>
      </c>
      <c r="V34" s="133">
        <v>0</v>
      </c>
      <c r="W34" s="133">
        <v>0</v>
      </c>
      <c r="X34" s="133">
        <v>0</v>
      </c>
      <c r="Y34" s="133">
        <v>0</v>
      </c>
      <c r="Z34" s="133">
        <v>0</v>
      </c>
      <c r="AA34" s="133">
        <v>0</v>
      </c>
      <c r="AB34" s="133">
        <v>0</v>
      </c>
      <c r="AC34" s="133">
        <v>0</v>
      </c>
      <c r="AD34" s="133">
        <v>0</v>
      </c>
      <c r="AE34" s="133">
        <v>0</v>
      </c>
      <c r="AF34" s="133">
        <v>0</v>
      </c>
      <c r="AG34" s="133">
        <v>0</v>
      </c>
      <c r="AH34" s="133">
        <v>0</v>
      </c>
      <c r="AI34" s="133">
        <v>0</v>
      </c>
      <c r="AJ34" s="133">
        <v>0</v>
      </c>
      <c r="AK34" s="133">
        <v>0</v>
      </c>
      <c r="AL34" s="133">
        <v>0</v>
      </c>
      <c r="AM34" s="133">
        <v>0</v>
      </c>
      <c r="AN34" s="133">
        <v>0</v>
      </c>
      <c r="AO34" s="133">
        <v>0</v>
      </c>
      <c r="AP34" s="133">
        <v>0</v>
      </c>
      <c r="AQ34" s="133">
        <v>0</v>
      </c>
      <c r="AR34" s="133">
        <v>0</v>
      </c>
      <c r="AS34" s="133">
        <v>0</v>
      </c>
      <c r="AT34" s="133">
        <v>0</v>
      </c>
      <c r="AU34" s="133">
        <v>0</v>
      </c>
      <c r="AV34" s="133">
        <v>0</v>
      </c>
      <c r="AW34" s="133">
        <v>0</v>
      </c>
      <c r="AX34" s="133">
        <v>0</v>
      </c>
      <c r="AY34" s="133">
        <v>0</v>
      </c>
      <c r="AZ34" s="133">
        <v>0</v>
      </c>
      <c r="BA34" s="133">
        <v>0</v>
      </c>
      <c r="BB34" s="133">
        <v>0</v>
      </c>
      <c r="BC34" s="133">
        <v>0</v>
      </c>
      <c r="BD34" s="133">
        <v>0</v>
      </c>
      <c r="BE34" s="133">
        <v>0</v>
      </c>
      <c r="BF34" s="133">
        <v>0</v>
      </c>
      <c r="BG34" s="133">
        <v>0</v>
      </c>
      <c r="BH34" s="133">
        <v>0</v>
      </c>
      <c r="BI34" s="133">
        <v>0</v>
      </c>
      <c r="BJ34" s="133">
        <v>0</v>
      </c>
      <c r="BK34" s="133">
        <v>0</v>
      </c>
      <c r="BL34" s="133">
        <v>0</v>
      </c>
    </row>
    <row r="35" spans="1:64">
      <c r="A35" s="85">
        <v>29</v>
      </c>
      <c r="B35" s="106" t="s">
        <v>1253</v>
      </c>
      <c r="C35" s="190" t="s">
        <v>1254</v>
      </c>
      <c r="D35" s="118"/>
      <c r="E35" s="133">
        <v>0</v>
      </c>
      <c r="F35" s="133">
        <v>0</v>
      </c>
      <c r="G35" s="133">
        <v>0</v>
      </c>
      <c r="H35" s="133">
        <v>0</v>
      </c>
      <c r="I35" s="133">
        <v>0</v>
      </c>
      <c r="J35" s="133">
        <v>0</v>
      </c>
      <c r="K35" s="133">
        <v>0</v>
      </c>
      <c r="L35" s="133">
        <v>0</v>
      </c>
      <c r="M35" s="133">
        <v>0</v>
      </c>
      <c r="N35" s="133">
        <v>0</v>
      </c>
      <c r="O35" s="133">
        <v>0</v>
      </c>
      <c r="P35" s="133">
        <v>0</v>
      </c>
      <c r="Q35" s="133">
        <v>0</v>
      </c>
      <c r="R35" s="133">
        <v>0</v>
      </c>
      <c r="S35" s="133">
        <v>0</v>
      </c>
      <c r="T35" s="133">
        <v>0</v>
      </c>
      <c r="U35" s="133">
        <v>0</v>
      </c>
      <c r="V35" s="133">
        <v>0</v>
      </c>
      <c r="W35" s="133">
        <v>0</v>
      </c>
      <c r="X35" s="133">
        <v>0</v>
      </c>
      <c r="Y35" s="133">
        <v>0</v>
      </c>
      <c r="Z35" s="133">
        <v>0</v>
      </c>
      <c r="AA35" s="133">
        <v>0</v>
      </c>
      <c r="AB35" s="133">
        <v>0</v>
      </c>
      <c r="AC35" s="133">
        <v>0</v>
      </c>
      <c r="AD35" s="133">
        <v>0</v>
      </c>
      <c r="AE35" s="133">
        <v>0</v>
      </c>
      <c r="AF35" s="133">
        <v>0</v>
      </c>
      <c r="AG35" s="133">
        <v>0</v>
      </c>
      <c r="AH35" s="133">
        <v>0</v>
      </c>
      <c r="AI35" s="133">
        <v>0</v>
      </c>
      <c r="AJ35" s="133">
        <v>0</v>
      </c>
      <c r="AK35" s="133">
        <v>0</v>
      </c>
      <c r="AL35" s="133">
        <v>0</v>
      </c>
      <c r="AM35" s="133">
        <v>0</v>
      </c>
      <c r="AN35" s="133">
        <v>0</v>
      </c>
      <c r="AO35" s="133">
        <v>0</v>
      </c>
      <c r="AP35" s="133">
        <v>0</v>
      </c>
      <c r="AQ35" s="133">
        <v>0</v>
      </c>
      <c r="AR35" s="133">
        <v>0</v>
      </c>
      <c r="AS35" s="133">
        <v>0</v>
      </c>
      <c r="AT35" s="133">
        <v>0</v>
      </c>
      <c r="AU35" s="133">
        <v>0</v>
      </c>
      <c r="AV35" s="133">
        <v>0</v>
      </c>
      <c r="AW35" s="133">
        <v>0</v>
      </c>
      <c r="AX35" s="133">
        <v>0</v>
      </c>
      <c r="AY35" s="133">
        <v>0</v>
      </c>
      <c r="AZ35" s="133">
        <v>0</v>
      </c>
      <c r="BA35" s="133">
        <v>0</v>
      </c>
      <c r="BB35" s="133">
        <v>0</v>
      </c>
      <c r="BC35" s="133">
        <v>0</v>
      </c>
      <c r="BD35" s="133">
        <v>0</v>
      </c>
      <c r="BE35" s="133">
        <v>0</v>
      </c>
      <c r="BF35" s="133">
        <v>0</v>
      </c>
      <c r="BG35" s="133">
        <v>0</v>
      </c>
      <c r="BH35" s="133">
        <v>0</v>
      </c>
      <c r="BI35" s="133">
        <v>0</v>
      </c>
      <c r="BJ35" s="133">
        <v>0</v>
      </c>
      <c r="BK35" s="133">
        <v>0</v>
      </c>
      <c r="BL35" s="133">
        <v>0</v>
      </c>
    </row>
    <row r="36" spans="1:64">
      <c r="A36" s="85">
        <v>30</v>
      </c>
      <c r="B36" s="106" t="s">
        <v>1255</v>
      </c>
      <c r="C36" s="190" t="s">
        <v>1256</v>
      </c>
      <c r="D36" s="118"/>
      <c r="E36" s="133">
        <v>0</v>
      </c>
      <c r="F36" s="133">
        <v>0</v>
      </c>
      <c r="G36" s="133">
        <v>0</v>
      </c>
      <c r="H36" s="133">
        <v>0</v>
      </c>
      <c r="I36" s="133">
        <v>0</v>
      </c>
      <c r="J36" s="133">
        <v>0</v>
      </c>
      <c r="K36" s="133">
        <v>0</v>
      </c>
      <c r="L36" s="133">
        <v>0</v>
      </c>
      <c r="M36" s="133">
        <v>0</v>
      </c>
      <c r="N36" s="133">
        <v>0</v>
      </c>
      <c r="O36" s="133">
        <v>0</v>
      </c>
      <c r="P36" s="133">
        <v>0</v>
      </c>
      <c r="Q36" s="133">
        <v>0</v>
      </c>
      <c r="R36" s="133">
        <v>0</v>
      </c>
      <c r="S36" s="133">
        <v>0</v>
      </c>
      <c r="T36" s="133">
        <v>0</v>
      </c>
      <c r="U36" s="133">
        <v>0</v>
      </c>
      <c r="V36" s="133">
        <v>0</v>
      </c>
      <c r="W36" s="133">
        <v>0</v>
      </c>
      <c r="X36" s="133">
        <v>0</v>
      </c>
      <c r="Y36" s="133">
        <v>0</v>
      </c>
      <c r="Z36" s="133">
        <v>0</v>
      </c>
      <c r="AA36" s="133">
        <v>0</v>
      </c>
      <c r="AB36" s="133">
        <v>0</v>
      </c>
      <c r="AC36" s="133">
        <v>0</v>
      </c>
      <c r="AD36" s="133">
        <v>0</v>
      </c>
      <c r="AE36" s="133">
        <v>0</v>
      </c>
      <c r="AF36" s="133">
        <v>0</v>
      </c>
      <c r="AG36" s="133">
        <v>0</v>
      </c>
      <c r="AH36" s="133">
        <v>0</v>
      </c>
      <c r="AI36" s="133">
        <v>0</v>
      </c>
      <c r="AJ36" s="133">
        <v>0</v>
      </c>
      <c r="AK36" s="133">
        <v>0</v>
      </c>
      <c r="AL36" s="133">
        <v>0</v>
      </c>
      <c r="AM36" s="133">
        <v>0</v>
      </c>
      <c r="AN36" s="133">
        <v>0</v>
      </c>
      <c r="AO36" s="133">
        <v>0</v>
      </c>
      <c r="AP36" s="133">
        <v>0</v>
      </c>
      <c r="AQ36" s="133">
        <v>0</v>
      </c>
      <c r="AR36" s="133">
        <v>0</v>
      </c>
      <c r="AS36" s="133">
        <v>0</v>
      </c>
      <c r="AT36" s="133">
        <v>0</v>
      </c>
      <c r="AU36" s="133">
        <v>0</v>
      </c>
      <c r="AV36" s="133">
        <v>0</v>
      </c>
      <c r="AW36" s="133">
        <v>0</v>
      </c>
      <c r="AX36" s="133">
        <v>0</v>
      </c>
      <c r="AY36" s="133">
        <v>0</v>
      </c>
      <c r="AZ36" s="133">
        <v>0</v>
      </c>
      <c r="BA36" s="133">
        <v>0</v>
      </c>
      <c r="BB36" s="133">
        <v>0</v>
      </c>
      <c r="BC36" s="133">
        <v>0</v>
      </c>
      <c r="BD36" s="133">
        <v>0</v>
      </c>
      <c r="BE36" s="133">
        <v>0</v>
      </c>
      <c r="BF36" s="133">
        <v>0</v>
      </c>
      <c r="BG36" s="133">
        <v>0</v>
      </c>
      <c r="BH36" s="133">
        <v>0</v>
      </c>
      <c r="BI36" s="133">
        <v>0</v>
      </c>
      <c r="BJ36" s="133">
        <v>0</v>
      </c>
      <c r="BK36" s="133">
        <v>0</v>
      </c>
      <c r="BL36" s="133">
        <v>0</v>
      </c>
    </row>
    <row r="37" spans="1:64">
      <c r="A37" s="85">
        <v>31</v>
      </c>
      <c r="B37" s="106" t="s">
        <v>1257</v>
      </c>
      <c r="C37" s="190" t="s">
        <v>1258</v>
      </c>
      <c r="D37" s="118"/>
      <c r="E37" s="133">
        <v>0</v>
      </c>
      <c r="F37" s="133">
        <v>0</v>
      </c>
      <c r="G37" s="133">
        <v>0</v>
      </c>
      <c r="H37" s="133">
        <v>0</v>
      </c>
      <c r="I37" s="133">
        <v>0</v>
      </c>
      <c r="J37" s="133">
        <v>0</v>
      </c>
      <c r="K37" s="133">
        <v>0</v>
      </c>
      <c r="L37" s="133">
        <v>0</v>
      </c>
      <c r="M37" s="133">
        <v>0</v>
      </c>
      <c r="N37" s="133">
        <v>0</v>
      </c>
      <c r="O37" s="133">
        <v>0</v>
      </c>
      <c r="P37" s="133">
        <v>0</v>
      </c>
      <c r="Q37" s="133">
        <v>0</v>
      </c>
      <c r="R37" s="133">
        <v>0</v>
      </c>
      <c r="S37" s="133">
        <v>0</v>
      </c>
      <c r="T37" s="133">
        <v>0</v>
      </c>
      <c r="U37" s="133">
        <v>0</v>
      </c>
      <c r="V37" s="133">
        <v>0</v>
      </c>
      <c r="W37" s="133">
        <v>0</v>
      </c>
      <c r="X37" s="133">
        <v>0</v>
      </c>
      <c r="Y37" s="133">
        <v>0</v>
      </c>
      <c r="Z37" s="133">
        <v>0</v>
      </c>
      <c r="AA37" s="133">
        <v>0</v>
      </c>
      <c r="AB37" s="133">
        <v>0</v>
      </c>
      <c r="AC37" s="133">
        <v>0</v>
      </c>
      <c r="AD37" s="133">
        <v>0</v>
      </c>
      <c r="AE37" s="133">
        <v>0</v>
      </c>
      <c r="AF37" s="133">
        <v>0</v>
      </c>
      <c r="AG37" s="133">
        <v>0</v>
      </c>
      <c r="AH37" s="133">
        <v>0</v>
      </c>
      <c r="AI37" s="133">
        <v>0</v>
      </c>
      <c r="AJ37" s="133">
        <v>0</v>
      </c>
      <c r="AK37" s="133">
        <v>0</v>
      </c>
      <c r="AL37" s="133">
        <v>0</v>
      </c>
      <c r="AM37" s="133">
        <v>0</v>
      </c>
      <c r="AN37" s="133">
        <v>0</v>
      </c>
      <c r="AO37" s="133">
        <v>0</v>
      </c>
      <c r="AP37" s="133">
        <v>0</v>
      </c>
      <c r="AQ37" s="133">
        <v>0</v>
      </c>
      <c r="AR37" s="133">
        <v>0</v>
      </c>
      <c r="AS37" s="133">
        <v>0</v>
      </c>
      <c r="AT37" s="133">
        <v>0</v>
      </c>
      <c r="AU37" s="133">
        <v>0</v>
      </c>
      <c r="AV37" s="133">
        <v>0</v>
      </c>
      <c r="AW37" s="133">
        <v>0</v>
      </c>
      <c r="AX37" s="133">
        <v>0</v>
      </c>
      <c r="AY37" s="133">
        <v>0</v>
      </c>
      <c r="AZ37" s="133">
        <v>0</v>
      </c>
      <c r="BA37" s="133">
        <v>0</v>
      </c>
      <c r="BB37" s="133">
        <v>0</v>
      </c>
      <c r="BC37" s="133">
        <v>0</v>
      </c>
      <c r="BD37" s="133">
        <v>0</v>
      </c>
      <c r="BE37" s="133">
        <v>0</v>
      </c>
      <c r="BF37" s="133">
        <v>0</v>
      </c>
      <c r="BG37" s="133">
        <v>0</v>
      </c>
      <c r="BH37" s="133">
        <v>0</v>
      </c>
      <c r="BI37" s="133">
        <v>0</v>
      </c>
      <c r="BJ37" s="133">
        <v>0</v>
      </c>
      <c r="BK37" s="133">
        <v>0</v>
      </c>
      <c r="BL37" s="133">
        <v>0</v>
      </c>
    </row>
    <row r="38" spans="1:64">
      <c r="A38" s="85">
        <v>32</v>
      </c>
      <c r="B38" s="106" t="s">
        <v>1259</v>
      </c>
      <c r="C38" s="190" t="s">
        <v>1260</v>
      </c>
      <c r="D38" s="118"/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33">
        <v>0</v>
      </c>
      <c r="L38" s="133">
        <v>0</v>
      </c>
      <c r="M38" s="133">
        <v>0</v>
      </c>
      <c r="N38" s="133">
        <v>0</v>
      </c>
      <c r="O38" s="133">
        <v>0</v>
      </c>
      <c r="P38" s="133">
        <v>0</v>
      </c>
      <c r="Q38" s="133">
        <v>0</v>
      </c>
      <c r="R38" s="133">
        <v>0</v>
      </c>
      <c r="S38" s="133">
        <v>0</v>
      </c>
      <c r="T38" s="133">
        <v>0</v>
      </c>
      <c r="U38" s="133">
        <v>0</v>
      </c>
      <c r="V38" s="133">
        <v>0</v>
      </c>
      <c r="W38" s="133">
        <v>0</v>
      </c>
      <c r="X38" s="133">
        <v>0</v>
      </c>
      <c r="Y38" s="133">
        <v>0</v>
      </c>
      <c r="Z38" s="133">
        <v>0</v>
      </c>
      <c r="AA38" s="133">
        <v>0</v>
      </c>
      <c r="AB38" s="133">
        <v>0</v>
      </c>
      <c r="AC38" s="133">
        <v>0</v>
      </c>
      <c r="AD38" s="133">
        <v>0</v>
      </c>
      <c r="AE38" s="133">
        <v>0</v>
      </c>
      <c r="AF38" s="133">
        <v>0</v>
      </c>
      <c r="AG38" s="133">
        <v>0</v>
      </c>
      <c r="AH38" s="133">
        <v>0</v>
      </c>
      <c r="AI38" s="133">
        <v>0</v>
      </c>
      <c r="AJ38" s="133">
        <v>0</v>
      </c>
      <c r="AK38" s="133">
        <v>0</v>
      </c>
      <c r="AL38" s="133">
        <v>0</v>
      </c>
      <c r="AM38" s="133">
        <v>0</v>
      </c>
      <c r="AN38" s="133">
        <v>0</v>
      </c>
      <c r="AO38" s="133">
        <v>0</v>
      </c>
      <c r="AP38" s="133">
        <v>0</v>
      </c>
      <c r="AQ38" s="133">
        <v>0</v>
      </c>
      <c r="AR38" s="133">
        <v>0</v>
      </c>
      <c r="AS38" s="133">
        <v>0</v>
      </c>
      <c r="AT38" s="133">
        <v>0</v>
      </c>
      <c r="AU38" s="133">
        <v>0</v>
      </c>
      <c r="AV38" s="133">
        <v>0</v>
      </c>
      <c r="AW38" s="133">
        <v>0</v>
      </c>
      <c r="AX38" s="133">
        <v>0</v>
      </c>
      <c r="AY38" s="133">
        <v>0</v>
      </c>
      <c r="AZ38" s="133">
        <v>0</v>
      </c>
      <c r="BA38" s="133">
        <v>0</v>
      </c>
      <c r="BB38" s="133">
        <v>0</v>
      </c>
      <c r="BC38" s="133">
        <v>0</v>
      </c>
      <c r="BD38" s="133">
        <v>0</v>
      </c>
      <c r="BE38" s="133">
        <v>0</v>
      </c>
      <c r="BF38" s="133">
        <v>0</v>
      </c>
      <c r="BG38" s="133">
        <v>0</v>
      </c>
      <c r="BH38" s="133">
        <v>0</v>
      </c>
      <c r="BI38" s="133">
        <v>0</v>
      </c>
      <c r="BJ38" s="133">
        <v>0</v>
      </c>
      <c r="BK38" s="133">
        <v>0</v>
      </c>
      <c r="BL38" s="133">
        <v>0</v>
      </c>
    </row>
    <row r="39" spans="1:64">
      <c r="A39" s="85">
        <v>33</v>
      </c>
      <c r="B39" s="106" t="s">
        <v>1261</v>
      </c>
      <c r="C39" s="190" t="s">
        <v>1262</v>
      </c>
      <c r="D39" s="118"/>
      <c r="E39" s="133">
        <v>0</v>
      </c>
      <c r="F39" s="133">
        <v>0</v>
      </c>
      <c r="G39" s="133">
        <v>0</v>
      </c>
      <c r="H39" s="133">
        <v>0</v>
      </c>
      <c r="I39" s="133">
        <v>0</v>
      </c>
      <c r="J39" s="133">
        <v>0</v>
      </c>
      <c r="K39" s="133">
        <v>0</v>
      </c>
      <c r="L39" s="133">
        <v>0</v>
      </c>
      <c r="M39" s="133">
        <v>0</v>
      </c>
      <c r="N39" s="133">
        <v>0</v>
      </c>
      <c r="O39" s="133">
        <v>0</v>
      </c>
      <c r="P39" s="133">
        <v>0</v>
      </c>
      <c r="Q39" s="133">
        <v>0</v>
      </c>
      <c r="R39" s="133">
        <v>0</v>
      </c>
      <c r="S39" s="133">
        <v>0</v>
      </c>
      <c r="T39" s="133">
        <v>0</v>
      </c>
      <c r="U39" s="133">
        <v>0</v>
      </c>
      <c r="V39" s="133">
        <v>0</v>
      </c>
      <c r="W39" s="133">
        <v>0</v>
      </c>
      <c r="X39" s="133">
        <v>0</v>
      </c>
      <c r="Y39" s="133">
        <v>0</v>
      </c>
      <c r="Z39" s="133">
        <v>0</v>
      </c>
      <c r="AA39" s="133">
        <v>0</v>
      </c>
      <c r="AB39" s="133">
        <v>0</v>
      </c>
      <c r="AC39" s="133">
        <v>0</v>
      </c>
      <c r="AD39" s="133">
        <v>0</v>
      </c>
      <c r="AE39" s="133">
        <v>0</v>
      </c>
      <c r="AF39" s="133">
        <v>0</v>
      </c>
      <c r="AG39" s="133">
        <v>0</v>
      </c>
      <c r="AH39" s="133">
        <v>0</v>
      </c>
      <c r="AI39" s="133">
        <v>0</v>
      </c>
      <c r="AJ39" s="133">
        <v>0</v>
      </c>
      <c r="AK39" s="133">
        <v>0</v>
      </c>
      <c r="AL39" s="133">
        <v>0</v>
      </c>
      <c r="AM39" s="133">
        <v>0</v>
      </c>
      <c r="AN39" s="133">
        <v>0</v>
      </c>
      <c r="AO39" s="133">
        <v>0</v>
      </c>
      <c r="AP39" s="133">
        <v>0</v>
      </c>
      <c r="AQ39" s="133">
        <v>0</v>
      </c>
      <c r="AR39" s="133">
        <v>0</v>
      </c>
      <c r="AS39" s="133">
        <v>0</v>
      </c>
      <c r="AT39" s="133">
        <v>0</v>
      </c>
      <c r="AU39" s="133">
        <v>0</v>
      </c>
      <c r="AV39" s="133">
        <v>0</v>
      </c>
      <c r="AW39" s="133">
        <v>0</v>
      </c>
      <c r="AX39" s="133">
        <v>0</v>
      </c>
      <c r="AY39" s="133">
        <v>0</v>
      </c>
      <c r="AZ39" s="133">
        <v>0</v>
      </c>
      <c r="BA39" s="133">
        <v>0</v>
      </c>
      <c r="BB39" s="133">
        <v>0</v>
      </c>
      <c r="BC39" s="133">
        <v>0</v>
      </c>
      <c r="BD39" s="133">
        <v>0</v>
      </c>
      <c r="BE39" s="133">
        <v>0</v>
      </c>
      <c r="BF39" s="133">
        <v>0</v>
      </c>
      <c r="BG39" s="133">
        <v>0</v>
      </c>
      <c r="BH39" s="133">
        <v>0</v>
      </c>
      <c r="BI39" s="133">
        <v>0</v>
      </c>
      <c r="BJ39" s="133">
        <v>0</v>
      </c>
      <c r="BK39" s="133">
        <v>0</v>
      </c>
      <c r="BL39" s="133">
        <v>0</v>
      </c>
    </row>
    <row r="40" spans="1:64">
      <c r="A40" s="85">
        <v>34</v>
      </c>
      <c r="B40" s="106" t="s">
        <v>1263</v>
      </c>
      <c r="C40" s="190" t="s">
        <v>1264</v>
      </c>
      <c r="D40" s="118"/>
      <c r="E40" s="133">
        <v>0</v>
      </c>
      <c r="F40" s="133">
        <v>0</v>
      </c>
      <c r="G40" s="133">
        <v>0</v>
      </c>
      <c r="H40" s="133">
        <v>0</v>
      </c>
      <c r="I40" s="133">
        <v>0</v>
      </c>
      <c r="J40" s="133">
        <v>0</v>
      </c>
      <c r="K40" s="133">
        <v>0</v>
      </c>
      <c r="L40" s="133">
        <v>0</v>
      </c>
      <c r="M40" s="133">
        <v>0</v>
      </c>
      <c r="N40" s="133">
        <v>0</v>
      </c>
      <c r="O40" s="133">
        <v>0</v>
      </c>
      <c r="P40" s="133">
        <v>0</v>
      </c>
      <c r="Q40" s="133">
        <v>0</v>
      </c>
      <c r="R40" s="133">
        <v>0</v>
      </c>
      <c r="S40" s="133">
        <v>0</v>
      </c>
      <c r="T40" s="133">
        <v>0</v>
      </c>
      <c r="U40" s="133">
        <v>0</v>
      </c>
      <c r="V40" s="133">
        <v>0</v>
      </c>
      <c r="W40" s="133">
        <v>0</v>
      </c>
      <c r="X40" s="133">
        <v>0</v>
      </c>
      <c r="Y40" s="133">
        <v>0</v>
      </c>
      <c r="Z40" s="133">
        <v>0</v>
      </c>
      <c r="AA40" s="133">
        <v>0</v>
      </c>
      <c r="AB40" s="133">
        <v>0</v>
      </c>
      <c r="AC40" s="133">
        <v>0</v>
      </c>
      <c r="AD40" s="133">
        <v>0</v>
      </c>
      <c r="AE40" s="133">
        <v>0</v>
      </c>
      <c r="AF40" s="133">
        <v>0</v>
      </c>
      <c r="AG40" s="133">
        <v>0</v>
      </c>
      <c r="AH40" s="133">
        <v>0</v>
      </c>
      <c r="AI40" s="133">
        <v>0</v>
      </c>
      <c r="AJ40" s="133">
        <v>0</v>
      </c>
      <c r="AK40" s="133">
        <v>0</v>
      </c>
      <c r="AL40" s="133">
        <v>0</v>
      </c>
      <c r="AM40" s="133">
        <v>0</v>
      </c>
      <c r="AN40" s="133">
        <v>0</v>
      </c>
      <c r="AO40" s="133">
        <v>0</v>
      </c>
      <c r="AP40" s="133">
        <v>0</v>
      </c>
      <c r="AQ40" s="133">
        <v>0</v>
      </c>
      <c r="AR40" s="133">
        <v>0</v>
      </c>
      <c r="AS40" s="133">
        <v>0</v>
      </c>
      <c r="AT40" s="133">
        <v>0</v>
      </c>
      <c r="AU40" s="133">
        <v>0</v>
      </c>
      <c r="AV40" s="133">
        <v>0</v>
      </c>
      <c r="AW40" s="133">
        <v>0</v>
      </c>
      <c r="AX40" s="133">
        <v>0</v>
      </c>
      <c r="AY40" s="133">
        <v>0</v>
      </c>
      <c r="AZ40" s="133">
        <v>0</v>
      </c>
      <c r="BA40" s="133">
        <v>0</v>
      </c>
      <c r="BB40" s="133">
        <v>0</v>
      </c>
      <c r="BC40" s="133">
        <v>0</v>
      </c>
      <c r="BD40" s="133">
        <v>0</v>
      </c>
      <c r="BE40" s="133">
        <v>0</v>
      </c>
      <c r="BF40" s="133">
        <v>0</v>
      </c>
      <c r="BG40" s="133">
        <v>0</v>
      </c>
      <c r="BH40" s="133">
        <v>0</v>
      </c>
      <c r="BI40" s="133">
        <v>0</v>
      </c>
      <c r="BJ40" s="133">
        <v>0</v>
      </c>
      <c r="BK40" s="133">
        <v>0</v>
      </c>
      <c r="BL40" s="133">
        <v>0</v>
      </c>
    </row>
    <row r="41" spans="1:64">
      <c r="A41" s="85">
        <v>35</v>
      </c>
      <c r="B41" s="108" t="s">
        <v>1265</v>
      </c>
      <c r="C41" s="191" t="s">
        <v>1266</v>
      </c>
      <c r="D41" s="245"/>
      <c r="E41" s="133">
        <v>0</v>
      </c>
      <c r="F41" s="133">
        <v>0</v>
      </c>
      <c r="G41" s="133">
        <v>0</v>
      </c>
      <c r="H41" s="133">
        <v>0</v>
      </c>
      <c r="I41" s="133">
        <v>0</v>
      </c>
      <c r="J41" s="133">
        <v>0</v>
      </c>
      <c r="K41" s="133">
        <v>0</v>
      </c>
      <c r="L41" s="133">
        <v>0</v>
      </c>
      <c r="M41" s="133">
        <v>0</v>
      </c>
      <c r="N41" s="133">
        <v>0</v>
      </c>
      <c r="O41" s="133">
        <v>0</v>
      </c>
      <c r="P41" s="133">
        <v>0</v>
      </c>
      <c r="Q41" s="133">
        <v>0</v>
      </c>
      <c r="R41" s="133">
        <v>0</v>
      </c>
      <c r="S41" s="133">
        <v>0</v>
      </c>
      <c r="T41" s="133">
        <v>0</v>
      </c>
      <c r="U41" s="133">
        <v>0</v>
      </c>
      <c r="V41" s="133">
        <v>0</v>
      </c>
      <c r="W41" s="133">
        <v>0</v>
      </c>
      <c r="X41" s="133">
        <v>0</v>
      </c>
      <c r="Y41" s="133">
        <v>0</v>
      </c>
      <c r="Z41" s="133">
        <v>0</v>
      </c>
      <c r="AA41" s="133">
        <v>0</v>
      </c>
      <c r="AB41" s="133">
        <v>0</v>
      </c>
      <c r="AC41" s="133">
        <v>0</v>
      </c>
      <c r="AD41" s="133">
        <v>0</v>
      </c>
      <c r="AE41" s="133">
        <v>0</v>
      </c>
      <c r="AF41" s="133">
        <v>0</v>
      </c>
      <c r="AG41" s="133">
        <v>0</v>
      </c>
      <c r="AH41" s="133">
        <v>0</v>
      </c>
      <c r="AI41" s="133">
        <v>0</v>
      </c>
      <c r="AJ41" s="133">
        <v>0</v>
      </c>
      <c r="AK41" s="133">
        <v>0</v>
      </c>
      <c r="AL41" s="133">
        <v>0</v>
      </c>
      <c r="AM41" s="133">
        <v>0</v>
      </c>
      <c r="AN41" s="133">
        <v>0</v>
      </c>
      <c r="AO41" s="133">
        <v>0</v>
      </c>
      <c r="AP41" s="133">
        <v>0</v>
      </c>
      <c r="AQ41" s="133">
        <v>0</v>
      </c>
      <c r="AR41" s="133">
        <v>0</v>
      </c>
      <c r="AS41" s="133">
        <v>0</v>
      </c>
      <c r="AT41" s="133">
        <v>0</v>
      </c>
      <c r="AU41" s="133">
        <v>0</v>
      </c>
      <c r="AV41" s="133">
        <v>0</v>
      </c>
      <c r="AW41" s="133">
        <v>0</v>
      </c>
      <c r="AX41" s="133">
        <v>0</v>
      </c>
      <c r="AY41" s="133">
        <v>0</v>
      </c>
      <c r="AZ41" s="133">
        <v>0</v>
      </c>
      <c r="BA41" s="133">
        <v>0</v>
      </c>
      <c r="BB41" s="133">
        <v>0</v>
      </c>
      <c r="BC41" s="133">
        <v>0</v>
      </c>
      <c r="BD41" s="133">
        <v>0</v>
      </c>
      <c r="BE41" s="133">
        <v>0</v>
      </c>
      <c r="BF41" s="133">
        <v>0</v>
      </c>
      <c r="BG41" s="133">
        <v>0</v>
      </c>
      <c r="BH41" s="133">
        <v>0</v>
      </c>
      <c r="BI41" s="133">
        <v>0</v>
      </c>
      <c r="BJ41" s="133">
        <v>0</v>
      </c>
      <c r="BK41" s="133">
        <v>0</v>
      </c>
      <c r="BL41" s="133">
        <v>0</v>
      </c>
    </row>
    <row r="42" spans="1:64">
      <c r="A42" s="85">
        <v>36</v>
      </c>
      <c r="B42" s="106" t="s">
        <v>1267</v>
      </c>
      <c r="C42" s="190" t="s">
        <v>1268</v>
      </c>
      <c r="D42" s="118"/>
      <c r="E42" s="133">
        <v>0</v>
      </c>
      <c r="F42" s="133">
        <v>0</v>
      </c>
      <c r="G42" s="133">
        <v>0</v>
      </c>
      <c r="H42" s="133">
        <v>0</v>
      </c>
      <c r="I42" s="133">
        <v>0</v>
      </c>
      <c r="J42" s="133">
        <v>0</v>
      </c>
      <c r="K42" s="133">
        <v>0</v>
      </c>
      <c r="L42" s="133">
        <v>0</v>
      </c>
      <c r="M42" s="133">
        <v>0</v>
      </c>
      <c r="N42" s="133">
        <v>0</v>
      </c>
      <c r="O42" s="133">
        <v>0</v>
      </c>
      <c r="P42" s="133">
        <v>0</v>
      </c>
      <c r="Q42" s="133">
        <v>0</v>
      </c>
      <c r="R42" s="133">
        <v>0</v>
      </c>
      <c r="S42" s="133">
        <v>0</v>
      </c>
      <c r="T42" s="133">
        <v>0</v>
      </c>
      <c r="U42" s="133">
        <v>0</v>
      </c>
      <c r="V42" s="133">
        <v>0</v>
      </c>
      <c r="W42" s="133">
        <v>0</v>
      </c>
      <c r="X42" s="133">
        <v>0</v>
      </c>
      <c r="Y42" s="133">
        <v>0</v>
      </c>
      <c r="Z42" s="133">
        <v>0</v>
      </c>
      <c r="AA42" s="133">
        <v>0</v>
      </c>
      <c r="AB42" s="133">
        <v>0</v>
      </c>
      <c r="AC42" s="133">
        <v>0</v>
      </c>
      <c r="AD42" s="133">
        <v>0</v>
      </c>
      <c r="AE42" s="133">
        <v>0</v>
      </c>
      <c r="AF42" s="133">
        <v>0</v>
      </c>
      <c r="AG42" s="133">
        <v>0</v>
      </c>
      <c r="AH42" s="133">
        <v>0</v>
      </c>
      <c r="AI42" s="133">
        <v>0</v>
      </c>
      <c r="AJ42" s="133">
        <v>0</v>
      </c>
      <c r="AK42" s="133">
        <v>0</v>
      </c>
      <c r="AL42" s="133">
        <v>0</v>
      </c>
      <c r="AM42" s="133">
        <v>0</v>
      </c>
      <c r="AN42" s="133">
        <v>0</v>
      </c>
      <c r="AO42" s="133">
        <v>0</v>
      </c>
      <c r="AP42" s="133">
        <v>0</v>
      </c>
      <c r="AQ42" s="133">
        <v>0</v>
      </c>
      <c r="AR42" s="133">
        <v>0</v>
      </c>
      <c r="AS42" s="133">
        <v>0</v>
      </c>
      <c r="AT42" s="133">
        <v>0</v>
      </c>
      <c r="AU42" s="133">
        <v>0</v>
      </c>
      <c r="AV42" s="133">
        <v>0</v>
      </c>
      <c r="AW42" s="133">
        <v>0</v>
      </c>
      <c r="AX42" s="133">
        <v>0</v>
      </c>
      <c r="AY42" s="133">
        <v>0</v>
      </c>
      <c r="AZ42" s="133">
        <v>0</v>
      </c>
      <c r="BA42" s="133">
        <v>0</v>
      </c>
      <c r="BB42" s="133">
        <v>0</v>
      </c>
      <c r="BC42" s="133">
        <v>0</v>
      </c>
      <c r="BD42" s="133">
        <v>0</v>
      </c>
      <c r="BE42" s="133">
        <v>0</v>
      </c>
      <c r="BF42" s="133">
        <v>0</v>
      </c>
      <c r="BG42" s="133">
        <v>0</v>
      </c>
      <c r="BH42" s="133">
        <v>0</v>
      </c>
      <c r="BI42" s="133">
        <v>0</v>
      </c>
      <c r="BJ42" s="133">
        <v>0</v>
      </c>
      <c r="BK42" s="133">
        <v>0</v>
      </c>
      <c r="BL42" s="133">
        <v>0</v>
      </c>
    </row>
    <row r="43" spans="1:64">
      <c r="A43" s="85">
        <v>37</v>
      </c>
      <c r="B43" s="106" t="s">
        <v>857</v>
      </c>
      <c r="C43" s="190" t="s">
        <v>858</v>
      </c>
      <c r="D43" s="118"/>
      <c r="E43" s="133">
        <v>96853</v>
      </c>
      <c r="F43" s="133">
        <v>0</v>
      </c>
      <c r="G43" s="133">
        <v>8716.7699999999986</v>
      </c>
      <c r="H43" s="133">
        <v>8716.7699999999986</v>
      </c>
      <c r="I43" s="133">
        <v>114286</v>
      </c>
      <c r="J43" s="133">
        <v>17405</v>
      </c>
      <c r="K43" s="133">
        <v>0</v>
      </c>
      <c r="L43" s="133">
        <v>1566.45</v>
      </c>
      <c r="M43" s="133">
        <v>1566.45</v>
      </c>
      <c r="N43" s="133">
        <v>20538</v>
      </c>
      <c r="O43" s="133">
        <v>0</v>
      </c>
      <c r="P43" s="133">
        <v>0</v>
      </c>
      <c r="Q43" s="133">
        <v>0</v>
      </c>
      <c r="R43" s="133">
        <v>0</v>
      </c>
      <c r="S43" s="133">
        <v>0</v>
      </c>
      <c r="T43" s="133">
        <v>0</v>
      </c>
      <c r="U43" s="133">
        <v>0</v>
      </c>
      <c r="V43" s="133">
        <v>0</v>
      </c>
      <c r="W43" s="133">
        <v>0</v>
      </c>
      <c r="X43" s="133">
        <v>0</v>
      </c>
      <c r="Y43" s="133">
        <v>0</v>
      </c>
      <c r="Z43" s="133">
        <v>0</v>
      </c>
      <c r="AA43" s="133">
        <v>0</v>
      </c>
      <c r="AB43" s="133">
        <v>0</v>
      </c>
      <c r="AC43" s="133">
        <v>0</v>
      </c>
      <c r="AD43" s="133">
        <v>0</v>
      </c>
      <c r="AE43" s="133">
        <v>0</v>
      </c>
      <c r="AF43" s="133">
        <v>0</v>
      </c>
      <c r="AG43" s="133">
        <v>0</v>
      </c>
      <c r="AH43" s="133">
        <v>0</v>
      </c>
      <c r="AI43" s="133">
        <v>0</v>
      </c>
      <c r="AJ43" s="133">
        <v>0</v>
      </c>
      <c r="AK43" s="133">
        <v>0</v>
      </c>
      <c r="AL43" s="133">
        <v>0</v>
      </c>
      <c r="AM43" s="133">
        <v>0</v>
      </c>
      <c r="AN43" s="133">
        <v>0</v>
      </c>
      <c r="AO43" s="133">
        <v>0</v>
      </c>
      <c r="AP43" s="133">
        <v>0</v>
      </c>
      <c r="AQ43" s="133">
        <v>0</v>
      </c>
      <c r="AR43" s="133">
        <v>0</v>
      </c>
      <c r="AS43" s="133">
        <v>0</v>
      </c>
      <c r="AT43" s="133">
        <v>0</v>
      </c>
      <c r="AU43" s="133">
        <v>0</v>
      </c>
      <c r="AV43" s="133">
        <v>0</v>
      </c>
      <c r="AW43" s="133">
        <v>0</v>
      </c>
      <c r="AX43" s="133">
        <v>0</v>
      </c>
      <c r="AY43" s="133">
        <v>0</v>
      </c>
      <c r="AZ43" s="133">
        <v>0</v>
      </c>
      <c r="BA43" s="133">
        <v>0</v>
      </c>
      <c r="BB43" s="133">
        <v>0</v>
      </c>
      <c r="BC43" s="133">
        <v>0</v>
      </c>
      <c r="BD43" s="133">
        <v>0</v>
      </c>
      <c r="BE43" s="133">
        <v>0</v>
      </c>
      <c r="BF43" s="133">
        <v>0</v>
      </c>
      <c r="BG43" s="133">
        <v>0</v>
      </c>
      <c r="BH43" s="133">
        <v>0</v>
      </c>
      <c r="BI43" s="133">
        <v>0</v>
      </c>
      <c r="BJ43" s="133">
        <v>0</v>
      </c>
      <c r="BK43" s="133">
        <v>0</v>
      </c>
      <c r="BL43" s="133">
        <v>0</v>
      </c>
    </row>
    <row r="44" spans="1:64">
      <c r="A44" s="85">
        <v>38</v>
      </c>
      <c r="B44" s="106" t="s">
        <v>1269</v>
      </c>
      <c r="C44" s="190" t="s">
        <v>1270</v>
      </c>
      <c r="D44" s="118"/>
      <c r="E44" s="133">
        <v>0</v>
      </c>
      <c r="F44" s="133">
        <v>0</v>
      </c>
      <c r="G44" s="133">
        <v>0</v>
      </c>
      <c r="H44" s="133">
        <v>0</v>
      </c>
      <c r="I44" s="133">
        <v>0</v>
      </c>
      <c r="J44" s="133">
        <v>0</v>
      </c>
      <c r="K44" s="133">
        <v>0</v>
      </c>
      <c r="L44" s="133">
        <v>0</v>
      </c>
      <c r="M44" s="133">
        <v>0</v>
      </c>
      <c r="N44" s="133">
        <v>0</v>
      </c>
      <c r="O44" s="133">
        <v>0</v>
      </c>
      <c r="P44" s="133">
        <v>0</v>
      </c>
      <c r="Q44" s="133">
        <v>0</v>
      </c>
      <c r="R44" s="133">
        <v>0</v>
      </c>
      <c r="S44" s="133">
        <v>0</v>
      </c>
      <c r="T44" s="133">
        <v>0</v>
      </c>
      <c r="U44" s="133">
        <v>0</v>
      </c>
      <c r="V44" s="133">
        <v>0</v>
      </c>
      <c r="W44" s="133">
        <v>0</v>
      </c>
      <c r="X44" s="133">
        <v>0</v>
      </c>
      <c r="Y44" s="133">
        <v>0</v>
      </c>
      <c r="Z44" s="133">
        <v>0</v>
      </c>
      <c r="AA44" s="133">
        <v>0</v>
      </c>
      <c r="AB44" s="133">
        <v>0</v>
      </c>
      <c r="AC44" s="133">
        <v>0</v>
      </c>
      <c r="AD44" s="133">
        <v>0</v>
      </c>
      <c r="AE44" s="133">
        <v>0</v>
      </c>
      <c r="AF44" s="133">
        <v>0</v>
      </c>
      <c r="AG44" s="133">
        <v>0</v>
      </c>
      <c r="AH44" s="133">
        <v>0</v>
      </c>
      <c r="AI44" s="133">
        <v>0</v>
      </c>
      <c r="AJ44" s="133">
        <v>0</v>
      </c>
      <c r="AK44" s="133">
        <v>0</v>
      </c>
      <c r="AL44" s="133">
        <v>0</v>
      </c>
      <c r="AM44" s="133">
        <v>0</v>
      </c>
      <c r="AN44" s="133">
        <v>0</v>
      </c>
      <c r="AO44" s="133">
        <v>0</v>
      </c>
      <c r="AP44" s="133">
        <v>0</v>
      </c>
      <c r="AQ44" s="133">
        <v>0</v>
      </c>
      <c r="AR44" s="133">
        <v>0</v>
      </c>
      <c r="AS44" s="133">
        <v>0</v>
      </c>
      <c r="AT44" s="133">
        <v>0</v>
      </c>
      <c r="AU44" s="133">
        <v>0</v>
      </c>
      <c r="AV44" s="133">
        <v>0</v>
      </c>
      <c r="AW44" s="133">
        <v>0</v>
      </c>
      <c r="AX44" s="133">
        <v>0</v>
      </c>
      <c r="AY44" s="133">
        <v>0</v>
      </c>
      <c r="AZ44" s="133">
        <v>0</v>
      </c>
      <c r="BA44" s="133">
        <v>0</v>
      </c>
      <c r="BB44" s="133">
        <v>0</v>
      </c>
      <c r="BC44" s="133">
        <v>0</v>
      </c>
      <c r="BD44" s="133">
        <v>0</v>
      </c>
      <c r="BE44" s="133">
        <v>0</v>
      </c>
      <c r="BF44" s="133">
        <v>0</v>
      </c>
      <c r="BG44" s="133">
        <v>0</v>
      </c>
      <c r="BH44" s="133">
        <v>0</v>
      </c>
      <c r="BI44" s="133">
        <v>0</v>
      </c>
      <c r="BJ44" s="133">
        <v>0</v>
      </c>
      <c r="BK44" s="133">
        <v>0</v>
      </c>
      <c r="BL44" s="133">
        <v>0</v>
      </c>
    </row>
    <row r="45" spans="1:64">
      <c r="A45" s="85">
        <v>39</v>
      </c>
      <c r="B45" s="106" t="s">
        <v>1271</v>
      </c>
      <c r="C45" s="192" t="s">
        <v>1272</v>
      </c>
      <c r="D45" s="117"/>
      <c r="E45" s="133">
        <v>0</v>
      </c>
      <c r="F45" s="133"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v>0</v>
      </c>
      <c r="L45" s="133">
        <v>0</v>
      </c>
      <c r="M45" s="133">
        <v>0</v>
      </c>
      <c r="N45" s="133">
        <v>0</v>
      </c>
      <c r="O45" s="133">
        <v>0</v>
      </c>
      <c r="P45" s="133">
        <v>0</v>
      </c>
      <c r="Q45" s="133">
        <v>0</v>
      </c>
      <c r="R45" s="133">
        <v>0</v>
      </c>
      <c r="S45" s="133">
        <v>0</v>
      </c>
      <c r="T45" s="133">
        <v>0</v>
      </c>
      <c r="U45" s="133">
        <v>0</v>
      </c>
      <c r="V45" s="133">
        <v>0</v>
      </c>
      <c r="W45" s="133">
        <v>0</v>
      </c>
      <c r="X45" s="133">
        <v>0</v>
      </c>
      <c r="Y45" s="133">
        <v>0</v>
      </c>
      <c r="Z45" s="133">
        <v>0</v>
      </c>
      <c r="AA45" s="133">
        <v>0</v>
      </c>
      <c r="AB45" s="133">
        <v>0</v>
      </c>
      <c r="AC45" s="133">
        <v>0</v>
      </c>
      <c r="AD45" s="133">
        <v>0</v>
      </c>
      <c r="AE45" s="133">
        <v>0</v>
      </c>
      <c r="AF45" s="133">
        <v>0</v>
      </c>
      <c r="AG45" s="133">
        <v>0</v>
      </c>
      <c r="AH45" s="133">
        <v>0</v>
      </c>
      <c r="AI45" s="133">
        <v>0</v>
      </c>
      <c r="AJ45" s="133">
        <v>0</v>
      </c>
      <c r="AK45" s="133">
        <v>0</v>
      </c>
      <c r="AL45" s="133">
        <v>0</v>
      </c>
      <c r="AM45" s="133">
        <v>0</v>
      </c>
      <c r="AN45" s="133">
        <v>0</v>
      </c>
      <c r="AO45" s="133">
        <v>0</v>
      </c>
      <c r="AP45" s="133">
        <v>0</v>
      </c>
      <c r="AQ45" s="133">
        <v>0</v>
      </c>
      <c r="AR45" s="133">
        <v>0</v>
      </c>
      <c r="AS45" s="133">
        <v>0</v>
      </c>
      <c r="AT45" s="133">
        <v>0</v>
      </c>
      <c r="AU45" s="133">
        <v>0</v>
      </c>
      <c r="AV45" s="133">
        <v>0</v>
      </c>
      <c r="AW45" s="133">
        <v>0</v>
      </c>
      <c r="AX45" s="133">
        <v>0</v>
      </c>
      <c r="AY45" s="133">
        <v>0</v>
      </c>
      <c r="AZ45" s="133">
        <v>0</v>
      </c>
      <c r="BA45" s="133">
        <v>0</v>
      </c>
      <c r="BB45" s="133">
        <v>0</v>
      </c>
      <c r="BC45" s="133">
        <v>0</v>
      </c>
      <c r="BD45" s="133">
        <v>0</v>
      </c>
      <c r="BE45" s="133">
        <v>0</v>
      </c>
      <c r="BF45" s="133">
        <v>0</v>
      </c>
      <c r="BG45" s="133">
        <v>0</v>
      </c>
      <c r="BH45" s="133">
        <v>0</v>
      </c>
      <c r="BI45" s="133">
        <v>0</v>
      </c>
      <c r="BJ45" s="133">
        <v>0</v>
      </c>
      <c r="BK45" s="133">
        <v>0</v>
      </c>
      <c r="BL45" s="133">
        <v>0</v>
      </c>
    </row>
    <row r="46" spans="1:64">
      <c r="A46" s="85">
        <v>40</v>
      </c>
      <c r="B46" s="106" t="s">
        <v>823</v>
      </c>
      <c r="C46" s="190" t="s">
        <v>824</v>
      </c>
      <c r="D46" s="118"/>
      <c r="E46" s="133">
        <v>34800</v>
      </c>
      <c r="F46" s="133">
        <v>0</v>
      </c>
      <c r="G46" s="133">
        <v>3132</v>
      </c>
      <c r="H46" s="133">
        <v>3132</v>
      </c>
      <c r="I46" s="133">
        <v>41064</v>
      </c>
      <c r="J46" s="133">
        <v>153357</v>
      </c>
      <c r="K46" s="133">
        <v>0</v>
      </c>
      <c r="L46" s="133">
        <v>13802.130000000001</v>
      </c>
      <c r="M46" s="133">
        <v>13802.130000000001</v>
      </c>
      <c r="N46" s="133">
        <v>180960</v>
      </c>
      <c r="O46" s="133">
        <v>236915</v>
      </c>
      <c r="P46" s="133">
        <v>0</v>
      </c>
      <c r="Q46" s="133">
        <v>21322.350000000002</v>
      </c>
      <c r="R46" s="133">
        <v>21322.350000000002</v>
      </c>
      <c r="S46" s="133">
        <v>279558</v>
      </c>
      <c r="T46" s="133">
        <v>413778</v>
      </c>
      <c r="U46" s="133">
        <v>0</v>
      </c>
      <c r="V46" s="133">
        <v>37240.020000000004</v>
      </c>
      <c r="W46" s="133">
        <v>37240.020000000004</v>
      </c>
      <c r="X46" s="133">
        <v>488256</v>
      </c>
      <c r="Y46" s="133">
        <v>0</v>
      </c>
      <c r="Z46" s="133">
        <v>0</v>
      </c>
      <c r="AA46" s="133">
        <v>0</v>
      </c>
      <c r="AB46" s="133">
        <v>0</v>
      </c>
      <c r="AC46" s="133">
        <v>0</v>
      </c>
      <c r="AD46" s="133">
        <v>0</v>
      </c>
      <c r="AE46" s="133">
        <v>0</v>
      </c>
      <c r="AF46" s="133">
        <v>0</v>
      </c>
      <c r="AG46" s="133">
        <v>0</v>
      </c>
      <c r="AH46" s="133">
        <v>0</v>
      </c>
      <c r="AI46" s="133">
        <v>0</v>
      </c>
      <c r="AJ46" s="133">
        <v>0</v>
      </c>
      <c r="AK46" s="133">
        <v>0</v>
      </c>
      <c r="AL46" s="133">
        <v>0</v>
      </c>
      <c r="AM46" s="133">
        <v>0</v>
      </c>
      <c r="AN46" s="133">
        <v>0</v>
      </c>
      <c r="AO46" s="133">
        <v>0</v>
      </c>
      <c r="AP46" s="133">
        <v>0</v>
      </c>
      <c r="AQ46" s="133">
        <v>0</v>
      </c>
      <c r="AR46" s="133">
        <v>0</v>
      </c>
      <c r="AS46" s="133">
        <v>0</v>
      </c>
      <c r="AT46" s="133">
        <v>0</v>
      </c>
      <c r="AU46" s="133">
        <v>0</v>
      </c>
      <c r="AV46" s="133">
        <v>0</v>
      </c>
      <c r="AW46" s="133">
        <v>0</v>
      </c>
      <c r="AX46" s="133">
        <v>0</v>
      </c>
      <c r="AY46" s="133">
        <v>0</v>
      </c>
      <c r="AZ46" s="133">
        <v>0</v>
      </c>
      <c r="BA46" s="133">
        <v>0</v>
      </c>
      <c r="BB46" s="133">
        <v>0</v>
      </c>
      <c r="BC46" s="133">
        <v>0</v>
      </c>
      <c r="BD46" s="133">
        <v>0</v>
      </c>
      <c r="BE46" s="133">
        <v>0</v>
      </c>
      <c r="BF46" s="133">
        <v>0</v>
      </c>
      <c r="BG46" s="133">
        <v>0</v>
      </c>
      <c r="BH46" s="133">
        <v>0</v>
      </c>
      <c r="BI46" s="133">
        <v>0</v>
      </c>
      <c r="BJ46" s="133">
        <v>0</v>
      </c>
      <c r="BK46" s="133">
        <v>0</v>
      </c>
      <c r="BL46" s="133">
        <v>0</v>
      </c>
    </row>
    <row r="47" spans="1:64">
      <c r="A47" s="85">
        <v>41</v>
      </c>
      <c r="B47" s="106" t="s">
        <v>1273</v>
      </c>
      <c r="C47" s="190" t="s">
        <v>1274</v>
      </c>
      <c r="D47" s="118"/>
      <c r="E47" s="133">
        <v>0</v>
      </c>
      <c r="F47" s="133">
        <v>0</v>
      </c>
      <c r="G47" s="133">
        <v>0</v>
      </c>
      <c r="H47" s="133">
        <v>0</v>
      </c>
      <c r="I47" s="133">
        <v>0</v>
      </c>
      <c r="J47" s="133">
        <v>0</v>
      </c>
      <c r="K47" s="133">
        <v>0</v>
      </c>
      <c r="L47" s="133">
        <v>0</v>
      </c>
      <c r="M47" s="133">
        <v>0</v>
      </c>
      <c r="N47" s="133">
        <v>0</v>
      </c>
      <c r="O47" s="133">
        <v>0</v>
      </c>
      <c r="P47" s="133">
        <v>0</v>
      </c>
      <c r="Q47" s="133">
        <v>0</v>
      </c>
      <c r="R47" s="133">
        <v>0</v>
      </c>
      <c r="S47" s="133">
        <v>0</v>
      </c>
      <c r="T47" s="133">
        <v>0</v>
      </c>
      <c r="U47" s="133">
        <v>0</v>
      </c>
      <c r="V47" s="133">
        <v>0</v>
      </c>
      <c r="W47" s="133">
        <v>0</v>
      </c>
      <c r="X47" s="133">
        <v>0</v>
      </c>
      <c r="Y47" s="133">
        <v>0</v>
      </c>
      <c r="Z47" s="133">
        <v>0</v>
      </c>
      <c r="AA47" s="133">
        <v>0</v>
      </c>
      <c r="AB47" s="133">
        <v>0</v>
      </c>
      <c r="AC47" s="133">
        <v>0</v>
      </c>
      <c r="AD47" s="133">
        <v>0</v>
      </c>
      <c r="AE47" s="133">
        <v>0</v>
      </c>
      <c r="AF47" s="133">
        <v>0</v>
      </c>
      <c r="AG47" s="133">
        <v>0</v>
      </c>
      <c r="AH47" s="133">
        <v>0</v>
      </c>
      <c r="AI47" s="133">
        <v>0</v>
      </c>
      <c r="AJ47" s="133">
        <v>0</v>
      </c>
      <c r="AK47" s="133">
        <v>0</v>
      </c>
      <c r="AL47" s="133">
        <v>0</v>
      </c>
      <c r="AM47" s="133">
        <v>0</v>
      </c>
      <c r="AN47" s="133">
        <v>0</v>
      </c>
      <c r="AO47" s="133">
        <v>0</v>
      </c>
      <c r="AP47" s="133">
        <v>0</v>
      </c>
      <c r="AQ47" s="133">
        <v>0</v>
      </c>
      <c r="AR47" s="133">
        <v>0</v>
      </c>
      <c r="AS47" s="133">
        <v>0</v>
      </c>
      <c r="AT47" s="133">
        <v>0</v>
      </c>
      <c r="AU47" s="133">
        <v>0</v>
      </c>
      <c r="AV47" s="133">
        <v>0</v>
      </c>
      <c r="AW47" s="133">
        <v>0</v>
      </c>
      <c r="AX47" s="133">
        <v>0</v>
      </c>
      <c r="AY47" s="133">
        <v>0</v>
      </c>
      <c r="AZ47" s="133">
        <v>0</v>
      </c>
      <c r="BA47" s="133">
        <v>0</v>
      </c>
      <c r="BB47" s="133">
        <v>0</v>
      </c>
      <c r="BC47" s="133">
        <v>0</v>
      </c>
      <c r="BD47" s="133">
        <v>0</v>
      </c>
      <c r="BE47" s="133">
        <v>0</v>
      </c>
      <c r="BF47" s="133">
        <v>0</v>
      </c>
      <c r="BG47" s="133">
        <v>0</v>
      </c>
      <c r="BH47" s="133">
        <v>0</v>
      </c>
      <c r="BI47" s="133">
        <v>0</v>
      </c>
      <c r="BJ47" s="133">
        <v>0</v>
      </c>
      <c r="BK47" s="133">
        <v>0</v>
      </c>
      <c r="BL47" s="133">
        <v>0</v>
      </c>
    </row>
    <row r="48" spans="1:64">
      <c r="A48" s="85">
        <v>42</v>
      </c>
      <c r="B48" s="106" t="s">
        <v>1275</v>
      </c>
      <c r="C48" s="190" t="s">
        <v>1276</v>
      </c>
      <c r="D48" s="118"/>
      <c r="E48" s="133">
        <v>0</v>
      </c>
      <c r="F48" s="133">
        <v>0</v>
      </c>
      <c r="G48" s="133">
        <v>0</v>
      </c>
      <c r="H48" s="133">
        <v>0</v>
      </c>
      <c r="I48" s="133">
        <v>0</v>
      </c>
      <c r="J48" s="133">
        <v>0</v>
      </c>
      <c r="K48" s="133">
        <v>0</v>
      </c>
      <c r="L48" s="133">
        <v>0</v>
      </c>
      <c r="M48" s="133">
        <v>0</v>
      </c>
      <c r="N48" s="133">
        <v>0</v>
      </c>
      <c r="O48" s="133">
        <v>0</v>
      </c>
      <c r="P48" s="133">
        <v>0</v>
      </c>
      <c r="Q48" s="133">
        <v>0</v>
      </c>
      <c r="R48" s="133">
        <v>0</v>
      </c>
      <c r="S48" s="133">
        <v>0</v>
      </c>
      <c r="T48" s="133">
        <v>0</v>
      </c>
      <c r="U48" s="133">
        <v>0</v>
      </c>
      <c r="V48" s="133">
        <v>0</v>
      </c>
      <c r="W48" s="133">
        <v>0</v>
      </c>
      <c r="X48" s="133">
        <v>0</v>
      </c>
      <c r="Y48" s="133">
        <v>0</v>
      </c>
      <c r="Z48" s="133">
        <v>0</v>
      </c>
      <c r="AA48" s="133">
        <v>0</v>
      </c>
      <c r="AB48" s="133">
        <v>0</v>
      </c>
      <c r="AC48" s="133">
        <v>0</v>
      </c>
      <c r="AD48" s="133">
        <v>0</v>
      </c>
      <c r="AE48" s="133">
        <v>0</v>
      </c>
      <c r="AF48" s="133">
        <v>0</v>
      </c>
      <c r="AG48" s="133">
        <v>0</v>
      </c>
      <c r="AH48" s="133">
        <v>0</v>
      </c>
      <c r="AI48" s="133">
        <v>0</v>
      </c>
      <c r="AJ48" s="133">
        <v>0</v>
      </c>
      <c r="AK48" s="133">
        <v>0</v>
      </c>
      <c r="AL48" s="133">
        <v>0</v>
      </c>
      <c r="AM48" s="133">
        <v>0</v>
      </c>
      <c r="AN48" s="133">
        <v>0</v>
      </c>
      <c r="AO48" s="133">
        <v>0</v>
      </c>
      <c r="AP48" s="133">
        <v>0</v>
      </c>
      <c r="AQ48" s="133">
        <v>0</v>
      </c>
      <c r="AR48" s="133">
        <v>0</v>
      </c>
      <c r="AS48" s="133">
        <v>0</v>
      </c>
      <c r="AT48" s="133">
        <v>0</v>
      </c>
      <c r="AU48" s="133">
        <v>0</v>
      </c>
      <c r="AV48" s="133">
        <v>0</v>
      </c>
      <c r="AW48" s="133">
        <v>0</v>
      </c>
      <c r="AX48" s="133">
        <v>0</v>
      </c>
      <c r="AY48" s="133">
        <v>0</v>
      </c>
      <c r="AZ48" s="133">
        <v>0</v>
      </c>
      <c r="BA48" s="133">
        <v>0</v>
      </c>
      <c r="BB48" s="133">
        <v>0</v>
      </c>
      <c r="BC48" s="133">
        <v>0</v>
      </c>
      <c r="BD48" s="133">
        <v>0</v>
      </c>
      <c r="BE48" s="133">
        <v>0</v>
      </c>
      <c r="BF48" s="133">
        <v>0</v>
      </c>
      <c r="BG48" s="133">
        <v>0</v>
      </c>
      <c r="BH48" s="133">
        <v>0</v>
      </c>
      <c r="BI48" s="133">
        <v>0</v>
      </c>
      <c r="BJ48" s="133">
        <v>0</v>
      </c>
      <c r="BK48" s="133">
        <v>0</v>
      </c>
      <c r="BL48" s="133">
        <v>0</v>
      </c>
    </row>
    <row r="49" spans="1:64">
      <c r="A49" s="85">
        <v>43</v>
      </c>
      <c r="B49" s="106" t="s">
        <v>1277</v>
      </c>
      <c r="C49" s="190" t="s">
        <v>1278</v>
      </c>
      <c r="D49" s="118"/>
      <c r="E49" s="133">
        <v>0</v>
      </c>
      <c r="F49" s="133">
        <v>0</v>
      </c>
      <c r="G49" s="133">
        <v>0</v>
      </c>
      <c r="H49" s="133">
        <v>0</v>
      </c>
      <c r="I49" s="133">
        <v>0</v>
      </c>
      <c r="J49" s="133">
        <v>0</v>
      </c>
      <c r="K49" s="133">
        <v>0</v>
      </c>
      <c r="L49" s="133">
        <v>0</v>
      </c>
      <c r="M49" s="133">
        <v>0</v>
      </c>
      <c r="N49" s="133">
        <v>0</v>
      </c>
      <c r="O49" s="133">
        <v>0</v>
      </c>
      <c r="P49" s="133">
        <v>0</v>
      </c>
      <c r="Q49" s="133">
        <v>0</v>
      </c>
      <c r="R49" s="133">
        <v>0</v>
      </c>
      <c r="S49" s="133">
        <v>0</v>
      </c>
      <c r="T49" s="133">
        <v>0</v>
      </c>
      <c r="U49" s="133">
        <v>0</v>
      </c>
      <c r="V49" s="133">
        <v>0</v>
      </c>
      <c r="W49" s="133">
        <v>0</v>
      </c>
      <c r="X49" s="133">
        <v>0</v>
      </c>
      <c r="Y49" s="133">
        <v>0</v>
      </c>
      <c r="Z49" s="133">
        <v>0</v>
      </c>
      <c r="AA49" s="133">
        <v>0</v>
      </c>
      <c r="AB49" s="133">
        <v>0</v>
      </c>
      <c r="AC49" s="133">
        <v>0</v>
      </c>
      <c r="AD49" s="133">
        <v>0</v>
      </c>
      <c r="AE49" s="133">
        <v>0</v>
      </c>
      <c r="AF49" s="133">
        <v>0</v>
      </c>
      <c r="AG49" s="133">
        <v>0</v>
      </c>
      <c r="AH49" s="133">
        <v>0</v>
      </c>
      <c r="AI49" s="133">
        <v>0</v>
      </c>
      <c r="AJ49" s="133">
        <v>0</v>
      </c>
      <c r="AK49" s="133">
        <v>0</v>
      </c>
      <c r="AL49" s="133">
        <v>0</v>
      </c>
      <c r="AM49" s="133">
        <v>0</v>
      </c>
      <c r="AN49" s="133">
        <v>0</v>
      </c>
      <c r="AO49" s="133">
        <v>0</v>
      </c>
      <c r="AP49" s="133">
        <v>0</v>
      </c>
      <c r="AQ49" s="133">
        <v>0</v>
      </c>
      <c r="AR49" s="133">
        <v>0</v>
      </c>
      <c r="AS49" s="133">
        <v>0</v>
      </c>
      <c r="AT49" s="133">
        <v>0</v>
      </c>
      <c r="AU49" s="133">
        <v>0</v>
      </c>
      <c r="AV49" s="133">
        <v>0</v>
      </c>
      <c r="AW49" s="133">
        <v>0</v>
      </c>
      <c r="AX49" s="133">
        <v>0</v>
      </c>
      <c r="AY49" s="133">
        <v>0</v>
      </c>
      <c r="AZ49" s="133">
        <v>0</v>
      </c>
      <c r="BA49" s="133">
        <v>0</v>
      </c>
      <c r="BB49" s="133">
        <v>0</v>
      </c>
      <c r="BC49" s="133">
        <v>0</v>
      </c>
      <c r="BD49" s="133">
        <v>0</v>
      </c>
      <c r="BE49" s="133">
        <v>0</v>
      </c>
      <c r="BF49" s="133">
        <v>0</v>
      </c>
      <c r="BG49" s="133">
        <v>0</v>
      </c>
      <c r="BH49" s="133">
        <v>0</v>
      </c>
      <c r="BI49" s="133">
        <v>0</v>
      </c>
      <c r="BJ49" s="133">
        <v>0</v>
      </c>
      <c r="BK49" s="133">
        <v>0</v>
      </c>
      <c r="BL49" s="133">
        <v>0</v>
      </c>
    </row>
    <row r="50" spans="1:64">
      <c r="A50" s="85">
        <v>44</v>
      </c>
      <c r="B50" s="106" t="s">
        <v>73</v>
      </c>
      <c r="C50" s="190" t="s">
        <v>74</v>
      </c>
      <c r="D50" s="118"/>
      <c r="E50" s="133">
        <v>0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33">
        <v>0</v>
      </c>
      <c r="L50" s="133">
        <v>0</v>
      </c>
      <c r="M50" s="133">
        <v>0</v>
      </c>
      <c r="N50" s="133">
        <v>0</v>
      </c>
      <c r="O50" s="133">
        <v>0</v>
      </c>
      <c r="P50" s="133">
        <v>0</v>
      </c>
      <c r="Q50" s="133">
        <v>0</v>
      </c>
      <c r="R50" s="133">
        <v>0</v>
      </c>
      <c r="S50" s="133">
        <v>0</v>
      </c>
      <c r="T50" s="133">
        <v>0</v>
      </c>
      <c r="U50" s="133">
        <v>0</v>
      </c>
      <c r="V50" s="133">
        <v>0</v>
      </c>
      <c r="W50" s="133">
        <v>0</v>
      </c>
      <c r="X50" s="133">
        <v>0</v>
      </c>
      <c r="Y50" s="133">
        <v>0</v>
      </c>
      <c r="Z50" s="133">
        <v>0</v>
      </c>
      <c r="AA50" s="133">
        <v>0</v>
      </c>
      <c r="AB50" s="133">
        <v>0</v>
      </c>
      <c r="AC50" s="133">
        <v>0</v>
      </c>
      <c r="AD50" s="133">
        <v>0</v>
      </c>
      <c r="AE50" s="133">
        <v>0</v>
      </c>
      <c r="AF50" s="133">
        <v>0</v>
      </c>
      <c r="AG50" s="133">
        <v>0</v>
      </c>
      <c r="AH50" s="133">
        <v>0</v>
      </c>
      <c r="AI50" s="133">
        <v>0</v>
      </c>
      <c r="AJ50" s="133">
        <v>0</v>
      </c>
      <c r="AK50" s="133">
        <v>0</v>
      </c>
      <c r="AL50" s="133">
        <v>0</v>
      </c>
      <c r="AM50" s="133">
        <v>0</v>
      </c>
      <c r="AN50" s="133">
        <v>0</v>
      </c>
      <c r="AO50" s="133">
        <v>0</v>
      </c>
      <c r="AP50" s="133">
        <v>0</v>
      </c>
      <c r="AQ50" s="133">
        <v>0</v>
      </c>
      <c r="AR50" s="133">
        <v>0</v>
      </c>
      <c r="AS50" s="133">
        <v>0</v>
      </c>
      <c r="AT50" s="133">
        <v>0</v>
      </c>
      <c r="AU50" s="133">
        <v>0</v>
      </c>
      <c r="AV50" s="133">
        <v>0</v>
      </c>
      <c r="AW50" s="133">
        <v>0</v>
      </c>
      <c r="AX50" s="133">
        <v>0</v>
      </c>
      <c r="AY50" s="133">
        <v>0</v>
      </c>
      <c r="AZ50" s="133">
        <v>0</v>
      </c>
      <c r="BA50" s="133">
        <v>0</v>
      </c>
      <c r="BB50" s="133">
        <v>0</v>
      </c>
      <c r="BC50" s="133">
        <v>0</v>
      </c>
      <c r="BD50" s="133">
        <v>0</v>
      </c>
      <c r="BE50" s="133">
        <v>0</v>
      </c>
      <c r="BF50" s="133">
        <v>0</v>
      </c>
      <c r="BG50" s="133">
        <v>0</v>
      </c>
      <c r="BH50" s="133">
        <v>0</v>
      </c>
      <c r="BI50" s="133">
        <v>0</v>
      </c>
      <c r="BJ50" s="133">
        <v>0</v>
      </c>
      <c r="BK50" s="133">
        <v>0</v>
      </c>
      <c r="BL50" s="133">
        <v>0</v>
      </c>
    </row>
    <row r="51" spans="1:64">
      <c r="A51" s="85">
        <v>45</v>
      </c>
      <c r="B51" s="106" t="s">
        <v>64</v>
      </c>
      <c r="C51" s="190" t="s">
        <v>65</v>
      </c>
      <c r="D51" s="118"/>
      <c r="E51" s="133">
        <v>0</v>
      </c>
      <c r="F51" s="133">
        <v>0</v>
      </c>
      <c r="G51" s="133">
        <v>0</v>
      </c>
      <c r="H51" s="133">
        <v>0</v>
      </c>
      <c r="I51" s="133">
        <v>0</v>
      </c>
      <c r="J51" s="133">
        <v>0</v>
      </c>
      <c r="K51" s="133">
        <v>0</v>
      </c>
      <c r="L51" s="133">
        <v>0</v>
      </c>
      <c r="M51" s="133">
        <v>0</v>
      </c>
      <c r="N51" s="133">
        <v>0</v>
      </c>
      <c r="O51" s="133">
        <v>0</v>
      </c>
      <c r="P51" s="133">
        <v>0</v>
      </c>
      <c r="Q51" s="133">
        <v>0</v>
      </c>
      <c r="R51" s="133">
        <v>0</v>
      </c>
      <c r="S51" s="133">
        <v>0</v>
      </c>
      <c r="T51" s="133">
        <v>0</v>
      </c>
      <c r="U51" s="133">
        <v>0</v>
      </c>
      <c r="V51" s="133">
        <v>0</v>
      </c>
      <c r="W51" s="133">
        <v>0</v>
      </c>
      <c r="X51" s="133">
        <v>0</v>
      </c>
      <c r="Y51" s="133">
        <v>0</v>
      </c>
      <c r="Z51" s="133">
        <v>0</v>
      </c>
      <c r="AA51" s="133">
        <v>0</v>
      </c>
      <c r="AB51" s="133">
        <v>0</v>
      </c>
      <c r="AC51" s="133">
        <v>0</v>
      </c>
      <c r="AD51" s="133">
        <v>0</v>
      </c>
      <c r="AE51" s="133">
        <v>0</v>
      </c>
      <c r="AF51" s="133">
        <v>0</v>
      </c>
      <c r="AG51" s="133">
        <v>0</v>
      </c>
      <c r="AH51" s="133">
        <v>0</v>
      </c>
      <c r="AI51" s="133">
        <v>0</v>
      </c>
      <c r="AJ51" s="133">
        <v>0</v>
      </c>
      <c r="AK51" s="133">
        <v>0</v>
      </c>
      <c r="AL51" s="133">
        <v>0</v>
      </c>
      <c r="AM51" s="133">
        <v>0</v>
      </c>
      <c r="AN51" s="133">
        <v>0</v>
      </c>
      <c r="AO51" s="133">
        <v>0</v>
      </c>
      <c r="AP51" s="133">
        <v>0</v>
      </c>
      <c r="AQ51" s="133">
        <v>0</v>
      </c>
      <c r="AR51" s="133">
        <v>0</v>
      </c>
      <c r="AS51" s="133">
        <v>0</v>
      </c>
      <c r="AT51" s="133">
        <v>0</v>
      </c>
      <c r="AU51" s="133">
        <v>0</v>
      </c>
      <c r="AV51" s="133">
        <v>0</v>
      </c>
      <c r="AW51" s="133">
        <v>0</v>
      </c>
      <c r="AX51" s="133">
        <v>0</v>
      </c>
      <c r="AY51" s="133">
        <v>0</v>
      </c>
      <c r="AZ51" s="133">
        <v>0</v>
      </c>
      <c r="BA51" s="133">
        <v>0</v>
      </c>
      <c r="BB51" s="133">
        <v>0</v>
      </c>
      <c r="BC51" s="133">
        <v>0</v>
      </c>
      <c r="BD51" s="133">
        <v>0</v>
      </c>
      <c r="BE51" s="133">
        <v>0</v>
      </c>
      <c r="BF51" s="133">
        <v>0</v>
      </c>
      <c r="BG51" s="133">
        <v>0</v>
      </c>
      <c r="BH51" s="133">
        <v>0</v>
      </c>
      <c r="BI51" s="133">
        <v>0</v>
      </c>
      <c r="BJ51" s="133">
        <v>0</v>
      </c>
      <c r="BK51" s="133">
        <v>0</v>
      </c>
      <c r="BL51" s="133">
        <v>0</v>
      </c>
    </row>
    <row r="52" spans="1:64">
      <c r="A52" s="85">
        <v>46</v>
      </c>
      <c r="B52" s="106" t="s">
        <v>813</v>
      </c>
      <c r="C52" s="190" t="s">
        <v>814</v>
      </c>
      <c r="D52" s="118"/>
      <c r="E52" s="133">
        <v>6042</v>
      </c>
      <c r="F52" s="133">
        <v>0</v>
      </c>
      <c r="G52" s="133">
        <v>543.78</v>
      </c>
      <c r="H52" s="133">
        <v>543.78</v>
      </c>
      <c r="I52" s="133">
        <v>7129.48</v>
      </c>
      <c r="J52" s="133">
        <v>0</v>
      </c>
      <c r="K52" s="133">
        <v>0</v>
      </c>
      <c r="L52" s="133">
        <v>0</v>
      </c>
      <c r="M52" s="133">
        <v>0</v>
      </c>
      <c r="N52" s="133">
        <v>0</v>
      </c>
      <c r="O52" s="133">
        <v>0</v>
      </c>
      <c r="P52" s="133">
        <v>0</v>
      </c>
      <c r="Q52" s="133">
        <v>0</v>
      </c>
      <c r="R52" s="133">
        <v>0</v>
      </c>
      <c r="S52" s="133">
        <v>0</v>
      </c>
      <c r="T52" s="133">
        <v>0</v>
      </c>
      <c r="U52" s="133">
        <v>0</v>
      </c>
      <c r="V52" s="133">
        <v>0</v>
      </c>
      <c r="W52" s="133">
        <v>0</v>
      </c>
      <c r="X52" s="133">
        <v>0</v>
      </c>
      <c r="Y52" s="133">
        <v>0</v>
      </c>
      <c r="Z52" s="133">
        <v>0</v>
      </c>
      <c r="AA52" s="133">
        <v>0</v>
      </c>
      <c r="AB52" s="133">
        <v>0</v>
      </c>
      <c r="AC52" s="133">
        <v>0</v>
      </c>
      <c r="AD52" s="133">
        <v>0</v>
      </c>
      <c r="AE52" s="133">
        <v>0</v>
      </c>
      <c r="AF52" s="133">
        <v>0</v>
      </c>
      <c r="AG52" s="133">
        <v>0</v>
      </c>
      <c r="AH52" s="133">
        <v>0</v>
      </c>
      <c r="AI52" s="133">
        <v>0</v>
      </c>
      <c r="AJ52" s="133">
        <v>0</v>
      </c>
      <c r="AK52" s="133">
        <v>0</v>
      </c>
      <c r="AL52" s="133">
        <v>0</v>
      </c>
      <c r="AM52" s="133">
        <v>0</v>
      </c>
      <c r="AN52" s="133">
        <v>0</v>
      </c>
      <c r="AO52" s="133">
        <v>0</v>
      </c>
      <c r="AP52" s="133">
        <v>0</v>
      </c>
      <c r="AQ52" s="133">
        <v>0</v>
      </c>
      <c r="AR52" s="133">
        <v>0</v>
      </c>
      <c r="AS52" s="133">
        <v>0</v>
      </c>
      <c r="AT52" s="133">
        <v>0</v>
      </c>
      <c r="AU52" s="133">
        <v>0</v>
      </c>
      <c r="AV52" s="133">
        <v>0</v>
      </c>
      <c r="AW52" s="133">
        <v>0</v>
      </c>
      <c r="AX52" s="133">
        <v>0</v>
      </c>
      <c r="AY52" s="133">
        <v>0</v>
      </c>
      <c r="AZ52" s="133">
        <v>0</v>
      </c>
      <c r="BA52" s="133">
        <v>0</v>
      </c>
      <c r="BB52" s="133">
        <v>0</v>
      </c>
      <c r="BC52" s="133">
        <v>0</v>
      </c>
      <c r="BD52" s="133">
        <v>0</v>
      </c>
      <c r="BE52" s="133">
        <v>0</v>
      </c>
      <c r="BF52" s="133">
        <v>0</v>
      </c>
      <c r="BG52" s="133">
        <v>0</v>
      </c>
      <c r="BH52" s="133">
        <v>0</v>
      </c>
      <c r="BI52" s="133">
        <v>0</v>
      </c>
      <c r="BJ52" s="133">
        <v>0</v>
      </c>
      <c r="BK52" s="133">
        <v>0</v>
      </c>
      <c r="BL52" s="133">
        <v>0</v>
      </c>
    </row>
    <row r="53" spans="1:64">
      <c r="A53" s="85">
        <v>47</v>
      </c>
      <c r="B53" s="106" t="s">
        <v>998</v>
      </c>
      <c r="C53" s="190" t="s">
        <v>999</v>
      </c>
      <c r="D53" s="118"/>
      <c r="E53" s="133">
        <v>0</v>
      </c>
      <c r="F53" s="133">
        <v>0</v>
      </c>
      <c r="G53" s="133">
        <v>0</v>
      </c>
      <c r="H53" s="133">
        <v>0</v>
      </c>
      <c r="I53" s="133">
        <v>0</v>
      </c>
      <c r="J53" s="133">
        <v>22615</v>
      </c>
      <c r="K53" s="133">
        <v>6332.2</v>
      </c>
      <c r="L53" s="133">
        <v>0</v>
      </c>
      <c r="M53" s="133">
        <v>0</v>
      </c>
      <c r="N53" s="133">
        <v>28947.200000000001</v>
      </c>
      <c r="O53" s="133">
        <v>0</v>
      </c>
      <c r="P53" s="133">
        <v>0</v>
      </c>
      <c r="Q53" s="133">
        <v>0</v>
      </c>
      <c r="R53" s="133">
        <v>0</v>
      </c>
      <c r="S53" s="133">
        <v>0</v>
      </c>
      <c r="T53" s="133">
        <v>22615</v>
      </c>
      <c r="U53" s="133">
        <v>6332.2</v>
      </c>
      <c r="V53" s="133">
        <v>0</v>
      </c>
      <c r="W53" s="133">
        <v>0</v>
      </c>
      <c r="X53" s="133">
        <v>28947.200000000001</v>
      </c>
      <c r="Y53" s="133">
        <v>0</v>
      </c>
      <c r="Z53" s="133">
        <v>0</v>
      </c>
      <c r="AA53" s="133">
        <v>0</v>
      </c>
      <c r="AB53" s="133">
        <v>0</v>
      </c>
      <c r="AC53" s="133">
        <v>0</v>
      </c>
      <c r="AD53" s="133">
        <v>0</v>
      </c>
      <c r="AE53" s="133">
        <v>0</v>
      </c>
      <c r="AF53" s="133">
        <v>0</v>
      </c>
      <c r="AG53" s="133">
        <v>0</v>
      </c>
      <c r="AH53" s="133">
        <v>0</v>
      </c>
      <c r="AI53" s="133">
        <v>0</v>
      </c>
      <c r="AJ53" s="133">
        <v>0</v>
      </c>
      <c r="AK53" s="133">
        <v>0</v>
      </c>
      <c r="AL53" s="133">
        <v>0</v>
      </c>
      <c r="AM53" s="133">
        <v>0</v>
      </c>
      <c r="AN53" s="133">
        <v>0</v>
      </c>
      <c r="AO53" s="133">
        <v>0</v>
      </c>
      <c r="AP53" s="133">
        <v>0</v>
      </c>
      <c r="AQ53" s="133">
        <v>0</v>
      </c>
      <c r="AR53" s="133">
        <v>0</v>
      </c>
      <c r="AS53" s="133">
        <v>0</v>
      </c>
      <c r="AT53" s="133">
        <v>0</v>
      </c>
      <c r="AU53" s="133">
        <v>0</v>
      </c>
      <c r="AV53" s="133">
        <v>0</v>
      </c>
      <c r="AW53" s="133">
        <v>0</v>
      </c>
      <c r="AX53" s="133">
        <v>0</v>
      </c>
      <c r="AY53" s="133">
        <v>0</v>
      </c>
      <c r="AZ53" s="133">
        <v>0</v>
      </c>
      <c r="BA53" s="133">
        <v>0</v>
      </c>
      <c r="BB53" s="133">
        <v>0</v>
      </c>
      <c r="BC53" s="133">
        <v>0</v>
      </c>
      <c r="BD53" s="133">
        <v>0</v>
      </c>
      <c r="BE53" s="133">
        <v>0</v>
      </c>
      <c r="BF53" s="133">
        <v>0</v>
      </c>
      <c r="BG53" s="133">
        <v>0</v>
      </c>
      <c r="BH53" s="133">
        <v>0</v>
      </c>
      <c r="BI53" s="133">
        <v>0</v>
      </c>
      <c r="BJ53" s="133">
        <v>0</v>
      </c>
      <c r="BK53" s="133">
        <v>0</v>
      </c>
      <c r="BL53" s="133">
        <v>0</v>
      </c>
    </row>
    <row r="54" spans="1:64">
      <c r="A54" s="85">
        <v>48</v>
      </c>
      <c r="B54" s="106" t="s">
        <v>1058</v>
      </c>
      <c r="C54" s="190" t="s">
        <v>1059</v>
      </c>
      <c r="D54" s="118"/>
      <c r="E54" s="133">
        <v>0</v>
      </c>
      <c r="F54" s="133">
        <v>0</v>
      </c>
      <c r="G54" s="133">
        <v>0</v>
      </c>
      <c r="H54" s="133">
        <v>0</v>
      </c>
      <c r="I54" s="133">
        <v>0</v>
      </c>
      <c r="J54" s="133">
        <v>0</v>
      </c>
      <c r="K54" s="133">
        <v>0</v>
      </c>
      <c r="L54" s="133">
        <v>0</v>
      </c>
      <c r="M54" s="133">
        <v>0</v>
      </c>
      <c r="N54" s="133">
        <v>0</v>
      </c>
      <c r="O54" s="133">
        <v>24587</v>
      </c>
      <c r="P54" s="133">
        <v>0</v>
      </c>
      <c r="Q54" s="133">
        <v>2212.83</v>
      </c>
      <c r="R54" s="133">
        <v>2212.83</v>
      </c>
      <c r="S54" s="133">
        <v>29013.000000000004</v>
      </c>
      <c r="T54" s="133">
        <v>0</v>
      </c>
      <c r="U54" s="133">
        <v>0</v>
      </c>
      <c r="V54" s="133">
        <v>0</v>
      </c>
      <c r="W54" s="133">
        <v>0</v>
      </c>
      <c r="X54" s="133">
        <v>0</v>
      </c>
      <c r="Y54" s="133">
        <v>0</v>
      </c>
      <c r="Z54" s="133">
        <v>0</v>
      </c>
      <c r="AA54" s="133">
        <v>0</v>
      </c>
      <c r="AB54" s="133">
        <v>0</v>
      </c>
      <c r="AC54" s="133">
        <v>0</v>
      </c>
      <c r="AD54" s="133">
        <v>0</v>
      </c>
      <c r="AE54" s="133">
        <v>0</v>
      </c>
      <c r="AF54" s="133">
        <v>0</v>
      </c>
      <c r="AG54" s="133">
        <v>0</v>
      </c>
      <c r="AH54" s="133">
        <v>0</v>
      </c>
      <c r="AI54" s="133">
        <v>0</v>
      </c>
      <c r="AJ54" s="133">
        <v>0</v>
      </c>
      <c r="AK54" s="133">
        <v>0</v>
      </c>
      <c r="AL54" s="133">
        <v>0</v>
      </c>
      <c r="AM54" s="133">
        <v>0</v>
      </c>
      <c r="AN54" s="133">
        <v>0</v>
      </c>
      <c r="AO54" s="133">
        <v>0</v>
      </c>
      <c r="AP54" s="133">
        <v>0</v>
      </c>
      <c r="AQ54" s="133">
        <v>0</v>
      </c>
      <c r="AR54" s="133">
        <v>0</v>
      </c>
      <c r="AS54" s="133">
        <v>0</v>
      </c>
      <c r="AT54" s="133">
        <v>0</v>
      </c>
      <c r="AU54" s="133">
        <v>0</v>
      </c>
      <c r="AV54" s="133">
        <v>0</v>
      </c>
      <c r="AW54" s="133">
        <v>0</v>
      </c>
      <c r="AX54" s="133">
        <v>0</v>
      </c>
      <c r="AY54" s="133">
        <v>0</v>
      </c>
      <c r="AZ54" s="133">
        <v>0</v>
      </c>
      <c r="BA54" s="133">
        <v>0</v>
      </c>
      <c r="BB54" s="133">
        <v>0</v>
      </c>
      <c r="BC54" s="133">
        <v>0</v>
      </c>
      <c r="BD54" s="133">
        <v>0</v>
      </c>
      <c r="BE54" s="133">
        <v>0</v>
      </c>
      <c r="BF54" s="133">
        <v>0</v>
      </c>
      <c r="BG54" s="133">
        <v>0</v>
      </c>
      <c r="BH54" s="133">
        <v>0</v>
      </c>
      <c r="BI54" s="133">
        <v>0</v>
      </c>
      <c r="BJ54" s="133">
        <v>0</v>
      </c>
      <c r="BK54" s="133">
        <v>0</v>
      </c>
      <c r="BL54" s="133">
        <v>0</v>
      </c>
    </row>
    <row r="55" spans="1:64">
      <c r="A55" s="85">
        <v>49</v>
      </c>
      <c r="B55" s="106" t="s">
        <v>1279</v>
      </c>
      <c r="C55" s="190" t="s">
        <v>1280</v>
      </c>
      <c r="D55" s="118"/>
      <c r="E55" s="133">
        <v>0</v>
      </c>
      <c r="F55" s="133">
        <v>0</v>
      </c>
      <c r="G55" s="133">
        <v>0</v>
      </c>
      <c r="H55" s="133">
        <v>0</v>
      </c>
      <c r="I55" s="133">
        <v>0</v>
      </c>
      <c r="J55" s="133">
        <v>0</v>
      </c>
      <c r="K55" s="133">
        <v>0</v>
      </c>
      <c r="L55" s="133">
        <v>0</v>
      </c>
      <c r="M55" s="133">
        <v>0</v>
      </c>
      <c r="N55" s="133">
        <v>0</v>
      </c>
      <c r="O55" s="133">
        <v>0</v>
      </c>
      <c r="P55" s="133">
        <v>0</v>
      </c>
      <c r="Q55" s="133">
        <v>0</v>
      </c>
      <c r="R55" s="133">
        <v>0</v>
      </c>
      <c r="S55" s="133">
        <v>0</v>
      </c>
      <c r="T55" s="133">
        <v>0</v>
      </c>
      <c r="U55" s="133">
        <v>0</v>
      </c>
      <c r="V55" s="133">
        <v>0</v>
      </c>
      <c r="W55" s="133">
        <v>0</v>
      </c>
      <c r="X55" s="133">
        <v>0</v>
      </c>
      <c r="Y55" s="133">
        <v>0</v>
      </c>
      <c r="Z55" s="133">
        <v>0</v>
      </c>
      <c r="AA55" s="133">
        <v>0</v>
      </c>
      <c r="AB55" s="133">
        <v>0</v>
      </c>
      <c r="AC55" s="133">
        <v>0</v>
      </c>
      <c r="AD55" s="133">
        <v>0</v>
      </c>
      <c r="AE55" s="133">
        <v>0</v>
      </c>
      <c r="AF55" s="133">
        <v>0</v>
      </c>
      <c r="AG55" s="133">
        <v>0</v>
      </c>
      <c r="AH55" s="133">
        <v>0</v>
      </c>
      <c r="AI55" s="133">
        <v>0</v>
      </c>
      <c r="AJ55" s="133">
        <v>0</v>
      </c>
      <c r="AK55" s="133">
        <v>0</v>
      </c>
      <c r="AL55" s="133">
        <v>0</v>
      </c>
      <c r="AM55" s="133">
        <v>0</v>
      </c>
      <c r="AN55" s="133">
        <v>0</v>
      </c>
      <c r="AO55" s="133">
        <v>0</v>
      </c>
      <c r="AP55" s="133">
        <v>0</v>
      </c>
      <c r="AQ55" s="133">
        <v>0</v>
      </c>
      <c r="AR55" s="133">
        <v>0</v>
      </c>
      <c r="AS55" s="133">
        <v>0</v>
      </c>
      <c r="AT55" s="133">
        <v>0</v>
      </c>
      <c r="AU55" s="133">
        <v>0</v>
      </c>
      <c r="AV55" s="133">
        <v>0</v>
      </c>
      <c r="AW55" s="133">
        <v>0</v>
      </c>
      <c r="AX55" s="133">
        <v>0</v>
      </c>
      <c r="AY55" s="133">
        <v>0</v>
      </c>
      <c r="AZ55" s="133">
        <v>0</v>
      </c>
      <c r="BA55" s="133">
        <v>0</v>
      </c>
      <c r="BB55" s="133">
        <v>0</v>
      </c>
      <c r="BC55" s="133">
        <v>0</v>
      </c>
      <c r="BD55" s="133">
        <v>0</v>
      </c>
      <c r="BE55" s="133">
        <v>0</v>
      </c>
      <c r="BF55" s="133">
        <v>0</v>
      </c>
      <c r="BG55" s="133">
        <v>0</v>
      </c>
      <c r="BH55" s="133">
        <v>0</v>
      </c>
      <c r="BI55" s="133">
        <v>0</v>
      </c>
      <c r="BJ55" s="133">
        <v>0</v>
      </c>
      <c r="BK55" s="133">
        <v>0</v>
      </c>
      <c r="BL55" s="133">
        <v>0</v>
      </c>
    </row>
    <row r="56" spans="1:64">
      <c r="A56" s="85">
        <v>50</v>
      </c>
      <c r="B56" s="108" t="s">
        <v>1281</v>
      </c>
      <c r="C56" s="192" t="s">
        <v>1282</v>
      </c>
      <c r="D56" s="117"/>
      <c r="E56" s="133">
        <v>0</v>
      </c>
      <c r="F56" s="133">
        <v>0</v>
      </c>
      <c r="G56" s="133">
        <v>0</v>
      </c>
      <c r="H56" s="133">
        <v>0</v>
      </c>
      <c r="I56" s="133">
        <v>0</v>
      </c>
      <c r="J56" s="133">
        <v>0</v>
      </c>
      <c r="K56" s="133">
        <v>0</v>
      </c>
      <c r="L56" s="133">
        <v>0</v>
      </c>
      <c r="M56" s="133">
        <v>0</v>
      </c>
      <c r="N56" s="133">
        <v>0</v>
      </c>
      <c r="O56" s="133">
        <v>0</v>
      </c>
      <c r="P56" s="133">
        <v>0</v>
      </c>
      <c r="Q56" s="133">
        <v>0</v>
      </c>
      <c r="R56" s="133">
        <v>0</v>
      </c>
      <c r="S56" s="133">
        <v>0</v>
      </c>
      <c r="T56" s="133">
        <v>0</v>
      </c>
      <c r="U56" s="133">
        <v>0</v>
      </c>
      <c r="V56" s="133">
        <v>0</v>
      </c>
      <c r="W56" s="133">
        <v>0</v>
      </c>
      <c r="X56" s="133">
        <v>0</v>
      </c>
      <c r="Y56" s="133">
        <v>0</v>
      </c>
      <c r="Z56" s="133">
        <v>0</v>
      </c>
      <c r="AA56" s="133">
        <v>0</v>
      </c>
      <c r="AB56" s="133">
        <v>0</v>
      </c>
      <c r="AC56" s="133">
        <v>0</v>
      </c>
      <c r="AD56" s="133">
        <v>0</v>
      </c>
      <c r="AE56" s="133">
        <v>0</v>
      </c>
      <c r="AF56" s="133">
        <v>0</v>
      </c>
      <c r="AG56" s="133">
        <v>0</v>
      </c>
      <c r="AH56" s="133">
        <v>0</v>
      </c>
      <c r="AI56" s="133">
        <v>0</v>
      </c>
      <c r="AJ56" s="133">
        <v>0</v>
      </c>
      <c r="AK56" s="133">
        <v>0</v>
      </c>
      <c r="AL56" s="133">
        <v>0</v>
      </c>
      <c r="AM56" s="133">
        <v>0</v>
      </c>
      <c r="AN56" s="133">
        <v>0</v>
      </c>
      <c r="AO56" s="133">
        <v>0</v>
      </c>
      <c r="AP56" s="133">
        <v>0</v>
      </c>
      <c r="AQ56" s="133">
        <v>0</v>
      </c>
      <c r="AR56" s="133">
        <v>0</v>
      </c>
      <c r="AS56" s="133">
        <v>0</v>
      </c>
      <c r="AT56" s="133">
        <v>0</v>
      </c>
      <c r="AU56" s="133">
        <v>0</v>
      </c>
      <c r="AV56" s="133">
        <v>0</v>
      </c>
      <c r="AW56" s="133">
        <v>0</v>
      </c>
      <c r="AX56" s="133">
        <v>0</v>
      </c>
      <c r="AY56" s="133">
        <v>0</v>
      </c>
      <c r="AZ56" s="133">
        <v>0</v>
      </c>
      <c r="BA56" s="133">
        <v>0</v>
      </c>
      <c r="BB56" s="133">
        <v>0</v>
      </c>
      <c r="BC56" s="133">
        <v>0</v>
      </c>
      <c r="BD56" s="133">
        <v>0</v>
      </c>
      <c r="BE56" s="133">
        <v>0</v>
      </c>
      <c r="BF56" s="133">
        <v>0</v>
      </c>
      <c r="BG56" s="133">
        <v>0</v>
      </c>
      <c r="BH56" s="133">
        <v>0</v>
      </c>
      <c r="BI56" s="133">
        <v>0</v>
      </c>
      <c r="BJ56" s="133">
        <v>0</v>
      </c>
      <c r="BK56" s="133">
        <v>0</v>
      </c>
      <c r="BL56" s="133">
        <v>0</v>
      </c>
    </row>
    <row r="57" spans="1:64">
      <c r="A57" s="85">
        <v>51</v>
      </c>
      <c r="B57" s="106" t="s">
        <v>1024</v>
      </c>
      <c r="C57" s="190" t="s">
        <v>1025</v>
      </c>
      <c r="D57" s="118"/>
      <c r="E57" s="133">
        <v>0</v>
      </c>
      <c r="F57" s="133">
        <v>0</v>
      </c>
      <c r="G57" s="133">
        <v>0</v>
      </c>
      <c r="H57" s="133">
        <v>0</v>
      </c>
      <c r="I57" s="133">
        <v>0</v>
      </c>
      <c r="J57" s="133">
        <v>0</v>
      </c>
      <c r="K57" s="133">
        <v>0</v>
      </c>
      <c r="L57" s="133">
        <v>0</v>
      </c>
      <c r="M57" s="133">
        <v>0</v>
      </c>
      <c r="N57" s="133">
        <v>0</v>
      </c>
      <c r="O57" s="133">
        <v>2601.5</v>
      </c>
      <c r="P57" s="133">
        <v>0</v>
      </c>
      <c r="Q57" s="133">
        <v>364.21000000000004</v>
      </c>
      <c r="R57" s="133">
        <v>364.21000000000004</v>
      </c>
      <c r="S57" s="133">
        <v>3329.92</v>
      </c>
      <c r="T57" s="133">
        <v>10750</v>
      </c>
      <c r="U57" s="133">
        <v>0</v>
      </c>
      <c r="V57" s="133">
        <v>1505</v>
      </c>
      <c r="W57" s="133">
        <v>1505</v>
      </c>
      <c r="X57" s="133">
        <v>13760</v>
      </c>
      <c r="Y57" s="133">
        <v>0</v>
      </c>
      <c r="Z57" s="133">
        <v>0</v>
      </c>
      <c r="AA57" s="133">
        <v>0</v>
      </c>
      <c r="AB57" s="133">
        <v>0</v>
      </c>
      <c r="AC57" s="133">
        <v>0</v>
      </c>
      <c r="AD57" s="133">
        <v>0</v>
      </c>
      <c r="AE57" s="133">
        <v>0</v>
      </c>
      <c r="AF57" s="133">
        <v>0</v>
      </c>
      <c r="AG57" s="133">
        <v>0</v>
      </c>
      <c r="AH57" s="133">
        <v>0</v>
      </c>
      <c r="AI57" s="133">
        <v>0</v>
      </c>
      <c r="AJ57" s="133">
        <v>0</v>
      </c>
      <c r="AK57" s="133">
        <v>0</v>
      </c>
      <c r="AL57" s="133">
        <v>0</v>
      </c>
      <c r="AM57" s="133">
        <v>0</v>
      </c>
      <c r="AN57" s="133">
        <v>0</v>
      </c>
      <c r="AO57" s="133">
        <v>0</v>
      </c>
      <c r="AP57" s="133">
        <v>0</v>
      </c>
      <c r="AQ57" s="133">
        <v>0</v>
      </c>
      <c r="AR57" s="133">
        <v>0</v>
      </c>
      <c r="AS57" s="133">
        <v>0</v>
      </c>
      <c r="AT57" s="133">
        <v>0</v>
      </c>
      <c r="AU57" s="133">
        <v>0</v>
      </c>
      <c r="AV57" s="133">
        <v>0</v>
      </c>
      <c r="AW57" s="133">
        <v>0</v>
      </c>
      <c r="AX57" s="133">
        <v>0</v>
      </c>
      <c r="AY57" s="133">
        <v>0</v>
      </c>
      <c r="AZ57" s="133">
        <v>0</v>
      </c>
      <c r="BA57" s="133">
        <v>0</v>
      </c>
      <c r="BB57" s="133">
        <v>0</v>
      </c>
      <c r="BC57" s="133">
        <v>0</v>
      </c>
      <c r="BD57" s="133">
        <v>0</v>
      </c>
      <c r="BE57" s="133">
        <v>0</v>
      </c>
      <c r="BF57" s="133">
        <v>0</v>
      </c>
      <c r="BG57" s="133">
        <v>0</v>
      </c>
      <c r="BH57" s="133">
        <v>0</v>
      </c>
      <c r="BI57" s="133">
        <v>0</v>
      </c>
      <c r="BJ57" s="133">
        <v>0</v>
      </c>
      <c r="BK57" s="133">
        <v>0</v>
      </c>
      <c r="BL57" s="133">
        <v>0</v>
      </c>
    </row>
    <row r="58" spans="1:64">
      <c r="A58" s="85">
        <v>52</v>
      </c>
      <c r="B58" s="106" t="s">
        <v>1283</v>
      </c>
      <c r="C58" s="190" t="s">
        <v>1284</v>
      </c>
      <c r="D58" s="118"/>
      <c r="E58" s="133">
        <v>0</v>
      </c>
      <c r="F58" s="133">
        <v>0</v>
      </c>
      <c r="G58" s="133">
        <v>0</v>
      </c>
      <c r="H58" s="133">
        <v>0</v>
      </c>
      <c r="I58" s="133">
        <v>0</v>
      </c>
      <c r="J58" s="133">
        <v>0</v>
      </c>
      <c r="K58" s="133">
        <v>0</v>
      </c>
      <c r="L58" s="133">
        <v>0</v>
      </c>
      <c r="M58" s="133">
        <v>0</v>
      </c>
      <c r="N58" s="133">
        <v>0</v>
      </c>
      <c r="O58" s="133">
        <v>0</v>
      </c>
      <c r="P58" s="133">
        <v>0</v>
      </c>
      <c r="Q58" s="133">
        <v>0</v>
      </c>
      <c r="R58" s="133">
        <v>0</v>
      </c>
      <c r="S58" s="133">
        <v>0</v>
      </c>
      <c r="T58" s="133">
        <v>0</v>
      </c>
      <c r="U58" s="133">
        <v>0</v>
      </c>
      <c r="V58" s="133">
        <v>0</v>
      </c>
      <c r="W58" s="133">
        <v>0</v>
      </c>
      <c r="X58" s="133">
        <v>0</v>
      </c>
      <c r="Y58" s="133">
        <v>0</v>
      </c>
      <c r="Z58" s="133">
        <v>0</v>
      </c>
      <c r="AA58" s="133">
        <v>0</v>
      </c>
      <c r="AB58" s="133">
        <v>0</v>
      </c>
      <c r="AC58" s="133">
        <v>0</v>
      </c>
      <c r="AD58" s="133">
        <v>0</v>
      </c>
      <c r="AE58" s="133">
        <v>0</v>
      </c>
      <c r="AF58" s="133">
        <v>0</v>
      </c>
      <c r="AG58" s="133">
        <v>0</v>
      </c>
      <c r="AH58" s="133">
        <v>0</v>
      </c>
      <c r="AI58" s="133">
        <v>0</v>
      </c>
      <c r="AJ58" s="133">
        <v>0</v>
      </c>
      <c r="AK58" s="133">
        <v>0</v>
      </c>
      <c r="AL58" s="133">
        <v>0</v>
      </c>
      <c r="AM58" s="133">
        <v>0</v>
      </c>
      <c r="AN58" s="133">
        <v>0</v>
      </c>
      <c r="AO58" s="133">
        <v>0</v>
      </c>
      <c r="AP58" s="133">
        <v>0</v>
      </c>
      <c r="AQ58" s="133">
        <v>0</v>
      </c>
      <c r="AR58" s="133">
        <v>0</v>
      </c>
      <c r="AS58" s="133">
        <v>0</v>
      </c>
      <c r="AT58" s="133">
        <v>0</v>
      </c>
      <c r="AU58" s="133">
        <v>0</v>
      </c>
      <c r="AV58" s="133">
        <v>0</v>
      </c>
      <c r="AW58" s="133">
        <v>0</v>
      </c>
      <c r="AX58" s="133">
        <v>0</v>
      </c>
      <c r="AY58" s="133">
        <v>0</v>
      </c>
      <c r="AZ58" s="133">
        <v>0</v>
      </c>
      <c r="BA58" s="133">
        <v>0</v>
      </c>
      <c r="BB58" s="133">
        <v>0</v>
      </c>
      <c r="BC58" s="133">
        <v>0</v>
      </c>
      <c r="BD58" s="133">
        <v>0</v>
      </c>
      <c r="BE58" s="133">
        <v>0</v>
      </c>
      <c r="BF58" s="133">
        <v>0</v>
      </c>
      <c r="BG58" s="133">
        <v>0</v>
      </c>
      <c r="BH58" s="133">
        <v>0</v>
      </c>
      <c r="BI58" s="133">
        <v>0</v>
      </c>
      <c r="BJ58" s="133">
        <v>0</v>
      </c>
      <c r="BK58" s="133">
        <v>0</v>
      </c>
      <c r="BL58" s="133">
        <v>0</v>
      </c>
    </row>
    <row r="59" spans="1:64">
      <c r="A59" s="85">
        <v>53</v>
      </c>
      <c r="B59" s="108" t="s">
        <v>1285</v>
      </c>
      <c r="C59" s="192" t="s">
        <v>1286</v>
      </c>
      <c r="D59" s="117"/>
      <c r="E59" s="133">
        <v>0</v>
      </c>
      <c r="F59" s="133">
        <v>0</v>
      </c>
      <c r="G59" s="133">
        <v>0</v>
      </c>
      <c r="H59" s="133">
        <v>0</v>
      </c>
      <c r="I59" s="133">
        <v>0</v>
      </c>
      <c r="J59" s="133">
        <v>0</v>
      </c>
      <c r="K59" s="133">
        <v>0</v>
      </c>
      <c r="L59" s="133">
        <v>0</v>
      </c>
      <c r="M59" s="133">
        <v>0</v>
      </c>
      <c r="N59" s="133">
        <v>0</v>
      </c>
      <c r="O59" s="133">
        <v>0</v>
      </c>
      <c r="P59" s="133">
        <v>0</v>
      </c>
      <c r="Q59" s="133">
        <v>0</v>
      </c>
      <c r="R59" s="133">
        <v>0</v>
      </c>
      <c r="S59" s="133">
        <v>0</v>
      </c>
      <c r="T59" s="133">
        <v>0</v>
      </c>
      <c r="U59" s="133">
        <v>0</v>
      </c>
      <c r="V59" s="133">
        <v>0</v>
      </c>
      <c r="W59" s="133">
        <v>0</v>
      </c>
      <c r="X59" s="133">
        <v>0</v>
      </c>
      <c r="Y59" s="133">
        <v>0</v>
      </c>
      <c r="Z59" s="133">
        <v>0</v>
      </c>
      <c r="AA59" s="133">
        <v>0</v>
      </c>
      <c r="AB59" s="133">
        <v>0</v>
      </c>
      <c r="AC59" s="133">
        <v>0</v>
      </c>
      <c r="AD59" s="133">
        <v>0</v>
      </c>
      <c r="AE59" s="133">
        <v>0</v>
      </c>
      <c r="AF59" s="133">
        <v>0</v>
      </c>
      <c r="AG59" s="133">
        <v>0</v>
      </c>
      <c r="AH59" s="133">
        <v>0</v>
      </c>
      <c r="AI59" s="133">
        <v>0</v>
      </c>
      <c r="AJ59" s="133">
        <v>0</v>
      </c>
      <c r="AK59" s="133">
        <v>0</v>
      </c>
      <c r="AL59" s="133">
        <v>0</v>
      </c>
      <c r="AM59" s="133">
        <v>0</v>
      </c>
      <c r="AN59" s="133">
        <v>0</v>
      </c>
      <c r="AO59" s="133">
        <v>0</v>
      </c>
      <c r="AP59" s="133">
        <v>0</v>
      </c>
      <c r="AQ59" s="133">
        <v>0</v>
      </c>
      <c r="AR59" s="133">
        <v>0</v>
      </c>
      <c r="AS59" s="133">
        <v>0</v>
      </c>
      <c r="AT59" s="133">
        <v>0</v>
      </c>
      <c r="AU59" s="133">
        <v>0</v>
      </c>
      <c r="AV59" s="133">
        <v>0</v>
      </c>
      <c r="AW59" s="133">
        <v>0</v>
      </c>
      <c r="AX59" s="133">
        <v>0</v>
      </c>
      <c r="AY59" s="133">
        <v>0</v>
      </c>
      <c r="AZ59" s="133">
        <v>0</v>
      </c>
      <c r="BA59" s="133">
        <v>0</v>
      </c>
      <c r="BB59" s="133">
        <v>0</v>
      </c>
      <c r="BC59" s="133">
        <v>0</v>
      </c>
      <c r="BD59" s="133">
        <v>0</v>
      </c>
      <c r="BE59" s="133">
        <v>0</v>
      </c>
      <c r="BF59" s="133">
        <v>0</v>
      </c>
      <c r="BG59" s="133">
        <v>0</v>
      </c>
      <c r="BH59" s="133">
        <v>0</v>
      </c>
      <c r="BI59" s="133">
        <v>0</v>
      </c>
      <c r="BJ59" s="133">
        <v>0</v>
      </c>
      <c r="BK59" s="133">
        <v>0</v>
      </c>
      <c r="BL59" s="133">
        <v>0</v>
      </c>
    </row>
    <row r="60" spans="1:64">
      <c r="A60" s="85">
        <v>54</v>
      </c>
      <c r="B60" s="106" t="s">
        <v>1287</v>
      </c>
      <c r="C60" s="190" t="s">
        <v>1288</v>
      </c>
      <c r="D60" s="118"/>
      <c r="E60" s="133">
        <v>0</v>
      </c>
      <c r="F60" s="133">
        <v>0</v>
      </c>
      <c r="G60" s="133">
        <v>0</v>
      </c>
      <c r="H60" s="133">
        <v>0</v>
      </c>
      <c r="I60" s="133">
        <v>0</v>
      </c>
      <c r="J60" s="133">
        <v>0</v>
      </c>
      <c r="K60" s="133">
        <v>0</v>
      </c>
      <c r="L60" s="133">
        <v>0</v>
      </c>
      <c r="M60" s="133">
        <v>0</v>
      </c>
      <c r="N60" s="133">
        <v>0</v>
      </c>
      <c r="O60" s="133">
        <v>0</v>
      </c>
      <c r="P60" s="133">
        <v>0</v>
      </c>
      <c r="Q60" s="133">
        <v>0</v>
      </c>
      <c r="R60" s="133">
        <v>0</v>
      </c>
      <c r="S60" s="133">
        <v>0</v>
      </c>
      <c r="T60" s="133">
        <v>0</v>
      </c>
      <c r="U60" s="133">
        <v>0</v>
      </c>
      <c r="V60" s="133">
        <v>0</v>
      </c>
      <c r="W60" s="133">
        <v>0</v>
      </c>
      <c r="X60" s="133">
        <v>0</v>
      </c>
      <c r="Y60" s="133">
        <v>0</v>
      </c>
      <c r="Z60" s="133">
        <v>0</v>
      </c>
      <c r="AA60" s="133">
        <v>0</v>
      </c>
      <c r="AB60" s="133">
        <v>0</v>
      </c>
      <c r="AC60" s="133">
        <v>0</v>
      </c>
      <c r="AD60" s="133">
        <v>0</v>
      </c>
      <c r="AE60" s="133">
        <v>0</v>
      </c>
      <c r="AF60" s="133">
        <v>0</v>
      </c>
      <c r="AG60" s="133">
        <v>0</v>
      </c>
      <c r="AH60" s="133">
        <v>0</v>
      </c>
      <c r="AI60" s="133">
        <v>0</v>
      </c>
      <c r="AJ60" s="133">
        <v>0</v>
      </c>
      <c r="AK60" s="133">
        <v>0</v>
      </c>
      <c r="AL60" s="133">
        <v>0</v>
      </c>
      <c r="AM60" s="133">
        <v>0</v>
      </c>
      <c r="AN60" s="133">
        <v>0</v>
      </c>
      <c r="AO60" s="133">
        <v>0</v>
      </c>
      <c r="AP60" s="133">
        <v>0</v>
      </c>
      <c r="AQ60" s="133">
        <v>0</v>
      </c>
      <c r="AR60" s="133">
        <v>0</v>
      </c>
      <c r="AS60" s="133">
        <v>0</v>
      </c>
      <c r="AT60" s="133">
        <v>0</v>
      </c>
      <c r="AU60" s="133">
        <v>0</v>
      </c>
      <c r="AV60" s="133">
        <v>0</v>
      </c>
      <c r="AW60" s="133">
        <v>0</v>
      </c>
      <c r="AX60" s="133">
        <v>0</v>
      </c>
      <c r="AY60" s="133">
        <v>0</v>
      </c>
      <c r="AZ60" s="133">
        <v>0</v>
      </c>
      <c r="BA60" s="133">
        <v>0</v>
      </c>
      <c r="BB60" s="133">
        <v>0</v>
      </c>
      <c r="BC60" s="133">
        <v>0</v>
      </c>
      <c r="BD60" s="133">
        <v>0</v>
      </c>
      <c r="BE60" s="133">
        <v>0</v>
      </c>
      <c r="BF60" s="133">
        <v>0</v>
      </c>
      <c r="BG60" s="133">
        <v>0</v>
      </c>
      <c r="BH60" s="133">
        <v>0</v>
      </c>
      <c r="BI60" s="133">
        <v>0</v>
      </c>
      <c r="BJ60" s="133">
        <v>0</v>
      </c>
      <c r="BK60" s="133">
        <v>0</v>
      </c>
      <c r="BL60" s="133">
        <v>0</v>
      </c>
    </row>
    <row r="61" spans="1:64">
      <c r="A61" s="85">
        <v>55</v>
      </c>
      <c r="B61" s="106" t="s">
        <v>922</v>
      </c>
      <c r="C61" s="190" t="s">
        <v>923</v>
      </c>
      <c r="D61" s="118"/>
      <c r="E61" s="133">
        <v>0</v>
      </c>
      <c r="F61" s="133">
        <v>0</v>
      </c>
      <c r="G61" s="133">
        <v>0</v>
      </c>
      <c r="H61" s="133">
        <v>0</v>
      </c>
      <c r="I61" s="133">
        <v>0</v>
      </c>
      <c r="J61" s="133">
        <v>467982.35999999987</v>
      </c>
      <c r="K61" s="133">
        <v>0</v>
      </c>
      <c r="L61" s="133">
        <v>65517.530399999989</v>
      </c>
      <c r="M61" s="133">
        <v>65517.530399999989</v>
      </c>
      <c r="N61" s="133">
        <v>599017.39080000005</v>
      </c>
      <c r="O61" s="133">
        <v>479188.80000000005</v>
      </c>
      <c r="P61" s="133">
        <v>0</v>
      </c>
      <c r="Q61" s="133">
        <v>67086.432000000001</v>
      </c>
      <c r="R61" s="133">
        <v>67086.432000000001</v>
      </c>
      <c r="S61" s="133">
        <v>613361.66399999999</v>
      </c>
      <c r="T61" s="133">
        <v>419990.39999999997</v>
      </c>
      <c r="U61" s="133">
        <v>0</v>
      </c>
      <c r="V61" s="133">
        <v>58798.656000000003</v>
      </c>
      <c r="W61" s="133">
        <v>58798.656000000003</v>
      </c>
      <c r="X61" s="133">
        <v>537587.67200000002</v>
      </c>
      <c r="Y61" s="133">
        <v>0</v>
      </c>
      <c r="Z61" s="133">
        <v>0</v>
      </c>
      <c r="AA61" s="133">
        <v>0</v>
      </c>
      <c r="AB61" s="133">
        <v>0</v>
      </c>
      <c r="AC61" s="133">
        <v>0</v>
      </c>
      <c r="AD61" s="133">
        <v>0</v>
      </c>
      <c r="AE61" s="133">
        <v>0</v>
      </c>
      <c r="AF61" s="133">
        <v>0</v>
      </c>
      <c r="AG61" s="133">
        <v>0</v>
      </c>
      <c r="AH61" s="133">
        <v>0</v>
      </c>
      <c r="AI61" s="133">
        <v>0</v>
      </c>
      <c r="AJ61" s="133">
        <v>0</v>
      </c>
      <c r="AK61" s="133">
        <v>0</v>
      </c>
      <c r="AL61" s="133">
        <v>0</v>
      </c>
      <c r="AM61" s="133">
        <v>0</v>
      </c>
      <c r="AN61" s="133">
        <v>0</v>
      </c>
      <c r="AO61" s="133">
        <v>0</v>
      </c>
      <c r="AP61" s="133">
        <v>0</v>
      </c>
      <c r="AQ61" s="133">
        <v>0</v>
      </c>
      <c r="AR61" s="133">
        <v>0</v>
      </c>
      <c r="AS61" s="133">
        <v>0</v>
      </c>
      <c r="AT61" s="133">
        <v>0</v>
      </c>
      <c r="AU61" s="133">
        <v>0</v>
      </c>
      <c r="AV61" s="133">
        <v>0</v>
      </c>
      <c r="AW61" s="133">
        <v>0</v>
      </c>
      <c r="AX61" s="133">
        <v>0</v>
      </c>
      <c r="AY61" s="133">
        <v>0</v>
      </c>
      <c r="AZ61" s="133">
        <v>0</v>
      </c>
      <c r="BA61" s="133">
        <v>0</v>
      </c>
      <c r="BB61" s="133">
        <v>0</v>
      </c>
      <c r="BC61" s="133">
        <v>0</v>
      </c>
      <c r="BD61" s="133">
        <v>0</v>
      </c>
      <c r="BE61" s="133">
        <v>0</v>
      </c>
      <c r="BF61" s="133">
        <v>0</v>
      </c>
      <c r="BG61" s="133">
        <v>0</v>
      </c>
      <c r="BH61" s="133">
        <v>0</v>
      </c>
      <c r="BI61" s="133">
        <v>0</v>
      </c>
      <c r="BJ61" s="133">
        <v>0</v>
      </c>
      <c r="BK61" s="133">
        <v>0</v>
      </c>
      <c r="BL61" s="133">
        <v>0</v>
      </c>
    </row>
    <row r="62" spans="1:64">
      <c r="A62" s="85">
        <v>56</v>
      </c>
      <c r="B62" s="106" t="s">
        <v>1289</v>
      </c>
      <c r="C62" s="190" t="s">
        <v>1195</v>
      </c>
      <c r="D62" s="118"/>
      <c r="E62" s="133">
        <v>0</v>
      </c>
      <c r="F62" s="133">
        <v>0</v>
      </c>
      <c r="G62" s="133">
        <v>0</v>
      </c>
      <c r="H62" s="133">
        <v>0</v>
      </c>
      <c r="I62" s="133">
        <v>0</v>
      </c>
      <c r="J62" s="133">
        <v>0</v>
      </c>
      <c r="K62" s="133">
        <v>0</v>
      </c>
      <c r="L62" s="133">
        <v>0</v>
      </c>
      <c r="M62" s="133">
        <v>0</v>
      </c>
      <c r="N62" s="133">
        <v>0</v>
      </c>
      <c r="O62" s="133">
        <v>0</v>
      </c>
      <c r="P62" s="133">
        <v>0</v>
      </c>
      <c r="Q62" s="133">
        <v>0</v>
      </c>
      <c r="R62" s="133">
        <v>0</v>
      </c>
      <c r="S62" s="133">
        <v>0</v>
      </c>
      <c r="T62" s="133">
        <v>0</v>
      </c>
      <c r="U62" s="133">
        <v>0</v>
      </c>
      <c r="V62" s="133">
        <v>0</v>
      </c>
      <c r="W62" s="133">
        <v>0</v>
      </c>
      <c r="X62" s="133">
        <v>0</v>
      </c>
      <c r="Y62" s="133">
        <v>0</v>
      </c>
      <c r="Z62" s="133">
        <v>0</v>
      </c>
      <c r="AA62" s="133">
        <v>0</v>
      </c>
      <c r="AB62" s="133">
        <v>0</v>
      </c>
      <c r="AC62" s="133">
        <v>0</v>
      </c>
      <c r="AD62" s="133">
        <v>0</v>
      </c>
      <c r="AE62" s="133">
        <v>0</v>
      </c>
      <c r="AF62" s="133">
        <v>0</v>
      </c>
      <c r="AG62" s="133">
        <v>0</v>
      </c>
      <c r="AH62" s="133">
        <v>0</v>
      </c>
      <c r="AI62" s="133">
        <v>0</v>
      </c>
      <c r="AJ62" s="133">
        <v>0</v>
      </c>
      <c r="AK62" s="133">
        <v>0</v>
      </c>
      <c r="AL62" s="133">
        <v>0</v>
      </c>
      <c r="AM62" s="133">
        <v>0</v>
      </c>
      <c r="AN62" s="133">
        <v>0</v>
      </c>
      <c r="AO62" s="133">
        <v>0</v>
      </c>
      <c r="AP62" s="133">
        <v>0</v>
      </c>
      <c r="AQ62" s="133">
        <v>0</v>
      </c>
      <c r="AR62" s="133">
        <v>0</v>
      </c>
      <c r="AS62" s="133">
        <v>0</v>
      </c>
      <c r="AT62" s="133">
        <v>0</v>
      </c>
      <c r="AU62" s="133">
        <v>0</v>
      </c>
      <c r="AV62" s="133">
        <v>0</v>
      </c>
      <c r="AW62" s="133">
        <v>0</v>
      </c>
      <c r="AX62" s="133">
        <v>0</v>
      </c>
      <c r="AY62" s="133">
        <v>0</v>
      </c>
      <c r="AZ62" s="133">
        <v>0</v>
      </c>
      <c r="BA62" s="133">
        <v>0</v>
      </c>
      <c r="BB62" s="133">
        <v>0</v>
      </c>
      <c r="BC62" s="133">
        <v>0</v>
      </c>
      <c r="BD62" s="133">
        <v>0</v>
      </c>
      <c r="BE62" s="133">
        <v>0</v>
      </c>
      <c r="BF62" s="133">
        <v>0</v>
      </c>
      <c r="BG62" s="133">
        <v>0</v>
      </c>
      <c r="BH62" s="133">
        <v>0</v>
      </c>
      <c r="BI62" s="133">
        <v>0</v>
      </c>
      <c r="BJ62" s="133">
        <v>0</v>
      </c>
      <c r="BK62" s="133">
        <v>0</v>
      </c>
      <c r="BL62" s="133">
        <v>0</v>
      </c>
    </row>
    <row r="63" spans="1:64">
      <c r="A63" s="85">
        <v>57</v>
      </c>
      <c r="B63" s="106" t="s">
        <v>786</v>
      </c>
      <c r="C63" s="192" t="s">
        <v>46</v>
      </c>
      <c r="D63" s="117"/>
      <c r="E63" s="133">
        <v>657088.96000000031</v>
      </c>
      <c r="F63" s="133">
        <v>0</v>
      </c>
      <c r="G63" s="133">
        <v>91992.454400000017</v>
      </c>
      <c r="H63" s="133">
        <v>91992.454400000017</v>
      </c>
      <c r="I63" s="133">
        <v>841073.49880000053</v>
      </c>
      <c r="J63" s="133">
        <v>780930.56000000041</v>
      </c>
      <c r="K63" s="133">
        <v>0</v>
      </c>
      <c r="L63" s="133">
        <v>109330.27840000004</v>
      </c>
      <c r="M63" s="133">
        <v>109330.27840000004</v>
      </c>
      <c r="N63" s="133">
        <v>999590.68680000084</v>
      </c>
      <c r="O63" s="133">
        <v>507022.08000000019</v>
      </c>
      <c r="P63" s="133">
        <v>0</v>
      </c>
      <c r="Q63" s="133">
        <v>70983.091199999981</v>
      </c>
      <c r="R63" s="133">
        <v>70983.091199999981</v>
      </c>
      <c r="S63" s="133">
        <v>648987.97240000009</v>
      </c>
      <c r="T63" s="133">
        <v>684771.2000000003</v>
      </c>
      <c r="U63" s="133">
        <v>0</v>
      </c>
      <c r="V63" s="133">
        <v>95867.968000000023</v>
      </c>
      <c r="W63" s="133">
        <v>95867.968000000023</v>
      </c>
      <c r="X63" s="133">
        <v>876506.75600000052</v>
      </c>
      <c r="Y63" s="133">
        <v>0</v>
      </c>
      <c r="Z63" s="133">
        <v>0</v>
      </c>
      <c r="AA63" s="133">
        <v>0</v>
      </c>
      <c r="AB63" s="133">
        <v>0</v>
      </c>
      <c r="AC63" s="133">
        <v>0</v>
      </c>
      <c r="AD63" s="133">
        <v>0</v>
      </c>
      <c r="AE63" s="133">
        <v>0</v>
      </c>
      <c r="AF63" s="133">
        <v>0</v>
      </c>
      <c r="AG63" s="133">
        <v>0</v>
      </c>
      <c r="AH63" s="133">
        <v>0</v>
      </c>
      <c r="AI63" s="133">
        <v>0</v>
      </c>
      <c r="AJ63" s="133">
        <v>0</v>
      </c>
      <c r="AK63" s="133">
        <v>0</v>
      </c>
      <c r="AL63" s="133">
        <v>0</v>
      </c>
      <c r="AM63" s="133">
        <v>0</v>
      </c>
      <c r="AN63" s="133">
        <v>0</v>
      </c>
      <c r="AO63" s="133">
        <v>0</v>
      </c>
      <c r="AP63" s="133">
        <v>0</v>
      </c>
      <c r="AQ63" s="133">
        <v>0</v>
      </c>
      <c r="AR63" s="133">
        <v>0</v>
      </c>
      <c r="AS63" s="133">
        <v>0</v>
      </c>
      <c r="AT63" s="133">
        <v>0</v>
      </c>
      <c r="AU63" s="133">
        <v>0</v>
      </c>
      <c r="AV63" s="133">
        <v>0</v>
      </c>
      <c r="AW63" s="133">
        <v>0</v>
      </c>
      <c r="AX63" s="133">
        <v>0</v>
      </c>
      <c r="AY63" s="133">
        <v>0</v>
      </c>
      <c r="AZ63" s="133">
        <v>0</v>
      </c>
      <c r="BA63" s="133">
        <v>0</v>
      </c>
      <c r="BB63" s="133">
        <v>0</v>
      </c>
      <c r="BC63" s="133">
        <v>0</v>
      </c>
      <c r="BD63" s="133">
        <v>0</v>
      </c>
      <c r="BE63" s="133">
        <v>0</v>
      </c>
      <c r="BF63" s="133">
        <v>0</v>
      </c>
      <c r="BG63" s="133">
        <v>0</v>
      </c>
      <c r="BH63" s="133">
        <v>0</v>
      </c>
      <c r="BI63" s="133">
        <v>0</v>
      </c>
      <c r="BJ63" s="133">
        <v>0</v>
      </c>
      <c r="BK63" s="133">
        <v>0</v>
      </c>
      <c r="BL63" s="133">
        <v>0</v>
      </c>
    </row>
    <row r="64" spans="1:64">
      <c r="A64" s="85">
        <v>58</v>
      </c>
      <c r="B64" s="106" t="s">
        <v>846</v>
      </c>
      <c r="C64" s="190" t="s">
        <v>847</v>
      </c>
      <c r="D64" s="118"/>
      <c r="E64" s="133">
        <v>28606</v>
      </c>
      <c r="F64" s="133">
        <v>0</v>
      </c>
      <c r="G64" s="133">
        <v>2574.54</v>
      </c>
      <c r="H64" s="133">
        <v>2574.54</v>
      </c>
      <c r="I64" s="133">
        <v>33755</v>
      </c>
      <c r="J64" s="133">
        <v>13283</v>
      </c>
      <c r="K64" s="133">
        <v>0</v>
      </c>
      <c r="L64" s="133">
        <v>1195.47</v>
      </c>
      <c r="M64" s="133">
        <v>1195.47</v>
      </c>
      <c r="N64" s="133">
        <v>15673.999999999998</v>
      </c>
      <c r="O64" s="133">
        <v>17232</v>
      </c>
      <c r="P64" s="133">
        <v>0</v>
      </c>
      <c r="Q64" s="133">
        <v>1550.8799999999999</v>
      </c>
      <c r="R64" s="133">
        <v>1550.8799999999999</v>
      </c>
      <c r="S64" s="133">
        <v>20334</v>
      </c>
      <c r="T64" s="133">
        <v>84306</v>
      </c>
      <c r="U64" s="133">
        <v>0</v>
      </c>
      <c r="V64" s="133">
        <v>7587.54</v>
      </c>
      <c r="W64" s="133">
        <v>7587.54</v>
      </c>
      <c r="X64" s="133">
        <v>99481</v>
      </c>
      <c r="Y64" s="133">
        <v>0</v>
      </c>
      <c r="Z64" s="133">
        <v>0</v>
      </c>
      <c r="AA64" s="133">
        <v>0</v>
      </c>
      <c r="AB64" s="133">
        <v>0</v>
      </c>
      <c r="AC64" s="133">
        <v>0</v>
      </c>
      <c r="AD64" s="133">
        <v>0</v>
      </c>
      <c r="AE64" s="133">
        <v>0</v>
      </c>
      <c r="AF64" s="133">
        <v>0</v>
      </c>
      <c r="AG64" s="133">
        <v>0</v>
      </c>
      <c r="AH64" s="133">
        <v>0</v>
      </c>
      <c r="AI64" s="133">
        <v>0</v>
      </c>
      <c r="AJ64" s="133">
        <v>0</v>
      </c>
      <c r="AK64" s="133">
        <v>0</v>
      </c>
      <c r="AL64" s="133">
        <v>0</v>
      </c>
      <c r="AM64" s="133">
        <v>0</v>
      </c>
      <c r="AN64" s="133">
        <v>0</v>
      </c>
      <c r="AO64" s="133">
        <v>0</v>
      </c>
      <c r="AP64" s="133">
        <v>0</v>
      </c>
      <c r="AQ64" s="133">
        <v>0</v>
      </c>
      <c r="AR64" s="133">
        <v>0</v>
      </c>
      <c r="AS64" s="133">
        <v>0</v>
      </c>
      <c r="AT64" s="133">
        <v>0</v>
      </c>
      <c r="AU64" s="133">
        <v>0</v>
      </c>
      <c r="AV64" s="133">
        <v>0</v>
      </c>
      <c r="AW64" s="133">
        <v>0</v>
      </c>
      <c r="AX64" s="133">
        <v>0</v>
      </c>
      <c r="AY64" s="133">
        <v>0</v>
      </c>
      <c r="AZ64" s="133">
        <v>0</v>
      </c>
      <c r="BA64" s="133">
        <v>0</v>
      </c>
      <c r="BB64" s="133">
        <v>0</v>
      </c>
      <c r="BC64" s="133">
        <v>0</v>
      </c>
      <c r="BD64" s="133">
        <v>0</v>
      </c>
      <c r="BE64" s="133">
        <v>0</v>
      </c>
      <c r="BF64" s="133">
        <v>0</v>
      </c>
      <c r="BG64" s="133">
        <v>0</v>
      </c>
      <c r="BH64" s="133">
        <v>0</v>
      </c>
      <c r="BI64" s="133">
        <v>0</v>
      </c>
      <c r="BJ64" s="133">
        <v>0</v>
      </c>
      <c r="BK64" s="133">
        <v>0</v>
      </c>
      <c r="BL64" s="133">
        <v>0</v>
      </c>
    </row>
    <row r="65" spans="1:64">
      <c r="A65" s="85">
        <v>59</v>
      </c>
      <c r="B65" s="106" t="s">
        <v>1290</v>
      </c>
      <c r="C65" s="190" t="s">
        <v>1291</v>
      </c>
      <c r="D65" s="118"/>
      <c r="E65" s="133">
        <v>0</v>
      </c>
      <c r="F65" s="133">
        <v>0</v>
      </c>
      <c r="G65" s="133">
        <v>0</v>
      </c>
      <c r="H65" s="133">
        <v>0</v>
      </c>
      <c r="I65" s="133">
        <v>0</v>
      </c>
      <c r="J65" s="133">
        <v>0</v>
      </c>
      <c r="K65" s="133">
        <v>0</v>
      </c>
      <c r="L65" s="133">
        <v>0</v>
      </c>
      <c r="M65" s="133">
        <v>0</v>
      </c>
      <c r="N65" s="133">
        <v>0</v>
      </c>
      <c r="O65" s="133">
        <v>0</v>
      </c>
      <c r="P65" s="133">
        <v>0</v>
      </c>
      <c r="Q65" s="133">
        <v>0</v>
      </c>
      <c r="R65" s="133">
        <v>0</v>
      </c>
      <c r="S65" s="133">
        <v>0</v>
      </c>
      <c r="T65" s="133">
        <v>0</v>
      </c>
      <c r="U65" s="133">
        <v>0</v>
      </c>
      <c r="V65" s="133">
        <v>0</v>
      </c>
      <c r="W65" s="133">
        <v>0</v>
      </c>
      <c r="X65" s="133">
        <v>0</v>
      </c>
      <c r="Y65" s="133">
        <v>0</v>
      </c>
      <c r="Z65" s="133">
        <v>0</v>
      </c>
      <c r="AA65" s="133">
        <v>0</v>
      </c>
      <c r="AB65" s="133">
        <v>0</v>
      </c>
      <c r="AC65" s="133">
        <v>0</v>
      </c>
      <c r="AD65" s="133">
        <v>0</v>
      </c>
      <c r="AE65" s="133">
        <v>0</v>
      </c>
      <c r="AF65" s="133">
        <v>0</v>
      </c>
      <c r="AG65" s="133">
        <v>0</v>
      </c>
      <c r="AH65" s="133">
        <v>0</v>
      </c>
      <c r="AI65" s="133">
        <v>0</v>
      </c>
      <c r="AJ65" s="133">
        <v>0</v>
      </c>
      <c r="AK65" s="133">
        <v>0</v>
      </c>
      <c r="AL65" s="133">
        <v>0</v>
      </c>
      <c r="AM65" s="133">
        <v>0</v>
      </c>
      <c r="AN65" s="133">
        <v>0</v>
      </c>
      <c r="AO65" s="133">
        <v>0</v>
      </c>
      <c r="AP65" s="133">
        <v>0</v>
      </c>
      <c r="AQ65" s="133">
        <v>0</v>
      </c>
      <c r="AR65" s="133">
        <v>0</v>
      </c>
      <c r="AS65" s="133">
        <v>0</v>
      </c>
      <c r="AT65" s="133">
        <v>0</v>
      </c>
      <c r="AU65" s="133">
        <v>0</v>
      </c>
      <c r="AV65" s="133">
        <v>0</v>
      </c>
      <c r="AW65" s="133">
        <v>0</v>
      </c>
      <c r="AX65" s="133">
        <v>0</v>
      </c>
      <c r="AY65" s="133">
        <v>0</v>
      </c>
      <c r="AZ65" s="133">
        <v>0</v>
      </c>
      <c r="BA65" s="133">
        <v>0</v>
      </c>
      <c r="BB65" s="133">
        <v>0</v>
      </c>
      <c r="BC65" s="133">
        <v>0</v>
      </c>
      <c r="BD65" s="133">
        <v>0</v>
      </c>
      <c r="BE65" s="133">
        <v>0</v>
      </c>
      <c r="BF65" s="133">
        <v>0</v>
      </c>
      <c r="BG65" s="133">
        <v>0</v>
      </c>
      <c r="BH65" s="133">
        <v>0</v>
      </c>
      <c r="BI65" s="133">
        <v>0</v>
      </c>
      <c r="BJ65" s="133">
        <v>0</v>
      </c>
      <c r="BK65" s="133">
        <v>0</v>
      </c>
      <c r="BL65" s="133">
        <v>0</v>
      </c>
    </row>
    <row r="66" spans="1:64">
      <c r="A66" s="85">
        <v>60</v>
      </c>
      <c r="B66" s="106" t="s">
        <v>880</v>
      </c>
      <c r="C66" s="190" t="s">
        <v>881</v>
      </c>
      <c r="D66" s="118"/>
      <c r="E66" s="133">
        <v>17100</v>
      </c>
      <c r="F66" s="133">
        <v>0</v>
      </c>
      <c r="G66" s="133">
        <v>1539</v>
      </c>
      <c r="H66" s="133">
        <v>1539</v>
      </c>
      <c r="I66" s="133">
        <v>20178</v>
      </c>
      <c r="J66" s="133">
        <v>0</v>
      </c>
      <c r="K66" s="133">
        <v>0</v>
      </c>
      <c r="L66" s="133">
        <v>0</v>
      </c>
      <c r="M66" s="133">
        <v>0</v>
      </c>
      <c r="N66" s="133">
        <v>0</v>
      </c>
      <c r="O66" s="133">
        <v>0</v>
      </c>
      <c r="P66" s="133">
        <v>0</v>
      </c>
      <c r="Q66" s="133">
        <v>0</v>
      </c>
      <c r="R66" s="133">
        <v>0</v>
      </c>
      <c r="S66" s="133">
        <v>0</v>
      </c>
      <c r="T66" s="133">
        <v>0</v>
      </c>
      <c r="U66" s="133">
        <v>0</v>
      </c>
      <c r="V66" s="133">
        <v>0</v>
      </c>
      <c r="W66" s="133">
        <v>0</v>
      </c>
      <c r="X66" s="133">
        <v>0</v>
      </c>
      <c r="Y66" s="133">
        <v>0</v>
      </c>
      <c r="Z66" s="133">
        <v>0</v>
      </c>
      <c r="AA66" s="133">
        <v>0</v>
      </c>
      <c r="AB66" s="133">
        <v>0</v>
      </c>
      <c r="AC66" s="133">
        <v>0</v>
      </c>
      <c r="AD66" s="133">
        <v>0</v>
      </c>
      <c r="AE66" s="133">
        <v>0</v>
      </c>
      <c r="AF66" s="133">
        <v>0</v>
      </c>
      <c r="AG66" s="133">
        <v>0</v>
      </c>
      <c r="AH66" s="133">
        <v>0</v>
      </c>
      <c r="AI66" s="133">
        <v>0</v>
      </c>
      <c r="AJ66" s="133">
        <v>0</v>
      </c>
      <c r="AK66" s="133">
        <v>0</v>
      </c>
      <c r="AL66" s="133">
        <v>0</v>
      </c>
      <c r="AM66" s="133">
        <v>0</v>
      </c>
      <c r="AN66" s="133">
        <v>0</v>
      </c>
      <c r="AO66" s="133">
        <v>0</v>
      </c>
      <c r="AP66" s="133">
        <v>0</v>
      </c>
      <c r="AQ66" s="133">
        <v>0</v>
      </c>
      <c r="AR66" s="133">
        <v>0</v>
      </c>
      <c r="AS66" s="133">
        <v>0</v>
      </c>
      <c r="AT66" s="133">
        <v>0</v>
      </c>
      <c r="AU66" s="133">
        <v>0</v>
      </c>
      <c r="AV66" s="133">
        <v>0</v>
      </c>
      <c r="AW66" s="133">
        <v>0</v>
      </c>
      <c r="AX66" s="133">
        <v>0</v>
      </c>
      <c r="AY66" s="133">
        <v>0</v>
      </c>
      <c r="AZ66" s="133">
        <v>0</v>
      </c>
      <c r="BA66" s="133">
        <v>0</v>
      </c>
      <c r="BB66" s="133">
        <v>0</v>
      </c>
      <c r="BC66" s="133">
        <v>0</v>
      </c>
      <c r="BD66" s="133">
        <v>0</v>
      </c>
      <c r="BE66" s="133">
        <v>0</v>
      </c>
      <c r="BF66" s="133">
        <v>0</v>
      </c>
      <c r="BG66" s="133">
        <v>0</v>
      </c>
      <c r="BH66" s="133">
        <v>0</v>
      </c>
      <c r="BI66" s="133">
        <v>0</v>
      </c>
      <c r="BJ66" s="133">
        <v>0</v>
      </c>
      <c r="BK66" s="133">
        <v>0</v>
      </c>
      <c r="BL66" s="133">
        <v>0</v>
      </c>
    </row>
    <row r="67" spans="1:64">
      <c r="A67" s="85">
        <v>61</v>
      </c>
      <c r="B67" s="106" t="s">
        <v>1292</v>
      </c>
      <c r="C67" s="190" t="s">
        <v>1293</v>
      </c>
      <c r="D67" s="118"/>
      <c r="E67" s="133">
        <v>0</v>
      </c>
      <c r="F67" s="133">
        <v>0</v>
      </c>
      <c r="G67" s="133">
        <v>0</v>
      </c>
      <c r="H67" s="133">
        <v>0</v>
      </c>
      <c r="I67" s="133">
        <v>0</v>
      </c>
      <c r="J67" s="133">
        <v>0</v>
      </c>
      <c r="K67" s="133">
        <v>0</v>
      </c>
      <c r="L67" s="133">
        <v>0</v>
      </c>
      <c r="M67" s="133">
        <v>0</v>
      </c>
      <c r="N67" s="133">
        <v>0</v>
      </c>
      <c r="O67" s="133">
        <v>0</v>
      </c>
      <c r="P67" s="133">
        <v>0</v>
      </c>
      <c r="Q67" s="133">
        <v>0</v>
      </c>
      <c r="R67" s="133">
        <v>0</v>
      </c>
      <c r="S67" s="133">
        <v>0</v>
      </c>
      <c r="T67" s="133">
        <v>0</v>
      </c>
      <c r="U67" s="133">
        <v>0</v>
      </c>
      <c r="V67" s="133">
        <v>0</v>
      </c>
      <c r="W67" s="133">
        <v>0</v>
      </c>
      <c r="X67" s="133">
        <v>0</v>
      </c>
      <c r="Y67" s="133">
        <v>0</v>
      </c>
      <c r="Z67" s="133">
        <v>0</v>
      </c>
      <c r="AA67" s="133">
        <v>0</v>
      </c>
      <c r="AB67" s="133">
        <v>0</v>
      </c>
      <c r="AC67" s="133">
        <v>0</v>
      </c>
      <c r="AD67" s="133">
        <v>0</v>
      </c>
      <c r="AE67" s="133">
        <v>0</v>
      </c>
      <c r="AF67" s="133">
        <v>0</v>
      </c>
      <c r="AG67" s="133">
        <v>0</v>
      </c>
      <c r="AH67" s="133">
        <v>0</v>
      </c>
      <c r="AI67" s="133">
        <v>0</v>
      </c>
      <c r="AJ67" s="133">
        <v>0</v>
      </c>
      <c r="AK67" s="133">
        <v>0</v>
      </c>
      <c r="AL67" s="133">
        <v>0</v>
      </c>
      <c r="AM67" s="133">
        <v>0</v>
      </c>
      <c r="AN67" s="133">
        <v>0</v>
      </c>
      <c r="AO67" s="133">
        <v>0</v>
      </c>
      <c r="AP67" s="133">
        <v>0</v>
      </c>
      <c r="AQ67" s="133">
        <v>0</v>
      </c>
      <c r="AR67" s="133">
        <v>0</v>
      </c>
      <c r="AS67" s="133">
        <v>0</v>
      </c>
      <c r="AT67" s="133">
        <v>0</v>
      </c>
      <c r="AU67" s="133">
        <v>0</v>
      </c>
      <c r="AV67" s="133">
        <v>0</v>
      </c>
      <c r="AW67" s="133">
        <v>0</v>
      </c>
      <c r="AX67" s="133">
        <v>0</v>
      </c>
      <c r="AY67" s="133">
        <v>0</v>
      </c>
      <c r="AZ67" s="133">
        <v>0</v>
      </c>
      <c r="BA67" s="133">
        <v>0</v>
      </c>
      <c r="BB67" s="133">
        <v>0</v>
      </c>
      <c r="BC67" s="133">
        <v>0</v>
      </c>
      <c r="BD67" s="133">
        <v>0</v>
      </c>
      <c r="BE67" s="133">
        <v>0</v>
      </c>
      <c r="BF67" s="133">
        <v>0</v>
      </c>
      <c r="BG67" s="133">
        <v>0</v>
      </c>
      <c r="BH67" s="133">
        <v>0</v>
      </c>
      <c r="BI67" s="133">
        <v>0</v>
      </c>
      <c r="BJ67" s="133">
        <v>0</v>
      </c>
      <c r="BK67" s="133">
        <v>0</v>
      </c>
      <c r="BL67" s="133">
        <v>0</v>
      </c>
    </row>
    <row r="68" spans="1:64">
      <c r="A68" s="85">
        <v>62</v>
      </c>
      <c r="B68" s="106" t="s">
        <v>1294</v>
      </c>
      <c r="C68" s="190" t="s">
        <v>1295</v>
      </c>
      <c r="D68" s="118"/>
      <c r="E68" s="133">
        <v>0</v>
      </c>
      <c r="F68" s="133">
        <v>0</v>
      </c>
      <c r="G68" s="133">
        <v>0</v>
      </c>
      <c r="H68" s="133">
        <v>0</v>
      </c>
      <c r="I68" s="133">
        <v>0</v>
      </c>
      <c r="J68" s="133">
        <v>0</v>
      </c>
      <c r="K68" s="133">
        <v>0</v>
      </c>
      <c r="L68" s="133">
        <v>0</v>
      </c>
      <c r="M68" s="133">
        <v>0</v>
      </c>
      <c r="N68" s="133">
        <v>0</v>
      </c>
      <c r="O68" s="133">
        <v>0</v>
      </c>
      <c r="P68" s="133">
        <v>0</v>
      </c>
      <c r="Q68" s="133">
        <v>0</v>
      </c>
      <c r="R68" s="133">
        <v>0</v>
      </c>
      <c r="S68" s="133">
        <v>0</v>
      </c>
      <c r="T68" s="133">
        <v>0</v>
      </c>
      <c r="U68" s="133">
        <v>0</v>
      </c>
      <c r="V68" s="133">
        <v>0</v>
      </c>
      <c r="W68" s="133">
        <v>0</v>
      </c>
      <c r="X68" s="133">
        <v>0</v>
      </c>
      <c r="Y68" s="133">
        <v>0</v>
      </c>
      <c r="Z68" s="133">
        <v>0</v>
      </c>
      <c r="AA68" s="133">
        <v>0</v>
      </c>
      <c r="AB68" s="133">
        <v>0</v>
      </c>
      <c r="AC68" s="133">
        <v>0</v>
      </c>
      <c r="AD68" s="133">
        <v>0</v>
      </c>
      <c r="AE68" s="133">
        <v>0</v>
      </c>
      <c r="AF68" s="133">
        <v>0</v>
      </c>
      <c r="AG68" s="133">
        <v>0</v>
      </c>
      <c r="AH68" s="133">
        <v>0</v>
      </c>
      <c r="AI68" s="133">
        <v>0</v>
      </c>
      <c r="AJ68" s="133">
        <v>0</v>
      </c>
      <c r="AK68" s="133">
        <v>0</v>
      </c>
      <c r="AL68" s="133">
        <v>0</v>
      </c>
      <c r="AM68" s="133">
        <v>0</v>
      </c>
      <c r="AN68" s="133">
        <v>0</v>
      </c>
      <c r="AO68" s="133">
        <v>0</v>
      </c>
      <c r="AP68" s="133">
        <v>0</v>
      </c>
      <c r="AQ68" s="133">
        <v>0</v>
      </c>
      <c r="AR68" s="133">
        <v>0</v>
      </c>
      <c r="AS68" s="133">
        <v>0</v>
      </c>
      <c r="AT68" s="133">
        <v>0</v>
      </c>
      <c r="AU68" s="133">
        <v>0</v>
      </c>
      <c r="AV68" s="133">
        <v>0</v>
      </c>
      <c r="AW68" s="133">
        <v>0</v>
      </c>
      <c r="AX68" s="133">
        <v>0</v>
      </c>
      <c r="AY68" s="133">
        <v>0</v>
      </c>
      <c r="AZ68" s="133">
        <v>0</v>
      </c>
      <c r="BA68" s="133">
        <v>0</v>
      </c>
      <c r="BB68" s="133">
        <v>0</v>
      </c>
      <c r="BC68" s="133">
        <v>0</v>
      </c>
      <c r="BD68" s="133">
        <v>0</v>
      </c>
      <c r="BE68" s="133">
        <v>0</v>
      </c>
      <c r="BF68" s="133">
        <v>0</v>
      </c>
      <c r="BG68" s="133">
        <v>0</v>
      </c>
      <c r="BH68" s="133">
        <v>0</v>
      </c>
      <c r="BI68" s="133">
        <v>0</v>
      </c>
      <c r="BJ68" s="133">
        <v>0</v>
      </c>
      <c r="BK68" s="133">
        <v>0</v>
      </c>
      <c r="BL68" s="133">
        <v>0</v>
      </c>
    </row>
    <row r="69" spans="1:64">
      <c r="A69" s="85">
        <v>63</v>
      </c>
      <c r="B69" s="106" t="s">
        <v>804</v>
      </c>
      <c r="C69" s="190" t="s">
        <v>805</v>
      </c>
      <c r="D69" s="118"/>
      <c r="E69" s="133">
        <v>8000</v>
      </c>
      <c r="F69" s="133">
        <v>0</v>
      </c>
      <c r="G69" s="133">
        <v>720</v>
      </c>
      <c r="H69" s="133">
        <v>720</v>
      </c>
      <c r="I69" s="133">
        <v>9440</v>
      </c>
      <c r="J69" s="133">
        <v>0</v>
      </c>
      <c r="K69" s="133">
        <v>0</v>
      </c>
      <c r="L69" s="133">
        <v>0</v>
      </c>
      <c r="M69" s="133">
        <v>0</v>
      </c>
      <c r="N69" s="133">
        <v>0</v>
      </c>
      <c r="O69" s="133">
        <v>8000</v>
      </c>
      <c r="P69" s="133">
        <v>0</v>
      </c>
      <c r="Q69" s="133">
        <v>720</v>
      </c>
      <c r="R69" s="133">
        <v>720</v>
      </c>
      <c r="S69" s="133">
        <v>9440</v>
      </c>
      <c r="T69" s="133">
        <v>0</v>
      </c>
      <c r="U69" s="133">
        <v>0</v>
      </c>
      <c r="V69" s="133">
        <v>0</v>
      </c>
      <c r="W69" s="133">
        <v>0</v>
      </c>
      <c r="X69" s="133">
        <v>0</v>
      </c>
      <c r="Y69" s="133">
        <v>0</v>
      </c>
      <c r="Z69" s="133">
        <v>0</v>
      </c>
      <c r="AA69" s="133">
        <v>0</v>
      </c>
      <c r="AB69" s="133">
        <v>0</v>
      </c>
      <c r="AC69" s="133">
        <v>0</v>
      </c>
      <c r="AD69" s="133">
        <v>0</v>
      </c>
      <c r="AE69" s="133">
        <v>0</v>
      </c>
      <c r="AF69" s="133">
        <v>0</v>
      </c>
      <c r="AG69" s="133">
        <v>0</v>
      </c>
      <c r="AH69" s="133">
        <v>0</v>
      </c>
      <c r="AI69" s="133">
        <v>0</v>
      </c>
      <c r="AJ69" s="133">
        <v>0</v>
      </c>
      <c r="AK69" s="133">
        <v>0</v>
      </c>
      <c r="AL69" s="133">
        <v>0</v>
      </c>
      <c r="AM69" s="133">
        <v>0</v>
      </c>
      <c r="AN69" s="133">
        <v>0</v>
      </c>
      <c r="AO69" s="133">
        <v>0</v>
      </c>
      <c r="AP69" s="133">
        <v>0</v>
      </c>
      <c r="AQ69" s="133">
        <v>0</v>
      </c>
      <c r="AR69" s="133">
        <v>0</v>
      </c>
      <c r="AS69" s="133">
        <v>0</v>
      </c>
      <c r="AT69" s="133">
        <v>0</v>
      </c>
      <c r="AU69" s="133">
        <v>0</v>
      </c>
      <c r="AV69" s="133">
        <v>0</v>
      </c>
      <c r="AW69" s="133">
        <v>0</v>
      </c>
      <c r="AX69" s="133">
        <v>0</v>
      </c>
      <c r="AY69" s="133">
        <v>0</v>
      </c>
      <c r="AZ69" s="133">
        <v>0</v>
      </c>
      <c r="BA69" s="133">
        <v>0</v>
      </c>
      <c r="BB69" s="133">
        <v>0</v>
      </c>
      <c r="BC69" s="133">
        <v>0</v>
      </c>
      <c r="BD69" s="133">
        <v>0</v>
      </c>
      <c r="BE69" s="133">
        <v>0</v>
      </c>
      <c r="BF69" s="133">
        <v>0</v>
      </c>
      <c r="BG69" s="133">
        <v>0</v>
      </c>
      <c r="BH69" s="133">
        <v>0</v>
      </c>
      <c r="BI69" s="133">
        <v>0</v>
      </c>
      <c r="BJ69" s="133">
        <v>0</v>
      </c>
      <c r="BK69" s="133">
        <v>0</v>
      </c>
      <c r="BL69" s="133">
        <v>0</v>
      </c>
    </row>
    <row r="70" spans="1:64">
      <c r="A70" s="85">
        <v>64</v>
      </c>
      <c r="B70" s="106" t="s">
        <v>934</v>
      </c>
      <c r="C70" s="190" t="s">
        <v>935</v>
      </c>
      <c r="D70" s="118"/>
      <c r="E70" s="133">
        <v>0</v>
      </c>
      <c r="F70" s="133">
        <v>0</v>
      </c>
      <c r="G70" s="133">
        <v>0</v>
      </c>
      <c r="H70" s="133">
        <v>0</v>
      </c>
      <c r="I70" s="133">
        <v>0</v>
      </c>
      <c r="J70" s="133">
        <v>18900</v>
      </c>
      <c r="K70" s="133">
        <v>0</v>
      </c>
      <c r="L70" s="133">
        <v>1701</v>
      </c>
      <c r="M70" s="133">
        <v>1701</v>
      </c>
      <c r="N70" s="133">
        <v>22302</v>
      </c>
      <c r="O70" s="133">
        <v>0</v>
      </c>
      <c r="P70" s="133">
        <v>0</v>
      </c>
      <c r="Q70" s="133">
        <v>0</v>
      </c>
      <c r="R70" s="133">
        <v>0</v>
      </c>
      <c r="S70" s="133">
        <v>0</v>
      </c>
      <c r="T70" s="133">
        <v>31500</v>
      </c>
      <c r="U70" s="133">
        <v>0</v>
      </c>
      <c r="V70" s="133">
        <v>2835</v>
      </c>
      <c r="W70" s="133">
        <v>2835</v>
      </c>
      <c r="X70" s="133">
        <v>37170</v>
      </c>
      <c r="Y70" s="133">
        <v>0</v>
      </c>
      <c r="Z70" s="133">
        <v>0</v>
      </c>
      <c r="AA70" s="133">
        <v>0</v>
      </c>
      <c r="AB70" s="133">
        <v>0</v>
      </c>
      <c r="AC70" s="133">
        <v>0</v>
      </c>
      <c r="AD70" s="133">
        <v>0</v>
      </c>
      <c r="AE70" s="133">
        <v>0</v>
      </c>
      <c r="AF70" s="133">
        <v>0</v>
      </c>
      <c r="AG70" s="133">
        <v>0</v>
      </c>
      <c r="AH70" s="133">
        <v>0</v>
      </c>
      <c r="AI70" s="133">
        <v>0</v>
      </c>
      <c r="AJ70" s="133">
        <v>0</v>
      </c>
      <c r="AK70" s="133">
        <v>0</v>
      </c>
      <c r="AL70" s="133">
        <v>0</v>
      </c>
      <c r="AM70" s="133">
        <v>0</v>
      </c>
      <c r="AN70" s="133">
        <v>0</v>
      </c>
      <c r="AO70" s="133">
        <v>0</v>
      </c>
      <c r="AP70" s="133">
        <v>0</v>
      </c>
      <c r="AQ70" s="133">
        <v>0</v>
      </c>
      <c r="AR70" s="133">
        <v>0</v>
      </c>
      <c r="AS70" s="133">
        <v>0</v>
      </c>
      <c r="AT70" s="133">
        <v>0</v>
      </c>
      <c r="AU70" s="133">
        <v>0</v>
      </c>
      <c r="AV70" s="133">
        <v>0</v>
      </c>
      <c r="AW70" s="133">
        <v>0</v>
      </c>
      <c r="AX70" s="133">
        <v>0</v>
      </c>
      <c r="AY70" s="133">
        <v>0</v>
      </c>
      <c r="AZ70" s="133">
        <v>0</v>
      </c>
      <c r="BA70" s="133">
        <v>0</v>
      </c>
      <c r="BB70" s="133">
        <v>0</v>
      </c>
      <c r="BC70" s="133">
        <v>0</v>
      </c>
      <c r="BD70" s="133">
        <v>0</v>
      </c>
      <c r="BE70" s="133">
        <v>0</v>
      </c>
      <c r="BF70" s="133">
        <v>0</v>
      </c>
      <c r="BG70" s="133">
        <v>0</v>
      </c>
      <c r="BH70" s="133">
        <v>0</v>
      </c>
      <c r="BI70" s="133">
        <v>0</v>
      </c>
      <c r="BJ70" s="133">
        <v>0</v>
      </c>
      <c r="BK70" s="133">
        <v>0</v>
      </c>
      <c r="BL70" s="133">
        <v>0</v>
      </c>
    </row>
    <row r="71" spans="1:64">
      <c r="A71" s="85">
        <v>65</v>
      </c>
      <c r="B71" s="106" t="s">
        <v>1296</v>
      </c>
      <c r="C71" s="190" t="s">
        <v>1297</v>
      </c>
      <c r="D71" s="118"/>
      <c r="E71" s="133">
        <v>0</v>
      </c>
      <c r="F71" s="133">
        <v>0</v>
      </c>
      <c r="G71" s="133">
        <v>0</v>
      </c>
      <c r="H71" s="133">
        <v>0</v>
      </c>
      <c r="I71" s="133">
        <v>0</v>
      </c>
      <c r="J71" s="133">
        <v>0</v>
      </c>
      <c r="K71" s="133">
        <v>0</v>
      </c>
      <c r="L71" s="133">
        <v>0</v>
      </c>
      <c r="M71" s="133">
        <v>0</v>
      </c>
      <c r="N71" s="133">
        <v>0</v>
      </c>
      <c r="O71" s="133">
        <v>0</v>
      </c>
      <c r="P71" s="133">
        <v>0</v>
      </c>
      <c r="Q71" s="133">
        <v>0</v>
      </c>
      <c r="R71" s="133">
        <v>0</v>
      </c>
      <c r="S71" s="133">
        <v>0</v>
      </c>
      <c r="T71" s="133">
        <v>0</v>
      </c>
      <c r="U71" s="133">
        <v>0</v>
      </c>
      <c r="V71" s="133">
        <v>0</v>
      </c>
      <c r="W71" s="133">
        <v>0</v>
      </c>
      <c r="X71" s="133">
        <v>0</v>
      </c>
      <c r="Y71" s="133">
        <v>0</v>
      </c>
      <c r="Z71" s="133">
        <v>0</v>
      </c>
      <c r="AA71" s="133">
        <v>0</v>
      </c>
      <c r="AB71" s="133">
        <v>0</v>
      </c>
      <c r="AC71" s="133">
        <v>0</v>
      </c>
      <c r="AD71" s="133">
        <v>0</v>
      </c>
      <c r="AE71" s="133">
        <v>0</v>
      </c>
      <c r="AF71" s="133">
        <v>0</v>
      </c>
      <c r="AG71" s="133">
        <v>0</v>
      </c>
      <c r="AH71" s="133">
        <v>0</v>
      </c>
      <c r="AI71" s="133">
        <v>0</v>
      </c>
      <c r="AJ71" s="133">
        <v>0</v>
      </c>
      <c r="AK71" s="133">
        <v>0</v>
      </c>
      <c r="AL71" s="133">
        <v>0</v>
      </c>
      <c r="AM71" s="133">
        <v>0</v>
      </c>
      <c r="AN71" s="133">
        <v>0</v>
      </c>
      <c r="AO71" s="133">
        <v>0</v>
      </c>
      <c r="AP71" s="133">
        <v>0</v>
      </c>
      <c r="AQ71" s="133">
        <v>0</v>
      </c>
      <c r="AR71" s="133">
        <v>0</v>
      </c>
      <c r="AS71" s="133">
        <v>0</v>
      </c>
      <c r="AT71" s="133">
        <v>0</v>
      </c>
      <c r="AU71" s="133">
        <v>0</v>
      </c>
      <c r="AV71" s="133">
        <v>0</v>
      </c>
      <c r="AW71" s="133">
        <v>0</v>
      </c>
      <c r="AX71" s="133">
        <v>0</v>
      </c>
      <c r="AY71" s="133">
        <v>0</v>
      </c>
      <c r="AZ71" s="133">
        <v>0</v>
      </c>
      <c r="BA71" s="133">
        <v>0</v>
      </c>
      <c r="BB71" s="133">
        <v>0</v>
      </c>
      <c r="BC71" s="133">
        <v>0</v>
      </c>
      <c r="BD71" s="133">
        <v>0</v>
      </c>
      <c r="BE71" s="133">
        <v>0</v>
      </c>
      <c r="BF71" s="133">
        <v>0</v>
      </c>
      <c r="BG71" s="133">
        <v>0</v>
      </c>
      <c r="BH71" s="133">
        <v>0</v>
      </c>
      <c r="BI71" s="133">
        <v>0</v>
      </c>
      <c r="BJ71" s="133">
        <v>0</v>
      </c>
      <c r="BK71" s="133">
        <v>0</v>
      </c>
      <c r="BL71" s="133">
        <v>0</v>
      </c>
    </row>
    <row r="72" spans="1:64">
      <c r="A72" s="85">
        <v>66</v>
      </c>
      <c r="B72" s="106" t="s">
        <v>873</v>
      </c>
      <c r="C72" s="190" t="s">
        <v>874</v>
      </c>
      <c r="D72" s="118"/>
      <c r="E72" s="133">
        <v>10207.25</v>
      </c>
      <c r="F72" s="133">
        <v>0</v>
      </c>
      <c r="G72" s="133">
        <v>1429.0149999999999</v>
      </c>
      <c r="H72" s="133">
        <v>1429.0149999999999</v>
      </c>
      <c r="I72" s="133">
        <v>13065.29</v>
      </c>
      <c r="J72" s="133">
        <v>23848.6</v>
      </c>
      <c r="K72" s="133">
        <v>0</v>
      </c>
      <c r="L72" s="133">
        <v>3338.8040000000001</v>
      </c>
      <c r="M72" s="133">
        <v>3338.8040000000001</v>
      </c>
      <c r="N72" s="133">
        <v>30526.198000000004</v>
      </c>
      <c r="O72" s="133">
        <v>167078.66999999998</v>
      </c>
      <c r="P72" s="133">
        <v>0</v>
      </c>
      <c r="Q72" s="133">
        <v>23391.013799999997</v>
      </c>
      <c r="R72" s="133">
        <v>23391.013799999997</v>
      </c>
      <c r="S72" s="133">
        <v>213860.68759999998</v>
      </c>
      <c r="T72" s="133">
        <v>305620.92999999993</v>
      </c>
      <c r="U72" s="133">
        <v>0</v>
      </c>
      <c r="V72" s="133">
        <v>42786.930200000003</v>
      </c>
      <c r="W72" s="133">
        <v>42786.930200000003</v>
      </c>
      <c r="X72" s="133">
        <v>391194.84040000004</v>
      </c>
      <c r="Y72" s="133">
        <v>0</v>
      </c>
      <c r="Z72" s="133">
        <v>0</v>
      </c>
      <c r="AA72" s="133">
        <v>0</v>
      </c>
      <c r="AB72" s="133">
        <v>0</v>
      </c>
      <c r="AC72" s="133">
        <v>0</v>
      </c>
      <c r="AD72" s="133">
        <v>0</v>
      </c>
      <c r="AE72" s="133">
        <v>0</v>
      </c>
      <c r="AF72" s="133">
        <v>0</v>
      </c>
      <c r="AG72" s="133">
        <v>0</v>
      </c>
      <c r="AH72" s="133">
        <v>0</v>
      </c>
      <c r="AI72" s="133">
        <v>0</v>
      </c>
      <c r="AJ72" s="133">
        <v>0</v>
      </c>
      <c r="AK72" s="133">
        <v>0</v>
      </c>
      <c r="AL72" s="133">
        <v>0</v>
      </c>
      <c r="AM72" s="133">
        <v>0</v>
      </c>
      <c r="AN72" s="133">
        <v>0</v>
      </c>
      <c r="AO72" s="133">
        <v>0</v>
      </c>
      <c r="AP72" s="133">
        <v>0</v>
      </c>
      <c r="AQ72" s="133">
        <v>0</v>
      </c>
      <c r="AR72" s="133">
        <v>0</v>
      </c>
      <c r="AS72" s="133">
        <v>0</v>
      </c>
      <c r="AT72" s="133">
        <v>0</v>
      </c>
      <c r="AU72" s="133">
        <v>0</v>
      </c>
      <c r="AV72" s="133">
        <v>0</v>
      </c>
      <c r="AW72" s="133">
        <v>0</v>
      </c>
      <c r="AX72" s="133">
        <v>0</v>
      </c>
      <c r="AY72" s="133">
        <v>0</v>
      </c>
      <c r="AZ72" s="133">
        <v>0</v>
      </c>
      <c r="BA72" s="133">
        <v>0</v>
      </c>
      <c r="BB72" s="133">
        <v>0</v>
      </c>
      <c r="BC72" s="133">
        <v>0</v>
      </c>
      <c r="BD72" s="133">
        <v>0</v>
      </c>
      <c r="BE72" s="133">
        <v>0</v>
      </c>
      <c r="BF72" s="133">
        <v>0</v>
      </c>
      <c r="BG72" s="133">
        <v>0</v>
      </c>
      <c r="BH72" s="133">
        <v>0</v>
      </c>
      <c r="BI72" s="133">
        <v>0</v>
      </c>
      <c r="BJ72" s="133">
        <v>0</v>
      </c>
      <c r="BK72" s="133">
        <v>0</v>
      </c>
      <c r="BL72" s="133">
        <v>0</v>
      </c>
    </row>
    <row r="73" spans="1:64">
      <c r="A73" s="85">
        <v>67</v>
      </c>
      <c r="B73" s="108" t="s">
        <v>1183</v>
      </c>
      <c r="C73" s="192" t="s">
        <v>1469</v>
      </c>
      <c r="D73" s="117"/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3">
        <v>0</v>
      </c>
      <c r="N73" s="133">
        <v>0</v>
      </c>
      <c r="O73" s="133">
        <v>0</v>
      </c>
      <c r="P73" s="133">
        <v>0</v>
      </c>
      <c r="Q73" s="133">
        <v>0</v>
      </c>
      <c r="R73" s="133">
        <v>0</v>
      </c>
      <c r="S73" s="133">
        <v>0</v>
      </c>
      <c r="T73" s="133">
        <v>0</v>
      </c>
      <c r="U73" s="133">
        <v>0</v>
      </c>
      <c r="V73" s="133">
        <v>0</v>
      </c>
      <c r="W73" s="133">
        <v>0</v>
      </c>
      <c r="X73" s="133">
        <v>0</v>
      </c>
      <c r="Y73" s="133">
        <v>0</v>
      </c>
      <c r="Z73" s="133">
        <v>0</v>
      </c>
      <c r="AA73" s="133">
        <v>0</v>
      </c>
      <c r="AB73" s="133">
        <v>0</v>
      </c>
      <c r="AC73" s="133">
        <v>0</v>
      </c>
      <c r="AD73" s="133">
        <v>0</v>
      </c>
      <c r="AE73" s="133">
        <v>0</v>
      </c>
      <c r="AF73" s="133">
        <v>0</v>
      </c>
      <c r="AG73" s="133">
        <v>0</v>
      </c>
      <c r="AH73" s="133">
        <v>0</v>
      </c>
      <c r="AI73" s="133">
        <v>0</v>
      </c>
      <c r="AJ73" s="133">
        <v>0</v>
      </c>
      <c r="AK73" s="133">
        <v>0</v>
      </c>
      <c r="AL73" s="133">
        <v>0</v>
      </c>
      <c r="AM73" s="133">
        <v>0</v>
      </c>
      <c r="AN73" s="133">
        <v>0</v>
      </c>
      <c r="AO73" s="133">
        <v>0</v>
      </c>
      <c r="AP73" s="133">
        <v>0</v>
      </c>
      <c r="AQ73" s="133">
        <v>0</v>
      </c>
      <c r="AR73" s="133">
        <v>0</v>
      </c>
      <c r="AS73" s="133">
        <v>0</v>
      </c>
      <c r="AT73" s="133">
        <v>0</v>
      </c>
      <c r="AU73" s="133">
        <v>0</v>
      </c>
      <c r="AV73" s="133">
        <v>0</v>
      </c>
      <c r="AW73" s="133">
        <v>0</v>
      </c>
      <c r="AX73" s="133">
        <v>0</v>
      </c>
      <c r="AY73" s="133">
        <v>0</v>
      </c>
      <c r="AZ73" s="133">
        <v>0</v>
      </c>
      <c r="BA73" s="133">
        <v>0</v>
      </c>
      <c r="BB73" s="133">
        <v>0</v>
      </c>
      <c r="BC73" s="133">
        <v>0</v>
      </c>
      <c r="BD73" s="133">
        <v>0</v>
      </c>
      <c r="BE73" s="133">
        <v>0</v>
      </c>
      <c r="BF73" s="133">
        <v>0</v>
      </c>
      <c r="BG73" s="133">
        <v>0</v>
      </c>
      <c r="BH73" s="133">
        <v>0</v>
      </c>
      <c r="BI73" s="133">
        <v>0</v>
      </c>
      <c r="BJ73" s="133">
        <v>0</v>
      </c>
      <c r="BK73" s="133">
        <v>0</v>
      </c>
      <c r="BL73" s="133">
        <v>0</v>
      </c>
    </row>
    <row r="74" spans="1:64">
      <c r="A74" s="85">
        <v>68</v>
      </c>
      <c r="B74" s="106" t="s">
        <v>792</v>
      </c>
      <c r="C74" s="190" t="s">
        <v>793</v>
      </c>
      <c r="D74" s="118"/>
      <c r="E74" s="133">
        <v>417595</v>
      </c>
      <c r="F74" s="133">
        <v>0</v>
      </c>
      <c r="G74" s="133">
        <v>56430.799999999996</v>
      </c>
      <c r="H74" s="133">
        <v>56430.799999999996</v>
      </c>
      <c r="I74" s="133">
        <v>530457</v>
      </c>
      <c r="J74" s="133">
        <v>417595</v>
      </c>
      <c r="K74" s="133">
        <v>0</v>
      </c>
      <c r="L74" s="133">
        <v>56430.799999999996</v>
      </c>
      <c r="M74" s="133">
        <v>56430.799999999996</v>
      </c>
      <c r="N74" s="133">
        <v>530457.4</v>
      </c>
      <c r="O74" s="133">
        <v>417595</v>
      </c>
      <c r="P74" s="133">
        <v>0</v>
      </c>
      <c r="Q74" s="133">
        <v>56430.799999999996</v>
      </c>
      <c r="R74" s="133">
        <v>56430.799999999996</v>
      </c>
      <c r="S74" s="133">
        <v>530457</v>
      </c>
      <c r="T74" s="133">
        <v>417595</v>
      </c>
      <c r="U74" s="133">
        <v>0</v>
      </c>
      <c r="V74" s="133">
        <v>56430.799999999996</v>
      </c>
      <c r="W74" s="133">
        <v>56430.799999999996</v>
      </c>
      <c r="X74" s="133">
        <v>530457</v>
      </c>
      <c r="Y74" s="133">
        <v>0</v>
      </c>
      <c r="Z74" s="133">
        <v>0</v>
      </c>
      <c r="AA74" s="133">
        <v>0</v>
      </c>
      <c r="AB74" s="133">
        <v>0</v>
      </c>
      <c r="AC74" s="133">
        <v>0</v>
      </c>
      <c r="AD74" s="133">
        <v>0</v>
      </c>
      <c r="AE74" s="133">
        <v>0</v>
      </c>
      <c r="AF74" s="133">
        <v>0</v>
      </c>
      <c r="AG74" s="133">
        <v>0</v>
      </c>
      <c r="AH74" s="133">
        <v>0</v>
      </c>
      <c r="AI74" s="133">
        <v>0</v>
      </c>
      <c r="AJ74" s="133">
        <v>0</v>
      </c>
      <c r="AK74" s="133">
        <v>0</v>
      </c>
      <c r="AL74" s="133">
        <v>0</v>
      </c>
      <c r="AM74" s="133">
        <v>0</v>
      </c>
      <c r="AN74" s="133">
        <v>0</v>
      </c>
      <c r="AO74" s="133">
        <v>0</v>
      </c>
      <c r="AP74" s="133">
        <v>0</v>
      </c>
      <c r="AQ74" s="133">
        <v>0</v>
      </c>
      <c r="AR74" s="133">
        <v>0</v>
      </c>
      <c r="AS74" s="133">
        <v>0</v>
      </c>
      <c r="AT74" s="133">
        <v>0</v>
      </c>
      <c r="AU74" s="133">
        <v>0</v>
      </c>
      <c r="AV74" s="133">
        <v>0</v>
      </c>
      <c r="AW74" s="133">
        <v>0</v>
      </c>
      <c r="AX74" s="133">
        <v>0</v>
      </c>
      <c r="AY74" s="133">
        <v>0</v>
      </c>
      <c r="AZ74" s="133">
        <v>0</v>
      </c>
      <c r="BA74" s="133">
        <v>0</v>
      </c>
      <c r="BB74" s="133">
        <v>0</v>
      </c>
      <c r="BC74" s="133">
        <v>0</v>
      </c>
      <c r="BD74" s="133">
        <v>0</v>
      </c>
      <c r="BE74" s="133">
        <v>0</v>
      </c>
      <c r="BF74" s="133">
        <v>0</v>
      </c>
      <c r="BG74" s="133">
        <v>0</v>
      </c>
      <c r="BH74" s="133">
        <v>0</v>
      </c>
      <c r="BI74" s="133">
        <v>0</v>
      </c>
      <c r="BJ74" s="133">
        <v>0</v>
      </c>
      <c r="BK74" s="133">
        <v>0</v>
      </c>
      <c r="BL74" s="133">
        <v>0</v>
      </c>
    </row>
    <row r="75" spans="1:64">
      <c r="A75" s="85">
        <v>69</v>
      </c>
      <c r="B75" s="106" t="s">
        <v>987</v>
      </c>
      <c r="C75" s="190" t="s">
        <v>988</v>
      </c>
      <c r="D75" s="118"/>
      <c r="E75" s="133">
        <v>0</v>
      </c>
      <c r="F75" s="133">
        <v>0</v>
      </c>
      <c r="G75" s="133">
        <v>0</v>
      </c>
      <c r="H75" s="133">
        <v>0</v>
      </c>
      <c r="I75" s="133">
        <v>0</v>
      </c>
      <c r="J75" s="133">
        <v>94423.75</v>
      </c>
      <c r="K75" s="133">
        <v>0</v>
      </c>
      <c r="L75" s="133">
        <v>13219.324999999999</v>
      </c>
      <c r="M75" s="133">
        <v>13219.324999999999</v>
      </c>
      <c r="N75" s="133">
        <v>120862.40999999999</v>
      </c>
      <c r="O75" s="133">
        <v>111137.5</v>
      </c>
      <c r="P75" s="133">
        <v>0</v>
      </c>
      <c r="Q75" s="133">
        <v>15559.25</v>
      </c>
      <c r="R75" s="133">
        <v>15559.25</v>
      </c>
      <c r="S75" s="133">
        <v>142256</v>
      </c>
      <c r="T75" s="133">
        <v>183619.25</v>
      </c>
      <c r="U75" s="133">
        <v>0</v>
      </c>
      <c r="V75" s="133">
        <v>25706.695</v>
      </c>
      <c r="W75" s="133">
        <v>25706.695</v>
      </c>
      <c r="X75" s="133">
        <v>235032.64999999997</v>
      </c>
      <c r="Y75" s="133">
        <v>0</v>
      </c>
      <c r="Z75" s="133">
        <v>0</v>
      </c>
      <c r="AA75" s="133">
        <v>0</v>
      </c>
      <c r="AB75" s="133">
        <v>0</v>
      </c>
      <c r="AC75" s="133">
        <v>0</v>
      </c>
      <c r="AD75" s="133">
        <v>0</v>
      </c>
      <c r="AE75" s="133">
        <v>0</v>
      </c>
      <c r="AF75" s="133">
        <v>0</v>
      </c>
      <c r="AG75" s="133">
        <v>0</v>
      </c>
      <c r="AH75" s="133">
        <v>0</v>
      </c>
      <c r="AI75" s="133">
        <v>0</v>
      </c>
      <c r="AJ75" s="133">
        <v>0</v>
      </c>
      <c r="AK75" s="133">
        <v>0</v>
      </c>
      <c r="AL75" s="133">
        <v>0</v>
      </c>
      <c r="AM75" s="133">
        <v>0</v>
      </c>
      <c r="AN75" s="133">
        <v>0</v>
      </c>
      <c r="AO75" s="133">
        <v>0</v>
      </c>
      <c r="AP75" s="133">
        <v>0</v>
      </c>
      <c r="AQ75" s="133">
        <v>0</v>
      </c>
      <c r="AR75" s="133">
        <v>0</v>
      </c>
      <c r="AS75" s="133">
        <v>0</v>
      </c>
      <c r="AT75" s="133">
        <v>0</v>
      </c>
      <c r="AU75" s="133">
        <v>0</v>
      </c>
      <c r="AV75" s="133">
        <v>0</v>
      </c>
      <c r="AW75" s="133">
        <v>0</v>
      </c>
      <c r="AX75" s="133">
        <v>0</v>
      </c>
      <c r="AY75" s="133">
        <v>0</v>
      </c>
      <c r="AZ75" s="133">
        <v>0</v>
      </c>
      <c r="BA75" s="133">
        <v>0</v>
      </c>
      <c r="BB75" s="133">
        <v>0</v>
      </c>
      <c r="BC75" s="133">
        <v>0</v>
      </c>
      <c r="BD75" s="133">
        <v>0</v>
      </c>
      <c r="BE75" s="133">
        <v>0</v>
      </c>
      <c r="BF75" s="133">
        <v>0</v>
      </c>
      <c r="BG75" s="133">
        <v>0</v>
      </c>
      <c r="BH75" s="133">
        <v>0</v>
      </c>
      <c r="BI75" s="133">
        <v>0</v>
      </c>
      <c r="BJ75" s="133">
        <v>0</v>
      </c>
      <c r="BK75" s="133">
        <v>0</v>
      </c>
      <c r="BL75" s="133">
        <v>0</v>
      </c>
    </row>
    <row r="76" spans="1:64">
      <c r="A76" s="85">
        <v>70</v>
      </c>
      <c r="B76" s="106" t="s">
        <v>908</v>
      </c>
      <c r="C76" s="190" t="s">
        <v>909</v>
      </c>
      <c r="D76" s="118"/>
      <c r="E76" s="133">
        <v>105430</v>
      </c>
      <c r="F76" s="133">
        <v>0</v>
      </c>
      <c r="G76" s="133">
        <v>9488.6999999999989</v>
      </c>
      <c r="H76" s="133">
        <v>9488.6999999999989</v>
      </c>
      <c r="I76" s="133">
        <v>124408</v>
      </c>
      <c r="J76" s="133">
        <v>202181.4</v>
      </c>
      <c r="K76" s="133">
        <v>0</v>
      </c>
      <c r="L76" s="133">
        <v>18196.325999999997</v>
      </c>
      <c r="M76" s="133">
        <v>18196.325999999997</v>
      </c>
      <c r="N76" s="133">
        <v>238574.052</v>
      </c>
      <c r="O76" s="133">
        <v>156583.95000000001</v>
      </c>
      <c r="P76" s="133">
        <v>0</v>
      </c>
      <c r="Q76" s="133">
        <v>14092.5555</v>
      </c>
      <c r="R76" s="133">
        <v>14092.5555</v>
      </c>
      <c r="S76" s="133">
        <v>184769.06099999999</v>
      </c>
      <c r="T76" s="133">
        <v>65474.400000000001</v>
      </c>
      <c r="U76" s="133">
        <v>0</v>
      </c>
      <c r="V76" s="133">
        <v>5892.6959999999999</v>
      </c>
      <c r="W76" s="133">
        <v>5892.6959999999999</v>
      </c>
      <c r="X76" s="133">
        <v>77260.002000000008</v>
      </c>
      <c r="Y76" s="133">
        <v>0</v>
      </c>
      <c r="Z76" s="133">
        <v>0</v>
      </c>
      <c r="AA76" s="133">
        <v>0</v>
      </c>
      <c r="AB76" s="133">
        <v>0</v>
      </c>
      <c r="AC76" s="133">
        <v>0</v>
      </c>
      <c r="AD76" s="133">
        <v>0</v>
      </c>
      <c r="AE76" s="133">
        <v>0</v>
      </c>
      <c r="AF76" s="133">
        <v>0</v>
      </c>
      <c r="AG76" s="133">
        <v>0</v>
      </c>
      <c r="AH76" s="133">
        <v>0</v>
      </c>
      <c r="AI76" s="133">
        <v>0</v>
      </c>
      <c r="AJ76" s="133">
        <v>0</v>
      </c>
      <c r="AK76" s="133">
        <v>0</v>
      </c>
      <c r="AL76" s="133">
        <v>0</v>
      </c>
      <c r="AM76" s="133">
        <v>0</v>
      </c>
      <c r="AN76" s="133">
        <v>0</v>
      </c>
      <c r="AO76" s="133">
        <v>0</v>
      </c>
      <c r="AP76" s="133">
        <v>0</v>
      </c>
      <c r="AQ76" s="133">
        <v>0</v>
      </c>
      <c r="AR76" s="133">
        <v>0</v>
      </c>
      <c r="AS76" s="133">
        <v>0</v>
      </c>
      <c r="AT76" s="133">
        <v>0</v>
      </c>
      <c r="AU76" s="133">
        <v>0</v>
      </c>
      <c r="AV76" s="133">
        <v>0</v>
      </c>
      <c r="AW76" s="133">
        <v>0</v>
      </c>
      <c r="AX76" s="133">
        <v>0</v>
      </c>
      <c r="AY76" s="133">
        <v>0</v>
      </c>
      <c r="AZ76" s="133">
        <v>0</v>
      </c>
      <c r="BA76" s="133">
        <v>0</v>
      </c>
      <c r="BB76" s="133">
        <v>0</v>
      </c>
      <c r="BC76" s="133">
        <v>0</v>
      </c>
      <c r="BD76" s="133">
        <v>0</v>
      </c>
      <c r="BE76" s="133">
        <v>0</v>
      </c>
      <c r="BF76" s="133">
        <v>0</v>
      </c>
      <c r="BG76" s="133">
        <v>0</v>
      </c>
      <c r="BH76" s="133">
        <v>0</v>
      </c>
      <c r="BI76" s="133">
        <v>0</v>
      </c>
      <c r="BJ76" s="133">
        <v>0</v>
      </c>
      <c r="BK76" s="133">
        <v>0</v>
      </c>
      <c r="BL76" s="133">
        <v>0</v>
      </c>
    </row>
    <row r="77" spans="1:64">
      <c r="A77" s="85">
        <v>71</v>
      </c>
      <c r="B77" s="106" t="s">
        <v>1298</v>
      </c>
      <c r="C77" s="190" t="s">
        <v>1299</v>
      </c>
      <c r="D77" s="118"/>
      <c r="E77" s="133">
        <v>0</v>
      </c>
      <c r="F77" s="133">
        <v>0</v>
      </c>
      <c r="G77" s="133">
        <v>0</v>
      </c>
      <c r="H77" s="133">
        <v>0</v>
      </c>
      <c r="I77" s="133">
        <v>0</v>
      </c>
      <c r="J77" s="133">
        <v>0</v>
      </c>
      <c r="K77" s="133">
        <v>0</v>
      </c>
      <c r="L77" s="133">
        <v>0</v>
      </c>
      <c r="M77" s="133">
        <v>0</v>
      </c>
      <c r="N77" s="133">
        <v>0</v>
      </c>
      <c r="O77" s="133">
        <v>0</v>
      </c>
      <c r="P77" s="133">
        <v>0</v>
      </c>
      <c r="Q77" s="133">
        <v>0</v>
      </c>
      <c r="R77" s="133">
        <v>0</v>
      </c>
      <c r="S77" s="133">
        <v>0</v>
      </c>
      <c r="T77" s="133">
        <v>0</v>
      </c>
      <c r="U77" s="133">
        <v>0</v>
      </c>
      <c r="V77" s="133">
        <v>0</v>
      </c>
      <c r="W77" s="133">
        <v>0</v>
      </c>
      <c r="X77" s="133">
        <v>0</v>
      </c>
      <c r="Y77" s="133">
        <v>0</v>
      </c>
      <c r="Z77" s="133">
        <v>0</v>
      </c>
      <c r="AA77" s="133">
        <v>0</v>
      </c>
      <c r="AB77" s="133">
        <v>0</v>
      </c>
      <c r="AC77" s="133">
        <v>0</v>
      </c>
      <c r="AD77" s="133">
        <v>0</v>
      </c>
      <c r="AE77" s="133">
        <v>0</v>
      </c>
      <c r="AF77" s="133">
        <v>0</v>
      </c>
      <c r="AG77" s="133">
        <v>0</v>
      </c>
      <c r="AH77" s="133">
        <v>0</v>
      </c>
      <c r="AI77" s="133">
        <v>0</v>
      </c>
      <c r="AJ77" s="133">
        <v>0</v>
      </c>
      <c r="AK77" s="133">
        <v>0</v>
      </c>
      <c r="AL77" s="133">
        <v>0</v>
      </c>
      <c r="AM77" s="133">
        <v>0</v>
      </c>
      <c r="AN77" s="133">
        <v>0</v>
      </c>
      <c r="AO77" s="133">
        <v>0</v>
      </c>
      <c r="AP77" s="133">
        <v>0</v>
      </c>
      <c r="AQ77" s="133">
        <v>0</v>
      </c>
      <c r="AR77" s="133">
        <v>0</v>
      </c>
      <c r="AS77" s="133">
        <v>0</v>
      </c>
      <c r="AT77" s="133">
        <v>0</v>
      </c>
      <c r="AU77" s="133">
        <v>0</v>
      </c>
      <c r="AV77" s="133">
        <v>0</v>
      </c>
      <c r="AW77" s="133">
        <v>0</v>
      </c>
      <c r="AX77" s="133">
        <v>0</v>
      </c>
      <c r="AY77" s="133">
        <v>0</v>
      </c>
      <c r="AZ77" s="133">
        <v>0</v>
      </c>
      <c r="BA77" s="133">
        <v>0</v>
      </c>
      <c r="BB77" s="133">
        <v>0</v>
      </c>
      <c r="BC77" s="133">
        <v>0</v>
      </c>
      <c r="BD77" s="133">
        <v>0</v>
      </c>
      <c r="BE77" s="133">
        <v>0</v>
      </c>
      <c r="BF77" s="133">
        <v>0</v>
      </c>
      <c r="BG77" s="133">
        <v>0</v>
      </c>
      <c r="BH77" s="133">
        <v>0</v>
      </c>
      <c r="BI77" s="133">
        <v>0</v>
      </c>
      <c r="BJ77" s="133">
        <v>0</v>
      </c>
      <c r="BK77" s="133">
        <v>0</v>
      </c>
      <c r="BL77" s="133">
        <v>0</v>
      </c>
    </row>
    <row r="78" spans="1:64">
      <c r="A78" s="85">
        <v>72</v>
      </c>
      <c r="B78" s="106" t="s">
        <v>946</v>
      </c>
      <c r="C78" s="190" t="s">
        <v>947</v>
      </c>
      <c r="D78" s="118"/>
      <c r="E78" s="133">
        <v>0</v>
      </c>
      <c r="F78" s="133">
        <v>0</v>
      </c>
      <c r="G78" s="133">
        <v>0</v>
      </c>
      <c r="H78" s="133">
        <v>0</v>
      </c>
      <c r="I78" s="133">
        <v>0</v>
      </c>
      <c r="J78" s="133">
        <v>10315</v>
      </c>
      <c r="K78" s="133">
        <v>0</v>
      </c>
      <c r="L78" s="133">
        <v>928.35</v>
      </c>
      <c r="M78" s="133">
        <v>928.35</v>
      </c>
      <c r="N78" s="133">
        <v>12172</v>
      </c>
      <c r="O78" s="133">
        <v>0</v>
      </c>
      <c r="P78" s="133">
        <v>0</v>
      </c>
      <c r="Q78" s="133">
        <v>0</v>
      </c>
      <c r="R78" s="133">
        <v>0</v>
      </c>
      <c r="S78" s="133">
        <v>0</v>
      </c>
      <c r="T78" s="133">
        <v>0</v>
      </c>
      <c r="U78" s="133">
        <v>0</v>
      </c>
      <c r="V78" s="133">
        <v>0</v>
      </c>
      <c r="W78" s="133">
        <v>0</v>
      </c>
      <c r="X78" s="133">
        <v>0</v>
      </c>
      <c r="Y78" s="133">
        <v>0</v>
      </c>
      <c r="Z78" s="133">
        <v>0</v>
      </c>
      <c r="AA78" s="133">
        <v>0</v>
      </c>
      <c r="AB78" s="133">
        <v>0</v>
      </c>
      <c r="AC78" s="133">
        <v>0</v>
      </c>
      <c r="AD78" s="133">
        <v>0</v>
      </c>
      <c r="AE78" s="133">
        <v>0</v>
      </c>
      <c r="AF78" s="133">
        <v>0</v>
      </c>
      <c r="AG78" s="133">
        <v>0</v>
      </c>
      <c r="AH78" s="133">
        <v>0</v>
      </c>
      <c r="AI78" s="133">
        <v>0</v>
      </c>
      <c r="AJ78" s="133">
        <v>0</v>
      </c>
      <c r="AK78" s="133">
        <v>0</v>
      </c>
      <c r="AL78" s="133">
        <v>0</v>
      </c>
      <c r="AM78" s="133">
        <v>0</v>
      </c>
      <c r="AN78" s="133">
        <v>0</v>
      </c>
      <c r="AO78" s="133">
        <v>0</v>
      </c>
      <c r="AP78" s="133">
        <v>0</v>
      </c>
      <c r="AQ78" s="133">
        <v>0</v>
      </c>
      <c r="AR78" s="133">
        <v>0</v>
      </c>
      <c r="AS78" s="133">
        <v>0</v>
      </c>
      <c r="AT78" s="133">
        <v>0</v>
      </c>
      <c r="AU78" s="133">
        <v>0</v>
      </c>
      <c r="AV78" s="133">
        <v>0</v>
      </c>
      <c r="AW78" s="133">
        <v>0</v>
      </c>
      <c r="AX78" s="133">
        <v>0</v>
      </c>
      <c r="AY78" s="133">
        <v>0</v>
      </c>
      <c r="AZ78" s="133">
        <v>0</v>
      </c>
      <c r="BA78" s="133">
        <v>0</v>
      </c>
      <c r="BB78" s="133">
        <v>0</v>
      </c>
      <c r="BC78" s="133">
        <v>0</v>
      </c>
      <c r="BD78" s="133">
        <v>0</v>
      </c>
      <c r="BE78" s="133">
        <v>0</v>
      </c>
      <c r="BF78" s="133">
        <v>0</v>
      </c>
      <c r="BG78" s="133">
        <v>0</v>
      </c>
      <c r="BH78" s="133">
        <v>0</v>
      </c>
      <c r="BI78" s="133">
        <v>0</v>
      </c>
      <c r="BJ78" s="133">
        <v>0</v>
      </c>
      <c r="BK78" s="133">
        <v>0</v>
      </c>
      <c r="BL78" s="133">
        <v>0</v>
      </c>
    </row>
    <row r="79" spans="1:64">
      <c r="A79" s="85">
        <v>73</v>
      </c>
      <c r="B79" s="106" t="s">
        <v>1300</v>
      </c>
      <c r="C79" s="190" t="s">
        <v>1301</v>
      </c>
      <c r="D79" s="118"/>
      <c r="E79" s="133">
        <v>0</v>
      </c>
      <c r="F79" s="133">
        <v>0</v>
      </c>
      <c r="G79" s="133">
        <v>0</v>
      </c>
      <c r="H79" s="133">
        <v>0</v>
      </c>
      <c r="I79" s="133">
        <v>0</v>
      </c>
      <c r="J79" s="133">
        <v>0</v>
      </c>
      <c r="K79" s="133">
        <v>0</v>
      </c>
      <c r="L79" s="133">
        <v>0</v>
      </c>
      <c r="M79" s="133">
        <v>0</v>
      </c>
      <c r="N79" s="133">
        <v>0</v>
      </c>
      <c r="O79" s="133">
        <v>0</v>
      </c>
      <c r="P79" s="133">
        <v>0</v>
      </c>
      <c r="Q79" s="133">
        <v>0</v>
      </c>
      <c r="R79" s="133">
        <v>0</v>
      </c>
      <c r="S79" s="133">
        <v>0</v>
      </c>
      <c r="T79" s="133">
        <v>0</v>
      </c>
      <c r="U79" s="133">
        <v>0</v>
      </c>
      <c r="V79" s="133">
        <v>0</v>
      </c>
      <c r="W79" s="133">
        <v>0</v>
      </c>
      <c r="X79" s="133">
        <v>0</v>
      </c>
      <c r="Y79" s="133">
        <v>0</v>
      </c>
      <c r="Z79" s="133">
        <v>0</v>
      </c>
      <c r="AA79" s="133">
        <v>0</v>
      </c>
      <c r="AB79" s="133">
        <v>0</v>
      </c>
      <c r="AC79" s="133">
        <v>0</v>
      </c>
      <c r="AD79" s="133">
        <v>0</v>
      </c>
      <c r="AE79" s="133">
        <v>0</v>
      </c>
      <c r="AF79" s="133">
        <v>0</v>
      </c>
      <c r="AG79" s="133">
        <v>0</v>
      </c>
      <c r="AH79" s="133">
        <v>0</v>
      </c>
      <c r="AI79" s="133">
        <v>0</v>
      </c>
      <c r="AJ79" s="133">
        <v>0</v>
      </c>
      <c r="AK79" s="133">
        <v>0</v>
      </c>
      <c r="AL79" s="133">
        <v>0</v>
      </c>
      <c r="AM79" s="133">
        <v>0</v>
      </c>
      <c r="AN79" s="133">
        <v>0</v>
      </c>
      <c r="AO79" s="133">
        <v>0</v>
      </c>
      <c r="AP79" s="133">
        <v>0</v>
      </c>
      <c r="AQ79" s="133">
        <v>0</v>
      </c>
      <c r="AR79" s="133">
        <v>0</v>
      </c>
      <c r="AS79" s="133">
        <v>0</v>
      </c>
      <c r="AT79" s="133">
        <v>0</v>
      </c>
      <c r="AU79" s="133">
        <v>0</v>
      </c>
      <c r="AV79" s="133">
        <v>0</v>
      </c>
      <c r="AW79" s="133">
        <v>0</v>
      </c>
      <c r="AX79" s="133">
        <v>0</v>
      </c>
      <c r="AY79" s="133">
        <v>0</v>
      </c>
      <c r="AZ79" s="133">
        <v>0</v>
      </c>
      <c r="BA79" s="133">
        <v>0</v>
      </c>
      <c r="BB79" s="133">
        <v>0</v>
      </c>
      <c r="BC79" s="133">
        <v>0</v>
      </c>
      <c r="BD79" s="133">
        <v>0</v>
      </c>
      <c r="BE79" s="133">
        <v>0</v>
      </c>
      <c r="BF79" s="133">
        <v>0</v>
      </c>
      <c r="BG79" s="133">
        <v>0</v>
      </c>
      <c r="BH79" s="133">
        <v>0</v>
      </c>
      <c r="BI79" s="133">
        <v>0</v>
      </c>
      <c r="BJ79" s="133">
        <v>0</v>
      </c>
      <c r="BK79" s="133">
        <v>0</v>
      </c>
      <c r="BL79" s="133">
        <v>0</v>
      </c>
    </row>
    <row r="80" spans="1:64">
      <c r="A80" s="85">
        <v>75</v>
      </c>
      <c r="B80" s="106" t="s">
        <v>816</v>
      </c>
      <c r="C80" s="190" t="s">
        <v>817</v>
      </c>
      <c r="D80" s="118"/>
      <c r="E80" s="133">
        <v>39461.1</v>
      </c>
      <c r="F80" s="133">
        <v>0</v>
      </c>
      <c r="G80" s="133">
        <v>2430.7559999999999</v>
      </c>
      <c r="H80" s="133">
        <v>2430.7559999999999</v>
      </c>
      <c r="I80" s="133">
        <v>44682.421999999991</v>
      </c>
      <c r="J80" s="133">
        <v>21402</v>
      </c>
      <c r="K80" s="133">
        <v>0</v>
      </c>
      <c r="L80" s="133">
        <v>638.66999999999985</v>
      </c>
      <c r="M80" s="133">
        <v>638.66999999999985</v>
      </c>
      <c r="N80" s="133">
        <v>23009.999999999993</v>
      </c>
      <c r="O80" s="133">
        <v>41564.199999999997</v>
      </c>
      <c r="P80" s="133">
        <v>0</v>
      </c>
      <c r="Q80" s="133">
        <v>1597.962</v>
      </c>
      <c r="R80" s="133">
        <v>1597.962</v>
      </c>
      <c r="S80" s="133">
        <v>44761.004000000001</v>
      </c>
      <c r="T80" s="133">
        <v>31267</v>
      </c>
      <c r="U80" s="133">
        <v>0</v>
      </c>
      <c r="V80" s="133">
        <v>1872.98</v>
      </c>
      <c r="W80" s="133">
        <v>1872.98</v>
      </c>
      <c r="X80" s="133">
        <v>35014</v>
      </c>
      <c r="Y80" s="133">
        <v>0</v>
      </c>
      <c r="Z80" s="133">
        <v>0</v>
      </c>
      <c r="AA80" s="133">
        <v>0</v>
      </c>
      <c r="AB80" s="133">
        <v>0</v>
      </c>
      <c r="AC80" s="133">
        <v>0</v>
      </c>
      <c r="AD80" s="133">
        <v>0</v>
      </c>
      <c r="AE80" s="133">
        <v>0</v>
      </c>
      <c r="AF80" s="133">
        <v>0</v>
      </c>
      <c r="AG80" s="133">
        <v>0</v>
      </c>
      <c r="AH80" s="133">
        <v>0</v>
      </c>
      <c r="AI80" s="133">
        <v>0</v>
      </c>
      <c r="AJ80" s="133">
        <v>0</v>
      </c>
      <c r="AK80" s="133">
        <v>0</v>
      </c>
      <c r="AL80" s="133">
        <v>0</v>
      </c>
      <c r="AM80" s="133">
        <v>0</v>
      </c>
      <c r="AN80" s="133">
        <v>0</v>
      </c>
      <c r="AO80" s="133">
        <v>0</v>
      </c>
      <c r="AP80" s="133">
        <v>0</v>
      </c>
      <c r="AQ80" s="133">
        <v>0</v>
      </c>
      <c r="AR80" s="133">
        <v>0</v>
      </c>
      <c r="AS80" s="133">
        <v>0</v>
      </c>
      <c r="AT80" s="133">
        <v>0</v>
      </c>
      <c r="AU80" s="133">
        <v>0</v>
      </c>
      <c r="AV80" s="133">
        <v>0</v>
      </c>
      <c r="AW80" s="133">
        <v>0</v>
      </c>
      <c r="AX80" s="133">
        <v>0</v>
      </c>
      <c r="AY80" s="133">
        <v>0</v>
      </c>
      <c r="AZ80" s="133">
        <v>0</v>
      </c>
      <c r="BA80" s="133">
        <v>0</v>
      </c>
      <c r="BB80" s="133">
        <v>0</v>
      </c>
      <c r="BC80" s="133">
        <v>0</v>
      </c>
      <c r="BD80" s="133">
        <v>0</v>
      </c>
      <c r="BE80" s="133">
        <v>0</v>
      </c>
      <c r="BF80" s="133">
        <v>0</v>
      </c>
      <c r="BG80" s="133">
        <v>0</v>
      </c>
      <c r="BH80" s="133">
        <v>0</v>
      </c>
      <c r="BI80" s="133">
        <v>0</v>
      </c>
      <c r="BJ80" s="133">
        <v>0</v>
      </c>
      <c r="BK80" s="133">
        <v>0</v>
      </c>
      <c r="BL80" s="133">
        <v>0</v>
      </c>
    </row>
    <row r="81" spans="1:64">
      <c r="A81" s="85">
        <v>76</v>
      </c>
      <c r="B81" s="106" t="s">
        <v>961</v>
      </c>
      <c r="C81" s="190" t="s">
        <v>962</v>
      </c>
      <c r="D81" s="118"/>
      <c r="E81" s="133">
        <v>0</v>
      </c>
      <c r="F81" s="133">
        <v>0</v>
      </c>
      <c r="G81" s="133">
        <v>0</v>
      </c>
      <c r="H81" s="133">
        <v>0</v>
      </c>
      <c r="I81" s="133">
        <v>0</v>
      </c>
      <c r="J81" s="133">
        <v>38220.379999999997</v>
      </c>
      <c r="K81" s="133">
        <v>0</v>
      </c>
      <c r="L81" s="133">
        <v>3439.8342000000002</v>
      </c>
      <c r="M81" s="133">
        <v>3439.8342000000002</v>
      </c>
      <c r="N81" s="133">
        <v>45099.998399999989</v>
      </c>
      <c r="O81" s="133">
        <v>0</v>
      </c>
      <c r="P81" s="133">
        <v>0</v>
      </c>
      <c r="Q81" s="133">
        <v>0</v>
      </c>
      <c r="R81" s="133">
        <v>0</v>
      </c>
      <c r="S81" s="133">
        <v>0</v>
      </c>
      <c r="T81" s="133">
        <v>0</v>
      </c>
      <c r="U81" s="133">
        <v>0</v>
      </c>
      <c r="V81" s="133">
        <v>0</v>
      </c>
      <c r="W81" s="133">
        <v>0</v>
      </c>
      <c r="X81" s="133">
        <v>0</v>
      </c>
      <c r="Y81" s="133">
        <v>0</v>
      </c>
      <c r="Z81" s="133">
        <v>0</v>
      </c>
      <c r="AA81" s="133">
        <v>0</v>
      </c>
      <c r="AB81" s="133">
        <v>0</v>
      </c>
      <c r="AC81" s="133">
        <v>0</v>
      </c>
      <c r="AD81" s="133">
        <v>0</v>
      </c>
      <c r="AE81" s="133">
        <v>0</v>
      </c>
      <c r="AF81" s="133">
        <v>0</v>
      </c>
      <c r="AG81" s="133">
        <v>0</v>
      </c>
      <c r="AH81" s="133">
        <v>0</v>
      </c>
      <c r="AI81" s="133">
        <v>0</v>
      </c>
      <c r="AJ81" s="133">
        <v>0</v>
      </c>
      <c r="AK81" s="133">
        <v>0</v>
      </c>
      <c r="AL81" s="133">
        <v>0</v>
      </c>
      <c r="AM81" s="133">
        <v>0</v>
      </c>
      <c r="AN81" s="133">
        <v>0</v>
      </c>
      <c r="AO81" s="133">
        <v>0</v>
      </c>
      <c r="AP81" s="133">
        <v>0</v>
      </c>
      <c r="AQ81" s="133">
        <v>0</v>
      </c>
      <c r="AR81" s="133">
        <v>0</v>
      </c>
      <c r="AS81" s="133">
        <v>0</v>
      </c>
      <c r="AT81" s="133">
        <v>0</v>
      </c>
      <c r="AU81" s="133">
        <v>0</v>
      </c>
      <c r="AV81" s="133">
        <v>0</v>
      </c>
      <c r="AW81" s="133">
        <v>0</v>
      </c>
      <c r="AX81" s="133">
        <v>0</v>
      </c>
      <c r="AY81" s="133">
        <v>0</v>
      </c>
      <c r="AZ81" s="133">
        <v>0</v>
      </c>
      <c r="BA81" s="133">
        <v>0</v>
      </c>
      <c r="BB81" s="133">
        <v>0</v>
      </c>
      <c r="BC81" s="133">
        <v>0</v>
      </c>
      <c r="BD81" s="133">
        <v>0</v>
      </c>
      <c r="BE81" s="133">
        <v>0</v>
      </c>
      <c r="BF81" s="133">
        <v>0</v>
      </c>
      <c r="BG81" s="133">
        <v>0</v>
      </c>
      <c r="BH81" s="133">
        <v>0</v>
      </c>
      <c r="BI81" s="133">
        <v>0</v>
      </c>
      <c r="BJ81" s="133">
        <v>0</v>
      </c>
      <c r="BK81" s="133">
        <v>0</v>
      </c>
      <c r="BL81" s="133">
        <v>0</v>
      </c>
    </row>
    <row r="82" spans="1:64">
      <c r="A82" s="85">
        <v>77</v>
      </c>
      <c r="B82" s="106" t="s">
        <v>1302</v>
      </c>
      <c r="C82" s="190" t="s">
        <v>1303</v>
      </c>
      <c r="D82" s="118"/>
      <c r="E82" s="133">
        <v>0</v>
      </c>
      <c r="F82" s="133">
        <v>0</v>
      </c>
      <c r="G82" s="133">
        <v>0</v>
      </c>
      <c r="H82" s="133">
        <v>0</v>
      </c>
      <c r="I82" s="133">
        <v>0</v>
      </c>
      <c r="J82" s="133">
        <v>0</v>
      </c>
      <c r="K82" s="133">
        <v>0</v>
      </c>
      <c r="L82" s="133">
        <v>0</v>
      </c>
      <c r="M82" s="133">
        <v>0</v>
      </c>
      <c r="N82" s="133">
        <v>0</v>
      </c>
      <c r="O82" s="133">
        <v>0</v>
      </c>
      <c r="P82" s="133">
        <v>0</v>
      </c>
      <c r="Q82" s="133">
        <v>0</v>
      </c>
      <c r="R82" s="133">
        <v>0</v>
      </c>
      <c r="S82" s="133">
        <v>0</v>
      </c>
      <c r="T82" s="133">
        <v>0</v>
      </c>
      <c r="U82" s="133">
        <v>0</v>
      </c>
      <c r="V82" s="133">
        <v>0</v>
      </c>
      <c r="W82" s="133">
        <v>0</v>
      </c>
      <c r="X82" s="133">
        <v>0</v>
      </c>
      <c r="Y82" s="133">
        <v>0</v>
      </c>
      <c r="Z82" s="133">
        <v>0</v>
      </c>
      <c r="AA82" s="133">
        <v>0</v>
      </c>
      <c r="AB82" s="133">
        <v>0</v>
      </c>
      <c r="AC82" s="133">
        <v>0</v>
      </c>
      <c r="AD82" s="133">
        <v>0</v>
      </c>
      <c r="AE82" s="133">
        <v>0</v>
      </c>
      <c r="AF82" s="133">
        <v>0</v>
      </c>
      <c r="AG82" s="133">
        <v>0</v>
      </c>
      <c r="AH82" s="133">
        <v>0</v>
      </c>
      <c r="AI82" s="133">
        <v>0</v>
      </c>
      <c r="AJ82" s="133">
        <v>0</v>
      </c>
      <c r="AK82" s="133">
        <v>0</v>
      </c>
      <c r="AL82" s="133">
        <v>0</v>
      </c>
      <c r="AM82" s="133">
        <v>0</v>
      </c>
      <c r="AN82" s="133">
        <v>0</v>
      </c>
      <c r="AO82" s="133">
        <v>0</v>
      </c>
      <c r="AP82" s="133">
        <v>0</v>
      </c>
      <c r="AQ82" s="133">
        <v>0</v>
      </c>
      <c r="AR82" s="133">
        <v>0</v>
      </c>
      <c r="AS82" s="133">
        <v>0</v>
      </c>
      <c r="AT82" s="133">
        <v>0</v>
      </c>
      <c r="AU82" s="133">
        <v>0</v>
      </c>
      <c r="AV82" s="133">
        <v>0</v>
      </c>
      <c r="AW82" s="133">
        <v>0</v>
      </c>
      <c r="AX82" s="133">
        <v>0</v>
      </c>
      <c r="AY82" s="133">
        <v>0</v>
      </c>
      <c r="AZ82" s="133">
        <v>0</v>
      </c>
      <c r="BA82" s="133">
        <v>0</v>
      </c>
      <c r="BB82" s="133">
        <v>0</v>
      </c>
      <c r="BC82" s="133">
        <v>0</v>
      </c>
      <c r="BD82" s="133">
        <v>0</v>
      </c>
      <c r="BE82" s="133">
        <v>0</v>
      </c>
      <c r="BF82" s="133">
        <v>0</v>
      </c>
      <c r="BG82" s="133">
        <v>0</v>
      </c>
      <c r="BH82" s="133">
        <v>0</v>
      </c>
      <c r="BI82" s="133">
        <v>0</v>
      </c>
      <c r="BJ82" s="133">
        <v>0</v>
      </c>
      <c r="BK82" s="133">
        <v>0</v>
      </c>
      <c r="BL82" s="133">
        <v>0</v>
      </c>
    </row>
    <row r="83" spans="1:64">
      <c r="A83" s="85">
        <v>78</v>
      </c>
      <c r="B83" s="106" t="s">
        <v>1039</v>
      </c>
      <c r="C83" s="195" t="s">
        <v>992</v>
      </c>
      <c r="D83" s="247"/>
      <c r="E83" s="133">
        <v>0</v>
      </c>
      <c r="F83" s="133">
        <v>0</v>
      </c>
      <c r="G83" s="133">
        <v>0</v>
      </c>
      <c r="H83" s="133">
        <v>0</v>
      </c>
      <c r="I83" s="133">
        <v>0</v>
      </c>
      <c r="J83" s="133">
        <v>660</v>
      </c>
      <c r="K83" s="133">
        <v>0</v>
      </c>
      <c r="L83" s="133">
        <v>59.4</v>
      </c>
      <c r="M83" s="133">
        <v>59.4</v>
      </c>
      <c r="N83" s="133">
        <v>779</v>
      </c>
      <c r="O83" s="133">
        <v>792</v>
      </c>
      <c r="P83" s="133">
        <v>0</v>
      </c>
      <c r="Q83" s="133">
        <v>71.28</v>
      </c>
      <c r="R83" s="133">
        <v>71.28</v>
      </c>
      <c r="S83" s="133">
        <v>935</v>
      </c>
      <c r="T83" s="133">
        <v>0</v>
      </c>
      <c r="U83" s="133">
        <v>0</v>
      </c>
      <c r="V83" s="133">
        <v>0</v>
      </c>
      <c r="W83" s="133">
        <v>0</v>
      </c>
      <c r="X83" s="133">
        <v>0</v>
      </c>
      <c r="Y83" s="133">
        <v>0</v>
      </c>
      <c r="Z83" s="133">
        <v>0</v>
      </c>
      <c r="AA83" s="133">
        <v>0</v>
      </c>
      <c r="AB83" s="133">
        <v>0</v>
      </c>
      <c r="AC83" s="133">
        <v>0</v>
      </c>
      <c r="AD83" s="133">
        <v>0</v>
      </c>
      <c r="AE83" s="133">
        <v>0</v>
      </c>
      <c r="AF83" s="133">
        <v>0</v>
      </c>
      <c r="AG83" s="133">
        <v>0</v>
      </c>
      <c r="AH83" s="133">
        <v>0</v>
      </c>
      <c r="AI83" s="133">
        <v>0</v>
      </c>
      <c r="AJ83" s="133">
        <v>0</v>
      </c>
      <c r="AK83" s="133">
        <v>0</v>
      </c>
      <c r="AL83" s="133">
        <v>0</v>
      </c>
      <c r="AM83" s="133">
        <v>0</v>
      </c>
      <c r="AN83" s="133">
        <v>0</v>
      </c>
      <c r="AO83" s="133">
        <v>0</v>
      </c>
      <c r="AP83" s="133">
        <v>0</v>
      </c>
      <c r="AQ83" s="133">
        <v>0</v>
      </c>
      <c r="AR83" s="133">
        <v>0</v>
      </c>
      <c r="AS83" s="133">
        <v>0</v>
      </c>
      <c r="AT83" s="133">
        <v>0</v>
      </c>
      <c r="AU83" s="133">
        <v>0</v>
      </c>
      <c r="AV83" s="133">
        <v>0</v>
      </c>
      <c r="AW83" s="133">
        <v>0</v>
      </c>
      <c r="AX83" s="133">
        <v>0</v>
      </c>
      <c r="AY83" s="133">
        <v>0</v>
      </c>
      <c r="AZ83" s="133">
        <v>0</v>
      </c>
      <c r="BA83" s="133">
        <v>0</v>
      </c>
      <c r="BB83" s="133">
        <v>0</v>
      </c>
      <c r="BC83" s="133">
        <v>0</v>
      </c>
      <c r="BD83" s="133">
        <v>0</v>
      </c>
      <c r="BE83" s="133">
        <v>0</v>
      </c>
      <c r="BF83" s="133">
        <v>0</v>
      </c>
      <c r="BG83" s="133">
        <v>0</v>
      </c>
      <c r="BH83" s="133">
        <v>0</v>
      </c>
      <c r="BI83" s="133">
        <v>0</v>
      </c>
      <c r="BJ83" s="133">
        <v>0</v>
      </c>
      <c r="BK83" s="133">
        <v>0</v>
      </c>
      <c r="BL83" s="133">
        <v>0</v>
      </c>
    </row>
    <row r="84" spans="1:64">
      <c r="A84" s="85">
        <v>79</v>
      </c>
      <c r="B84" s="106" t="s">
        <v>1304</v>
      </c>
      <c r="C84" s="190" t="s">
        <v>174</v>
      </c>
      <c r="D84" s="118"/>
      <c r="E84" s="133">
        <v>0</v>
      </c>
      <c r="F84" s="133">
        <v>0</v>
      </c>
      <c r="G84" s="133">
        <v>0</v>
      </c>
      <c r="H84" s="133">
        <v>0</v>
      </c>
      <c r="I84" s="133">
        <v>0</v>
      </c>
      <c r="J84" s="133">
        <v>0</v>
      </c>
      <c r="K84" s="133">
        <v>0</v>
      </c>
      <c r="L84" s="133">
        <v>0</v>
      </c>
      <c r="M84" s="133">
        <v>0</v>
      </c>
      <c r="N84" s="133">
        <v>0</v>
      </c>
      <c r="O84" s="133">
        <v>0</v>
      </c>
      <c r="P84" s="133">
        <v>0</v>
      </c>
      <c r="Q84" s="133">
        <v>0</v>
      </c>
      <c r="R84" s="133">
        <v>0</v>
      </c>
      <c r="S84" s="133">
        <v>0</v>
      </c>
      <c r="T84" s="133">
        <v>0</v>
      </c>
      <c r="U84" s="133">
        <v>0</v>
      </c>
      <c r="V84" s="133">
        <v>0</v>
      </c>
      <c r="W84" s="133">
        <v>0</v>
      </c>
      <c r="X84" s="133">
        <v>0</v>
      </c>
      <c r="Y84" s="133">
        <v>0</v>
      </c>
      <c r="Z84" s="133">
        <v>0</v>
      </c>
      <c r="AA84" s="133">
        <v>0</v>
      </c>
      <c r="AB84" s="133">
        <v>0</v>
      </c>
      <c r="AC84" s="133">
        <v>0</v>
      </c>
      <c r="AD84" s="133">
        <v>0</v>
      </c>
      <c r="AE84" s="133">
        <v>0</v>
      </c>
      <c r="AF84" s="133">
        <v>0</v>
      </c>
      <c r="AG84" s="133">
        <v>0</v>
      </c>
      <c r="AH84" s="133">
        <v>0</v>
      </c>
      <c r="AI84" s="133">
        <v>0</v>
      </c>
      <c r="AJ84" s="133">
        <v>0</v>
      </c>
      <c r="AK84" s="133">
        <v>0</v>
      </c>
      <c r="AL84" s="133">
        <v>0</v>
      </c>
      <c r="AM84" s="133">
        <v>0</v>
      </c>
      <c r="AN84" s="133">
        <v>0</v>
      </c>
      <c r="AO84" s="133">
        <v>0</v>
      </c>
      <c r="AP84" s="133">
        <v>0</v>
      </c>
      <c r="AQ84" s="133">
        <v>0</v>
      </c>
      <c r="AR84" s="133">
        <v>0</v>
      </c>
      <c r="AS84" s="133">
        <v>0</v>
      </c>
      <c r="AT84" s="133">
        <v>0</v>
      </c>
      <c r="AU84" s="133">
        <v>0</v>
      </c>
      <c r="AV84" s="133">
        <v>0</v>
      </c>
      <c r="AW84" s="133">
        <v>0</v>
      </c>
      <c r="AX84" s="133">
        <v>0</v>
      </c>
      <c r="AY84" s="133">
        <v>0</v>
      </c>
      <c r="AZ84" s="133">
        <v>0</v>
      </c>
      <c r="BA84" s="133">
        <v>0</v>
      </c>
      <c r="BB84" s="133">
        <v>0</v>
      </c>
      <c r="BC84" s="133">
        <v>0</v>
      </c>
      <c r="BD84" s="133">
        <v>0</v>
      </c>
      <c r="BE84" s="133">
        <v>0</v>
      </c>
      <c r="BF84" s="133">
        <v>0</v>
      </c>
      <c r="BG84" s="133">
        <v>0</v>
      </c>
      <c r="BH84" s="133">
        <v>0</v>
      </c>
      <c r="BI84" s="133">
        <v>0</v>
      </c>
      <c r="BJ84" s="133">
        <v>0</v>
      </c>
      <c r="BK84" s="133">
        <v>0</v>
      </c>
      <c r="BL84" s="133">
        <v>0</v>
      </c>
    </row>
    <row r="85" spans="1:64">
      <c r="A85" s="85">
        <v>80</v>
      </c>
      <c r="B85" s="106" t="s">
        <v>994</v>
      </c>
      <c r="C85" s="195" t="s">
        <v>995</v>
      </c>
      <c r="D85" s="247"/>
      <c r="E85" s="133">
        <v>0</v>
      </c>
      <c r="F85" s="133">
        <v>0</v>
      </c>
      <c r="G85" s="133">
        <v>0</v>
      </c>
      <c r="H85" s="133">
        <v>0</v>
      </c>
      <c r="I85" s="133">
        <v>0</v>
      </c>
      <c r="J85" s="133">
        <v>23296</v>
      </c>
      <c r="K85" s="133">
        <v>0</v>
      </c>
      <c r="L85" s="133">
        <v>2096.64</v>
      </c>
      <c r="M85" s="133">
        <v>2096.64</v>
      </c>
      <c r="N85" s="133">
        <v>56852.28</v>
      </c>
      <c r="O85" s="133">
        <v>0</v>
      </c>
      <c r="P85" s="133">
        <v>0</v>
      </c>
      <c r="Q85" s="133">
        <v>0</v>
      </c>
      <c r="R85" s="133">
        <v>0</v>
      </c>
      <c r="S85" s="133">
        <v>0</v>
      </c>
      <c r="T85" s="133">
        <v>0</v>
      </c>
      <c r="U85" s="133">
        <v>0</v>
      </c>
      <c r="V85" s="133">
        <v>0</v>
      </c>
      <c r="W85" s="133">
        <v>0</v>
      </c>
      <c r="X85" s="133">
        <v>0</v>
      </c>
      <c r="Y85" s="133">
        <v>0</v>
      </c>
      <c r="Z85" s="133">
        <v>0</v>
      </c>
      <c r="AA85" s="133">
        <v>0</v>
      </c>
      <c r="AB85" s="133">
        <v>0</v>
      </c>
      <c r="AC85" s="133">
        <v>0</v>
      </c>
      <c r="AD85" s="133">
        <v>0</v>
      </c>
      <c r="AE85" s="133">
        <v>0</v>
      </c>
      <c r="AF85" s="133">
        <v>0</v>
      </c>
      <c r="AG85" s="133">
        <v>0</v>
      </c>
      <c r="AH85" s="133">
        <v>0</v>
      </c>
      <c r="AI85" s="133">
        <v>0</v>
      </c>
      <c r="AJ85" s="133">
        <v>0</v>
      </c>
      <c r="AK85" s="133">
        <v>0</v>
      </c>
      <c r="AL85" s="133">
        <v>0</v>
      </c>
      <c r="AM85" s="133">
        <v>0</v>
      </c>
      <c r="AN85" s="133">
        <v>0</v>
      </c>
      <c r="AO85" s="133">
        <v>0</v>
      </c>
      <c r="AP85" s="133">
        <v>0</v>
      </c>
      <c r="AQ85" s="133">
        <v>0</v>
      </c>
      <c r="AR85" s="133">
        <v>0</v>
      </c>
      <c r="AS85" s="133">
        <v>0</v>
      </c>
      <c r="AT85" s="133">
        <v>0</v>
      </c>
      <c r="AU85" s="133">
        <v>0</v>
      </c>
      <c r="AV85" s="133">
        <v>0</v>
      </c>
      <c r="AW85" s="133">
        <v>0</v>
      </c>
      <c r="AX85" s="133">
        <v>0</v>
      </c>
      <c r="AY85" s="133">
        <v>0</v>
      </c>
      <c r="AZ85" s="133">
        <v>0</v>
      </c>
      <c r="BA85" s="133">
        <v>0</v>
      </c>
      <c r="BB85" s="133">
        <v>0</v>
      </c>
      <c r="BC85" s="133">
        <v>0</v>
      </c>
      <c r="BD85" s="133">
        <v>0</v>
      </c>
      <c r="BE85" s="133">
        <v>0</v>
      </c>
      <c r="BF85" s="133">
        <v>0</v>
      </c>
      <c r="BG85" s="133">
        <v>0</v>
      </c>
      <c r="BH85" s="133">
        <v>0</v>
      </c>
      <c r="BI85" s="133">
        <v>0</v>
      </c>
      <c r="BJ85" s="133">
        <v>0</v>
      </c>
      <c r="BK85" s="133">
        <v>0</v>
      </c>
      <c r="BL85" s="133">
        <v>0</v>
      </c>
    </row>
    <row r="86" spans="1:64">
      <c r="A86" s="85">
        <v>81</v>
      </c>
      <c r="B86" s="106" t="s">
        <v>950</v>
      </c>
      <c r="C86" s="190" t="s">
        <v>951</v>
      </c>
      <c r="D86" s="118"/>
      <c r="E86" s="133">
        <v>0</v>
      </c>
      <c r="F86" s="133">
        <v>0</v>
      </c>
      <c r="G86" s="133">
        <v>0</v>
      </c>
      <c r="H86" s="133">
        <v>0</v>
      </c>
      <c r="I86" s="133">
        <v>0</v>
      </c>
      <c r="J86" s="133">
        <v>2000</v>
      </c>
      <c r="K86" s="133">
        <v>0</v>
      </c>
      <c r="L86" s="133">
        <v>180</v>
      </c>
      <c r="M86" s="133">
        <v>180</v>
      </c>
      <c r="N86" s="133">
        <v>2360</v>
      </c>
      <c r="O86" s="133">
        <v>0</v>
      </c>
      <c r="P86" s="133">
        <v>0</v>
      </c>
      <c r="Q86" s="133">
        <v>0</v>
      </c>
      <c r="R86" s="133">
        <v>0</v>
      </c>
      <c r="S86" s="133">
        <v>0</v>
      </c>
      <c r="T86" s="133">
        <v>0</v>
      </c>
      <c r="U86" s="133">
        <v>0</v>
      </c>
      <c r="V86" s="133">
        <v>0</v>
      </c>
      <c r="W86" s="133">
        <v>0</v>
      </c>
      <c r="X86" s="133">
        <v>0</v>
      </c>
      <c r="Y86" s="133">
        <v>0</v>
      </c>
      <c r="Z86" s="133">
        <v>0</v>
      </c>
      <c r="AA86" s="133">
        <v>0</v>
      </c>
      <c r="AB86" s="133">
        <v>0</v>
      </c>
      <c r="AC86" s="133">
        <v>0</v>
      </c>
      <c r="AD86" s="133">
        <v>0</v>
      </c>
      <c r="AE86" s="133">
        <v>0</v>
      </c>
      <c r="AF86" s="133">
        <v>0</v>
      </c>
      <c r="AG86" s="133">
        <v>0</v>
      </c>
      <c r="AH86" s="133">
        <v>0</v>
      </c>
      <c r="AI86" s="133">
        <v>0</v>
      </c>
      <c r="AJ86" s="133">
        <v>0</v>
      </c>
      <c r="AK86" s="133">
        <v>0</v>
      </c>
      <c r="AL86" s="133">
        <v>0</v>
      </c>
      <c r="AM86" s="133">
        <v>0</v>
      </c>
      <c r="AN86" s="133">
        <v>0</v>
      </c>
      <c r="AO86" s="133">
        <v>0</v>
      </c>
      <c r="AP86" s="133">
        <v>0</v>
      </c>
      <c r="AQ86" s="133">
        <v>0</v>
      </c>
      <c r="AR86" s="133">
        <v>0</v>
      </c>
      <c r="AS86" s="133">
        <v>0</v>
      </c>
      <c r="AT86" s="133">
        <v>0</v>
      </c>
      <c r="AU86" s="133">
        <v>0</v>
      </c>
      <c r="AV86" s="133">
        <v>0</v>
      </c>
      <c r="AW86" s="133">
        <v>0</v>
      </c>
      <c r="AX86" s="133">
        <v>0</v>
      </c>
      <c r="AY86" s="133">
        <v>0</v>
      </c>
      <c r="AZ86" s="133">
        <v>0</v>
      </c>
      <c r="BA86" s="133">
        <v>0</v>
      </c>
      <c r="BB86" s="133">
        <v>0</v>
      </c>
      <c r="BC86" s="133">
        <v>0</v>
      </c>
      <c r="BD86" s="133">
        <v>0</v>
      </c>
      <c r="BE86" s="133">
        <v>0</v>
      </c>
      <c r="BF86" s="133">
        <v>0</v>
      </c>
      <c r="BG86" s="133">
        <v>0</v>
      </c>
      <c r="BH86" s="133">
        <v>0</v>
      </c>
      <c r="BI86" s="133">
        <v>0</v>
      </c>
      <c r="BJ86" s="133">
        <v>0</v>
      </c>
      <c r="BK86" s="133">
        <v>0</v>
      </c>
      <c r="BL86" s="133">
        <v>0</v>
      </c>
    </row>
    <row r="87" spans="1:64">
      <c r="A87" s="85">
        <v>82</v>
      </c>
      <c r="B87" s="113" t="s">
        <v>1014</v>
      </c>
      <c r="C87" s="195" t="s">
        <v>1015</v>
      </c>
      <c r="D87" s="247"/>
      <c r="E87" s="133">
        <v>0</v>
      </c>
      <c r="F87" s="133">
        <v>0</v>
      </c>
      <c r="G87" s="133">
        <v>0</v>
      </c>
      <c r="H87" s="133">
        <v>0</v>
      </c>
      <c r="I87" s="133">
        <v>0</v>
      </c>
      <c r="J87" s="133">
        <v>0</v>
      </c>
      <c r="K87" s="133">
        <v>0</v>
      </c>
      <c r="L87" s="133">
        <v>0</v>
      </c>
      <c r="M87" s="133">
        <v>0</v>
      </c>
      <c r="N87" s="133">
        <v>0</v>
      </c>
      <c r="O87" s="133">
        <v>17580</v>
      </c>
      <c r="P87" s="133">
        <v>0</v>
      </c>
      <c r="Q87" s="133">
        <v>1582.2</v>
      </c>
      <c r="R87" s="133">
        <v>1582.2</v>
      </c>
      <c r="S87" s="133">
        <v>20744</v>
      </c>
      <c r="T87" s="133">
        <v>0</v>
      </c>
      <c r="U87" s="133">
        <v>0</v>
      </c>
      <c r="V87" s="133">
        <v>0</v>
      </c>
      <c r="W87" s="133">
        <v>0</v>
      </c>
      <c r="X87" s="133">
        <v>0</v>
      </c>
      <c r="Y87" s="133">
        <v>0</v>
      </c>
      <c r="Z87" s="133">
        <v>0</v>
      </c>
      <c r="AA87" s="133">
        <v>0</v>
      </c>
      <c r="AB87" s="133">
        <v>0</v>
      </c>
      <c r="AC87" s="133">
        <v>0</v>
      </c>
      <c r="AD87" s="133">
        <v>0</v>
      </c>
      <c r="AE87" s="133">
        <v>0</v>
      </c>
      <c r="AF87" s="133">
        <v>0</v>
      </c>
      <c r="AG87" s="133">
        <v>0</v>
      </c>
      <c r="AH87" s="133">
        <v>0</v>
      </c>
      <c r="AI87" s="133">
        <v>0</v>
      </c>
      <c r="AJ87" s="133">
        <v>0</v>
      </c>
      <c r="AK87" s="133">
        <v>0</v>
      </c>
      <c r="AL87" s="133">
        <v>0</v>
      </c>
      <c r="AM87" s="133">
        <v>0</v>
      </c>
      <c r="AN87" s="133">
        <v>0</v>
      </c>
      <c r="AO87" s="133">
        <v>0</v>
      </c>
      <c r="AP87" s="133">
        <v>0</v>
      </c>
      <c r="AQ87" s="133">
        <v>0</v>
      </c>
      <c r="AR87" s="133">
        <v>0</v>
      </c>
      <c r="AS87" s="133">
        <v>0</v>
      </c>
      <c r="AT87" s="133">
        <v>0</v>
      </c>
      <c r="AU87" s="133">
        <v>0</v>
      </c>
      <c r="AV87" s="133">
        <v>0</v>
      </c>
      <c r="AW87" s="133">
        <v>0</v>
      </c>
      <c r="AX87" s="133">
        <v>0</v>
      </c>
      <c r="AY87" s="133">
        <v>0</v>
      </c>
      <c r="AZ87" s="133">
        <v>0</v>
      </c>
      <c r="BA87" s="133">
        <v>0</v>
      </c>
      <c r="BB87" s="133">
        <v>0</v>
      </c>
      <c r="BC87" s="133">
        <v>0</v>
      </c>
      <c r="BD87" s="133">
        <v>0</v>
      </c>
      <c r="BE87" s="133">
        <v>0</v>
      </c>
      <c r="BF87" s="133">
        <v>0</v>
      </c>
      <c r="BG87" s="133">
        <v>0</v>
      </c>
      <c r="BH87" s="133">
        <v>0</v>
      </c>
      <c r="BI87" s="133">
        <v>0</v>
      </c>
      <c r="BJ87" s="133">
        <v>0</v>
      </c>
      <c r="BK87" s="133">
        <v>0</v>
      </c>
      <c r="BL87" s="133">
        <v>0</v>
      </c>
    </row>
    <row r="88" spans="1:64">
      <c r="A88" s="85">
        <v>83</v>
      </c>
      <c r="B88" s="106" t="s">
        <v>1305</v>
      </c>
      <c r="C88" s="190" t="s">
        <v>1306</v>
      </c>
      <c r="D88" s="118"/>
      <c r="E88" s="133">
        <v>0</v>
      </c>
      <c r="F88" s="133">
        <v>0</v>
      </c>
      <c r="G88" s="133">
        <v>0</v>
      </c>
      <c r="H88" s="133">
        <v>0</v>
      </c>
      <c r="I88" s="133">
        <v>0</v>
      </c>
      <c r="J88" s="133">
        <v>0</v>
      </c>
      <c r="K88" s="133">
        <v>0</v>
      </c>
      <c r="L88" s="133">
        <v>0</v>
      </c>
      <c r="M88" s="133">
        <v>0</v>
      </c>
      <c r="N88" s="133">
        <v>0</v>
      </c>
      <c r="O88" s="133">
        <v>0</v>
      </c>
      <c r="P88" s="133">
        <v>0</v>
      </c>
      <c r="Q88" s="133">
        <v>0</v>
      </c>
      <c r="R88" s="133">
        <v>0</v>
      </c>
      <c r="S88" s="133">
        <v>0</v>
      </c>
      <c r="T88" s="133">
        <v>0</v>
      </c>
      <c r="U88" s="133">
        <v>0</v>
      </c>
      <c r="V88" s="133">
        <v>0</v>
      </c>
      <c r="W88" s="133">
        <v>0</v>
      </c>
      <c r="X88" s="133">
        <v>0</v>
      </c>
      <c r="Y88" s="133">
        <v>0</v>
      </c>
      <c r="Z88" s="133">
        <v>0</v>
      </c>
      <c r="AA88" s="133">
        <v>0</v>
      </c>
      <c r="AB88" s="133">
        <v>0</v>
      </c>
      <c r="AC88" s="133">
        <v>0</v>
      </c>
      <c r="AD88" s="133">
        <v>0</v>
      </c>
      <c r="AE88" s="133">
        <v>0</v>
      </c>
      <c r="AF88" s="133">
        <v>0</v>
      </c>
      <c r="AG88" s="133">
        <v>0</v>
      </c>
      <c r="AH88" s="133">
        <v>0</v>
      </c>
      <c r="AI88" s="133">
        <v>0</v>
      </c>
      <c r="AJ88" s="133">
        <v>0</v>
      </c>
      <c r="AK88" s="133">
        <v>0</v>
      </c>
      <c r="AL88" s="133">
        <v>0</v>
      </c>
      <c r="AM88" s="133">
        <v>0</v>
      </c>
      <c r="AN88" s="133">
        <v>0</v>
      </c>
      <c r="AO88" s="133">
        <v>0</v>
      </c>
      <c r="AP88" s="133">
        <v>0</v>
      </c>
      <c r="AQ88" s="133">
        <v>0</v>
      </c>
      <c r="AR88" s="133">
        <v>0</v>
      </c>
      <c r="AS88" s="133">
        <v>0</v>
      </c>
      <c r="AT88" s="133">
        <v>0</v>
      </c>
      <c r="AU88" s="133">
        <v>0</v>
      </c>
      <c r="AV88" s="133">
        <v>0</v>
      </c>
      <c r="AW88" s="133">
        <v>0</v>
      </c>
      <c r="AX88" s="133">
        <v>0</v>
      </c>
      <c r="AY88" s="133">
        <v>0</v>
      </c>
      <c r="AZ88" s="133">
        <v>0</v>
      </c>
      <c r="BA88" s="133">
        <v>0</v>
      </c>
      <c r="BB88" s="133">
        <v>0</v>
      </c>
      <c r="BC88" s="133">
        <v>0</v>
      </c>
      <c r="BD88" s="133">
        <v>0</v>
      </c>
      <c r="BE88" s="133">
        <v>0</v>
      </c>
      <c r="BF88" s="133">
        <v>0</v>
      </c>
      <c r="BG88" s="133">
        <v>0</v>
      </c>
      <c r="BH88" s="133">
        <v>0</v>
      </c>
      <c r="BI88" s="133">
        <v>0</v>
      </c>
      <c r="BJ88" s="133">
        <v>0</v>
      </c>
      <c r="BK88" s="133">
        <v>0</v>
      </c>
      <c r="BL88" s="133">
        <v>0</v>
      </c>
    </row>
    <row r="89" spans="1:64">
      <c r="A89" s="85">
        <v>84</v>
      </c>
      <c r="B89" s="113" t="s">
        <v>1031</v>
      </c>
      <c r="C89" s="195" t="s">
        <v>1032</v>
      </c>
      <c r="D89" s="247"/>
      <c r="E89" s="133">
        <v>0</v>
      </c>
      <c r="F89" s="133">
        <v>0</v>
      </c>
      <c r="G89" s="133">
        <v>0</v>
      </c>
      <c r="H89" s="133">
        <v>0</v>
      </c>
      <c r="I89" s="133">
        <v>0</v>
      </c>
      <c r="J89" s="133">
        <v>0</v>
      </c>
      <c r="K89" s="133">
        <v>0</v>
      </c>
      <c r="L89" s="133">
        <v>0</v>
      </c>
      <c r="M89" s="133">
        <v>0</v>
      </c>
      <c r="N89" s="133">
        <v>0</v>
      </c>
      <c r="O89" s="133">
        <v>6912</v>
      </c>
      <c r="P89" s="133">
        <v>0</v>
      </c>
      <c r="Q89" s="133">
        <v>622.08000000000004</v>
      </c>
      <c r="R89" s="133">
        <v>622.08000000000004</v>
      </c>
      <c r="S89" s="133">
        <v>8156.16</v>
      </c>
      <c r="T89" s="133">
        <v>0</v>
      </c>
      <c r="U89" s="133">
        <v>0</v>
      </c>
      <c r="V89" s="133">
        <v>0</v>
      </c>
      <c r="W89" s="133">
        <v>0</v>
      </c>
      <c r="X89" s="133">
        <v>0</v>
      </c>
      <c r="Y89" s="133">
        <v>0</v>
      </c>
      <c r="Z89" s="133">
        <v>0</v>
      </c>
      <c r="AA89" s="133">
        <v>0</v>
      </c>
      <c r="AB89" s="133">
        <v>0</v>
      </c>
      <c r="AC89" s="133">
        <v>0</v>
      </c>
      <c r="AD89" s="133">
        <v>0</v>
      </c>
      <c r="AE89" s="133">
        <v>0</v>
      </c>
      <c r="AF89" s="133">
        <v>0</v>
      </c>
      <c r="AG89" s="133">
        <v>0</v>
      </c>
      <c r="AH89" s="133">
        <v>0</v>
      </c>
      <c r="AI89" s="133">
        <v>0</v>
      </c>
      <c r="AJ89" s="133">
        <v>0</v>
      </c>
      <c r="AK89" s="133">
        <v>0</v>
      </c>
      <c r="AL89" s="133">
        <v>0</v>
      </c>
      <c r="AM89" s="133">
        <v>0</v>
      </c>
      <c r="AN89" s="133">
        <v>0</v>
      </c>
      <c r="AO89" s="133">
        <v>0</v>
      </c>
      <c r="AP89" s="133">
        <v>0</v>
      </c>
      <c r="AQ89" s="133">
        <v>0</v>
      </c>
      <c r="AR89" s="133">
        <v>0</v>
      </c>
      <c r="AS89" s="133">
        <v>0</v>
      </c>
      <c r="AT89" s="133">
        <v>0</v>
      </c>
      <c r="AU89" s="133">
        <v>0</v>
      </c>
      <c r="AV89" s="133">
        <v>0</v>
      </c>
      <c r="AW89" s="133">
        <v>0</v>
      </c>
      <c r="AX89" s="133">
        <v>0</v>
      </c>
      <c r="AY89" s="133">
        <v>0</v>
      </c>
      <c r="AZ89" s="133">
        <v>0</v>
      </c>
      <c r="BA89" s="133">
        <v>0</v>
      </c>
      <c r="BB89" s="133">
        <v>0</v>
      </c>
      <c r="BC89" s="133">
        <v>0</v>
      </c>
      <c r="BD89" s="133">
        <v>0</v>
      </c>
      <c r="BE89" s="133">
        <v>0</v>
      </c>
      <c r="BF89" s="133">
        <v>0</v>
      </c>
      <c r="BG89" s="133">
        <v>0</v>
      </c>
      <c r="BH89" s="133">
        <v>0</v>
      </c>
      <c r="BI89" s="133">
        <v>0</v>
      </c>
      <c r="BJ89" s="133">
        <v>0</v>
      </c>
      <c r="BK89" s="133">
        <v>0</v>
      </c>
      <c r="BL89" s="133">
        <v>0</v>
      </c>
    </row>
    <row r="90" spans="1:64">
      <c r="A90" s="85">
        <v>85</v>
      </c>
      <c r="B90" s="108" t="s">
        <v>1307</v>
      </c>
      <c r="C90" s="191" t="s">
        <v>1308</v>
      </c>
      <c r="D90" s="245"/>
      <c r="E90" s="133">
        <v>0</v>
      </c>
      <c r="F90" s="133">
        <v>0</v>
      </c>
      <c r="G90" s="133">
        <v>0</v>
      </c>
      <c r="H90" s="133">
        <v>0</v>
      </c>
      <c r="I90" s="133">
        <v>0</v>
      </c>
      <c r="J90" s="133">
        <v>0</v>
      </c>
      <c r="K90" s="133">
        <v>0</v>
      </c>
      <c r="L90" s="133">
        <v>0</v>
      </c>
      <c r="M90" s="133">
        <v>0</v>
      </c>
      <c r="N90" s="133">
        <v>0</v>
      </c>
      <c r="O90" s="133">
        <v>0</v>
      </c>
      <c r="P90" s="133">
        <v>0</v>
      </c>
      <c r="Q90" s="133">
        <v>0</v>
      </c>
      <c r="R90" s="133">
        <v>0</v>
      </c>
      <c r="S90" s="133">
        <v>0</v>
      </c>
      <c r="T90" s="133">
        <v>0</v>
      </c>
      <c r="U90" s="133">
        <v>0</v>
      </c>
      <c r="V90" s="133">
        <v>0</v>
      </c>
      <c r="W90" s="133">
        <v>0</v>
      </c>
      <c r="X90" s="133">
        <v>0</v>
      </c>
      <c r="Y90" s="133">
        <v>0</v>
      </c>
      <c r="Z90" s="133">
        <v>0</v>
      </c>
      <c r="AA90" s="133">
        <v>0</v>
      </c>
      <c r="AB90" s="133">
        <v>0</v>
      </c>
      <c r="AC90" s="133">
        <v>0</v>
      </c>
      <c r="AD90" s="133">
        <v>0</v>
      </c>
      <c r="AE90" s="133">
        <v>0</v>
      </c>
      <c r="AF90" s="133">
        <v>0</v>
      </c>
      <c r="AG90" s="133">
        <v>0</v>
      </c>
      <c r="AH90" s="133">
        <v>0</v>
      </c>
      <c r="AI90" s="133">
        <v>0</v>
      </c>
      <c r="AJ90" s="133">
        <v>0</v>
      </c>
      <c r="AK90" s="133">
        <v>0</v>
      </c>
      <c r="AL90" s="133">
        <v>0</v>
      </c>
      <c r="AM90" s="133">
        <v>0</v>
      </c>
      <c r="AN90" s="133">
        <v>0</v>
      </c>
      <c r="AO90" s="133">
        <v>0</v>
      </c>
      <c r="AP90" s="133">
        <v>0</v>
      </c>
      <c r="AQ90" s="133">
        <v>0</v>
      </c>
      <c r="AR90" s="133">
        <v>0</v>
      </c>
      <c r="AS90" s="133">
        <v>0</v>
      </c>
      <c r="AT90" s="133">
        <v>0</v>
      </c>
      <c r="AU90" s="133">
        <v>0</v>
      </c>
      <c r="AV90" s="133">
        <v>0</v>
      </c>
      <c r="AW90" s="133">
        <v>0</v>
      </c>
      <c r="AX90" s="133">
        <v>0</v>
      </c>
      <c r="AY90" s="133">
        <v>0</v>
      </c>
      <c r="AZ90" s="133">
        <v>0</v>
      </c>
      <c r="BA90" s="133">
        <v>0</v>
      </c>
      <c r="BB90" s="133">
        <v>0</v>
      </c>
      <c r="BC90" s="133">
        <v>0</v>
      </c>
      <c r="BD90" s="133">
        <v>0</v>
      </c>
      <c r="BE90" s="133">
        <v>0</v>
      </c>
      <c r="BF90" s="133">
        <v>0</v>
      </c>
      <c r="BG90" s="133">
        <v>0</v>
      </c>
      <c r="BH90" s="133">
        <v>0</v>
      </c>
      <c r="BI90" s="133">
        <v>0</v>
      </c>
      <c r="BJ90" s="133">
        <v>0</v>
      </c>
      <c r="BK90" s="133">
        <v>0</v>
      </c>
      <c r="BL90" s="133">
        <v>0</v>
      </c>
    </row>
    <row r="91" spans="1:64">
      <c r="A91" s="85">
        <v>86</v>
      </c>
      <c r="B91" s="109" t="s">
        <v>1027</v>
      </c>
      <c r="C91" s="193" t="s">
        <v>1028</v>
      </c>
      <c r="D91" s="246"/>
      <c r="E91" s="133">
        <v>0</v>
      </c>
      <c r="F91" s="133">
        <v>0</v>
      </c>
      <c r="G91" s="133">
        <v>0</v>
      </c>
      <c r="H91" s="133">
        <v>0</v>
      </c>
      <c r="I91" s="133">
        <v>0</v>
      </c>
      <c r="J91" s="133">
        <v>0</v>
      </c>
      <c r="K91" s="133">
        <v>0</v>
      </c>
      <c r="L91" s="133">
        <v>0</v>
      </c>
      <c r="M91" s="133">
        <v>0</v>
      </c>
      <c r="N91" s="133">
        <v>0</v>
      </c>
      <c r="O91" s="133">
        <v>367442</v>
      </c>
      <c r="P91" s="133">
        <v>66139.56</v>
      </c>
      <c r="Q91" s="133">
        <v>0</v>
      </c>
      <c r="R91" s="133">
        <v>0</v>
      </c>
      <c r="S91" s="133">
        <v>433582</v>
      </c>
      <c r="T91" s="133">
        <v>0</v>
      </c>
      <c r="U91" s="133">
        <v>0</v>
      </c>
      <c r="V91" s="133">
        <v>0</v>
      </c>
      <c r="W91" s="133">
        <v>0</v>
      </c>
      <c r="X91" s="133">
        <v>0</v>
      </c>
      <c r="Y91" s="133">
        <v>0</v>
      </c>
      <c r="Z91" s="133">
        <v>0</v>
      </c>
      <c r="AA91" s="133">
        <v>0</v>
      </c>
      <c r="AB91" s="133">
        <v>0</v>
      </c>
      <c r="AC91" s="133">
        <v>0</v>
      </c>
      <c r="AD91" s="133">
        <v>0</v>
      </c>
      <c r="AE91" s="133">
        <v>0</v>
      </c>
      <c r="AF91" s="133">
        <v>0</v>
      </c>
      <c r="AG91" s="133">
        <v>0</v>
      </c>
      <c r="AH91" s="133">
        <v>0</v>
      </c>
      <c r="AI91" s="133">
        <v>0</v>
      </c>
      <c r="AJ91" s="133">
        <v>0</v>
      </c>
      <c r="AK91" s="133">
        <v>0</v>
      </c>
      <c r="AL91" s="133">
        <v>0</v>
      </c>
      <c r="AM91" s="133">
        <v>0</v>
      </c>
      <c r="AN91" s="133">
        <v>0</v>
      </c>
      <c r="AO91" s="133">
        <v>0</v>
      </c>
      <c r="AP91" s="133">
        <v>0</v>
      </c>
      <c r="AQ91" s="133">
        <v>0</v>
      </c>
      <c r="AR91" s="133">
        <v>0</v>
      </c>
      <c r="AS91" s="133">
        <v>0</v>
      </c>
      <c r="AT91" s="133">
        <v>0</v>
      </c>
      <c r="AU91" s="133">
        <v>0</v>
      </c>
      <c r="AV91" s="133">
        <v>0</v>
      </c>
      <c r="AW91" s="133">
        <v>0</v>
      </c>
      <c r="AX91" s="133">
        <v>0</v>
      </c>
      <c r="AY91" s="133">
        <v>0</v>
      </c>
      <c r="AZ91" s="133">
        <v>0</v>
      </c>
      <c r="BA91" s="133">
        <v>0</v>
      </c>
      <c r="BB91" s="133">
        <v>0</v>
      </c>
      <c r="BC91" s="133">
        <v>0</v>
      </c>
      <c r="BD91" s="133">
        <v>0</v>
      </c>
      <c r="BE91" s="133">
        <v>0</v>
      </c>
      <c r="BF91" s="133">
        <v>0</v>
      </c>
      <c r="BG91" s="133">
        <v>0</v>
      </c>
      <c r="BH91" s="133">
        <v>0</v>
      </c>
      <c r="BI91" s="133">
        <v>0</v>
      </c>
      <c r="BJ91" s="133">
        <v>0</v>
      </c>
      <c r="BK91" s="133">
        <v>0</v>
      </c>
      <c r="BL91" s="133">
        <v>0</v>
      </c>
    </row>
    <row r="92" spans="1:64">
      <c r="A92" s="85">
        <v>87</v>
      </c>
      <c r="B92" s="106" t="s">
        <v>1146</v>
      </c>
      <c r="C92" s="190" t="s">
        <v>1147</v>
      </c>
      <c r="D92" s="118"/>
      <c r="E92" s="133">
        <v>0</v>
      </c>
      <c r="F92" s="133">
        <v>0</v>
      </c>
      <c r="G92" s="133">
        <v>0</v>
      </c>
      <c r="H92" s="133">
        <v>0</v>
      </c>
      <c r="I92" s="133">
        <v>0</v>
      </c>
      <c r="J92" s="133">
        <v>0</v>
      </c>
      <c r="K92" s="133">
        <v>0</v>
      </c>
      <c r="L92" s="133">
        <v>0</v>
      </c>
      <c r="M92" s="133">
        <v>0</v>
      </c>
      <c r="N92" s="133">
        <v>0</v>
      </c>
      <c r="O92" s="133">
        <v>0</v>
      </c>
      <c r="P92" s="133">
        <v>0</v>
      </c>
      <c r="Q92" s="133">
        <v>0</v>
      </c>
      <c r="R92" s="133">
        <v>0</v>
      </c>
      <c r="S92" s="133">
        <v>0</v>
      </c>
      <c r="T92" s="133">
        <v>1185</v>
      </c>
      <c r="U92" s="133">
        <v>0</v>
      </c>
      <c r="V92" s="133">
        <v>106.64999999999999</v>
      </c>
      <c r="W92" s="133">
        <v>106.64999999999999</v>
      </c>
      <c r="X92" s="133">
        <v>1398.0000000000002</v>
      </c>
      <c r="Y92" s="133">
        <v>0</v>
      </c>
      <c r="Z92" s="133">
        <v>0</v>
      </c>
      <c r="AA92" s="133">
        <v>0</v>
      </c>
      <c r="AB92" s="133">
        <v>0</v>
      </c>
      <c r="AC92" s="133">
        <v>0</v>
      </c>
      <c r="AD92" s="133">
        <v>0</v>
      </c>
      <c r="AE92" s="133">
        <v>0</v>
      </c>
      <c r="AF92" s="133">
        <v>0</v>
      </c>
      <c r="AG92" s="133">
        <v>0</v>
      </c>
      <c r="AH92" s="133">
        <v>0</v>
      </c>
      <c r="AI92" s="133">
        <v>0</v>
      </c>
      <c r="AJ92" s="133">
        <v>0</v>
      </c>
      <c r="AK92" s="133">
        <v>0</v>
      </c>
      <c r="AL92" s="133">
        <v>0</v>
      </c>
      <c r="AM92" s="133">
        <v>0</v>
      </c>
      <c r="AN92" s="133">
        <v>0</v>
      </c>
      <c r="AO92" s="133">
        <v>0</v>
      </c>
      <c r="AP92" s="133">
        <v>0</v>
      </c>
      <c r="AQ92" s="133">
        <v>0</v>
      </c>
      <c r="AR92" s="133">
        <v>0</v>
      </c>
      <c r="AS92" s="133">
        <v>0</v>
      </c>
      <c r="AT92" s="133">
        <v>0</v>
      </c>
      <c r="AU92" s="133">
        <v>0</v>
      </c>
      <c r="AV92" s="133">
        <v>0</v>
      </c>
      <c r="AW92" s="133">
        <v>0</v>
      </c>
      <c r="AX92" s="133">
        <v>0</v>
      </c>
      <c r="AY92" s="133">
        <v>0</v>
      </c>
      <c r="AZ92" s="133">
        <v>0</v>
      </c>
      <c r="BA92" s="133">
        <v>0</v>
      </c>
      <c r="BB92" s="133">
        <v>0</v>
      </c>
      <c r="BC92" s="133">
        <v>0</v>
      </c>
      <c r="BD92" s="133">
        <v>0</v>
      </c>
      <c r="BE92" s="133">
        <v>0</v>
      </c>
      <c r="BF92" s="133">
        <v>0</v>
      </c>
      <c r="BG92" s="133">
        <v>0</v>
      </c>
      <c r="BH92" s="133">
        <v>0</v>
      </c>
      <c r="BI92" s="133">
        <v>0</v>
      </c>
      <c r="BJ92" s="133">
        <v>0</v>
      </c>
      <c r="BK92" s="133">
        <v>0</v>
      </c>
      <c r="BL92" s="133">
        <v>0</v>
      </c>
    </row>
    <row r="93" spans="1:64">
      <c r="A93" s="85">
        <v>88</v>
      </c>
      <c r="B93" s="113" t="s">
        <v>1041</v>
      </c>
      <c r="C93" s="195" t="s">
        <v>1042</v>
      </c>
      <c r="D93" s="247"/>
      <c r="E93" s="133">
        <v>0</v>
      </c>
      <c r="F93" s="133">
        <v>0</v>
      </c>
      <c r="G93" s="133">
        <v>0</v>
      </c>
      <c r="H93" s="133">
        <v>0</v>
      </c>
      <c r="I93" s="133">
        <v>0</v>
      </c>
      <c r="J93" s="133">
        <v>0</v>
      </c>
      <c r="K93" s="133">
        <v>0</v>
      </c>
      <c r="L93" s="133">
        <v>0</v>
      </c>
      <c r="M93" s="133">
        <v>0</v>
      </c>
      <c r="N93" s="133">
        <v>0</v>
      </c>
      <c r="O93" s="133">
        <v>6700</v>
      </c>
      <c r="P93" s="133">
        <v>0</v>
      </c>
      <c r="Q93" s="133">
        <v>603</v>
      </c>
      <c r="R93" s="133">
        <v>603</v>
      </c>
      <c r="S93" s="133">
        <v>7906</v>
      </c>
      <c r="T93" s="133">
        <v>23800</v>
      </c>
      <c r="U93" s="133">
        <v>0</v>
      </c>
      <c r="V93" s="133">
        <v>2142</v>
      </c>
      <c r="W93" s="133">
        <v>2142</v>
      </c>
      <c r="X93" s="133">
        <v>28084</v>
      </c>
      <c r="Y93" s="133">
        <v>0</v>
      </c>
      <c r="Z93" s="133">
        <v>0</v>
      </c>
      <c r="AA93" s="133">
        <v>0</v>
      </c>
      <c r="AB93" s="133">
        <v>0</v>
      </c>
      <c r="AC93" s="133">
        <v>0</v>
      </c>
      <c r="AD93" s="133">
        <v>0</v>
      </c>
      <c r="AE93" s="133">
        <v>0</v>
      </c>
      <c r="AF93" s="133">
        <v>0</v>
      </c>
      <c r="AG93" s="133">
        <v>0</v>
      </c>
      <c r="AH93" s="133">
        <v>0</v>
      </c>
      <c r="AI93" s="133">
        <v>0</v>
      </c>
      <c r="AJ93" s="133">
        <v>0</v>
      </c>
      <c r="AK93" s="133">
        <v>0</v>
      </c>
      <c r="AL93" s="133">
        <v>0</v>
      </c>
      <c r="AM93" s="133">
        <v>0</v>
      </c>
      <c r="AN93" s="133">
        <v>0</v>
      </c>
      <c r="AO93" s="133">
        <v>0</v>
      </c>
      <c r="AP93" s="133">
        <v>0</v>
      </c>
      <c r="AQ93" s="133">
        <v>0</v>
      </c>
      <c r="AR93" s="133">
        <v>0</v>
      </c>
      <c r="AS93" s="133">
        <v>0</v>
      </c>
      <c r="AT93" s="133">
        <v>0</v>
      </c>
      <c r="AU93" s="133">
        <v>0</v>
      </c>
      <c r="AV93" s="133">
        <v>0</v>
      </c>
      <c r="AW93" s="133">
        <v>0</v>
      </c>
      <c r="AX93" s="133">
        <v>0</v>
      </c>
      <c r="AY93" s="133">
        <v>0</v>
      </c>
      <c r="AZ93" s="133">
        <v>0</v>
      </c>
      <c r="BA93" s="133">
        <v>0</v>
      </c>
      <c r="BB93" s="133">
        <v>0</v>
      </c>
      <c r="BC93" s="133">
        <v>0</v>
      </c>
      <c r="BD93" s="133">
        <v>0</v>
      </c>
      <c r="BE93" s="133">
        <v>0</v>
      </c>
      <c r="BF93" s="133">
        <v>0</v>
      </c>
      <c r="BG93" s="133">
        <v>0</v>
      </c>
      <c r="BH93" s="133">
        <v>0</v>
      </c>
      <c r="BI93" s="133">
        <v>0</v>
      </c>
      <c r="BJ93" s="133">
        <v>0</v>
      </c>
      <c r="BK93" s="133">
        <v>0</v>
      </c>
      <c r="BL93" s="133">
        <v>0</v>
      </c>
    </row>
    <row r="94" spans="1:64">
      <c r="A94" s="85">
        <v>89</v>
      </c>
      <c r="B94" s="106" t="s">
        <v>1309</v>
      </c>
      <c r="C94" s="190" t="s">
        <v>1310</v>
      </c>
      <c r="D94" s="118"/>
      <c r="E94" s="133">
        <v>0</v>
      </c>
      <c r="F94" s="133">
        <v>0</v>
      </c>
      <c r="G94" s="133">
        <v>0</v>
      </c>
      <c r="H94" s="133">
        <v>0</v>
      </c>
      <c r="I94" s="133">
        <v>0</v>
      </c>
      <c r="J94" s="133">
        <v>0</v>
      </c>
      <c r="K94" s="133">
        <v>0</v>
      </c>
      <c r="L94" s="133">
        <v>0</v>
      </c>
      <c r="M94" s="133">
        <v>0</v>
      </c>
      <c r="N94" s="133">
        <v>0</v>
      </c>
      <c r="O94" s="133">
        <v>0</v>
      </c>
      <c r="P94" s="133">
        <v>0</v>
      </c>
      <c r="Q94" s="133">
        <v>0</v>
      </c>
      <c r="R94" s="133">
        <v>0</v>
      </c>
      <c r="S94" s="133">
        <v>0</v>
      </c>
      <c r="T94" s="133">
        <v>0</v>
      </c>
      <c r="U94" s="133">
        <v>0</v>
      </c>
      <c r="V94" s="133">
        <v>0</v>
      </c>
      <c r="W94" s="133">
        <v>0</v>
      </c>
      <c r="X94" s="133">
        <v>0</v>
      </c>
      <c r="Y94" s="133">
        <v>0</v>
      </c>
      <c r="Z94" s="133">
        <v>0</v>
      </c>
      <c r="AA94" s="133">
        <v>0</v>
      </c>
      <c r="AB94" s="133">
        <v>0</v>
      </c>
      <c r="AC94" s="133">
        <v>0</v>
      </c>
      <c r="AD94" s="133">
        <v>0</v>
      </c>
      <c r="AE94" s="133">
        <v>0</v>
      </c>
      <c r="AF94" s="133">
        <v>0</v>
      </c>
      <c r="AG94" s="133">
        <v>0</v>
      </c>
      <c r="AH94" s="133">
        <v>0</v>
      </c>
      <c r="AI94" s="133">
        <v>0</v>
      </c>
      <c r="AJ94" s="133">
        <v>0</v>
      </c>
      <c r="AK94" s="133">
        <v>0</v>
      </c>
      <c r="AL94" s="133">
        <v>0</v>
      </c>
      <c r="AM94" s="133">
        <v>0</v>
      </c>
      <c r="AN94" s="133">
        <v>0</v>
      </c>
      <c r="AO94" s="133">
        <v>0</v>
      </c>
      <c r="AP94" s="133">
        <v>0</v>
      </c>
      <c r="AQ94" s="133">
        <v>0</v>
      </c>
      <c r="AR94" s="133">
        <v>0</v>
      </c>
      <c r="AS94" s="133">
        <v>0</v>
      </c>
      <c r="AT94" s="133">
        <v>0</v>
      </c>
      <c r="AU94" s="133">
        <v>0</v>
      </c>
      <c r="AV94" s="133">
        <v>0</v>
      </c>
      <c r="AW94" s="133">
        <v>0</v>
      </c>
      <c r="AX94" s="133">
        <v>0</v>
      </c>
      <c r="AY94" s="133">
        <v>0</v>
      </c>
      <c r="AZ94" s="133">
        <v>0</v>
      </c>
      <c r="BA94" s="133">
        <v>0</v>
      </c>
      <c r="BB94" s="133">
        <v>0</v>
      </c>
      <c r="BC94" s="133">
        <v>0</v>
      </c>
      <c r="BD94" s="133">
        <v>0</v>
      </c>
      <c r="BE94" s="133">
        <v>0</v>
      </c>
      <c r="BF94" s="133">
        <v>0</v>
      </c>
      <c r="BG94" s="133">
        <v>0</v>
      </c>
      <c r="BH94" s="133">
        <v>0</v>
      </c>
      <c r="BI94" s="133">
        <v>0</v>
      </c>
      <c r="BJ94" s="133">
        <v>0</v>
      </c>
      <c r="BK94" s="133">
        <v>0</v>
      </c>
      <c r="BL94" s="133">
        <v>0</v>
      </c>
    </row>
    <row r="95" spans="1:64">
      <c r="A95" s="85">
        <v>90</v>
      </c>
      <c r="B95" s="113" t="s">
        <v>1066</v>
      </c>
      <c r="C95" s="195" t="s">
        <v>1067</v>
      </c>
      <c r="D95" s="247"/>
      <c r="E95" s="133">
        <v>0</v>
      </c>
      <c r="F95" s="133">
        <v>0</v>
      </c>
      <c r="G95" s="133">
        <v>0</v>
      </c>
      <c r="H95" s="133">
        <v>0</v>
      </c>
      <c r="I95" s="133">
        <v>0</v>
      </c>
      <c r="J95" s="133">
        <v>0</v>
      </c>
      <c r="K95" s="133">
        <v>0</v>
      </c>
      <c r="L95" s="133">
        <v>0</v>
      </c>
      <c r="M95" s="133">
        <v>0</v>
      </c>
      <c r="N95" s="133">
        <v>0</v>
      </c>
      <c r="O95" s="133">
        <v>46500</v>
      </c>
      <c r="P95" s="133">
        <v>0</v>
      </c>
      <c r="Q95" s="133">
        <v>4185</v>
      </c>
      <c r="R95" s="133">
        <v>4185</v>
      </c>
      <c r="S95" s="133">
        <v>54870</v>
      </c>
      <c r="T95" s="133">
        <v>52750</v>
      </c>
      <c r="U95" s="133">
        <v>0</v>
      </c>
      <c r="V95" s="133">
        <v>4747.5</v>
      </c>
      <c r="W95" s="133">
        <v>4747.5</v>
      </c>
      <c r="X95" s="133">
        <v>62245</v>
      </c>
      <c r="Y95" s="133">
        <v>0</v>
      </c>
      <c r="Z95" s="133">
        <v>0</v>
      </c>
      <c r="AA95" s="133">
        <v>0</v>
      </c>
      <c r="AB95" s="133">
        <v>0</v>
      </c>
      <c r="AC95" s="133">
        <v>0</v>
      </c>
      <c r="AD95" s="133">
        <v>0</v>
      </c>
      <c r="AE95" s="133">
        <v>0</v>
      </c>
      <c r="AF95" s="133">
        <v>0</v>
      </c>
      <c r="AG95" s="133">
        <v>0</v>
      </c>
      <c r="AH95" s="133">
        <v>0</v>
      </c>
      <c r="AI95" s="133">
        <v>0</v>
      </c>
      <c r="AJ95" s="133">
        <v>0</v>
      </c>
      <c r="AK95" s="133">
        <v>0</v>
      </c>
      <c r="AL95" s="133">
        <v>0</v>
      </c>
      <c r="AM95" s="133">
        <v>0</v>
      </c>
      <c r="AN95" s="133">
        <v>0</v>
      </c>
      <c r="AO95" s="133">
        <v>0</v>
      </c>
      <c r="AP95" s="133">
        <v>0</v>
      </c>
      <c r="AQ95" s="133">
        <v>0</v>
      </c>
      <c r="AR95" s="133">
        <v>0</v>
      </c>
      <c r="AS95" s="133">
        <v>0</v>
      </c>
      <c r="AT95" s="133">
        <v>0</v>
      </c>
      <c r="AU95" s="133">
        <v>0</v>
      </c>
      <c r="AV95" s="133">
        <v>0</v>
      </c>
      <c r="AW95" s="133">
        <v>0</v>
      </c>
      <c r="AX95" s="133">
        <v>0</v>
      </c>
      <c r="AY95" s="133">
        <v>0</v>
      </c>
      <c r="AZ95" s="133">
        <v>0</v>
      </c>
      <c r="BA95" s="133">
        <v>0</v>
      </c>
      <c r="BB95" s="133">
        <v>0</v>
      </c>
      <c r="BC95" s="133">
        <v>0</v>
      </c>
      <c r="BD95" s="133">
        <v>0</v>
      </c>
      <c r="BE95" s="133">
        <v>0</v>
      </c>
      <c r="BF95" s="133">
        <v>0</v>
      </c>
      <c r="BG95" s="133">
        <v>0</v>
      </c>
      <c r="BH95" s="133">
        <v>0</v>
      </c>
      <c r="BI95" s="133">
        <v>0</v>
      </c>
      <c r="BJ95" s="133">
        <v>0</v>
      </c>
      <c r="BK95" s="133">
        <v>0</v>
      </c>
      <c r="BL95" s="133">
        <v>0</v>
      </c>
    </row>
    <row r="96" spans="1:64">
      <c r="A96" s="85">
        <v>91</v>
      </c>
      <c r="B96" s="106" t="s">
        <v>955</v>
      </c>
      <c r="C96" s="190" t="s">
        <v>956</v>
      </c>
      <c r="D96" s="118"/>
      <c r="E96" s="133">
        <v>0</v>
      </c>
      <c r="F96" s="133">
        <v>0</v>
      </c>
      <c r="G96" s="133">
        <v>0</v>
      </c>
      <c r="H96" s="133">
        <v>0</v>
      </c>
      <c r="I96" s="133">
        <v>0</v>
      </c>
      <c r="J96" s="133">
        <v>1040</v>
      </c>
      <c r="K96" s="133">
        <v>0</v>
      </c>
      <c r="L96" s="133">
        <v>93.600000000000009</v>
      </c>
      <c r="M96" s="133">
        <v>93.600000000000009</v>
      </c>
      <c r="N96" s="133">
        <v>1226.9999999999998</v>
      </c>
      <c r="O96" s="133">
        <v>5550</v>
      </c>
      <c r="P96" s="133">
        <v>0</v>
      </c>
      <c r="Q96" s="133">
        <v>499.5</v>
      </c>
      <c r="R96" s="133">
        <v>499.5</v>
      </c>
      <c r="S96" s="133">
        <v>6549</v>
      </c>
      <c r="T96" s="133">
        <v>6710</v>
      </c>
      <c r="U96" s="133">
        <v>0</v>
      </c>
      <c r="V96" s="133">
        <v>603.9</v>
      </c>
      <c r="W96" s="133">
        <v>603.9</v>
      </c>
      <c r="X96" s="133">
        <v>7918</v>
      </c>
      <c r="Y96" s="133">
        <v>0</v>
      </c>
      <c r="Z96" s="133">
        <v>0</v>
      </c>
      <c r="AA96" s="133">
        <v>0</v>
      </c>
      <c r="AB96" s="133">
        <v>0</v>
      </c>
      <c r="AC96" s="133">
        <v>0</v>
      </c>
      <c r="AD96" s="133">
        <v>0</v>
      </c>
      <c r="AE96" s="133">
        <v>0</v>
      </c>
      <c r="AF96" s="133">
        <v>0</v>
      </c>
      <c r="AG96" s="133">
        <v>0</v>
      </c>
      <c r="AH96" s="133">
        <v>0</v>
      </c>
      <c r="AI96" s="133">
        <v>0</v>
      </c>
      <c r="AJ96" s="133">
        <v>0</v>
      </c>
      <c r="AK96" s="133">
        <v>0</v>
      </c>
      <c r="AL96" s="133">
        <v>0</v>
      </c>
      <c r="AM96" s="133">
        <v>0</v>
      </c>
      <c r="AN96" s="133">
        <v>0</v>
      </c>
      <c r="AO96" s="133">
        <v>0</v>
      </c>
      <c r="AP96" s="133">
        <v>0</v>
      </c>
      <c r="AQ96" s="133">
        <v>0</v>
      </c>
      <c r="AR96" s="133">
        <v>0</v>
      </c>
      <c r="AS96" s="133">
        <v>0</v>
      </c>
      <c r="AT96" s="133">
        <v>0</v>
      </c>
      <c r="AU96" s="133">
        <v>0</v>
      </c>
      <c r="AV96" s="133">
        <v>0</v>
      </c>
      <c r="AW96" s="133">
        <v>0</v>
      </c>
      <c r="AX96" s="133">
        <v>0</v>
      </c>
      <c r="AY96" s="133">
        <v>0</v>
      </c>
      <c r="AZ96" s="133">
        <v>0</v>
      </c>
      <c r="BA96" s="133">
        <v>0</v>
      </c>
      <c r="BB96" s="133">
        <v>0</v>
      </c>
      <c r="BC96" s="133">
        <v>0</v>
      </c>
      <c r="BD96" s="133">
        <v>0</v>
      </c>
      <c r="BE96" s="133">
        <v>0</v>
      </c>
      <c r="BF96" s="133">
        <v>0</v>
      </c>
      <c r="BG96" s="133">
        <v>0</v>
      </c>
      <c r="BH96" s="133">
        <v>0</v>
      </c>
      <c r="BI96" s="133">
        <v>0</v>
      </c>
      <c r="BJ96" s="133">
        <v>0</v>
      </c>
      <c r="BK96" s="133">
        <v>0</v>
      </c>
      <c r="BL96" s="133">
        <v>0</v>
      </c>
    </row>
    <row r="97" spans="1:64">
      <c r="A97" s="85">
        <v>92</v>
      </c>
      <c r="B97" s="106" t="s">
        <v>1311</v>
      </c>
      <c r="C97" s="190" t="s">
        <v>1312</v>
      </c>
      <c r="D97" s="118"/>
      <c r="E97" s="133">
        <v>0</v>
      </c>
      <c r="F97" s="133">
        <v>0</v>
      </c>
      <c r="G97" s="133">
        <v>0</v>
      </c>
      <c r="H97" s="133">
        <v>0</v>
      </c>
      <c r="I97" s="133">
        <v>0</v>
      </c>
      <c r="J97" s="133">
        <v>0</v>
      </c>
      <c r="K97" s="133">
        <v>0</v>
      </c>
      <c r="L97" s="133">
        <v>0</v>
      </c>
      <c r="M97" s="133">
        <v>0</v>
      </c>
      <c r="N97" s="133">
        <v>0</v>
      </c>
      <c r="O97" s="133">
        <v>0</v>
      </c>
      <c r="P97" s="133">
        <v>0</v>
      </c>
      <c r="Q97" s="133">
        <v>0</v>
      </c>
      <c r="R97" s="133">
        <v>0</v>
      </c>
      <c r="S97" s="133">
        <v>0</v>
      </c>
      <c r="T97" s="133">
        <v>0</v>
      </c>
      <c r="U97" s="133">
        <v>0</v>
      </c>
      <c r="V97" s="133">
        <v>0</v>
      </c>
      <c r="W97" s="133">
        <v>0</v>
      </c>
      <c r="X97" s="133">
        <v>0</v>
      </c>
      <c r="Y97" s="133">
        <v>0</v>
      </c>
      <c r="Z97" s="133">
        <v>0</v>
      </c>
      <c r="AA97" s="133">
        <v>0</v>
      </c>
      <c r="AB97" s="133">
        <v>0</v>
      </c>
      <c r="AC97" s="133">
        <v>0</v>
      </c>
      <c r="AD97" s="133">
        <v>0</v>
      </c>
      <c r="AE97" s="133">
        <v>0</v>
      </c>
      <c r="AF97" s="133">
        <v>0</v>
      </c>
      <c r="AG97" s="133">
        <v>0</v>
      </c>
      <c r="AH97" s="133">
        <v>0</v>
      </c>
      <c r="AI97" s="133">
        <v>0</v>
      </c>
      <c r="AJ97" s="133">
        <v>0</v>
      </c>
      <c r="AK97" s="133">
        <v>0</v>
      </c>
      <c r="AL97" s="133">
        <v>0</v>
      </c>
      <c r="AM97" s="133">
        <v>0</v>
      </c>
      <c r="AN97" s="133">
        <v>0</v>
      </c>
      <c r="AO97" s="133">
        <v>0</v>
      </c>
      <c r="AP97" s="133">
        <v>0</v>
      </c>
      <c r="AQ97" s="133">
        <v>0</v>
      </c>
      <c r="AR97" s="133">
        <v>0</v>
      </c>
      <c r="AS97" s="133">
        <v>0</v>
      </c>
      <c r="AT97" s="133">
        <v>0</v>
      </c>
      <c r="AU97" s="133">
        <v>0</v>
      </c>
      <c r="AV97" s="133">
        <v>0</v>
      </c>
      <c r="AW97" s="133">
        <v>0</v>
      </c>
      <c r="AX97" s="133">
        <v>0</v>
      </c>
      <c r="AY97" s="133">
        <v>0</v>
      </c>
      <c r="AZ97" s="133">
        <v>0</v>
      </c>
      <c r="BA97" s="133">
        <v>0</v>
      </c>
      <c r="BB97" s="133">
        <v>0</v>
      </c>
      <c r="BC97" s="133">
        <v>0</v>
      </c>
      <c r="BD97" s="133">
        <v>0</v>
      </c>
      <c r="BE97" s="133">
        <v>0</v>
      </c>
      <c r="BF97" s="133">
        <v>0</v>
      </c>
      <c r="BG97" s="133">
        <v>0</v>
      </c>
      <c r="BH97" s="133">
        <v>0</v>
      </c>
      <c r="BI97" s="133">
        <v>0</v>
      </c>
      <c r="BJ97" s="133">
        <v>0</v>
      </c>
      <c r="BK97" s="133">
        <v>0</v>
      </c>
      <c r="BL97" s="133">
        <v>0</v>
      </c>
    </row>
    <row r="98" spans="1:64">
      <c r="A98" s="85">
        <v>93</v>
      </c>
      <c r="B98" s="106" t="s">
        <v>812</v>
      </c>
      <c r="C98" s="190" t="s">
        <v>93</v>
      </c>
      <c r="D98" s="118"/>
      <c r="E98" s="133">
        <v>95558.399999999994</v>
      </c>
      <c r="F98" s="133">
        <v>0</v>
      </c>
      <c r="G98" s="133">
        <v>8600.2559999999994</v>
      </c>
      <c r="H98" s="133">
        <v>8600.2559999999994</v>
      </c>
      <c r="I98" s="133">
        <v>112758.91199999998</v>
      </c>
      <c r="J98" s="133">
        <v>238895.99999999997</v>
      </c>
      <c r="K98" s="133">
        <v>0</v>
      </c>
      <c r="L98" s="133">
        <v>21500.639999999999</v>
      </c>
      <c r="M98" s="133">
        <v>21500.639999999999</v>
      </c>
      <c r="N98" s="133">
        <v>281897.27</v>
      </c>
      <c r="O98" s="133">
        <v>270748.79999999999</v>
      </c>
      <c r="P98" s="133">
        <v>0</v>
      </c>
      <c r="Q98" s="133">
        <v>24367.392000000003</v>
      </c>
      <c r="R98" s="133">
        <v>24367.392000000003</v>
      </c>
      <c r="S98" s="133">
        <v>319483.58400000003</v>
      </c>
      <c r="T98" s="133">
        <v>435321.59999999998</v>
      </c>
      <c r="U98" s="133">
        <v>0</v>
      </c>
      <c r="V98" s="133">
        <v>39178.964</v>
      </c>
      <c r="W98" s="133">
        <v>39178.964</v>
      </c>
      <c r="X98" s="133">
        <v>513679.52799999999</v>
      </c>
      <c r="Y98" s="133">
        <v>0</v>
      </c>
      <c r="Z98" s="133">
        <v>0</v>
      </c>
      <c r="AA98" s="133">
        <v>0</v>
      </c>
      <c r="AB98" s="133">
        <v>0</v>
      </c>
      <c r="AC98" s="133">
        <v>0</v>
      </c>
      <c r="AD98" s="133">
        <v>0</v>
      </c>
      <c r="AE98" s="133">
        <v>0</v>
      </c>
      <c r="AF98" s="133">
        <v>0</v>
      </c>
      <c r="AG98" s="133">
        <v>0</v>
      </c>
      <c r="AH98" s="133">
        <v>0</v>
      </c>
      <c r="AI98" s="133">
        <v>0</v>
      </c>
      <c r="AJ98" s="133">
        <v>0</v>
      </c>
      <c r="AK98" s="133">
        <v>0</v>
      </c>
      <c r="AL98" s="133">
        <v>0</v>
      </c>
      <c r="AM98" s="133">
        <v>0</v>
      </c>
      <c r="AN98" s="133">
        <v>0</v>
      </c>
      <c r="AO98" s="133">
        <v>0</v>
      </c>
      <c r="AP98" s="133">
        <v>0</v>
      </c>
      <c r="AQ98" s="133">
        <v>0</v>
      </c>
      <c r="AR98" s="133">
        <v>0</v>
      </c>
      <c r="AS98" s="133">
        <v>0</v>
      </c>
      <c r="AT98" s="133">
        <v>0</v>
      </c>
      <c r="AU98" s="133">
        <v>0</v>
      </c>
      <c r="AV98" s="133">
        <v>0</v>
      </c>
      <c r="AW98" s="133">
        <v>0</v>
      </c>
      <c r="AX98" s="133">
        <v>0</v>
      </c>
      <c r="AY98" s="133">
        <v>0</v>
      </c>
      <c r="AZ98" s="133">
        <v>0</v>
      </c>
      <c r="BA98" s="133">
        <v>0</v>
      </c>
      <c r="BB98" s="133">
        <v>0</v>
      </c>
      <c r="BC98" s="133">
        <v>0</v>
      </c>
      <c r="BD98" s="133">
        <v>0</v>
      </c>
      <c r="BE98" s="133">
        <v>0</v>
      </c>
      <c r="BF98" s="133">
        <v>0</v>
      </c>
      <c r="BG98" s="133">
        <v>0</v>
      </c>
      <c r="BH98" s="133">
        <v>0</v>
      </c>
      <c r="BI98" s="133">
        <v>0</v>
      </c>
      <c r="BJ98" s="133">
        <v>0</v>
      </c>
      <c r="BK98" s="133">
        <v>0</v>
      </c>
      <c r="BL98" s="133">
        <v>0</v>
      </c>
    </row>
    <row r="99" spans="1:64">
      <c r="A99" s="85">
        <v>94</v>
      </c>
      <c r="B99" s="106" t="s">
        <v>1313</v>
      </c>
      <c r="C99" s="190" t="s">
        <v>1314</v>
      </c>
      <c r="D99" s="118"/>
      <c r="E99" s="133">
        <v>0</v>
      </c>
      <c r="F99" s="133">
        <v>0</v>
      </c>
      <c r="G99" s="133">
        <v>0</v>
      </c>
      <c r="H99" s="133">
        <v>0</v>
      </c>
      <c r="I99" s="133">
        <v>0</v>
      </c>
      <c r="J99" s="133">
        <v>0</v>
      </c>
      <c r="K99" s="133">
        <v>0</v>
      </c>
      <c r="L99" s="133">
        <v>0</v>
      </c>
      <c r="M99" s="133">
        <v>0</v>
      </c>
      <c r="N99" s="133">
        <v>0</v>
      </c>
      <c r="O99" s="133">
        <v>0</v>
      </c>
      <c r="P99" s="133">
        <v>0</v>
      </c>
      <c r="Q99" s="133">
        <v>0</v>
      </c>
      <c r="R99" s="133">
        <v>0</v>
      </c>
      <c r="S99" s="133">
        <v>0</v>
      </c>
      <c r="T99" s="133">
        <v>0</v>
      </c>
      <c r="U99" s="133">
        <v>0</v>
      </c>
      <c r="V99" s="133">
        <v>0</v>
      </c>
      <c r="W99" s="133">
        <v>0</v>
      </c>
      <c r="X99" s="133">
        <v>0</v>
      </c>
      <c r="Y99" s="133">
        <v>0</v>
      </c>
      <c r="Z99" s="133">
        <v>0</v>
      </c>
      <c r="AA99" s="133">
        <v>0</v>
      </c>
      <c r="AB99" s="133">
        <v>0</v>
      </c>
      <c r="AC99" s="133">
        <v>0</v>
      </c>
      <c r="AD99" s="133">
        <v>0</v>
      </c>
      <c r="AE99" s="133">
        <v>0</v>
      </c>
      <c r="AF99" s="133">
        <v>0</v>
      </c>
      <c r="AG99" s="133">
        <v>0</v>
      </c>
      <c r="AH99" s="133">
        <v>0</v>
      </c>
      <c r="AI99" s="133">
        <v>0</v>
      </c>
      <c r="AJ99" s="133">
        <v>0</v>
      </c>
      <c r="AK99" s="133">
        <v>0</v>
      </c>
      <c r="AL99" s="133">
        <v>0</v>
      </c>
      <c r="AM99" s="133">
        <v>0</v>
      </c>
      <c r="AN99" s="133">
        <v>0</v>
      </c>
      <c r="AO99" s="133">
        <v>0</v>
      </c>
      <c r="AP99" s="133">
        <v>0</v>
      </c>
      <c r="AQ99" s="133">
        <v>0</v>
      </c>
      <c r="AR99" s="133">
        <v>0</v>
      </c>
      <c r="AS99" s="133">
        <v>0</v>
      </c>
      <c r="AT99" s="133">
        <v>0</v>
      </c>
      <c r="AU99" s="133">
        <v>0</v>
      </c>
      <c r="AV99" s="133">
        <v>0</v>
      </c>
      <c r="AW99" s="133">
        <v>0</v>
      </c>
      <c r="AX99" s="133">
        <v>0</v>
      </c>
      <c r="AY99" s="133">
        <v>0</v>
      </c>
      <c r="AZ99" s="133">
        <v>0</v>
      </c>
      <c r="BA99" s="133">
        <v>0</v>
      </c>
      <c r="BB99" s="133">
        <v>0</v>
      </c>
      <c r="BC99" s="133">
        <v>0</v>
      </c>
      <c r="BD99" s="133">
        <v>0</v>
      </c>
      <c r="BE99" s="133">
        <v>0</v>
      </c>
      <c r="BF99" s="133">
        <v>0</v>
      </c>
      <c r="BG99" s="133">
        <v>0</v>
      </c>
      <c r="BH99" s="133">
        <v>0</v>
      </c>
      <c r="BI99" s="133">
        <v>0</v>
      </c>
      <c r="BJ99" s="133">
        <v>0</v>
      </c>
      <c r="BK99" s="133">
        <v>0</v>
      </c>
      <c r="BL99" s="133">
        <v>0</v>
      </c>
    </row>
    <row r="100" spans="1:64">
      <c r="A100" s="85">
        <v>95</v>
      </c>
      <c r="B100" s="106" t="s">
        <v>1315</v>
      </c>
      <c r="C100" s="190" t="s">
        <v>1316</v>
      </c>
      <c r="D100" s="118"/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3">
        <v>0</v>
      </c>
      <c r="N100" s="133">
        <v>0</v>
      </c>
      <c r="O100" s="133">
        <v>0</v>
      </c>
      <c r="P100" s="133">
        <v>0</v>
      </c>
      <c r="Q100" s="133">
        <v>0</v>
      </c>
      <c r="R100" s="133">
        <v>0</v>
      </c>
      <c r="S100" s="133">
        <v>0</v>
      </c>
      <c r="T100" s="133">
        <v>0</v>
      </c>
      <c r="U100" s="133">
        <v>0</v>
      </c>
      <c r="V100" s="133">
        <v>0</v>
      </c>
      <c r="W100" s="133">
        <v>0</v>
      </c>
      <c r="X100" s="133">
        <v>0</v>
      </c>
      <c r="Y100" s="133">
        <v>0</v>
      </c>
      <c r="Z100" s="133">
        <v>0</v>
      </c>
      <c r="AA100" s="133">
        <v>0</v>
      </c>
      <c r="AB100" s="133">
        <v>0</v>
      </c>
      <c r="AC100" s="133">
        <v>0</v>
      </c>
      <c r="AD100" s="133">
        <v>0</v>
      </c>
      <c r="AE100" s="133">
        <v>0</v>
      </c>
      <c r="AF100" s="133">
        <v>0</v>
      </c>
      <c r="AG100" s="133">
        <v>0</v>
      </c>
      <c r="AH100" s="133">
        <v>0</v>
      </c>
      <c r="AI100" s="133">
        <v>0</v>
      </c>
      <c r="AJ100" s="133">
        <v>0</v>
      </c>
      <c r="AK100" s="133">
        <v>0</v>
      </c>
      <c r="AL100" s="133">
        <v>0</v>
      </c>
      <c r="AM100" s="133">
        <v>0</v>
      </c>
      <c r="AN100" s="133">
        <v>0</v>
      </c>
      <c r="AO100" s="133">
        <v>0</v>
      </c>
      <c r="AP100" s="133">
        <v>0</v>
      </c>
      <c r="AQ100" s="133">
        <v>0</v>
      </c>
      <c r="AR100" s="133">
        <v>0</v>
      </c>
      <c r="AS100" s="133">
        <v>0</v>
      </c>
      <c r="AT100" s="133">
        <v>0</v>
      </c>
      <c r="AU100" s="133">
        <v>0</v>
      </c>
      <c r="AV100" s="133">
        <v>0</v>
      </c>
      <c r="AW100" s="133">
        <v>0</v>
      </c>
      <c r="AX100" s="133">
        <v>0</v>
      </c>
      <c r="AY100" s="133">
        <v>0</v>
      </c>
      <c r="AZ100" s="133">
        <v>0</v>
      </c>
      <c r="BA100" s="133">
        <v>0</v>
      </c>
      <c r="BB100" s="133">
        <v>0</v>
      </c>
      <c r="BC100" s="133">
        <v>0</v>
      </c>
      <c r="BD100" s="133">
        <v>0</v>
      </c>
      <c r="BE100" s="133">
        <v>0</v>
      </c>
      <c r="BF100" s="133">
        <v>0</v>
      </c>
      <c r="BG100" s="133">
        <v>0</v>
      </c>
      <c r="BH100" s="133">
        <v>0</v>
      </c>
      <c r="BI100" s="133">
        <v>0</v>
      </c>
      <c r="BJ100" s="133">
        <v>0</v>
      </c>
      <c r="BK100" s="133">
        <v>0</v>
      </c>
      <c r="BL100" s="133">
        <v>0</v>
      </c>
    </row>
    <row r="101" spans="1:64">
      <c r="A101" s="85">
        <v>96</v>
      </c>
      <c r="B101" s="108" t="s">
        <v>1317</v>
      </c>
      <c r="C101" s="190" t="s">
        <v>1318</v>
      </c>
      <c r="D101" s="118"/>
      <c r="E101" s="133">
        <v>0</v>
      </c>
      <c r="F101" s="133">
        <v>0</v>
      </c>
      <c r="G101" s="133">
        <v>0</v>
      </c>
      <c r="H101" s="133">
        <v>0</v>
      </c>
      <c r="I101" s="133">
        <v>0</v>
      </c>
      <c r="J101" s="133">
        <v>0</v>
      </c>
      <c r="K101" s="133">
        <v>0</v>
      </c>
      <c r="L101" s="133">
        <v>0</v>
      </c>
      <c r="M101" s="133">
        <v>0</v>
      </c>
      <c r="N101" s="133">
        <v>0</v>
      </c>
      <c r="O101" s="133">
        <v>0</v>
      </c>
      <c r="P101" s="133">
        <v>0</v>
      </c>
      <c r="Q101" s="133">
        <v>0</v>
      </c>
      <c r="R101" s="133">
        <v>0</v>
      </c>
      <c r="S101" s="133">
        <v>0</v>
      </c>
      <c r="T101" s="133">
        <v>0</v>
      </c>
      <c r="U101" s="133">
        <v>0</v>
      </c>
      <c r="V101" s="133">
        <v>0</v>
      </c>
      <c r="W101" s="133">
        <v>0</v>
      </c>
      <c r="X101" s="133">
        <v>0</v>
      </c>
      <c r="Y101" s="133">
        <v>0</v>
      </c>
      <c r="Z101" s="133">
        <v>0</v>
      </c>
      <c r="AA101" s="133">
        <v>0</v>
      </c>
      <c r="AB101" s="133">
        <v>0</v>
      </c>
      <c r="AC101" s="133">
        <v>0</v>
      </c>
      <c r="AD101" s="133">
        <v>0</v>
      </c>
      <c r="AE101" s="133">
        <v>0</v>
      </c>
      <c r="AF101" s="133">
        <v>0</v>
      </c>
      <c r="AG101" s="133">
        <v>0</v>
      </c>
      <c r="AH101" s="133">
        <v>0</v>
      </c>
      <c r="AI101" s="133">
        <v>0</v>
      </c>
      <c r="AJ101" s="133">
        <v>0</v>
      </c>
      <c r="AK101" s="133">
        <v>0</v>
      </c>
      <c r="AL101" s="133">
        <v>0</v>
      </c>
      <c r="AM101" s="133">
        <v>0</v>
      </c>
      <c r="AN101" s="133">
        <v>0</v>
      </c>
      <c r="AO101" s="133">
        <v>0</v>
      </c>
      <c r="AP101" s="133">
        <v>0</v>
      </c>
      <c r="AQ101" s="133">
        <v>0</v>
      </c>
      <c r="AR101" s="133">
        <v>0</v>
      </c>
      <c r="AS101" s="133">
        <v>0</v>
      </c>
      <c r="AT101" s="133">
        <v>0</v>
      </c>
      <c r="AU101" s="133">
        <v>0</v>
      </c>
      <c r="AV101" s="133">
        <v>0</v>
      </c>
      <c r="AW101" s="133">
        <v>0</v>
      </c>
      <c r="AX101" s="133">
        <v>0</v>
      </c>
      <c r="AY101" s="133">
        <v>0</v>
      </c>
      <c r="AZ101" s="133">
        <v>0</v>
      </c>
      <c r="BA101" s="133">
        <v>0</v>
      </c>
      <c r="BB101" s="133">
        <v>0</v>
      </c>
      <c r="BC101" s="133">
        <v>0</v>
      </c>
      <c r="BD101" s="133">
        <v>0</v>
      </c>
      <c r="BE101" s="133">
        <v>0</v>
      </c>
      <c r="BF101" s="133">
        <v>0</v>
      </c>
      <c r="BG101" s="133">
        <v>0</v>
      </c>
      <c r="BH101" s="133">
        <v>0</v>
      </c>
      <c r="BI101" s="133">
        <v>0</v>
      </c>
      <c r="BJ101" s="133">
        <v>0</v>
      </c>
      <c r="BK101" s="133">
        <v>0</v>
      </c>
      <c r="BL101" s="133">
        <v>0</v>
      </c>
    </row>
    <row r="102" spans="1:64">
      <c r="A102" s="85">
        <v>97</v>
      </c>
      <c r="B102" s="106" t="s">
        <v>1319</v>
      </c>
      <c r="C102" s="190" t="s">
        <v>1320</v>
      </c>
      <c r="D102" s="118"/>
      <c r="E102" s="133">
        <v>0</v>
      </c>
      <c r="F102" s="133">
        <v>0</v>
      </c>
      <c r="G102" s="133">
        <v>0</v>
      </c>
      <c r="H102" s="133">
        <v>0</v>
      </c>
      <c r="I102" s="133">
        <v>0</v>
      </c>
      <c r="J102" s="133">
        <v>0</v>
      </c>
      <c r="K102" s="133">
        <v>0</v>
      </c>
      <c r="L102" s="133">
        <v>0</v>
      </c>
      <c r="M102" s="133">
        <v>0</v>
      </c>
      <c r="N102" s="133">
        <v>0</v>
      </c>
      <c r="O102" s="133">
        <v>0</v>
      </c>
      <c r="P102" s="133">
        <v>0</v>
      </c>
      <c r="Q102" s="133">
        <v>0</v>
      </c>
      <c r="R102" s="133">
        <v>0</v>
      </c>
      <c r="S102" s="133">
        <v>0</v>
      </c>
      <c r="T102" s="133">
        <v>0</v>
      </c>
      <c r="U102" s="133">
        <v>0</v>
      </c>
      <c r="V102" s="133">
        <v>0</v>
      </c>
      <c r="W102" s="133">
        <v>0</v>
      </c>
      <c r="X102" s="133">
        <v>0</v>
      </c>
      <c r="Y102" s="133">
        <v>0</v>
      </c>
      <c r="Z102" s="133">
        <v>0</v>
      </c>
      <c r="AA102" s="133">
        <v>0</v>
      </c>
      <c r="AB102" s="133">
        <v>0</v>
      </c>
      <c r="AC102" s="133">
        <v>0</v>
      </c>
      <c r="AD102" s="133">
        <v>0</v>
      </c>
      <c r="AE102" s="133">
        <v>0</v>
      </c>
      <c r="AF102" s="133">
        <v>0</v>
      </c>
      <c r="AG102" s="133">
        <v>0</v>
      </c>
      <c r="AH102" s="133">
        <v>0</v>
      </c>
      <c r="AI102" s="133">
        <v>0</v>
      </c>
      <c r="AJ102" s="133">
        <v>0</v>
      </c>
      <c r="AK102" s="133">
        <v>0</v>
      </c>
      <c r="AL102" s="133">
        <v>0</v>
      </c>
      <c r="AM102" s="133">
        <v>0</v>
      </c>
      <c r="AN102" s="133">
        <v>0</v>
      </c>
      <c r="AO102" s="133">
        <v>0</v>
      </c>
      <c r="AP102" s="133">
        <v>0</v>
      </c>
      <c r="AQ102" s="133">
        <v>0</v>
      </c>
      <c r="AR102" s="133">
        <v>0</v>
      </c>
      <c r="AS102" s="133">
        <v>0</v>
      </c>
      <c r="AT102" s="133">
        <v>0</v>
      </c>
      <c r="AU102" s="133">
        <v>0</v>
      </c>
      <c r="AV102" s="133">
        <v>0</v>
      </c>
      <c r="AW102" s="133">
        <v>0</v>
      </c>
      <c r="AX102" s="133">
        <v>0</v>
      </c>
      <c r="AY102" s="133">
        <v>0</v>
      </c>
      <c r="AZ102" s="133">
        <v>0</v>
      </c>
      <c r="BA102" s="133">
        <v>0</v>
      </c>
      <c r="BB102" s="133">
        <v>0</v>
      </c>
      <c r="BC102" s="133">
        <v>0</v>
      </c>
      <c r="BD102" s="133">
        <v>0</v>
      </c>
      <c r="BE102" s="133">
        <v>0</v>
      </c>
      <c r="BF102" s="133">
        <v>0</v>
      </c>
      <c r="BG102" s="133">
        <v>0</v>
      </c>
      <c r="BH102" s="133">
        <v>0</v>
      </c>
      <c r="BI102" s="133">
        <v>0</v>
      </c>
      <c r="BJ102" s="133">
        <v>0</v>
      </c>
      <c r="BK102" s="133">
        <v>0</v>
      </c>
      <c r="BL102" s="133">
        <v>0</v>
      </c>
    </row>
    <row r="103" spans="1:64">
      <c r="A103" s="85">
        <v>98</v>
      </c>
      <c r="B103" s="106" t="s">
        <v>1321</v>
      </c>
      <c r="C103" s="190" t="s">
        <v>1322</v>
      </c>
      <c r="D103" s="118"/>
      <c r="E103" s="133">
        <v>0</v>
      </c>
      <c r="F103" s="133">
        <v>0</v>
      </c>
      <c r="G103" s="133">
        <v>0</v>
      </c>
      <c r="H103" s="133">
        <v>0</v>
      </c>
      <c r="I103" s="133">
        <v>0</v>
      </c>
      <c r="J103" s="133">
        <v>0</v>
      </c>
      <c r="K103" s="133">
        <v>0</v>
      </c>
      <c r="L103" s="133">
        <v>0</v>
      </c>
      <c r="M103" s="133">
        <v>0</v>
      </c>
      <c r="N103" s="133">
        <v>0</v>
      </c>
      <c r="O103" s="133">
        <v>0</v>
      </c>
      <c r="P103" s="133">
        <v>0</v>
      </c>
      <c r="Q103" s="133">
        <v>0</v>
      </c>
      <c r="R103" s="133">
        <v>0</v>
      </c>
      <c r="S103" s="133">
        <v>0</v>
      </c>
      <c r="T103" s="133">
        <v>0</v>
      </c>
      <c r="U103" s="133">
        <v>0</v>
      </c>
      <c r="V103" s="133">
        <v>0</v>
      </c>
      <c r="W103" s="133">
        <v>0</v>
      </c>
      <c r="X103" s="133">
        <v>0</v>
      </c>
      <c r="Y103" s="133">
        <v>0</v>
      </c>
      <c r="Z103" s="133">
        <v>0</v>
      </c>
      <c r="AA103" s="133">
        <v>0</v>
      </c>
      <c r="AB103" s="133">
        <v>0</v>
      </c>
      <c r="AC103" s="133">
        <v>0</v>
      </c>
      <c r="AD103" s="133">
        <v>0</v>
      </c>
      <c r="AE103" s="133">
        <v>0</v>
      </c>
      <c r="AF103" s="133">
        <v>0</v>
      </c>
      <c r="AG103" s="133">
        <v>0</v>
      </c>
      <c r="AH103" s="133">
        <v>0</v>
      </c>
      <c r="AI103" s="133">
        <v>0</v>
      </c>
      <c r="AJ103" s="133">
        <v>0</v>
      </c>
      <c r="AK103" s="133">
        <v>0</v>
      </c>
      <c r="AL103" s="133">
        <v>0</v>
      </c>
      <c r="AM103" s="133">
        <v>0</v>
      </c>
      <c r="AN103" s="133">
        <v>0</v>
      </c>
      <c r="AO103" s="133">
        <v>0</v>
      </c>
      <c r="AP103" s="133">
        <v>0</v>
      </c>
      <c r="AQ103" s="133">
        <v>0</v>
      </c>
      <c r="AR103" s="133">
        <v>0</v>
      </c>
      <c r="AS103" s="133">
        <v>0</v>
      </c>
      <c r="AT103" s="133">
        <v>0</v>
      </c>
      <c r="AU103" s="133">
        <v>0</v>
      </c>
      <c r="AV103" s="133">
        <v>0</v>
      </c>
      <c r="AW103" s="133">
        <v>0</v>
      </c>
      <c r="AX103" s="133">
        <v>0</v>
      </c>
      <c r="AY103" s="133">
        <v>0</v>
      </c>
      <c r="AZ103" s="133">
        <v>0</v>
      </c>
      <c r="BA103" s="133">
        <v>0</v>
      </c>
      <c r="BB103" s="133">
        <v>0</v>
      </c>
      <c r="BC103" s="133">
        <v>0</v>
      </c>
      <c r="BD103" s="133">
        <v>0</v>
      </c>
      <c r="BE103" s="133">
        <v>0</v>
      </c>
      <c r="BF103" s="133">
        <v>0</v>
      </c>
      <c r="BG103" s="133">
        <v>0</v>
      </c>
      <c r="BH103" s="133">
        <v>0</v>
      </c>
      <c r="BI103" s="133">
        <v>0</v>
      </c>
      <c r="BJ103" s="133">
        <v>0</v>
      </c>
      <c r="BK103" s="133">
        <v>0</v>
      </c>
      <c r="BL103" s="133">
        <v>0</v>
      </c>
    </row>
    <row r="104" spans="1:64">
      <c r="A104" s="85">
        <v>99</v>
      </c>
      <c r="B104" s="106" t="s">
        <v>1323</v>
      </c>
      <c r="C104" s="190" t="s">
        <v>1324</v>
      </c>
      <c r="D104" s="118"/>
      <c r="E104" s="133">
        <v>0</v>
      </c>
      <c r="F104" s="133">
        <v>0</v>
      </c>
      <c r="G104" s="133">
        <v>0</v>
      </c>
      <c r="H104" s="133">
        <v>0</v>
      </c>
      <c r="I104" s="133">
        <v>0</v>
      </c>
      <c r="J104" s="133">
        <v>0</v>
      </c>
      <c r="K104" s="133">
        <v>0</v>
      </c>
      <c r="L104" s="133">
        <v>0</v>
      </c>
      <c r="M104" s="133">
        <v>0</v>
      </c>
      <c r="N104" s="133">
        <v>0</v>
      </c>
      <c r="O104" s="133">
        <v>0</v>
      </c>
      <c r="P104" s="133">
        <v>0</v>
      </c>
      <c r="Q104" s="133">
        <v>0</v>
      </c>
      <c r="R104" s="133">
        <v>0</v>
      </c>
      <c r="S104" s="133">
        <v>0</v>
      </c>
      <c r="T104" s="133">
        <v>0</v>
      </c>
      <c r="U104" s="133">
        <v>0</v>
      </c>
      <c r="V104" s="133">
        <v>0</v>
      </c>
      <c r="W104" s="133">
        <v>0</v>
      </c>
      <c r="X104" s="133">
        <v>0</v>
      </c>
      <c r="Y104" s="133">
        <v>0</v>
      </c>
      <c r="Z104" s="133">
        <v>0</v>
      </c>
      <c r="AA104" s="133">
        <v>0</v>
      </c>
      <c r="AB104" s="133">
        <v>0</v>
      </c>
      <c r="AC104" s="133">
        <v>0</v>
      </c>
      <c r="AD104" s="133">
        <v>0</v>
      </c>
      <c r="AE104" s="133">
        <v>0</v>
      </c>
      <c r="AF104" s="133">
        <v>0</v>
      </c>
      <c r="AG104" s="133">
        <v>0</v>
      </c>
      <c r="AH104" s="133">
        <v>0</v>
      </c>
      <c r="AI104" s="133">
        <v>0</v>
      </c>
      <c r="AJ104" s="133">
        <v>0</v>
      </c>
      <c r="AK104" s="133">
        <v>0</v>
      </c>
      <c r="AL104" s="133">
        <v>0</v>
      </c>
      <c r="AM104" s="133">
        <v>0</v>
      </c>
      <c r="AN104" s="133">
        <v>0</v>
      </c>
      <c r="AO104" s="133">
        <v>0</v>
      </c>
      <c r="AP104" s="133">
        <v>0</v>
      </c>
      <c r="AQ104" s="133">
        <v>0</v>
      </c>
      <c r="AR104" s="133">
        <v>0</v>
      </c>
      <c r="AS104" s="133">
        <v>0</v>
      </c>
      <c r="AT104" s="133">
        <v>0</v>
      </c>
      <c r="AU104" s="133">
        <v>0</v>
      </c>
      <c r="AV104" s="133">
        <v>0</v>
      </c>
      <c r="AW104" s="133">
        <v>0</v>
      </c>
      <c r="AX104" s="133">
        <v>0</v>
      </c>
      <c r="AY104" s="133">
        <v>0</v>
      </c>
      <c r="AZ104" s="133">
        <v>0</v>
      </c>
      <c r="BA104" s="133">
        <v>0</v>
      </c>
      <c r="BB104" s="133">
        <v>0</v>
      </c>
      <c r="BC104" s="133">
        <v>0</v>
      </c>
      <c r="BD104" s="133">
        <v>0</v>
      </c>
      <c r="BE104" s="133">
        <v>0</v>
      </c>
      <c r="BF104" s="133">
        <v>0</v>
      </c>
      <c r="BG104" s="133">
        <v>0</v>
      </c>
      <c r="BH104" s="133">
        <v>0</v>
      </c>
      <c r="BI104" s="133">
        <v>0</v>
      </c>
      <c r="BJ104" s="133">
        <v>0</v>
      </c>
      <c r="BK104" s="133">
        <v>0</v>
      </c>
      <c r="BL104" s="133">
        <v>0</v>
      </c>
    </row>
    <row r="105" spans="1:64">
      <c r="A105" s="85">
        <v>100</v>
      </c>
      <c r="B105" s="106" t="s">
        <v>1325</v>
      </c>
      <c r="C105" s="190" t="s">
        <v>1326</v>
      </c>
      <c r="D105" s="118"/>
      <c r="E105" s="133">
        <v>0</v>
      </c>
      <c r="F105" s="133">
        <v>0</v>
      </c>
      <c r="G105" s="133">
        <v>0</v>
      </c>
      <c r="H105" s="133">
        <v>0</v>
      </c>
      <c r="I105" s="133">
        <v>0</v>
      </c>
      <c r="J105" s="133">
        <v>0</v>
      </c>
      <c r="K105" s="133">
        <v>0</v>
      </c>
      <c r="L105" s="133">
        <v>0</v>
      </c>
      <c r="M105" s="133">
        <v>0</v>
      </c>
      <c r="N105" s="133">
        <v>0</v>
      </c>
      <c r="O105" s="133">
        <v>0</v>
      </c>
      <c r="P105" s="133">
        <v>0</v>
      </c>
      <c r="Q105" s="133">
        <v>0</v>
      </c>
      <c r="R105" s="133">
        <v>0</v>
      </c>
      <c r="S105" s="133">
        <v>0</v>
      </c>
      <c r="T105" s="133">
        <v>0</v>
      </c>
      <c r="U105" s="133">
        <v>0</v>
      </c>
      <c r="V105" s="133">
        <v>0</v>
      </c>
      <c r="W105" s="133">
        <v>0</v>
      </c>
      <c r="X105" s="133">
        <v>0</v>
      </c>
      <c r="Y105" s="133">
        <v>0</v>
      </c>
      <c r="Z105" s="133">
        <v>0</v>
      </c>
      <c r="AA105" s="133">
        <v>0</v>
      </c>
      <c r="AB105" s="133">
        <v>0</v>
      </c>
      <c r="AC105" s="133">
        <v>0</v>
      </c>
      <c r="AD105" s="133">
        <v>0</v>
      </c>
      <c r="AE105" s="133">
        <v>0</v>
      </c>
      <c r="AF105" s="133">
        <v>0</v>
      </c>
      <c r="AG105" s="133">
        <v>0</v>
      </c>
      <c r="AH105" s="133">
        <v>0</v>
      </c>
      <c r="AI105" s="133">
        <v>0</v>
      </c>
      <c r="AJ105" s="133">
        <v>0</v>
      </c>
      <c r="AK105" s="133">
        <v>0</v>
      </c>
      <c r="AL105" s="133">
        <v>0</v>
      </c>
      <c r="AM105" s="133">
        <v>0</v>
      </c>
      <c r="AN105" s="133">
        <v>0</v>
      </c>
      <c r="AO105" s="133">
        <v>0</v>
      </c>
      <c r="AP105" s="133">
        <v>0</v>
      </c>
      <c r="AQ105" s="133">
        <v>0</v>
      </c>
      <c r="AR105" s="133">
        <v>0</v>
      </c>
      <c r="AS105" s="133">
        <v>0</v>
      </c>
      <c r="AT105" s="133">
        <v>0</v>
      </c>
      <c r="AU105" s="133">
        <v>0</v>
      </c>
      <c r="AV105" s="133">
        <v>0</v>
      </c>
      <c r="AW105" s="133">
        <v>0</v>
      </c>
      <c r="AX105" s="133">
        <v>0</v>
      </c>
      <c r="AY105" s="133">
        <v>0</v>
      </c>
      <c r="AZ105" s="133">
        <v>0</v>
      </c>
      <c r="BA105" s="133">
        <v>0</v>
      </c>
      <c r="BB105" s="133">
        <v>0</v>
      </c>
      <c r="BC105" s="133">
        <v>0</v>
      </c>
      <c r="BD105" s="133">
        <v>0</v>
      </c>
      <c r="BE105" s="133">
        <v>0</v>
      </c>
      <c r="BF105" s="133">
        <v>0</v>
      </c>
      <c r="BG105" s="133">
        <v>0</v>
      </c>
      <c r="BH105" s="133">
        <v>0</v>
      </c>
      <c r="BI105" s="133">
        <v>0</v>
      </c>
      <c r="BJ105" s="133">
        <v>0</v>
      </c>
      <c r="BK105" s="133">
        <v>0</v>
      </c>
      <c r="BL105" s="133">
        <v>0</v>
      </c>
    </row>
    <row r="106" spans="1:64">
      <c r="A106" s="85">
        <v>101</v>
      </c>
      <c r="B106" s="106" t="s">
        <v>927</v>
      </c>
      <c r="C106" s="190" t="s">
        <v>928</v>
      </c>
      <c r="D106" s="118"/>
      <c r="E106" s="133">
        <v>0</v>
      </c>
      <c r="F106" s="133">
        <v>0</v>
      </c>
      <c r="G106" s="133">
        <v>0</v>
      </c>
      <c r="H106" s="133">
        <v>0</v>
      </c>
      <c r="I106" s="133">
        <v>0</v>
      </c>
      <c r="J106" s="133">
        <v>25000</v>
      </c>
      <c r="K106" s="133">
        <v>0</v>
      </c>
      <c r="L106" s="133">
        <v>2250</v>
      </c>
      <c r="M106" s="133">
        <v>2250</v>
      </c>
      <c r="N106" s="133">
        <v>29500</v>
      </c>
      <c r="O106" s="133">
        <v>0</v>
      </c>
      <c r="P106" s="133">
        <v>0</v>
      </c>
      <c r="Q106" s="133">
        <v>0</v>
      </c>
      <c r="R106" s="133">
        <v>0</v>
      </c>
      <c r="S106" s="133">
        <v>0</v>
      </c>
      <c r="T106" s="133">
        <v>10000</v>
      </c>
      <c r="U106" s="133">
        <v>0</v>
      </c>
      <c r="V106" s="133">
        <v>900</v>
      </c>
      <c r="W106" s="133">
        <v>900</v>
      </c>
      <c r="X106" s="133">
        <v>11800</v>
      </c>
      <c r="Y106" s="133">
        <v>0</v>
      </c>
      <c r="Z106" s="133">
        <v>0</v>
      </c>
      <c r="AA106" s="133">
        <v>0</v>
      </c>
      <c r="AB106" s="133">
        <v>0</v>
      </c>
      <c r="AC106" s="133">
        <v>0</v>
      </c>
      <c r="AD106" s="133">
        <v>0</v>
      </c>
      <c r="AE106" s="133">
        <v>0</v>
      </c>
      <c r="AF106" s="133">
        <v>0</v>
      </c>
      <c r="AG106" s="133">
        <v>0</v>
      </c>
      <c r="AH106" s="133">
        <v>0</v>
      </c>
      <c r="AI106" s="133">
        <v>0</v>
      </c>
      <c r="AJ106" s="133">
        <v>0</v>
      </c>
      <c r="AK106" s="133">
        <v>0</v>
      </c>
      <c r="AL106" s="133">
        <v>0</v>
      </c>
      <c r="AM106" s="133">
        <v>0</v>
      </c>
      <c r="AN106" s="133">
        <v>0</v>
      </c>
      <c r="AO106" s="133">
        <v>0</v>
      </c>
      <c r="AP106" s="133">
        <v>0</v>
      </c>
      <c r="AQ106" s="133">
        <v>0</v>
      </c>
      <c r="AR106" s="133">
        <v>0</v>
      </c>
      <c r="AS106" s="133">
        <v>0</v>
      </c>
      <c r="AT106" s="133">
        <v>0</v>
      </c>
      <c r="AU106" s="133">
        <v>0</v>
      </c>
      <c r="AV106" s="133">
        <v>0</v>
      </c>
      <c r="AW106" s="133">
        <v>0</v>
      </c>
      <c r="AX106" s="133">
        <v>0</v>
      </c>
      <c r="AY106" s="133">
        <v>0</v>
      </c>
      <c r="AZ106" s="133">
        <v>0</v>
      </c>
      <c r="BA106" s="133">
        <v>0</v>
      </c>
      <c r="BB106" s="133">
        <v>0</v>
      </c>
      <c r="BC106" s="133">
        <v>0</v>
      </c>
      <c r="BD106" s="133">
        <v>0</v>
      </c>
      <c r="BE106" s="133">
        <v>0</v>
      </c>
      <c r="BF106" s="133">
        <v>0</v>
      </c>
      <c r="BG106" s="133">
        <v>0</v>
      </c>
      <c r="BH106" s="133">
        <v>0</v>
      </c>
      <c r="BI106" s="133">
        <v>0</v>
      </c>
      <c r="BJ106" s="133">
        <v>0</v>
      </c>
      <c r="BK106" s="133">
        <v>0</v>
      </c>
      <c r="BL106" s="133">
        <v>0</v>
      </c>
    </row>
    <row r="107" spans="1:64">
      <c r="A107" s="85">
        <v>102</v>
      </c>
      <c r="B107" s="106" t="s">
        <v>870</v>
      </c>
      <c r="C107" s="190" t="s">
        <v>871</v>
      </c>
      <c r="D107" s="118"/>
      <c r="E107" s="133">
        <v>1000</v>
      </c>
      <c r="F107" s="133">
        <v>0</v>
      </c>
      <c r="G107" s="133">
        <v>90</v>
      </c>
      <c r="H107" s="133">
        <v>90</v>
      </c>
      <c r="I107" s="133">
        <v>1180</v>
      </c>
      <c r="J107" s="133">
        <v>1010</v>
      </c>
      <c r="K107" s="133">
        <v>0</v>
      </c>
      <c r="L107" s="133">
        <v>90.9</v>
      </c>
      <c r="M107" s="133">
        <v>90.9</v>
      </c>
      <c r="N107" s="133">
        <v>1192.2</v>
      </c>
      <c r="O107" s="133">
        <v>2120</v>
      </c>
      <c r="P107" s="133">
        <v>0</v>
      </c>
      <c r="Q107" s="133">
        <v>190.8</v>
      </c>
      <c r="R107" s="133">
        <v>190.8</v>
      </c>
      <c r="S107" s="133">
        <v>2502</v>
      </c>
      <c r="T107" s="133">
        <v>1670</v>
      </c>
      <c r="U107" s="133">
        <v>0</v>
      </c>
      <c r="V107" s="133">
        <v>150.30000000000001</v>
      </c>
      <c r="W107" s="133">
        <v>150.30000000000001</v>
      </c>
      <c r="X107" s="133">
        <v>1971</v>
      </c>
      <c r="Y107" s="133">
        <v>0</v>
      </c>
      <c r="Z107" s="133">
        <v>0</v>
      </c>
      <c r="AA107" s="133">
        <v>0</v>
      </c>
      <c r="AB107" s="133">
        <v>0</v>
      </c>
      <c r="AC107" s="133">
        <v>0</v>
      </c>
      <c r="AD107" s="133">
        <v>0</v>
      </c>
      <c r="AE107" s="133">
        <v>0</v>
      </c>
      <c r="AF107" s="133">
        <v>0</v>
      </c>
      <c r="AG107" s="133">
        <v>0</v>
      </c>
      <c r="AH107" s="133">
        <v>0</v>
      </c>
      <c r="AI107" s="133">
        <v>0</v>
      </c>
      <c r="AJ107" s="133">
        <v>0</v>
      </c>
      <c r="AK107" s="133">
        <v>0</v>
      </c>
      <c r="AL107" s="133">
        <v>0</v>
      </c>
      <c r="AM107" s="133">
        <v>0</v>
      </c>
      <c r="AN107" s="133">
        <v>0</v>
      </c>
      <c r="AO107" s="133">
        <v>0</v>
      </c>
      <c r="AP107" s="133">
        <v>0</v>
      </c>
      <c r="AQ107" s="133">
        <v>0</v>
      </c>
      <c r="AR107" s="133">
        <v>0</v>
      </c>
      <c r="AS107" s="133">
        <v>0</v>
      </c>
      <c r="AT107" s="133">
        <v>0</v>
      </c>
      <c r="AU107" s="133">
        <v>0</v>
      </c>
      <c r="AV107" s="133">
        <v>0</v>
      </c>
      <c r="AW107" s="133">
        <v>0</v>
      </c>
      <c r="AX107" s="133">
        <v>0</v>
      </c>
      <c r="AY107" s="133">
        <v>0</v>
      </c>
      <c r="AZ107" s="133">
        <v>0</v>
      </c>
      <c r="BA107" s="133">
        <v>0</v>
      </c>
      <c r="BB107" s="133">
        <v>0</v>
      </c>
      <c r="BC107" s="133">
        <v>0</v>
      </c>
      <c r="BD107" s="133">
        <v>0</v>
      </c>
      <c r="BE107" s="133">
        <v>0</v>
      </c>
      <c r="BF107" s="133">
        <v>0</v>
      </c>
      <c r="BG107" s="133">
        <v>0</v>
      </c>
      <c r="BH107" s="133">
        <v>0</v>
      </c>
      <c r="BI107" s="133">
        <v>0</v>
      </c>
      <c r="BJ107" s="133">
        <v>0</v>
      </c>
      <c r="BK107" s="133">
        <v>0</v>
      </c>
      <c r="BL107" s="133">
        <v>0</v>
      </c>
    </row>
    <row r="108" spans="1:64">
      <c r="A108" s="85">
        <v>103</v>
      </c>
      <c r="B108" s="106" t="s">
        <v>1327</v>
      </c>
      <c r="C108" s="190" t="s">
        <v>1328</v>
      </c>
      <c r="D108" s="118"/>
      <c r="E108" s="133">
        <v>0</v>
      </c>
      <c r="F108" s="133">
        <v>0</v>
      </c>
      <c r="G108" s="133">
        <v>0</v>
      </c>
      <c r="H108" s="133">
        <v>0</v>
      </c>
      <c r="I108" s="133">
        <v>0</v>
      </c>
      <c r="J108" s="133">
        <v>0</v>
      </c>
      <c r="K108" s="133">
        <v>0</v>
      </c>
      <c r="L108" s="133">
        <v>0</v>
      </c>
      <c r="M108" s="133">
        <v>0</v>
      </c>
      <c r="N108" s="133">
        <v>0</v>
      </c>
      <c r="O108" s="133">
        <v>0</v>
      </c>
      <c r="P108" s="133">
        <v>0</v>
      </c>
      <c r="Q108" s="133">
        <v>0</v>
      </c>
      <c r="R108" s="133">
        <v>0</v>
      </c>
      <c r="S108" s="133">
        <v>0</v>
      </c>
      <c r="T108" s="133">
        <v>0</v>
      </c>
      <c r="U108" s="133">
        <v>0</v>
      </c>
      <c r="V108" s="133">
        <v>0</v>
      </c>
      <c r="W108" s="133">
        <v>0</v>
      </c>
      <c r="X108" s="133">
        <v>0</v>
      </c>
      <c r="Y108" s="133">
        <v>0</v>
      </c>
      <c r="Z108" s="133">
        <v>0</v>
      </c>
      <c r="AA108" s="133">
        <v>0</v>
      </c>
      <c r="AB108" s="133">
        <v>0</v>
      </c>
      <c r="AC108" s="133">
        <v>0</v>
      </c>
      <c r="AD108" s="133">
        <v>0</v>
      </c>
      <c r="AE108" s="133">
        <v>0</v>
      </c>
      <c r="AF108" s="133">
        <v>0</v>
      </c>
      <c r="AG108" s="133">
        <v>0</v>
      </c>
      <c r="AH108" s="133">
        <v>0</v>
      </c>
      <c r="AI108" s="133">
        <v>0</v>
      </c>
      <c r="AJ108" s="133">
        <v>0</v>
      </c>
      <c r="AK108" s="133">
        <v>0</v>
      </c>
      <c r="AL108" s="133">
        <v>0</v>
      </c>
      <c r="AM108" s="133">
        <v>0</v>
      </c>
      <c r="AN108" s="133">
        <v>0</v>
      </c>
      <c r="AO108" s="133">
        <v>0</v>
      </c>
      <c r="AP108" s="133">
        <v>0</v>
      </c>
      <c r="AQ108" s="133">
        <v>0</v>
      </c>
      <c r="AR108" s="133">
        <v>0</v>
      </c>
      <c r="AS108" s="133">
        <v>0</v>
      </c>
      <c r="AT108" s="133">
        <v>0</v>
      </c>
      <c r="AU108" s="133">
        <v>0</v>
      </c>
      <c r="AV108" s="133">
        <v>0</v>
      </c>
      <c r="AW108" s="133">
        <v>0</v>
      </c>
      <c r="AX108" s="133">
        <v>0</v>
      </c>
      <c r="AY108" s="133">
        <v>0</v>
      </c>
      <c r="AZ108" s="133">
        <v>0</v>
      </c>
      <c r="BA108" s="133">
        <v>0</v>
      </c>
      <c r="BB108" s="133">
        <v>0</v>
      </c>
      <c r="BC108" s="133">
        <v>0</v>
      </c>
      <c r="BD108" s="133">
        <v>0</v>
      </c>
      <c r="BE108" s="133">
        <v>0</v>
      </c>
      <c r="BF108" s="133">
        <v>0</v>
      </c>
      <c r="BG108" s="133">
        <v>0</v>
      </c>
      <c r="BH108" s="133">
        <v>0</v>
      </c>
      <c r="BI108" s="133">
        <v>0</v>
      </c>
      <c r="BJ108" s="133">
        <v>0</v>
      </c>
      <c r="BK108" s="133">
        <v>0</v>
      </c>
      <c r="BL108" s="133">
        <v>0</v>
      </c>
    </row>
    <row r="109" spans="1:64">
      <c r="A109" s="85">
        <v>104</v>
      </c>
      <c r="B109" s="106" t="s">
        <v>913</v>
      </c>
      <c r="C109" s="190" t="s">
        <v>914</v>
      </c>
      <c r="D109" s="118"/>
      <c r="E109" s="133">
        <v>18000</v>
      </c>
      <c r="F109" s="133">
        <v>0</v>
      </c>
      <c r="G109" s="133">
        <v>1620</v>
      </c>
      <c r="H109" s="133">
        <v>1620</v>
      </c>
      <c r="I109" s="133">
        <v>21240</v>
      </c>
      <c r="J109" s="133">
        <v>0</v>
      </c>
      <c r="K109" s="133">
        <v>0</v>
      </c>
      <c r="L109" s="133">
        <v>0</v>
      </c>
      <c r="M109" s="133">
        <v>0</v>
      </c>
      <c r="N109" s="133">
        <v>0</v>
      </c>
      <c r="O109" s="133">
        <v>0</v>
      </c>
      <c r="P109" s="133">
        <v>0</v>
      </c>
      <c r="Q109" s="133">
        <v>0</v>
      </c>
      <c r="R109" s="133">
        <v>0</v>
      </c>
      <c r="S109" s="133">
        <v>0</v>
      </c>
      <c r="T109" s="133">
        <v>0</v>
      </c>
      <c r="U109" s="133">
        <v>0</v>
      </c>
      <c r="V109" s="133">
        <v>0</v>
      </c>
      <c r="W109" s="133">
        <v>0</v>
      </c>
      <c r="X109" s="133">
        <v>0</v>
      </c>
      <c r="Y109" s="133">
        <v>0</v>
      </c>
      <c r="Z109" s="133">
        <v>0</v>
      </c>
      <c r="AA109" s="133">
        <v>0</v>
      </c>
      <c r="AB109" s="133">
        <v>0</v>
      </c>
      <c r="AC109" s="133">
        <v>0</v>
      </c>
      <c r="AD109" s="133">
        <v>0</v>
      </c>
      <c r="AE109" s="133">
        <v>0</v>
      </c>
      <c r="AF109" s="133">
        <v>0</v>
      </c>
      <c r="AG109" s="133">
        <v>0</v>
      </c>
      <c r="AH109" s="133">
        <v>0</v>
      </c>
      <c r="AI109" s="133">
        <v>0</v>
      </c>
      <c r="AJ109" s="133">
        <v>0</v>
      </c>
      <c r="AK109" s="133">
        <v>0</v>
      </c>
      <c r="AL109" s="133">
        <v>0</v>
      </c>
      <c r="AM109" s="133">
        <v>0</v>
      </c>
      <c r="AN109" s="133">
        <v>0</v>
      </c>
      <c r="AO109" s="133">
        <v>0</v>
      </c>
      <c r="AP109" s="133">
        <v>0</v>
      </c>
      <c r="AQ109" s="133">
        <v>0</v>
      </c>
      <c r="AR109" s="133">
        <v>0</v>
      </c>
      <c r="AS109" s="133">
        <v>0</v>
      </c>
      <c r="AT109" s="133">
        <v>0</v>
      </c>
      <c r="AU109" s="133">
        <v>0</v>
      </c>
      <c r="AV109" s="133">
        <v>0</v>
      </c>
      <c r="AW109" s="133">
        <v>0</v>
      </c>
      <c r="AX109" s="133">
        <v>0</v>
      </c>
      <c r="AY109" s="133">
        <v>0</v>
      </c>
      <c r="AZ109" s="133">
        <v>0</v>
      </c>
      <c r="BA109" s="133">
        <v>0</v>
      </c>
      <c r="BB109" s="133">
        <v>0</v>
      </c>
      <c r="BC109" s="133">
        <v>0</v>
      </c>
      <c r="BD109" s="133">
        <v>0</v>
      </c>
      <c r="BE109" s="133">
        <v>0</v>
      </c>
      <c r="BF109" s="133">
        <v>0</v>
      </c>
      <c r="BG109" s="133">
        <v>0</v>
      </c>
      <c r="BH109" s="133">
        <v>0</v>
      </c>
      <c r="BI109" s="133">
        <v>0</v>
      </c>
      <c r="BJ109" s="133">
        <v>0</v>
      </c>
      <c r="BK109" s="133">
        <v>0</v>
      </c>
      <c r="BL109" s="133">
        <v>0</v>
      </c>
    </row>
    <row r="110" spans="1:64">
      <c r="A110" s="85">
        <v>105</v>
      </c>
      <c r="B110" s="106" t="s">
        <v>1329</v>
      </c>
      <c r="C110" s="190" t="s">
        <v>1330</v>
      </c>
      <c r="D110" s="118"/>
      <c r="E110" s="133">
        <v>0</v>
      </c>
      <c r="F110" s="133">
        <v>0</v>
      </c>
      <c r="G110" s="133">
        <v>0</v>
      </c>
      <c r="H110" s="133">
        <v>0</v>
      </c>
      <c r="I110" s="133">
        <v>0</v>
      </c>
      <c r="J110" s="133">
        <v>0</v>
      </c>
      <c r="K110" s="133">
        <v>0</v>
      </c>
      <c r="L110" s="133">
        <v>0</v>
      </c>
      <c r="M110" s="133">
        <v>0</v>
      </c>
      <c r="N110" s="133">
        <v>0</v>
      </c>
      <c r="O110" s="133">
        <v>0</v>
      </c>
      <c r="P110" s="133">
        <v>0</v>
      </c>
      <c r="Q110" s="133">
        <v>0</v>
      </c>
      <c r="R110" s="133">
        <v>0</v>
      </c>
      <c r="S110" s="133">
        <v>0</v>
      </c>
      <c r="T110" s="133">
        <v>0</v>
      </c>
      <c r="U110" s="133">
        <v>0</v>
      </c>
      <c r="V110" s="133">
        <v>0</v>
      </c>
      <c r="W110" s="133">
        <v>0</v>
      </c>
      <c r="X110" s="133">
        <v>0</v>
      </c>
      <c r="Y110" s="133">
        <v>0</v>
      </c>
      <c r="Z110" s="133">
        <v>0</v>
      </c>
      <c r="AA110" s="133">
        <v>0</v>
      </c>
      <c r="AB110" s="133">
        <v>0</v>
      </c>
      <c r="AC110" s="133">
        <v>0</v>
      </c>
      <c r="AD110" s="133">
        <v>0</v>
      </c>
      <c r="AE110" s="133">
        <v>0</v>
      </c>
      <c r="AF110" s="133">
        <v>0</v>
      </c>
      <c r="AG110" s="133">
        <v>0</v>
      </c>
      <c r="AH110" s="133">
        <v>0</v>
      </c>
      <c r="AI110" s="133">
        <v>0</v>
      </c>
      <c r="AJ110" s="133">
        <v>0</v>
      </c>
      <c r="AK110" s="133">
        <v>0</v>
      </c>
      <c r="AL110" s="133">
        <v>0</v>
      </c>
      <c r="AM110" s="133">
        <v>0</v>
      </c>
      <c r="AN110" s="133">
        <v>0</v>
      </c>
      <c r="AO110" s="133">
        <v>0</v>
      </c>
      <c r="AP110" s="133">
        <v>0</v>
      </c>
      <c r="AQ110" s="133">
        <v>0</v>
      </c>
      <c r="AR110" s="133">
        <v>0</v>
      </c>
      <c r="AS110" s="133">
        <v>0</v>
      </c>
      <c r="AT110" s="133">
        <v>0</v>
      </c>
      <c r="AU110" s="133">
        <v>0</v>
      </c>
      <c r="AV110" s="133">
        <v>0</v>
      </c>
      <c r="AW110" s="133">
        <v>0</v>
      </c>
      <c r="AX110" s="133">
        <v>0</v>
      </c>
      <c r="AY110" s="133">
        <v>0</v>
      </c>
      <c r="AZ110" s="133">
        <v>0</v>
      </c>
      <c r="BA110" s="133">
        <v>0</v>
      </c>
      <c r="BB110" s="133">
        <v>0</v>
      </c>
      <c r="BC110" s="133">
        <v>0</v>
      </c>
      <c r="BD110" s="133">
        <v>0</v>
      </c>
      <c r="BE110" s="133">
        <v>0</v>
      </c>
      <c r="BF110" s="133">
        <v>0</v>
      </c>
      <c r="BG110" s="133">
        <v>0</v>
      </c>
      <c r="BH110" s="133">
        <v>0</v>
      </c>
      <c r="BI110" s="133">
        <v>0</v>
      </c>
      <c r="BJ110" s="133">
        <v>0</v>
      </c>
      <c r="BK110" s="133">
        <v>0</v>
      </c>
      <c r="BL110" s="133">
        <v>0</v>
      </c>
    </row>
    <row r="111" spans="1:64">
      <c r="A111" s="85">
        <v>106</v>
      </c>
      <c r="B111" s="106" t="s">
        <v>1331</v>
      </c>
      <c r="C111" s="190" t="s">
        <v>1332</v>
      </c>
      <c r="D111" s="118"/>
      <c r="E111" s="133">
        <v>0</v>
      </c>
      <c r="F111" s="133">
        <v>0</v>
      </c>
      <c r="G111" s="133">
        <v>0</v>
      </c>
      <c r="H111" s="133">
        <v>0</v>
      </c>
      <c r="I111" s="133">
        <v>0</v>
      </c>
      <c r="J111" s="133">
        <v>0</v>
      </c>
      <c r="K111" s="133">
        <v>0</v>
      </c>
      <c r="L111" s="133">
        <v>0</v>
      </c>
      <c r="M111" s="133">
        <v>0</v>
      </c>
      <c r="N111" s="133">
        <v>0</v>
      </c>
      <c r="O111" s="133">
        <v>0</v>
      </c>
      <c r="P111" s="133">
        <v>0</v>
      </c>
      <c r="Q111" s="133">
        <v>0</v>
      </c>
      <c r="R111" s="133">
        <v>0</v>
      </c>
      <c r="S111" s="133">
        <v>0</v>
      </c>
      <c r="T111" s="133">
        <v>0</v>
      </c>
      <c r="U111" s="133">
        <v>0</v>
      </c>
      <c r="V111" s="133">
        <v>0</v>
      </c>
      <c r="W111" s="133">
        <v>0</v>
      </c>
      <c r="X111" s="133">
        <v>0</v>
      </c>
      <c r="Y111" s="133">
        <v>0</v>
      </c>
      <c r="Z111" s="133">
        <v>0</v>
      </c>
      <c r="AA111" s="133">
        <v>0</v>
      </c>
      <c r="AB111" s="133">
        <v>0</v>
      </c>
      <c r="AC111" s="133">
        <v>0</v>
      </c>
      <c r="AD111" s="133">
        <v>0</v>
      </c>
      <c r="AE111" s="133">
        <v>0</v>
      </c>
      <c r="AF111" s="133">
        <v>0</v>
      </c>
      <c r="AG111" s="133">
        <v>0</v>
      </c>
      <c r="AH111" s="133">
        <v>0</v>
      </c>
      <c r="AI111" s="133">
        <v>0</v>
      </c>
      <c r="AJ111" s="133">
        <v>0</v>
      </c>
      <c r="AK111" s="133">
        <v>0</v>
      </c>
      <c r="AL111" s="133">
        <v>0</v>
      </c>
      <c r="AM111" s="133">
        <v>0</v>
      </c>
      <c r="AN111" s="133">
        <v>0</v>
      </c>
      <c r="AO111" s="133">
        <v>0</v>
      </c>
      <c r="AP111" s="133">
        <v>0</v>
      </c>
      <c r="AQ111" s="133">
        <v>0</v>
      </c>
      <c r="AR111" s="133">
        <v>0</v>
      </c>
      <c r="AS111" s="133">
        <v>0</v>
      </c>
      <c r="AT111" s="133">
        <v>0</v>
      </c>
      <c r="AU111" s="133">
        <v>0</v>
      </c>
      <c r="AV111" s="133">
        <v>0</v>
      </c>
      <c r="AW111" s="133">
        <v>0</v>
      </c>
      <c r="AX111" s="133">
        <v>0</v>
      </c>
      <c r="AY111" s="133">
        <v>0</v>
      </c>
      <c r="AZ111" s="133">
        <v>0</v>
      </c>
      <c r="BA111" s="133">
        <v>0</v>
      </c>
      <c r="BB111" s="133">
        <v>0</v>
      </c>
      <c r="BC111" s="133">
        <v>0</v>
      </c>
      <c r="BD111" s="133">
        <v>0</v>
      </c>
      <c r="BE111" s="133">
        <v>0</v>
      </c>
      <c r="BF111" s="133">
        <v>0</v>
      </c>
      <c r="BG111" s="133">
        <v>0</v>
      </c>
      <c r="BH111" s="133">
        <v>0</v>
      </c>
      <c r="BI111" s="133">
        <v>0</v>
      </c>
      <c r="BJ111" s="133">
        <v>0</v>
      </c>
      <c r="BK111" s="133">
        <v>0</v>
      </c>
      <c r="BL111" s="133">
        <v>0</v>
      </c>
    </row>
    <row r="112" spans="1:64">
      <c r="A112" s="85">
        <v>107</v>
      </c>
      <c r="B112" s="106" t="s">
        <v>1333</v>
      </c>
      <c r="C112" s="190" t="s">
        <v>1334</v>
      </c>
      <c r="D112" s="118"/>
      <c r="E112" s="133">
        <v>0</v>
      </c>
      <c r="F112" s="133">
        <v>0</v>
      </c>
      <c r="G112" s="133">
        <v>0</v>
      </c>
      <c r="H112" s="133">
        <v>0</v>
      </c>
      <c r="I112" s="133">
        <v>0</v>
      </c>
      <c r="J112" s="133">
        <v>0</v>
      </c>
      <c r="K112" s="133">
        <v>0</v>
      </c>
      <c r="L112" s="133">
        <v>0</v>
      </c>
      <c r="M112" s="133">
        <v>0</v>
      </c>
      <c r="N112" s="133">
        <v>0</v>
      </c>
      <c r="O112" s="133">
        <v>0</v>
      </c>
      <c r="P112" s="133">
        <v>0</v>
      </c>
      <c r="Q112" s="133">
        <v>0</v>
      </c>
      <c r="R112" s="133">
        <v>0</v>
      </c>
      <c r="S112" s="133">
        <v>0</v>
      </c>
      <c r="T112" s="133">
        <v>0</v>
      </c>
      <c r="U112" s="133">
        <v>0</v>
      </c>
      <c r="V112" s="133">
        <v>0</v>
      </c>
      <c r="W112" s="133">
        <v>0</v>
      </c>
      <c r="X112" s="133">
        <v>0</v>
      </c>
      <c r="Y112" s="133">
        <v>0</v>
      </c>
      <c r="Z112" s="133">
        <v>0</v>
      </c>
      <c r="AA112" s="133">
        <v>0</v>
      </c>
      <c r="AB112" s="133">
        <v>0</v>
      </c>
      <c r="AC112" s="133">
        <v>0</v>
      </c>
      <c r="AD112" s="133">
        <v>0</v>
      </c>
      <c r="AE112" s="133">
        <v>0</v>
      </c>
      <c r="AF112" s="133">
        <v>0</v>
      </c>
      <c r="AG112" s="133">
        <v>0</v>
      </c>
      <c r="AH112" s="133">
        <v>0</v>
      </c>
      <c r="AI112" s="133">
        <v>0</v>
      </c>
      <c r="AJ112" s="133">
        <v>0</v>
      </c>
      <c r="AK112" s="133">
        <v>0</v>
      </c>
      <c r="AL112" s="133">
        <v>0</v>
      </c>
      <c r="AM112" s="133">
        <v>0</v>
      </c>
      <c r="AN112" s="133">
        <v>0</v>
      </c>
      <c r="AO112" s="133">
        <v>0</v>
      </c>
      <c r="AP112" s="133">
        <v>0</v>
      </c>
      <c r="AQ112" s="133">
        <v>0</v>
      </c>
      <c r="AR112" s="133">
        <v>0</v>
      </c>
      <c r="AS112" s="133">
        <v>0</v>
      </c>
      <c r="AT112" s="133">
        <v>0</v>
      </c>
      <c r="AU112" s="133">
        <v>0</v>
      </c>
      <c r="AV112" s="133">
        <v>0</v>
      </c>
      <c r="AW112" s="133">
        <v>0</v>
      </c>
      <c r="AX112" s="133">
        <v>0</v>
      </c>
      <c r="AY112" s="133">
        <v>0</v>
      </c>
      <c r="AZ112" s="133">
        <v>0</v>
      </c>
      <c r="BA112" s="133">
        <v>0</v>
      </c>
      <c r="BB112" s="133">
        <v>0</v>
      </c>
      <c r="BC112" s="133">
        <v>0</v>
      </c>
      <c r="BD112" s="133">
        <v>0</v>
      </c>
      <c r="BE112" s="133">
        <v>0</v>
      </c>
      <c r="BF112" s="133">
        <v>0</v>
      </c>
      <c r="BG112" s="133">
        <v>0</v>
      </c>
      <c r="BH112" s="133">
        <v>0</v>
      </c>
      <c r="BI112" s="133">
        <v>0</v>
      </c>
      <c r="BJ112" s="133">
        <v>0</v>
      </c>
      <c r="BK112" s="133">
        <v>0</v>
      </c>
      <c r="BL112" s="133">
        <v>0</v>
      </c>
    </row>
    <row r="113" spans="1:64">
      <c r="A113" s="85">
        <v>108</v>
      </c>
      <c r="B113" s="106" t="s">
        <v>1335</v>
      </c>
      <c r="C113" s="190" t="s">
        <v>1204</v>
      </c>
      <c r="D113" s="118"/>
      <c r="E113" s="133">
        <v>0</v>
      </c>
      <c r="F113" s="133">
        <v>0</v>
      </c>
      <c r="G113" s="133">
        <v>0</v>
      </c>
      <c r="H113" s="133">
        <v>0</v>
      </c>
      <c r="I113" s="133">
        <v>0</v>
      </c>
      <c r="J113" s="133">
        <v>0</v>
      </c>
      <c r="K113" s="133">
        <v>0</v>
      </c>
      <c r="L113" s="133">
        <v>0</v>
      </c>
      <c r="M113" s="133">
        <v>0</v>
      </c>
      <c r="N113" s="133">
        <v>0</v>
      </c>
      <c r="O113" s="133">
        <v>0</v>
      </c>
      <c r="P113" s="133">
        <v>0</v>
      </c>
      <c r="Q113" s="133">
        <v>0</v>
      </c>
      <c r="R113" s="133">
        <v>0</v>
      </c>
      <c r="S113" s="133">
        <v>0</v>
      </c>
      <c r="T113" s="133">
        <v>0</v>
      </c>
      <c r="U113" s="133">
        <v>0</v>
      </c>
      <c r="V113" s="133">
        <v>0</v>
      </c>
      <c r="W113" s="133">
        <v>0</v>
      </c>
      <c r="X113" s="133">
        <v>0</v>
      </c>
      <c r="Y113" s="133">
        <v>0</v>
      </c>
      <c r="Z113" s="133">
        <v>0</v>
      </c>
      <c r="AA113" s="133">
        <v>0</v>
      </c>
      <c r="AB113" s="133">
        <v>0</v>
      </c>
      <c r="AC113" s="133">
        <v>0</v>
      </c>
      <c r="AD113" s="133">
        <v>0</v>
      </c>
      <c r="AE113" s="133">
        <v>0</v>
      </c>
      <c r="AF113" s="133">
        <v>0</v>
      </c>
      <c r="AG113" s="133">
        <v>0</v>
      </c>
      <c r="AH113" s="133">
        <v>0</v>
      </c>
      <c r="AI113" s="133">
        <v>0</v>
      </c>
      <c r="AJ113" s="133">
        <v>0</v>
      </c>
      <c r="AK113" s="133">
        <v>0</v>
      </c>
      <c r="AL113" s="133">
        <v>0</v>
      </c>
      <c r="AM113" s="133">
        <v>0</v>
      </c>
      <c r="AN113" s="133">
        <v>0</v>
      </c>
      <c r="AO113" s="133">
        <v>0</v>
      </c>
      <c r="AP113" s="133">
        <v>0</v>
      </c>
      <c r="AQ113" s="133">
        <v>0</v>
      </c>
      <c r="AR113" s="133">
        <v>0</v>
      </c>
      <c r="AS113" s="133">
        <v>0</v>
      </c>
      <c r="AT113" s="133">
        <v>0</v>
      </c>
      <c r="AU113" s="133">
        <v>0</v>
      </c>
      <c r="AV113" s="133">
        <v>0</v>
      </c>
      <c r="AW113" s="133">
        <v>0</v>
      </c>
      <c r="AX113" s="133">
        <v>0</v>
      </c>
      <c r="AY113" s="133">
        <v>0</v>
      </c>
      <c r="AZ113" s="133">
        <v>0</v>
      </c>
      <c r="BA113" s="133">
        <v>0</v>
      </c>
      <c r="BB113" s="133">
        <v>0</v>
      </c>
      <c r="BC113" s="133">
        <v>0</v>
      </c>
      <c r="BD113" s="133">
        <v>0</v>
      </c>
      <c r="BE113" s="133">
        <v>0</v>
      </c>
      <c r="BF113" s="133">
        <v>0</v>
      </c>
      <c r="BG113" s="133">
        <v>0</v>
      </c>
      <c r="BH113" s="133">
        <v>0</v>
      </c>
      <c r="BI113" s="133">
        <v>0</v>
      </c>
      <c r="BJ113" s="133">
        <v>0</v>
      </c>
      <c r="BK113" s="133">
        <v>0</v>
      </c>
      <c r="BL113" s="133">
        <v>0</v>
      </c>
    </row>
    <row r="114" spans="1:64">
      <c r="A114" s="85">
        <v>109</v>
      </c>
      <c r="B114" s="106" t="s">
        <v>875</v>
      </c>
      <c r="C114" s="190" t="s">
        <v>876</v>
      </c>
      <c r="D114" s="118"/>
      <c r="E114" s="133">
        <v>68420</v>
      </c>
      <c r="F114" s="133">
        <v>0</v>
      </c>
      <c r="G114" s="133">
        <v>6157.8</v>
      </c>
      <c r="H114" s="133">
        <v>6157.8</v>
      </c>
      <c r="I114" s="133">
        <v>80735.599999999991</v>
      </c>
      <c r="J114" s="133">
        <v>141050</v>
      </c>
      <c r="K114" s="133">
        <v>0</v>
      </c>
      <c r="L114" s="133">
        <v>12694.5</v>
      </c>
      <c r="M114" s="133">
        <v>12694.5</v>
      </c>
      <c r="N114" s="133">
        <v>166439</v>
      </c>
      <c r="O114" s="133">
        <v>96150</v>
      </c>
      <c r="P114" s="133">
        <v>0</v>
      </c>
      <c r="Q114" s="133">
        <v>8653.5</v>
      </c>
      <c r="R114" s="133">
        <v>8653.5</v>
      </c>
      <c r="S114" s="133">
        <v>113457</v>
      </c>
      <c r="T114" s="133">
        <v>82280</v>
      </c>
      <c r="U114" s="133">
        <v>0</v>
      </c>
      <c r="V114" s="133">
        <v>7404.9999999999991</v>
      </c>
      <c r="W114" s="133">
        <v>7404.9999999999991</v>
      </c>
      <c r="X114" s="133">
        <v>97090</v>
      </c>
      <c r="Y114" s="133">
        <v>0</v>
      </c>
      <c r="Z114" s="133">
        <v>0</v>
      </c>
      <c r="AA114" s="133">
        <v>0</v>
      </c>
      <c r="AB114" s="133">
        <v>0</v>
      </c>
      <c r="AC114" s="133">
        <v>0</v>
      </c>
      <c r="AD114" s="133">
        <v>0</v>
      </c>
      <c r="AE114" s="133">
        <v>0</v>
      </c>
      <c r="AF114" s="133">
        <v>0</v>
      </c>
      <c r="AG114" s="133">
        <v>0</v>
      </c>
      <c r="AH114" s="133">
        <v>0</v>
      </c>
      <c r="AI114" s="133">
        <v>0</v>
      </c>
      <c r="AJ114" s="133">
        <v>0</v>
      </c>
      <c r="AK114" s="133">
        <v>0</v>
      </c>
      <c r="AL114" s="133">
        <v>0</v>
      </c>
      <c r="AM114" s="133">
        <v>0</v>
      </c>
      <c r="AN114" s="133">
        <v>0</v>
      </c>
      <c r="AO114" s="133">
        <v>0</v>
      </c>
      <c r="AP114" s="133">
        <v>0</v>
      </c>
      <c r="AQ114" s="133">
        <v>0</v>
      </c>
      <c r="AR114" s="133">
        <v>0</v>
      </c>
      <c r="AS114" s="133">
        <v>0</v>
      </c>
      <c r="AT114" s="133">
        <v>0</v>
      </c>
      <c r="AU114" s="133">
        <v>0</v>
      </c>
      <c r="AV114" s="133">
        <v>0</v>
      </c>
      <c r="AW114" s="133">
        <v>0</v>
      </c>
      <c r="AX114" s="133">
        <v>0</v>
      </c>
      <c r="AY114" s="133">
        <v>0</v>
      </c>
      <c r="AZ114" s="133">
        <v>0</v>
      </c>
      <c r="BA114" s="133">
        <v>0</v>
      </c>
      <c r="BB114" s="133">
        <v>0</v>
      </c>
      <c r="BC114" s="133">
        <v>0</v>
      </c>
      <c r="BD114" s="133">
        <v>0</v>
      </c>
      <c r="BE114" s="133">
        <v>0</v>
      </c>
      <c r="BF114" s="133">
        <v>0</v>
      </c>
      <c r="BG114" s="133">
        <v>0</v>
      </c>
      <c r="BH114" s="133">
        <v>0</v>
      </c>
      <c r="BI114" s="133">
        <v>0</v>
      </c>
      <c r="BJ114" s="133">
        <v>0</v>
      </c>
      <c r="BK114" s="133">
        <v>0</v>
      </c>
      <c r="BL114" s="133">
        <v>0</v>
      </c>
    </row>
    <row r="115" spans="1:64">
      <c r="A115" s="85">
        <v>110</v>
      </c>
      <c r="B115" s="106" t="s">
        <v>930</v>
      </c>
      <c r="C115" s="190" t="s">
        <v>931</v>
      </c>
      <c r="D115" s="118"/>
      <c r="E115" s="133">
        <v>0</v>
      </c>
      <c r="F115" s="133">
        <v>0</v>
      </c>
      <c r="G115" s="133">
        <v>0</v>
      </c>
      <c r="H115" s="133">
        <v>0</v>
      </c>
      <c r="I115" s="133">
        <v>0</v>
      </c>
      <c r="J115" s="133">
        <v>675771</v>
      </c>
      <c r="K115" s="133">
        <v>0</v>
      </c>
      <c r="L115" s="133">
        <v>60819.39</v>
      </c>
      <c r="M115" s="133">
        <v>60819.39</v>
      </c>
      <c r="N115" s="133">
        <v>797410</v>
      </c>
      <c r="O115" s="133">
        <v>783026</v>
      </c>
      <c r="P115" s="133">
        <v>0</v>
      </c>
      <c r="Q115" s="133">
        <v>70472.34</v>
      </c>
      <c r="R115" s="133">
        <v>70472.34</v>
      </c>
      <c r="S115" s="133">
        <v>923971</v>
      </c>
      <c r="T115" s="133">
        <v>822448</v>
      </c>
      <c r="U115" s="133">
        <v>0</v>
      </c>
      <c r="V115" s="133">
        <v>74020.319999999992</v>
      </c>
      <c r="W115" s="133">
        <v>74020.319999999992</v>
      </c>
      <c r="X115" s="133">
        <v>970489</v>
      </c>
      <c r="Y115" s="133">
        <v>0</v>
      </c>
      <c r="Z115" s="133">
        <v>0</v>
      </c>
      <c r="AA115" s="133">
        <v>0</v>
      </c>
      <c r="AB115" s="133">
        <v>0</v>
      </c>
      <c r="AC115" s="133">
        <v>0</v>
      </c>
      <c r="AD115" s="133">
        <v>0</v>
      </c>
      <c r="AE115" s="133">
        <v>0</v>
      </c>
      <c r="AF115" s="133">
        <v>0</v>
      </c>
      <c r="AG115" s="133">
        <v>0</v>
      </c>
      <c r="AH115" s="133">
        <v>0</v>
      </c>
      <c r="AI115" s="133">
        <v>0</v>
      </c>
      <c r="AJ115" s="133">
        <v>0</v>
      </c>
      <c r="AK115" s="133">
        <v>0</v>
      </c>
      <c r="AL115" s="133">
        <v>0</v>
      </c>
      <c r="AM115" s="133">
        <v>0</v>
      </c>
      <c r="AN115" s="133">
        <v>0</v>
      </c>
      <c r="AO115" s="133">
        <v>0</v>
      </c>
      <c r="AP115" s="133">
        <v>0</v>
      </c>
      <c r="AQ115" s="133">
        <v>0</v>
      </c>
      <c r="AR115" s="133">
        <v>0</v>
      </c>
      <c r="AS115" s="133">
        <v>0</v>
      </c>
      <c r="AT115" s="133">
        <v>0</v>
      </c>
      <c r="AU115" s="133">
        <v>0</v>
      </c>
      <c r="AV115" s="133">
        <v>0</v>
      </c>
      <c r="AW115" s="133">
        <v>0</v>
      </c>
      <c r="AX115" s="133">
        <v>0</v>
      </c>
      <c r="AY115" s="133">
        <v>0</v>
      </c>
      <c r="AZ115" s="133">
        <v>0</v>
      </c>
      <c r="BA115" s="133">
        <v>0</v>
      </c>
      <c r="BB115" s="133">
        <v>0</v>
      </c>
      <c r="BC115" s="133">
        <v>0</v>
      </c>
      <c r="BD115" s="133">
        <v>0</v>
      </c>
      <c r="BE115" s="133">
        <v>0</v>
      </c>
      <c r="BF115" s="133">
        <v>0</v>
      </c>
      <c r="BG115" s="133">
        <v>0</v>
      </c>
      <c r="BH115" s="133">
        <v>0</v>
      </c>
      <c r="BI115" s="133">
        <v>0</v>
      </c>
      <c r="BJ115" s="133">
        <v>0</v>
      </c>
      <c r="BK115" s="133">
        <v>0</v>
      </c>
      <c r="BL115" s="133">
        <v>0</v>
      </c>
    </row>
    <row r="116" spans="1:64">
      <c r="A116" s="85">
        <v>111</v>
      </c>
      <c r="B116" s="106" t="s">
        <v>1336</v>
      </c>
      <c r="C116" s="190" t="s">
        <v>1337</v>
      </c>
      <c r="D116" s="118"/>
      <c r="E116" s="133">
        <v>0</v>
      </c>
      <c r="F116" s="133">
        <v>0</v>
      </c>
      <c r="G116" s="133">
        <v>0</v>
      </c>
      <c r="H116" s="133">
        <v>0</v>
      </c>
      <c r="I116" s="133">
        <v>0</v>
      </c>
      <c r="J116" s="133">
        <v>0</v>
      </c>
      <c r="K116" s="133">
        <v>0</v>
      </c>
      <c r="L116" s="133">
        <v>0</v>
      </c>
      <c r="M116" s="133">
        <v>0</v>
      </c>
      <c r="N116" s="133">
        <v>0</v>
      </c>
      <c r="O116" s="133">
        <v>0</v>
      </c>
      <c r="P116" s="133">
        <v>0</v>
      </c>
      <c r="Q116" s="133">
        <v>0</v>
      </c>
      <c r="R116" s="133">
        <v>0</v>
      </c>
      <c r="S116" s="133">
        <v>0</v>
      </c>
      <c r="T116" s="133">
        <v>0</v>
      </c>
      <c r="U116" s="133">
        <v>0</v>
      </c>
      <c r="V116" s="133">
        <v>0</v>
      </c>
      <c r="W116" s="133">
        <v>0</v>
      </c>
      <c r="X116" s="133">
        <v>0</v>
      </c>
      <c r="Y116" s="133">
        <v>0</v>
      </c>
      <c r="Z116" s="133">
        <v>0</v>
      </c>
      <c r="AA116" s="133">
        <v>0</v>
      </c>
      <c r="AB116" s="133">
        <v>0</v>
      </c>
      <c r="AC116" s="133">
        <v>0</v>
      </c>
      <c r="AD116" s="133">
        <v>0</v>
      </c>
      <c r="AE116" s="133">
        <v>0</v>
      </c>
      <c r="AF116" s="133">
        <v>0</v>
      </c>
      <c r="AG116" s="133">
        <v>0</v>
      </c>
      <c r="AH116" s="133">
        <v>0</v>
      </c>
      <c r="AI116" s="133">
        <v>0</v>
      </c>
      <c r="AJ116" s="133">
        <v>0</v>
      </c>
      <c r="AK116" s="133">
        <v>0</v>
      </c>
      <c r="AL116" s="133">
        <v>0</v>
      </c>
      <c r="AM116" s="133">
        <v>0</v>
      </c>
      <c r="AN116" s="133">
        <v>0</v>
      </c>
      <c r="AO116" s="133">
        <v>0</v>
      </c>
      <c r="AP116" s="133">
        <v>0</v>
      </c>
      <c r="AQ116" s="133">
        <v>0</v>
      </c>
      <c r="AR116" s="133">
        <v>0</v>
      </c>
      <c r="AS116" s="133">
        <v>0</v>
      </c>
      <c r="AT116" s="133">
        <v>0</v>
      </c>
      <c r="AU116" s="133">
        <v>0</v>
      </c>
      <c r="AV116" s="133">
        <v>0</v>
      </c>
      <c r="AW116" s="133">
        <v>0</v>
      </c>
      <c r="AX116" s="133">
        <v>0</v>
      </c>
      <c r="AY116" s="133">
        <v>0</v>
      </c>
      <c r="AZ116" s="133">
        <v>0</v>
      </c>
      <c r="BA116" s="133">
        <v>0</v>
      </c>
      <c r="BB116" s="133">
        <v>0</v>
      </c>
      <c r="BC116" s="133">
        <v>0</v>
      </c>
      <c r="BD116" s="133">
        <v>0</v>
      </c>
      <c r="BE116" s="133">
        <v>0</v>
      </c>
      <c r="BF116" s="133">
        <v>0</v>
      </c>
      <c r="BG116" s="133">
        <v>0</v>
      </c>
      <c r="BH116" s="133">
        <v>0</v>
      </c>
      <c r="BI116" s="133">
        <v>0</v>
      </c>
      <c r="BJ116" s="133">
        <v>0</v>
      </c>
      <c r="BK116" s="133">
        <v>0</v>
      </c>
      <c r="BL116" s="133">
        <v>0</v>
      </c>
    </row>
    <row r="117" spans="1:64">
      <c r="A117" s="85">
        <v>112</v>
      </c>
      <c r="B117" s="106" t="s">
        <v>1080</v>
      </c>
      <c r="C117" s="190" t="s">
        <v>1081</v>
      </c>
      <c r="D117" s="118"/>
      <c r="E117" s="133">
        <v>0</v>
      </c>
      <c r="F117" s="133">
        <v>0</v>
      </c>
      <c r="G117" s="133">
        <v>0</v>
      </c>
      <c r="H117" s="133">
        <v>0</v>
      </c>
      <c r="I117" s="133">
        <v>0</v>
      </c>
      <c r="J117" s="133">
        <v>0</v>
      </c>
      <c r="K117" s="133">
        <v>0</v>
      </c>
      <c r="L117" s="133">
        <v>0</v>
      </c>
      <c r="M117" s="133">
        <v>0</v>
      </c>
      <c r="N117" s="133">
        <v>0</v>
      </c>
      <c r="O117" s="133">
        <v>4200</v>
      </c>
      <c r="P117" s="133">
        <v>0</v>
      </c>
      <c r="Q117" s="133">
        <v>378</v>
      </c>
      <c r="R117" s="133">
        <v>378</v>
      </c>
      <c r="S117" s="133">
        <v>4956</v>
      </c>
      <c r="T117" s="133">
        <v>0</v>
      </c>
      <c r="U117" s="133">
        <v>0</v>
      </c>
      <c r="V117" s="133">
        <v>0</v>
      </c>
      <c r="W117" s="133">
        <v>0</v>
      </c>
      <c r="X117" s="133">
        <v>0</v>
      </c>
      <c r="Y117" s="133">
        <v>0</v>
      </c>
      <c r="Z117" s="133">
        <v>0</v>
      </c>
      <c r="AA117" s="133">
        <v>0</v>
      </c>
      <c r="AB117" s="133">
        <v>0</v>
      </c>
      <c r="AC117" s="133">
        <v>0</v>
      </c>
      <c r="AD117" s="133">
        <v>0</v>
      </c>
      <c r="AE117" s="133">
        <v>0</v>
      </c>
      <c r="AF117" s="133">
        <v>0</v>
      </c>
      <c r="AG117" s="133">
        <v>0</v>
      </c>
      <c r="AH117" s="133">
        <v>0</v>
      </c>
      <c r="AI117" s="133">
        <v>0</v>
      </c>
      <c r="AJ117" s="133">
        <v>0</v>
      </c>
      <c r="AK117" s="133">
        <v>0</v>
      </c>
      <c r="AL117" s="133">
        <v>0</v>
      </c>
      <c r="AM117" s="133">
        <v>0</v>
      </c>
      <c r="AN117" s="133">
        <v>0</v>
      </c>
      <c r="AO117" s="133">
        <v>0</v>
      </c>
      <c r="AP117" s="133">
        <v>0</v>
      </c>
      <c r="AQ117" s="133">
        <v>0</v>
      </c>
      <c r="AR117" s="133">
        <v>0</v>
      </c>
      <c r="AS117" s="133">
        <v>0</v>
      </c>
      <c r="AT117" s="133">
        <v>0</v>
      </c>
      <c r="AU117" s="133">
        <v>0</v>
      </c>
      <c r="AV117" s="133">
        <v>0</v>
      </c>
      <c r="AW117" s="133">
        <v>0</v>
      </c>
      <c r="AX117" s="133">
        <v>0</v>
      </c>
      <c r="AY117" s="133">
        <v>0</v>
      </c>
      <c r="AZ117" s="133">
        <v>0</v>
      </c>
      <c r="BA117" s="133">
        <v>0</v>
      </c>
      <c r="BB117" s="133">
        <v>0</v>
      </c>
      <c r="BC117" s="133">
        <v>0</v>
      </c>
      <c r="BD117" s="133">
        <v>0</v>
      </c>
      <c r="BE117" s="133">
        <v>0</v>
      </c>
      <c r="BF117" s="133">
        <v>0</v>
      </c>
      <c r="BG117" s="133">
        <v>0</v>
      </c>
      <c r="BH117" s="133">
        <v>0</v>
      </c>
      <c r="BI117" s="133">
        <v>0</v>
      </c>
      <c r="BJ117" s="133">
        <v>0</v>
      </c>
      <c r="BK117" s="133">
        <v>0</v>
      </c>
      <c r="BL117" s="133">
        <v>0</v>
      </c>
    </row>
    <row r="118" spans="1:64">
      <c r="A118" s="85">
        <v>113</v>
      </c>
      <c r="B118" s="106" t="s">
        <v>1338</v>
      </c>
      <c r="C118" s="190" t="s">
        <v>1339</v>
      </c>
      <c r="D118" s="118"/>
      <c r="E118" s="133">
        <v>0</v>
      </c>
      <c r="F118" s="133">
        <v>0</v>
      </c>
      <c r="G118" s="133">
        <v>0</v>
      </c>
      <c r="H118" s="133">
        <v>0</v>
      </c>
      <c r="I118" s="133">
        <v>0</v>
      </c>
      <c r="J118" s="133">
        <v>0</v>
      </c>
      <c r="K118" s="133">
        <v>0</v>
      </c>
      <c r="L118" s="133">
        <v>0</v>
      </c>
      <c r="M118" s="133">
        <v>0</v>
      </c>
      <c r="N118" s="133">
        <v>0</v>
      </c>
      <c r="O118" s="133">
        <v>0</v>
      </c>
      <c r="P118" s="133">
        <v>0</v>
      </c>
      <c r="Q118" s="133">
        <v>0</v>
      </c>
      <c r="R118" s="133">
        <v>0</v>
      </c>
      <c r="S118" s="133">
        <v>0</v>
      </c>
      <c r="T118" s="133">
        <v>0</v>
      </c>
      <c r="U118" s="133">
        <v>0</v>
      </c>
      <c r="V118" s="133">
        <v>0</v>
      </c>
      <c r="W118" s="133">
        <v>0</v>
      </c>
      <c r="X118" s="133">
        <v>0</v>
      </c>
      <c r="Y118" s="133">
        <v>0</v>
      </c>
      <c r="Z118" s="133">
        <v>0</v>
      </c>
      <c r="AA118" s="133">
        <v>0</v>
      </c>
      <c r="AB118" s="133">
        <v>0</v>
      </c>
      <c r="AC118" s="133">
        <v>0</v>
      </c>
      <c r="AD118" s="133">
        <v>0</v>
      </c>
      <c r="AE118" s="133">
        <v>0</v>
      </c>
      <c r="AF118" s="133">
        <v>0</v>
      </c>
      <c r="AG118" s="133">
        <v>0</v>
      </c>
      <c r="AH118" s="133">
        <v>0</v>
      </c>
      <c r="AI118" s="133">
        <v>0</v>
      </c>
      <c r="AJ118" s="133">
        <v>0</v>
      </c>
      <c r="AK118" s="133">
        <v>0</v>
      </c>
      <c r="AL118" s="133">
        <v>0</v>
      </c>
      <c r="AM118" s="133">
        <v>0</v>
      </c>
      <c r="AN118" s="133">
        <v>0</v>
      </c>
      <c r="AO118" s="133">
        <v>0</v>
      </c>
      <c r="AP118" s="133">
        <v>0</v>
      </c>
      <c r="AQ118" s="133">
        <v>0</v>
      </c>
      <c r="AR118" s="133">
        <v>0</v>
      </c>
      <c r="AS118" s="133">
        <v>0</v>
      </c>
      <c r="AT118" s="133">
        <v>0</v>
      </c>
      <c r="AU118" s="133">
        <v>0</v>
      </c>
      <c r="AV118" s="133">
        <v>0</v>
      </c>
      <c r="AW118" s="133">
        <v>0</v>
      </c>
      <c r="AX118" s="133">
        <v>0</v>
      </c>
      <c r="AY118" s="133">
        <v>0</v>
      </c>
      <c r="AZ118" s="133">
        <v>0</v>
      </c>
      <c r="BA118" s="133">
        <v>0</v>
      </c>
      <c r="BB118" s="133">
        <v>0</v>
      </c>
      <c r="BC118" s="133">
        <v>0</v>
      </c>
      <c r="BD118" s="133">
        <v>0</v>
      </c>
      <c r="BE118" s="133">
        <v>0</v>
      </c>
      <c r="BF118" s="133">
        <v>0</v>
      </c>
      <c r="BG118" s="133">
        <v>0</v>
      </c>
      <c r="BH118" s="133">
        <v>0</v>
      </c>
      <c r="BI118" s="133">
        <v>0</v>
      </c>
      <c r="BJ118" s="133">
        <v>0</v>
      </c>
      <c r="BK118" s="133">
        <v>0</v>
      </c>
      <c r="BL118" s="133">
        <v>0</v>
      </c>
    </row>
    <row r="119" spans="1:64">
      <c r="A119" s="85">
        <v>114</v>
      </c>
      <c r="B119" s="106" t="s">
        <v>889</v>
      </c>
      <c r="C119" s="190" t="s">
        <v>890</v>
      </c>
      <c r="D119" s="118"/>
      <c r="E119" s="133">
        <v>31881.25</v>
      </c>
      <c r="F119" s="133">
        <v>0</v>
      </c>
      <c r="G119" s="133">
        <v>2869.3125</v>
      </c>
      <c r="H119" s="133">
        <v>2869.3125</v>
      </c>
      <c r="I119" s="133">
        <v>37619.974999999999</v>
      </c>
      <c r="J119" s="133">
        <v>0</v>
      </c>
      <c r="K119" s="133">
        <v>0</v>
      </c>
      <c r="L119" s="133">
        <v>0</v>
      </c>
      <c r="M119" s="133">
        <v>0</v>
      </c>
      <c r="N119" s="133">
        <v>0</v>
      </c>
      <c r="O119" s="133">
        <v>0</v>
      </c>
      <c r="P119" s="133">
        <v>0</v>
      </c>
      <c r="Q119" s="133">
        <v>0</v>
      </c>
      <c r="R119" s="133">
        <v>0</v>
      </c>
      <c r="S119" s="133">
        <v>0</v>
      </c>
      <c r="T119" s="133">
        <v>0</v>
      </c>
      <c r="U119" s="133">
        <v>0</v>
      </c>
      <c r="V119" s="133">
        <v>0</v>
      </c>
      <c r="W119" s="133">
        <v>0</v>
      </c>
      <c r="X119" s="133">
        <v>0</v>
      </c>
      <c r="Y119" s="133">
        <v>0</v>
      </c>
      <c r="Z119" s="133">
        <v>0</v>
      </c>
      <c r="AA119" s="133">
        <v>0</v>
      </c>
      <c r="AB119" s="133">
        <v>0</v>
      </c>
      <c r="AC119" s="133">
        <v>0</v>
      </c>
      <c r="AD119" s="133">
        <v>0</v>
      </c>
      <c r="AE119" s="133">
        <v>0</v>
      </c>
      <c r="AF119" s="133">
        <v>0</v>
      </c>
      <c r="AG119" s="133">
        <v>0</v>
      </c>
      <c r="AH119" s="133">
        <v>0</v>
      </c>
      <c r="AI119" s="133">
        <v>0</v>
      </c>
      <c r="AJ119" s="133">
        <v>0</v>
      </c>
      <c r="AK119" s="133">
        <v>0</v>
      </c>
      <c r="AL119" s="133">
        <v>0</v>
      </c>
      <c r="AM119" s="133">
        <v>0</v>
      </c>
      <c r="AN119" s="133">
        <v>0</v>
      </c>
      <c r="AO119" s="133">
        <v>0</v>
      </c>
      <c r="AP119" s="133">
        <v>0</v>
      </c>
      <c r="AQ119" s="133">
        <v>0</v>
      </c>
      <c r="AR119" s="133">
        <v>0</v>
      </c>
      <c r="AS119" s="133">
        <v>0</v>
      </c>
      <c r="AT119" s="133">
        <v>0</v>
      </c>
      <c r="AU119" s="133">
        <v>0</v>
      </c>
      <c r="AV119" s="133">
        <v>0</v>
      </c>
      <c r="AW119" s="133">
        <v>0</v>
      </c>
      <c r="AX119" s="133">
        <v>0</v>
      </c>
      <c r="AY119" s="133">
        <v>0</v>
      </c>
      <c r="AZ119" s="133">
        <v>0</v>
      </c>
      <c r="BA119" s="133">
        <v>0</v>
      </c>
      <c r="BB119" s="133">
        <v>0</v>
      </c>
      <c r="BC119" s="133">
        <v>0</v>
      </c>
      <c r="BD119" s="133">
        <v>0</v>
      </c>
      <c r="BE119" s="133">
        <v>0</v>
      </c>
      <c r="BF119" s="133">
        <v>0</v>
      </c>
      <c r="BG119" s="133">
        <v>0</v>
      </c>
      <c r="BH119" s="133">
        <v>0</v>
      </c>
      <c r="BI119" s="133">
        <v>0</v>
      </c>
      <c r="BJ119" s="133">
        <v>0</v>
      </c>
      <c r="BK119" s="133">
        <v>0</v>
      </c>
      <c r="BL119" s="133">
        <v>0</v>
      </c>
    </row>
    <row r="120" spans="1:64">
      <c r="A120" s="85">
        <v>115</v>
      </c>
      <c r="B120" s="106" t="s">
        <v>789</v>
      </c>
      <c r="C120" s="190" t="s">
        <v>60</v>
      </c>
      <c r="D120" s="118"/>
      <c r="E120" s="133">
        <v>73661.58</v>
      </c>
      <c r="F120" s="133">
        <v>0</v>
      </c>
      <c r="G120" s="133">
        <v>10312.621200000001</v>
      </c>
      <c r="H120" s="133">
        <v>10312.621200000001</v>
      </c>
      <c r="I120" s="133">
        <v>94286.80240000003</v>
      </c>
      <c r="J120" s="133">
        <v>23958.85</v>
      </c>
      <c r="K120" s="133">
        <v>0</v>
      </c>
      <c r="L120" s="133">
        <v>3354.2390000000005</v>
      </c>
      <c r="M120" s="133">
        <v>3354.2390000000005</v>
      </c>
      <c r="N120" s="133">
        <v>30667.348000000002</v>
      </c>
      <c r="O120" s="133">
        <v>36724.42</v>
      </c>
      <c r="P120" s="133">
        <v>0</v>
      </c>
      <c r="Q120" s="133">
        <v>5141.4188000000004</v>
      </c>
      <c r="R120" s="133">
        <v>5141.4188000000004</v>
      </c>
      <c r="S120" s="133">
        <v>47007.267600000006</v>
      </c>
      <c r="T120" s="133">
        <v>133289.30000000002</v>
      </c>
      <c r="U120" s="133">
        <v>0</v>
      </c>
      <c r="V120" s="133">
        <v>18662.992000000002</v>
      </c>
      <c r="W120" s="133">
        <v>18662.992000000002</v>
      </c>
      <c r="X120" s="133">
        <v>170615.31399999998</v>
      </c>
      <c r="Y120" s="133">
        <v>0</v>
      </c>
      <c r="Z120" s="133">
        <v>0</v>
      </c>
      <c r="AA120" s="133">
        <v>0</v>
      </c>
      <c r="AB120" s="133">
        <v>0</v>
      </c>
      <c r="AC120" s="133">
        <v>0</v>
      </c>
      <c r="AD120" s="133">
        <v>0</v>
      </c>
      <c r="AE120" s="133">
        <v>0</v>
      </c>
      <c r="AF120" s="133">
        <v>0</v>
      </c>
      <c r="AG120" s="133">
        <v>0</v>
      </c>
      <c r="AH120" s="133">
        <v>0</v>
      </c>
      <c r="AI120" s="133">
        <v>0</v>
      </c>
      <c r="AJ120" s="133">
        <v>0</v>
      </c>
      <c r="AK120" s="133">
        <v>0</v>
      </c>
      <c r="AL120" s="133">
        <v>0</v>
      </c>
      <c r="AM120" s="133">
        <v>0</v>
      </c>
      <c r="AN120" s="133">
        <v>0</v>
      </c>
      <c r="AO120" s="133">
        <v>0</v>
      </c>
      <c r="AP120" s="133">
        <v>0</v>
      </c>
      <c r="AQ120" s="133">
        <v>0</v>
      </c>
      <c r="AR120" s="133">
        <v>0</v>
      </c>
      <c r="AS120" s="133">
        <v>0</v>
      </c>
      <c r="AT120" s="133">
        <v>0</v>
      </c>
      <c r="AU120" s="133">
        <v>0</v>
      </c>
      <c r="AV120" s="133">
        <v>0</v>
      </c>
      <c r="AW120" s="133">
        <v>0</v>
      </c>
      <c r="AX120" s="133">
        <v>0</v>
      </c>
      <c r="AY120" s="133">
        <v>0</v>
      </c>
      <c r="AZ120" s="133">
        <v>0</v>
      </c>
      <c r="BA120" s="133">
        <v>0</v>
      </c>
      <c r="BB120" s="133">
        <v>0</v>
      </c>
      <c r="BC120" s="133">
        <v>0</v>
      </c>
      <c r="BD120" s="133">
        <v>0</v>
      </c>
      <c r="BE120" s="133">
        <v>0</v>
      </c>
      <c r="BF120" s="133">
        <v>0</v>
      </c>
      <c r="BG120" s="133">
        <v>0</v>
      </c>
      <c r="BH120" s="133">
        <v>0</v>
      </c>
      <c r="BI120" s="133">
        <v>0</v>
      </c>
      <c r="BJ120" s="133">
        <v>0</v>
      </c>
      <c r="BK120" s="133">
        <v>0</v>
      </c>
      <c r="BL120" s="133">
        <v>0</v>
      </c>
    </row>
    <row r="121" spans="1:64">
      <c r="A121" s="85">
        <v>116</v>
      </c>
      <c r="B121" s="106" t="s">
        <v>1340</v>
      </c>
      <c r="C121" s="192" t="s">
        <v>1208</v>
      </c>
      <c r="D121" s="117"/>
      <c r="E121" s="133">
        <v>0</v>
      </c>
      <c r="F121" s="133">
        <v>0</v>
      </c>
      <c r="G121" s="133">
        <v>0</v>
      </c>
      <c r="H121" s="133">
        <v>0</v>
      </c>
      <c r="I121" s="133">
        <v>0</v>
      </c>
      <c r="J121" s="133">
        <v>0</v>
      </c>
      <c r="K121" s="133">
        <v>0</v>
      </c>
      <c r="L121" s="133">
        <v>0</v>
      </c>
      <c r="M121" s="133">
        <v>0</v>
      </c>
      <c r="N121" s="133">
        <v>0</v>
      </c>
      <c r="O121" s="133">
        <v>0</v>
      </c>
      <c r="P121" s="133">
        <v>0</v>
      </c>
      <c r="Q121" s="133">
        <v>0</v>
      </c>
      <c r="R121" s="133">
        <v>0</v>
      </c>
      <c r="S121" s="133">
        <v>0</v>
      </c>
      <c r="T121" s="133">
        <v>0</v>
      </c>
      <c r="U121" s="133">
        <v>0</v>
      </c>
      <c r="V121" s="133">
        <v>0</v>
      </c>
      <c r="W121" s="133">
        <v>0</v>
      </c>
      <c r="X121" s="133">
        <v>0</v>
      </c>
      <c r="Y121" s="133">
        <v>0</v>
      </c>
      <c r="Z121" s="133">
        <v>0</v>
      </c>
      <c r="AA121" s="133">
        <v>0</v>
      </c>
      <c r="AB121" s="133">
        <v>0</v>
      </c>
      <c r="AC121" s="133">
        <v>0</v>
      </c>
      <c r="AD121" s="133">
        <v>0</v>
      </c>
      <c r="AE121" s="133">
        <v>0</v>
      </c>
      <c r="AF121" s="133">
        <v>0</v>
      </c>
      <c r="AG121" s="133">
        <v>0</v>
      </c>
      <c r="AH121" s="133">
        <v>0</v>
      </c>
      <c r="AI121" s="133">
        <v>0</v>
      </c>
      <c r="AJ121" s="133">
        <v>0</v>
      </c>
      <c r="AK121" s="133">
        <v>0</v>
      </c>
      <c r="AL121" s="133">
        <v>0</v>
      </c>
      <c r="AM121" s="133">
        <v>0</v>
      </c>
      <c r="AN121" s="133">
        <v>0</v>
      </c>
      <c r="AO121" s="133">
        <v>0</v>
      </c>
      <c r="AP121" s="133">
        <v>0</v>
      </c>
      <c r="AQ121" s="133">
        <v>0</v>
      </c>
      <c r="AR121" s="133">
        <v>0</v>
      </c>
      <c r="AS121" s="133">
        <v>0</v>
      </c>
      <c r="AT121" s="133">
        <v>0</v>
      </c>
      <c r="AU121" s="133">
        <v>0</v>
      </c>
      <c r="AV121" s="133">
        <v>0</v>
      </c>
      <c r="AW121" s="133">
        <v>0</v>
      </c>
      <c r="AX121" s="133">
        <v>0</v>
      </c>
      <c r="AY121" s="133">
        <v>0</v>
      </c>
      <c r="AZ121" s="133">
        <v>0</v>
      </c>
      <c r="BA121" s="133">
        <v>0</v>
      </c>
      <c r="BB121" s="133">
        <v>0</v>
      </c>
      <c r="BC121" s="133">
        <v>0</v>
      </c>
      <c r="BD121" s="133">
        <v>0</v>
      </c>
      <c r="BE121" s="133">
        <v>0</v>
      </c>
      <c r="BF121" s="133">
        <v>0</v>
      </c>
      <c r="BG121" s="133">
        <v>0</v>
      </c>
      <c r="BH121" s="133">
        <v>0</v>
      </c>
      <c r="BI121" s="133">
        <v>0</v>
      </c>
      <c r="BJ121" s="133">
        <v>0</v>
      </c>
      <c r="BK121" s="133">
        <v>0</v>
      </c>
      <c r="BL121" s="133">
        <v>0</v>
      </c>
    </row>
    <row r="122" spans="1:64">
      <c r="A122" s="85">
        <v>117</v>
      </c>
      <c r="B122" s="106" t="s">
        <v>834</v>
      </c>
      <c r="C122" s="190" t="s">
        <v>835</v>
      </c>
      <c r="D122" s="118"/>
      <c r="E122" s="133">
        <v>7428.34</v>
      </c>
      <c r="F122" s="133">
        <v>2079.9351999999999</v>
      </c>
      <c r="G122" s="133">
        <v>0</v>
      </c>
      <c r="H122" s="133">
        <v>0</v>
      </c>
      <c r="I122" s="133">
        <v>9508.2752</v>
      </c>
      <c r="J122" s="133">
        <v>109289.70000000001</v>
      </c>
      <c r="K122" s="133">
        <v>30601.116000000002</v>
      </c>
      <c r="L122" s="133">
        <v>0</v>
      </c>
      <c r="M122" s="133">
        <v>0</v>
      </c>
      <c r="N122" s="133">
        <v>139890.81600000002</v>
      </c>
      <c r="O122" s="133">
        <v>83735.06</v>
      </c>
      <c r="P122" s="133">
        <v>23445.816800000001</v>
      </c>
      <c r="Q122" s="133">
        <v>0</v>
      </c>
      <c r="R122" s="133">
        <v>0</v>
      </c>
      <c r="S122" s="133">
        <v>107180.86680000002</v>
      </c>
      <c r="T122" s="133">
        <v>55798</v>
      </c>
      <c r="U122" s="133">
        <v>15623.44</v>
      </c>
      <c r="V122" s="133">
        <v>0</v>
      </c>
      <c r="W122" s="133">
        <v>0</v>
      </c>
      <c r="X122" s="133">
        <v>71421.429999999993</v>
      </c>
      <c r="Y122" s="133">
        <v>0</v>
      </c>
      <c r="Z122" s="133">
        <v>0</v>
      </c>
      <c r="AA122" s="133">
        <v>0</v>
      </c>
      <c r="AB122" s="133">
        <v>0</v>
      </c>
      <c r="AC122" s="133">
        <v>0</v>
      </c>
      <c r="AD122" s="133">
        <v>0</v>
      </c>
      <c r="AE122" s="133">
        <v>0</v>
      </c>
      <c r="AF122" s="133">
        <v>0</v>
      </c>
      <c r="AG122" s="133">
        <v>0</v>
      </c>
      <c r="AH122" s="133">
        <v>0</v>
      </c>
      <c r="AI122" s="133">
        <v>0</v>
      </c>
      <c r="AJ122" s="133">
        <v>0</v>
      </c>
      <c r="AK122" s="133">
        <v>0</v>
      </c>
      <c r="AL122" s="133">
        <v>0</v>
      </c>
      <c r="AM122" s="133">
        <v>0</v>
      </c>
      <c r="AN122" s="133">
        <v>0</v>
      </c>
      <c r="AO122" s="133">
        <v>0</v>
      </c>
      <c r="AP122" s="133">
        <v>0</v>
      </c>
      <c r="AQ122" s="133">
        <v>0</v>
      </c>
      <c r="AR122" s="133">
        <v>0</v>
      </c>
      <c r="AS122" s="133">
        <v>0</v>
      </c>
      <c r="AT122" s="133">
        <v>0</v>
      </c>
      <c r="AU122" s="133">
        <v>0</v>
      </c>
      <c r="AV122" s="133">
        <v>0</v>
      </c>
      <c r="AW122" s="133">
        <v>0</v>
      </c>
      <c r="AX122" s="133">
        <v>0</v>
      </c>
      <c r="AY122" s="133">
        <v>0</v>
      </c>
      <c r="AZ122" s="133">
        <v>0</v>
      </c>
      <c r="BA122" s="133">
        <v>0</v>
      </c>
      <c r="BB122" s="133">
        <v>0</v>
      </c>
      <c r="BC122" s="133">
        <v>0</v>
      </c>
      <c r="BD122" s="133">
        <v>0</v>
      </c>
      <c r="BE122" s="133">
        <v>0</v>
      </c>
      <c r="BF122" s="133">
        <v>0</v>
      </c>
      <c r="BG122" s="133">
        <v>0</v>
      </c>
      <c r="BH122" s="133">
        <v>0</v>
      </c>
      <c r="BI122" s="133">
        <v>0</v>
      </c>
      <c r="BJ122" s="133">
        <v>0</v>
      </c>
      <c r="BK122" s="133">
        <v>0</v>
      </c>
      <c r="BL122" s="133">
        <v>0</v>
      </c>
    </row>
    <row r="123" spans="1:64">
      <c r="A123" s="85">
        <v>118</v>
      </c>
      <c r="B123" s="106" t="s">
        <v>1341</v>
      </c>
      <c r="C123" s="190" t="s">
        <v>1342</v>
      </c>
      <c r="D123" s="118"/>
      <c r="E123" s="133">
        <v>0</v>
      </c>
      <c r="F123" s="133">
        <v>0</v>
      </c>
      <c r="G123" s="133">
        <v>0</v>
      </c>
      <c r="H123" s="133">
        <v>0</v>
      </c>
      <c r="I123" s="133">
        <v>0</v>
      </c>
      <c r="J123" s="133">
        <v>0</v>
      </c>
      <c r="K123" s="133">
        <v>0</v>
      </c>
      <c r="L123" s="133">
        <v>0</v>
      </c>
      <c r="M123" s="133">
        <v>0</v>
      </c>
      <c r="N123" s="133">
        <v>0</v>
      </c>
      <c r="O123" s="133">
        <v>0</v>
      </c>
      <c r="P123" s="133">
        <v>0</v>
      </c>
      <c r="Q123" s="133">
        <v>0</v>
      </c>
      <c r="R123" s="133">
        <v>0</v>
      </c>
      <c r="S123" s="133">
        <v>0</v>
      </c>
      <c r="T123" s="133">
        <v>0</v>
      </c>
      <c r="U123" s="133">
        <v>0</v>
      </c>
      <c r="V123" s="133">
        <v>0</v>
      </c>
      <c r="W123" s="133">
        <v>0</v>
      </c>
      <c r="X123" s="133">
        <v>0</v>
      </c>
      <c r="Y123" s="133">
        <v>0</v>
      </c>
      <c r="Z123" s="133">
        <v>0</v>
      </c>
      <c r="AA123" s="133">
        <v>0</v>
      </c>
      <c r="AB123" s="133">
        <v>0</v>
      </c>
      <c r="AC123" s="133">
        <v>0</v>
      </c>
      <c r="AD123" s="133">
        <v>0</v>
      </c>
      <c r="AE123" s="133">
        <v>0</v>
      </c>
      <c r="AF123" s="133">
        <v>0</v>
      </c>
      <c r="AG123" s="133">
        <v>0</v>
      </c>
      <c r="AH123" s="133">
        <v>0</v>
      </c>
      <c r="AI123" s="133">
        <v>0</v>
      </c>
      <c r="AJ123" s="133">
        <v>0</v>
      </c>
      <c r="AK123" s="133">
        <v>0</v>
      </c>
      <c r="AL123" s="133">
        <v>0</v>
      </c>
      <c r="AM123" s="133">
        <v>0</v>
      </c>
      <c r="AN123" s="133">
        <v>0</v>
      </c>
      <c r="AO123" s="133">
        <v>0</v>
      </c>
      <c r="AP123" s="133">
        <v>0</v>
      </c>
      <c r="AQ123" s="133">
        <v>0</v>
      </c>
      <c r="AR123" s="133">
        <v>0</v>
      </c>
      <c r="AS123" s="133">
        <v>0</v>
      </c>
      <c r="AT123" s="133">
        <v>0</v>
      </c>
      <c r="AU123" s="133">
        <v>0</v>
      </c>
      <c r="AV123" s="133">
        <v>0</v>
      </c>
      <c r="AW123" s="133">
        <v>0</v>
      </c>
      <c r="AX123" s="133">
        <v>0</v>
      </c>
      <c r="AY123" s="133">
        <v>0</v>
      </c>
      <c r="AZ123" s="133">
        <v>0</v>
      </c>
      <c r="BA123" s="133">
        <v>0</v>
      </c>
      <c r="BB123" s="133">
        <v>0</v>
      </c>
      <c r="BC123" s="133">
        <v>0</v>
      </c>
      <c r="BD123" s="133">
        <v>0</v>
      </c>
      <c r="BE123" s="133">
        <v>0</v>
      </c>
      <c r="BF123" s="133">
        <v>0</v>
      </c>
      <c r="BG123" s="133">
        <v>0</v>
      </c>
      <c r="BH123" s="133">
        <v>0</v>
      </c>
      <c r="BI123" s="133">
        <v>0</v>
      </c>
      <c r="BJ123" s="133">
        <v>0</v>
      </c>
      <c r="BK123" s="133">
        <v>0</v>
      </c>
      <c r="BL123" s="133">
        <v>0</v>
      </c>
    </row>
    <row r="124" spans="1:64">
      <c r="A124" s="85">
        <v>119</v>
      </c>
      <c r="B124" s="106" t="s">
        <v>1343</v>
      </c>
      <c r="C124" s="190" t="s">
        <v>1344</v>
      </c>
      <c r="D124" s="118"/>
      <c r="E124" s="133">
        <v>0</v>
      </c>
      <c r="F124" s="133">
        <v>0</v>
      </c>
      <c r="G124" s="133">
        <v>0</v>
      </c>
      <c r="H124" s="133">
        <v>0</v>
      </c>
      <c r="I124" s="133">
        <v>0</v>
      </c>
      <c r="J124" s="133">
        <v>0</v>
      </c>
      <c r="K124" s="133">
        <v>0</v>
      </c>
      <c r="L124" s="133">
        <v>0</v>
      </c>
      <c r="M124" s="133">
        <v>0</v>
      </c>
      <c r="N124" s="133">
        <v>0</v>
      </c>
      <c r="O124" s="133">
        <v>0</v>
      </c>
      <c r="P124" s="133">
        <v>0</v>
      </c>
      <c r="Q124" s="133">
        <v>0</v>
      </c>
      <c r="R124" s="133">
        <v>0</v>
      </c>
      <c r="S124" s="133">
        <v>0</v>
      </c>
      <c r="T124" s="133">
        <v>0</v>
      </c>
      <c r="U124" s="133">
        <v>0</v>
      </c>
      <c r="V124" s="133">
        <v>0</v>
      </c>
      <c r="W124" s="133">
        <v>0</v>
      </c>
      <c r="X124" s="133">
        <v>0</v>
      </c>
      <c r="Y124" s="133">
        <v>0</v>
      </c>
      <c r="Z124" s="133">
        <v>0</v>
      </c>
      <c r="AA124" s="133">
        <v>0</v>
      </c>
      <c r="AB124" s="133">
        <v>0</v>
      </c>
      <c r="AC124" s="133">
        <v>0</v>
      </c>
      <c r="AD124" s="133">
        <v>0</v>
      </c>
      <c r="AE124" s="133">
        <v>0</v>
      </c>
      <c r="AF124" s="133">
        <v>0</v>
      </c>
      <c r="AG124" s="133">
        <v>0</v>
      </c>
      <c r="AH124" s="133">
        <v>0</v>
      </c>
      <c r="AI124" s="133">
        <v>0</v>
      </c>
      <c r="AJ124" s="133">
        <v>0</v>
      </c>
      <c r="AK124" s="133">
        <v>0</v>
      </c>
      <c r="AL124" s="133">
        <v>0</v>
      </c>
      <c r="AM124" s="133">
        <v>0</v>
      </c>
      <c r="AN124" s="133">
        <v>0</v>
      </c>
      <c r="AO124" s="133">
        <v>0</v>
      </c>
      <c r="AP124" s="133">
        <v>0</v>
      </c>
      <c r="AQ124" s="133">
        <v>0</v>
      </c>
      <c r="AR124" s="133">
        <v>0</v>
      </c>
      <c r="AS124" s="133">
        <v>0</v>
      </c>
      <c r="AT124" s="133">
        <v>0</v>
      </c>
      <c r="AU124" s="133">
        <v>0</v>
      </c>
      <c r="AV124" s="133">
        <v>0</v>
      </c>
      <c r="AW124" s="133">
        <v>0</v>
      </c>
      <c r="AX124" s="133">
        <v>0</v>
      </c>
      <c r="AY124" s="133">
        <v>0</v>
      </c>
      <c r="AZ124" s="133">
        <v>0</v>
      </c>
      <c r="BA124" s="133">
        <v>0</v>
      </c>
      <c r="BB124" s="133">
        <v>0</v>
      </c>
      <c r="BC124" s="133">
        <v>0</v>
      </c>
      <c r="BD124" s="133">
        <v>0</v>
      </c>
      <c r="BE124" s="133">
        <v>0</v>
      </c>
      <c r="BF124" s="133">
        <v>0</v>
      </c>
      <c r="BG124" s="133">
        <v>0</v>
      </c>
      <c r="BH124" s="133">
        <v>0</v>
      </c>
      <c r="BI124" s="133">
        <v>0</v>
      </c>
      <c r="BJ124" s="133">
        <v>0</v>
      </c>
      <c r="BK124" s="133">
        <v>0</v>
      </c>
      <c r="BL124" s="133">
        <v>0</v>
      </c>
    </row>
    <row r="125" spans="1:64">
      <c r="A125" s="85">
        <v>120</v>
      </c>
      <c r="B125" s="106" t="s">
        <v>1345</v>
      </c>
      <c r="C125" s="192" t="s">
        <v>1346</v>
      </c>
      <c r="D125" s="117"/>
      <c r="E125" s="133">
        <v>0</v>
      </c>
      <c r="F125" s="133">
        <v>0</v>
      </c>
      <c r="G125" s="133">
        <v>0</v>
      </c>
      <c r="H125" s="133">
        <v>0</v>
      </c>
      <c r="I125" s="133">
        <v>0</v>
      </c>
      <c r="J125" s="133">
        <v>0</v>
      </c>
      <c r="K125" s="133">
        <v>0</v>
      </c>
      <c r="L125" s="133">
        <v>0</v>
      </c>
      <c r="M125" s="133">
        <v>0</v>
      </c>
      <c r="N125" s="133">
        <v>0</v>
      </c>
      <c r="O125" s="133">
        <v>0</v>
      </c>
      <c r="P125" s="133">
        <v>0</v>
      </c>
      <c r="Q125" s="133">
        <v>0</v>
      </c>
      <c r="R125" s="133">
        <v>0</v>
      </c>
      <c r="S125" s="133">
        <v>0</v>
      </c>
      <c r="T125" s="133">
        <v>0</v>
      </c>
      <c r="U125" s="133">
        <v>0</v>
      </c>
      <c r="V125" s="133">
        <v>0</v>
      </c>
      <c r="W125" s="133">
        <v>0</v>
      </c>
      <c r="X125" s="133">
        <v>0</v>
      </c>
      <c r="Y125" s="133">
        <v>0</v>
      </c>
      <c r="Z125" s="133">
        <v>0</v>
      </c>
      <c r="AA125" s="133">
        <v>0</v>
      </c>
      <c r="AB125" s="133">
        <v>0</v>
      </c>
      <c r="AC125" s="133">
        <v>0</v>
      </c>
      <c r="AD125" s="133">
        <v>0</v>
      </c>
      <c r="AE125" s="133">
        <v>0</v>
      </c>
      <c r="AF125" s="133">
        <v>0</v>
      </c>
      <c r="AG125" s="133">
        <v>0</v>
      </c>
      <c r="AH125" s="133">
        <v>0</v>
      </c>
      <c r="AI125" s="133">
        <v>0</v>
      </c>
      <c r="AJ125" s="133">
        <v>0</v>
      </c>
      <c r="AK125" s="133">
        <v>0</v>
      </c>
      <c r="AL125" s="133">
        <v>0</v>
      </c>
      <c r="AM125" s="133">
        <v>0</v>
      </c>
      <c r="AN125" s="133">
        <v>0</v>
      </c>
      <c r="AO125" s="133">
        <v>0</v>
      </c>
      <c r="AP125" s="133">
        <v>0</v>
      </c>
      <c r="AQ125" s="133">
        <v>0</v>
      </c>
      <c r="AR125" s="133">
        <v>0</v>
      </c>
      <c r="AS125" s="133">
        <v>0</v>
      </c>
      <c r="AT125" s="133">
        <v>0</v>
      </c>
      <c r="AU125" s="133">
        <v>0</v>
      </c>
      <c r="AV125" s="133">
        <v>0</v>
      </c>
      <c r="AW125" s="133">
        <v>0</v>
      </c>
      <c r="AX125" s="133">
        <v>0</v>
      </c>
      <c r="AY125" s="133">
        <v>0</v>
      </c>
      <c r="AZ125" s="133">
        <v>0</v>
      </c>
      <c r="BA125" s="133">
        <v>0</v>
      </c>
      <c r="BB125" s="133">
        <v>0</v>
      </c>
      <c r="BC125" s="133">
        <v>0</v>
      </c>
      <c r="BD125" s="133">
        <v>0</v>
      </c>
      <c r="BE125" s="133">
        <v>0</v>
      </c>
      <c r="BF125" s="133">
        <v>0</v>
      </c>
      <c r="BG125" s="133">
        <v>0</v>
      </c>
      <c r="BH125" s="133">
        <v>0</v>
      </c>
      <c r="BI125" s="133">
        <v>0</v>
      </c>
      <c r="BJ125" s="133">
        <v>0</v>
      </c>
      <c r="BK125" s="133">
        <v>0</v>
      </c>
      <c r="BL125" s="133">
        <v>0</v>
      </c>
    </row>
    <row r="126" spans="1:64">
      <c r="A126" s="85">
        <v>121</v>
      </c>
      <c r="B126" s="106" t="s">
        <v>1347</v>
      </c>
      <c r="C126" s="190" t="s">
        <v>1348</v>
      </c>
      <c r="D126" s="118"/>
      <c r="E126" s="133">
        <v>0</v>
      </c>
      <c r="F126" s="133">
        <v>0</v>
      </c>
      <c r="G126" s="133">
        <v>0</v>
      </c>
      <c r="H126" s="133">
        <v>0</v>
      </c>
      <c r="I126" s="133">
        <v>0</v>
      </c>
      <c r="J126" s="133">
        <v>0</v>
      </c>
      <c r="K126" s="133">
        <v>0</v>
      </c>
      <c r="L126" s="133">
        <v>0</v>
      </c>
      <c r="M126" s="133">
        <v>0</v>
      </c>
      <c r="N126" s="133">
        <v>0</v>
      </c>
      <c r="O126" s="133">
        <v>0</v>
      </c>
      <c r="P126" s="133">
        <v>0</v>
      </c>
      <c r="Q126" s="133">
        <v>0</v>
      </c>
      <c r="R126" s="133">
        <v>0</v>
      </c>
      <c r="S126" s="133">
        <v>0</v>
      </c>
      <c r="T126" s="133">
        <v>0</v>
      </c>
      <c r="U126" s="133">
        <v>0</v>
      </c>
      <c r="V126" s="133">
        <v>0</v>
      </c>
      <c r="W126" s="133">
        <v>0</v>
      </c>
      <c r="X126" s="133">
        <v>0</v>
      </c>
      <c r="Y126" s="133">
        <v>0</v>
      </c>
      <c r="Z126" s="133">
        <v>0</v>
      </c>
      <c r="AA126" s="133">
        <v>0</v>
      </c>
      <c r="AB126" s="133">
        <v>0</v>
      </c>
      <c r="AC126" s="133">
        <v>0</v>
      </c>
      <c r="AD126" s="133">
        <v>0</v>
      </c>
      <c r="AE126" s="133">
        <v>0</v>
      </c>
      <c r="AF126" s="133">
        <v>0</v>
      </c>
      <c r="AG126" s="133">
        <v>0</v>
      </c>
      <c r="AH126" s="133">
        <v>0</v>
      </c>
      <c r="AI126" s="133">
        <v>0</v>
      </c>
      <c r="AJ126" s="133">
        <v>0</v>
      </c>
      <c r="AK126" s="133">
        <v>0</v>
      </c>
      <c r="AL126" s="133">
        <v>0</v>
      </c>
      <c r="AM126" s="133">
        <v>0</v>
      </c>
      <c r="AN126" s="133">
        <v>0</v>
      </c>
      <c r="AO126" s="133">
        <v>0</v>
      </c>
      <c r="AP126" s="133">
        <v>0</v>
      </c>
      <c r="AQ126" s="133">
        <v>0</v>
      </c>
      <c r="AR126" s="133">
        <v>0</v>
      </c>
      <c r="AS126" s="133">
        <v>0</v>
      </c>
      <c r="AT126" s="133">
        <v>0</v>
      </c>
      <c r="AU126" s="133">
        <v>0</v>
      </c>
      <c r="AV126" s="133">
        <v>0</v>
      </c>
      <c r="AW126" s="133">
        <v>0</v>
      </c>
      <c r="AX126" s="133">
        <v>0</v>
      </c>
      <c r="AY126" s="133">
        <v>0</v>
      </c>
      <c r="AZ126" s="133">
        <v>0</v>
      </c>
      <c r="BA126" s="133">
        <v>0</v>
      </c>
      <c r="BB126" s="133">
        <v>0</v>
      </c>
      <c r="BC126" s="133">
        <v>0</v>
      </c>
      <c r="BD126" s="133">
        <v>0</v>
      </c>
      <c r="BE126" s="133">
        <v>0</v>
      </c>
      <c r="BF126" s="133">
        <v>0</v>
      </c>
      <c r="BG126" s="133">
        <v>0</v>
      </c>
      <c r="BH126" s="133">
        <v>0</v>
      </c>
      <c r="BI126" s="133">
        <v>0</v>
      </c>
      <c r="BJ126" s="133">
        <v>0</v>
      </c>
      <c r="BK126" s="133">
        <v>0</v>
      </c>
      <c r="BL126" s="133">
        <v>0</v>
      </c>
    </row>
    <row r="127" spans="1:64">
      <c r="A127" s="85">
        <v>122</v>
      </c>
      <c r="B127" s="108" t="s">
        <v>1170</v>
      </c>
      <c r="C127" s="191" t="s">
        <v>1171</v>
      </c>
      <c r="D127" s="245"/>
      <c r="E127" s="133">
        <v>0</v>
      </c>
      <c r="F127" s="133">
        <v>0</v>
      </c>
      <c r="G127" s="133">
        <v>0</v>
      </c>
      <c r="H127" s="133">
        <v>0</v>
      </c>
      <c r="I127" s="133">
        <v>0</v>
      </c>
      <c r="J127" s="133">
        <v>0</v>
      </c>
      <c r="K127" s="133">
        <v>0</v>
      </c>
      <c r="L127" s="133">
        <v>0</v>
      </c>
      <c r="M127" s="133">
        <v>0</v>
      </c>
      <c r="N127" s="133">
        <v>0</v>
      </c>
      <c r="O127" s="133">
        <v>0</v>
      </c>
      <c r="P127" s="133">
        <v>0</v>
      </c>
      <c r="Q127" s="133">
        <v>0</v>
      </c>
      <c r="R127" s="133">
        <v>0</v>
      </c>
      <c r="S127" s="133">
        <v>0</v>
      </c>
      <c r="T127" s="133">
        <v>8316.1</v>
      </c>
      <c r="U127" s="133">
        <v>0</v>
      </c>
      <c r="V127" s="133">
        <v>748.44900000000007</v>
      </c>
      <c r="W127" s="133">
        <v>748.44900000000007</v>
      </c>
      <c r="X127" s="133">
        <v>9812.9980000000014</v>
      </c>
      <c r="Y127" s="133">
        <v>0</v>
      </c>
      <c r="Z127" s="133">
        <v>0</v>
      </c>
      <c r="AA127" s="133">
        <v>0</v>
      </c>
      <c r="AB127" s="133">
        <v>0</v>
      </c>
      <c r="AC127" s="133">
        <v>0</v>
      </c>
      <c r="AD127" s="133">
        <v>0</v>
      </c>
      <c r="AE127" s="133">
        <v>0</v>
      </c>
      <c r="AF127" s="133">
        <v>0</v>
      </c>
      <c r="AG127" s="133">
        <v>0</v>
      </c>
      <c r="AH127" s="133">
        <v>0</v>
      </c>
      <c r="AI127" s="133">
        <v>0</v>
      </c>
      <c r="AJ127" s="133">
        <v>0</v>
      </c>
      <c r="AK127" s="133">
        <v>0</v>
      </c>
      <c r="AL127" s="133">
        <v>0</v>
      </c>
      <c r="AM127" s="133">
        <v>0</v>
      </c>
      <c r="AN127" s="133">
        <v>0</v>
      </c>
      <c r="AO127" s="133">
        <v>0</v>
      </c>
      <c r="AP127" s="133">
        <v>0</v>
      </c>
      <c r="AQ127" s="133">
        <v>0</v>
      </c>
      <c r="AR127" s="133">
        <v>0</v>
      </c>
      <c r="AS127" s="133">
        <v>0</v>
      </c>
      <c r="AT127" s="133">
        <v>0</v>
      </c>
      <c r="AU127" s="133">
        <v>0</v>
      </c>
      <c r="AV127" s="133">
        <v>0</v>
      </c>
      <c r="AW127" s="133">
        <v>0</v>
      </c>
      <c r="AX127" s="133">
        <v>0</v>
      </c>
      <c r="AY127" s="133">
        <v>0</v>
      </c>
      <c r="AZ127" s="133">
        <v>0</v>
      </c>
      <c r="BA127" s="133">
        <v>0</v>
      </c>
      <c r="BB127" s="133">
        <v>0</v>
      </c>
      <c r="BC127" s="133">
        <v>0</v>
      </c>
      <c r="BD127" s="133">
        <v>0</v>
      </c>
      <c r="BE127" s="133">
        <v>0</v>
      </c>
      <c r="BF127" s="133">
        <v>0</v>
      </c>
      <c r="BG127" s="133">
        <v>0</v>
      </c>
      <c r="BH127" s="133">
        <v>0</v>
      </c>
      <c r="BI127" s="133">
        <v>0</v>
      </c>
      <c r="BJ127" s="133">
        <v>0</v>
      </c>
      <c r="BK127" s="133">
        <v>0</v>
      </c>
      <c r="BL127" s="133">
        <v>0</v>
      </c>
    </row>
    <row r="128" spans="1:64">
      <c r="A128" s="85">
        <v>123</v>
      </c>
      <c r="B128" s="106" t="s">
        <v>1060</v>
      </c>
      <c r="C128" s="190" t="s">
        <v>497</v>
      </c>
      <c r="D128" s="118"/>
      <c r="E128" s="133">
        <v>0</v>
      </c>
      <c r="F128" s="133">
        <v>0</v>
      </c>
      <c r="G128" s="133">
        <v>0</v>
      </c>
      <c r="H128" s="133">
        <v>0</v>
      </c>
      <c r="I128" s="133">
        <v>0</v>
      </c>
      <c r="J128" s="133">
        <v>0</v>
      </c>
      <c r="K128" s="133">
        <v>0</v>
      </c>
      <c r="L128" s="133">
        <v>0</v>
      </c>
      <c r="M128" s="133">
        <v>0</v>
      </c>
      <c r="N128" s="133">
        <v>0</v>
      </c>
      <c r="O128" s="133">
        <v>45425.4</v>
      </c>
      <c r="P128" s="133">
        <v>0</v>
      </c>
      <c r="Q128" s="133">
        <v>6359.5560000000005</v>
      </c>
      <c r="R128" s="133">
        <v>6359.5560000000005</v>
      </c>
      <c r="S128" s="133">
        <v>58144.522000000012</v>
      </c>
      <c r="T128" s="133">
        <v>52126.200000000004</v>
      </c>
      <c r="U128" s="133">
        <v>0</v>
      </c>
      <c r="V128" s="133">
        <v>7297.6780000000008</v>
      </c>
      <c r="W128" s="133">
        <v>7297.6780000000008</v>
      </c>
      <c r="X128" s="133">
        <v>66721.566000000006</v>
      </c>
      <c r="Y128" s="133">
        <v>0</v>
      </c>
      <c r="Z128" s="133">
        <v>0</v>
      </c>
      <c r="AA128" s="133">
        <v>0</v>
      </c>
      <c r="AB128" s="133">
        <v>0</v>
      </c>
      <c r="AC128" s="133">
        <v>0</v>
      </c>
      <c r="AD128" s="133">
        <v>0</v>
      </c>
      <c r="AE128" s="133">
        <v>0</v>
      </c>
      <c r="AF128" s="133">
        <v>0</v>
      </c>
      <c r="AG128" s="133">
        <v>0</v>
      </c>
      <c r="AH128" s="133">
        <v>0</v>
      </c>
      <c r="AI128" s="133">
        <v>0</v>
      </c>
      <c r="AJ128" s="133">
        <v>0</v>
      </c>
      <c r="AK128" s="133">
        <v>0</v>
      </c>
      <c r="AL128" s="133">
        <v>0</v>
      </c>
      <c r="AM128" s="133">
        <v>0</v>
      </c>
      <c r="AN128" s="133">
        <v>0</v>
      </c>
      <c r="AO128" s="133">
        <v>0</v>
      </c>
      <c r="AP128" s="133">
        <v>0</v>
      </c>
      <c r="AQ128" s="133">
        <v>0</v>
      </c>
      <c r="AR128" s="133">
        <v>0</v>
      </c>
      <c r="AS128" s="133">
        <v>0</v>
      </c>
      <c r="AT128" s="133">
        <v>0</v>
      </c>
      <c r="AU128" s="133">
        <v>0</v>
      </c>
      <c r="AV128" s="133">
        <v>0</v>
      </c>
      <c r="AW128" s="133">
        <v>0</v>
      </c>
      <c r="AX128" s="133">
        <v>0</v>
      </c>
      <c r="AY128" s="133">
        <v>0</v>
      </c>
      <c r="AZ128" s="133">
        <v>0</v>
      </c>
      <c r="BA128" s="133">
        <v>0</v>
      </c>
      <c r="BB128" s="133">
        <v>0</v>
      </c>
      <c r="BC128" s="133">
        <v>0</v>
      </c>
      <c r="BD128" s="133">
        <v>0</v>
      </c>
      <c r="BE128" s="133">
        <v>0</v>
      </c>
      <c r="BF128" s="133">
        <v>0</v>
      </c>
      <c r="BG128" s="133">
        <v>0</v>
      </c>
      <c r="BH128" s="133">
        <v>0</v>
      </c>
      <c r="BI128" s="133">
        <v>0</v>
      </c>
      <c r="BJ128" s="133">
        <v>0</v>
      </c>
      <c r="BK128" s="133">
        <v>0</v>
      </c>
      <c r="BL128" s="133">
        <v>0</v>
      </c>
    </row>
    <row r="129" spans="1:64">
      <c r="A129" s="85">
        <v>124</v>
      </c>
      <c r="B129" s="106" t="s">
        <v>788</v>
      </c>
      <c r="C129" s="190" t="s">
        <v>34</v>
      </c>
      <c r="D129" s="118"/>
      <c r="E129" s="133">
        <v>153409.80000000002</v>
      </c>
      <c r="F129" s="133">
        <v>0</v>
      </c>
      <c r="G129" s="133">
        <v>21477.371999999996</v>
      </c>
      <c r="H129" s="133">
        <v>21477.371999999996</v>
      </c>
      <c r="I129" s="133">
        <v>196364.51399999991</v>
      </c>
      <c r="J129" s="133">
        <v>18540</v>
      </c>
      <c r="K129" s="133">
        <v>0</v>
      </c>
      <c r="L129" s="133">
        <v>2595.6</v>
      </c>
      <c r="M129" s="133">
        <v>2595.6</v>
      </c>
      <c r="N129" s="133">
        <v>23731.199999999997</v>
      </c>
      <c r="O129" s="133">
        <v>0</v>
      </c>
      <c r="P129" s="133">
        <v>0</v>
      </c>
      <c r="Q129" s="133">
        <v>0</v>
      </c>
      <c r="R129" s="133">
        <v>0</v>
      </c>
      <c r="S129" s="133">
        <v>0</v>
      </c>
      <c r="T129" s="133">
        <v>0</v>
      </c>
      <c r="U129" s="133">
        <v>0</v>
      </c>
      <c r="V129" s="133">
        <v>0</v>
      </c>
      <c r="W129" s="133">
        <v>0</v>
      </c>
      <c r="X129" s="133">
        <v>0</v>
      </c>
      <c r="Y129" s="133">
        <v>0</v>
      </c>
      <c r="Z129" s="133">
        <v>0</v>
      </c>
      <c r="AA129" s="133">
        <v>0</v>
      </c>
      <c r="AB129" s="133">
        <v>0</v>
      </c>
      <c r="AC129" s="133">
        <v>0</v>
      </c>
      <c r="AD129" s="133">
        <v>0</v>
      </c>
      <c r="AE129" s="133">
        <v>0</v>
      </c>
      <c r="AF129" s="133">
        <v>0</v>
      </c>
      <c r="AG129" s="133">
        <v>0</v>
      </c>
      <c r="AH129" s="133">
        <v>0</v>
      </c>
      <c r="AI129" s="133">
        <v>0</v>
      </c>
      <c r="AJ129" s="133">
        <v>0</v>
      </c>
      <c r="AK129" s="133">
        <v>0</v>
      </c>
      <c r="AL129" s="133">
        <v>0</v>
      </c>
      <c r="AM129" s="133">
        <v>0</v>
      </c>
      <c r="AN129" s="133">
        <v>0</v>
      </c>
      <c r="AO129" s="133">
        <v>0</v>
      </c>
      <c r="AP129" s="133">
        <v>0</v>
      </c>
      <c r="AQ129" s="133">
        <v>0</v>
      </c>
      <c r="AR129" s="133">
        <v>0</v>
      </c>
      <c r="AS129" s="133">
        <v>0</v>
      </c>
      <c r="AT129" s="133">
        <v>0</v>
      </c>
      <c r="AU129" s="133">
        <v>0</v>
      </c>
      <c r="AV129" s="133">
        <v>0</v>
      </c>
      <c r="AW129" s="133">
        <v>0</v>
      </c>
      <c r="AX129" s="133">
        <v>0</v>
      </c>
      <c r="AY129" s="133">
        <v>0</v>
      </c>
      <c r="AZ129" s="133">
        <v>0</v>
      </c>
      <c r="BA129" s="133">
        <v>0</v>
      </c>
      <c r="BB129" s="133">
        <v>0</v>
      </c>
      <c r="BC129" s="133">
        <v>0</v>
      </c>
      <c r="BD129" s="133">
        <v>0</v>
      </c>
      <c r="BE129" s="133">
        <v>0</v>
      </c>
      <c r="BF129" s="133">
        <v>0</v>
      </c>
      <c r="BG129" s="133">
        <v>0</v>
      </c>
      <c r="BH129" s="133">
        <v>0</v>
      </c>
      <c r="BI129" s="133">
        <v>0</v>
      </c>
      <c r="BJ129" s="133">
        <v>0</v>
      </c>
      <c r="BK129" s="133">
        <v>0</v>
      </c>
      <c r="BL129" s="133">
        <v>0</v>
      </c>
    </row>
    <row r="130" spans="1:64">
      <c r="A130" s="85">
        <v>125</v>
      </c>
      <c r="B130" s="106" t="s">
        <v>1349</v>
      </c>
      <c r="C130" s="192" t="s">
        <v>1350</v>
      </c>
      <c r="D130" s="117"/>
      <c r="E130" s="133">
        <v>0</v>
      </c>
      <c r="F130" s="133">
        <v>0</v>
      </c>
      <c r="G130" s="133">
        <v>0</v>
      </c>
      <c r="H130" s="133">
        <v>0</v>
      </c>
      <c r="I130" s="133">
        <v>0</v>
      </c>
      <c r="J130" s="133">
        <v>0</v>
      </c>
      <c r="K130" s="133">
        <v>0</v>
      </c>
      <c r="L130" s="133">
        <v>0</v>
      </c>
      <c r="M130" s="133">
        <v>0</v>
      </c>
      <c r="N130" s="133">
        <v>0</v>
      </c>
      <c r="O130" s="133">
        <v>0</v>
      </c>
      <c r="P130" s="133">
        <v>0</v>
      </c>
      <c r="Q130" s="133">
        <v>0</v>
      </c>
      <c r="R130" s="133">
        <v>0</v>
      </c>
      <c r="S130" s="133">
        <v>0</v>
      </c>
      <c r="T130" s="133">
        <v>0</v>
      </c>
      <c r="U130" s="133">
        <v>0</v>
      </c>
      <c r="V130" s="133">
        <v>0</v>
      </c>
      <c r="W130" s="133">
        <v>0</v>
      </c>
      <c r="X130" s="133">
        <v>0</v>
      </c>
      <c r="Y130" s="133">
        <v>0</v>
      </c>
      <c r="Z130" s="133">
        <v>0</v>
      </c>
      <c r="AA130" s="133">
        <v>0</v>
      </c>
      <c r="AB130" s="133">
        <v>0</v>
      </c>
      <c r="AC130" s="133">
        <v>0</v>
      </c>
      <c r="AD130" s="133">
        <v>0</v>
      </c>
      <c r="AE130" s="133">
        <v>0</v>
      </c>
      <c r="AF130" s="133">
        <v>0</v>
      </c>
      <c r="AG130" s="133">
        <v>0</v>
      </c>
      <c r="AH130" s="133">
        <v>0</v>
      </c>
      <c r="AI130" s="133">
        <v>0</v>
      </c>
      <c r="AJ130" s="133">
        <v>0</v>
      </c>
      <c r="AK130" s="133">
        <v>0</v>
      </c>
      <c r="AL130" s="133">
        <v>0</v>
      </c>
      <c r="AM130" s="133">
        <v>0</v>
      </c>
      <c r="AN130" s="133">
        <v>0</v>
      </c>
      <c r="AO130" s="133">
        <v>0</v>
      </c>
      <c r="AP130" s="133">
        <v>0</v>
      </c>
      <c r="AQ130" s="133">
        <v>0</v>
      </c>
      <c r="AR130" s="133">
        <v>0</v>
      </c>
      <c r="AS130" s="133">
        <v>0</v>
      </c>
      <c r="AT130" s="133">
        <v>0</v>
      </c>
      <c r="AU130" s="133">
        <v>0</v>
      </c>
      <c r="AV130" s="133">
        <v>0</v>
      </c>
      <c r="AW130" s="133">
        <v>0</v>
      </c>
      <c r="AX130" s="133">
        <v>0</v>
      </c>
      <c r="AY130" s="133">
        <v>0</v>
      </c>
      <c r="AZ130" s="133">
        <v>0</v>
      </c>
      <c r="BA130" s="133">
        <v>0</v>
      </c>
      <c r="BB130" s="133">
        <v>0</v>
      </c>
      <c r="BC130" s="133">
        <v>0</v>
      </c>
      <c r="BD130" s="133">
        <v>0</v>
      </c>
      <c r="BE130" s="133">
        <v>0</v>
      </c>
      <c r="BF130" s="133">
        <v>0</v>
      </c>
      <c r="BG130" s="133">
        <v>0</v>
      </c>
      <c r="BH130" s="133">
        <v>0</v>
      </c>
      <c r="BI130" s="133">
        <v>0</v>
      </c>
      <c r="BJ130" s="133">
        <v>0</v>
      </c>
      <c r="BK130" s="133">
        <v>0</v>
      </c>
      <c r="BL130" s="133">
        <v>0</v>
      </c>
    </row>
    <row r="131" spans="1:64">
      <c r="A131" s="85">
        <v>126</v>
      </c>
      <c r="B131" s="106" t="s">
        <v>1351</v>
      </c>
      <c r="C131" s="190" t="s">
        <v>122</v>
      </c>
      <c r="D131" s="118"/>
      <c r="E131" s="133">
        <v>0</v>
      </c>
      <c r="F131" s="133">
        <v>0</v>
      </c>
      <c r="G131" s="133">
        <v>0</v>
      </c>
      <c r="H131" s="133">
        <v>0</v>
      </c>
      <c r="I131" s="133">
        <v>0</v>
      </c>
      <c r="J131" s="133">
        <v>0</v>
      </c>
      <c r="K131" s="133">
        <v>0</v>
      </c>
      <c r="L131" s="133">
        <v>0</v>
      </c>
      <c r="M131" s="133">
        <v>0</v>
      </c>
      <c r="N131" s="133">
        <v>0</v>
      </c>
      <c r="O131" s="133">
        <v>0</v>
      </c>
      <c r="P131" s="133">
        <v>0</v>
      </c>
      <c r="Q131" s="133">
        <v>0</v>
      </c>
      <c r="R131" s="133">
        <v>0</v>
      </c>
      <c r="S131" s="133">
        <v>0</v>
      </c>
      <c r="T131" s="133">
        <v>0</v>
      </c>
      <c r="U131" s="133">
        <v>0</v>
      </c>
      <c r="V131" s="133">
        <v>0</v>
      </c>
      <c r="W131" s="133">
        <v>0</v>
      </c>
      <c r="X131" s="133">
        <v>0</v>
      </c>
      <c r="Y131" s="133">
        <v>0</v>
      </c>
      <c r="Z131" s="133">
        <v>0</v>
      </c>
      <c r="AA131" s="133">
        <v>0</v>
      </c>
      <c r="AB131" s="133">
        <v>0</v>
      </c>
      <c r="AC131" s="133">
        <v>0</v>
      </c>
      <c r="AD131" s="133">
        <v>0</v>
      </c>
      <c r="AE131" s="133">
        <v>0</v>
      </c>
      <c r="AF131" s="133">
        <v>0</v>
      </c>
      <c r="AG131" s="133">
        <v>0</v>
      </c>
      <c r="AH131" s="133">
        <v>0</v>
      </c>
      <c r="AI131" s="133">
        <v>0</v>
      </c>
      <c r="AJ131" s="133">
        <v>0</v>
      </c>
      <c r="AK131" s="133">
        <v>0</v>
      </c>
      <c r="AL131" s="133">
        <v>0</v>
      </c>
      <c r="AM131" s="133">
        <v>0</v>
      </c>
      <c r="AN131" s="133">
        <v>0</v>
      </c>
      <c r="AO131" s="133">
        <v>0</v>
      </c>
      <c r="AP131" s="133">
        <v>0</v>
      </c>
      <c r="AQ131" s="133">
        <v>0</v>
      </c>
      <c r="AR131" s="133">
        <v>0</v>
      </c>
      <c r="AS131" s="133">
        <v>0</v>
      </c>
      <c r="AT131" s="133">
        <v>0</v>
      </c>
      <c r="AU131" s="133">
        <v>0</v>
      </c>
      <c r="AV131" s="133">
        <v>0</v>
      </c>
      <c r="AW131" s="133">
        <v>0</v>
      </c>
      <c r="AX131" s="133">
        <v>0</v>
      </c>
      <c r="AY131" s="133">
        <v>0</v>
      </c>
      <c r="AZ131" s="133">
        <v>0</v>
      </c>
      <c r="BA131" s="133">
        <v>0</v>
      </c>
      <c r="BB131" s="133">
        <v>0</v>
      </c>
      <c r="BC131" s="133">
        <v>0</v>
      </c>
      <c r="BD131" s="133">
        <v>0</v>
      </c>
      <c r="BE131" s="133">
        <v>0</v>
      </c>
      <c r="BF131" s="133">
        <v>0</v>
      </c>
      <c r="BG131" s="133">
        <v>0</v>
      </c>
      <c r="BH131" s="133">
        <v>0</v>
      </c>
      <c r="BI131" s="133">
        <v>0</v>
      </c>
      <c r="BJ131" s="133">
        <v>0</v>
      </c>
      <c r="BK131" s="133">
        <v>0</v>
      </c>
      <c r="BL131" s="133">
        <v>0</v>
      </c>
    </row>
    <row r="132" spans="1:64">
      <c r="A132" s="85">
        <v>127</v>
      </c>
      <c r="B132" s="106" t="s">
        <v>1352</v>
      </c>
      <c r="C132" s="190" t="s">
        <v>1353</v>
      </c>
      <c r="D132" s="118"/>
      <c r="E132" s="133">
        <v>0</v>
      </c>
      <c r="F132" s="133">
        <v>0</v>
      </c>
      <c r="G132" s="133">
        <v>0</v>
      </c>
      <c r="H132" s="133">
        <v>0</v>
      </c>
      <c r="I132" s="133">
        <v>0</v>
      </c>
      <c r="J132" s="133">
        <v>0</v>
      </c>
      <c r="K132" s="133">
        <v>0</v>
      </c>
      <c r="L132" s="133">
        <v>0</v>
      </c>
      <c r="M132" s="133">
        <v>0</v>
      </c>
      <c r="N132" s="133">
        <v>0</v>
      </c>
      <c r="O132" s="133">
        <v>0</v>
      </c>
      <c r="P132" s="133">
        <v>0</v>
      </c>
      <c r="Q132" s="133">
        <v>0</v>
      </c>
      <c r="R132" s="133">
        <v>0</v>
      </c>
      <c r="S132" s="133">
        <v>0</v>
      </c>
      <c r="T132" s="133">
        <v>0</v>
      </c>
      <c r="U132" s="133">
        <v>0</v>
      </c>
      <c r="V132" s="133">
        <v>0</v>
      </c>
      <c r="W132" s="133">
        <v>0</v>
      </c>
      <c r="X132" s="133">
        <v>0</v>
      </c>
      <c r="Y132" s="133">
        <v>0</v>
      </c>
      <c r="Z132" s="133">
        <v>0</v>
      </c>
      <c r="AA132" s="133">
        <v>0</v>
      </c>
      <c r="AB132" s="133">
        <v>0</v>
      </c>
      <c r="AC132" s="133">
        <v>0</v>
      </c>
      <c r="AD132" s="133">
        <v>0</v>
      </c>
      <c r="AE132" s="133">
        <v>0</v>
      </c>
      <c r="AF132" s="133">
        <v>0</v>
      </c>
      <c r="AG132" s="133">
        <v>0</v>
      </c>
      <c r="AH132" s="133">
        <v>0</v>
      </c>
      <c r="AI132" s="133">
        <v>0</v>
      </c>
      <c r="AJ132" s="133">
        <v>0</v>
      </c>
      <c r="AK132" s="133">
        <v>0</v>
      </c>
      <c r="AL132" s="133">
        <v>0</v>
      </c>
      <c r="AM132" s="133">
        <v>0</v>
      </c>
      <c r="AN132" s="133">
        <v>0</v>
      </c>
      <c r="AO132" s="133">
        <v>0</v>
      </c>
      <c r="AP132" s="133">
        <v>0</v>
      </c>
      <c r="AQ132" s="133">
        <v>0</v>
      </c>
      <c r="AR132" s="133">
        <v>0</v>
      </c>
      <c r="AS132" s="133">
        <v>0</v>
      </c>
      <c r="AT132" s="133">
        <v>0</v>
      </c>
      <c r="AU132" s="133">
        <v>0</v>
      </c>
      <c r="AV132" s="133">
        <v>0</v>
      </c>
      <c r="AW132" s="133">
        <v>0</v>
      </c>
      <c r="AX132" s="133">
        <v>0</v>
      </c>
      <c r="AY132" s="133">
        <v>0</v>
      </c>
      <c r="AZ132" s="133">
        <v>0</v>
      </c>
      <c r="BA132" s="133">
        <v>0</v>
      </c>
      <c r="BB132" s="133">
        <v>0</v>
      </c>
      <c r="BC132" s="133">
        <v>0</v>
      </c>
      <c r="BD132" s="133">
        <v>0</v>
      </c>
      <c r="BE132" s="133">
        <v>0</v>
      </c>
      <c r="BF132" s="133">
        <v>0</v>
      </c>
      <c r="BG132" s="133">
        <v>0</v>
      </c>
      <c r="BH132" s="133">
        <v>0</v>
      </c>
      <c r="BI132" s="133">
        <v>0</v>
      </c>
      <c r="BJ132" s="133">
        <v>0</v>
      </c>
      <c r="BK132" s="133">
        <v>0</v>
      </c>
      <c r="BL132" s="133">
        <v>0</v>
      </c>
    </row>
    <row r="133" spans="1:64">
      <c r="A133" s="85">
        <v>128</v>
      </c>
      <c r="B133" s="108" t="s">
        <v>1354</v>
      </c>
      <c r="C133" s="191" t="s">
        <v>1355</v>
      </c>
      <c r="D133" s="245"/>
      <c r="E133" s="133">
        <v>0</v>
      </c>
      <c r="F133" s="133">
        <v>0</v>
      </c>
      <c r="G133" s="133">
        <v>0</v>
      </c>
      <c r="H133" s="133">
        <v>0</v>
      </c>
      <c r="I133" s="133">
        <v>0</v>
      </c>
      <c r="J133" s="133">
        <v>0</v>
      </c>
      <c r="K133" s="133">
        <v>0</v>
      </c>
      <c r="L133" s="133">
        <v>0</v>
      </c>
      <c r="M133" s="133">
        <v>0</v>
      </c>
      <c r="N133" s="133">
        <v>0</v>
      </c>
      <c r="O133" s="133">
        <v>0</v>
      </c>
      <c r="P133" s="133">
        <v>0</v>
      </c>
      <c r="Q133" s="133">
        <v>0</v>
      </c>
      <c r="R133" s="133">
        <v>0</v>
      </c>
      <c r="S133" s="133">
        <v>0</v>
      </c>
      <c r="T133" s="133">
        <v>0</v>
      </c>
      <c r="U133" s="133">
        <v>0</v>
      </c>
      <c r="V133" s="133">
        <v>0</v>
      </c>
      <c r="W133" s="133">
        <v>0</v>
      </c>
      <c r="X133" s="133">
        <v>0</v>
      </c>
      <c r="Y133" s="133">
        <v>0</v>
      </c>
      <c r="Z133" s="133">
        <v>0</v>
      </c>
      <c r="AA133" s="133">
        <v>0</v>
      </c>
      <c r="AB133" s="133">
        <v>0</v>
      </c>
      <c r="AC133" s="133">
        <v>0</v>
      </c>
      <c r="AD133" s="133">
        <v>0</v>
      </c>
      <c r="AE133" s="133">
        <v>0</v>
      </c>
      <c r="AF133" s="133">
        <v>0</v>
      </c>
      <c r="AG133" s="133">
        <v>0</v>
      </c>
      <c r="AH133" s="133">
        <v>0</v>
      </c>
      <c r="AI133" s="133">
        <v>0</v>
      </c>
      <c r="AJ133" s="133">
        <v>0</v>
      </c>
      <c r="AK133" s="133">
        <v>0</v>
      </c>
      <c r="AL133" s="133">
        <v>0</v>
      </c>
      <c r="AM133" s="133">
        <v>0</v>
      </c>
      <c r="AN133" s="133">
        <v>0</v>
      </c>
      <c r="AO133" s="133">
        <v>0</v>
      </c>
      <c r="AP133" s="133">
        <v>0</v>
      </c>
      <c r="AQ133" s="133">
        <v>0</v>
      </c>
      <c r="AR133" s="133">
        <v>0</v>
      </c>
      <c r="AS133" s="133">
        <v>0</v>
      </c>
      <c r="AT133" s="133">
        <v>0</v>
      </c>
      <c r="AU133" s="133">
        <v>0</v>
      </c>
      <c r="AV133" s="133">
        <v>0</v>
      </c>
      <c r="AW133" s="133">
        <v>0</v>
      </c>
      <c r="AX133" s="133">
        <v>0</v>
      </c>
      <c r="AY133" s="133">
        <v>0</v>
      </c>
      <c r="AZ133" s="133">
        <v>0</v>
      </c>
      <c r="BA133" s="133">
        <v>0</v>
      </c>
      <c r="BB133" s="133">
        <v>0</v>
      </c>
      <c r="BC133" s="133">
        <v>0</v>
      </c>
      <c r="BD133" s="133">
        <v>0</v>
      </c>
      <c r="BE133" s="133">
        <v>0</v>
      </c>
      <c r="BF133" s="133">
        <v>0</v>
      </c>
      <c r="BG133" s="133">
        <v>0</v>
      </c>
      <c r="BH133" s="133">
        <v>0</v>
      </c>
      <c r="BI133" s="133">
        <v>0</v>
      </c>
      <c r="BJ133" s="133">
        <v>0</v>
      </c>
      <c r="BK133" s="133">
        <v>0</v>
      </c>
      <c r="BL133" s="133">
        <v>0</v>
      </c>
    </row>
    <row r="134" spans="1:64">
      <c r="A134" s="85">
        <v>129</v>
      </c>
      <c r="B134" s="106" t="s">
        <v>860</v>
      </c>
      <c r="C134" s="190" t="s">
        <v>861</v>
      </c>
      <c r="D134" s="118"/>
      <c r="E134" s="133">
        <v>3500</v>
      </c>
      <c r="F134" s="133">
        <v>0</v>
      </c>
      <c r="G134" s="133">
        <v>315</v>
      </c>
      <c r="H134" s="133">
        <v>315</v>
      </c>
      <c r="I134" s="133">
        <v>4130</v>
      </c>
      <c r="J134" s="133">
        <v>3500</v>
      </c>
      <c r="K134" s="133">
        <v>0</v>
      </c>
      <c r="L134" s="133">
        <v>315</v>
      </c>
      <c r="M134" s="133">
        <v>315</v>
      </c>
      <c r="N134" s="133">
        <v>4130</v>
      </c>
      <c r="O134" s="133">
        <v>3500</v>
      </c>
      <c r="P134" s="133">
        <v>0</v>
      </c>
      <c r="Q134" s="133">
        <v>315</v>
      </c>
      <c r="R134" s="133">
        <v>315</v>
      </c>
      <c r="S134" s="133">
        <v>4130</v>
      </c>
      <c r="T134" s="133">
        <v>3500</v>
      </c>
      <c r="U134" s="133">
        <v>0</v>
      </c>
      <c r="V134" s="133">
        <v>315</v>
      </c>
      <c r="W134" s="133">
        <v>315</v>
      </c>
      <c r="X134" s="133">
        <v>4130</v>
      </c>
      <c r="Y134" s="133">
        <v>0</v>
      </c>
      <c r="Z134" s="133">
        <v>0</v>
      </c>
      <c r="AA134" s="133">
        <v>0</v>
      </c>
      <c r="AB134" s="133">
        <v>0</v>
      </c>
      <c r="AC134" s="133">
        <v>0</v>
      </c>
      <c r="AD134" s="133">
        <v>0</v>
      </c>
      <c r="AE134" s="133">
        <v>0</v>
      </c>
      <c r="AF134" s="133">
        <v>0</v>
      </c>
      <c r="AG134" s="133">
        <v>0</v>
      </c>
      <c r="AH134" s="133">
        <v>0</v>
      </c>
      <c r="AI134" s="133">
        <v>0</v>
      </c>
      <c r="AJ134" s="133">
        <v>0</v>
      </c>
      <c r="AK134" s="133">
        <v>0</v>
      </c>
      <c r="AL134" s="133">
        <v>0</v>
      </c>
      <c r="AM134" s="133">
        <v>0</v>
      </c>
      <c r="AN134" s="133">
        <v>0</v>
      </c>
      <c r="AO134" s="133">
        <v>0</v>
      </c>
      <c r="AP134" s="133">
        <v>0</v>
      </c>
      <c r="AQ134" s="133">
        <v>0</v>
      </c>
      <c r="AR134" s="133">
        <v>0</v>
      </c>
      <c r="AS134" s="133">
        <v>0</v>
      </c>
      <c r="AT134" s="133">
        <v>0</v>
      </c>
      <c r="AU134" s="133">
        <v>0</v>
      </c>
      <c r="AV134" s="133">
        <v>0</v>
      </c>
      <c r="AW134" s="133">
        <v>0</v>
      </c>
      <c r="AX134" s="133">
        <v>0</v>
      </c>
      <c r="AY134" s="133">
        <v>0</v>
      </c>
      <c r="AZ134" s="133">
        <v>0</v>
      </c>
      <c r="BA134" s="133">
        <v>0</v>
      </c>
      <c r="BB134" s="133">
        <v>0</v>
      </c>
      <c r="BC134" s="133">
        <v>0</v>
      </c>
      <c r="BD134" s="133">
        <v>0</v>
      </c>
      <c r="BE134" s="133">
        <v>0</v>
      </c>
      <c r="BF134" s="133">
        <v>0</v>
      </c>
      <c r="BG134" s="133">
        <v>0</v>
      </c>
      <c r="BH134" s="133">
        <v>0</v>
      </c>
      <c r="BI134" s="133">
        <v>0</v>
      </c>
      <c r="BJ134" s="133">
        <v>0</v>
      </c>
      <c r="BK134" s="133">
        <v>0</v>
      </c>
      <c r="BL134" s="133">
        <v>0</v>
      </c>
    </row>
    <row r="135" spans="1:64">
      <c r="A135" s="85">
        <v>130</v>
      </c>
      <c r="B135" s="106" t="s">
        <v>884</v>
      </c>
      <c r="C135" s="190" t="s">
        <v>885</v>
      </c>
      <c r="D135" s="118"/>
      <c r="E135" s="133">
        <v>15456.34</v>
      </c>
      <c r="F135" s="133">
        <v>0</v>
      </c>
      <c r="G135" s="133">
        <v>1356.4705999999999</v>
      </c>
      <c r="H135" s="133">
        <v>1356.4705999999999</v>
      </c>
      <c r="I135" s="133">
        <v>18169.351200000001</v>
      </c>
      <c r="J135" s="133">
        <v>11902.42</v>
      </c>
      <c r="K135" s="133">
        <v>0</v>
      </c>
      <c r="L135" s="133">
        <v>989.07780000000002</v>
      </c>
      <c r="M135" s="133">
        <v>989.07780000000002</v>
      </c>
      <c r="N135" s="133">
        <v>13880.9956</v>
      </c>
      <c r="O135" s="133">
        <v>9020.81</v>
      </c>
      <c r="P135" s="133">
        <v>0</v>
      </c>
      <c r="Q135" s="133">
        <v>791.07289999999989</v>
      </c>
      <c r="R135" s="133">
        <v>791.07289999999989</v>
      </c>
      <c r="S135" s="133">
        <v>10602.9558</v>
      </c>
      <c r="T135" s="133">
        <v>0</v>
      </c>
      <c r="U135" s="133">
        <v>0</v>
      </c>
      <c r="V135" s="133">
        <v>0</v>
      </c>
      <c r="W135" s="133">
        <v>0</v>
      </c>
      <c r="X135" s="133">
        <v>0</v>
      </c>
      <c r="Y135" s="133">
        <v>0</v>
      </c>
      <c r="Z135" s="133">
        <v>0</v>
      </c>
      <c r="AA135" s="133">
        <v>0</v>
      </c>
      <c r="AB135" s="133">
        <v>0</v>
      </c>
      <c r="AC135" s="133">
        <v>0</v>
      </c>
      <c r="AD135" s="133">
        <v>0</v>
      </c>
      <c r="AE135" s="133">
        <v>0</v>
      </c>
      <c r="AF135" s="133">
        <v>0</v>
      </c>
      <c r="AG135" s="133">
        <v>0</v>
      </c>
      <c r="AH135" s="133">
        <v>0</v>
      </c>
      <c r="AI135" s="133">
        <v>0</v>
      </c>
      <c r="AJ135" s="133">
        <v>0</v>
      </c>
      <c r="AK135" s="133">
        <v>0</v>
      </c>
      <c r="AL135" s="133">
        <v>0</v>
      </c>
      <c r="AM135" s="133">
        <v>0</v>
      </c>
      <c r="AN135" s="133">
        <v>0</v>
      </c>
      <c r="AO135" s="133">
        <v>0</v>
      </c>
      <c r="AP135" s="133">
        <v>0</v>
      </c>
      <c r="AQ135" s="133">
        <v>0</v>
      </c>
      <c r="AR135" s="133">
        <v>0</v>
      </c>
      <c r="AS135" s="133">
        <v>0</v>
      </c>
      <c r="AT135" s="133">
        <v>0</v>
      </c>
      <c r="AU135" s="133">
        <v>0</v>
      </c>
      <c r="AV135" s="133">
        <v>0</v>
      </c>
      <c r="AW135" s="133">
        <v>0</v>
      </c>
      <c r="AX135" s="133">
        <v>0</v>
      </c>
      <c r="AY135" s="133">
        <v>0</v>
      </c>
      <c r="AZ135" s="133">
        <v>0</v>
      </c>
      <c r="BA135" s="133">
        <v>0</v>
      </c>
      <c r="BB135" s="133">
        <v>0</v>
      </c>
      <c r="BC135" s="133">
        <v>0</v>
      </c>
      <c r="BD135" s="133">
        <v>0</v>
      </c>
      <c r="BE135" s="133">
        <v>0</v>
      </c>
      <c r="BF135" s="133">
        <v>0</v>
      </c>
      <c r="BG135" s="133">
        <v>0</v>
      </c>
      <c r="BH135" s="133">
        <v>0</v>
      </c>
      <c r="BI135" s="133">
        <v>0</v>
      </c>
      <c r="BJ135" s="133">
        <v>0</v>
      </c>
      <c r="BK135" s="133">
        <v>0</v>
      </c>
      <c r="BL135" s="133">
        <v>0</v>
      </c>
    </row>
    <row r="136" spans="1:64">
      <c r="A136" s="85">
        <v>131</v>
      </c>
      <c r="B136" s="106" t="s">
        <v>1097</v>
      </c>
      <c r="C136" s="190" t="s">
        <v>1098</v>
      </c>
      <c r="D136" s="118"/>
      <c r="E136" s="133">
        <v>0</v>
      </c>
      <c r="F136" s="133">
        <v>0</v>
      </c>
      <c r="G136" s="133">
        <v>0</v>
      </c>
      <c r="H136" s="133">
        <v>0</v>
      </c>
      <c r="I136" s="133">
        <v>0</v>
      </c>
      <c r="J136" s="133">
        <v>0</v>
      </c>
      <c r="K136" s="133">
        <v>0</v>
      </c>
      <c r="L136" s="133">
        <v>0</v>
      </c>
      <c r="M136" s="133">
        <v>0</v>
      </c>
      <c r="N136" s="133">
        <v>0</v>
      </c>
      <c r="O136" s="133">
        <v>0</v>
      </c>
      <c r="P136" s="133">
        <v>0</v>
      </c>
      <c r="Q136" s="133">
        <v>0</v>
      </c>
      <c r="R136" s="133">
        <v>0</v>
      </c>
      <c r="S136" s="133">
        <v>0</v>
      </c>
      <c r="T136" s="133">
        <v>592000</v>
      </c>
      <c r="U136" s="133">
        <v>0</v>
      </c>
      <c r="V136" s="133">
        <v>53280</v>
      </c>
      <c r="W136" s="133">
        <v>53280</v>
      </c>
      <c r="X136" s="133">
        <v>698560</v>
      </c>
      <c r="Y136" s="133">
        <v>0</v>
      </c>
      <c r="Z136" s="133">
        <v>0</v>
      </c>
      <c r="AA136" s="133">
        <v>0</v>
      </c>
      <c r="AB136" s="133">
        <v>0</v>
      </c>
      <c r="AC136" s="133">
        <v>0</v>
      </c>
      <c r="AD136" s="133">
        <v>0</v>
      </c>
      <c r="AE136" s="133">
        <v>0</v>
      </c>
      <c r="AF136" s="133">
        <v>0</v>
      </c>
      <c r="AG136" s="133">
        <v>0</v>
      </c>
      <c r="AH136" s="133">
        <v>0</v>
      </c>
      <c r="AI136" s="133">
        <v>0</v>
      </c>
      <c r="AJ136" s="133">
        <v>0</v>
      </c>
      <c r="AK136" s="133">
        <v>0</v>
      </c>
      <c r="AL136" s="133">
        <v>0</v>
      </c>
      <c r="AM136" s="133">
        <v>0</v>
      </c>
      <c r="AN136" s="133">
        <v>0</v>
      </c>
      <c r="AO136" s="133">
        <v>0</v>
      </c>
      <c r="AP136" s="133">
        <v>0</v>
      </c>
      <c r="AQ136" s="133">
        <v>0</v>
      </c>
      <c r="AR136" s="133">
        <v>0</v>
      </c>
      <c r="AS136" s="133">
        <v>0</v>
      </c>
      <c r="AT136" s="133">
        <v>0</v>
      </c>
      <c r="AU136" s="133">
        <v>0</v>
      </c>
      <c r="AV136" s="133">
        <v>0</v>
      </c>
      <c r="AW136" s="133">
        <v>0</v>
      </c>
      <c r="AX136" s="133">
        <v>0</v>
      </c>
      <c r="AY136" s="133">
        <v>0</v>
      </c>
      <c r="AZ136" s="133">
        <v>0</v>
      </c>
      <c r="BA136" s="133">
        <v>0</v>
      </c>
      <c r="BB136" s="133">
        <v>0</v>
      </c>
      <c r="BC136" s="133">
        <v>0</v>
      </c>
      <c r="BD136" s="133">
        <v>0</v>
      </c>
      <c r="BE136" s="133">
        <v>0</v>
      </c>
      <c r="BF136" s="133">
        <v>0</v>
      </c>
      <c r="BG136" s="133">
        <v>0</v>
      </c>
      <c r="BH136" s="133">
        <v>0</v>
      </c>
      <c r="BI136" s="133">
        <v>0</v>
      </c>
      <c r="BJ136" s="133">
        <v>0</v>
      </c>
      <c r="BK136" s="133">
        <v>0</v>
      </c>
      <c r="BL136" s="133">
        <v>0</v>
      </c>
    </row>
    <row r="137" spans="1:64">
      <c r="A137" s="85">
        <v>132</v>
      </c>
      <c r="B137" s="106" t="s">
        <v>865</v>
      </c>
      <c r="C137" s="190" t="s">
        <v>866</v>
      </c>
      <c r="D137" s="118"/>
      <c r="E137" s="133">
        <v>1275</v>
      </c>
      <c r="F137" s="133">
        <v>0</v>
      </c>
      <c r="G137" s="133">
        <v>114.75</v>
      </c>
      <c r="H137" s="133">
        <v>114.75</v>
      </c>
      <c r="I137" s="133">
        <v>1505</v>
      </c>
      <c r="J137" s="133">
        <v>0</v>
      </c>
      <c r="K137" s="133">
        <v>0</v>
      </c>
      <c r="L137" s="133">
        <v>0</v>
      </c>
      <c r="M137" s="133">
        <v>0</v>
      </c>
      <c r="N137" s="133">
        <v>0</v>
      </c>
      <c r="O137" s="133">
        <v>0</v>
      </c>
      <c r="P137" s="133">
        <v>0</v>
      </c>
      <c r="Q137" s="133">
        <v>0</v>
      </c>
      <c r="R137" s="133">
        <v>0</v>
      </c>
      <c r="S137" s="133">
        <v>0</v>
      </c>
      <c r="T137" s="133">
        <v>0</v>
      </c>
      <c r="U137" s="133">
        <v>0</v>
      </c>
      <c r="V137" s="133">
        <v>0</v>
      </c>
      <c r="W137" s="133">
        <v>0</v>
      </c>
      <c r="X137" s="133">
        <v>0</v>
      </c>
      <c r="Y137" s="133">
        <v>0</v>
      </c>
      <c r="Z137" s="133">
        <v>0</v>
      </c>
      <c r="AA137" s="133">
        <v>0</v>
      </c>
      <c r="AB137" s="133">
        <v>0</v>
      </c>
      <c r="AC137" s="133">
        <v>0</v>
      </c>
      <c r="AD137" s="133">
        <v>0</v>
      </c>
      <c r="AE137" s="133">
        <v>0</v>
      </c>
      <c r="AF137" s="133">
        <v>0</v>
      </c>
      <c r="AG137" s="133">
        <v>0</v>
      </c>
      <c r="AH137" s="133">
        <v>0</v>
      </c>
      <c r="AI137" s="133">
        <v>0</v>
      </c>
      <c r="AJ137" s="133">
        <v>0</v>
      </c>
      <c r="AK137" s="133">
        <v>0</v>
      </c>
      <c r="AL137" s="133">
        <v>0</v>
      </c>
      <c r="AM137" s="133">
        <v>0</v>
      </c>
      <c r="AN137" s="133">
        <v>0</v>
      </c>
      <c r="AO137" s="133">
        <v>0</v>
      </c>
      <c r="AP137" s="133">
        <v>0</v>
      </c>
      <c r="AQ137" s="133">
        <v>0</v>
      </c>
      <c r="AR137" s="133">
        <v>0</v>
      </c>
      <c r="AS137" s="133">
        <v>0</v>
      </c>
      <c r="AT137" s="133">
        <v>0</v>
      </c>
      <c r="AU137" s="133">
        <v>0</v>
      </c>
      <c r="AV137" s="133">
        <v>0</v>
      </c>
      <c r="AW137" s="133">
        <v>0</v>
      </c>
      <c r="AX137" s="133">
        <v>0</v>
      </c>
      <c r="AY137" s="133">
        <v>0</v>
      </c>
      <c r="AZ137" s="133">
        <v>0</v>
      </c>
      <c r="BA137" s="133">
        <v>0</v>
      </c>
      <c r="BB137" s="133">
        <v>0</v>
      </c>
      <c r="BC137" s="133">
        <v>0</v>
      </c>
      <c r="BD137" s="133">
        <v>0</v>
      </c>
      <c r="BE137" s="133">
        <v>0</v>
      </c>
      <c r="BF137" s="133">
        <v>0</v>
      </c>
      <c r="BG137" s="133">
        <v>0</v>
      </c>
      <c r="BH137" s="133">
        <v>0</v>
      </c>
      <c r="BI137" s="133">
        <v>0</v>
      </c>
      <c r="BJ137" s="133">
        <v>0</v>
      </c>
      <c r="BK137" s="133">
        <v>0</v>
      </c>
      <c r="BL137" s="133">
        <v>0</v>
      </c>
    </row>
    <row r="138" spans="1:64">
      <c r="A138" s="35">
        <v>133</v>
      </c>
      <c r="B138" s="85" t="s">
        <v>1003</v>
      </c>
      <c r="C138" s="85" t="s">
        <v>1004</v>
      </c>
      <c r="D138" s="63"/>
      <c r="E138" s="133">
        <v>0</v>
      </c>
      <c r="F138" s="133">
        <v>0</v>
      </c>
      <c r="G138" s="133">
        <v>0</v>
      </c>
      <c r="H138" s="133">
        <v>0</v>
      </c>
      <c r="I138" s="133">
        <v>0</v>
      </c>
      <c r="J138" s="133">
        <v>28892</v>
      </c>
      <c r="K138" s="133">
        <v>0</v>
      </c>
      <c r="L138" s="133">
        <v>3847.9300000000003</v>
      </c>
      <c r="M138" s="133">
        <v>3847.9300000000003</v>
      </c>
      <c r="N138" s="133">
        <v>36587.86</v>
      </c>
      <c r="O138" s="133">
        <v>0</v>
      </c>
      <c r="P138" s="133">
        <v>0</v>
      </c>
      <c r="Q138" s="133">
        <v>0</v>
      </c>
      <c r="R138" s="133">
        <v>0</v>
      </c>
      <c r="S138" s="133">
        <v>0</v>
      </c>
      <c r="T138" s="133">
        <v>0</v>
      </c>
      <c r="U138" s="133">
        <v>0</v>
      </c>
      <c r="V138" s="133">
        <v>0</v>
      </c>
      <c r="W138" s="133">
        <v>0</v>
      </c>
      <c r="X138" s="133">
        <v>0</v>
      </c>
      <c r="Y138" s="133">
        <v>0</v>
      </c>
      <c r="Z138" s="133">
        <v>0</v>
      </c>
      <c r="AA138" s="133">
        <v>0</v>
      </c>
      <c r="AB138" s="133">
        <v>0</v>
      </c>
      <c r="AC138" s="133">
        <v>0</v>
      </c>
      <c r="AD138" s="133">
        <v>0</v>
      </c>
      <c r="AE138" s="133">
        <v>0</v>
      </c>
      <c r="AF138" s="133">
        <v>0</v>
      </c>
      <c r="AG138" s="133">
        <v>0</v>
      </c>
      <c r="AH138" s="133">
        <v>0</v>
      </c>
      <c r="AI138" s="133">
        <v>0</v>
      </c>
      <c r="AJ138" s="133">
        <v>0</v>
      </c>
      <c r="AK138" s="133">
        <v>0</v>
      </c>
      <c r="AL138" s="133">
        <v>0</v>
      </c>
      <c r="AM138" s="133">
        <v>0</v>
      </c>
      <c r="AN138" s="133">
        <v>0</v>
      </c>
      <c r="AO138" s="133">
        <v>0</v>
      </c>
      <c r="AP138" s="133">
        <v>0</v>
      </c>
      <c r="AQ138" s="133">
        <v>0</v>
      </c>
      <c r="AR138" s="133">
        <v>0</v>
      </c>
      <c r="AS138" s="133">
        <v>0</v>
      </c>
      <c r="AT138" s="133">
        <v>0</v>
      </c>
      <c r="AU138" s="133">
        <v>0</v>
      </c>
      <c r="AV138" s="133">
        <v>0</v>
      </c>
      <c r="AW138" s="133">
        <v>0</v>
      </c>
      <c r="AX138" s="133">
        <v>0</v>
      </c>
      <c r="AY138" s="133">
        <v>0</v>
      </c>
      <c r="AZ138" s="133">
        <v>0</v>
      </c>
      <c r="BA138" s="133">
        <v>0</v>
      </c>
      <c r="BB138" s="133">
        <v>0</v>
      </c>
      <c r="BC138" s="133">
        <v>0</v>
      </c>
      <c r="BD138" s="133">
        <v>0</v>
      </c>
      <c r="BE138" s="133">
        <v>0</v>
      </c>
      <c r="BF138" s="133">
        <v>0</v>
      </c>
      <c r="BG138" s="133">
        <v>0</v>
      </c>
      <c r="BH138" s="133">
        <v>0</v>
      </c>
      <c r="BI138" s="133">
        <v>0</v>
      </c>
      <c r="BJ138" s="133">
        <v>0</v>
      </c>
      <c r="BK138" s="133">
        <v>0</v>
      </c>
      <c r="BL138" s="133">
        <v>0</v>
      </c>
    </row>
    <row r="139" spans="1:64"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  <c r="AV139" s="133"/>
      <c r="AW139" s="133"/>
      <c r="AX139" s="133"/>
      <c r="AY139" s="133"/>
      <c r="AZ139" s="133"/>
      <c r="BA139" s="133"/>
      <c r="BB139" s="133"/>
      <c r="BC139" s="133"/>
      <c r="BD139" s="133"/>
      <c r="BE139" s="133"/>
      <c r="BF139" s="133"/>
      <c r="BG139" s="133"/>
      <c r="BH139" s="133"/>
      <c r="BI139" s="133"/>
      <c r="BJ139" s="133"/>
      <c r="BK139" s="133"/>
      <c r="BL139" s="133"/>
    </row>
    <row r="140" spans="1:64"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3"/>
      <c r="BF140" s="133"/>
      <c r="BG140" s="133"/>
      <c r="BH140" s="133"/>
      <c r="BI140" s="133"/>
      <c r="BJ140" s="133"/>
      <c r="BK140" s="133"/>
      <c r="BL140" s="133"/>
    </row>
    <row r="141" spans="1:64"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  <c r="AV141" s="133"/>
      <c r="AW141" s="133"/>
      <c r="AX141" s="133"/>
      <c r="AY141" s="133"/>
      <c r="AZ141" s="133"/>
      <c r="BA141" s="133"/>
      <c r="BB141" s="133"/>
      <c r="BC141" s="133"/>
      <c r="BD141" s="133"/>
      <c r="BE141" s="133"/>
      <c r="BF141" s="133"/>
      <c r="BG141" s="133"/>
      <c r="BH141" s="133"/>
      <c r="BI141" s="133"/>
      <c r="BJ141" s="133"/>
      <c r="BK141" s="133"/>
      <c r="BL141" s="133"/>
    </row>
    <row r="142" spans="1:64"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  <c r="AU142" s="133"/>
      <c r="AV142" s="133"/>
      <c r="AW142" s="133"/>
      <c r="AX142" s="133"/>
      <c r="AY142" s="133"/>
      <c r="AZ142" s="133"/>
      <c r="BA142" s="133"/>
      <c r="BB142" s="133"/>
      <c r="BC142" s="133"/>
      <c r="BD142" s="133"/>
      <c r="BE142" s="133"/>
      <c r="BF142" s="133"/>
      <c r="BG142" s="133"/>
      <c r="BH142" s="133"/>
      <c r="BI142" s="133"/>
      <c r="BJ142" s="133"/>
      <c r="BK142" s="133"/>
      <c r="BL142" s="133"/>
    </row>
    <row r="143" spans="1:64"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  <c r="AV143" s="133"/>
      <c r="AW143" s="133"/>
      <c r="AX143" s="133"/>
      <c r="AY143" s="133"/>
      <c r="AZ143" s="133"/>
      <c r="BA143" s="133"/>
      <c r="BB143" s="133"/>
      <c r="BC143" s="133"/>
      <c r="BD143" s="133"/>
      <c r="BE143" s="133"/>
      <c r="BF143" s="133"/>
      <c r="BG143" s="133"/>
      <c r="BH143" s="133"/>
      <c r="BI143" s="133"/>
      <c r="BJ143" s="133"/>
      <c r="BK143" s="133"/>
      <c r="BL143" s="133"/>
    </row>
    <row r="144" spans="1:64"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3"/>
      <c r="BG144" s="133"/>
      <c r="BH144" s="133"/>
      <c r="BI144" s="133"/>
      <c r="BJ144" s="133"/>
      <c r="BK144" s="133"/>
      <c r="BL144" s="133"/>
    </row>
    <row r="145" spans="5:64"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133"/>
      <c r="AR145" s="133"/>
      <c r="AS145" s="133"/>
      <c r="AT145" s="133"/>
      <c r="AU145" s="133"/>
      <c r="AV145" s="133"/>
      <c r="AW145" s="133"/>
      <c r="AX145" s="133"/>
      <c r="AY145" s="133"/>
      <c r="AZ145" s="133"/>
      <c r="BA145" s="133"/>
      <c r="BB145" s="133"/>
      <c r="BC145" s="133"/>
      <c r="BD145" s="133"/>
      <c r="BE145" s="133"/>
      <c r="BF145" s="133"/>
      <c r="BG145" s="133"/>
      <c r="BH145" s="133"/>
      <c r="BI145" s="133"/>
      <c r="BJ145" s="133"/>
      <c r="BK145" s="133"/>
      <c r="BL145" s="133"/>
    </row>
    <row r="146" spans="5:64"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  <c r="BH146" s="133"/>
      <c r="BI146" s="133"/>
      <c r="BJ146" s="133"/>
      <c r="BK146" s="133"/>
      <c r="BL146" s="133"/>
    </row>
    <row r="147" spans="5:64"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  <c r="AU147" s="133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3"/>
      <c r="BF147" s="133"/>
      <c r="BG147" s="133"/>
      <c r="BH147" s="133"/>
      <c r="BI147" s="133"/>
      <c r="BJ147" s="133"/>
      <c r="BK147" s="133"/>
      <c r="BL147" s="133"/>
    </row>
    <row r="148" spans="5:64"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33"/>
      <c r="AP148" s="133"/>
      <c r="AQ148" s="133"/>
      <c r="AR148" s="133"/>
      <c r="AS148" s="133"/>
      <c r="AT148" s="133"/>
      <c r="AU148" s="133"/>
      <c r="AV148" s="133"/>
      <c r="AW148" s="133"/>
      <c r="AX148" s="133"/>
      <c r="AY148" s="133"/>
      <c r="AZ148" s="133"/>
      <c r="BA148" s="133"/>
      <c r="BB148" s="133"/>
      <c r="BC148" s="133"/>
      <c r="BD148" s="133"/>
      <c r="BE148" s="133"/>
      <c r="BF148" s="133"/>
      <c r="BG148" s="133"/>
      <c r="BH148" s="133"/>
      <c r="BI148" s="133"/>
      <c r="BJ148" s="133"/>
      <c r="BK148" s="133"/>
      <c r="BL148" s="133"/>
    </row>
    <row r="149" spans="5:64"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33"/>
      <c r="BG149" s="133"/>
      <c r="BH149" s="133"/>
      <c r="BI149" s="133"/>
      <c r="BJ149" s="133"/>
      <c r="BK149" s="133"/>
      <c r="BL149" s="133"/>
    </row>
    <row r="150" spans="5:64"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3"/>
      <c r="BG150" s="133"/>
      <c r="BH150" s="133"/>
      <c r="BI150" s="133"/>
      <c r="BJ150" s="133"/>
      <c r="BK150" s="133"/>
      <c r="BL150" s="133"/>
    </row>
    <row r="151" spans="5:64"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133"/>
      <c r="AR151" s="133"/>
      <c r="AS151" s="133"/>
      <c r="AT151" s="133"/>
      <c r="AU151" s="133"/>
      <c r="AV151" s="133"/>
      <c r="AW151" s="133"/>
      <c r="AX151" s="133"/>
      <c r="AY151" s="133"/>
      <c r="AZ151" s="133"/>
      <c r="BA151" s="133"/>
      <c r="BB151" s="133"/>
      <c r="BC151" s="133"/>
      <c r="BD151" s="133"/>
      <c r="BE151" s="133"/>
      <c r="BF151" s="133"/>
      <c r="BG151" s="133"/>
      <c r="BH151" s="133"/>
      <c r="BI151" s="133"/>
      <c r="BJ151" s="133"/>
      <c r="BK151" s="133"/>
      <c r="BL151" s="133"/>
    </row>
    <row r="152" spans="5:64"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  <c r="AD152" s="258"/>
      <c r="AE152" s="258"/>
      <c r="AF152" s="258"/>
      <c r="AG152" s="258"/>
      <c r="AH152" s="258"/>
      <c r="AI152" s="258"/>
      <c r="AJ152" s="258"/>
      <c r="AK152" s="258"/>
      <c r="AL152" s="258"/>
      <c r="AM152" s="258"/>
      <c r="AN152" s="258"/>
      <c r="AO152" s="258"/>
      <c r="AP152" s="258"/>
      <c r="AQ152" s="258"/>
      <c r="AR152" s="258"/>
      <c r="AS152" s="258"/>
      <c r="AT152" s="258"/>
      <c r="AU152" s="258"/>
      <c r="AV152" s="258"/>
      <c r="AW152" s="258"/>
      <c r="AX152" s="258"/>
      <c r="AY152" s="258"/>
      <c r="AZ152" s="258"/>
      <c r="BA152" s="258"/>
      <c r="BB152" s="258"/>
      <c r="BC152" s="258"/>
      <c r="BD152" s="258"/>
      <c r="BE152" s="258"/>
      <c r="BF152" s="258"/>
      <c r="BG152" s="258"/>
      <c r="BH152" s="258"/>
      <c r="BI152" s="258"/>
      <c r="BJ152" s="258"/>
      <c r="BK152" s="258"/>
      <c r="BL152" s="258"/>
    </row>
    <row r="153" spans="5:64">
      <c r="E153" s="258"/>
      <c r="F153" s="258"/>
      <c r="G153" s="258"/>
      <c r="H153" s="258"/>
      <c r="I153" s="258"/>
      <c r="J153" s="258"/>
      <c r="K153" s="258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  <c r="AD153" s="258"/>
      <c r="AE153" s="258"/>
      <c r="AF153" s="258"/>
      <c r="AG153" s="258"/>
      <c r="AH153" s="258"/>
      <c r="AI153" s="258"/>
      <c r="AJ153" s="258"/>
      <c r="AK153" s="258"/>
      <c r="AL153" s="258"/>
      <c r="AM153" s="258"/>
      <c r="AN153" s="258"/>
      <c r="AO153" s="258"/>
      <c r="AP153" s="258"/>
      <c r="AQ153" s="258"/>
      <c r="AR153" s="258"/>
      <c r="AS153" s="258"/>
      <c r="AT153" s="258"/>
      <c r="AU153" s="258"/>
      <c r="AV153" s="258"/>
      <c r="AW153" s="258"/>
      <c r="AX153" s="258"/>
      <c r="AY153" s="258"/>
      <c r="AZ153" s="258"/>
      <c r="BA153" s="258"/>
      <c r="BB153" s="258"/>
      <c r="BC153" s="258"/>
      <c r="BD153" s="258"/>
      <c r="BE153" s="258"/>
      <c r="BF153" s="258"/>
      <c r="BG153" s="258"/>
      <c r="BH153" s="258"/>
      <c r="BI153" s="258"/>
      <c r="BJ153" s="258"/>
      <c r="BK153" s="258"/>
      <c r="BL153" s="258"/>
    </row>
    <row r="154" spans="5:64"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  <c r="AD154" s="258"/>
      <c r="AE154" s="258"/>
      <c r="AF154" s="258"/>
      <c r="AG154" s="258"/>
      <c r="AH154" s="258"/>
      <c r="AI154" s="258"/>
      <c r="AJ154" s="258"/>
      <c r="AK154" s="258"/>
      <c r="AL154" s="258"/>
      <c r="AM154" s="258"/>
      <c r="AN154" s="258"/>
      <c r="AO154" s="258"/>
      <c r="AP154" s="258"/>
      <c r="AQ154" s="258"/>
      <c r="AR154" s="258"/>
      <c r="AS154" s="258"/>
      <c r="AT154" s="258"/>
      <c r="AU154" s="258"/>
      <c r="AV154" s="258"/>
      <c r="AW154" s="258"/>
      <c r="AX154" s="258"/>
      <c r="AY154" s="258"/>
      <c r="AZ154" s="258"/>
      <c r="BA154" s="258"/>
      <c r="BB154" s="258"/>
      <c r="BC154" s="258"/>
      <c r="BD154" s="258"/>
      <c r="BE154" s="258"/>
      <c r="BF154" s="258"/>
      <c r="BG154" s="258"/>
      <c r="BH154" s="258"/>
      <c r="BI154" s="258"/>
      <c r="BJ154" s="258"/>
      <c r="BK154" s="258"/>
      <c r="BL154" s="258"/>
    </row>
    <row r="155" spans="5:64"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  <c r="AD155" s="258"/>
      <c r="AE155" s="258"/>
      <c r="AF155" s="258"/>
      <c r="AG155" s="258"/>
      <c r="AH155" s="258"/>
      <c r="AI155" s="258"/>
      <c r="AJ155" s="258"/>
      <c r="AK155" s="258"/>
      <c r="AL155" s="258"/>
      <c r="AM155" s="258"/>
      <c r="AN155" s="258"/>
      <c r="AO155" s="258"/>
      <c r="AP155" s="258"/>
      <c r="AQ155" s="258"/>
      <c r="AR155" s="258"/>
      <c r="AS155" s="258"/>
      <c r="AT155" s="258"/>
      <c r="AU155" s="258"/>
      <c r="AV155" s="258"/>
      <c r="AW155" s="258"/>
      <c r="AX155" s="258"/>
      <c r="AY155" s="258"/>
      <c r="AZ155" s="258"/>
      <c r="BA155" s="258"/>
      <c r="BB155" s="258"/>
      <c r="BC155" s="258"/>
      <c r="BD155" s="258"/>
      <c r="BE155" s="258"/>
      <c r="BF155" s="258"/>
      <c r="BG155" s="258"/>
      <c r="BH155" s="258"/>
      <c r="BI155" s="258"/>
      <c r="BJ155" s="258"/>
      <c r="BK155" s="258"/>
      <c r="BL155" s="258"/>
    </row>
    <row r="156" spans="5:64"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  <c r="AD156" s="258"/>
      <c r="AE156" s="258"/>
      <c r="AF156" s="258"/>
      <c r="AG156" s="258"/>
      <c r="AH156" s="258"/>
      <c r="AI156" s="258"/>
      <c r="AJ156" s="258"/>
      <c r="AK156" s="258"/>
      <c r="AL156" s="258"/>
      <c r="AM156" s="258"/>
      <c r="AN156" s="258"/>
      <c r="AO156" s="258"/>
      <c r="AP156" s="258"/>
      <c r="AQ156" s="258"/>
      <c r="AR156" s="258"/>
      <c r="AS156" s="258"/>
      <c r="AT156" s="258"/>
      <c r="AU156" s="258"/>
      <c r="AV156" s="258"/>
      <c r="AW156" s="258"/>
      <c r="AX156" s="258"/>
      <c r="AY156" s="258"/>
      <c r="AZ156" s="258"/>
      <c r="BA156" s="258"/>
      <c r="BB156" s="258"/>
      <c r="BC156" s="258"/>
      <c r="BD156" s="258"/>
      <c r="BE156" s="258"/>
      <c r="BF156" s="258"/>
      <c r="BG156" s="258"/>
      <c r="BH156" s="258"/>
      <c r="BI156" s="258"/>
      <c r="BJ156" s="258"/>
      <c r="BK156" s="258"/>
      <c r="BL156" s="258"/>
    </row>
    <row r="157" spans="5:64"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  <c r="AD157" s="258"/>
      <c r="AE157" s="258"/>
      <c r="AF157" s="258"/>
      <c r="AG157" s="258"/>
      <c r="AH157" s="258"/>
      <c r="AI157" s="258"/>
      <c r="AJ157" s="258"/>
      <c r="AK157" s="258"/>
      <c r="AL157" s="258"/>
      <c r="AM157" s="258"/>
      <c r="AN157" s="258"/>
      <c r="AO157" s="258"/>
      <c r="AP157" s="258"/>
      <c r="AQ157" s="258"/>
      <c r="AR157" s="258"/>
      <c r="AS157" s="258"/>
      <c r="AT157" s="258"/>
      <c r="AU157" s="258"/>
      <c r="AV157" s="258"/>
      <c r="AW157" s="258"/>
      <c r="AX157" s="258"/>
      <c r="AY157" s="258"/>
      <c r="AZ157" s="258"/>
      <c r="BA157" s="258"/>
      <c r="BB157" s="258"/>
      <c r="BC157" s="258"/>
      <c r="BD157" s="258"/>
      <c r="BE157" s="258"/>
      <c r="BF157" s="258"/>
      <c r="BG157" s="258"/>
      <c r="BH157" s="258"/>
      <c r="BI157" s="258"/>
      <c r="BJ157" s="258"/>
      <c r="BK157" s="258"/>
      <c r="BL157" s="258"/>
    </row>
    <row r="158" spans="5:64"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  <c r="AD158" s="258"/>
      <c r="AE158" s="258"/>
      <c r="AF158" s="258"/>
      <c r="AG158" s="258"/>
      <c r="AH158" s="258"/>
      <c r="AI158" s="258"/>
      <c r="AJ158" s="258"/>
      <c r="AK158" s="258"/>
      <c r="AL158" s="258"/>
      <c r="AM158" s="258"/>
      <c r="AN158" s="258"/>
      <c r="AO158" s="258"/>
      <c r="AP158" s="258"/>
      <c r="AQ158" s="258"/>
      <c r="AR158" s="258"/>
      <c r="AS158" s="258"/>
      <c r="AT158" s="258"/>
      <c r="AU158" s="258"/>
      <c r="AV158" s="258"/>
      <c r="AW158" s="258"/>
      <c r="AX158" s="258"/>
      <c r="AY158" s="258"/>
      <c r="AZ158" s="258"/>
      <c r="BA158" s="258"/>
      <c r="BB158" s="258"/>
      <c r="BC158" s="258"/>
      <c r="BD158" s="258"/>
      <c r="BE158" s="258"/>
      <c r="BF158" s="258"/>
      <c r="BG158" s="258"/>
      <c r="BH158" s="258"/>
      <c r="BI158" s="258"/>
      <c r="BJ158" s="258"/>
      <c r="BK158" s="258"/>
      <c r="BL158" s="258"/>
    </row>
    <row r="159" spans="5:64"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  <c r="AD159" s="258"/>
      <c r="AE159" s="258"/>
      <c r="AF159" s="258"/>
      <c r="AG159" s="258"/>
      <c r="AH159" s="258"/>
      <c r="AI159" s="258"/>
      <c r="AJ159" s="258"/>
      <c r="AK159" s="258"/>
      <c r="AL159" s="258"/>
      <c r="AM159" s="258"/>
      <c r="AN159" s="258"/>
      <c r="AO159" s="258"/>
      <c r="AP159" s="258"/>
      <c r="AQ159" s="258"/>
      <c r="AR159" s="258"/>
      <c r="AS159" s="258"/>
      <c r="AT159" s="258"/>
      <c r="AU159" s="258"/>
      <c r="AV159" s="258"/>
      <c r="AW159" s="258"/>
      <c r="AX159" s="258"/>
      <c r="AY159" s="258"/>
      <c r="AZ159" s="258"/>
      <c r="BA159" s="258"/>
      <c r="BB159" s="258"/>
      <c r="BC159" s="258"/>
      <c r="BD159" s="258"/>
      <c r="BE159" s="258"/>
      <c r="BF159" s="258"/>
      <c r="BG159" s="258"/>
      <c r="BH159" s="258"/>
      <c r="BI159" s="258"/>
      <c r="BJ159" s="258"/>
      <c r="BK159" s="258"/>
      <c r="BL159" s="258"/>
    </row>
    <row r="160" spans="5:64"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  <c r="AD160" s="258"/>
      <c r="AE160" s="258"/>
      <c r="AF160" s="258"/>
      <c r="AG160" s="258"/>
      <c r="AH160" s="258"/>
      <c r="AI160" s="258"/>
      <c r="AJ160" s="258"/>
      <c r="AK160" s="258"/>
      <c r="AL160" s="258"/>
      <c r="AM160" s="258"/>
      <c r="AN160" s="258"/>
      <c r="AO160" s="258"/>
      <c r="AP160" s="258"/>
      <c r="AQ160" s="258"/>
      <c r="AR160" s="258"/>
      <c r="AS160" s="258"/>
      <c r="AT160" s="258"/>
      <c r="AU160" s="258"/>
      <c r="AV160" s="258"/>
      <c r="AW160" s="258"/>
      <c r="AX160" s="258"/>
      <c r="AY160" s="258"/>
      <c r="AZ160" s="258"/>
      <c r="BA160" s="258"/>
      <c r="BB160" s="258"/>
      <c r="BC160" s="258"/>
      <c r="BD160" s="258"/>
      <c r="BE160" s="258"/>
      <c r="BF160" s="258"/>
      <c r="BG160" s="258"/>
      <c r="BH160" s="258"/>
      <c r="BI160" s="258"/>
      <c r="BJ160" s="258"/>
      <c r="BK160" s="258"/>
      <c r="BL160" s="258"/>
    </row>
    <row r="161" spans="5:64"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  <c r="AD161" s="258"/>
      <c r="AE161" s="258"/>
      <c r="AF161" s="258"/>
      <c r="AG161" s="258"/>
      <c r="AH161" s="258"/>
      <c r="AI161" s="258"/>
      <c r="AJ161" s="258"/>
      <c r="AK161" s="258"/>
      <c r="AL161" s="258"/>
      <c r="AM161" s="258"/>
      <c r="AN161" s="258"/>
      <c r="AO161" s="258"/>
      <c r="AP161" s="258"/>
      <c r="AQ161" s="258"/>
      <c r="AR161" s="258"/>
      <c r="AS161" s="258"/>
      <c r="AT161" s="258"/>
      <c r="AU161" s="258"/>
      <c r="AV161" s="258"/>
      <c r="AW161" s="258"/>
      <c r="AX161" s="258"/>
      <c r="AY161" s="258"/>
      <c r="AZ161" s="258"/>
      <c r="BA161" s="258"/>
      <c r="BB161" s="258"/>
      <c r="BC161" s="258"/>
      <c r="BD161" s="258"/>
      <c r="BE161" s="258"/>
      <c r="BF161" s="258"/>
      <c r="BG161" s="258"/>
      <c r="BH161" s="258"/>
      <c r="BI161" s="258"/>
      <c r="BJ161" s="258"/>
      <c r="BK161" s="258"/>
      <c r="BL161" s="258"/>
    </row>
    <row r="162" spans="5:64"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  <c r="AD162" s="258"/>
      <c r="AE162" s="258"/>
      <c r="AF162" s="258"/>
      <c r="AG162" s="258"/>
      <c r="AH162" s="258"/>
      <c r="AI162" s="258"/>
      <c r="AJ162" s="258"/>
      <c r="AK162" s="258"/>
      <c r="AL162" s="258"/>
      <c r="AM162" s="258"/>
      <c r="AN162" s="258"/>
      <c r="AO162" s="258"/>
      <c r="AP162" s="258"/>
      <c r="AQ162" s="258"/>
      <c r="AR162" s="258"/>
      <c r="AS162" s="258"/>
      <c r="AT162" s="258"/>
      <c r="AU162" s="258"/>
      <c r="AV162" s="258"/>
      <c r="AW162" s="258"/>
      <c r="AX162" s="258"/>
      <c r="AY162" s="258"/>
      <c r="AZ162" s="258"/>
      <c r="BA162" s="258"/>
      <c r="BB162" s="258"/>
      <c r="BC162" s="258"/>
      <c r="BD162" s="258"/>
      <c r="BE162" s="258"/>
      <c r="BF162" s="258"/>
      <c r="BG162" s="258"/>
      <c r="BH162" s="258"/>
      <c r="BI162" s="258"/>
      <c r="BJ162" s="258"/>
      <c r="BK162" s="258"/>
      <c r="BL162" s="258"/>
    </row>
    <row r="163" spans="5:64"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  <c r="AD163" s="258"/>
      <c r="AE163" s="258"/>
      <c r="AF163" s="258"/>
      <c r="AG163" s="258"/>
      <c r="AH163" s="258"/>
      <c r="AI163" s="258"/>
      <c r="AJ163" s="258"/>
      <c r="AK163" s="258"/>
      <c r="AL163" s="258"/>
      <c r="AM163" s="258"/>
      <c r="AN163" s="258"/>
      <c r="AO163" s="258"/>
      <c r="AP163" s="258"/>
      <c r="AQ163" s="258"/>
      <c r="AR163" s="258"/>
      <c r="AS163" s="258"/>
      <c r="AT163" s="258"/>
      <c r="AU163" s="258"/>
      <c r="AV163" s="258"/>
      <c r="AW163" s="258"/>
      <c r="AX163" s="258"/>
      <c r="AY163" s="258"/>
      <c r="AZ163" s="258"/>
      <c r="BA163" s="258"/>
      <c r="BB163" s="258"/>
      <c r="BC163" s="258"/>
      <c r="BD163" s="258"/>
      <c r="BE163" s="258"/>
      <c r="BF163" s="258"/>
      <c r="BG163" s="258"/>
      <c r="BH163" s="258"/>
      <c r="BI163" s="258"/>
      <c r="BJ163" s="258"/>
      <c r="BK163" s="258"/>
      <c r="BL163" s="258"/>
    </row>
  </sheetData>
  <mergeCells count="73">
    <mergeCell ref="BL5:BL6"/>
    <mergeCell ref="AS5:AS6"/>
    <mergeCell ref="AT5:AV5"/>
    <mergeCell ref="AW5:AW6"/>
    <mergeCell ref="AX5:AX6"/>
    <mergeCell ref="AY5:BA5"/>
    <mergeCell ref="BB5:BB6"/>
    <mergeCell ref="BC5:BC6"/>
    <mergeCell ref="BD5:BF5"/>
    <mergeCell ref="BG5:BG6"/>
    <mergeCell ref="BH5:BH6"/>
    <mergeCell ref="BI5:BK5"/>
    <mergeCell ref="U5:W5"/>
    <mergeCell ref="AR5:AR6"/>
    <mergeCell ref="Y5:Y6"/>
    <mergeCell ref="Z5:AB5"/>
    <mergeCell ref="AC5:AC6"/>
    <mergeCell ref="AD5:AD6"/>
    <mergeCell ref="AE5:AG5"/>
    <mergeCell ref="AH5:AH6"/>
    <mergeCell ref="AI5:AI6"/>
    <mergeCell ref="AJ5:AL5"/>
    <mergeCell ref="AM5:AM6"/>
    <mergeCell ref="AN5:AN6"/>
    <mergeCell ref="AO5:AQ5"/>
    <mergeCell ref="N5:N6"/>
    <mergeCell ref="O5:O6"/>
    <mergeCell ref="P5:R5"/>
    <mergeCell ref="S5:S6"/>
    <mergeCell ref="T5:T6"/>
    <mergeCell ref="E5:E6"/>
    <mergeCell ref="F5:H5"/>
    <mergeCell ref="I5:I6"/>
    <mergeCell ref="J5:J6"/>
    <mergeCell ref="K5:M5"/>
    <mergeCell ref="AN4:AR4"/>
    <mergeCell ref="AS4:AW4"/>
    <mergeCell ref="AX4:BB4"/>
    <mergeCell ref="BC4:BG4"/>
    <mergeCell ref="X5:X6"/>
    <mergeCell ref="O4:S4"/>
    <mergeCell ref="T4:X4"/>
    <mergeCell ref="Y4:AC4"/>
    <mergeCell ref="AD4:AH4"/>
    <mergeCell ref="AI4:AM4"/>
    <mergeCell ref="D5:D6"/>
    <mergeCell ref="BH3:BL3"/>
    <mergeCell ref="E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  <mergeCell ref="BC3:BG3"/>
    <mergeCell ref="BH4:BL4"/>
    <mergeCell ref="E4:I4"/>
    <mergeCell ref="J4:N4"/>
    <mergeCell ref="E1:I1"/>
    <mergeCell ref="J1:N1"/>
    <mergeCell ref="O1:S1"/>
    <mergeCell ref="T1:X1"/>
    <mergeCell ref="Y1:AC1"/>
    <mergeCell ref="BC1:BG1"/>
    <mergeCell ref="BH1:BL1"/>
    <mergeCell ref="AD1:AH1"/>
    <mergeCell ref="AI1:AM1"/>
    <mergeCell ref="AN1:AR1"/>
    <mergeCell ref="AS1:AW1"/>
    <mergeCell ref="AX1:BB1"/>
  </mergeCells>
  <conditionalFormatting sqref="B90:B106 B7:B88 B108:B124">
    <cfRule type="duplicateValues" dxfId="170" priority="79"/>
  </conditionalFormatting>
  <conditionalFormatting sqref="C7">
    <cfRule type="duplicateValues" dxfId="169" priority="78"/>
  </conditionalFormatting>
  <conditionalFormatting sqref="B107">
    <cfRule type="duplicateValues" dxfId="168" priority="47"/>
  </conditionalFormatting>
  <conditionalFormatting sqref="B129">
    <cfRule type="duplicateValues" dxfId="167" priority="39"/>
  </conditionalFormatting>
  <conditionalFormatting sqref="B130">
    <cfRule type="duplicateValues" dxfId="166" priority="31"/>
  </conditionalFormatting>
  <conditionalFormatting sqref="B131">
    <cfRule type="duplicateValues" dxfId="165" priority="23"/>
  </conditionalFormatting>
  <conditionalFormatting sqref="B132">
    <cfRule type="duplicateValues" dxfId="164" priority="22"/>
  </conditionalFormatting>
  <conditionalFormatting sqref="B135">
    <cfRule type="duplicateValues" dxfId="163" priority="21"/>
  </conditionalFormatting>
  <conditionalFormatting sqref="B7:B137">
    <cfRule type="duplicateValues" dxfId="162" priority="80"/>
  </conditionalFormatting>
  <conditionalFormatting sqref="C106:D106">
    <cfRule type="duplicateValues" dxfId="161" priority="401"/>
  </conditionalFormatting>
  <conditionalFormatting sqref="C108:D108">
    <cfRule type="duplicateValues" dxfId="160" priority="402"/>
  </conditionalFormatting>
  <conditionalFormatting sqref="C109:D109">
    <cfRule type="duplicateValues" dxfId="159" priority="403"/>
  </conditionalFormatting>
  <conditionalFormatting sqref="C110:D110">
    <cfRule type="duplicateValues" dxfId="158" priority="404"/>
  </conditionalFormatting>
  <conditionalFormatting sqref="C111:D111">
    <cfRule type="duplicateValues" dxfId="157" priority="405"/>
  </conditionalFormatting>
  <conditionalFormatting sqref="C112:D115">
    <cfRule type="duplicateValues" dxfId="156" priority="406"/>
  </conditionalFormatting>
  <conditionalFormatting sqref="C108:D115 C8:D106 C7">
    <cfRule type="duplicateValues" dxfId="155" priority="407"/>
  </conditionalFormatting>
  <conditionalFormatting sqref="C87:D106 C108:D115">
    <cfRule type="duplicateValues" dxfId="154" priority="410"/>
  </conditionalFormatting>
  <conditionalFormatting sqref="C87:D106">
    <cfRule type="duplicateValues" dxfId="153" priority="412"/>
  </conditionalFormatting>
  <conditionalFormatting sqref="C108:D114 C8:D106 C7">
    <cfRule type="duplicateValues" dxfId="152" priority="413"/>
  </conditionalFormatting>
  <conditionalFormatting sqref="C116:D116">
    <cfRule type="duplicateValues" dxfId="151" priority="417"/>
  </conditionalFormatting>
  <conditionalFormatting sqref="C117:D117">
    <cfRule type="duplicateValues" dxfId="150" priority="419"/>
  </conditionalFormatting>
  <conditionalFormatting sqref="C118:D118">
    <cfRule type="duplicateValues" dxfId="149" priority="421"/>
  </conditionalFormatting>
  <conditionalFormatting sqref="C119:D119">
    <cfRule type="duplicateValues" dxfId="148" priority="423"/>
  </conditionalFormatting>
  <conditionalFormatting sqref="C120:D120">
    <cfRule type="duplicateValues" dxfId="147" priority="425"/>
  </conditionalFormatting>
  <conditionalFormatting sqref="C121:D121">
    <cfRule type="duplicateValues" dxfId="146" priority="427"/>
  </conditionalFormatting>
  <conditionalFormatting sqref="C122:D122">
    <cfRule type="duplicateValues" dxfId="145" priority="429"/>
  </conditionalFormatting>
  <conditionalFormatting sqref="C123:D123">
    <cfRule type="duplicateValues" dxfId="144" priority="431"/>
  </conditionalFormatting>
  <conditionalFormatting sqref="C124:D124">
    <cfRule type="duplicateValues" dxfId="143" priority="433"/>
  </conditionalFormatting>
  <conditionalFormatting sqref="C108:D124 C8:D106 C7">
    <cfRule type="duplicateValues" dxfId="142" priority="435"/>
  </conditionalFormatting>
  <conditionalFormatting sqref="C107:D107">
    <cfRule type="duplicateValues" dxfId="141" priority="438"/>
  </conditionalFormatting>
  <conditionalFormatting sqref="C129:D129">
    <cfRule type="duplicateValues" dxfId="140" priority="445"/>
  </conditionalFormatting>
  <conditionalFormatting sqref="C130:D130">
    <cfRule type="duplicateValues" dxfId="139" priority="452"/>
  </conditionalFormatting>
  <conditionalFormatting sqref="C135:D135">
    <cfRule type="duplicateValues" dxfId="138" priority="459"/>
  </conditionalFormatting>
  <conditionalFormatting sqref="B8:D138 B7:C7">
    <cfRule type="duplicateValues" dxfId="137" priority="466"/>
  </conditionalFormatting>
  <conditionalFormatting sqref="D7">
    <cfRule type="duplicateValues" dxfId="136" priority="4"/>
  </conditionalFormatting>
  <conditionalFormatting sqref="D7">
    <cfRule type="duplicateValues" dxfId="135" priority="3"/>
  </conditionalFormatting>
  <conditionalFormatting sqref="D7">
    <cfRule type="duplicateValues" dxfId="134" priority="2"/>
  </conditionalFormatting>
  <conditionalFormatting sqref="D7">
    <cfRule type="duplicateValues" dxfId="133" priority="1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D34" sqref="D34:E34"/>
    </sheetView>
  </sheetViews>
  <sheetFormatPr defaultRowHeight="15"/>
  <cols>
    <col min="2" max="2" width="42.28515625" bestFit="1" customWidth="1"/>
    <col min="3" max="3" width="17.7109375" bestFit="1" customWidth="1"/>
    <col min="4" max="4" width="16.85546875" bestFit="1" customWidth="1"/>
  </cols>
  <sheetData>
    <row r="1" spans="1:5" ht="16.5" thickTop="1" thickBot="1">
      <c r="A1" s="715" t="s">
        <v>1227</v>
      </c>
      <c r="B1" s="716"/>
      <c r="C1" s="716"/>
      <c r="D1" s="716"/>
      <c r="E1" s="717"/>
    </row>
    <row r="2" spans="1:5" ht="15.75" thickTop="1">
      <c r="A2" s="718" t="s">
        <v>3</v>
      </c>
      <c r="B2" s="720" t="s">
        <v>777</v>
      </c>
      <c r="C2" s="720" t="s">
        <v>778</v>
      </c>
      <c r="D2" s="720" t="s">
        <v>1189</v>
      </c>
      <c r="E2" s="720" t="s">
        <v>1189</v>
      </c>
    </row>
    <row r="3" spans="1:5" ht="15.75" thickBot="1">
      <c r="A3" s="719"/>
      <c r="B3" s="721"/>
      <c r="C3" s="721"/>
      <c r="D3" s="722"/>
      <c r="E3" s="722"/>
    </row>
    <row r="4" spans="1:5" ht="15.75" thickTop="1">
      <c r="A4" s="85">
        <v>1</v>
      </c>
      <c r="B4" s="86" t="s">
        <v>68</v>
      </c>
      <c r="C4" s="86" t="s">
        <v>69</v>
      </c>
      <c r="D4" s="85" t="s">
        <v>39</v>
      </c>
      <c r="E4" s="86" t="s">
        <v>36</v>
      </c>
    </row>
    <row r="5" spans="1:5">
      <c r="A5" s="85">
        <v>2</v>
      </c>
      <c r="B5" s="87" t="s">
        <v>89</v>
      </c>
      <c r="C5" s="86" t="s">
        <v>90</v>
      </c>
      <c r="D5" s="85" t="s">
        <v>39</v>
      </c>
      <c r="E5" s="86" t="s">
        <v>36</v>
      </c>
    </row>
    <row r="6" spans="1:5">
      <c r="A6" s="85">
        <v>3</v>
      </c>
      <c r="B6" s="87" t="s">
        <v>1190</v>
      </c>
      <c r="C6" s="88" t="s">
        <v>1191</v>
      </c>
      <c r="D6" s="85" t="s">
        <v>39</v>
      </c>
      <c r="E6" s="86" t="s">
        <v>36</v>
      </c>
    </row>
    <row r="7" spans="1:5">
      <c r="A7" s="85">
        <v>4</v>
      </c>
      <c r="B7" s="89" t="s">
        <v>110</v>
      </c>
      <c r="C7" s="89" t="s">
        <v>111</v>
      </c>
      <c r="D7" s="85" t="s">
        <v>39</v>
      </c>
      <c r="E7" s="86" t="s">
        <v>36</v>
      </c>
    </row>
    <row r="8" spans="1:5">
      <c r="A8" s="85">
        <v>5</v>
      </c>
      <c r="B8" s="89" t="s">
        <v>142</v>
      </c>
      <c r="C8" s="89" t="s">
        <v>143</v>
      </c>
      <c r="D8" s="85" t="s">
        <v>39</v>
      </c>
      <c r="E8" s="86" t="s">
        <v>36</v>
      </c>
    </row>
    <row r="9" spans="1:5">
      <c r="A9" s="85">
        <v>6</v>
      </c>
      <c r="B9" s="86" t="s">
        <v>1192</v>
      </c>
      <c r="C9" s="86" t="s">
        <v>1193</v>
      </c>
      <c r="D9" s="85" t="s">
        <v>39</v>
      </c>
      <c r="E9" s="86" t="s">
        <v>36</v>
      </c>
    </row>
    <row r="10" spans="1:5">
      <c r="A10" s="85">
        <v>7</v>
      </c>
      <c r="B10" s="88" t="s">
        <v>73</v>
      </c>
      <c r="C10" s="90" t="s">
        <v>74</v>
      </c>
      <c r="D10" s="85" t="s">
        <v>39</v>
      </c>
      <c r="E10" s="86" t="s">
        <v>36</v>
      </c>
    </row>
    <row r="11" spans="1:5">
      <c r="A11" s="85">
        <v>8</v>
      </c>
      <c r="B11" s="88" t="s">
        <v>64</v>
      </c>
      <c r="C11" s="90" t="s">
        <v>65</v>
      </c>
      <c r="D11" s="85" t="s">
        <v>39</v>
      </c>
      <c r="E11" s="86" t="s">
        <v>36</v>
      </c>
    </row>
    <row r="12" spans="1:5">
      <c r="A12" s="85">
        <v>9</v>
      </c>
      <c r="B12" s="86" t="s">
        <v>1194</v>
      </c>
      <c r="C12" s="86" t="s">
        <v>1195</v>
      </c>
      <c r="D12" s="85" t="s">
        <v>1196</v>
      </c>
      <c r="E12" s="86" t="s">
        <v>124</v>
      </c>
    </row>
    <row r="13" spans="1:5">
      <c r="A13" s="85">
        <v>10</v>
      </c>
      <c r="B13" s="86" t="s">
        <v>45</v>
      </c>
      <c r="C13" s="86" t="s">
        <v>46</v>
      </c>
      <c r="D13" s="85" t="s">
        <v>39</v>
      </c>
      <c r="E13" s="86" t="s">
        <v>36</v>
      </c>
    </row>
    <row r="14" spans="1:5">
      <c r="A14" s="85">
        <v>11</v>
      </c>
      <c r="B14" s="86" t="s">
        <v>1197</v>
      </c>
      <c r="C14" s="86" t="s">
        <v>1198</v>
      </c>
      <c r="D14" s="85" t="s">
        <v>39</v>
      </c>
      <c r="E14" s="86" t="s">
        <v>36</v>
      </c>
    </row>
    <row r="15" spans="1:5">
      <c r="A15" s="85">
        <v>12</v>
      </c>
      <c r="B15" s="86" t="s">
        <v>173</v>
      </c>
      <c r="C15" s="86" t="s">
        <v>174</v>
      </c>
      <c r="D15" s="85" t="s">
        <v>39</v>
      </c>
      <c r="E15" s="86" t="s">
        <v>36</v>
      </c>
    </row>
    <row r="16" spans="1:5">
      <c r="A16" s="85">
        <v>13</v>
      </c>
      <c r="B16" s="86" t="s">
        <v>92</v>
      </c>
      <c r="C16" s="86" t="s">
        <v>93</v>
      </c>
      <c r="D16" s="85" t="s">
        <v>39</v>
      </c>
      <c r="E16" s="86" t="s">
        <v>36</v>
      </c>
    </row>
    <row r="17" spans="1:5">
      <c r="A17" s="85">
        <v>14</v>
      </c>
      <c r="B17" s="91" t="s">
        <v>1199</v>
      </c>
      <c r="C17" s="91" t="s">
        <v>1200</v>
      </c>
      <c r="D17" s="85" t="s">
        <v>39</v>
      </c>
      <c r="E17" s="86" t="s">
        <v>36</v>
      </c>
    </row>
    <row r="18" spans="1:5">
      <c r="A18" s="85">
        <v>15</v>
      </c>
      <c r="B18" s="91" t="s">
        <v>1201</v>
      </c>
      <c r="C18" s="91" t="s">
        <v>1202</v>
      </c>
      <c r="D18" s="85" t="s">
        <v>39</v>
      </c>
      <c r="E18" s="86" t="s">
        <v>36</v>
      </c>
    </row>
    <row r="19" spans="1:5">
      <c r="A19" s="85">
        <v>16</v>
      </c>
      <c r="B19" s="89" t="s">
        <v>1203</v>
      </c>
      <c r="C19" s="89" t="s">
        <v>1204</v>
      </c>
      <c r="D19" s="85" t="s">
        <v>39</v>
      </c>
      <c r="E19" s="86" t="s">
        <v>36</v>
      </c>
    </row>
    <row r="20" spans="1:5">
      <c r="A20" s="85">
        <v>17</v>
      </c>
      <c r="B20" s="89" t="s">
        <v>84</v>
      </c>
      <c r="C20" s="89" t="s">
        <v>85</v>
      </c>
      <c r="D20" s="85" t="s">
        <v>39</v>
      </c>
      <c r="E20" s="86" t="s">
        <v>36</v>
      </c>
    </row>
    <row r="21" spans="1:5">
      <c r="A21" s="85">
        <v>18</v>
      </c>
      <c r="B21" s="86" t="s">
        <v>59</v>
      </c>
      <c r="C21" s="86" t="s">
        <v>60</v>
      </c>
      <c r="D21" s="85" t="s">
        <v>39</v>
      </c>
      <c r="E21" s="86" t="s">
        <v>36</v>
      </c>
    </row>
    <row r="22" spans="1:5">
      <c r="A22" s="85">
        <v>19</v>
      </c>
      <c r="B22" s="86" t="s">
        <v>1205</v>
      </c>
      <c r="C22" s="86" t="s">
        <v>1206</v>
      </c>
      <c r="D22" s="85" t="s">
        <v>39</v>
      </c>
      <c r="E22" s="86" t="s">
        <v>36</v>
      </c>
    </row>
    <row r="23" spans="1:5">
      <c r="A23" s="85">
        <v>20</v>
      </c>
      <c r="B23" s="91" t="s">
        <v>1207</v>
      </c>
      <c r="C23" s="91" t="s">
        <v>1208</v>
      </c>
      <c r="D23" s="85" t="s">
        <v>39</v>
      </c>
      <c r="E23" s="86" t="s">
        <v>36</v>
      </c>
    </row>
    <row r="24" spans="1:5">
      <c r="A24" s="85">
        <v>21</v>
      </c>
      <c r="B24" s="86" t="s">
        <v>1209</v>
      </c>
      <c r="C24" s="86" t="s">
        <v>835</v>
      </c>
      <c r="D24" s="85" t="s">
        <v>1196</v>
      </c>
      <c r="E24" s="86" t="s">
        <v>124</v>
      </c>
    </row>
    <row r="25" spans="1:5">
      <c r="A25" s="85">
        <v>22</v>
      </c>
      <c r="B25" s="91" t="s">
        <v>696</v>
      </c>
      <c r="C25" s="91" t="s">
        <v>697</v>
      </c>
      <c r="D25" s="85" t="s">
        <v>39</v>
      </c>
      <c r="E25" s="86" t="s">
        <v>36</v>
      </c>
    </row>
    <row r="26" spans="1:5">
      <c r="A26" s="85">
        <v>23</v>
      </c>
      <c r="B26" s="86" t="s">
        <v>1210</v>
      </c>
      <c r="C26" s="86" t="s">
        <v>1211</v>
      </c>
      <c r="D26" s="85" t="s">
        <v>39</v>
      </c>
      <c r="E26" s="86" t="s">
        <v>36</v>
      </c>
    </row>
    <row r="27" spans="1:5">
      <c r="A27" s="85">
        <v>24</v>
      </c>
      <c r="B27" s="85" t="s">
        <v>1212</v>
      </c>
      <c r="C27" s="85" t="s">
        <v>1213</v>
      </c>
      <c r="D27" s="85" t="s">
        <v>39</v>
      </c>
      <c r="E27" s="86" t="s">
        <v>36</v>
      </c>
    </row>
    <row r="28" spans="1:5">
      <c r="A28" s="85">
        <v>25</v>
      </c>
      <c r="B28" s="91" t="s">
        <v>1214</v>
      </c>
      <c r="C28" s="91" t="s">
        <v>1215</v>
      </c>
      <c r="D28" s="85" t="s">
        <v>39</v>
      </c>
      <c r="E28" s="86" t="s">
        <v>36</v>
      </c>
    </row>
    <row r="29" spans="1:5">
      <c r="A29" s="85">
        <v>26</v>
      </c>
      <c r="B29" s="91" t="s">
        <v>496</v>
      </c>
      <c r="C29" s="91" t="s">
        <v>497</v>
      </c>
      <c r="D29" s="85" t="s">
        <v>39</v>
      </c>
      <c r="E29" s="86" t="s">
        <v>36</v>
      </c>
    </row>
    <row r="30" spans="1:5">
      <c r="A30" s="85">
        <v>27</v>
      </c>
      <c r="B30" s="87" t="s">
        <v>33</v>
      </c>
      <c r="C30" s="88" t="s">
        <v>34</v>
      </c>
      <c r="D30" s="85" t="s">
        <v>39</v>
      </c>
      <c r="E30" s="86" t="s">
        <v>36</v>
      </c>
    </row>
    <row r="31" spans="1:5">
      <c r="A31" s="85">
        <v>28</v>
      </c>
      <c r="B31" s="85" t="s">
        <v>56</v>
      </c>
      <c r="C31" s="85" t="s">
        <v>57</v>
      </c>
      <c r="D31" s="85" t="s">
        <v>39</v>
      </c>
      <c r="E31" s="86" t="s">
        <v>36</v>
      </c>
    </row>
    <row r="32" spans="1:5">
      <c r="A32" s="85">
        <v>29</v>
      </c>
      <c r="B32" s="86" t="s">
        <v>182</v>
      </c>
      <c r="C32" s="86" t="s">
        <v>183</v>
      </c>
      <c r="D32" s="85" t="s">
        <v>39</v>
      </c>
      <c r="E32" s="86" t="s">
        <v>36</v>
      </c>
    </row>
    <row r="33" spans="1:5">
      <c r="A33" s="85">
        <v>30</v>
      </c>
      <c r="B33" s="86" t="s">
        <v>185</v>
      </c>
      <c r="C33" s="86" t="s">
        <v>186</v>
      </c>
      <c r="D33" s="85" t="s">
        <v>39</v>
      </c>
      <c r="E33" s="86" t="s">
        <v>36</v>
      </c>
    </row>
    <row r="34" spans="1:5">
      <c r="A34" s="85">
        <v>31</v>
      </c>
      <c r="B34" s="86" t="s">
        <v>121</v>
      </c>
      <c r="C34" s="86" t="s">
        <v>122</v>
      </c>
      <c r="D34" s="85" t="s">
        <v>1196</v>
      </c>
      <c r="E34" s="86" t="s">
        <v>124</v>
      </c>
    </row>
    <row r="35" spans="1:5">
      <c r="A35" s="85">
        <v>32</v>
      </c>
      <c r="B35" s="86" t="s">
        <v>516</v>
      </c>
      <c r="C35" s="86" t="s">
        <v>517</v>
      </c>
      <c r="D35" s="85" t="s">
        <v>1196</v>
      </c>
      <c r="E35" s="86" t="s">
        <v>124</v>
      </c>
    </row>
    <row r="36" spans="1:5">
      <c r="A36" s="85"/>
      <c r="B36" s="50"/>
      <c r="C36" s="85"/>
      <c r="D36" s="85"/>
      <c r="E36" s="85"/>
    </row>
    <row r="37" spans="1:5">
      <c r="A37" s="85"/>
      <c r="B37" s="85"/>
      <c r="C37" s="85"/>
      <c r="D37" s="85"/>
      <c r="E37" s="85"/>
    </row>
    <row r="38" spans="1:5">
      <c r="A38" s="85"/>
      <c r="B38" s="85"/>
      <c r="C38" s="85"/>
      <c r="D38" s="85"/>
      <c r="E38" s="85"/>
    </row>
    <row r="39" spans="1:5">
      <c r="A39" s="85"/>
      <c r="B39" s="85"/>
      <c r="C39" s="85"/>
      <c r="D39" s="85"/>
      <c r="E39" s="85"/>
    </row>
    <row r="40" spans="1:5">
      <c r="A40" s="85"/>
      <c r="B40" s="85"/>
      <c r="C40" s="85"/>
      <c r="D40" s="85"/>
      <c r="E40" s="85"/>
    </row>
    <row r="41" spans="1:5">
      <c r="A41" s="85"/>
      <c r="B41" s="85"/>
      <c r="C41" s="85"/>
      <c r="D41" s="85"/>
      <c r="E41" s="85"/>
    </row>
    <row r="42" spans="1:5">
      <c r="A42" s="85"/>
      <c r="B42" s="85"/>
      <c r="C42" s="85"/>
      <c r="D42" s="85"/>
      <c r="E42" s="85"/>
    </row>
    <row r="43" spans="1:5">
      <c r="A43" s="85"/>
      <c r="B43" s="85"/>
      <c r="C43" s="85"/>
      <c r="D43" s="85"/>
      <c r="E43" s="85"/>
    </row>
    <row r="44" spans="1:5">
      <c r="A44" s="85"/>
      <c r="B44" s="85"/>
      <c r="C44" s="85"/>
      <c r="D44" s="85"/>
      <c r="E44" s="85"/>
    </row>
    <row r="45" spans="1:5">
      <c r="A45" s="85"/>
      <c r="B45" s="85"/>
      <c r="C45" s="85"/>
      <c r="D45" s="85"/>
      <c r="E45" s="85"/>
    </row>
    <row r="46" spans="1:5">
      <c r="A46" s="85"/>
      <c r="B46" s="85"/>
      <c r="C46" s="85"/>
      <c r="D46" s="85"/>
      <c r="E46" s="85"/>
    </row>
    <row r="47" spans="1:5">
      <c r="A47" s="85"/>
      <c r="B47" s="85"/>
      <c r="C47" s="85"/>
      <c r="D47" s="85"/>
      <c r="E47" s="85"/>
    </row>
    <row r="48" spans="1:5">
      <c r="A48" s="85"/>
      <c r="B48" s="85"/>
      <c r="C48" s="85"/>
      <c r="D48" s="85"/>
      <c r="E48" s="85"/>
    </row>
    <row r="49" spans="1:5">
      <c r="A49" s="85"/>
      <c r="B49" s="85"/>
      <c r="C49" s="85"/>
      <c r="D49" s="85"/>
      <c r="E49" s="85"/>
    </row>
    <row r="50" spans="1:5">
      <c r="A50" s="85"/>
      <c r="B50" s="85"/>
      <c r="C50" s="85"/>
      <c r="D50" s="85"/>
      <c r="E50" s="85"/>
    </row>
    <row r="51" spans="1:5">
      <c r="A51" s="85"/>
      <c r="B51" s="85"/>
      <c r="C51" s="85"/>
      <c r="D51" s="85"/>
      <c r="E51" s="85"/>
    </row>
    <row r="52" spans="1:5">
      <c r="A52" s="85"/>
      <c r="B52" s="85"/>
      <c r="C52" s="85"/>
      <c r="D52" s="85"/>
      <c r="E52" s="85"/>
    </row>
    <row r="53" spans="1:5">
      <c r="A53" s="85"/>
      <c r="B53" s="85"/>
      <c r="C53" s="85"/>
      <c r="D53" s="85"/>
      <c r="E53" s="85"/>
    </row>
    <row r="54" spans="1:5">
      <c r="A54" s="85"/>
      <c r="B54" s="85"/>
      <c r="C54" s="85"/>
      <c r="D54" s="85"/>
      <c r="E54" s="85"/>
    </row>
    <row r="55" spans="1:5">
      <c r="A55" s="85"/>
      <c r="B55" s="85"/>
      <c r="C55" s="85"/>
      <c r="D55" s="85"/>
      <c r="E55" s="85"/>
    </row>
    <row r="56" spans="1:5">
      <c r="A56" s="85"/>
      <c r="B56" s="85"/>
      <c r="C56" s="85"/>
      <c r="D56" s="85"/>
      <c r="E56" s="85"/>
    </row>
    <row r="57" spans="1:5">
      <c r="A57" s="85"/>
      <c r="B57" s="85"/>
      <c r="C57" s="85"/>
      <c r="D57" s="85"/>
      <c r="E57" s="85"/>
    </row>
    <row r="58" spans="1:5">
      <c r="A58" s="85"/>
      <c r="B58" s="85"/>
      <c r="C58" s="85"/>
      <c r="D58" s="85"/>
      <c r="E58" s="85"/>
    </row>
    <row r="59" spans="1:5">
      <c r="A59" s="85"/>
      <c r="B59" s="85"/>
      <c r="C59" s="85"/>
      <c r="D59" s="85"/>
      <c r="E59" s="85"/>
    </row>
    <row r="60" spans="1:5">
      <c r="A60" s="85"/>
      <c r="B60" s="85"/>
      <c r="C60" s="85"/>
      <c r="D60" s="85"/>
      <c r="E60" s="85"/>
    </row>
    <row r="61" spans="1:5">
      <c r="A61" s="85"/>
      <c r="B61" s="85"/>
      <c r="C61" s="85"/>
      <c r="D61" s="85"/>
      <c r="E61" s="85"/>
    </row>
    <row r="62" spans="1:5">
      <c r="A62" s="85"/>
      <c r="B62" s="85"/>
      <c r="C62" s="85"/>
      <c r="D62" s="85"/>
      <c r="E62" s="85"/>
    </row>
    <row r="63" spans="1:5">
      <c r="A63" s="85"/>
      <c r="B63" s="85"/>
      <c r="C63" s="85"/>
      <c r="D63" s="85"/>
      <c r="E63" s="85"/>
    </row>
    <row r="64" spans="1:5">
      <c r="A64" s="85"/>
      <c r="B64" s="85"/>
      <c r="C64" s="85"/>
      <c r="D64" s="85"/>
      <c r="E64" s="85"/>
    </row>
    <row r="65" spans="1:5">
      <c r="A65" s="85"/>
      <c r="B65" s="85"/>
      <c r="C65" s="85"/>
      <c r="D65" s="85"/>
      <c r="E65" s="85"/>
    </row>
    <row r="66" spans="1:5">
      <c r="A66" s="85"/>
      <c r="B66" s="85"/>
      <c r="C66" s="85"/>
      <c r="D66" s="85"/>
      <c r="E66" s="85"/>
    </row>
    <row r="67" spans="1:5">
      <c r="A67" s="85"/>
      <c r="B67" s="85"/>
      <c r="C67" s="85"/>
      <c r="D67" s="85"/>
      <c r="E67" s="85"/>
    </row>
    <row r="68" spans="1:5">
      <c r="A68" s="85"/>
      <c r="B68" s="85"/>
      <c r="C68" s="85"/>
      <c r="D68" s="85"/>
      <c r="E68" s="85"/>
    </row>
    <row r="69" spans="1:5" ht="15.75" thickBot="1">
      <c r="A69" s="92"/>
      <c r="B69" s="92"/>
      <c r="C69" s="92"/>
      <c r="D69" s="92"/>
      <c r="E69" s="92"/>
    </row>
    <row r="70" spans="1:5" ht="15.75" thickTop="1"/>
  </sheetData>
  <mergeCells count="6">
    <mergeCell ref="A1:E1"/>
    <mergeCell ref="A2:A3"/>
    <mergeCell ref="B2:B3"/>
    <mergeCell ref="C2:C3"/>
    <mergeCell ref="D2:D3"/>
    <mergeCell ref="E2:E3"/>
  </mergeCells>
  <conditionalFormatting sqref="C10:C11">
    <cfRule type="duplicateValues" dxfId="132" priority="1"/>
  </conditionalFormatting>
  <conditionalFormatting sqref="B10:B11">
    <cfRule type="duplicateValues" dxfId="131" priority="4"/>
  </conditionalFormatting>
  <conditionalFormatting sqref="C10:C11">
    <cfRule type="duplicateValues" dxfId="130" priority="3"/>
  </conditionalFormatting>
  <conditionalFormatting sqref="C10:C11">
    <cfRule type="duplicateValues" dxfId="129" priority="2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'[3]SALE PARTY &amp; HSN MASTER'!#REF!</xm:f>
          </x14:formula1>
          <xm:sqref>B36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4" sqref="A4:D17"/>
    </sheetView>
  </sheetViews>
  <sheetFormatPr defaultRowHeight="15"/>
  <cols>
    <col min="1" max="1" width="13.140625" customWidth="1"/>
    <col min="2" max="2" width="14.85546875" customWidth="1"/>
    <col min="3" max="3" width="14" bestFit="1" customWidth="1"/>
    <col min="4" max="4" width="11" customWidth="1"/>
  </cols>
  <sheetData>
    <row r="1" spans="1:5" ht="17.25" thickTop="1" thickBot="1">
      <c r="A1" s="723" t="s">
        <v>1216</v>
      </c>
      <c r="B1" s="723"/>
      <c r="C1" s="723"/>
      <c r="D1" s="723"/>
      <c r="E1" s="723"/>
    </row>
    <row r="2" spans="1:5" ht="25.5" thickTop="1" thickBot="1">
      <c r="A2" s="93" t="s">
        <v>8</v>
      </c>
      <c r="B2" s="78" t="s">
        <v>1217</v>
      </c>
      <c r="C2" s="82" t="s">
        <v>1218</v>
      </c>
      <c r="D2" s="78" t="s">
        <v>10</v>
      </c>
      <c r="E2" s="94" t="s">
        <v>17</v>
      </c>
    </row>
    <row r="3" spans="1:5" ht="16.5" thickTop="1" thickBot="1">
      <c r="A3" s="95"/>
      <c r="B3" s="96"/>
      <c r="C3" s="97"/>
      <c r="D3" s="97"/>
      <c r="E3" s="95"/>
    </row>
    <row r="4" spans="1:5" ht="15.75" thickTop="1">
      <c r="A4" s="98">
        <v>998898</v>
      </c>
      <c r="B4" s="99" t="s">
        <v>1219</v>
      </c>
      <c r="C4" s="100" t="s">
        <v>1220</v>
      </c>
      <c r="D4" s="98" t="s">
        <v>1221</v>
      </c>
      <c r="E4" s="101">
        <v>18</v>
      </c>
    </row>
    <row r="5" spans="1:5">
      <c r="A5" s="85">
        <v>87081090</v>
      </c>
      <c r="B5" s="87" t="s">
        <v>1219</v>
      </c>
      <c r="C5" s="102" t="s">
        <v>1933</v>
      </c>
      <c r="D5" s="85" t="s">
        <v>1222</v>
      </c>
      <c r="E5" s="103">
        <v>28</v>
      </c>
    </row>
    <row r="6" spans="1:5">
      <c r="A6" s="85">
        <v>87089900</v>
      </c>
      <c r="B6" s="87" t="s">
        <v>1219</v>
      </c>
      <c r="C6" s="102" t="s">
        <v>1220</v>
      </c>
      <c r="D6" s="85" t="s">
        <v>1222</v>
      </c>
      <c r="E6" s="103">
        <v>28</v>
      </c>
    </row>
    <row r="7" spans="1:5">
      <c r="A7" s="85">
        <v>85129000</v>
      </c>
      <c r="B7" s="87" t="s">
        <v>1219</v>
      </c>
      <c r="C7" s="102" t="s">
        <v>1220</v>
      </c>
      <c r="D7" s="85" t="s">
        <v>1222</v>
      </c>
      <c r="E7" s="103">
        <v>18</v>
      </c>
    </row>
    <row r="8" spans="1:5">
      <c r="A8" s="85">
        <v>998873</v>
      </c>
      <c r="B8" s="87" t="s">
        <v>1219</v>
      </c>
      <c r="C8" s="102" t="s">
        <v>1220</v>
      </c>
      <c r="D8" s="85" t="s">
        <v>1221</v>
      </c>
      <c r="E8" s="103">
        <v>18</v>
      </c>
    </row>
    <row r="9" spans="1:5">
      <c r="A9" s="85">
        <v>38140010</v>
      </c>
      <c r="B9" s="87" t="s">
        <v>1223</v>
      </c>
      <c r="C9" s="102" t="s">
        <v>1224</v>
      </c>
      <c r="D9" s="85" t="s">
        <v>1222</v>
      </c>
      <c r="E9" s="103">
        <v>18</v>
      </c>
    </row>
    <row r="10" spans="1:5">
      <c r="A10" s="85">
        <v>87141090</v>
      </c>
      <c r="B10" s="87" t="s">
        <v>1219</v>
      </c>
      <c r="C10" s="102" t="s">
        <v>1220</v>
      </c>
      <c r="D10" s="85" t="s">
        <v>1222</v>
      </c>
      <c r="E10" s="103">
        <v>28</v>
      </c>
    </row>
    <row r="11" spans="1:5">
      <c r="A11" s="85">
        <v>38249990</v>
      </c>
      <c r="B11" s="87" t="s">
        <v>1225</v>
      </c>
      <c r="C11" s="102" t="s">
        <v>1224</v>
      </c>
      <c r="D11" s="85" t="s">
        <v>1222</v>
      </c>
      <c r="E11" s="103">
        <v>28</v>
      </c>
    </row>
    <row r="12" spans="1:5">
      <c r="A12" s="85">
        <v>32082090</v>
      </c>
      <c r="B12" s="87" t="s">
        <v>1226</v>
      </c>
      <c r="C12" s="102" t="s">
        <v>1224</v>
      </c>
      <c r="D12" s="85" t="s">
        <v>1222</v>
      </c>
      <c r="E12" s="103">
        <v>28</v>
      </c>
    </row>
    <row r="13" spans="1:5">
      <c r="A13" s="85">
        <v>38140010</v>
      </c>
      <c r="B13" s="87" t="s">
        <v>1223</v>
      </c>
      <c r="C13" s="102" t="s">
        <v>1224</v>
      </c>
      <c r="D13" s="85" t="s">
        <v>1222</v>
      </c>
      <c r="E13" s="103">
        <v>18</v>
      </c>
    </row>
    <row r="14" spans="1:5">
      <c r="A14" s="85">
        <v>85119000</v>
      </c>
      <c r="B14" s="104" t="s">
        <v>1219</v>
      </c>
      <c r="C14" s="102" t="s">
        <v>1220</v>
      </c>
      <c r="D14" s="85" t="s">
        <v>1222</v>
      </c>
      <c r="E14" s="103">
        <v>28</v>
      </c>
    </row>
    <row r="15" spans="1:5">
      <c r="A15" s="85">
        <v>87141900</v>
      </c>
      <c r="B15" s="104" t="s">
        <v>1219</v>
      </c>
      <c r="C15" s="102" t="s">
        <v>1220</v>
      </c>
      <c r="D15" s="85" t="s">
        <v>1222</v>
      </c>
      <c r="E15" s="103">
        <v>28</v>
      </c>
    </row>
    <row r="16" spans="1:5">
      <c r="A16" s="85">
        <v>85441920</v>
      </c>
      <c r="B16" s="104" t="s">
        <v>1219</v>
      </c>
      <c r="C16" s="102" t="s">
        <v>1220</v>
      </c>
      <c r="D16" s="85" t="s">
        <v>1222</v>
      </c>
      <c r="E16" s="103">
        <v>18</v>
      </c>
    </row>
    <row r="17" spans="1:5">
      <c r="A17" s="85">
        <v>87142090</v>
      </c>
      <c r="B17" s="104" t="s">
        <v>1219</v>
      </c>
      <c r="C17" s="102" t="s">
        <v>1220</v>
      </c>
      <c r="D17" s="85" t="s">
        <v>1222</v>
      </c>
      <c r="E17" s="103">
        <v>28</v>
      </c>
    </row>
    <row r="18" spans="1:5">
      <c r="A18" s="85"/>
      <c r="B18" s="85"/>
      <c r="C18" s="85"/>
      <c r="D18" s="105"/>
      <c r="E18" s="105"/>
    </row>
    <row r="19" spans="1:5">
      <c r="A19" s="85"/>
      <c r="B19" s="85"/>
      <c r="C19" s="85"/>
      <c r="D19" s="85"/>
      <c r="E19" s="85"/>
    </row>
    <row r="20" spans="1:5">
      <c r="A20" s="85"/>
      <c r="B20" s="85"/>
      <c r="C20" s="85"/>
      <c r="D20" s="85"/>
      <c r="E20" s="85"/>
    </row>
    <row r="21" spans="1:5">
      <c r="A21" s="85"/>
      <c r="B21" s="85"/>
      <c r="C21" s="85"/>
      <c r="D21" s="85"/>
      <c r="E21" s="85"/>
    </row>
    <row r="22" spans="1:5">
      <c r="A22" s="85"/>
      <c r="B22" s="85"/>
      <c r="C22" s="85"/>
      <c r="D22" s="85"/>
      <c r="E22" s="85"/>
    </row>
    <row r="23" spans="1:5">
      <c r="A23" s="85"/>
      <c r="B23" s="85"/>
      <c r="C23" s="85"/>
      <c r="D23" s="85"/>
      <c r="E23" s="85"/>
    </row>
    <row r="24" spans="1:5">
      <c r="A24" s="85"/>
      <c r="B24" s="85"/>
      <c r="C24" s="85"/>
      <c r="D24" s="85"/>
      <c r="E24" s="85"/>
    </row>
    <row r="25" spans="1:5">
      <c r="A25" s="85"/>
      <c r="B25" s="85"/>
      <c r="C25" s="85"/>
      <c r="D25" s="85"/>
      <c r="E25" s="85"/>
    </row>
    <row r="26" spans="1:5">
      <c r="A26" s="85"/>
      <c r="B26" s="85"/>
      <c r="C26" s="85"/>
      <c r="D26" s="85"/>
      <c r="E26" s="85"/>
    </row>
    <row r="27" spans="1:5">
      <c r="A27" s="85"/>
      <c r="B27" s="85"/>
      <c r="C27" s="85"/>
      <c r="D27" s="85"/>
      <c r="E27" s="85"/>
    </row>
    <row r="28" spans="1:5">
      <c r="A28" s="85"/>
      <c r="B28" s="85"/>
      <c r="C28" s="85"/>
      <c r="D28" s="85"/>
      <c r="E28" s="85"/>
    </row>
    <row r="29" spans="1:5">
      <c r="A29" s="85"/>
      <c r="B29" s="85"/>
      <c r="C29" s="85"/>
      <c r="D29" s="85"/>
      <c r="E29" s="85"/>
    </row>
    <row r="30" spans="1:5">
      <c r="A30" s="85"/>
      <c r="B30" s="85"/>
      <c r="C30" s="85"/>
      <c r="D30" s="85"/>
      <c r="E30" s="85"/>
    </row>
    <row r="31" spans="1:5">
      <c r="A31" s="85"/>
      <c r="B31" s="85"/>
      <c r="C31" s="85"/>
      <c r="D31" s="85"/>
      <c r="E31" s="85"/>
    </row>
    <row r="32" spans="1:5">
      <c r="A32" s="85"/>
      <c r="B32" s="85"/>
      <c r="C32" s="85"/>
      <c r="D32" s="85"/>
      <c r="E32" s="85"/>
    </row>
    <row r="33" spans="1:5">
      <c r="A33" s="85"/>
      <c r="B33" s="85"/>
      <c r="C33" s="85"/>
      <c r="D33" s="85"/>
      <c r="E33" s="85"/>
    </row>
    <row r="34" spans="1:5">
      <c r="A34" s="85"/>
      <c r="B34" s="85"/>
      <c r="C34" s="85"/>
      <c r="D34" s="85"/>
      <c r="E34" s="85"/>
    </row>
    <row r="35" spans="1:5">
      <c r="A35" s="85"/>
      <c r="B35" s="85"/>
      <c r="C35" s="85"/>
      <c r="D35" s="85"/>
      <c r="E35" s="85"/>
    </row>
    <row r="36" spans="1:5">
      <c r="A36" s="85"/>
      <c r="B36" s="85"/>
      <c r="C36" s="85"/>
      <c r="D36" s="85"/>
      <c r="E36" s="85"/>
    </row>
    <row r="37" spans="1:5">
      <c r="A37" s="85"/>
      <c r="B37" s="85"/>
      <c r="C37" s="85"/>
      <c r="D37" s="85"/>
      <c r="E37" s="85"/>
    </row>
    <row r="38" spans="1:5">
      <c r="A38" s="85"/>
      <c r="B38" s="85"/>
      <c r="C38" s="85"/>
      <c r="D38" s="85"/>
      <c r="E38" s="85"/>
    </row>
    <row r="39" spans="1:5">
      <c r="A39" s="85"/>
      <c r="B39" s="85"/>
      <c r="C39" s="85"/>
      <c r="D39" s="85"/>
      <c r="E39" s="85"/>
    </row>
    <row r="40" spans="1:5">
      <c r="A40" s="85"/>
      <c r="B40" s="85"/>
      <c r="C40" s="85"/>
      <c r="D40" s="85"/>
      <c r="E40" s="85"/>
    </row>
    <row r="41" spans="1:5">
      <c r="A41" s="85"/>
      <c r="B41" s="85"/>
      <c r="C41" s="85"/>
      <c r="D41" s="85"/>
      <c r="E41" s="85"/>
    </row>
    <row r="42" spans="1:5">
      <c r="A42" s="85"/>
      <c r="B42" s="85"/>
      <c r="C42" s="85"/>
      <c r="D42" s="85"/>
      <c r="E42" s="85"/>
    </row>
    <row r="43" spans="1:5">
      <c r="A43" s="85"/>
      <c r="B43" s="85"/>
      <c r="C43" s="85"/>
      <c r="D43" s="85"/>
      <c r="E43" s="85"/>
    </row>
    <row r="44" spans="1:5">
      <c r="A44" s="85"/>
      <c r="B44" s="85"/>
      <c r="C44" s="85"/>
      <c r="D44" s="85"/>
      <c r="E44" s="85"/>
    </row>
    <row r="45" spans="1:5">
      <c r="A45" s="85"/>
      <c r="B45" s="85"/>
      <c r="C45" s="85"/>
      <c r="D45" s="85"/>
      <c r="E45" s="85"/>
    </row>
    <row r="46" spans="1:5">
      <c r="A46" s="85"/>
      <c r="B46" s="85"/>
      <c r="C46" s="85"/>
      <c r="D46" s="85"/>
      <c r="E46" s="85"/>
    </row>
    <row r="47" spans="1:5">
      <c r="A47" s="85"/>
      <c r="B47" s="85"/>
      <c r="C47" s="85"/>
      <c r="D47" s="85"/>
      <c r="E47" s="85"/>
    </row>
    <row r="48" spans="1:5">
      <c r="A48" s="85"/>
      <c r="B48" s="85"/>
      <c r="C48" s="85"/>
      <c r="D48" s="85"/>
      <c r="E48" s="85"/>
    </row>
    <row r="49" spans="1:5">
      <c r="A49" s="85"/>
      <c r="B49" s="85"/>
      <c r="C49" s="85"/>
      <c r="D49" s="85"/>
      <c r="E49" s="85"/>
    </row>
    <row r="50" spans="1:5">
      <c r="A50" s="85"/>
      <c r="B50" s="85"/>
      <c r="C50" s="85"/>
      <c r="D50" s="85"/>
      <c r="E50" s="85"/>
    </row>
    <row r="51" spans="1:5">
      <c r="A51" s="85"/>
      <c r="B51" s="85"/>
      <c r="C51" s="85"/>
      <c r="D51" s="85"/>
      <c r="E51" s="85"/>
    </row>
    <row r="52" spans="1:5">
      <c r="A52" s="85"/>
      <c r="B52" s="85"/>
      <c r="C52" s="85"/>
      <c r="D52" s="85"/>
      <c r="E52" s="85"/>
    </row>
    <row r="53" spans="1:5">
      <c r="A53" s="85"/>
      <c r="B53" s="85"/>
      <c r="C53" s="85"/>
      <c r="D53" s="85"/>
      <c r="E53" s="85"/>
    </row>
    <row r="54" spans="1:5">
      <c r="A54" s="85"/>
      <c r="B54" s="85"/>
      <c r="C54" s="85"/>
      <c r="D54" s="85"/>
      <c r="E54" s="85"/>
    </row>
    <row r="55" spans="1:5" ht="15.75" thickBot="1">
      <c r="A55" s="92"/>
      <c r="B55" s="92"/>
      <c r="C55" s="92"/>
      <c r="D55" s="92"/>
      <c r="E55" s="92"/>
    </row>
    <row r="56" spans="1:5" ht="15.75" thickTop="1"/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topLeftCell="A127" workbookViewId="0">
      <selection activeCell="B136" sqref="B136"/>
    </sheetView>
  </sheetViews>
  <sheetFormatPr defaultRowHeight="15"/>
  <cols>
    <col min="1" max="1" width="4.85546875" style="35" customWidth="1"/>
    <col min="2" max="2" width="23.140625" style="35" customWidth="1"/>
    <col min="3" max="3" width="20.28515625" style="35" customWidth="1"/>
    <col min="4" max="4" width="14.5703125" style="35" bestFit="1" customWidth="1"/>
    <col min="5" max="5" width="7.85546875" style="35" bestFit="1" customWidth="1"/>
  </cols>
  <sheetData>
    <row r="1" spans="1:5" ht="30.75" customHeight="1" thickTop="1" thickBot="1">
      <c r="A1" s="724" t="s">
        <v>1356</v>
      </c>
      <c r="B1" s="725"/>
      <c r="C1" s="725"/>
      <c r="D1" s="725"/>
      <c r="E1" s="726"/>
    </row>
    <row r="2" spans="1:5" ht="15.75" thickTop="1">
      <c r="A2" s="727" t="s">
        <v>3</v>
      </c>
      <c r="B2" s="720" t="s">
        <v>777</v>
      </c>
      <c r="C2" s="720" t="s">
        <v>778</v>
      </c>
      <c r="D2" s="729" t="s">
        <v>1189</v>
      </c>
      <c r="E2" s="729" t="s">
        <v>1189</v>
      </c>
    </row>
    <row r="3" spans="1:5" ht="15.75" thickBot="1">
      <c r="A3" s="728"/>
      <c r="B3" s="721"/>
      <c r="C3" s="721"/>
      <c r="D3" s="730"/>
      <c r="E3" s="730"/>
    </row>
    <row r="4" spans="1:5" ht="15.75" thickTop="1">
      <c r="A4" s="85">
        <v>1</v>
      </c>
      <c r="B4" s="106" t="s">
        <v>1228</v>
      </c>
      <c r="C4" s="107" t="s">
        <v>1229</v>
      </c>
      <c r="D4" s="85" t="s">
        <v>39</v>
      </c>
      <c r="E4" s="86" t="s">
        <v>36</v>
      </c>
    </row>
    <row r="5" spans="1:5">
      <c r="A5" s="85">
        <v>2</v>
      </c>
      <c r="B5" s="106" t="s">
        <v>1230</v>
      </c>
      <c r="C5" s="107" t="s">
        <v>1231</v>
      </c>
      <c r="D5" s="85" t="s">
        <v>39</v>
      </c>
      <c r="E5" s="86" t="s">
        <v>36</v>
      </c>
    </row>
    <row r="6" spans="1:5">
      <c r="A6" s="85">
        <v>3</v>
      </c>
      <c r="B6" s="108" t="s">
        <v>1174</v>
      </c>
      <c r="C6" s="108" t="s">
        <v>1175</v>
      </c>
      <c r="D6" s="85" t="s">
        <v>39</v>
      </c>
      <c r="E6" s="86" t="s">
        <v>36</v>
      </c>
    </row>
    <row r="7" spans="1:5">
      <c r="A7" s="85">
        <v>4</v>
      </c>
      <c r="B7" s="106" t="s">
        <v>1232</v>
      </c>
      <c r="C7" s="107" t="s">
        <v>1233</v>
      </c>
      <c r="D7" s="85" t="s">
        <v>39</v>
      </c>
      <c r="E7" s="86" t="s">
        <v>36</v>
      </c>
    </row>
    <row r="8" spans="1:5">
      <c r="A8" s="85">
        <v>5</v>
      </c>
      <c r="B8" s="106" t="s">
        <v>810</v>
      </c>
      <c r="C8" s="107" t="s">
        <v>811</v>
      </c>
      <c r="D8" s="85" t="s">
        <v>39</v>
      </c>
      <c r="E8" s="86" t="s">
        <v>36</v>
      </c>
    </row>
    <row r="9" spans="1:5">
      <c r="A9" s="85">
        <v>6</v>
      </c>
      <c r="B9" s="106" t="s">
        <v>1234</v>
      </c>
      <c r="C9" s="107" t="s">
        <v>1235</v>
      </c>
      <c r="D9" s="85" t="s">
        <v>39</v>
      </c>
      <c r="E9" s="86" t="s">
        <v>36</v>
      </c>
    </row>
    <row r="10" spans="1:5">
      <c r="A10" s="85">
        <v>7</v>
      </c>
      <c r="B10" s="106" t="s">
        <v>828</v>
      </c>
      <c r="C10" s="107" t="s">
        <v>829</v>
      </c>
      <c r="D10" s="85" t="s">
        <v>39</v>
      </c>
      <c r="E10" s="86" t="s">
        <v>36</v>
      </c>
    </row>
    <row r="11" spans="1:5">
      <c r="A11" s="85">
        <v>8</v>
      </c>
      <c r="B11" s="106" t="s">
        <v>910</v>
      </c>
      <c r="C11" s="107" t="s">
        <v>911</v>
      </c>
      <c r="D11" s="85" t="s">
        <v>39</v>
      </c>
      <c r="E11" s="86" t="s">
        <v>36</v>
      </c>
    </row>
    <row r="12" spans="1:5">
      <c r="A12" s="85">
        <v>9</v>
      </c>
      <c r="B12" s="106" t="s">
        <v>839</v>
      </c>
      <c r="C12" s="107" t="s">
        <v>840</v>
      </c>
      <c r="D12" s="85" t="s">
        <v>39</v>
      </c>
      <c r="E12" s="86" t="s">
        <v>36</v>
      </c>
    </row>
    <row r="13" spans="1:5">
      <c r="A13" s="85">
        <v>10</v>
      </c>
      <c r="B13" s="106" t="s">
        <v>1236</v>
      </c>
      <c r="C13" s="107" t="s">
        <v>1237</v>
      </c>
      <c r="D13" s="85" t="s">
        <v>39</v>
      </c>
      <c r="E13" s="86" t="s">
        <v>36</v>
      </c>
    </row>
    <row r="14" spans="1:5">
      <c r="A14" s="85">
        <v>11</v>
      </c>
      <c r="B14" s="106" t="s">
        <v>799</v>
      </c>
      <c r="C14" s="107" t="s">
        <v>800</v>
      </c>
      <c r="D14" s="85" t="s">
        <v>39</v>
      </c>
      <c r="E14" s="86" t="s">
        <v>36</v>
      </c>
    </row>
    <row r="15" spans="1:5">
      <c r="A15" s="85">
        <v>12</v>
      </c>
      <c r="B15" s="106" t="s">
        <v>1238</v>
      </c>
      <c r="C15" s="106" t="s">
        <v>1191</v>
      </c>
      <c r="D15" s="85" t="s">
        <v>39</v>
      </c>
      <c r="E15" s="86" t="s">
        <v>36</v>
      </c>
    </row>
    <row r="16" spans="1:5">
      <c r="A16" s="85">
        <v>13</v>
      </c>
      <c r="B16" s="109" t="s">
        <v>806</v>
      </c>
      <c r="C16" s="110" t="s">
        <v>807</v>
      </c>
      <c r="D16" s="111" t="s">
        <v>39</v>
      </c>
      <c r="E16" s="111" t="s">
        <v>36</v>
      </c>
    </row>
    <row r="17" spans="1:5">
      <c r="A17" s="85">
        <v>14</v>
      </c>
      <c r="B17" s="106" t="s">
        <v>831</v>
      </c>
      <c r="C17" s="107" t="s">
        <v>832</v>
      </c>
      <c r="D17" s="85" t="s">
        <v>39</v>
      </c>
      <c r="E17" s="86" t="s">
        <v>36</v>
      </c>
    </row>
    <row r="18" spans="1:5">
      <c r="A18" s="85">
        <v>15</v>
      </c>
      <c r="B18" s="106" t="s">
        <v>980</v>
      </c>
      <c r="C18" s="107" t="s">
        <v>981</v>
      </c>
      <c r="D18" s="85" t="s">
        <v>39</v>
      </c>
      <c r="E18" s="86" t="s">
        <v>36</v>
      </c>
    </row>
    <row r="19" spans="1:5">
      <c r="A19" s="85">
        <v>16</v>
      </c>
      <c r="B19" s="106" t="s">
        <v>1239</v>
      </c>
      <c r="C19" s="106" t="s">
        <v>1240</v>
      </c>
      <c r="D19" s="85" t="s">
        <v>39</v>
      </c>
      <c r="E19" s="86" t="s">
        <v>36</v>
      </c>
    </row>
    <row r="20" spans="1:5">
      <c r="A20" s="85">
        <v>17</v>
      </c>
      <c r="B20" s="106" t="s">
        <v>848</v>
      </c>
      <c r="C20" s="107" t="s">
        <v>849</v>
      </c>
      <c r="D20" s="85" t="s">
        <v>39</v>
      </c>
      <c r="E20" s="86" t="s">
        <v>36</v>
      </c>
    </row>
    <row r="21" spans="1:5">
      <c r="A21" s="85">
        <v>18</v>
      </c>
      <c r="B21" s="106" t="s">
        <v>836</v>
      </c>
      <c r="C21" s="107" t="s">
        <v>837</v>
      </c>
      <c r="D21" s="85" t="s">
        <v>39</v>
      </c>
      <c r="E21" s="86" t="s">
        <v>36</v>
      </c>
    </row>
    <row r="22" spans="1:5">
      <c r="A22" s="85">
        <v>19</v>
      </c>
      <c r="B22" s="108" t="s">
        <v>1241</v>
      </c>
      <c r="C22" s="108" t="s">
        <v>1242</v>
      </c>
      <c r="D22" s="85" t="s">
        <v>39</v>
      </c>
      <c r="E22" s="86" t="s">
        <v>36</v>
      </c>
    </row>
    <row r="23" spans="1:5">
      <c r="A23" s="85">
        <v>20</v>
      </c>
      <c r="B23" s="106" t="s">
        <v>796</v>
      </c>
      <c r="C23" s="107" t="s">
        <v>797</v>
      </c>
      <c r="D23" s="85" t="s">
        <v>39</v>
      </c>
      <c r="E23" s="86" t="s">
        <v>36</v>
      </c>
    </row>
    <row r="24" spans="1:5">
      <c r="A24" s="85">
        <v>21</v>
      </c>
      <c r="B24" s="112" t="s">
        <v>1243</v>
      </c>
      <c r="C24" s="112" t="s">
        <v>1244</v>
      </c>
      <c r="D24" s="85" t="s">
        <v>39</v>
      </c>
      <c r="E24" s="86" t="s">
        <v>36</v>
      </c>
    </row>
    <row r="25" spans="1:5">
      <c r="A25" s="85">
        <v>22</v>
      </c>
      <c r="B25" s="106" t="s">
        <v>852</v>
      </c>
      <c r="C25" s="107" t="s">
        <v>853</v>
      </c>
      <c r="D25" s="85" t="s">
        <v>39</v>
      </c>
      <c r="E25" s="86" t="s">
        <v>36</v>
      </c>
    </row>
    <row r="26" spans="1:5">
      <c r="A26" s="85">
        <v>23</v>
      </c>
      <c r="B26" s="112" t="s">
        <v>1245</v>
      </c>
      <c r="C26" s="106" t="s">
        <v>1246</v>
      </c>
      <c r="D26" s="85" t="s">
        <v>39</v>
      </c>
      <c r="E26" s="86" t="s">
        <v>124</v>
      </c>
    </row>
    <row r="27" spans="1:5">
      <c r="A27" s="85">
        <v>24</v>
      </c>
      <c r="B27" s="106" t="s">
        <v>1247</v>
      </c>
      <c r="C27" s="107" t="s">
        <v>1248</v>
      </c>
      <c r="D27" s="85" t="s">
        <v>39</v>
      </c>
      <c r="E27" s="86" t="s">
        <v>36</v>
      </c>
    </row>
    <row r="28" spans="1:5">
      <c r="A28" s="85">
        <v>25</v>
      </c>
      <c r="B28" s="106" t="s">
        <v>1029</v>
      </c>
      <c r="C28" s="107" t="s">
        <v>1030</v>
      </c>
      <c r="D28" s="85" t="s">
        <v>39</v>
      </c>
      <c r="E28" s="86" t="s">
        <v>36</v>
      </c>
    </row>
    <row r="29" spans="1:5">
      <c r="A29" s="85">
        <v>26</v>
      </c>
      <c r="B29" s="106" t="s">
        <v>1162</v>
      </c>
      <c r="C29" s="107" t="s">
        <v>1163</v>
      </c>
      <c r="D29" s="85" t="s">
        <v>39</v>
      </c>
      <c r="E29" s="86" t="s">
        <v>36</v>
      </c>
    </row>
    <row r="30" spans="1:5">
      <c r="A30" s="85">
        <v>27</v>
      </c>
      <c r="B30" s="108" t="s">
        <v>1249</v>
      </c>
      <c r="C30" s="106" t="s">
        <v>1250</v>
      </c>
      <c r="D30" s="85" t="s">
        <v>39</v>
      </c>
      <c r="E30" s="86" t="s">
        <v>36</v>
      </c>
    </row>
    <row r="31" spans="1:5">
      <c r="A31" s="85">
        <v>28</v>
      </c>
      <c r="B31" s="106" t="s">
        <v>1251</v>
      </c>
      <c r="C31" s="107" t="s">
        <v>1252</v>
      </c>
      <c r="D31" s="85" t="s">
        <v>39</v>
      </c>
      <c r="E31" s="86" t="s">
        <v>36</v>
      </c>
    </row>
    <row r="32" spans="1:5">
      <c r="A32" s="85">
        <v>29</v>
      </c>
      <c r="B32" s="106" t="s">
        <v>1253</v>
      </c>
      <c r="C32" s="107" t="s">
        <v>1254</v>
      </c>
      <c r="D32" s="85" t="s">
        <v>39</v>
      </c>
      <c r="E32" s="86" t="s">
        <v>36</v>
      </c>
    </row>
    <row r="33" spans="1:5">
      <c r="A33" s="85">
        <v>30</v>
      </c>
      <c r="B33" s="106" t="s">
        <v>1255</v>
      </c>
      <c r="C33" s="107" t="s">
        <v>1256</v>
      </c>
      <c r="D33" s="85" t="s">
        <v>39</v>
      </c>
      <c r="E33" s="86" t="s">
        <v>36</v>
      </c>
    </row>
    <row r="34" spans="1:5">
      <c r="A34" s="85">
        <v>31</v>
      </c>
      <c r="B34" s="106" t="s">
        <v>1257</v>
      </c>
      <c r="C34" s="107" t="s">
        <v>1258</v>
      </c>
      <c r="D34" s="85" t="s">
        <v>39</v>
      </c>
      <c r="E34" s="86" t="s">
        <v>36</v>
      </c>
    </row>
    <row r="35" spans="1:5">
      <c r="A35" s="85">
        <v>32</v>
      </c>
      <c r="B35" s="106" t="s">
        <v>1259</v>
      </c>
      <c r="C35" s="107" t="s">
        <v>1260</v>
      </c>
      <c r="D35" s="85" t="s">
        <v>39</v>
      </c>
      <c r="E35" s="86" t="s">
        <v>36</v>
      </c>
    </row>
    <row r="36" spans="1:5">
      <c r="A36" s="85">
        <v>33</v>
      </c>
      <c r="B36" s="106" t="s">
        <v>1261</v>
      </c>
      <c r="C36" s="107" t="s">
        <v>1262</v>
      </c>
      <c r="D36" s="85" t="s">
        <v>39</v>
      </c>
      <c r="E36" s="86" t="s">
        <v>36</v>
      </c>
    </row>
    <row r="37" spans="1:5">
      <c r="A37" s="85">
        <v>34</v>
      </c>
      <c r="B37" s="106" t="s">
        <v>1263</v>
      </c>
      <c r="C37" s="107" t="s">
        <v>1264</v>
      </c>
      <c r="D37" s="85" t="s">
        <v>39</v>
      </c>
      <c r="E37" s="86" t="s">
        <v>36</v>
      </c>
    </row>
    <row r="38" spans="1:5">
      <c r="A38" s="85">
        <v>35</v>
      </c>
      <c r="B38" s="108" t="s">
        <v>1265</v>
      </c>
      <c r="C38" s="108" t="s">
        <v>1266</v>
      </c>
      <c r="D38" s="85" t="s">
        <v>39</v>
      </c>
      <c r="E38" s="86" t="s">
        <v>36</v>
      </c>
    </row>
    <row r="39" spans="1:5">
      <c r="A39" s="85">
        <v>36</v>
      </c>
      <c r="B39" s="106" t="s">
        <v>1267</v>
      </c>
      <c r="C39" s="107" t="s">
        <v>1268</v>
      </c>
      <c r="D39" s="85" t="s">
        <v>39</v>
      </c>
      <c r="E39" s="86" t="s">
        <v>36</v>
      </c>
    </row>
    <row r="40" spans="1:5">
      <c r="A40" s="85">
        <v>37</v>
      </c>
      <c r="B40" s="106" t="s">
        <v>857</v>
      </c>
      <c r="C40" s="107" t="s">
        <v>858</v>
      </c>
      <c r="D40" s="85" t="s">
        <v>39</v>
      </c>
      <c r="E40" s="86" t="s">
        <v>36</v>
      </c>
    </row>
    <row r="41" spans="1:5">
      <c r="A41" s="85">
        <v>38</v>
      </c>
      <c r="B41" s="106" t="s">
        <v>1269</v>
      </c>
      <c r="C41" s="107" t="s">
        <v>1270</v>
      </c>
      <c r="D41" s="85" t="s">
        <v>39</v>
      </c>
      <c r="E41" s="86" t="s">
        <v>36</v>
      </c>
    </row>
    <row r="42" spans="1:5">
      <c r="A42" s="85">
        <v>39</v>
      </c>
      <c r="B42" s="106" t="s">
        <v>1271</v>
      </c>
      <c r="C42" s="106" t="s">
        <v>1272</v>
      </c>
      <c r="D42" s="85" t="s">
        <v>39</v>
      </c>
      <c r="E42" s="86" t="s">
        <v>124</v>
      </c>
    </row>
    <row r="43" spans="1:5">
      <c r="A43" s="85">
        <v>40</v>
      </c>
      <c r="B43" s="106" t="s">
        <v>823</v>
      </c>
      <c r="C43" s="107" t="s">
        <v>824</v>
      </c>
      <c r="D43" s="85" t="s">
        <v>39</v>
      </c>
      <c r="E43" s="86" t="s">
        <v>36</v>
      </c>
    </row>
    <row r="44" spans="1:5">
      <c r="A44" s="85">
        <v>41</v>
      </c>
      <c r="B44" s="106" t="s">
        <v>1273</v>
      </c>
      <c r="C44" s="107" t="s">
        <v>1274</v>
      </c>
      <c r="D44" s="85" t="s">
        <v>39</v>
      </c>
      <c r="E44" s="86" t="s">
        <v>36</v>
      </c>
    </row>
    <row r="45" spans="1:5">
      <c r="A45" s="85">
        <v>42</v>
      </c>
      <c r="B45" s="106" t="s">
        <v>1275</v>
      </c>
      <c r="C45" s="107" t="s">
        <v>1276</v>
      </c>
      <c r="D45" s="85" t="s">
        <v>39</v>
      </c>
      <c r="E45" s="86" t="s">
        <v>36</v>
      </c>
    </row>
    <row r="46" spans="1:5">
      <c r="A46" s="85">
        <v>43</v>
      </c>
      <c r="B46" s="106" t="s">
        <v>1277</v>
      </c>
      <c r="C46" s="107" t="s">
        <v>1278</v>
      </c>
      <c r="D46" s="85" t="s">
        <v>39</v>
      </c>
      <c r="E46" s="86" t="s">
        <v>36</v>
      </c>
    </row>
    <row r="47" spans="1:5">
      <c r="A47" s="85">
        <v>44</v>
      </c>
      <c r="B47" s="106" t="s">
        <v>73</v>
      </c>
      <c r="C47" s="107" t="s">
        <v>74</v>
      </c>
      <c r="D47" s="85" t="s">
        <v>39</v>
      </c>
      <c r="E47" s="86" t="s">
        <v>36</v>
      </c>
    </row>
    <row r="48" spans="1:5">
      <c r="A48" s="85">
        <v>45</v>
      </c>
      <c r="B48" s="106" t="s">
        <v>64</v>
      </c>
      <c r="C48" s="107" t="s">
        <v>65</v>
      </c>
      <c r="D48" s="85" t="s">
        <v>39</v>
      </c>
      <c r="E48" s="86" t="s">
        <v>36</v>
      </c>
    </row>
    <row r="49" spans="1:5">
      <c r="A49" s="85">
        <v>46</v>
      </c>
      <c r="B49" s="106" t="s">
        <v>813</v>
      </c>
      <c r="C49" s="107" t="s">
        <v>814</v>
      </c>
      <c r="D49" s="85" t="s">
        <v>39</v>
      </c>
      <c r="E49" s="86" t="s">
        <v>36</v>
      </c>
    </row>
    <row r="50" spans="1:5">
      <c r="A50" s="85">
        <v>47</v>
      </c>
      <c r="B50" s="106" t="s">
        <v>998</v>
      </c>
      <c r="C50" s="107" t="s">
        <v>999</v>
      </c>
      <c r="D50" s="85" t="s">
        <v>39</v>
      </c>
      <c r="E50" s="86" t="s">
        <v>124</v>
      </c>
    </row>
    <row r="51" spans="1:5">
      <c r="A51" s="85">
        <v>48</v>
      </c>
      <c r="B51" s="106" t="s">
        <v>1058</v>
      </c>
      <c r="C51" s="107" t="s">
        <v>1059</v>
      </c>
      <c r="D51" s="85" t="s">
        <v>39</v>
      </c>
      <c r="E51" s="86" t="s">
        <v>36</v>
      </c>
    </row>
    <row r="52" spans="1:5">
      <c r="A52" s="85">
        <v>49</v>
      </c>
      <c r="B52" s="106" t="s">
        <v>1279</v>
      </c>
      <c r="C52" s="107" t="s">
        <v>1280</v>
      </c>
      <c r="D52" s="85" t="s">
        <v>39</v>
      </c>
      <c r="E52" s="86" t="s">
        <v>36</v>
      </c>
    </row>
    <row r="53" spans="1:5">
      <c r="A53" s="85">
        <v>50</v>
      </c>
      <c r="B53" s="108" t="s">
        <v>1281</v>
      </c>
      <c r="C53" s="106" t="s">
        <v>1282</v>
      </c>
      <c r="D53" s="85" t="s">
        <v>39</v>
      </c>
      <c r="E53" s="86" t="s">
        <v>36</v>
      </c>
    </row>
    <row r="54" spans="1:5">
      <c r="A54" s="85">
        <v>51</v>
      </c>
      <c r="B54" s="106" t="s">
        <v>1024</v>
      </c>
      <c r="C54" s="107" t="s">
        <v>1025</v>
      </c>
      <c r="D54" s="85" t="s">
        <v>39</v>
      </c>
      <c r="E54" s="86" t="s">
        <v>36</v>
      </c>
    </row>
    <row r="55" spans="1:5">
      <c r="A55" s="85">
        <v>52</v>
      </c>
      <c r="B55" s="106" t="s">
        <v>1283</v>
      </c>
      <c r="C55" s="107" t="s">
        <v>1284</v>
      </c>
      <c r="D55" s="85" t="s">
        <v>39</v>
      </c>
      <c r="E55" s="86" t="s">
        <v>36</v>
      </c>
    </row>
    <row r="56" spans="1:5">
      <c r="A56" s="85">
        <v>53</v>
      </c>
      <c r="B56" s="108" t="s">
        <v>1285</v>
      </c>
      <c r="C56" s="106" t="s">
        <v>1286</v>
      </c>
      <c r="D56" s="85" t="s">
        <v>39</v>
      </c>
      <c r="E56" s="86" t="s">
        <v>36</v>
      </c>
    </row>
    <row r="57" spans="1:5">
      <c r="A57" s="85">
        <v>54</v>
      </c>
      <c r="B57" s="106" t="s">
        <v>1287</v>
      </c>
      <c r="C57" s="107" t="s">
        <v>1288</v>
      </c>
      <c r="D57" s="85" t="s">
        <v>39</v>
      </c>
      <c r="E57" s="86" t="s">
        <v>36</v>
      </c>
    </row>
    <row r="58" spans="1:5">
      <c r="A58" s="85">
        <v>55</v>
      </c>
      <c r="B58" s="106" t="s">
        <v>922</v>
      </c>
      <c r="C58" s="107" t="s">
        <v>923</v>
      </c>
      <c r="D58" s="85" t="s">
        <v>39</v>
      </c>
      <c r="E58" s="86" t="s">
        <v>36</v>
      </c>
    </row>
    <row r="59" spans="1:5">
      <c r="A59" s="85">
        <v>56</v>
      </c>
      <c r="B59" s="106" t="s">
        <v>1289</v>
      </c>
      <c r="C59" s="107" t="s">
        <v>1195</v>
      </c>
      <c r="D59" s="85" t="s">
        <v>39</v>
      </c>
      <c r="E59" s="86" t="s">
        <v>124</v>
      </c>
    </row>
    <row r="60" spans="1:5">
      <c r="A60" s="85">
        <v>57</v>
      </c>
      <c r="B60" s="106" t="s">
        <v>786</v>
      </c>
      <c r="C60" s="106" t="s">
        <v>46</v>
      </c>
      <c r="D60" s="85" t="s">
        <v>39</v>
      </c>
      <c r="E60" s="86" t="s">
        <v>36</v>
      </c>
    </row>
    <row r="61" spans="1:5">
      <c r="A61" s="85">
        <v>58</v>
      </c>
      <c r="B61" s="106" t="s">
        <v>846</v>
      </c>
      <c r="C61" s="107" t="s">
        <v>847</v>
      </c>
      <c r="D61" s="85" t="s">
        <v>39</v>
      </c>
      <c r="E61" s="86" t="s">
        <v>36</v>
      </c>
    </row>
    <row r="62" spans="1:5">
      <c r="A62" s="85">
        <v>59</v>
      </c>
      <c r="B62" s="106" t="s">
        <v>1290</v>
      </c>
      <c r="C62" s="107" t="s">
        <v>1291</v>
      </c>
      <c r="D62" s="85" t="s">
        <v>39</v>
      </c>
      <c r="E62" s="86" t="s">
        <v>124</v>
      </c>
    </row>
    <row r="63" spans="1:5">
      <c r="A63" s="85">
        <v>60</v>
      </c>
      <c r="B63" s="106" t="s">
        <v>880</v>
      </c>
      <c r="C63" s="107" t="s">
        <v>881</v>
      </c>
      <c r="D63" s="85" t="s">
        <v>39</v>
      </c>
      <c r="E63" s="86" t="s">
        <v>36</v>
      </c>
    </row>
    <row r="64" spans="1:5">
      <c r="A64" s="85">
        <v>61</v>
      </c>
      <c r="B64" s="106" t="s">
        <v>1292</v>
      </c>
      <c r="C64" s="107" t="s">
        <v>1293</v>
      </c>
      <c r="D64" s="85" t="s">
        <v>39</v>
      </c>
      <c r="E64" s="86" t="s">
        <v>36</v>
      </c>
    </row>
    <row r="65" spans="1:5">
      <c r="A65" s="85">
        <v>62</v>
      </c>
      <c r="B65" s="106" t="s">
        <v>1294</v>
      </c>
      <c r="C65" s="107" t="s">
        <v>1295</v>
      </c>
      <c r="D65" s="85" t="s">
        <v>39</v>
      </c>
      <c r="E65" s="86" t="s">
        <v>36</v>
      </c>
    </row>
    <row r="66" spans="1:5">
      <c r="A66" s="85">
        <v>63</v>
      </c>
      <c r="B66" s="106" t="s">
        <v>804</v>
      </c>
      <c r="C66" s="107" t="s">
        <v>805</v>
      </c>
      <c r="D66" s="85" t="s">
        <v>39</v>
      </c>
      <c r="E66" s="86" t="s">
        <v>36</v>
      </c>
    </row>
    <row r="67" spans="1:5">
      <c r="A67" s="85">
        <v>64</v>
      </c>
      <c r="B67" s="106" t="s">
        <v>934</v>
      </c>
      <c r="C67" s="107" t="s">
        <v>935</v>
      </c>
      <c r="D67" s="85" t="s">
        <v>39</v>
      </c>
      <c r="E67" s="86" t="s">
        <v>36</v>
      </c>
    </row>
    <row r="68" spans="1:5">
      <c r="A68" s="85">
        <v>65</v>
      </c>
      <c r="B68" s="106" t="s">
        <v>1296</v>
      </c>
      <c r="C68" s="107" t="s">
        <v>1297</v>
      </c>
      <c r="D68" s="85" t="s">
        <v>39</v>
      </c>
      <c r="E68" s="86" t="s">
        <v>36</v>
      </c>
    </row>
    <row r="69" spans="1:5">
      <c r="A69" s="85">
        <v>66</v>
      </c>
      <c r="B69" s="106" t="s">
        <v>873</v>
      </c>
      <c r="C69" s="107" t="s">
        <v>874</v>
      </c>
      <c r="D69" s="85" t="s">
        <v>39</v>
      </c>
      <c r="E69" s="86" t="s">
        <v>36</v>
      </c>
    </row>
    <row r="70" spans="1:5">
      <c r="A70" s="85">
        <v>67</v>
      </c>
      <c r="B70" s="108" t="s">
        <v>1183</v>
      </c>
      <c r="C70" s="106" t="s">
        <v>1184</v>
      </c>
      <c r="D70" s="85" t="s">
        <v>39</v>
      </c>
      <c r="E70" s="86" t="s">
        <v>124</v>
      </c>
    </row>
    <row r="71" spans="1:5">
      <c r="A71" s="85">
        <v>68</v>
      </c>
      <c r="B71" s="106" t="s">
        <v>792</v>
      </c>
      <c r="C71" s="107" t="s">
        <v>793</v>
      </c>
      <c r="D71" s="85" t="s">
        <v>39</v>
      </c>
      <c r="E71" s="86" t="s">
        <v>36</v>
      </c>
    </row>
    <row r="72" spans="1:5">
      <c r="A72" s="85">
        <v>69</v>
      </c>
      <c r="B72" s="106" t="s">
        <v>987</v>
      </c>
      <c r="C72" s="107" t="s">
        <v>988</v>
      </c>
      <c r="D72" s="85" t="s">
        <v>39</v>
      </c>
      <c r="E72" s="86" t="s">
        <v>36</v>
      </c>
    </row>
    <row r="73" spans="1:5">
      <c r="A73" s="85">
        <v>70</v>
      </c>
      <c r="B73" s="106" t="s">
        <v>908</v>
      </c>
      <c r="C73" s="107" t="s">
        <v>909</v>
      </c>
      <c r="D73" s="85" t="s">
        <v>39</v>
      </c>
      <c r="E73" s="86" t="s">
        <v>36</v>
      </c>
    </row>
    <row r="74" spans="1:5">
      <c r="A74" s="85">
        <v>71</v>
      </c>
      <c r="B74" s="106" t="s">
        <v>1298</v>
      </c>
      <c r="C74" s="107" t="s">
        <v>1299</v>
      </c>
      <c r="D74" s="85" t="s">
        <v>39</v>
      </c>
      <c r="E74" s="86" t="s">
        <v>36</v>
      </c>
    </row>
    <row r="75" spans="1:5">
      <c r="A75" s="85">
        <v>72</v>
      </c>
      <c r="B75" s="106" t="s">
        <v>946</v>
      </c>
      <c r="C75" s="107" t="s">
        <v>947</v>
      </c>
      <c r="D75" s="85" t="s">
        <v>39</v>
      </c>
      <c r="E75" s="86" t="s">
        <v>36</v>
      </c>
    </row>
    <row r="76" spans="1:5">
      <c r="A76" s="85">
        <v>73</v>
      </c>
      <c r="B76" s="106" t="s">
        <v>1300</v>
      </c>
      <c r="C76" s="107" t="s">
        <v>1301</v>
      </c>
      <c r="D76" s="85" t="s">
        <v>39</v>
      </c>
      <c r="E76" s="86" t="s">
        <v>36</v>
      </c>
    </row>
    <row r="77" spans="1:5">
      <c r="A77" s="85">
        <v>75</v>
      </c>
      <c r="B77" s="106" t="s">
        <v>816</v>
      </c>
      <c r="C77" s="107" t="s">
        <v>817</v>
      </c>
      <c r="D77" s="85" t="s">
        <v>39</v>
      </c>
      <c r="E77" s="86" t="s">
        <v>36</v>
      </c>
    </row>
    <row r="78" spans="1:5">
      <c r="A78" s="85">
        <v>76</v>
      </c>
      <c r="B78" s="106" t="s">
        <v>961</v>
      </c>
      <c r="C78" s="107" t="s">
        <v>962</v>
      </c>
      <c r="D78" s="85" t="s">
        <v>39</v>
      </c>
      <c r="E78" s="86" t="s">
        <v>36</v>
      </c>
    </row>
    <row r="79" spans="1:5">
      <c r="A79" s="85">
        <v>77</v>
      </c>
      <c r="B79" s="106" t="s">
        <v>1302</v>
      </c>
      <c r="C79" s="107" t="s">
        <v>1303</v>
      </c>
      <c r="D79" s="85" t="s">
        <v>39</v>
      </c>
      <c r="E79" s="86" t="s">
        <v>36</v>
      </c>
    </row>
    <row r="80" spans="1:5">
      <c r="A80" s="85">
        <v>78</v>
      </c>
      <c r="B80" s="106" t="s">
        <v>1039</v>
      </c>
      <c r="C80" s="113" t="s">
        <v>992</v>
      </c>
      <c r="D80" s="85"/>
      <c r="E80" s="86" t="s">
        <v>36</v>
      </c>
    </row>
    <row r="81" spans="1:5">
      <c r="A81" s="85">
        <v>79</v>
      </c>
      <c r="B81" s="106" t="s">
        <v>1304</v>
      </c>
      <c r="C81" s="107" t="s">
        <v>174</v>
      </c>
      <c r="D81" s="85" t="s">
        <v>39</v>
      </c>
      <c r="E81" s="86" t="s">
        <v>36</v>
      </c>
    </row>
    <row r="82" spans="1:5">
      <c r="A82" s="85">
        <v>80</v>
      </c>
      <c r="B82" s="106" t="s">
        <v>994</v>
      </c>
      <c r="C82" s="113" t="s">
        <v>995</v>
      </c>
      <c r="D82" s="85"/>
      <c r="E82" s="86" t="s">
        <v>36</v>
      </c>
    </row>
    <row r="83" spans="1:5">
      <c r="A83" s="85">
        <v>81</v>
      </c>
      <c r="B83" s="106" t="s">
        <v>950</v>
      </c>
      <c r="C83" s="107" t="s">
        <v>951</v>
      </c>
      <c r="D83" s="85" t="s">
        <v>39</v>
      </c>
      <c r="E83" s="86" t="s">
        <v>36</v>
      </c>
    </row>
    <row r="84" spans="1:5">
      <c r="A84" s="85">
        <v>82</v>
      </c>
      <c r="B84" s="113" t="s">
        <v>1014</v>
      </c>
      <c r="C84" s="113" t="s">
        <v>1015</v>
      </c>
      <c r="D84" s="85"/>
      <c r="E84" s="86" t="s">
        <v>36</v>
      </c>
    </row>
    <row r="85" spans="1:5">
      <c r="A85" s="85">
        <v>83</v>
      </c>
      <c r="B85" s="106" t="s">
        <v>1305</v>
      </c>
      <c r="C85" s="107" t="s">
        <v>1306</v>
      </c>
      <c r="D85" s="85" t="s">
        <v>39</v>
      </c>
      <c r="E85" s="86" t="s">
        <v>36</v>
      </c>
    </row>
    <row r="86" spans="1:5">
      <c r="A86" s="85">
        <v>84</v>
      </c>
      <c r="B86" s="113" t="s">
        <v>1031</v>
      </c>
      <c r="C86" s="113" t="s">
        <v>1032</v>
      </c>
      <c r="D86" s="85"/>
      <c r="E86" s="86" t="s">
        <v>36</v>
      </c>
    </row>
    <row r="87" spans="1:5">
      <c r="A87" s="85">
        <v>85</v>
      </c>
      <c r="B87" s="108" t="s">
        <v>1307</v>
      </c>
      <c r="C87" s="108" t="s">
        <v>1308</v>
      </c>
      <c r="D87" s="85" t="s">
        <v>39</v>
      </c>
      <c r="E87" s="86" t="s">
        <v>36</v>
      </c>
    </row>
    <row r="88" spans="1:5">
      <c r="A88" s="85">
        <v>86</v>
      </c>
      <c r="B88" s="109" t="s">
        <v>1027</v>
      </c>
      <c r="C88" s="110" t="s">
        <v>1028</v>
      </c>
      <c r="D88" s="111" t="s">
        <v>39</v>
      </c>
      <c r="E88" s="86" t="s">
        <v>124</v>
      </c>
    </row>
    <row r="89" spans="1:5">
      <c r="A89" s="85">
        <v>87</v>
      </c>
      <c r="B89" s="106" t="s">
        <v>1146</v>
      </c>
      <c r="C89" s="107" t="s">
        <v>1147</v>
      </c>
      <c r="D89" s="85" t="s">
        <v>39</v>
      </c>
      <c r="E89" s="86" t="s">
        <v>36</v>
      </c>
    </row>
    <row r="90" spans="1:5">
      <c r="A90" s="85">
        <v>88</v>
      </c>
      <c r="B90" s="113" t="s">
        <v>1041</v>
      </c>
      <c r="C90" s="113" t="s">
        <v>1042</v>
      </c>
      <c r="D90" s="85"/>
      <c r="E90" s="86" t="s">
        <v>36</v>
      </c>
    </row>
    <row r="91" spans="1:5">
      <c r="A91" s="85">
        <v>89</v>
      </c>
      <c r="B91" s="106" t="s">
        <v>1309</v>
      </c>
      <c r="C91" s="107" t="s">
        <v>1310</v>
      </c>
      <c r="D91" s="85" t="s">
        <v>39</v>
      </c>
      <c r="E91" s="86" t="s">
        <v>36</v>
      </c>
    </row>
    <row r="92" spans="1:5">
      <c r="A92" s="85">
        <v>90</v>
      </c>
      <c r="B92" s="113" t="s">
        <v>1066</v>
      </c>
      <c r="C92" s="113" t="s">
        <v>1067</v>
      </c>
      <c r="D92" s="85"/>
      <c r="E92" s="86" t="s">
        <v>36</v>
      </c>
    </row>
    <row r="93" spans="1:5">
      <c r="A93" s="85">
        <v>91</v>
      </c>
      <c r="B93" s="106" t="s">
        <v>955</v>
      </c>
      <c r="C93" s="107" t="s">
        <v>956</v>
      </c>
      <c r="D93" s="85" t="s">
        <v>39</v>
      </c>
      <c r="E93" s="86" t="s">
        <v>36</v>
      </c>
    </row>
    <row r="94" spans="1:5">
      <c r="A94" s="85">
        <v>92</v>
      </c>
      <c r="B94" s="106" t="s">
        <v>1311</v>
      </c>
      <c r="C94" s="107" t="s">
        <v>1312</v>
      </c>
      <c r="D94" s="85" t="s">
        <v>39</v>
      </c>
      <c r="E94" s="86" t="s">
        <v>36</v>
      </c>
    </row>
    <row r="95" spans="1:5">
      <c r="A95" s="85">
        <v>93</v>
      </c>
      <c r="B95" s="106" t="s">
        <v>812</v>
      </c>
      <c r="C95" s="107" t="s">
        <v>93</v>
      </c>
      <c r="D95" s="85" t="s">
        <v>39</v>
      </c>
      <c r="E95" s="86" t="s">
        <v>36</v>
      </c>
    </row>
    <row r="96" spans="1:5">
      <c r="A96" s="85">
        <v>94</v>
      </c>
      <c r="B96" s="106" t="s">
        <v>1313</v>
      </c>
      <c r="C96" s="107" t="s">
        <v>1314</v>
      </c>
      <c r="D96" s="85" t="s">
        <v>39</v>
      </c>
      <c r="E96" s="86" t="s">
        <v>36</v>
      </c>
    </row>
    <row r="97" spans="1:5">
      <c r="A97" s="85">
        <v>95</v>
      </c>
      <c r="B97" s="106" t="s">
        <v>1315</v>
      </c>
      <c r="C97" s="107" t="s">
        <v>1316</v>
      </c>
      <c r="D97" s="85" t="s">
        <v>39</v>
      </c>
      <c r="E97" s="86" t="s">
        <v>36</v>
      </c>
    </row>
    <row r="98" spans="1:5">
      <c r="A98" s="85">
        <v>96</v>
      </c>
      <c r="B98" s="108" t="s">
        <v>1317</v>
      </c>
      <c r="C98" s="107" t="s">
        <v>1318</v>
      </c>
      <c r="D98" s="85" t="s">
        <v>39</v>
      </c>
      <c r="E98" s="86" t="s">
        <v>36</v>
      </c>
    </row>
    <row r="99" spans="1:5">
      <c r="A99" s="85">
        <v>97</v>
      </c>
      <c r="B99" s="106" t="s">
        <v>1319</v>
      </c>
      <c r="C99" s="107" t="s">
        <v>1320</v>
      </c>
      <c r="D99" s="85" t="s">
        <v>39</v>
      </c>
      <c r="E99" s="86" t="s">
        <v>36</v>
      </c>
    </row>
    <row r="100" spans="1:5">
      <c r="A100" s="85">
        <v>98</v>
      </c>
      <c r="B100" s="106" t="s">
        <v>1321</v>
      </c>
      <c r="C100" s="107" t="s">
        <v>1322</v>
      </c>
      <c r="D100" s="85" t="s">
        <v>39</v>
      </c>
      <c r="E100" s="86" t="s">
        <v>36</v>
      </c>
    </row>
    <row r="101" spans="1:5">
      <c r="A101" s="85">
        <v>99</v>
      </c>
      <c r="B101" s="106" t="s">
        <v>1323</v>
      </c>
      <c r="C101" s="107" t="s">
        <v>1324</v>
      </c>
      <c r="D101" s="85" t="s">
        <v>39</v>
      </c>
      <c r="E101" s="86" t="s">
        <v>36</v>
      </c>
    </row>
    <row r="102" spans="1:5">
      <c r="A102" s="85">
        <v>100</v>
      </c>
      <c r="B102" s="106" t="s">
        <v>1325</v>
      </c>
      <c r="C102" s="107" t="s">
        <v>1326</v>
      </c>
      <c r="D102" s="85" t="s">
        <v>39</v>
      </c>
      <c r="E102" s="86" t="s">
        <v>36</v>
      </c>
    </row>
    <row r="103" spans="1:5">
      <c r="A103" s="85">
        <v>101</v>
      </c>
      <c r="B103" s="106" t="s">
        <v>927</v>
      </c>
      <c r="C103" s="107" t="s">
        <v>928</v>
      </c>
      <c r="D103" s="85" t="s">
        <v>39</v>
      </c>
      <c r="E103" s="86" t="s">
        <v>36</v>
      </c>
    </row>
    <row r="104" spans="1:5">
      <c r="A104" s="85">
        <v>102</v>
      </c>
      <c r="B104" s="106" t="s">
        <v>870</v>
      </c>
      <c r="C104" s="107" t="s">
        <v>871</v>
      </c>
      <c r="D104" s="85" t="s">
        <v>39</v>
      </c>
      <c r="E104" s="86" t="s">
        <v>36</v>
      </c>
    </row>
    <row r="105" spans="1:5">
      <c r="A105" s="85">
        <v>103</v>
      </c>
      <c r="B105" s="106" t="s">
        <v>1327</v>
      </c>
      <c r="C105" s="107" t="s">
        <v>1328</v>
      </c>
      <c r="D105" s="85" t="s">
        <v>39</v>
      </c>
      <c r="E105" s="86" t="s">
        <v>36</v>
      </c>
    </row>
    <row r="106" spans="1:5">
      <c r="A106" s="85">
        <v>104</v>
      </c>
      <c r="B106" s="106" t="s">
        <v>913</v>
      </c>
      <c r="C106" s="107" t="s">
        <v>914</v>
      </c>
      <c r="D106" s="85" t="s">
        <v>39</v>
      </c>
      <c r="E106" s="86" t="s">
        <v>36</v>
      </c>
    </row>
    <row r="107" spans="1:5">
      <c r="A107" s="85">
        <v>105</v>
      </c>
      <c r="B107" s="106" t="s">
        <v>1329</v>
      </c>
      <c r="C107" s="107" t="s">
        <v>1330</v>
      </c>
      <c r="D107" s="85" t="s">
        <v>39</v>
      </c>
      <c r="E107" s="86" t="s">
        <v>36</v>
      </c>
    </row>
    <row r="108" spans="1:5">
      <c r="A108" s="85">
        <v>106</v>
      </c>
      <c r="B108" s="106" t="s">
        <v>1331</v>
      </c>
      <c r="C108" s="107" t="s">
        <v>1332</v>
      </c>
      <c r="D108" s="85" t="s">
        <v>39</v>
      </c>
      <c r="E108" s="86" t="s">
        <v>36</v>
      </c>
    </row>
    <row r="109" spans="1:5">
      <c r="A109" s="85">
        <v>107</v>
      </c>
      <c r="B109" s="106" t="s">
        <v>1333</v>
      </c>
      <c r="C109" s="107" t="s">
        <v>1334</v>
      </c>
      <c r="D109" s="85" t="s">
        <v>39</v>
      </c>
      <c r="E109" s="86" t="s">
        <v>36</v>
      </c>
    </row>
    <row r="110" spans="1:5">
      <c r="A110" s="85">
        <v>108</v>
      </c>
      <c r="B110" s="106" t="s">
        <v>1335</v>
      </c>
      <c r="C110" s="107" t="s">
        <v>1204</v>
      </c>
      <c r="D110" s="85" t="s">
        <v>39</v>
      </c>
      <c r="E110" s="86" t="s">
        <v>36</v>
      </c>
    </row>
    <row r="111" spans="1:5">
      <c r="A111" s="85">
        <v>109</v>
      </c>
      <c r="B111" s="106" t="s">
        <v>875</v>
      </c>
      <c r="C111" s="107" t="s">
        <v>876</v>
      </c>
      <c r="D111" s="85" t="s">
        <v>39</v>
      </c>
      <c r="E111" s="86" t="s">
        <v>36</v>
      </c>
    </row>
    <row r="112" spans="1:5">
      <c r="A112" s="85">
        <v>110</v>
      </c>
      <c r="B112" s="106" t="s">
        <v>930</v>
      </c>
      <c r="C112" s="107" t="s">
        <v>931</v>
      </c>
      <c r="D112" s="85" t="s">
        <v>39</v>
      </c>
      <c r="E112" s="86" t="s">
        <v>36</v>
      </c>
    </row>
    <row r="113" spans="1:5">
      <c r="A113" s="85">
        <v>111</v>
      </c>
      <c r="B113" s="106" t="s">
        <v>1336</v>
      </c>
      <c r="C113" s="107" t="s">
        <v>1337</v>
      </c>
      <c r="D113" s="85" t="s">
        <v>39</v>
      </c>
      <c r="E113" s="86" t="s">
        <v>36</v>
      </c>
    </row>
    <row r="114" spans="1:5">
      <c r="A114" s="85">
        <v>112</v>
      </c>
      <c r="B114" s="106" t="s">
        <v>1080</v>
      </c>
      <c r="C114" s="107" t="s">
        <v>1081</v>
      </c>
      <c r="D114" s="85" t="s">
        <v>39</v>
      </c>
      <c r="E114" s="86" t="s">
        <v>36</v>
      </c>
    </row>
    <row r="115" spans="1:5">
      <c r="A115" s="85">
        <v>113</v>
      </c>
      <c r="B115" s="106" t="s">
        <v>1338</v>
      </c>
      <c r="C115" s="107" t="s">
        <v>1339</v>
      </c>
      <c r="D115" s="85" t="s">
        <v>39</v>
      </c>
      <c r="E115" s="86" t="s">
        <v>36</v>
      </c>
    </row>
    <row r="116" spans="1:5">
      <c r="A116" s="85">
        <v>114</v>
      </c>
      <c r="B116" s="106" t="s">
        <v>889</v>
      </c>
      <c r="C116" s="107" t="s">
        <v>890</v>
      </c>
      <c r="D116" s="85" t="s">
        <v>39</v>
      </c>
      <c r="E116" s="86" t="s">
        <v>36</v>
      </c>
    </row>
    <row r="117" spans="1:5">
      <c r="A117" s="85">
        <v>115</v>
      </c>
      <c r="B117" s="106" t="s">
        <v>789</v>
      </c>
      <c r="C117" s="107" t="s">
        <v>60</v>
      </c>
      <c r="D117" s="85" t="s">
        <v>39</v>
      </c>
      <c r="E117" s="86" t="s">
        <v>36</v>
      </c>
    </row>
    <row r="118" spans="1:5">
      <c r="A118" s="85">
        <v>116</v>
      </c>
      <c r="B118" s="106" t="s">
        <v>1340</v>
      </c>
      <c r="C118" s="106" t="s">
        <v>1208</v>
      </c>
      <c r="D118" s="85" t="s">
        <v>39</v>
      </c>
      <c r="E118" s="86" t="s">
        <v>36</v>
      </c>
    </row>
    <row r="119" spans="1:5">
      <c r="A119" s="85">
        <v>117</v>
      </c>
      <c r="B119" s="106" t="s">
        <v>834</v>
      </c>
      <c r="C119" s="107" t="s">
        <v>835</v>
      </c>
      <c r="D119" s="85" t="s">
        <v>39</v>
      </c>
      <c r="E119" s="86" t="s">
        <v>124</v>
      </c>
    </row>
    <row r="120" spans="1:5">
      <c r="A120" s="85">
        <v>118</v>
      </c>
      <c r="B120" s="106" t="s">
        <v>1341</v>
      </c>
      <c r="C120" s="107" t="s">
        <v>1342</v>
      </c>
      <c r="D120" s="85" t="s">
        <v>39</v>
      </c>
      <c r="E120" s="86" t="s">
        <v>36</v>
      </c>
    </row>
    <row r="121" spans="1:5">
      <c r="A121" s="85">
        <v>119</v>
      </c>
      <c r="B121" s="106" t="s">
        <v>1343</v>
      </c>
      <c r="C121" s="107" t="s">
        <v>1344</v>
      </c>
      <c r="D121" s="85" t="s">
        <v>39</v>
      </c>
      <c r="E121" s="86" t="s">
        <v>36</v>
      </c>
    </row>
    <row r="122" spans="1:5">
      <c r="A122" s="85">
        <v>120</v>
      </c>
      <c r="B122" s="106" t="s">
        <v>1345</v>
      </c>
      <c r="C122" s="106" t="s">
        <v>1346</v>
      </c>
      <c r="D122" s="85" t="s">
        <v>39</v>
      </c>
      <c r="E122" s="86" t="s">
        <v>36</v>
      </c>
    </row>
    <row r="123" spans="1:5">
      <c r="A123" s="85">
        <v>121</v>
      </c>
      <c r="B123" s="106" t="s">
        <v>1347</v>
      </c>
      <c r="C123" s="107" t="s">
        <v>1348</v>
      </c>
      <c r="D123" s="85" t="s">
        <v>39</v>
      </c>
      <c r="E123" s="86" t="s">
        <v>36</v>
      </c>
    </row>
    <row r="124" spans="1:5">
      <c r="A124" s="85">
        <v>122</v>
      </c>
      <c r="B124" s="108" t="s">
        <v>1170</v>
      </c>
      <c r="C124" s="108" t="s">
        <v>1171</v>
      </c>
      <c r="D124" s="85" t="s">
        <v>39</v>
      </c>
      <c r="E124" s="86" t="s">
        <v>36</v>
      </c>
    </row>
    <row r="125" spans="1:5">
      <c r="A125" s="85">
        <v>123</v>
      </c>
      <c r="B125" s="106" t="s">
        <v>1060</v>
      </c>
      <c r="C125" s="107" t="s">
        <v>497</v>
      </c>
      <c r="D125" s="85" t="s">
        <v>39</v>
      </c>
      <c r="E125" s="86" t="s">
        <v>36</v>
      </c>
    </row>
    <row r="126" spans="1:5">
      <c r="A126" s="85">
        <v>124</v>
      </c>
      <c r="B126" s="106" t="s">
        <v>788</v>
      </c>
      <c r="C126" s="107" t="s">
        <v>34</v>
      </c>
      <c r="D126" s="85" t="s">
        <v>39</v>
      </c>
      <c r="E126" s="86" t="s">
        <v>36</v>
      </c>
    </row>
    <row r="127" spans="1:5">
      <c r="A127" s="85">
        <v>125</v>
      </c>
      <c r="B127" s="106" t="s">
        <v>1349</v>
      </c>
      <c r="C127" s="106" t="s">
        <v>1350</v>
      </c>
      <c r="D127" s="85" t="s">
        <v>39</v>
      </c>
      <c r="E127" s="86" t="s">
        <v>124</v>
      </c>
    </row>
    <row r="128" spans="1:5">
      <c r="A128" s="85">
        <v>126</v>
      </c>
      <c r="B128" s="106" t="s">
        <v>1351</v>
      </c>
      <c r="C128" s="107" t="s">
        <v>122</v>
      </c>
      <c r="D128" s="85" t="s">
        <v>39</v>
      </c>
      <c r="E128" s="86" t="s">
        <v>124</v>
      </c>
    </row>
    <row r="129" spans="1:5">
      <c r="A129" s="85">
        <v>127</v>
      </c>
      <c r="B129" s="106" t="s">
        <v>1352</v>
      </c>
      <c r="C129" s="107" t="s">
        <v>1353</v>
      </c>
      <c r="D129" s="85" t="s">
        <v>39</v>
      </c>
      <c r="E129" s="86" t="s">
        <v>36</v>
      </c>
    </row>
    <row r="130" spans="1:5">
      <c r="A130" s="85">
        <v>128</v>
      </c>
      <c r="B130" s="108" t="s">
        <v>1354</v>
      </c>
      <c r="C130" s="108" t="s">
        <v>1355</v>
      </c>
      <c r="D130" s="85" t="s">
        <v>39</v>
      </c>
      <c r="E130" s="86" t="s">
        <v>36</v>
      </c>
    </row>
    <row r="131" spans="1:5">
      <c r="A131" s="85">
        <v>129</v>
      </c>
      <c r="B131" s="106" t="s">
        <v>860</v>
      </c>
      <c r="C131" s="107" t="s">
        <v>861</v>
      </c>
      <c r="D131" s="85" t="s">
        <v>39</v>
      </c>
      <c r="E131" s="86" t="s">
        <v>36</v>
      </c>
    </row>
    <row r="132" spans="1:5">
      <c r="A132" s="85">
        <v>130</v>
      </c>
      <c r="B132" s="106" t="s">
        <v>884</v>
      </c>
      <c r="C132" s="107" t="s">
        <v>885</v>
      </c>
      <c r="D132" s="85" t="s">
        <v>39</v>
      </c>
      <c r="E132" s="86" t="s">
        <v>36</v>
      </c>
    </row>
    <row r="133" spans="1:5">
      <c r="A133" s="85">
        <v>131</v>
      </c>
      <c r="B133" s="106" t="s">
        <v>1097</v>
      </c>
      <c r="C133" s="107" t="s">
        <v>1098</v>
      </c>
      <c r="D133" s="85" t="s">
        <v>39</v>
      </c>
      <c r="E133" s="86" t="s">
        <v>36</v>
      </c>
    </row>
    <row r="134" spans="1:5">
      <c r="A134" s="85">
        <v>132</v>
      </c>
      <c r="B134" s="106" t="s">
        <v>865</v>
      </c>
      <c r="C134" s="107" t="s">
        <v>866</v>
      </c>
      <c r="D134" s="85" t="s">
        <v>39</v>
      </c>
      <c r="E134" s="86" t="s">
        <v>36</v>
      </c>
    </row>
    <row r="135" spans="1:5">
      <c r="A135" s="85"/>
      <c r="B135" s="114" t="s">
        <v>954</v>
      </c>
      <c r="C135" s="115" t="s">
        <v>807</v>
      </c>
      <c r="D135" s="116" t="s">
        <v>39</v>
      </c>
      <c r="E135" s="116" t="s">
        <v>36</v>
      </c>
    </row>
    <row r="136" spans="1:5">
      <c r="A136" s="85"/>
      <c r="B136" s="23" t="s">
        <v>121</v>
      </c>
      <c r="C136" s="12" t="str">
        <f>VLOOKUP(B136,'MASTER SALE PARTY'!$B$4:$E$1000,2,FALSE)</f>
        <v>23AABCE9378F1ZK</v>
      </c>
      <c r="D136" s="85" t="s">
        <v>1196</v>
      </c>
      <c r="E136" s="86" t="s">
        <v>124</v>
      </c>
    </row>
    <row r="137" spans="1:5">
      <c r="A137" s="85"/>
      <c r="B137" s="85" t="s">
        <v>1003</v>
      </c>
      <c r="C137" s="85" t="s">
        <v>1004</v>
      </c>
      <c r="D137" s="116" t="s">
        <v>39</v>
      </c>
      <c r="E137" s="116" t="s">
        <v>36</v>
      </c>
    </row>
    <row r="138" spans="1:5">
      <c r="A138" s="85"/>
      <c r="B138" s="85" t="s">
        <v>1970</v>
      </c>
      <c r="C138" s="85" t="s">
        <v>1964</v>
      </c>
      <c r="D138" s="85" t="s">
        <v>1967</v>
      </c>
      <c r="E138" s="86" t="s">
        <v>124</v>
      </c>
    </row>
    <row r="139" spans="1:5">
      <c r="A139" s="85"/>
      <c r="B139" s="106" t="s">
        <v>961</v>
      </c>
      <c r="C139" s="107" t="s">
        <v>962</v>
      </c>
      <c r="D139" s="85" t="s">
        <v>39</v>
      </c>
      <c r="E139" s="86" t="s">
        <v>36</v>
      </c>
    </row>
    <row r="140" spans="1:5">
      <c r="A140" s="85"/>
      <c r="B140" s="106" t="s">
        <v>991</v>
      </c>
      <c r="C140" s="113" t="s">
        <v>992</v>
      </c>
      <c r="D140" s="85" t="s">
        <v>39</v>
      </c>
      <c r="E140" s="86" t="s">
        <v>36</v>
      </c>
    </row>
    <row r="141" spans="1:5">
      <c r="A141" s="85"/>
      <c r="B141" s="106" t="s">
        <v>994</v>
      </c>
      <c r="C141" s="113" t="s">
        <v>995</v>
      </c>
      <c r="D141" s="85" t="s">
        <v>39</v>
      </c>
      <c r="E141" s="86" t="s">
        <v>36</v>
      </c>
    </row>
    <row r="142" spans="1:5">
      <c r="A142" s="85"/>
      <c r="B142" s="106" t="s">
        <v>908</v>
      </c>
      <c r="C142" s="107" t="s">
        <v>909</v>
      </c>
      <c r="D142" s="85" t="s">
        <v>39</v>
      </c>
      <c r="E142" s="86" t="s">
        <v>36</v>
      </c>
    </row>
    <row r="143" spans="1:5">
      <c r="A143" s="85"/>
      <c r="B143" s="106" t="s">
        <v>946</v>
      </c>
      <c r="C143" s="107" t="s">
        <v>947</v>
      </c>
      <c r="D143" s="85" t="s">
        <v>39</v>
      </c>
      <c r="E143" s="86" t="s">
        <v>36</v>
      </c>
    </row>
    <row r="144" spans="1:5">
      <c r="A144" s="85"/>
      <c r="B144" s="106" t="s">
        <v>812</v>
      </c>
      <c r="C144" s="107" t="s">
        <v>93</v>
      </c>
      <c r="D144" s="85" t="s">
        <v>39</v>
      </c>
      <c r="E144" s="86" t="s">
        <v>36</v>
      </c>
    </row>
    <row r="145" spans="1:5">
      <c r="A145" s="85"/>
      <c r="B145" s="106" t="s">
        <v>1101</v>
      </c>
      <c r="C145" s="107" t="s">
        <v>1102</v>
      </c>
      <c r="D145" s="85" t="s">
        <v>39</v>
      </c>
      <c r="E145" s="86" t="s">
        <v>124</v>
      </c>
    </row>
    <row r="146" spans="1:5">
      <c r="A146" s="63"/>
      <c r="B146" s="106" t="s">
        <v>1105</v>
      </c>
      <c r="C146" s="107" t="s">
        <v>1106</v>
      </c>
      <c r="D146" s="85" t="s">
        <v>39</v>
      </c>
      <c r="E146" s="86" t="s">
        <v>36</v>
      </c>
    </row>
    <row r="147" spans="1:5">
      <c r="A147" s="63"/>
      <c r="B147" s="106" t="s">
        <v>1154</v>
      </c>
      <c r="C147" s="107" t="s">
        <v>1155</v>
      </c>
      <c r="D147" s="85" t="s">
        <v>39</v>
      </c>
      <c r="E147" s="86" t="s">
        <v>36</v>
      </c>
    </row>
    <row r="148" spans="1:5">
      <c r="A148" s="63"/>
      <c r="B148" s="106" t="s">
        <v>1167</v>
      </c>
      <c r="C148" s="107" t="s">
        <v>1168</v>
      </c>
      <c r="D148" s="85" t="s">
        <v>39</v>
      </c>
      <c r="E148" s="86" t="s">
        <v>36</v>
      </c>
    </row>
    <row r="149" spans="1:5">
      <c r="A149" s="63"/>
      <c r="B149" s="106" t="s">
        <v>1803</v>
      </c>
      <c r="C149" s="107" t="s">
        <v>1804</v>
      </c>
      <c r="D149" s="85" t="s">
        <v>39</v>
      </c>
      <c r="E149" s="86" t="s">
        <v>36</v>
      </c>
    </row>
    <row r="150" spans="1:5">
      <c r="A150" s="63"/>
      <c r="B150" s="106" t="s">
        <v>1934</v>
      </c>
      <c r="C150" s="107" t="s">
        <v>1935</v>
      </c>
      <c r="D150" s="85" t="s">
        <v>39</v>
      </c>
      <c r="E150" s="86" t="s">
        <v>36</v>
      </c>
    </row>
    <row r="151" spans="1:5">
      <c r="A151" s="63"/>
      <c r="B151" s="117"/>
      <c r="C151" s="118"/>
      <c r="D151" s="63"/>
      <c r="E151" s="49"/>
    </row>
    <row r="152" spans="1:5">
      <c r="A152" s="63"/>
      <c r="B152" s="117"/>
      <c r="C152" s="118"/>
      <c r="D152" s="63"/>
      <c r="E152" s="49"/>
    </row>
    <row r="153" spans="1:5">
      <c r="A153" s="63"/>
      <c r="B153" s="117"/>
      <c r="C153" s="118"/>
      <c r="D153" s="63"/>
      <c r="E153" s="49"/>
    </row>
    <row r="154" spans="1:5">
      <c r="A154" s="63"/>
      <c r="B154" s="63"/>
      <c r="C154" s="63"/>
      <c r="D154" s="63"/>
      <c r="E154" s="63"/>
    </row>
    <row r="155" spans="1:5">
      <c r="A155" s="63"/>
      <c r="B155" s="63"/>
      <c r="C155" s="63"/>
      <c r="D155" s="63"/>
      <c r="E155" s="63"/>
    </row>
    <row r="156" spans="1:5">
      <c r="A156" s="63"/>
      <c r="B156" s="63"/>
      <c r="C156" s="63"/>
      <c r="D156" s="63"/>
      <c r="E156" s="63"/>
    </row>
    <row r="157" spans="1:5">
      <c r="A157" s="63"/>
      <c r="B157" s="63"/>
      <c r="C157" s="63"/>
      <c r="D157" s="63"/>
      <c r="E157" s="63"/>
    </row>
    <row r="158" spans="1:5">
      <c r="A158" s="63"/>
      <c r="B158" s="63"/>
      <c r="C158" s="63"/>
      <c r="D158" s="63"/>
      <c r="E158" s="63"/>
    </row>
    <row r="159" spans="1:5">
      <c r="A159" s="63"/>
      <c r="B159" s="63"/>
      <c r="C159" s="63"/>
      <c r="D159" s="63"/>
      <c r="E159" s="63"/>
    </row>
    <row r="160" spans="1:5">
      <c r="A160" s="63"/>
      <c r="B160" s="63"/>
      <c r="C160" s="63"/>
      <c r="D160" s="63"/>
      <c r="E160" s="63"/>
    </row>
    <row r="161" spans="1:5">
      <c r="A161" s="63"/>
      <c r="B161" s="63"/>
      <c r="C161" s="63"/>
      <c r="D161" s="63"/>
      <c r="E161" s="63"/>
    </row>
    <row r="162" spans="1:5">
      <c r="A162" s="63"/>
      <c r="B162" s="63"/>
      <c r="C162" s="63"/>
      <c r="D162" s="63"/>
      <c r="E162" s="63"/>
    </row>
    <row r="163" spans="1:5">
      <c r="A163" s="63"/>
      <c r="B163" s="63"/>
      <c r="C163" s="63"/>
      <c r="D163" s="63"/>
      <c r="E163" s="63"/>
    </row>
    <row r="164" spans="1:5">
      <c r="A164" s="63"/>
      <c r="B164" s="63"/>
      <c r="C164" s="63"/>
      <c r="D164" s="63"/>
      <c r="E164" s="63"/>
    </row>
    <row r="165" spans="1:5">
      <c r="A165" s="63"/>
      <c r="B165" s="63"/>
      <c r="C165" s="63"/>
      <c r="D165" s="63"/>
      <c r="E165" s="63"/>
    </row>
    <row r="166" spans="1:5">
      <c r="A166" s="63"/>
      <c r="B166" s="63"/>
      <c r="C166" s="63"/>
      <c r="D166" s="63"/>
      <c r="E166" s="63"/>
    </row>
    <row r="167" spans="1:5">
      <c r="A167" s="63"/>
      <c r="B167" s="63"/>
      <c r="C167" s="63"/>
      <c r="D167" s="63"/>
      <c r="E167" s="63"/>
    </row>
    <row r="168" spans="1:5">
      <c r="A168" s="63"/>
      <c r="B168" s="63"/>
      <c r="C168" s="63"/>
      <c r="D168" s="63"/>
      <c r="E168" s="63"/>
    </row>
    <row r="169" spans="1:5">
      <c r="A169" s="63"/>
      <c r="B169" s="63"/>
      <c r="C169" s="63"/>
      <c r="D169" s="63"/>
      <c r="E169" s="63"/>
    </row>
    <row r="170" spans="1:5">
      <c r="A170" s="63"/>
      <c r="B170" s="63"/>
      <c r="C170" s="63"/>
      <c r="D170" s="63"/>
      <c r="E170" s="63"/>
    </row>
    <row r="171" spans="1:5">
      <c r="A171" s="63"/>
      <c r="B171" s="63"/>
      <c r="C171" s="63"/>
      <c r="D171" s="63"/>
      <c r="E171" s="63"/>
    </row>
    <row r="172" spans="1:5">
      <c r="A172" s="63"/>
      <c r="B172" s="63"/>
      <c r="C172" s="63"/>
      <c r="D172" s="63"/>
      <c r="E172" s="63"/>
    </row>
    <row r="173" spans="1:5">
      <c r="A173" s="63"/>
      <c r="B173" s="63"/>
      <c r="C173" s="63"/>
      <c r="D173" s="63"/>
      <c r="E173" s="63"/>
    </row>
    <row r="174" spans="1:5">
      <c r="A174" s="63"/>
      <c r="B174" s="63"/>
      <c r="C174" s="63"/>
      <c r="D174" s="63"/>
      <c r="E174" s="63"/>
    </row>
    <row r="175" spans="1:5">
      <c r="A175" s="63"/>
      <c r="B175" s="63"/>
      <c r="C175" s="63"/>
      <c r="D175" s="63"/>
      <c r="E175" s="63"/>
    </row>
    <row r="176" spans="1:5">
      <c r="A176" s="63"/>
      <c r="B176" s="63"/>
      <c r="C176" s="63"/>
      <c r="D176" s="63"/>
      <c r="E176" s="63"/>
    </row>
    <row r="177" spans="1:5">
      <c r="A177" s="63"/>
      <c r="B177" s="63"/>
      <c r="C177" s="63"/>
      <c r="D177" s="63"/>
      <c r="E177" s="63"/>
    </row>
    <row r="178" spans="1:5">
      <c r="A178" s="63"/>
      <c r="B178" s="63"/>
      <c r="C178" s="63"/>
      <c r="D178" s="63"/>
      <c r="E178" s="63"/>
    </row>
    <row r="179" spans="1:5">
      <c r="A179" s="63"/>
      <c r="B179" s="63"/>
      <c r="C179" s="63"/>
      <c r="D179" s="63"/>
      <c r="E179" s="63"/>
    </row>
  </sheetData>
  <mergeCells count="6">
    <mergeCell ref="A1:E1"/>
    <mergeCell ref="A2:A3"/>
    <mergeCell ref="B2:B3"/>
    <mergeCell ref="C2:C3"/>
    <mergeCell ref="D2:D3"/>
    <mergeCell ref="E2:E3"/>
  </mergeCells>
  <conditionalFormatting sqref="B87:B103 B4:B85 B105:B121">
    <cfRule type="duplicateValues" dxfId="128" priority="117"/>
  </conditionalFormatting>
  <conditionalFormatting sqref="C4">
    <cfRule type="duplicateValues" dxfId="127" priority="116"/>
  </conditionalFormatting>
  <conditionalFormatting sqref="C103">
    <cfRule type="duplicateValues" dxfId="126" priority="115"/>
  </conditionalFormatting>
  <conditionalFormatting sqref="C105">
    <cfRule type="duplicateValues" dxfId="125" priority="114"/>
  </conditionalFormatting>
  <conditionalFormatting sqref="C106">
    <cfRule type="duplicateValues" dxfId="124" priority="113"/>
  </conditionalFormatting>
  <conditionalFormatting sqref="C107">
    <cfRule type="duplicateValues" dxfId="123" priority="112"/>
  </conditionalFormatting>
  <conditionalFormatting sqref="C108">
    <cfRule type="duplicateValues" dxfId="122" priority="111"/>
  </conditionalFormatting>
  <conditionalFormatting sqref="C109:C112">
    <cfRule type="duplicateValues" dxfId="121" priority="110"/>
  </conditionalFormatting>
  <conditionalFormatting sqref="C105:C112 C4:C103">
    <cfRule type="duplicateValues" dxfId="120" priority="109"/>
  </conditionalFormatting>
  <conditionalFormatting sqref="C84:C103 C105:C112">
    <cfRule type="duplicateValues" dxfId="119" priority="108"/>
  </conditionalFormatting>
  <conditionalFormatting sqref="C84:C103">
    <cfRule type="duplicateValues" dxfId="118" priority="107"/>
  </conditionalFormatting>
  <conditionalFormatting sqref="C105:C111 C4:C103">
    <cfRule type="duplicateValues" dxfId="117" priority="106"/>
  </conditionalFormatting>
  <conditionalFormatting sqref="C84:C103">
    <cfRule type="duplicateValues" dxfId="116" priority="105"/>
  </conditionalFormatting>
  <conditionalFormatting sqref="C113">
    <cfRule type="duplicateValues" dxfId="115" priority="104"/>
  </conditionalFormatting>
  <conditionalFormatting sqref="C113">
    <cfRule type="duplicateValues" dxfId="114" priority="103"/>
  </conditionalFormatting>
  <conditionalFormatting sqref="C114">
    <cfRule type="duplicateValues" dxfId="113" priority="102"/>
  </conditionalFormatting>
  <conditionalFormatting sqref="C114">
    <cfRule type="duplicateValues" dxfId="112" priority="101"/>
  </conditionalFormatting>
  <conditionalFormatting sqref="C115">
    <cfRule type="duplicateValues" dxfId="111" priority="100"/>
  </conditionalFormatting>
  <conditionalFormatting sqref="C115">
    <cfRule type="duplicateValues" dxfId="110" priority="99"/>
  </conditionalFormatting>
  <conditionalFormatting sqref="C116">
    <cfRule type="duplicateValues" dxfId="109" priority="98"/>
  </conditionalFormatting>
  <conditionalFormatting sqref="C116">
    <cfRule type="duplicateValues" dxfId="108" priority="97"/>
  </conditionalFormatting>
  <conditionalFormatting sqref="C117">
    <cfRule type="duplicateValues" dxfId="107" priority="96"/>
  </conditionalFormatting>
  <conditionalFormatting sqref="C117">
    <cfRule type="duplicateValues" dxfId="106" priority="95"/>
  </conditionalFormatting>
  <conditionalFormatting sqref="C118">
    <cfRule type="duplicateValues" dxfId="105" priority="94"/>
  </conditionalFormatting>
  <conditionalFormatting sqref="C118">
    <cfRule type="duplicateValues" dxfId="104" priority="93"/>
  </conditionalFormatting>
  <conditionalFormatting sqref="C119">
    <cfRule type="duplicateValues" dxfId="103" priority="92"/>
  </conditionalFormatting>
  <conditionalFormatting sqref="C119">
    <cfRule type="duplicateValues" dxfId="102" priority="91"/>
  </conditionalFormatting>
  <conditionalFormatting sqref="C120">
    <cfRule type="duplicateValues" dxfId="101" priority="90"/>
  </conditionalFormatting>
  <conditionalFormatting sqref="C120">
    <cfRule type="duplicateValues" dxfId="100" priority="89"/>
  </conditionalFormatting>
  <conditionalFormatting sqref="C121">
    <cfRule type="duplicateValues" dxfId="99" priority="88"/>
  </conditionalFormatting>
  <conditionalFormatting sqref="C121">
    <cfRule type="duplicateValues" dxfId="98" priority="87"/>
  </conditionalFormatting>
  <conditionalFormatting sqref="C105:C121 C4:C103">
    <cfRule type="duplicateValues" dxfId="97" priority="86"/>
  </conditionalFormatting>
  <conditionalFormatting sqref="B104">
    <cfRule type="duplicateValues" dxfId="96" priority="85"/>
  </conditionalFormatting>
  <conditionalFormatting sqref="C104">
    <cfRule type="duplicateValues" dxfId="95" priority="84"/>
  </conditionalFormatting>
  <conditionalFormatting sqref="C104">
    <cfRule type="duplicateValues" dxfId="94" priority="83"/>
  </conditionalFormatting>
  <conditionalFormatting sqref="C104">
    <cfRule type="duplicateValues" dxfId="93" priority="82"/>
  </conditionalFormatting>
  <conditionalFormatting sqref="C104">
    <cfRule type="duplicateValues" dxfId="92" priority="81"/>
  </conditionalFormatting>
  <conditionalFormatting sqref="C104">
    <cfRule type="duplicateValues" dxfId="91" priority="80"/>
  </conditionalFormatting>
  <conditionalFormatting sqref="C104">
    <cfRule type="duplicateValues" dxfId="90" priority="79"/>
  </conditionalFormatting>
  <conditionalFormatting sqref="C104">
    <cfRule type="duplicateValues" dxfId="89" priority="78"/>
  </conditionalFormatting>
  <conditionalFormatting sqref="B126">
    <cfRule type="duplicateValues" dxfId="88" priority="77"/>
  </conditionalFormatting>
  <conditionalFormatting sqref="C126">
    <cfRule type="duplicateValues" dxfId="87" priority="76"/>
  </conditionalFormatting>
  <conditionalFormatting sqref="C126">
    <cfRule type="duplicateValues" dxfId="86" priority="75"/>
  </conditionalFormatting>
  <conditionalFormatting sqref="C126">
    <cfRule type="duplicateValues" dxfId="85" priority="74"/>
  </conditionalFormatting>
  <conditionalFormatting sqref="C126">
    <cfRule type="duplicateValues" dxfId="84" priority="73"/>
  </conditionalFormatting>
  <conditionalFormatting sqref="C126">
    <cfRule type="duplicateValues" dxfId="83" priority="72"/>
  </conditionalFormatting>
  <conditionalFormatting sqref="C126">
    <cfRule type="duplicateValues" dxfId="82" priority="71"/>
  </conditionalFormatting>
  <conditionalFormatting sqref="C126">
    <cfRule type="duplicateValues" dxfId="81" priority="70"/>
  </conditionalFormatting>
  <conditionalFormatting sqref="B127">
    <cfRule type="duplicateValues" dxfId="80" priority="69"/>
  </conditionalFormatting>
  <conditionalFormatting sqref="C127">
    <cfRule type="duplicateValues" dxfId="79" priority="68"/>
  </conditionalFormatting>
  <conditionalFormatting sqref="C127">
    <cfRule type="duplicateValues" dxfId="78" priority="67"/>
  </conditionalFormatting>
  <conditionalFormatting sqref="C127">
    <cfRule type="duplicateValues" dxfId="77" priority="66"/>
  </conditionalFormatting>
  <conditionalFormatting sqref="C127">
    <cfRule type="duplicateValues" dxfId="76" priority="65"/>
  </conditionalFormatting>
  <conditionalFormatting sqref="C127">
    <cfRule type="duplicateValues" dxfId="75" priority="64"/>
  </conditionalFormatting>
  <conditionalFormatting sqref="C127">
    <cfRule type="duplicateValues" dxfId="74" priority="63"/>
  </conditionalFormatting>
  <conditionalFormatting sqref="C127">
    <cfRule type="duplicateValues" dxfId="73" priority="62"/>
  </conditionalFormatting>
  <conditionalFormatting sqref="B128">
    <cfRule type="duplicateValues" dxfId="72" priority="61"/>
  </conditionalFormatting>
  <conditionalFormatting sqref="B129">
    <cfRule type="duplicateValues" dxfId="71" priority="60"/>
  </conditionalFormatting>
  <conditionalFormatting sqref="B132">
    <cfRule type="duplicateValues" dxfId="70" priority="59"/>
  </conditionalFormatting>
  <conditionalFormatting sqref="C132">
    <cfRule type="duplicateValues" dxfId="69" priority="58"/>
  </conditionalFormatting>
  <conditionalFormatting sqref="C132">
    <cfRule type="duplicateValues" dxfId="68" priority="57"/>
  </conditionalFormatting>
  <conditionalFormatting sqref="C132">
    <cfRule type="duplicateValues" dxfId="67" priority="56"/>
  </conditionalFormatting>
  <conditionalFormatting sqref="C132">
    <cfRule type="duplicateValues" dxfId="66" priority="55"/>
  </conditionalFormatting>
  <conditionalFormatting sqref="C132">
    <cfRule type="duplicateValues" dxfId="65" priority="54"/>
  </conditionalFormatting>
  <conditionalFormatting sqref="C132">
    <cfRule type="duplicateValues" dxfId="64" priority="53"/>
  </conditionalFormatting>
  <conditionalFormatting sqref="C132">
    <cfRule type="duplicateValues" dxfId="63" priority="52"/>
  </conditionalFormatting>
  <conditionalFormatting sqref="B135">
    <cfRule type="duplicateValues" dxfId="62" priority="51"/>
  </conditionalFormatting>
  <conditionalFormatting sqref="C135:C136">
    <cfRule type="duplicateValues" dxfId="61" priority="50"/>
  </conditionalFormatting>
  <conditionalFormatting sqref="C135:C136">
    <cfRule type="duplicateValues" dxfId="60" priority="49"/>
  </conditionalFormatting>
  <conditionalFormatting sqref="C135:C136">
    <cfRule type="duplicateValues" dxfId="59" priority="48"/>
  </conditionalFormatting>
  <conditionalFormatting sqref="C135:C136">
    <cfRule type="duplicateValues" dxfId="58" priority="47"/>
  </conditionalFormatting>
  <conditionalFormatting sqref="C135:C136">
    <cfRule type="duplicateValues" dxfId="57" priority="46"/>
  </conditionalFormatting>
  <conditionalFormatting sqref="C135:C136">
    <cfRule type="duplicateValues" dxfId="56" priority="45"/>
  </conditionalFormatting>
  <conditionalFormatting sqref="C135:C136">
    <cfRule type="duplicateValues" dxfId="55" priority="44"/>
  </conditionalFormatting>
  <conditionalFormatting sqref="B139">
    <cfRule type="duplicateValues" dxfId="54" priority="43"/>
  </conditionalFormatting>
  <conditionalFormatting sqref="C139">
    <cfRule type="duplicateValues" dxfId="53" priority="42"/>
  </conditionalFormatting>
  <conditionalFormatting sqref="C139">
    <cfRule type="duplicateValues" dxfId="52" priority="41"/>
  </conditionalFormatting>
  <conditionalFormatting sqref="C139">
    <cfRule type="duplicateValues" dxfId="51" priority="40"/>
  </conditionalFormatting>
  <conditionalFormatting sqref="C139">
    <cfRule type="duplicateValues" dxfId="50" priority="39"/>
  </conditionalFormatting>
  <conditionalFormatting sqref="C139">
    <cfRule type="duplicateValues" dxfId="49" priority="38"/>
  </conditionalFormatting>
  <conditionalFormatting sqref="C139">
    <cfRule type="duplicateValues" dxfId="48" priority="37"/>
  </conditionalFormatting>
  <conditionalFormatting sqref="C139">
    <cfRule type="duplicateValues" dxfId="47" priority="36"/>
  </conditionalFormatting>
  <conditionalFormatting sqref="B140">
    <cfRule type="duplicateValues" dxfId="46" priority="35"/>
  </conditionalFormatting>
  <conditionalFormatting sqref="B141">
    <cfRule type="duplicateValues" dxfId="45" priority="34"/>
  </conditionalFormatting>
  <conditionalFormatting sqref="B144">
    <cfRule type="duplicateValues" dxfId="44" priority="33"/>
  </conditionalFormatting>
  <conditionalFormatting sqref="C144">
    <cfRule type="duplicateValues" dxfId="43" priority="32"/>
  </conditionalFormatting>
  <conditionalFormatting sqref="C144">
    <cfRule type="duplicateValues" dxfId="42" priority="31"/>
  </conditionalFormatting>
  <conditionalFormatting sqref="C144">
    <cfRule type="duplicateValues" dxfId="41" priority="30"/>
  </conditionalFormatting>
  <conditionalFormatting sqref="B145">
    <cfRule type="duplicateValues" dxfId="40" priority="29"/>
  </conditionalFormatting>
  <conditionalFormatting sqref="B146">
    <cfRule type="duplicateValues" dxfId="39" priority="28"/>
  </conditionalFormatting>
  <conditionalFormatting sqref="C146">
    <cfRule type="duplicateValues" dxfId="38" priority="27"/>
  </conditionalFormatting>
  <conditionalFormatting sqref="C146">
    <cfRule type="duplicateValues" dxfId="37" priority="26"/>
  </conditionalFormatting>
  <conditionalFormatting sqref="C146">
    <cfRule type="duplicateValues" dxfId="36" priority="25"/>
  </conditionalFormatting>
  <conditionalFormatting sqref="B151:B153">
    <cfRule type="duplicateValues" dxfId="35" priority="24"/>
  </conditionalFormatting>
  <conditionalFormatting sqref="C151:C153">
    <cfRule type="duplicateValues" dxfId="34" priority="23"/>
  </conditionalFormatting>
  <conditionalFormatting sqref="C151:C153">
    <cfRule type="duplicateValues" dxfId="33" priority="22"/>
  </conditionalFormatting>
  <conditionalFormatting sqref="C151:C153">
    <cfRule type="duplicateValues" dxfId="32" priority="21"/>
  </conditionalFormatting>
  <conditionalFormatting sqref="B147">
    <cfRule type="duplicateValues" dxfId="31" priority="20"/>
  </conditionalFormatting>
  <conditionalFormatting sqref="C147">
    <cfRule type="duplicateValues" dxfId="30" priority="19"/>
  </conditionalFormatting>
  <conditionalFormatting sqref="C147">
    <cfRule type="duplicateValues" dxfId="29" priority="18"/>
  </conditionalFormatting>
  <conditionalFormatting sqref="C147">
    <cfRule type="duplicateValues" dxfId="28" priority="17"/>
  </conditionalFormatting>
  <conditionalFormatting sqref="B148">
    <cfRule type="duplicateValues" dxfId="27" priority="16"/>
  </conditionalFormatting>
  <conditionalFormatting sqref="C148">
    <cfRule type="duplicateValues" dxfId="26" priority="15"/>
  </conditionalFormatting>
  <conditionalFormatting sqref="C148">
    <cfRule type="duplicateValues" dxfId="25" priority="14"/>
  </conditionalFormatting>
  <conditionalFormatting sqref="C148">
    <cfRule type="duplicateValues" dxfId="24" priority="13"/>
  </conditionalFormatting>
  <conditionalFormatting sqref="B149">
    <cfRule type="duplicateValues" dxfId="23" priority="8"/>
  </conditionalFormatting>
  <conditionalFormatting sqref="C149">
    <cfRule type="duplicateValues" dxfId="22" priority="7"/>
  </conditionalFormatting>
  <conditionalFormatting sqref="C149">
    <cfRule type="duplicateValues" dxfId="21" priority="6"/>
  </conditionalFormatting>
  <conditionalFormatting sqref="C149">
    <cfRule type="duplicateValues" dxfId="20" priority="5"/>
  </conditionalFormatting>
  <conditionalFormatting sqref="B150">
    <cfRule type="duplicateValues" dxfId="19" priority="4"/>
  </conditionalFormatting>
  <conditionalFormatting sqref="C150">
    <cfRule type="duplicateValues" dxfId="18" priority="3"/>
  </conditionalFormatting>
  <conditionalFormatting sqref="C150">
    <cfRule type="duplicateValues" dxfId="17" priority="2"/>
  </conditionalFormatting>
  <conditionalFormatting sqref="C150">
    <cfRule type="duplicateValues" dxfId="16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'[2]MASTER SALE PARTY &amp; HSN '!#REF!</xm:f>
          </x14:formula1>
          <xm:sqref>B136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topLeftCell="A142" workbookViewId="0">
      <selection activeCell="C156" sqref="C156:E156"/>
    </sheetView>
  </sheetViews>
  <sheetFormatPr defaultRowHeight="15"/>
  <cols>
    <col min="1" max="1" width="11" bestFit="1" customWidth="1"/>
    <col min="2" max="2" width="59.5703125" bestFit="1" customWidth="1"/>
    <col min="4" max="4" width="7.7109375" bestFit="1" customWidth="1"/>
  </cols>
  <sheetData>
    <row r="1" spans="1:5" ht="16.5" thickTop="1" thickBot="1">
      <c r="A1" s="731" t="s">
        <v>1546</v>
      </c>
      <c r="B1" s="732"/>
      <c r="C1" s="732"/>
      <c r="D1" s="732"/>
      <c r="E1" s="732"/>
    </row>
    <row r="2" spans="1:5" ht="25.5" thickTop="1" thickBot="1">
      <c r="A2" s="206" t="s">
        <v>8</v>
      </c>
      <c r="B2" s="204" t="s">
        <v>1217</v>
      </c>
      <c r="C2" s="82" t="s">
        <v>1218</v>
      </c>
      <c r="D2" s="204" t="s">
        <v>10</v>
      </c>
      <c r="E2" s="94" t="s">
        <v>17</v>
      </c>
    </row>
    <row r="3" spans="1:5" ht="16.5" thickTop="1" thickBot="1">
      <c r="A3" s="95"/>
      <c r="B3" s="96"/>
      <c r="C3" s="97"/>
      <c r="D3" s="97"/>
      <c r="E3" s="95"/>
    </row>
    <row r="4" spans="1:5" ht="15.75" thickTop="1">
      <c r="A4" s="207">
        <v>2501</v>
      </c>
      <c r="B4" s="85" t="s">
        <v>1547</v>
      </c>
      <c r="C4" s="208" t="s">
        <v>1548</v>
      </c>
      <c r="D4" s="87" t="s">
        <v>1222</v>
      </c>
      <c r="E4" s="209">
        <v>18</v>
      </c>
    </row>
    <row r="5" spans="1:5">
      <c r="A5" s="210">
        <v>2508</v>
      </c>
      <c r="B5" s="85" t="s">
        <v>1549</v>
      </c>
      <c r="C5" s="208" t="s">
        <v>1548</v>
      </c>
      <c r="D5" s="87" t="s">
        <v>1222</v>
      </c>
      <c r="E5" s="209">
        <v>5</v>
      </c>
    </row>
    <row r="6" spans="1:5">
      <c r="A6" s="210">
        <v>2509</v>
      </c>
      <c r="B6" s="85" t="s">
        <v>1550</v>
      </c>
      <c r="C6" s="208" t="s">
        <v>1548</v>
      </c>
      <c r="D6" s="87" t="s">
        <v>1222</v>
      </c>
      <c r="E6" s="209">
        <v>5</v>
      </c>
    </row>
    <row r="7" spans="1:5">
      <c r="A7" s="210">
        <v>2520</v>
      </c>
      <c r="B7" s="85" t="s">
        <v>1551</v>
      </c>
      <c r="C7" s="208" t="s">
        <v>1552</v>
      </c>
      <c r="D7" s="87" t="s">
        <v>1222</v>
      </c>
      <c r="E7" s="209">
        <v>5</v>
      </c>
    </row>
    <row r="8" spans="1:5">
      <c r="A8" s="210">
        <v>2523</v>
      </c>
      <c r="B8" s="85" t="s">
        <v>1553</v>
      </c>
      <c r="C8" s="208" t="s">
        <v>1552</v>
      </c>
      <c r="D8" s="87" t="s">
        <v>1222</v>
      </c>
      <c r="E8" s="209">
        <v>28</v>
      </c>
    </row>
    <row r="9" spans="1:5">
      <c r="A9" s="210">
        <v>2710</v>
      </c>
      <c r="B9" s="85" t="s">
        <v>1554</v>
      </c>
      <c r="C9" s="208" t="s">
        <v>1555</v>
      </c>
      <c r="D9" s="87" t="s">
        <v>1222</v>
      </c>
      <c r="E9" s="209">
        <v>18</v>
      </c>
    </row>
    <row r="10" spans="1:5">
      <c r="A10" s="210">
        <v>3208</v>
      </c>
      <c r="B10" s="85" t="s">
        <v>1556</v>
      </c>
      <c r="C10" s="208" t="s">
        <v>1548</v>
      </c>
      <c r="D10" s="87" t="s">
        <v>1222</v>
      </c>
      <c r="E10" s="209">
        <v>18</v>
      </c>
    </row>
    <row r="11" spans="1:5">
      <c r="A11" s="210">
        <v>3209</v>
      </c>
      <c r="B11" s="85" t="s">
        <v>1557</v>
      </c>
      <c r="C11" s="208" t="s">
        <v>1555</v>
      </c>
      <c r="D11" s="87" t="s">
        <v>1222</v>
      </c>
      <c r="E11" s="209">
        <v>28</v>
      </c>
    </row>
    <row r="12" spans="1:5">
      <c r="A12" s="210">
        <v>3214</v>
      </c>
      <c r="B12" s="85" t="s">
        <v>1558</v>
      </c>
      <c r="C12" s="208" t="s">
        <v>1548</v>
      </c>
      <c r="D12" s="87" t="s">
        <v>1222</v>
      </c>
      <c r="E12" s="209">
        <v>28</v>
      </c>
    </row>
    <row r="13" spans="1:5">
      <c r="A13" s="210">
        <v>3403</v>
      </c>
      <c r="B13" s="85" t="s">
        <v>1559</v>
      </c>
      <c r="C13" s="208" t="s">
        <v>1548</v>
      </c>
      <c r="D13" s="87" t="s">
        <v>1222</v>
      </c>
      <c r="E13" s="209">
        <v>28</v>
      </c>
    </row>
    <row r="14" spans="1:5">
      <c r="A14" s="210">
        <v>3405</v>
      </c>
      <c r="B14" s="85" t="s">
        <v>1560</v>
      </c>
      <c r="C14" s="208" t="s">
        <v>1548</v>
      </c>
      <c r="D14" s="87" t="s">
        <v>1222</v>
      </c>
      <c r="E14" s="209">
        <v>18</v>
      </c>
    </row>
    <row r="15" spans="1:5">
      <c r="A15" s="210">
        <v>85051110</v>
      </c>
      <c r="B15" s="85" t="s">
        <v>1561</v>
      </c>
      <c r="C15" s="208" t="s">
        <v>1548</v>
      </c>
      <c r="D15" s="87" t="s">
        <v>1222</v>
      </c>
      <c r="E15" s="209">
        <v>18</v>
      </c>
    </row>
    <row r="16" spans="1:5">
      <c r="A16" s="210">
        <v>3808</v>
      </c>
      <c r="B16" s="85" t="s">
        <v>1562</v>
      </c>
      <c r="C16" s="208" t="s">
        <v>1548</v>
      </c>
      <c r="D16" s="87" t="s">
        <v>1222</v>
      </c>
      <c r="E16" s="209">
        <v>18</v>
      </c>
    </row>
    <row r="17" spans="1:5">
      <c r="A17" s="210">
        <v>3813</v>
      </c>
      <c r="B17" s="85" t="s">
        <v>1563</v>
      </c>
      <c r="C17" s="208" t="s">
        <v>1548</v>
      </c>
      <c r="D17" s="87" t="s">
        <v>1222</v>
      </c>
      <c r="E17" s="209">
        <v>18</v>
      </c>
    </row>
    <row r="18" spans="1:5">
      <c r="A18" s="210">
        <v>3814</v>
      </c>
      <c r="B18" s="85" t="s">
        <v>1556</v>
      </c>
      <c r="C18" s="208" t="s">
        <v>1548</v>
      </c>
      <c r="D18" s="87" t="s">
        <v>1222</v>
      </c>
      <c r="E18" s="209">
        <v>28</v>
      </c>
    </row>
    <row r="19" spans="1:5">
      <c r="A19" s="207">
        <v>3820</v>
      </c>
      <c r="B19" s="85" t="s">
        <v>1564</v>
      </c>
      <c r="C19" s="208" t="s">
        <v>1548</v>
      </c>
      <c r="D19" s="87" t="s">
        <v>1222</v>
      </c>
      <c r="E19" s="209">
        <v>28</v>
      </c>
    </row>
    <row r="20" spans="1:5">
      <c r="A20" s="210">
        <v>3824</v>
      </c>
      <c r="B20" s="211" t="s">
        <v>1565</v>
      </c>
      <c r="C20" s="208" t="s">
        <v>1548</v>
      </c>
      <c r="D20" s="87" t="s">
        <v>1222</v>
      </c>
      <c r="E20" s="209">
        <v>18</v>
      </c>
    </row>
    <row r="21" spans="1:5">
      <c r="A21" s="210">
        <v>3917</v>
      </c>
      <c r="B21" s="85" t="s">
        <v>1566</v>
      </c>
      <c r="C21" s="208" t="s">
        <v>1548</v>
      </c>
      <c r="D21" s="87" t="s">
        <v>1222</v>
      </c>
      <c r="E21" s="209">
        <v>18</v>
      </c>
    </row>
    <row r="22" spans="1:5">
      <c r="A22" s="210">
        <v>3919</v>
      </c>
      <c r="B22" s="85" t="s">
        <v>1567</v>
      </c>
      <c r="C22" s="208" t="s">
        <v>1548</v>
      </c>
      <c r="D22" s="87" t="s">
        <v>1222</v>
      </c>
      <c r="E22" s="209">
        <v>18</v>
      </c>
    </row>
    <row r="23" spans="1:5">
      <c r="A23" s="210">
        <v>3920</v>
      </c>
      <c r="B23" s="85" t="s">
        <v>1568</v>
      </c>
      <c r="C23" s="208" t="s">
        <v>1548</v>
      </c>
      <c r="D23" s="87" t="s">
        <v>1222</v>
      </c>
      <c r="E23" s="209">
        <v>18</v>
      </c>
    </row>
    <row r="24" spans="1:5">
      <c r="A24" s="210">
        <v>3924</v>
      </c>
      <c r="B24" s="85" t="s">
        <v>1569</v>
      </c>
      <c r="C24" s="208" t="s">
        <v>1548</v>
      </c>
      <c r="D24" s="87" t="s">
        <v>1222</v>
      </c>
      <c r="E24" s="209">
        <v>18</v>
      </c>
    </row>
    <row r="25" spans="1:5">
      <c r="A25" s="210">
        <v>3925</v>
      </c>
      <c r="B25" s="85" t="s">
        <v>1570</v>
      </c>
      <c r="C25" s="208" t="s">
        <v>1548</v>
      </c>
      <c r="D25" s="87" t="s">
        <v>1222</v>
      </c>
      <c r="E25" s="209">
        <v>18</v>
      </c>
    </row>
    <row r="26" spans="1:5">
      <c r="A26" s="210">
        <v>4417</v>
      </c>
      <c r="B26" s="85" t="s">
        <v>1571</v>
      </c>
      <c r="C26" s="208" t="s">
        <v>1548</v>
      </c>
      <c r="D26" s="87" t="s">
        <v>1222</v>
      </c>
      <c r="E26" s="209">
        <v>12</v>
      </c>
    </row>
    <row r="27" spans="1:5">
      <c r="A27" s="210">
        <v>4820</v>
      </c>
      <c r="B27" s="85" t="s">
        <v>1572</v>
      </c>
      <c r="C27" s="208" t="s">
        <v>1548</v>
      </c>
      <c r="D27" s="87" t="s">
        <v>1222</v>
      </c>
      <c r="E27" s="209">
        <v>18</v>
      </c>
    </row>
    <row r="28" spans="1:5">
      <c r="A28" s="210">
        <v>5407</v>
      </c>
      <c r="B28" s="85" t="s">
        <v>1573</v>
      </c>
      <c r="C28" s="208" t="s">
        <v>1574</v>
      </c>
      <c r="D28" s="87" t="s">
        <v>1222</v>
      </c>
      <c r="E28" s="209">
        <v>5</v>
      </c>
    </row>
    <row r="29" spans="1:5">
      <c r="A29" s="210">
        <v>6804</v>
      </c>
      <c r="B29" s="85" t="s">
        <v>1575</v>
      </c>
      <c r="C29" s="208" t="s">
        <v>1548</v>
      </c>
      <c r="D29" s="87" t="s">
        <v>1222</v>
      </c>
      <c r="E29" s="209">
        <v>18</v>
      </c>
    </row>
    <row r="30" spans="1:5">
      <c r="A30" s="210">
        <v>6805</v>
      </c>
      <c r="B30" s="85" t="s">
        <v>1576</v>
      </c>
      <c r="C30" s="208" t="s">
        <v>1548</v>
      </c>
      <c r="D30" s="87" t="s">
        <v>1222</v>
      </c>
      <c r="E30" s="209">
        <v>18</v>
      </c>
    </row>
    <row r="31" spans="1:5">
      <c r="A31" s="210">
        <v>6810</v>
      </c>
      <c r="B31" s="85" t="s">
        <v>1577</v>
      </c>
      <c r="C31" s="208" t="s">
        <v>1548</v>
      </c>
      <c r="D31" s="87" t="s">
        <v>1222</v>
      </c>
      <c r="E31" s="209">
        <v>28</v>
      </c>
    </row>
    <row r="32" spans="1:5">
      <c r="A32" s="210">
        <v>7210</v>
      </c>
      <c r="B32" s="85" t="s">
        <v>1578</v>
      </c>
      <c r="C32" s="208" t="s">
        <v>1548</v>
      </c>
      <c r="D32" s="87" t="s">
        <v>1222</v>
      </c>
      <c r="E32" s="209">
        <v>18</v>
      </c>
    </row>
    <row r="33" spans="1:5">
      <c r="A33" s="207">
        <v>7307</v>
      </c>
      <c r="B33" s="85" t="s">
        <v>1579</v>
      </c>
      <c r="C33" s="208" t="s">
        <v>1548</v>
      </c>
      <c r="D33" s="87" t="s">
        <v>1222</v>
      </c>
      <c r="E33" s="209">
        <v>18</v>
      </c>
    </row>
    <row r="34" spans="1:5">
      <c r="A34" s="207">
        <v>7317</v>
      </c>
      <c r="B34" s="85" t="s">
        <v>1579</v>
      </c>
      <c r="C34" s="208" t="s">
        <v>1548</v>
      </c>
      <c r="D34" s="87" t="s">
        <v>1222</v>
      </c>
      <c r="E34" s="209">
        <v>18</v>
      </c>
    </row>
    <row r="35" spans="1:5">
      <c r="A35" s="210">
        <v>7318</v>
      </c>
      <c r="B35" s="87" t="s">
        <v>1580</v>
      </c>
      <c r="C35" s="208" t="s">
        <v>1548</v>
      </c>
      <c r="D35" s="87" t="s">
        <v>1222</v>
      </c>
      <c r="E35" s="209">
        <v>18</v>
      </c>
    </row>
    <row r="36" spans="1:5">
      <c r="A36" s="210">
        <v>7324</v>
      </c>
      <c r="B36" s="85" t="s">
        <v>1579</v>
      </c>
      <c r="C36" s="208" t="s">
        <v>1548</v>
      </c>
      <c r="D36" s="87" t="s">
        <v>1222</v>
      </c>
      <c r="E36" s="209">
        <v>18</v>
      </c>
    </row>
    <row r="37" spans="1:5">
      <c r="A37" s="210">
        <v>7409</v>
      </c>
      <c r="B37" s="85" t="s">
        <v>1581</v>
      </c>
      <c r="C37" s="208" t="s">
        <v>1552</v>
      </c>
      <c r="D37" s="87" t="s">
        <v>1222</v>
      </c>
      <c r="E37" s="209">
        <v>18</v>
      </c>
    </row>
    <row r="38" spans="1:5">
      <c r="A38" s="210">
        <v>7412</v>
      </c>
      <c r="B38" s="85" t="s">
        <v>1582</v>
      </c>
      <c r="C38" s="208" t="s">
        <v>1548</v>
      </c>
      <c r="D38" s="87" t="s">
        <v>1222</v>
      </c>
      <c r="E38" s="209">
        <v>18</v>
      </c>
    </row>
    <row r="39" spans="1:5">
      <c r="A39" s="210">
        <v>7616</v>
      </c>
      <c r="B39" s="85" t="s">
        <v>1583</v>
      </c>
      <c r="C39" s="208" t="s">
        <v>1548</v>
      </c>
      <c r="D39" s="87" t="s">
        <v>1222</v>
      </c>
      <c r="E39" s="209">
        <v>18</v>
      </c>
    </row>
    <row r="40" spans="1:5">
      <c r="A40" s="210">
        <v>8202</v>
      </c>
      <c r="B40" s="85" t="s">
        <v>1584</v>
      </c>
      <c r="C40" s="208" t="s">
        <v>1548</v>
      </c>
      <c r="D40" s="87" t="s">
        <v>1222</v>
      </c>
      <c r="E40" s="209">
        <v>18</v>
      </c>
    </row>
    <row r="41" spans="1:5">
      <c r="A41" s="210">
        <v>8203</v>
      </c>
      <c r="B41" s="85" t="s">
        <v>1585</v>
      </c>
      <c r="C41" s="208" t="s">
        <v>1548</v>
      </c>
      <c r="D41" s="87" t="s">
        <v>1222</v>
      </c>
      <c r="E41" s="209">
        <v>18</v>
      </c>
    </row>
    <row r="42" spans="1:5">
      <c r="A42" s="207">
        <v>8204</v>
      </c>
      <c r="B42" s="85" t="s">
        <v>1585</v>
      </c>
      <c r="C42" s="208" t="s">
        <v>1548</v>
      </c>
      <c r="D42" s="87" t="s">
        <v>1222</v>
      </c>
      <c r="E42" s="209">
        <v>18</v>
      </c>
    </row>
    <row r="43" spans="1:5">
      <c r="A43" s="210">
        <v>8205</v>
      </c>
      <c r="B43" s="85" t="s">
        <v>1586</v>
      </c>
      <c r="C43" s="208" t="s">
        <v>1548</v>
      </c>
      <c r="D43" s="87" t="s">
        <v>1222</v>
      </c>
      <c r="E43" s="209">
        <v>18</v>
      </c>
    </row>
    <row r="44" spans="1:5">
      <c r="A44" s="210">
        <v>8207</v>
      </c>
      <c r="B44" s="85" t="s">
        <v>1587</v>
      </c>
      <c r="C44" s="208" t="s">
        <v>1548</v>
      </c>
      <c r="D44" s="87" t="s">
        <v>1222</v>
      </c>
      <c r="E44" s="209">
        <v>18</v>
      </c>
    </row>
    <row r="45" spans="1:5">
      <c r="A45" s="210">
        <v>8211</v>
      </c>
      <c r="B45" s="85" t="s">
        <v>1588</v>
      </c>
      <c r="C45" s="208" t="s">
        <v>1548</v>
      </c>
      <c r="D45" s="87" t="s">
        <v>1222</v>
      </c>
      <c r="E45" s="209">
        <v>18</v>
      </c>
    </row>
    <row r="46" spans="1:5">
      <c r="A46" s="210">
        <v>8301</v>
      </c>
      <c r="B46" s="85" t="s">
        <v>1589</v>
      </c>
      <c r="C46" s="208" t="s">
        <v>1548</v>
      </c>
      <c r="D46" s="87" t="s">
        <v>1222</v>
      </c>
      <c r="E46" s="209">
        <v>18</v>
      </c>
    </row>
    <row r="47" spans="1:5">
      <c r="A47" s="210">
        <v>8302</v>
      </c>
      <c r="B47" s="85" t="s">
        <v>1589</v>
      </c>
      <c r="C47" s="208" t="s">
        <v>1590</v>
      </c>
      <c r="D47" s="87" t="s">
        <v>1222</v>
      </c>
      <c r="E47" s="209">
        <v>18</v>
      </c>
    </row>
    <row r="48" spans="1:5">
      <c r="A48" s="207">
        <v>8409</v>
      </c>
      <c r="B48" s="85" t="s">
        <v>1564</v>
      </c>
      <c r="C48" s="208" t="s">
        <v>1548</v>
      </c>
      <c r="D48" s="87" t="s">
        <v>1222</v>
      </c>
      <c r="E48" s="209">
        <v>28</v>
      </c>
    </row>
    <row r="49" spans="1:5">
      <c r="A49" s="210">
        <v>8414</v>
      </c>
      <c r="B49" s="85" t="s">
        <v>1591</v>
      </c>
      <c r="C49" s="208" t="s">
        <v>1548</v>
      </c>
      <c r="D49" s="87" t="s">
        <v>1222</v>
      </c>
      <c r="E49" s="209">
        <v>18</v>
      </c>
    </row>
    <row r="50" spans="1:5">
      <c r="A50" s="207">
        <v>8421</v>
      </c>
      <c r="B50" s="85" t="s">
        <v>1592</v>
      </c>
      <c r="C50" s="208" t="s">
        <v>1548</v>
      </c>
      <c r="D50" s="87" t="s">
        <v>1222</v>
      </c>
      <c r="E50" s="209">
        <v>18</v>
      </c>
    </row>
    <row r="51" spans="1:5">
      <c r="A51" s="210">
        <v>8481</v>
      </c>
      <c r="B51" s="87" t="s">
        <v>1593</v>
      </c>
      <c r="C51" s="208" t="s">
        <v>1548</v>
      </c>
      <c r="D51" s="87" t="s">
        <v>1222</v>
      </c>
      <c r="E51" s="209">
        <v>18</v>
      </c>
    </row>
    <row r="52" spans="1:5">
      <c r="A52" s="210">
        <v>8487</v>
      </c>
      <c r="B52" s="85" t="s">
        <v>1594</v>
      </c>
      <c r="C52" s="208" t="s">
        <v>1548</v>
      </c>
      <c r="D52" s="87" t="s">
        <v>1222</v>
      </c>
      <c r="E52" s="209">
        <v>18</v>
      </c>
    </row>
    <row r="53" spans="1:5">
      <c r="A53" s="210">
        <v>8506</v>
      </c>
      <c r="B53" s="85" t="s">
        <v>1595</v>
      </c>
      <c r="C53" s="208" t="s">
        <v>1548</v>
      </c>
      <c r="D53" s="87" t="s">
        <v>1222</v>
      </c>
      <c r="E53" s="209">
        <v>18</v>
      </c>
    </row>
    <row r="54" spans="1:5">
      <c r="A54" s="210">
        <v>8515</v>
      </c>
      <c r="B54" s="85" t="s">
        <v>1596</v>
      </c>
      <c r="C54" s="208" t="s">
        <v>1548</v>
      </c>
      <c r="D54" s="87" t="s">
        <v>1222</v>
      </c>
      <c r="E54" s="209">
        <v>18</v>
      </c>
    </row>
    <row r="55" spans="1:5">
      <c r="A55" s="210">
        <v>8517</v>
      </c>
      <c r="B55" s="85" t="s">
        <v>1597</v>
      </c>
      <c r="C55" s="208" t="s">
        <v>1548</v>
      </c>
      <c r="D55" s="87" t="s">
        <v>1222</v>
      </c>
      <c r="E55" s="209">
        <v>18</v>
      </c>
    </row>
    <row r="56" spans="1:5">
      <c r="A56" s="210">
        <v>8532</v>
      </c>
      <c r="B56" s="87" t="s">
        <v>1598</v>
      </c>
      <c r="C56" s="208" t="s">
        <v>1548</v>
      </c>
      <c r="D56" s="87" t="s">
        <v>1222</v>
      </c>
      <c r="E56" s="209">
        <v>18</v>
      </c>
    </row>
    <row r="57" spans="1:5">
      <c r="A57" s="210">
        <v>8535</v>
      </c>
      <c r="B57" s="85" t="s">
        <v>1599</v>
      </c>
      <c r="C57" s="208" t="s">
        <v>1548</v>
      </c>
      <c r="D57" s="87" t="s">
        <v>1222</v>
      </c>
      <c r="E57" s="209">
        <v>18</v>
      </c>
    </row>
    <row r="58" spans="1:5">
      <c r="A58" s="210">
        <v>8536</v>
      </c>
      <c r="B58" s="85" t="s">
        <v>1600</v>
      </c>
      <c r="C58" s="208" t="s">
        <v>1548</v>
      </c>
      <c r="D58" s="87" t="s">
        <v>1222</v>
      </c>
      <c r="E58" s="209">
        <v>18</v>
      </c>
    </row>
    <row r="59" spans="1:5">
      <c r="A59" s="210">
        <v>8538</v>
      </c>
      <c r="B59" s="85" t="s">
        <v>1601</v>
      </c>
      <c r="C59" s="208" t="s">
        <v>1548</v>
      </c>
      <c r="D59" s="87" t="s">
        <v>1222</v>
      </c>
      <c r="E59" s="209">
        <v>18</v>
      </c>
    </row>
    <row r="60" spans="1:5">
      <c r="A60" s="210">
        <v>8539</v>
      </c>
      <c r="B60" s="85" t="s">
        <v>1602</v>
      </c>
      <c r="C60" s="208" t="s">
        <v>1548</v>
      </c>
      <c r="D60" s="87" t="s">
        <v>1222</v>
      </c>
      <c r="E60" s="209">
        <v>28</v>
      </c>
    </row>
    <row r="61" spans="1:5">
      <c r="A61" s="210">
        <v>8544</v>
      </c>
      <c r="B61" s="85" t="s">
        <v>1603</v>
      </c>
      <c r="C61" s="208" t="s">
        <v>1548</v>
      </c>
      <c r="D61" s="87" t="s">
        <v>1222</v>
      </c>
      <c r="E61" s="209">
        <v>18</v>
      </c>
    </row>
    <row r="62" spans="1:5">
      <c r="A62" s="210">
        <v>8546</v>
      </c>
      <c r="B62" s="85" t="s">
        <v>1604</v>
      </c>
      <c r="C62" s="208" t="s">
        <v>1548</v>
      </c>
      <c r="D62" s="87" t="s">
        <v>1222</v>
      </c>
      <c r="E62" s="209">
        <v>18</v>
      </c>
    </row>
    <row r="63" spans="1:5">
      <c r="A63" s="210">
        <v>8708</v>
      </c>
      <c r="B63" s="85" t="s">
        <v>1219</v>
      </c>
      <c r="C63" s="208" t="s">
        <v>1548</v>
      </c>
      <c r="D63" s="87" t="s">
        <v>1222</v>
      </c>
      <c r="E63" s="209">
        <v>28</v>
      </c>
    </row>
    <row r="64" spans="1:5">
      <c r="A64" s="210">
        <v>9032</v>
      </c>
      <c r="B64" s="85" t="s">
        <v>1605</v>
      </c>
      <c r="C64" s="208" t="s">
        <v>1548</v>
      </c>
      <c r="D64" s="87" t="s">
        <v>1222</v>
      </c>
      <c r="E64" s="209">
        <v>18</v>
      </c>
    </row>
    <row r="65" spans="1:5">
      <c r="A65" s="210">
        <v>9603</v>
      </c>
      <c r="B65" s="85" t="s">
        <v>1606</v>
      </c>
      <c r="C65" s="208" t="s">
        <v>1548</v>
      </c>
      <c r="D65" s="87" t="s">
        <v>1222</v>
      </c>
      <c r="E65" s="209">
        <v>28</v>
      </c>
    </row>
    <row r="66" spans="1:5">
      <c r="A66" s="210">
        <v>9608</v>
      </c>
      <c r="B66" s="85" t="s">
        <v>1607</v>
      </c>
      <c r="C66" s="208" t="s">
        <v>1548</v>
      </c>
      <c r="D66" s="87" t="s">
        <v>1222</v>
      </c>
      <c r="E66" s="209">
        <v>18</v>
      </c>
    </row>
    <row r="67" spans="1:5">
      <c r="A67" s="210">
        <v>9968</v>
      </c>
      <c r="B67" s="85" t="s">
        <v>1608</v>
      </c>
      <c r="C67" s="208" t="s">
        <v>1548</v>
      </c>
      <c r="D67" s="87" t="s">
        <v>1222</v>
      </c>
      <c r="E67" s="209">
        <v>18</v>
      </c>
    </row>
    <row r="68" spans="1:5">
      <c r="A68" s="210">
        <v>9971</v>
      </c>
      <c r="B68" s="85" t="s">
        <v>1609</v>
      </c>
      <c r="C68" s="208" t="s">
        <v>1548</v>
      </c>
      <c r="D68" s="87" t="s">
        <v>1610</v>
      </c>
      <c r="E68" s="209">
        <v>18</v>
      </c>
    </row>
    <row r="69" spans="1:5">
      <c r="A69" s="210">
        <v>9984</v>
      </c>
      <c r="B69" s="85" t="s">
        <v>1611</v>
      </c>
      <c r="C69" s="208" t="s">
        <v>1548</v>
      </c>
      <c r="D69" s="87" t="s">
        <v>1610</v>
      </c>
      <c r="E69" s="209">
        <v>18</v>
      </c>
    </row>
    <row r="70" spans="1:5">
      <c r="A70" s="210">
        <v>14976</v>
      </c>
      <c r="B70" s="85" t="s">
        <v>1556</v>
      </c>
      <c r="C70" s="208" t="s">
        <v>1548</v>
      </c>
      <c r="D70" s="87" t="s">
        <v>1222</v>
      </c>
      <c r="E70" s="209">
        <v>28</v>
      </c>
    </row>
    <row r="71" spans="1:5">
      <c r="A71" s="210">
        <v>401693</v>
      </c>
      <c r="B71" s="87" t="s">
        <v>1612</v>
      </c>
      <c r="C71" s="208" t="s">
        <v>1548</v>
      </c>
      <c r="D71" s="87" t="s">
        <v>1222</v>
      </c>
      <c r="E71" s="209">
        <v>28</v>
      </c>
    </row>
    <row r="72" spans="1:5">
      <c r="A72" s="210">
        <v>441480</v>
      </c>
      <c r="B72" s="85" t="s">
        <v>1613</v>
      </c>
      <c r="C72" s="208" t="s">
        <v>1548</v>
      </c>
      <c r="D72" s="87" t="s">
        <v>1610</v>
      </c>
      <c r="E72" s="209">
        <v>28</v>
      </c>
    </row>
    <row r="73" spans="1:5">
      <c r="A73" s="210">
        <v>846799</v>
      </c>
      <c r="B73" s="85" t="s">
        <v>1614</v>
      </c>
      <c r="C73" s="208" t="s">
        <v>1548</v>
      </c>
      <c r="D73" s="87" t="s">
        <v>1222</v>
      </c>
      <c r="E73" s="209">
        <v>18</v>
      </c>
    </row>
    <row r="74" spans="1:5">
      <c r="A74" s="210">
        <v>998346</v>
      </c>
      <c r="B74" s="211" t="s">
        <v>1615</v>
      </c>
      <c r="C74" s="208" t="s">
        <v>1548</v>
      </c>
      <c r="D74" s="87" t="s">
        <v>1610</v>
      </c>
      <c r="E74" s="209">
        <v>18</v>
      </c>
    </row>
    <row r="75" spans="1:5">
      <c r="A75" s="210">
        <v>998519</v>
      </c>
      <c r="B75" s="87" t="s">
        <v>1616</v>
      </c>
      <c r="C75" s="208" t="s">
        <v>1548</v>
      </c>
      <c r="D75" s="87" t="s">
        <v>1610</v>
      </c>
      <c r="E75" s="209">
        <v>18</v>
      </c>
    </row>
    <row r="76" spans="1:5">
      <c r="A76" s="210">
        <v>998719</v>
      </c>
      <c r="B76" s="87" t="s">
        <v>1617</v>
      </c>
      <c r="C76" s="208" t="s">
        <v>1548</v>
      </c>
      <c r="D76" s="87" t="s">
        <v>1222</v>
      </c>
      <c r="E76" s="209">
        <v>18</v>
      </c>
    </row>
    <row r="77" spans="1:5">
      <c r="A77" s="210">
        <v>4016932</v>
      </c>
      <c r="B77" s="87" t="s">
        <v>1618</v>
      </c>
      <c r="C77" s="208" t="s">
        <v>1548</v>
      </c>
      <c r="D77" s="87" t="s">
        <v>1222</v>
      </c>
      <c r="E77" s="209">
        <v>28</v>
      </c>
    </row>
    <row r="78" spans="1:5">
      <c r="A78" s="210">
        <v>4016999</v>
      </c>
      <c r="B78" s="87" t="s">
        <v>1612</v>
      </c>
      <c r="C78" s="208" t="s">
        <v>1548</v>
      </c>
      <c r="D78" s="87" t="s">
        <v>1222</v>
      </c>
      <c r="E78" s="209">
        <v>28</v>
      </c>
    </row>
    <row r="79" spans="1:5">
      <c r="A79" s="210">
        <v>4817200</v>
      </c>
      <c r="B79" s="85" t="s">
        <v>1619</v>
      </c>
      <c r="C79" s="208" t="s">
        <v>1548</v>
      </c>
      <c r="D79" s="87" t="s">
        <v>1222</v>
      </c>
      <c r="E79" s="209">
        <v>18</v>
      </c>
    </row>
    <row r="80" spans="1:5">
      <c r="A80" s="210">
        <v>8466300</v>
      </c>
      <c r="B80" s="85" t="s">
        <v>1620</v>
      </c>
      <c r="C80" s="208" t="s">
        <v>1548</v>
      </c>
      <c r="D80" s="87" t="s">
        <v>1222</v>
      </c>
      <c r="E80" s="209">
        <v>18</v>
      </c>
    </row>
    <row r="81" spans="1:5">
      <c r="A81" s="210">
        <v>8467299</v>
      </c>
      <c r="B81" s="87" t="s">
        <v>1621</v>
      </c>
      <c r="C81" s="208" t="s">
        <v>1548</v>
      </c>
      <c r="D81" s="87" t="s">
        <v>1222</v>
      </c>
      <c r="E81" s="209">
        <v>18</v>
      </c>
    </row>
    <row r="82" spans="1:5">
      <c r="A82" s="210">
        <v>8483300</v>
      </c>
      <c r="B82" s="87" t="s">
        <v>1622</v>
      </c>
      <c r="C82" s="208" t="s">
        <v>1548</v>
      </c>
      <c r="D82" s="87" t="s">
        <v>1222</v>
      </c>
      <c r="E82" s="209">
        <v>28</v>
      </c>
    </row>
    <row r="83" spans="1:5">
      <c r="A83" s="210">
        <v>8443</v>
      </c>
      <c r="B83" s="87" t="s">
        <v>1623</v>
      </c>
      <c r="C83" s="208" t="s">
        <v>1548</v>
      </c>
      <c r="D83" s="87" t="s">
        <v>1222</v>
      </c>
      <c r="E83" s="209">
        <v>18</v>
      </c>
    </row>
    <row r="84" spans="1:5">
      <c r="A84" s="210">
        <v>8532299</v>
      </c>
      <c r="B84" s="87" t="s">
        <v>1598</v>
      </c>
      <c r="C84" s="208" t="s">
        <v>1548</v>
      </c>
      <c r="D84" s="87" t="s">
        <v>1222</v>
      </c>
      <c r="E84" s="209">
        <v>18</v>
      </c>
    </row>
    <row r="85" spans="1:5">
      <c r="A85" s="210">
        <v>25202090</v>
      </c>
      <c r="B85" s="85" t="s">
        <v>1624</v>
      </c>
      <c r="C85" s="208" t="s">
        <v>1548</v>
      </c>
      <c r="D85" s="87" t="s">
        <v>1222</v>
      </c>
      <c r="E85" s="209">
        <v>28</v>
      </c>
    </row>
    <row r="86" spans="1:5">
      <c r="A86" s="210">
        <v>25232910</v>
      </c>
      <c r="B86" s="85" t="s">
        <v>1553</v>
      </c>
      <c r="C86" s="208" t="s">
        <v>1548</v>
      </c>
      <c r="D86" s="87" t="s">
        <v>1222</v>
      </c>
      <c r="E86" s="209">
        <v>28</v>
      </c>
    </row>
    <row r="87" spans="1:5">
      <c r="A87" s="210">
        <v>27076000</v>
      </c>
      <c r="B87" s="85" t="s">
        <v>1625</v>
      </c>
      <c r="C87" s="208" t="s">
        <v>1548</v>
      </c>
      <c r="D87" s="87" t="s">
        <v>1222</v>
      </c>
      <c r="E87" s="209">
        <v>18</v>
      </c>
    </row>
    <row r="88" spans="1:5">
      <c r="A88" s="210">
        <v>27101990</v>
      </c>
      <c r="B88" s="85" t="s">
        <v>1626</v>
      </c>
      <c r="C88" s="208" t="s">
        <v>1552</v>
      </c>
      <c r="D88" s="87" t="s">
        <v>1222</v>
      </c>
      <c r="E88" s="209">
        <v>18</v>
      </c>
    </row>
    <row r="89" spans="1:5">
      <c r="A89" s="210">
        <v>27111900</v>
      </c>
      <c r="B89" s="85" t="s">
        <v>1627</v>
      </c>
      <c r="C89" s="208" t="s">
        <v>1548</v>
      </c>
      <c r="D89" s="87" t="s">
        <v>1222</v>
      </c>
      <c r="E89" s="209">
        <v>18</v>
      </c>
    </row>
    <row r="90" spans="1:5">
      <c r="A90" s="210">
        <v>28530010</v>
      </c>
      <c r="B90" s="85" t="s">
        <v>1628</v>
      </c>
      <c r="C90" s="208" t="s">
        <v>1548</v>
      </c>
      <c r="D90" s="87" t="s">
        <v>1222</v>
      </c>
      <c r="E90" s="209">
        <v>18</v>
      </c>
    </row>
    <row r="91" spans="1:5">
      <c r="A91" s="210">
        <v>29023000</v>
      </c>
      <c r="B91" s="85" t="s">
        <v>1629</v>
      </c>
      <c r="C91" s="208" t="s">
        <v>1548</v>
      </c>
      <c r="D91" s="87" t="s">
        <v>1222</v>
      </c>
      <c r="E91" s="209">
        <v>18</v>
      </c>
    </row>
    <row r="92" spans="1:5">
      <c r="A92" s="210">
        <v>29029090</v>
      </c>
      <c r="B92" s="85" t="s">
        <v>1630</v>
      </c>
      <c r="C92" s="208" t="s">
        <v>1548</v>
      </c>
      <c r="D92" s="87" t="s">
        <v>1222</v>
      </c>
      <c r="E92" s="209">
        <v>28</v>
      </c>
    </row>
    <row r="93" spans="1:5">
      <c r="A93" s="210">
        <v>29051220</v>
      </c>
      <c r="B93" s="85" t="s">
        <v>1631</v>
      </c>
      <c r="C93" s="208" t="s">
        <v>1555</v>
      </c>
      <c r="D93" s="87" t="s">
        <v>1222</v>
      </c>
      <c r="E93" s="209">
        <v>18</v>
      </c>
    </row>
    <row r="94" spans="1:5">
      <c r="A94" s="210">
        <v>29163200</v>
      </c>
      <c r="B94" s="85" t="s">
        <v>1226</v>
      </c>
      <c r="C94" s="208" t="s">
        <v>1548</v>
      </c>
      <c r="D94" s="87" t="s">
        <v>1222</v>
      </c>
      <c r="E94" s="209">
        <v>18</v>
      </c>
    </row>
    <row r="95" spans="1:5">
      <c r="A95" s="210">
        <v>29214990</v>
      </c>
      <c r="B95" s="87" t="s">
        <v>1632</v>
      </c>
      <c r="C95" s="208" t="s">
        <v>1633</v>
      </c>
      <c r="D95" s="87" t="s">
        <v>1222</v>
      </c>
      <c r="E95" s="209">
        <v>18</v>
      </c>
    </row>
    <row r="96" spans="1:5">
      <c r="A96" s="210">
        <v>32081090</v>
      </c>
      <c r="B96" s="85" t="s">
        <v>1226</v>
      </c>
      <c r="C96" s="208" t="s">
        <v>1555</v>
      </c>
      <c r="D96" s="87" t="s">
        <v>1222</v>
      </c>
      <c r="E96" s="209">
        <v>18</v>
      </c>
    </row>
    <row r="97" spans="1:5">
      <c r="A97" s="210">
        <v>32082090</v>
      </c>
      <c r="B97" s="85" t="s">
        <v>1226</v>
      </c>
      <c r="C97" s="208" t="s">
        <v>1555</v>
      </c>
      <c r="D97" s="87" t="s">
        <v>1222</v>
      </c>
      <c r="E97" s="209">
        <v>18</v>
      </c>
    </row>
    <row r="98" spans="1:5">
      <c r="A98" s="210">
        <v>32089022</v>
      </c>
      <c r="B98" s="85" t="s">
        <v>1226</v>
      </c>
      <c r="C98" s="208" t="s">
        <v>1548</v>
      </c>
      <c r="D98" s="87" t="s">
        <v>1222</v>
      </c>
      <c r="E98" s="209">
        <v>28</v>
      </c>
    </row>
    <row r="99" spans="1:5">
      <c r="A99" s="210">
        <v>32089090</v>
      </c>
      <c r="B99" s="85" t="s">
        <v>1226</v>
      </c>
      <c r="C99" s="208" t="s">
        <v>1548</v>
      </c>
      <c r="D99" s="87" t="s">
        <v>1222</v>
      </c>
      <c r="E99" s="209">
        <v>18</v>
      </c>
    </row>
    <row r="100" spans="1:5">
      <c r="A100" s="210">
        <v>32159090</v>
      </c>
      <c r="B100" s="85" t="s">
        <v>1634</v>
      </c>
      <c r="C100" s="208" t="s">
        <v>1548</v>
      </c>
      <c r="D100" s="87" t="s">
        <v>1222</v>
      </c>
      <c r="E100" s="209">
        <v>12</v>
      </c>
    </row>
    <row r="101" spans="1:5">
      <c r="A101" s="210">
        <v>34012000</v>
      </c>
      <c r="B101" s="85" t="s">
        <v>1635</v>
      </c>
      <c r="C101" s="208" t="s">
        <v>1548</v>
      </c>
      <c r="D101" s="87" t="s">
        <v>1222</v>
      </c>
      <c r="E101" s="209">
        <v>18</v>
      </c>
    </row>
    <row r="102" spans="1:5">
      <c r="A102" s="210">
        <v>34022090</v>
      </c>
      <c r="B102" s="85" t="s">
        <v>1636</v>
      </c>
      <c r="C102" s="208" t="s">
        <v>1548</v>
      </c>
      <c r="D102" s="87" t="s">
        <v>1222</v>
      </c>
      <c r="E102" s="209">
        <v>18</v>
      </c>
    </row>
    <row r="103" spans="1:5">
      <c r="A103" s="210">
        <v>34029092</v>
      </c>
      <c r="B103" s="85" t="s">
        <v>1637</v>
      </c>
      <c r="C103" s="208" t="s">
        <v>1552</v>
      </c>
      <c r="D103" s="87" t="s">
        <v>1222</v>
      </c>
      <c r="E103" s="209">
        <v>18</v>
      </c>
    </row>
    <row r="104" spans="1:5">
      <c r="A104" s="210">
        <v>34039900</v>
      </c>
      <c r="B104" s="85" t="s">
        <v>1638</v>
      </c>
      <c r="C104" s="208" t="s">
        <v>1548</v>
      </c>
      <c r="D104" s="87" t="s">
        <v>1222</v>
      </c>
      <c r="E104" s="209">
        <v>28</v>
      </c>
    </row>
    <row r="105" spans="1:5">
      <c r="A105" s="210">
        <v>37079090</v>
      </c>
      <c r="B105" s="85" t="s">
        <v>1639</v>
      </c>
      <c r="C105" s="208" t="s">
        <v>1548</v>
      </c>
      <c r="D105" s="87" t="s">
        <v>1222</v>
      </c>
      <c r="E105" s="209">
        <v>18</v>
      </c>
    </row>
    <row r="106" spans="1:5">
      <c r="A106" s="210">
        <v>38089191</v>
      </c>
      <c r="B106" s="85" t="s">
        <v>1550</v>
      </c>
      <c r="C106" s="208" t="s">
        <v>1548</v>
      </c>
      <c r="D106" s="87" t="s">
        <v>1222</v>
      </c>
      <c r="E106" s="209">
        <v>5</v>
      </c>
    </row>
    <row r="107" spans="1:5">
      <c r="A107" s="210">
        <v>38089199</v>
      </c>
      <c r="B107" s="85" t="s">
        <v>1562</v>
      </c>
      <c r="C107" s="208" t="s">
        <v>1548</v>
      </c>
      <c r="D107" s="87" t="s">
        <v>1222</v>
      </c>
      <c r="E107" s="209">
        <v>28</v>
      </c>
    </row>
    <row r="108" spans="1:5">
      <c r="A108" s="210">
        <v>38140010</v>
      </c>
      <c r="B108" s="85" t="s">
        <v>1556</v>
      </c>
      <c r="C108" s="208" t="s">
        <v>1555</v>
      </c>
      <c r="D108" s="87" t="s">
        <v>1222</v>
      </c>
      <c r="E108" s="209">
        <v>18</v>
      </c>
    </row>
    <row r="109" spans="1:5">
      <c r="A109" s="210">
        <v>38249990</v>
      </c>
      <c r="B109" s="85" t="s">
        <v>1226</v>
      </c>
      <c r="C109" s="208" t="s">
        <v>1555</v>
      </c>
      <c r="D109" s="87" t="s">
        <v>1222</v>
      </c>
      <c r="E109" s="209">
        <v>18</v>
      </c>
    </row>
    <row r="110" spans="1:5">
      <c r="A110" s="210">
        <v>39119090</v>
      </c>
      <c r="B110" s="85" t="s">
        <v>1226</v>
      </c>
      <c r="C110" s="208" t="s">
        <v>1555</v>
      </c>
      <c r="D110" s="87" t="s">
        <v>1222</v>
      </c>
      <c r="E110" s="209">
        <v>18</v>
      </c>
    </row>
    <row r="111" spans="1:5">
      <c r="A111" s="210">
        <v>39172190</v>
      </c>
      <c r="B111" s="85" t="s">
        <v>1640</v>
      </c>
      <c r="C111" s="208" t="s">
        <v>1548</v>
      </c>
      <c r="D111" s="87" t="s">
        <v>1222</v>
      </c>
      <c r="E111" s="209">
        <v>18</v>
      </c>
    </row>
    <row r="112" spans="1:5">
      <c r="A112" s="210" t="s">
        <v>843</v>
      </c>
      <c r="B112" s="85" t="s">
        <v>1613</v>
      </c>
      <c r="C112" s="208" t="s">
        <v>1548</v>
      </c>
      <c r="D112" s="87" t="s">
        <v>1610</v>
      </c>
      <c r="E112" s="209">
        <v>18</v>
      </c>
    </row>
    <row r="113" spans="1:5">
      <c r="A113" s="210">
        <v>39199010</v>
      </c>
      <c r="B113" s="85" t="s">
        <v>1569</v>
      </c>
      <c r="C113" s="208" t="s">
        <v>1548</v>
      </c>
      <c r="D113" s="87" t="s">
        <v>1222</v>
      </c>
      <c r="E113" s="209">
        <v>18</v>
      </c>
    </row>
    <row r="114" spans="1:5">
      <c r="A114" s="210">
        <v>39199090</v>
      </c>
      <c r="B114" s="85" t="s">
        <v>1219</v>
      </c>
      <c r="C114" s="208" t="s">
        <v>1548</v>
      </c>
      <c r="D114" s="87" t="s">
        <v>1222</v>
      </c>
      <c r="E114" s="209">
        <v>18</v>
      </c>
    </row>
    <row r="115" spans="1:5">
      <c r="A115" s="210">
        <v>39199099</v>
      </c>
      <c r="B115" s="85" t="s">
        <v>1567</v>
      </c>
      <c r="C115" s="208" t="s">
        <v>1548</v>
      </c>
      <c r="D115" s="87" t="s">
        <v>1222</v>
      </c>
      <c r="E115" s="209">
        <v>18</v>
      </c>
    </row>
    <row r="116" spans="1:5">
      <c r="A116" s="210">
        <v>39201091</v>
      </c>
      <c r="B116" s="87" t="s">
        <v>1641</v>
      </c>
      <c r="C116" s="208" t="s">
        <v>1548</v>
      </c>
      <c r="D116" s="87" t="s">
        <v>1222</v>
      </c>
      <c r="E116" s="209">
        <v>18</v>
      </c>
    </row>
    <row r="117" spans="1:5">
      <c r="A117" s="210">
        <v>39232100</v>
      </c>
      <c r="B117" s="85" t="s">
        <v>1642</v>
      </c>
      <c r="C117" s="208" t="s">
        <v>1548</v>
      </c>
      <c r="D117" s="87" t="s">
        <v>1222</v>
      </c>
      <c r="E117" s="209">
        <v>28</v>
      </c>
    </row>
    <row r="118" spans="1:5">
      <c r="A118" s="210">
        <v>39269099</v>
      </c>
      <c r="B118" s="85" t="s">
        <v>1219</v>
      </c>
      <c r="C118" s="208" t="s">
        <v>1548</v>
      </c>
      <c r="D118" s="87" t="s">
        <v>1222</v>
      </c>
      <c r="E118" s="209">
        <v>28</v>
      </c>
    </row>
    <row r="119" spans="1:5">
      <c r="A119" s="210">
        <v>40119320</v>
      </c>
      <c r="B119" s="87" t="s">
        <v>1618</v>
      </c>
      <c r="C119" s="208" t="s">
        <v>1548</v>
      </c>
      <c r="D119" s="87" t="s">
        <v>1222</v>
      </c>
      <c r="E119" s="209">
        <v>28</v>
      </c>
    </row>
    <row r="120" spans="1:5">
      <c r="A120" s="210">
        <v>40151100</v>
      </c>
      <c r="B120" s="85" t="s">
        <v>1643</v>
      </c>
      <c r="C120" s="208" t="s">
        <v>1548</v>
      </c>
      <c r="D120" s="87" t="s">
        <v>1222</v>
      </c>
      <c r="E120" s="209">
        <v>12</v>
      </c>
    </row>
    <row r="121" spans="1:5">
      <c r="A121" s="210">
        <v>40151900</v>
      </c>
      <c r="B121" s="85" t="s">
        <v>1644</v>
      </c>
      <c r="C121" s="208" t="s">
        <v>1548</v>
      </c>
      <c r="D121" s="87" t="s">
        <v>1222</v>
      </c>
      <c r="E121" s="209">
        <v>28</v>
      </c>
    </row>
    <row r="122" spans="1:5">
      <c r="A122" s="210">
        <v>40159030</v>
      </c>
      <c r="B122" s="85" t="s">
        <v>1645</v>
      </c>
      <c r="C122" s="208" t="s">
        <v>1548</v>
      </c>
      <c r="D122" s="87" t="s">
        <v>1222</v>
      </c>
      <c r="E122" s="209">
        <v>18</v>
      </c>
    </row>
    <row r="123" spans="1:5">
      <c r="A123" s="210">
        <v>40169320</v>
      </c>
      <c r="B123" s="87" t="s">
        <v>1646</v>
      </c>
      <c r="C123" s="208" t="s">
        <v>1548</v>
      </c>
      <c r="D123" s="87" t="s">
        <v>1222</v>
      </c>
      <c r="E123" s="209">
        <v>18</v>
      </c>
    </row>
    <row r="124" spans="1:5">
      <c r="A124" s="210">
        <v>43039000</v>
      </c>
      <c r="B124" s="85" t="s">
        <v>1647</v>
      </c>
      <c r="C124" s="208" t="s">
        <v>1548</v>
      </c>
      <c r="D124" s="87" t="s">
        <v>1222</v>
      </c>
      <c r="E124" s="209">
        <v>18</v>
      </c>
    </row>
    <row r="125" spans="1:5">
      <c r="A125" s="210">
        <v>3907</v>
      </c>
      <c r="B125" s="85" t="s">
        <v>1226</v>
      </c>
      <c r="C125" s="208" t="s">
        <v>1548</v>
      </c>
      <c r="D125" s="87" t="s">
        <v>1222</v>
      </c>
      <c r="E125" s="209">
        <v>18</v>
      </c>
    </row>
    <row r="126" spans="1:5">
      <c r="A126" s="210">
        <v>48025690</v>
      </c>
      <c r="B126" s="85" t="s">
        <v>1648</v>
      </c>
      <c r="C126" s="208" t="s">
        <v>1548</v>
      </c>
      <c r="D126" s="87" t="s">
        <v>1222</v>
      </c>
      <c r="E126" s="209">
        <v>12</v>
      </c>
    </row>
    <row r="127" spans="1:5">
      <c r="A127" s="210">
        <v>48114100</v>
      </c>
      <c r="B127" s="85" t="s">
        <v>1642</v>
      </c>
      <c r="C127" s="208" t="s">
        <v>1548</v>
      </c>
      <c r="D127" s="87" t="s">
        <v>1222</v>
      </c>
      <c r="E127" s="209">
        <v>18</v>
      </c>
    </row>
    <row r="128" spans="1:5">
      <c r="A128" s="210">
        <v>73110010</v>
      </c>
      <c r="B128" s="85" t="s">
        <v>1649</v>
      </c>
      <c r="C128" s="208" t="s">
        <v>1548</v>
      </c>
      <c r="D128" s="87" t="s">
        <v>1222</v>
      </c>
      <c r="E128" s="209">
        <v>18</v>
      </c>
    </row>
    <row r="129" spans="1:5">
      <c r="A129" s="210">
        <v>48171000</v>
      </c>
      <c r="B129" s="85" t="s">
        <v>1650</v>
      </c>
      <c r="C129" s="208" t="s">
        <v>1548</v>
      </c>
      <c r="D129" s="87" t="s">
        <v>1222</v>
      </c>
      <c r="E129" s="209">
        <v>28</v>
      </c>
    </row>
    <row r="130" spans="1:5">
      <c r="A130" s="210">
        <v>48196000</v>
      </c>
      <c r="B130" s="85" t="s">
        <v>1572</v>
      </c>
      <c r="C130" s="208" t="s">
        <v>1548</v>
      </c>
      <c r="D130" s="87" t="s">
        <v>1222</v>
      </c>
      <c r="E130" s="209">
        <v>18</v>
      </c>
    </row>
    <row r="131" spans="1:5">
      <c r="A131" s="210">
        <v>48211020</v>
      </c>
      <c r="B131" s="85" t="s">
        <v>1651</v>
      </c>
      <c r="C131" s="208" t="s">
        <v>1548</v>
      </c>
      <c r="D131" s="87" t="s">
        <v>1222</v>
      </c>
      <c r="E131" s="209">
        <v>18</v>
      </c>
    </row>
    <row r="132" spans="1:5">
      <c r="A132" s="210">
        <v>48211090</v>
      </c>
      <c r="B132" s="85" t="s">
        <v>1652</v>
      </c>
      <c r="C132" s="208" t="s">
        <v>1548</v>
      </c>
      <c r="D132" s="87" t="s">
        <v>1222</v>
      </c>
      <c r="E132" s="209">
        <v>18</v>
      </c>
    </row>
    <row r="133" spans="1:5">
      <c r="A133" s="210">
        <v>59114000</v>
      </c>
      <c r="B133" s="85" t="s">
        <v>1653</v>
      </c>
      <c r="C133" s="208" t="s">
        <v>1548</v>
      </c>
      <c r="D133" s="87" t="s">
        <v>1222</v>
      </c>
      <c r="E133" s="209">
        <v>18</v>
      </c>
    </row>
    <row r="134" spans="1:5">
      <c r="A134" s="210">
        <v>59111000</v>
      </c>
      <c r="B134" s="85" t="s">
        <v>1653</v>
      </c>
      <c r="C134" s="208" t="s">
        <v>1548</v>
      </c>
      <c r="D134" s="87" t="s">
        <v>1222</v>
      </c>
      <c r="E134" s="209">
        <v>12</v>
      </c>
    </row>
    <row r="135" spans="1:5">
      <c r="A135" s="210">
        <v>60060000</v>
      </c>
      <c r="B135" s="85" t="s">
        <v>1654</v>
      </c>
      <c r="C135" s="208" t="s">
        <v>1574</v>
      </c>
      <c r="D135" s="87" t="s">
        <v>1222</v>
      </c>
      <c r="E135" s="209">
        <v>5</v>
      </c>
    </row>
    <row r="136" spans="1:5">
      <c r="A136" s="210">
        <v>61169200</v>
      </c>
      <c r="B136" s="85" t="s">
        <v>1655</v>
      </c>
      <c r="C136" s="208" t="s">
        <v>1548</v>
      </c>
      <c r="D136" s="87" t="s">
        <v>1222</v>
      </c>
      <c r="E136" s="209">
        <v>5</v>
      </c>
    </row>
    <row r="137" spans="1:5">
      <c r="A137" s="210">
        <v>63071030</v>
      </c>
      <c r="B137" s="85" t="s">
        <v>1656</v>
      </c>
      <c r="C137" s="208" t="s">
        <v>1548</v>
      </c>
      <c r="D137" s="87" t="s">
        <v>1222</v>
      </c>
      <c r="E137" s="209">
        <v>5</v>
      </c>
    </row>
    <row r="138" spans="1:5">
      <c r="A138" s="210">
        <v>63071090</v>
      </c>
      <c r="B138" s="85" t="s">
        <v>1657</v>
      </c>
      <c r="C138" s="208" t="s">
        <v>1548</v>
      </c>
      <c r="D138" s="87" t="s">
        <v>1222</v>
      </c>
      <c r="E138" s="209">
        <v>18</v>
      </c>
    </row>
    <row r="139" spans="1:5">
      <c r="A139" s="210">
        <v>63079090</v>
      </c>
      <c r="B139" s="85" t="s">
        <v>1658</v>
      </c>
      <c r="C139" s="208" t="s">
        <v>1548</v>
      </c>
      <c r="D139" s="87" t="s">
        <v>1222</v>
      </c>
      <c r="E139" s="209">
        <v>5</v>
      </c>
    </row>
    <row r="140" spans="1:5">
      <c r="A140" s="210">
        <v>64011090</v>
      </c>
      <c r="B140" s="85" t="s">
        <v>1659</v>
      </c>
      <c r="C140" s="85"/>
      <c r="D140" s="87" t="s">
        <v>1222</v>
      </c>
      <c r="E140" s="209">
        <v>5</v>
      </c>
    </row>
    <row r="141" spans="1:5">
      <c r="A141" s="210">
        <v>68052090</v>
      </c>
      <c r="B141" s="85" t="s">
        <v>1576</v>
      </c>
      <c r="C141" s="208" t="s">
        <v>1548</v>
      </c>
      <c r="D141" s="87" t="s">
        <v>1222</v>
      </c>
      <c r="E141" s="209">
        <v>18</v>
      </c>
    </row>
    <row r="142" spans="1:5">
      <c r="A142" s="210">
        <v>68053050</v>
      </c>
      <c r="B142" s="85" t="s">
        <v>1660</v>
      </c>
      <c r="C142" s="208" t="s">
        <v>1548</v>
      </c>
      <c r="D142" s="87" t="s">
        <v>1222</v>
      </c>
      <c r="E142" s="209">
        <v>18</v>
      </c>
    </row>
    <row r="143" spans="1:5">
      <c r="A143" s="210">
        <v>73182100</v>
      </c>
      <c r="B143" s="85" t="s">
        <v>1661</v>
      </c>
      <c r="C143" s="208" t="s">
        <v>1548</v>
      </c>
      <c r="D143" s="87" t="s">
        <v>1222</v>
      </c>
      <c r="E143" s="209">
        <v>18</v>
      </c>
    </row>
    <row r="144" spans="1:5">
      <c r="A144" s="210">
        <v>9017</v>
      </c>
      <c r="B144" s="85" t="s">
        <v>1662</v>
      </c>
      <c r="C144" s="208" t="s">
        <v>1548</v>
      </c>
      <c r="D144" s="87" t="s">
        <v>1222</v>
      </c>
      <c r="E144" s="209">
        <v>18</v>
      </c>
    </row>
    <row r="145" spans="1:5">
      <c r="A145" s="210">
        <v>9004</v>
      </c>
      <c r="B145" s="85" t="s">
        <v>1663</v>
      </c>
      <c r="C145" s="208" t="s">
        <v>1548</v>
      </c>
      <c r="D145" s="87" t="s">
        <v>1222</v>
      </c>
      <c r="E145" s="209">
        <v>18</v>
      </c>
    </row>
    <row r="146" spans="1:5">
      <c r="A146" s="210">
        <v>84716060</v>
      </c>
      <c r="B146" s="85" t="s">
        <v>1664</v>
      </c>
      <c r="C146" s="208" t="s">
        <v>1548</v>
      </c>
      <c r="D146" s="87" t="s">
        <v>1222</v>
      </c>
      <c r="E146" s="209">
        <v>18</v>
      </c>
    </row>
    <row r="147" spans="1:5">
      <c r="A147" s="210">
        <v>29041030</v>
      </c>
      <c r="B147" s="85" t="s">
        <v>1883</v>
      </c>
      <c r="C147" s="208" t="s">
        <v>1548</v>
      </c>
      <c r="D147" s="87" t="s">
        <v>1222</v>
      </c>
      <c r="E147" s="209">
        <v>18</v>
      </c>
    </row>
    <row r="148" spans="1:5">
      <c r="A148" s="210">
        <v>84671190</v>
      </c>
      <c r="B148" s="85" t="s">
        <v>1665</v>
      </c>
      <c r="C148" s="208" t="s">
        <v>1548</v>
      </c>
      <c r="D148" s="87" t="s">
        <v>1222</v>
      </c>
      <c r="E148" s="209">
        <v>18</v>
      </c>
    </row>
    <row r="149" spans="1:5">
      <c r="A149" s="210">
        <v>9985</v>
      </c>
      <c r="B149" s="85" t="s">
        <v>1884</v>
      </c>
      <c r="C149" s="208" t="s">
        <v>1548</v>
      </c>
      <c r="D149" s="87" t="s">
        <v>1222</v>
      </c>
      <c r="E149" s="209">
        <v>18</v>
      </c>
    </row>
    <row r="150" spans="1:5">
      <c r="A150" s="210">
        <v>33074900</v>
      </c>
      <c r="B150" s="85" t="s">
        <v>1885</v>
      </c>
      <c r="C150" s="208" t="s">
        <v>1548</v>
      </c>
      <c r="D150" s="87" t="s">
        <v>1222</v>
      </c>
      <c r="E150" s="209">
        <v>18</v>
      </c>
    </row>
    <row r="151" spans="1:5">
      <c r="A151" s="210">
        <v>85131090</v>
      </c>
      <c r="B151" s="85" t="s">
        <v>1886</v>
      </c>
      <c r="C151" s="208" t="s">
        <v>1548</v>
      </c>
      <c r="D151" s="87" t="s">
        <v>1222</v>
      </c>
      <c r="E151" s="209">
        <v>18</v>
      </c>
    </row>
    <row r="152" spans="1:5">
      <c r="A152" s="210">
        <v>96039090</v>
      </c>
      <c r="B152" s="85" t="s">
        <v>1606</v>
      </c>
      <c r="C152" s="208" t="s">
        <v>1548</v>
      </c>
      <c r="D152" s="87" t="s">
        <v>1222</v>
      </c>
      <c r="E152" s="209">
        <v>18</v>
      </c>
    </row>
    <row r="153" spans="1:5">
      <c r="A153" s="210">
        <v>998311</v>
      </c>
      <c r="B153" s="85" t="s">
        <v>1666</v>
      </c>
      <c r="C153" s="208" t="s">
        <v>1548</v>
      </c>
      <c r="D153" s="87" t="s">
        <v>1222</v>
      </c>
      <c r="E153" s="209">
        <v>18</v>
      </c>
    </row>
    <row r="154" spans="1:5">
      <c r="A154" s="210">
        <v>32149090</v>
      </c>
      <c r="B154" s="85" t="s">
        <v>1667</v>
      </c>
      <c r="C154" s="208" t="s">
        <v>1548</v>
      </c>
      <c r="D154" s="87" t="s">
        <v>1222</v>
      </c>
      <c r="E154" s="209">
        <v>18</v>
      </c>
    </row>
    <row r="155" spans="1:5">
      <c r="A155" s="210">
        <v>85015210</v>
      </c>
      <c r="B155" s="85" t="s">
        <v>1922</v>
      </c>
      <c r="C155" s="208" t="s">
        <v>1548</v>
      </c>
      <c r="D155" s="87" t="s">
        <v>1222</v>
      </c>
      <c r="E155" s="209">
        <v>18</v>
      </c>
    </row>
    <row r="156" spans="1:5">
      <c r="A156" s="210">
        <v>3923</v>
      </c>
      <c r="B156" s="85" t="s">
        <v>1972</v>
      </c>
      <c r="C156" s="208" t="s">
        <v>1548</v>
      </c>
      <c r="D156" s="87" t="s">
        <v>1222</v>
      </c>
      <c r="E156" s="209">
        <v>18</v>
      </c>
    </row>
    <row r="157" spans="1:5">
      <c r="A157" s="210">
        <v>84248910</v>
      </c>
      <c r="B157" s="85" t="s">
        <v>1965</v>
      </c>
      <c r="C157" s="208" t="s">
        <v>1548</v>
      </c>
      <c r="D157" s="87" t="s">
        <v>1222</v>
      </c>
      <c r="E157" s="209">
        <v>18</v>
      </c>
    </row>
    <row r="158" spans="1:5">
      <c r="A158" s="210">
        <v>84716040</v>
      </c>
      <c r="B158" s="85" t="s">
        <v>1668</v>
      </c>
      <c r="C158" s="208" t="s">
        <v>1548</v>
      </c>
      <c r="D158" s="87" t="s">
        <v>1222</v>
      </c>
      <c r="E158" s="209">
        <v>18</v>
      </c>
    </row>
    <row r="159" spans="1:5">
      <c r="A159" s="210">
        <v>39206290</v>
      </c>
      <c r="B159" s="85" t="s">
        <v>1938</v>
      </c>
      <c r="C159" s="208" t="s">
        <v>1548</v>
      </c>
      <c r="D159" s="87" t="s">
        <v>1222</v>
      </c>
      <c r="E159" s="209">
        <v>18</v>
      </c>
    </row>
    <row r="160" spans="1:5">
      <c r="A160" s="210">
        <v>998717</v>
      </c>
      <c r="B160" s="85" t="s">
        <v>1936</v>
      </c>
      <c r="C160" s="208" t="s">
        <v>1548</v>
      </c>
      <c r="D160" s="87" t="s">
        <v>1222</v>
      </c>
      <c r="E160" s="209">
        <v>18</v>
      </c>
    </row>
    <row r="161" spans="1:5">
      <c r="A161" s="210">
        <v>21069030</v>
      </c>
      <c r="B161" s="85" t="s">
        <v>1920</v>
      </c>
      <c r="C161" s="208" t="s">
        <v>1548</v>
      </c>
      <c r="D161" s="87" t="s">
        <v>1222</v>
      </c>
      <c r="E161" s="209">
        <v>18</v>
      </c>
    </row>
    <row r="162" spans="1:5">
      <c r="A162" s="210">
        <v>4010</v>
      </c>
      <c r="B162" s="85" t="s">
        <v>1669</v>
      </c>
      <c r="C162" s="208" t="s">
        <v>1548</v>
      </c>
      <c r="D162" s="87" t="s">
        <v>1222</v>
      </c>
      <c r="E162" s="209">
        <v>18</v>
      </c>
    </row>
    <row r="163" spans="1:5">
      <c r="A163" s="210">
        <v>6116</v>
      </c>
      <c r="B163" s="85" t="s">
        <v>1655</v>
      </c>
      <c r="C163" s="208" t="s">
        <v>1548</v>
      </c>
      <c r="D163" s="87" t="s">
        <v>1222</v>
      </c>
      <c r="E163" s="209">
        <v>5</v>
      </c>
    </row>
    <row r="164" spans="1:5">
      <c r="A164" s="210">
        <v>8482</v>
      </c>
      <c r="B164" s="85" t="s">
        <v>1670</v>
      </c>
      <c r="C164" s="208" t="s">
        <v>1548</v>
      </c>
      <c r="D164" s="87" t="s">
        <v>1222</v>
      </c>
      <c r="E164" s="209">
        <v>18</v>
      </c>
    </row>
    <row r="165" spans="1:5">
      <c r="A165" s="210">
        <v>32089029</v>
      </c>
      <c r="B165" s="85" t="s">
        <v>1671</v>
      </c>
      <c r="C165" s="208" t="s">
        <v>1548</v>
      </c>
      <c r="D165" s="87" t="s">
        <v>1222</v>
      </c>
      <c r="E165" s="209">
        <v>18</v>
      </c>
    </row>
    <row r="166" spans="1:5">
      <c r="A166" s="210">
        <v>38249090</v>
      </c>
      <c r="B166" s="85" t="s">
        <v>1672</v>
      </c>
      <c r="C166" s="208" t="s">
        <v>1555</v>
      </c>
      <c r="D166" s="87" t="s">
        <v>1222</v>
      </c>
      <c r="E166" s="209">
        <v>18</v>
      </c>
    </row>
    <row r="167" spans="1:5">
      <c r="A167" s="210">
        <v>4811</v>
      </c>
      <c r="B167" s="85" t="s">
        <v>1673</v>
      </c>
      <c r="C167" s="208" t="s">
        <v>1548</v>
      </c>
      <c r="D167" s="87" t="s">
        <v>1222</v>
      </c>
      <c r="E167" s="209">
        <v>18</v>
      </c>
    </row>
    <row r="168" spans="1:5">
      <c r="A168" s="210">
        <v>38140020</v>
      </c>
      <c r="B168" s="85" t="s">
        <v>1674</v>
      </c>
      <c r="C168" s="208" t="s">
        <v>1555</v>
      </c>
      <c r="D168" s="87" t="s">
        <v>1222</v>
      </c>
      <c r="E168" s="209">
        <v>18</v>
      </c>
    </row>
    <row r="169" spans="1:5">
      <c r="A169" s="210">
        <v>85198990</v>
      </c>
      <c r="B169" s="85" t="s">
        <v>1664</v>
      </c>
      <c r="C169" s="208" t="s">
        <v>1548</v>
      </c>
      <c r="D169" s="87" t="s">
        <v>1222</v>
      </c>
      <c r="E169" s="209">
        <v>18</v>
      </c>
    </row>
    <row r="170" spans="1:5">
      <c r="A170" s="210">
        <v>96081019</v>
      </c>
      <c r="B170" s="85" t="s">
        <v>1675</v>
      </c>
      <c r="C170" s="208" t="s">
        <v>1548</v>
      </c>
      <c r="D170" s="87" t="s">
        <v>1222</v>
      </c>
      <c r="E170" s="209">
        <v>12</v>
      </c>
    </row>
    <row r="171" spans="1:5">
      <c r="A171" s="210">
        <v>999432</v>
      </c>
      <c r="B171" s="85" t="s">
        <v>1676</v>
      </c>
      <c r="C171" s="208" t="s">
        <v>1548</v>
      </c>
      <c r="D171" s="87" t="s">
        <v>1222</v>
      </c>
      <c r="E171" s="209">
        <v>18</v>
      </c>
    </row>
    <row r="172" spans="1:5">
      <c r="A172" s="210">
        <v>32129090</v>
      </c>
      <c r="B172" s="85" t="s">
        <v>1677</v>
      </c>
      <c r="C172" s="208" t="s">
        <v>1555</v>
      </c>
      <c r="D172" s="87" t="s">
        <v>1222</v>
      </c>
      <c r="E172" s="209">
        <v>18</v>
      </c>
    </row>
    <row r="173" spans="1:5">
      <c r="A173" s="210">
        <v>85051900</v>
      </c>
      <c r="B173" s="85" t="s">
        <v>1561</v>
      </c>
      <c r="C173" s="208" t="s">
        <v>1548</v>
      </c>
      <c r="D173" s="87" t="s">
        <v>1222</v>
      </c>
      <c r="E173" s="209">
        <v>18</v>
      </c>
    </row>
    <row r="174" spans="1:5">
      <c r="A174" s="210">
        <v>29141100</v>
      </c>
      <c r="B174" s="85" t="s">
        <v>1678</v>
      </c>
      <c r="C174" s="208" t="s">
        <v>1548</v>
      </c>
      <c r="D174" s="87" t="s">
        <v>1222</v>
      </c>
      <c r="E174" s="209">
        <v>18</v>
      </c>
    </row>
    <row r="175" spans="1:5">
      <c r="A175" s="210">
        <v>62160010</v>
      </c>
      <c r="B175" s="85" t="s">
        <v>1655</v>
      </c>
      <c r="C175" s="208" t="s">
        <v>1548</v>
      </c>
      <c r="D175" s="87" t="s">
        <v>1222</v>
      </c>
      <c r="E175" s="209">
        <v>5</v>
      </c>
    </row>
    <row r="176" spans="1:5">
      <c r="A176" s="210">
        <v>998531</v>
      </c>
      <c r="B176" s="85" t="s">
        <v>1679</v>
      </c>
      <c r="C176" s="208" t="s">
        <v>1548</v>
      </c>
      <c r="D176" s="87" t="s">
        <v>1610</v>
      </c>
      <c r="E176" s="209">
        <v>18</v>
      </c>
    </row>
    <row r="177" spans="1:5">
      <c r="A177" s="210">
        <v>32082020</v>
      </c>
      <c r="B177" s="85" t="s">
        <v>1671</v>
      </c>
      <c r="C177" s="208" t="s">
        <v>1548</v>
      </c>
      <c r="D177" s="87" t="s">
        <v>1222</v>
      </c>
      <c r="E177" s="209">
        <v>18</v>
      </c>
    </row>
    <row r="178" spans="1:5">
      <c r="A178" s="210">
        <v>38245010</v>
      </c>
      <c r="B178" s="85" t="s">
        <v>1680</v>
      </c>
      <c r="C178" s="208" t="s">
        <v>1548</v>
      </c>
      <c r="D178" s="87" t="s">
        <v>1222</v>
      </c>
      <c r="E178" s="209">
        <v>18</v>
      </c>
    </row>
    <row r="179" spans="1:5">
      <c r="A179" s="210">
        <v>7411</v>
      </c>
      <c r="B179" s="85" t="s">
        <v>1681</v>
      </c>
      <c r="C179" s="208" t="s">
        <v>1548</v>
      </c>
      <c r="D179" s="87" t="s">
        <v>1222</v>
      </c>
      <c r="E179" s="209">
        <v>18</v>
      </c>
    </row>
    <row r="180" spans="1:5">
      <c r="A180" s="210">
        <v>7314</v>
      </c>
      <c r="B180" s="85" t="s">
        <v>1682</v>
      </c>
      <c r="C180" s="208" t="s">
        <v>1548</v>
      </c>
      <c r="D180" s="87" t="s">
        <v>1222</v>
      </c>
      <c r="E180" s="209">
        <v>18</v>
      </c>
    </row>
    <row r="181" spans="1:5">
      <c r="A181" s="210">
        <v>7301</v>
      </c>
      <c r="B181" s="85" t="s">
        <v>1683</v>
      </c>
      <c r="C181" s="208" t="s">
        <v>1548</v>
      </c>
      <c r="D181" s="87" t="s">
        <v>1222</v>
      </c>
      <c r="E181" s="209">
        <v>18</v>
      </c>
    </row>
    <row r="182" spans="1:5">
      <c r="A182" s="210">
        <v>8424</v>
      </c>
      <c r="B182" s="85" t="s">
        <v>1684</v>
      </c>
      <c r="C182" s="208" t="s">
        <v>1548</v>
      </c>
      <c r="D182" s="87" t="s">
        <v>1222</v>
      </c>
      <c r="E182" s="209">
        <v>18</v>
      </c>
    </row>
    <row r="183" spans="1:5">
      <c r="A183" s="210">
        <v>73259999</v>
      </c>
      <c r="B183" s="85" t="s">
        <v>1685</v>
      </c>
      <c r="C183" s="208" t="s">
        <v>1548</v>
      </c>
      <c r="D183" s="87" t="s">
        <v>1222</v>
      </c>
      <c r="E183" s="209">
        <v>18</v>
      </c>
    </row>
    <row r="184" spans="1:5">
      <c r="A184" s="210">
        <v>40169990</v>
      </c>
      <c r="B184" s="85" t="s">
        <v>1686</v>
      </c>
      <c r="C184" s="208" t="s">
        <v>1548</v>
      </c>
      <c r="D184" s="87" t="s">
        <v>1222</v>
      </c>
      <c r="E184" s="209">
        <v>18</v>
      </c>
    </row>
    <row r="185" spans="1:5">
      <c r="A185" s="210">
        <v>84249000</v>
      </c>
      <c r="B185" s="85" t="s">
        <v>1687</v>
      </c>
      <c r="C185" s="208" t="s">
        <v>1548</v>
      </c>
      <c r="D185" s="87" t="s">
        <v>1222</v>
      </c>
      <c r="E185" s="209">
        <v>18</v>
      </c>
    </row>
    <row r="186" spans="1:5">
      <c r="A186" s="210">
        <v>96039000</v>
      </c>
      <c r="B186" s="85" t="s">
        <v>1688</v>
      </c>
      <c r="C186" s="208" t="s">
        <v>1548</v>
      </c>
      <c r="D186" s="87" t="s">
        <v>1222</v>
      </c>
      <c r="E186" s="209">
        <v>18</v>
      </c>
    </row>
    <row r="187" spans="1:5">
      <c r="A187" s="210">
        <v>74122012</v>
      </c>
      <c r="B187" s="85" t="s">
        <v>1689</v>
      </c>
      <c r="C187" s="208" t="s">
        <v>1548</v>
      </c>
      <c r="D187" s="87" t="s">
        <v>1222</v>
      </c>
      <c r="E187" s="209">
        <v>18</v>
      </c>
    </row>
    <row r="188" spans="1:5">
      <c r="A188" s="210">
        <v>84818030</v>
      </c>
      <c r="B188" s="85" t="s">
        <v>1690</v>
      </c>
      <c r="C188" s="208" t="s">
        <v>1548</v>
      </c>
      <c r="D188" s="87" t="s">
        <v>1222</v>
      </c>
      <c r="E188" s="209">
        <v>18</v>
      </c>
    </row>
    <row r="189" spans="1:5">
      <c r="A189" s="210">
        <v>73182200</v>
      </c>
      <c r="B189" s="87" t="s">
        <v>1580</v>
      </c>
      <c r="C189" s="208" t="s">
        <v>1548</v>
      </c>
      <c r="D189" s="87" t="s">
        <v>1222</v>
      </c>
      <c r="E189" s="209">
        <v>18</v>
      </c>
    </row>
    <row r="190" spans="1:5">
      <c r="A190" s="210">
        <v>84219100</v>
      </c>
      <c r="B190" s="87" t="s">
        <v>1691</v>
      </c>
      <c r="C190" s="208" t="s">
        <v>1548</v>
      </c>
      <c r="D190" s="87" t="s">
        <v>1222</v>
      </c>
      <c r="E190" s="209">
        <v>18</v>
      </c>
    </row>
    <row r="191" spans="1:5">
      <c r="A191" s="210">
        <v>82055990</v>
      </c>
      <c r="B191" s="85" t="s">
        <v>1586</v>
      </c>
      <c r="C191" s="208" t="s">
        <v>1548</v>
      </c>
      <c r="D191" s="87" t="s">
        <v>1222</v>
      </c>
      <c r="E191" s="209">
        <v>28</v>
      </c>
    </row>
    <row r="192" spans="1:5">
      <c r="A192" s="210">
        <v>84137010</v>
      </c>
      <c r="B192" s="85" t="s">
        <v>1692</v>
      </c>
      <c r="C192" s="208" t="s">
        <v>1548</v>
      </c>
      <c r="D192" s="87" t="s">
        <v>1222</v>
      </c>
      <c r="E192" s="209">
        <v>12</v>
      </c>
    </row>
    <row r="193" spans="1:5">
      <c r="A193" s="210">
        <v>84149019</v>
      </c>
      <c r="B193" s="85" t="s">
        <v>1693</v>
      </c>
      <c r="C193" s="208" t="s">
        <v>1548</v>
      </c>
      <c r="D193" s="87" t="s">
        <v>1222</v>
      </c>
      <c r="E193" s="209">
        <v>28</v>
      </c>
    </row>
    <row r="194" spans="1:5">
      <c r="A194" s="210">
        <v>84212900</v>
      </c>
      <c r="B194" s="85" t="s">
        <v>1694</v>
      </c>
      <c r="C194" s="208" t="s">
        <v>1548</v>
      </c>
      <c r="D194" s="87" t="s">
        <v>1222</v>
      </c>
      <c r="E194" s="209">
        <v>18</v>
      </c>
    </row>
    <row r="195" spans="1:5">
      <c r="A195" s="210">
        <v>84213920</v>
      </c>
      <c r="B195" s="85" t="s">
        <v>1695</v>
      </c>
      <c r="C195" s="208" t="s">
        <v>1548</v>
      </c>
      <c r="D195" s="87" t="s">
        <v>1222</v>
      </c>
      <c r="E195" s="209">
        <v>18</v>
      </c>
    </row>
    <row r="196" spans="1:5">
      <c r="A196" s="210">
        <v>84242000</v>
      </c>
      <c r="B196" s="85" t="s">
        <v>1219</v>
      </c>
      <c r="C196" s="208" t="s">
        <v>1548</v>
      </c>
      <c r="D196" s="87" t="s">
        <v>1222</v>
      </c>
      <c r="E196" s="209">
        <v>18</v>
      </c>
    </row>
    <row r="197" spans="1:5">
      <c r="A197" s="210">
        <v>34011190</v>
      </c>
      <c r="B197" s="85" t="s">
        <v>1696</v>
      </c>
      <c r="C197" s="208" t="s">
        <v>1548</v>
      </c>
      <c r="D197" s="87" t="s">
        <v>1222</v>
      </c>
      <c r="E197" s="209">
        <v>18</v>
      </c>
    </row>
    <row r="198" spans="1:5">
      <c r="A198" s="210">
        <v>84411090</v>
      </c>
      <c r="B198" s="85" t="s">
        <v>1588</v>
      </c>
      <c r="C198" s="208" t="s">
        <v>1548</v>
      </c>
      <c r="D198" s="87" t="s">
        <v>1222</v>
      </c>
      <c r="E198" s="209">
        <v>28</v>
      </c>
    </row>
    <row r="199" spans="1:5">
      <c r="A199" s="210">
        <v>84439959</v>
      </c>
      <c r="B199" s="85" t="s">
        <v>1561</v>
      </c>
      <c r="C199" s="208" t="s">
        <v>1548</v>
      </c>
      <c r="D199" s="87" t="s">
        <v>1222</v>
      </c>
      <c r="E199" s="209">
        <v>18</v>
      </c>
    </row>
    <row r="200" spans="1:5">
      <c r="A200" s="210">
        <v>84679900</v>
      </c>
      <c r="B200" s="85" t="s">
        <v>1614</v>
      </c>
      <c r="C200" s="208" t="s">
        <v>1548</v>
      </c>
      <c r="D200" s="87" t="s">
        <v>1222</v>
      </c>
      <c r="E200" s="209">
        <v>18</v>
      </c>
    </row>
    <row r="201" spans="1:5">
      <c r="A201" s="210">
        <v>84701000</v>
      </c>
      <c r="B201" s="85" t="s">
        <v>1697</v>
      </c>
      <c r="C201" s="208" t="s">
        <v>1548</v>
      </c>
      <c r="D201" s="87" t="s">
        <v>1222</v>
      </c>
      <c r="E201" s="209">
        <v>18</v>
      </c>
    </row>
    <row r="202" spans="1:5">
      <c r="A202" s="210">
        <v>84716090</v>
      </c>
      <c r="B202" s="85" t="s">
        <v>1639</v>
      </c>
      <c r="C202" s="208" t="s">
        <v>1548</v>
      </c>
      <c r="D202" s="87" t="s">
        <v>1222</v>
      </c>
      <c r="E202" s="209">
        <v>18</v>
      </c>
    </row>
    <row r="203" spans="1:5">
      <c r="A203" s="210">
        <v>84717020</v>
      </c>
      <c r="B203" s="85" t="s">
        <v>1698</v>
      </c>
      <c r="C203" s="208" t="s">
        <v>1548</v>
      </c>
      <c r="D203" s="87" t="s">
        <v>1222</v>
      </c>
      <c r="E203" s="209">
        <v>28</v>
      </c>
    </row>
    <row r="204" spans="1:5">
      <c r="A204" s="210">
        <v>84729010</v>
      </c>
      <c r="B204" s="85" t="s">
        <v>1699</v>
      </c>
      <c r="C204" s="208" t="s">
        <v>1548</v>
      </c>
      <c r="D204" s="87" t="s">
        <v>1222</v>
      </c>
      <c r="E204" s="209">
        <v>18</v>
      </c>
    </row>
    <row r="205" spans="1:5">
      <c r="A205" s="210">
        <v>84733030</v>
      </c>
      <c r="B205" s="85" t="s">
        <v>1700</v>
      </c>
      <c r="C205" s="208" t="s">
        <v>1548</v>
      </c>
      <c r="D205" s="87" t="s">
        <v>1222</v>
      </c>
      <c r="E205" s="209">
        <v>18</v>
      </c>
    </row>
    <row r="206" spans="1:5">
      <c r="A206" s="210">
        <v>84733099</v>
      </c>
      <c r="B206" s="85" t="s">
        <v>1639</v>
      </c>
      <c r="C206" s="208" t="s">
        <v>1548</v>
      </c>
      <c r="D206" s="87" t="s">
        <v>1222</v>
      </c>
      <c r="E206" s="209">
        <v>28</v>
      </c>
    </row>
    <row r="207" spans="1:5">
      <c r="A207" s="210">
        <v>84818090</v>
      </c>
      <c r="B207" s="87" t="s">
        <v>1593</v>
      </c>
      <c r="C207" s="208" t="s">
        <v>1548</v>
      </c>
      <c r="D207" s="87" t="s">
        <v>1222</v>
      </c>
      <c r="E207" s="209">
        <v>18</v>
      </c>
    </row>
    <row r="208" spans="1:5">
      <c r="A208" s="210">
        <v>85061000</v>
      </c>
      <c r="B208" s="85" t="s">
        <v>1595</v>
      </c>
      <c r="C208" s="208" t="s">
        <v>1548</v>
      </c>
      <c r="D208" s="87" t="s">
        <v>1222</v>
      </c>
      <c r="E208" s="209">
        <v>28</v>
      </c>
    </row>
    <row r="209" spans="1:5">
      <c r="A209" s="210">
        <v>85068090</v>
      </c>
      <c r="B209" s="85" t="s">
        <v>1595</v>
      </c>
      <c r="C209" s="208" t="s">
        <v>1548</v>
      </c>
      <c r="D209" s="87" t="s">
        <v>1222</v>
      </c>
      <c r="E209" s="209">
        <v>18</v>
      </c>
    </row>
    <row r="210" spans="1:5">
      <c r="A210" s="210">
        <v>85129000</v>
      </c>
      <c r="B210" s="85" t="s">
        <v>1650</v>
      </c>
      <c r="C210" s="208" t="s">
        <v>1548</v>
      </c>
      <c r="D210" s="87" t="s">
        <v>1222</v>
      </c>
      <c r="E210" s="209">
        <v>18</v>
      </c>
    </row>
    <row r="211" spans="1:5">
      <c r="A211" s="210">
        <v>40169330</v>
      </c>
      <c r="B211" s="85" t="s">
        <v>1701</v>
      </c>
      <c r="C211" s="208" t="s">
        <v>1548</v>
      </c>
      <c r="D211" s="87" t="s">
        <v>1222</v>
      </c>
      <c r="E211" s="209">
        <v>18</v>
      </c>
    </row>
    <row r="212" spans="1:5">
      <c r="A212" s="210">
        <v>85371000</v>
      </c>
      <c r="B212" s="85" t="s">
        <v>1702</v>
      </c>
      <c r="C212" s="208" t="s">
        <v>1548</v>
      </c>
      <c r="D212" s="87" t="s">
        <v>1222</v>
      </c>
      <c r="E212" s="209">
        <v>18</v>
      </c>
    </row>
    <row r="213" spans="1:5">
      <c r="A213" s="210">
        <v>85381090</v>
      </c>
      <c r="B213" s="85" t="s">
        <v>1703</v>
      </c>
      <c r="C213" s="208" t="s">
        <v>1548</v>
      </c>
      <c r="D213" s="87" t="s">
        <v>1222</v>
      </c>
      <c r="E213" s="209">
        <v>18</v>
      </c>
    </row>
    <row r="214" spans="1:5">
      <c r="A214" s="210">
        <v>85444992</v>
      </c>
      <c r="B214" s="85" t="s">
        <v>1704</v>
      </c>
      <c r="C214" s="208" t="s">
        <v>1548</v>
      </c>
      <c r="D214" s="87" t="s">
        <v>1222</v>
      </c>
      <c r="E214" s="209">
        <v>18</v>
      </c>
    </row>
    <row r="215" spans="1:5">
      <c r="A215" s="210">
        <v>85446090</v>
      </c>
      <c r="B215" s="85" t="s">
        <v>1705</v>
      </c>
      <c r="C215" s="208" t="s">
        <v>1574</v>
      </c>
      <c r="D215" s="87" t="s">
        <v>1222</v>
      </c>
      <c r="E215" s="209">
        <v>18</v>
      </c>
    </row>
    <row r="216" spans="1:5">
      <c r="A216" s="210">
        <v>87081090</v>
      </c>
      <c r="B216" s="85" t="s">
        <v>1219</v>
      </c>
      <c r="C216" s="208" t="s">
        <v>1548</v>
      </c>
      <c r="D216" s="87" t="s">
        <v>1222</v>
      </c>
      <c r="E216" s="209">
        <v>28</v>
      </c>
    </row>
    <row r="217" spans="1:5">
      <c r="A217" s="210">
        <v>84689900</v>
      </c>
      <c r="B217" s="212" t="s">
        <v>1706</v>
      </c>
      <c r="C217" s="208" t="s">
        <v>1548</v>
      </c>
      <c r="D217" s="87" t="s">
        <v>1222</v>
      </c>
      <c r="E217" s="209">
        <v>18</v>
      </c>
    </row>
    <row r="218" spans="1:5">
      <c r="A218" s="210">
        <v>84778090</v>
      </c>
      <c r="B218" s="212" t="s">
        <v>1707</v>
      </c>
      <c r="C218" s="208" t="s">
        <v>1548</v>
      </c>
      <c r="D218" s="87" t="s">
        <v>1222</v>
      </c>
      <c r="E218" s="209">
        <v>18</v>
      </c>
    </row>
    <row r="219" spans="1:5">
      <c r="A219" s="210">
        <v>87082900</v>
      </c>
      <c r="B219" s="85" t="s">
        <v>1219</v>
      </c>
      <c r="C219" s="208" t="s">
        <v>1548</v>
      </c>
      <c r="D219" s="87" t="s">
        <v>1222</v>
      </c>
      <c r="E219" s="209">
        <v>28</v>
      </c>
    </row>
    <row r="220" spans="1:5">
      <c r="A220" s="210">
        <v>87089900</v>
      </c>
      <c r="B220" s="85" t="s">
        <v>1219</v>
      </c>
      <c r="C220" s="208" t="s">
        <v>1548</v>
      </c>
      <c r="D220" s="87" t="s">
        <v>1222</v>
      </c>
      <c r="E220" s="209">
        <v>28</v>
      </c>
    </row>
    <row r="221" spans="1:5">
      <c r="A221" s="210">
        <v>87141090</v>
      </c>
      <c r="B221" s="85" t="s">
        <v>1219</v>
      </c>
      <c r="C221" s="208" t="s">
        <v>1548</v>
      </c>
      <c r="D221" s="87" t="s">
        <v>1222</v>
      </c>
      <c r="E221" s="209">
        <v>28</v>
      </c>
    </row>
    <row r="222" spans="1:5">
      <c r="A222" s="210">
        <v>87141900</v>
      </c>
      <c r="B222" s="85" t="s">
        <v>1219</v>
      </c>
      <c r="C222" s="208" t="s">
        <v>1548</v>
      </c>
      <c r="D222" s="87" t="s">
        <v>1222</v>
      </c>
      <c r="E222" s="209">
        <v>28</v>
      </c>
    </row>
    <row r="223" spans="1:5">
      <c r="A223" s="210">
        <v>87142090</v>
      </c>
      <c r="B223" s="85" t="s">
        <v>1219</v>
      </c>
      <c r="C223" s="208" t="s">
        <v>1548</v>
      </c>
      <c r="D223" s="87" t="s">
        <v>1222</v>
      </c>
      <c r="E223" s="209">
        <v>28</v>
      </c>
    </row>
    <row r="224" spans="1:5">
      <c r="A224" s="210">
        <v>96031000</v>
      </c>
      <c r="B224" s="85" t="s">
        <v>1708</v>
      </c>
      <c r="C224" s="208" t="s">
        <v>1548</v>
      </c>
      <c r="D224" s="87" t="s">
        <v>1222</v>
      </c>
      <c r="E224" s="209">
        <v>0</v>
      </c>
    </row>
    <row r="225" spans="1:5">
      <c r="A225" s="210">
        <v>96082000</v>
      </c>
      <c r="B225" s="85" t="s">
        <v>1607</v>
      </c>
      <c r="C225" s="208" t="s">
        <v>1548</v>
      </c>
      <c r="D225" s="87" t="s">
        <v>1222</v>
      </c>
      <c r="E225" s="209">
        <v>12</v>
      </c>
    </row>
    <row r="226" spans="1:5">
      <c r="A226" s="210">
        <v>96089990</v>
      </c>
      <c r="B226" s="85" t="s">
        <v>1675</v>
      </c>
      <c r="C226" s="208" t="s">
        <v>1548</v>
      </c>
      <c r="D226" s="87" t="s">
        <v>1222</v>
      </c>
      <c r="E226" s="209">
        <v>12</v>
      </c>
    </row>
    <row r="227" spans="1:5">
      <c r="A227" s="210">
        <v>96091000</v>
      </c>
      <c r="B227" s="85" t="s">
        <v>1709</v>
      </c>
      <c r="C227" s="208" t="s">
        <v>1548</v>
      </c>
      <c r="D227" s="87" t="s">
        <v>1222</v>
      </c>
      <c r="E227" s="209">
        <v>12</v>
      </c>
    </row>
    <row r="228" spans="1:5">
      <c r="A228" s="210">
        <v>4016932003</v>
      </c>
      <c r="B228" s="87" t="s">
        <v>1612</v>
      </c>
      <c r="C228" s="208" t="s">
        <v>1548</v>
      </c>
      <c r="D228" s="87" t="s">
        <v>1222</v>
      </c>
      <c r="E228" s="209">
        <v>28</v>
      </c>
    </row>
    <row r="229" spans="1:5">
      <c r="A229" s="210" t="s">
        <v>1710</v>
      </c>
      <c r="B229" s="85" t="s">
        <v>1637</v>
      </c>
      <c r="C229" s="208" t="s">
        <v>1552</v>
      </c>
      <c r="D229" s="87" t="s">
        <v>1222</v>
      </c>
      <c r="E229" s="209">
        <v>18</v>
      </c>
    </row>
    <row r="230" spans="1:5">
      <c r="A230" s="210" t="s">
        <v>888</v>
      </c>
      <c r="B230" s="85" t="s">
        <v>1559</v>
      </c>
      <c r="C230" s="208" t="s">
        <v>1548</v>
      </c>
      <c r="D230" s="87" t="s">
        <v>1222</v>
      </c>
      <c r="E230" s="209">
        <v>18</v>
      </c>
    </row>
    <row r="231" spans="1:5">
      <c r="A231" s="210">
        <v>998313</v>
      </c>
      <c r="B231" s="85" t="s">
        <v>1711</v>
      </c>
      <c r="C231" s="208" t="s">
        <v>1548</v>
      </c>
      <c r="D231" s="87" t="s">
        <v>1610</v>
      </c>
      <c r="E231" s="209">
        <v>18</v>
      </c>
    </row>
    <row r="232" spans="1:5">
      <c r="A232" s="213" t="s">
        <v>887</v>
      </c>
      <c r="B232" s="87" t="s">
        <v>1712</v>
      </c>
      <c r="C232" s="208" t="s">
        <v>1548</v>
      </c>
      <c r="D232" s="87" t="s">
        <v>1222</v>
      </c>
      <c r="E232" s="209">
        <v>18</v>
      </c>
    </row>
    <row r="233" spans="1:5">
      <c r="A233" s="210" t="s">
        <v>945</v>
      </c>
      <c r="B233" s="85" t="s">
        <v>1556</v>
      </c>
      <c r="C233" s="208" t="s">
        <v>1548</v>
      </c>
      <c r="D233" s="87" t="s">
        <v>1222</v>
      </c>
      <c r="E233" s="209">
        <v>18</v>
      </c>
    </row>
    <row r="234" spans="1:5">
      <c r="A234" s="210" t="s">
        <v>1713</v>
      </c>
      <c r="B234" s="85" t="s">
        <v>1556</v>
      </c>
      <c r="C234" s="208" t="s">
        <v>1555</v>
      </c>
      <c r="D234" s="87" t="s">
        <v>1222</v>
      </c>
      <c r="E234" s="209">
        <v>18</v>
      </c>
    </row>
    <row r="235" spans="1:5">
      <c r="A235" s="210">
        <v>38249024</v>
      </c>
      <c r="B235" s="87" t="s">
        <v>1714</v>
      </c>
      <c r="C235" s="208" t="s">
        <v>1548</v>
      </c>
      <c r="D235" s="87" t="s">
        <v>1222</v>
      </c>
      <c r="E235" s="209">
        <v>12</v>
      </c>
    </row>
    <row r="236" spans="1:5">
      <c r="A236" s="213" t="s">
        <v>1715</v>
      </c>
      <c r="B236" s="87" t="s">
        <v>1716</v>
      </c>
      <c r="C236" s="208" t="s">
        <v>1548</v>
      </c>
      <c r="D236" s="87" t="s">
        <v>1222</v>
      </c>
      <c r="E236" s="209">
        <v>18</v>
      </c>
    </row>
    <row r="237" spans="1:5">
      <c r="A237" s="213" t="s">
        <v>902</v>
      </c>
      <c r="B237" s="87" t="s">
        <v>1717</v>
      </c>
      <c r="C237" s="208" t="s">
        <v>1548</v>
      </c>
      <c r="D237" s="87" t="s">
        <v>1222</v>
      </c>
      <c r="E237" s="209">
        <v>18</v>
      </c>
    </row>
    <row r="238" spans="1:5">
      <c r="A238" s="210" t="s">
        <v>798</v>
      </c>
      <c r="B238" s="85" t="s">
        <v>1219</v>
      </c>
      <c r="C238" s="208" t="s">
        <v>1548</v>
      </c>
      <c r="D238" s="87" t="s">
        <v>1222</v>
      </c>
      <c r="E238" s="209">
        <v>18</v>
      </c>
    </row>
    <row r="239" spans="1:5">
      <c r="A239" s="213" t="s">
        <v>1718</v>
      </c>
      <c r="B239" s="87" t="s">
        <v>1719</v>
      </c>
      <c r="C239" s="208" t="s">
        <v>1548</v>
      </c>
      <c r="D239" s="87" t="s">
        <v>1222</v>
      </c>
      <c r="E239" s="209">
        <v>18</v>
      </c>
    </row>
    <row r="240" spans="1:5">
      <c r="A240" s="210" t="s">
        <v>1720</v>
      </c>
      <c r="B240" s="87" t="s">
        <v>1618</v>
      </c>
      <c r="C240" s="208" t="s">
        <v>1548</v>
      </c>
      <c r="D240" s="87" t="s">
        <v>1222</v>
      </c>
      <c r="E240" s="209">
        <v>18</v>
      </c>
    </row>
    <row r="241" spans="1:5">
      <c r="A241" s="210">
        <v>8503</v>
      </c>
      <c r="B241" s="87" t="s">
        <v>1721</v>
      </c>
      <c r="C241" s="208" t="s">
        <v>1548</v>
      </c>
      <c r="D241" s="87" t="s">
        <v>1222</v>
      </c>
      <c r="E241" s="209">
        <v>18</v>
      </c>
    </row>
    <row r="242" spans="1:5">
      <c r="A242" s="210" t="s">
        <v>1722</v>
      </c>
      <c r="B242" s="87" t="s">
        <v>1646</v>
      </c>
      <c r="C242" s="208" t="s">
        <v>1548</v>
      </c>
      <c r="D242" s="87" t="s">
        <v>1222</v>
      </c>
      <c r="E242" s="209">
        <v>28</v>
      </c>
    </row>
    <row r="243" spans="1:5">
      <c r="A243" s="210">
        <v>29153100</v>
      </c>
      <c r="B243" s="87" t="s">
        <v>1631</v>
      </c>
      <c r="C243" s="208" t="s">
        <v>1548</v>
      </c>
      <c r="D243" s="87" t="s">
        <v>1222</v>
      </c>
      <c r="E243" s="209">
        <v>18</v>
      </c>
    </row>
    <row r="244" spans="1:5">
      <c r="A244" s="210" t="s">
        <v>1723</v>
      </c>
      <c r="B244" s="85" t="s">
        <v>1650</v>
      </c>
      <c r="C244" s="208" t="s">
        <v>1548</v>
      </c>
      <c r="D244" s="87" t="s">
        <v>1222</v>
      </c>
      <c r="E244" s="209">
        <v>18</v>
      </c>
    </row>
    <row r="245" spans="1:5">
      <c r="A245" s="210" t="s">
        <v>958</v>
      </c>
      <c r="B245" s="85" t="s">
        <v>1602</v>
      </c>
      <c r="C245" s="208" t="s">
        <v>1548</v>
      </c>
      <c r="D245" s="87" t="s">
        <v>1222</v>
      </c>
      <c r="E245" s="209">
        <v>18</v>
      </c>
    </row>
    <row r="246" spans="1:5">
      <c r="A246" s="210" t="s">
        <v>886</v>
      </c>
      <c r="B246" s="85" t="s">
        <v>1606</v>
      </c>
      <c r="C246" s="208" t="s">
        <v>1548</v>
      </c>
      <c r="D246" s="87" t="s">
        <v>1222</v>
      </c>
      <c r="E246" s="209">
        <v>18</v>
      </c>
    </row>
    <row r="247" spans="1:5">
      <c r="A247" s="213" t="s">
        <v>863</v>
      </c>
      <c r="B247" s="87" t="s">
        <v>1724</v>
      </c>
      <c r="C247" s="208" t="s">
        <v>1548</v>
      </c>
      <c r="D247" s="87" t="s">
        <v>1610</v>
      </c>
      <c r="E247" s="209">
        <v>18</v>
      </c>
    </row>
    <row r="248" spans="1:5">
      <c r="A248" s="213" t="s">
        <v>1022</v>
      </c>
      <c r="B248" s="87" t="s">
        <v>1725</v>
      </c>
      <c r="C248" s="208" t="s">
        <v>1548</v>
      </c>
      <c r="D248" s="87" t="s">
        <v>1610</v>
      </c>
      <c r="E248" s="209">
        <v>28</v>
      </c>
    </row>
    <row r="249" spans="1:5">
      <c r="A249" s="213" t="s">
        <v>1051</v>
      </c>
      <c r="B249" s="87" t="s">
        <v>1725</v>
      </c>
      <c r="C249" s="208" t="s">
        <v>1548</v>
      </c>
      <c r="D249" s="87" t="s">
        <v>1610</v>
      </c>
      <c r="E249" s="209">
        <v>18</v>
      </c>
    </row>
    <row r="250" spans="1:5">
      <c r="A250" s="213" t="s">
        <v>907</v>
      </c>
      <c r="B250" s="87" t="s">
        <v>1726</v>
      </c>
      <c r="C250" s="208" t="s">
        <v>1548</v>
      </c>
      <c r="D250" s="87" t="s">
        <v>1610</v>
      </c>
      <c r="E250" s="209">
        <v>18</v>
      </c>
    </row>
    <row r="251" spans="1:5">
      <c r="A251" s="213" t="s">
        <v>997</v>
      </c>
      <c r="B251" s="87" t="s">
        <v>1726</v>
      </c>
      <c r="C251" s="208" t="s">
        <v>1548</v>
      </c>
      <c r="D251" s="87" t="s">
        <v>1610</v>
      </c>
      <c r="E251" s="209">
        <v>18</v>
      </c>
    </row>
    <row r="252" spans="1:5">
      <c r="A252" s="213" t="s">
        <v>892</v>
      </c>
      <c r="B252" s="85" t="s">
        <v>1727</v>
      </c>
      <c r="C252" s="208" t="s">
        <v>1548</v>
      </c>
      <c r="D252" s="87" t="s">
        <v>1222</v>
      </c>
      <c r="E252" s="209">
        <v>18</v>
      </c>
    </row>
    <row r="253" spans="1:5">
      <c r="A253" s="85">
        <v>85381010</v>
      </c>
      <c r="B253" s="85" t="s">
        <v>1728</v>
      </c>
      <c r="C253" s="208" t="s">
        <v>1548</v>
      </c>
      <c r="D253" s="87" t="s">
        <v>1222</v>
      </c>
      <c r="E253" s="209">
        <v>18</v>
      </c>
    </row>
    <row r="254" spans="1:5">
      <c r="A254" s="85">
        <v>85362020</v>
      </c>
      <c r="B254" s="85" t="s">
        <v>1729</v>
      </c>
      <c r="C254" s="208" t="s">
        <v>1548</v>
      </c>
      <c r="D254" s="87" t="s">
        <v>1222</v>
      </c>
      <c r="E254" s="209">
        <v>18</v>
      </c>
    </row>
    <row r="255" spans="1:5">
      <c r="A255" s="85">
        <v>48201010</v>
      </c>
      <c r="B255" s="86" t="s">
        <v>1730</v>
      </c>
      <c r="C255" s="208" t="s">
        <v>1548</v>
      </c>
      <c r="D255" s="87" t="s">
        <v>1222</v>
      </c>
      <c r="E255" s="209">
        <v>18</v>
      </c>
    </row>
    <row r="256" spans="1:5">
      <c r="A256" s="85">
        <v>76071994</v>
      </c>
      <c r="B256" s="85" t="s">
        <v>1673</v>
      </c>
      <c r="C256" s="208" t="s">
        <v>1548</v>
      </c>
      <c r="D256" s="87" t="s">
        <v>1222</v>
      </c>
      <c r="E256" s="209">
        <v>18</v>
      </c>
    </row>
    <row r="257" spans="1:5">
      <c r="A257" s="85">
        <v>84663020</v>
      </c>
      <c r="B257" s="85" t="s">
        <v>1731</v>
      </c>
      <c r="C257" s="208" t="s">
        <v>1548</v>
      </c>
      <c r="D257" s="87" t="s">
        <v>1222</v>
      </c>
      <c r="E257" s="209">
        <v>18</v>
      </c>
    </row>
    <row r="258" spans="1:5">
      <c r="A258" s="85">
        <v>998873</v>
      </c>
      <c r="B258" s="86" t="s">
        <v>1730</v>
      </c>
      <c r="C258" s="208" t="s">
        <v>1548</v>
      </c>
      <c r="D258" s="87" t="s">
        <v>1222</v>
      </c>
      <c r="E258" s="209">
        <v>18</v>
      </c>
    </row>
    <row r="259" spans="1:5">
      <c r="A259" s="210">
        <v>8415</v>
      </c>
      <c r="B259" s="85" t="s">
        <v>1602</v>
      </c>
      <c r="C259" s="208" t="s">
        <v>1548</v>
      </c>
      <c r="D259" s="87" t="s">
        <v>1222</v>
      </c>
      <c r="E259" s="209">
        <v>28</v>
      </c>
    </row>
    <row r="260" spans="1:5">
      <c r="A260" s="214">
        <v>998422</v>
      </c>
      <c r="B260" s="86" t="s">
        <v>1730</v>
      </c>
      <c r="C260" s="208" t="s">
        <v>1548</v>
      </c>
      <c r="D260" s="87" t="s">
        <v>1222</v>
      </c>
      <c r="E260" s="209">
        <v>18</v>
      </c>
    </row>
    <row r="261" spans="1:5">
      <c r="A261" s="85"/>
      <c r="B261" s="85"/>
      <c r="C261" s="208"/>
      <c r="D261" s="87"/>
      <c r="E261" s="209"/>
    </row>
  </sheetData>
  <mergeCells count="1">
    <mergeCell ref="A1:E1"/>
  </mergeCells>
  <conditionalFormatting sqref="A113:A119 A4:A111">
    <cfRule type="duplicateValues" dxfId="15" priority="15"/>
  </conditionalFormatting>
  <conditionalFormatting sqref="A112">
    <cfRule type="duplicateValues" dxfId="14" priority="13"/>
  </conditionalFormatting>
  <conditionalFormatting sqref="A112">
    <cfRule type="duplicateValues" dxfId="13" priority="14"/>
  </conditionalFormatting>
  <conditionalFormatting sqref="A255:A257 A4:A111 A113:A157 A252 A205:A234 A236:A248 A182:A203 A174:A175 A171:A172 A163:A169">
    <cfRule type="duplicateValues" dxfId="12" priority="16"/>
  </conditionalFormatting>
  <conditionalFormatting sqref="A254">
    <cfRule type="duplicateValues" dxfId="11" priority="12"/>
  </conditionalFormatting>
  <conditionalFormatting sqref="A253">
    <cfRule type="duplicateValues" dxfId="10" priority="11"/>
  </conditionalFormatting>
  <conditionalFormatting sqref="A250:A251">
    <cfRule type="duplicateValues" dxfId="9" priority="10"/>
  </conditionalFormatting>
  <conditionalFormatting sqref="A204">
    <cfRule type="duplicateValues" dxfId="8" priority="9"/>
  </conditionalFormatting>
  <conditionalFormatting sqref="A235">
    <cfRule type="duplicateValues" dxfId="7" priority="8"/>
  </conditionalFormatting>
  <conditionalFormatting sqref="A176:A181">
    <cfRule type="duplicateValues" dxfId="6" priority="7"/>
  </conditionalFormatting>
  <conditionalFormatting sqref="A173">
    <cfRule type="duplicateValues" dxfId="5" priority="5"/>
  </conditionalFormatting>
  <conditionalFormatting sqref="A173">
    <cfRule type="duplicateValues" dxfId="4" priority="6"/>
  </conditionalFormatting>
  <conditionalFormatting sqref="A249">
    <cfRule type="duplicateValues" dxfId="3" priority="4"/>
  </conditionalFormatting>
  <conditionalFormatting sqref="A170">
    <cfRule type="duplicateValues" dxfId="2" priority="3"/>
  </conditionalFormatting>
  <conditionalFormatting sqref="A259">
    <cfRule type="duplicateValues" dxfId="1" priority="2"/>
  </conditionalFormatting>
  <conditionalFormatting sqref="A158:A162">
    <cfRule type="duplicateValues" dxfId="0" priority="1"/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7"/>
  <sheetViews>
    <sheetView topLeftCell="A10" workbookViewId="0">
      <selection activeCell="A11" sqref="A11"/>
    </sheetView>
  </sheetViews>
  <sheetFormatPr defaultColWidth="14.7109375" defaultRowHeight="12.75"/>
  <cols>
    <col min="1" max="1" width="20.5703125" style="144" customWidth="1"/>
    <col min="2" max="2" width="6" style="144" bestFit="1" customWidth="1"/>
    <col min="3" max="3" width="8" style="143" bestFit="1" customWidth="1"/>
    <col min="4" max="4" width="6.85546875" style="143" customWidth="1"/>
    <col min="5" max="5" width="7" style="143" customWidth="1"/>
    <col min="6" max="6" width="7" style="143" bestFit="1" customWidth="1"/>
    <col min="7" max="7" width="8" style="143" bestFit="1" customWidth="1"/>
    <col min="8" max="8" width="5.42578125" style="143" bestFit="1" customWidth="1"/>
    <col min="9" max="10" width="7" style="143" bestFit="1" customWidth="1"/>
    <col min="11" max="11" width="8" style="143" bestFit="1" customWidth="1"/>
    <col min="12" max="12" width="5.42578125" style="143" bestFit="1" customWidth="1"/>
    <col min="13" max="14" width="7" style="143" bestFit="1" customWidth="1"/>
    <col min="15" max="15" width="8.85546875" style="143" customWidth="1"/>
    <col min="16" max="16" width="5.42578125" style="143" bestFit="1" customWidth="1"/>
    <col min="17" max="17" width="6.7109375" style="143" customWidth="1"/>
    <col min="18" max="18" width="6.5703125" style="143" customWidth="1"/>
    <col min="19" max="19" width="5.85546875" style="143" bestFit="1" customWidth="1"/>
    <col min="20" max="20" width="5.42578125" style="143" bestFit="1" customWidth="1"/>
    <col min="21" max="22" width="5.7109375" style="143" bestFit="1" customWidth="1"/>
    <col min="23" max="23" width="5.85546875" style="143" bestFit="1" customWidth="1"/>
    <col min="24" max="24" width="5.42578125" style="143" bestFit="1" customWidth="1"/>
    <col min="25" max="26" width="5.7109375" style="143" bestFit="1" customWidth="1"/>
    <col min="27" max="27" width="5.85546875" style="143" bestFit="1" customWidth="1"/>
    <col min="28" max="28" width="5.42578125" style="143" bestFit="1" customWidth="1"/>
    <col min="29" max="30" width="5.7109375" style="143" bestFit="1" customWidth="1"/>
    <col min="31" max="31" width="5.85546875" style="143" bestFit="1" customWidth="1"/>
    <col min="32" max="32" width="5.42578125" style="143" bestFit="1" customWidth="1"/>
    <col min="33" max="34" width="5.7109375" style="143" bestFit="1" customWidth="1"/>
    <col min="35" max="35" width="5.85546875" style="143" bestFit="1" customWidth="1"/>
    <col min="36" max="36" width="5.42578125" style="143" bestFit="1" customWidth="1"/>
    <col min="37" max="38" width="5.7109375" style="143" bestFit="1" customWidth="1"/>
    <col min="39" max="39" width="5.85546875" style="143" bestFit="1" customWidth="1"/>
    <col min="40" max="40" width="5.42578125" style="143" bestFit="1" customWidth="1"/>
    <col min="41" max="42" width="5.7109375" style="143" bestFit="1" customWidth="1"/>
    <col min="43" max="43" width="5.85546875" style="143" bestFit="1" customWidth="1"/>
    <col min="44" max="44" width="5.42578125" style="143" bestFit="1" customWidth="1"/>
    <col min="45" max="46" width="5.7109375" style="143" bestFit="1" customWidth="1"/>
    <col min="47" max="47" width="5.85546875" style="143" bestFit="1" customWidth="1"/>
    <col min="48" max="48" width="5.42578125" style="143" bestFit="1" customWidth="1"/>
    <col min="49" max="50" width="5.7109375" style="143" bestFit="1" customWidth="1"/>
    <col min="51" max="51" width="5.85546875" style="143" bestFit="1" customWidth="1"/>
    <col min="52" max="52" width="5.42578125" style="143" bestFit="1" customWidth="1"/>
    <col min="53" max="54" width="5.7109375" style="143" bestFit="1" customWidth="1"/>
    <col min="55" max="16384" width="14.7109375" style="144"/>
  </cols>
  <sheetData>
    <row r="1" spans="1:54" ht="13.5" thickBot="1">
      <c r="A1" s="142" t="s">
        <v>1413</v>
      </c>
      <c r="B1" s="142"/>
    </row>
    <row r="2" spans="1:54" ht="15" customHeight="1">
      <c r="A2" s="673" t="s">
        <v>1414</v>
      </c>
      <c r="B2" s="673" t="s">
        <v>17</v>
      </c>
      <c r="C2" s="670">
        <v>43556</v>
      </c>
      <c r="D2" s="671"/>
      <c r="E2" s="671"/>
      <c r="F2" s="672"/>
      <c r="G2" s="670">
        <v>43586</v>
      </c>
      <c r="H2" s="671"/>
      <c r="I2" s="671"/>
      <c r="J2" s="672"/>
      <c r="K2" s="670">
        <v>43617</v>
      </c>
      <c r="L2" s="671"/>
      <c r="M2" s="671"/>
      <c r="N2" s="672"/>
      <c r="O2" s="670">
        <v>43647</v>
      </c>
      <c r="P2" s="671"/>
      <c r="Q2" s="671"/>
      <c r="R2" s="672"/>
      <c r="S2" s="670">
        <v>43678</v>
      </c>
      <c r="T2" s="671"/>
      <c r="U2" s="671"/>
      <c r="V2" s="672"/>
      <c r="W2" s="670">
        <v>43709</v>
      </c>
      <c r="X2" s="671"/>
      <c r="Y2" s="671"/>
      <c r="Z2" s="672"/>
      <c r="AA2" s="670">
        <v>43739</v>
      </c>
      <c r="AB2" s="671"/>
      <c r="AC2" s="671"/>
      <c r="AD2" s="672"/>
      <c r="AE2" s="670">
        <v>43770</v>
      </c>
      <c r="AF2" s="671"/>
      <c r="AG2" s="671"/>
      <c r="AH2" s="672"/>
      <c r="AI2" s="670">
        <v>43800</v>
      </c>
      <c r="AJ2" s="671"/>
      <c r="AK2" s="671"/>
      <c r="AL2" s="672"/>
      <c r="AM2" s="670">
        <v>43831</v>
      </c>
      <c r="AN2" s="671"/>
      <c r="AO2" s="671"/>
      <c r="AP2" s="672"/>
      <c r="AQ2" s="670">
        <v>43862</v>
      </c>
      <c r="AR2" s="671"/>
      <c r="AS2" s="671"/>
      <c r="AT2" s="672"/>
      <c r="AU2" s="670">
        <v>43891</v>
      </c>
      <c r="AV2" s="671"/>
      <c r="AW2" s="671"/>
      <c r="AX2" s="672"/>
      <c r="AY2" s="675" t="s">
        <v>1415</v>
      </c>
      <c r="AZ2" s="675"/>
      <c r="BA2" s="675"/>
      <c r="BB2" s="676"/>
    </row>
    <row r="3" spans="1:54" ht="15" customHeight="1">
      <c r="A3" s="674"/>
      <c r="B3" s="674"/>
      <c r="C3" s="145" t="s">
        <v>1416</v>
      </c>
      <c r="D3" s="146" t="s">
        <v>27</v>
      </c>
      <c r="E3" s="146" t="s">
        <v>28</v>
      </c>
      <c r="F3" s="147" t="s">
        <v>29</v>
      </c>
      <c r="G3" s="145" t="s">
        <v>1416</v>
      </c>
      <c r="H3" s="146" t="s">
        <v>27</v>
      </c>
      <c r="I3" s="146" t="s">
        <v>28</v>
      </c>
      <c r="J3" s="147" t="s">
        <v>29</v>
      </c>
      <c r="K3" s="145" t="s">
        <v>1416</v>
      </c>
      <c r="L3" s="146" t="s">
        <v>27</v>
      </c>
      <c r="M3" s="146" t="s">
        <v>28</v>
      </c>
      <c r="N3" s="147" t="s">
        <v>29</v>
      </c>
      <c r="O3" s="145" t="s">
        <v>1416</v>
      </c>
      <c r="P3" s="146" t="s">
        <v>27</v>
      </c>
      <c r="Q3" s="146" t="s">
        <v>28</v>
      </c>
      <c r="R3" s="147" t="s">
        <v>29</v>
      </c>
      <c r="S3" s="145" t="s">
        <v>1416</v>
      </c>
      <c r="T3" s="146" t="s">
        <v>27</v>
      </c>
      <c r="U3" s="146" t="s">
        <v>28</v>
      </c>
      <c r="V3" s="147" t="s">
        <v>29</v>
      </c>
      <c r="W3" s="145" t="s">
        <v>1416</v>
      </c>
      <c r="X3" s="146" t="s">
        <v>27</v>
      </c>
      <c r="Y3" s="146" t="s">
        <v>28</v>
      </c>
      <c r="Z3" s="147" t="s">
        <v>29</v>
      </c>
      <c r="AA3" s="145" t="s">
        <v>1416</v>
      </c>
      <c r="AB3" s="146" t="s">
        <v>27</v>
      </c>
      <c r="AC3" s="146" t="s">
        <v>28</v>
      </c>
      <c r="AD3" s="147" t="s">
        <v>29</v>
      </c>
      <c r="AE3" s="145" t="s">
        <v>1416</v>
      </c>
      <c r="AF3" s="146" t="s">
        <v>27</v>
      </c>
      <c r="AG3" s="146" t="s">
        <v>28</v>
      </c>
      <c r="AH3" s="147" t="s">
        <v>29</v>
      </c>
      <c r="AI3" s="145" t="s">
        <v>1416</v>
      </c>
      <c r="AJ3" s="146" t="s">
        <v>27</v>
      </c>
      <c r="AK3" s="146" t="s">
        <v>28</v>
      </c>
      <c r="AL3" s="147" t="s">
        <v>29</v>
      </c>
      <c r="AM3" s="145" t="s">
        <v>1416</v>
      </c>
      <c r="AN3" s="146" t="s">
        <v>27</v>
      </c>
      <c r="AO3" s="146" t="s">
        <v>28</v>
      </c>
      <c r="AP3" s="147" t="s">
        <v>29</v>
      </c>
      <c r="AQ3" s="145" t="s">
        <v>1416</v>
      </c>
      <c r="AR3" s="146" t="s">
        <v>27</v>
      </c>
      <c r="AS3" s="146" t="s">
        <v>28</v>
      </c>
      <c r="AT3" s="147" t="s">
        <v>29</v>
      </c>
      <c r="AU3" s="145" t="s">
        <v>1416</v>
      </c>
      <c r="AV3" s="146" t="s">
        <v>27</v>
      </c>
      <c r="AW3" s="146" t="s">
        <v>28</v>
      </c>
      <c r="AX3" s="147" t="s">
        <v>29</v>
      </c>
      <c r="AY3" s="145" t="s">
        <v>1416</v>
      </c>
      <c r="AZ3" s="146" t="s">
        <v>27</v>
      </c>
      <c r="BA3" s="146" t="s">
        <v>28</v>
      </c>
      <c r="BB3" s="147" t="s">
        <v>29</v>
      </c>
    </row>
    <row r="4" spans="1:54" s="153" customFormat="1" ht="15">
      <c r="A4" s="148" t="s">
        <v>1417</v>
      </c>
      <c r="B4" s="149"/>
      <c r="C4" s="150"/>
      <c r="D4" s="151"/>
      <c r="E4" s="151"/>
      <c r="F4" s="152"/>
      <c r="G4" s="150"/>
      <c r="H4" s="151"/>
      <c r="I4" s="151"/>
      <c r="J4" s="152"/>
      <c r="K4" s="150"/>
      <c r="L4" s="151"/>
      <c r="M4" s="151"/>
      <c r="N4" s="152"/>
      <c r="O4" s="150"/>
      <c r="P4" s="151"/>
      <c r="Q4" s="151"/>
      <c r="R4" s="152"/>
      <c r="S4" s="150"/>
      <c r="T4" s="151"/>
      <c r="U4" s="151"/>
      <c r="V4" s="152"/>
      <c r="W4" s="150"/>
      <c r="X4" s="151"/>
      <c r="Y4" s="151"/>
      <c r="Z4" s="152"/>
      <c r="AA4" s="150"/>
      <c r="AB4" s="151"/>
      <c r="AC4" s="151"/>
      <c r="AD4" s="152"/>
      <c r="AE4" s="150"/>
      <c r="AF4" s="151"/>
      <c r="AG4" s="151"/>
      <c r="AH4" s="152"/>
      <c r="AI4" s="150"/>
      <c r="AJ4" s="151"/>
      <c r="AK4" s="151"/>
      <c r="AL4" s="152"/>
      <c r="AM4" s="150"/>
      <c r="AN4" s="151"/>
      <c r="AO4" s="151"/>
      <c r="AP4" s="152"/>
      <c r="AQ4" s="150"/>
      <c r="AR4" s="151"/>
      <c r="AS4" s="151"/>
      <c r="AT4" s="152"/>
      <c r="AU4" s="150"/>
      <c r="AV4" s="151"/>
      <c r="AW4" s="151"/>
      <c r="AX4" s="152"/>
      <c r="AY4" s="150">
        <v>0</v>
      </c>
      <c r="AZ4" s="151">
        <v>0</v>
      </c>
      <c r="BA4" s="151">
        <v>0</v>
      </c>
      <c r="BB4" s="152">
        <v>0</v>
      </c>
    </row>
    <row r="5" spans="1:54" s="153" customFormat="1">
      <c r="A5" s="154" t="s">
        <v>1418</v>
      </c>
      <c r="B5" s="155">
        <v>2.5</v>
      </c>
      <c r="C5" s="150">
        <v>0</v>
      </c>
      <c r="D5" s="151">
        <v>0</v>
      </c>
      <c r="E5" s="151">
        <v>0</v>
      </c>
      <c r="F5" s="151">
        <v>0</v>
      </c>
      <c r="G5" s="150">
        <v>0</v>
      </c>
      <c r="H5" s="151">
        <v>0</v>
      </c>
      <c r="I5" s="151">
        <v>0</v>
      </c>
      <c r="J5" s="151">
        <v>0</v>
      </c>
      <c r="K5" s="150">
        <v>0</v>
      </c>
      <c r="L5" s="151">
        <v>0</v>
      </c>
      <c r="M5" s="151">
        <v>0</v>
      </c>
      <c r="N5" s="151">
        <v>0</v>
      </c>
      <c r="O5" s="150">
        <v>0</v>
      </c>
      <c r="P5" s="151">
        <v>0</v>
      </c>
      <c r="Q5" s="151">
        <v>0</v>
      </c>
      <c r="R5" s="151">
        <v>0</v>
      </c>
      <c r="S5" s="150">
        <v>0</v>
      </c>
      <c r="T5" s="151">
        <v>0</v>
      </c>
      <c r="U5" s="151">
        <v>0</v>
      </c>
      <c r="V5" s="151">
        <v>0</v>
      </c>
      <c r="W5" s="150">
        <v>0</v>
      </c>
      <c r="X5" s="151">
        <v>0</v>
      </c>
      <c r="Y5" s="151">
        <v>0</v>
      </c>
      <c r="Z5" s="151">
        <v>0</v>
      </c>
      <c r="AA5" s="150">
        <v>0</v>
      </c>
      <c r="AB5" s="151">
        <v>0</v>
      </c>
      <c r="AC5" s="151">
        <v>0</v>
      </c>
      <c r="AD5" s="151">
        <v>0</v>
      </c>
      <c r="AE5" s="150">
        <v>0</v>
      </c>
      <c r="AF5" s="151">
        <v>0</v>
      </c>
      <c r="AG5" s="151">
        <v>0</v>
      </c>
      <c r="AH5" s="151">
        <v>0</v>
      </c>
      <c r="AI5" s="150">
        <v>0</v>
      </c>
      <c r="AJ5" s="151">
        <v>0</v>
      </c>
      <c r="AK5" s="151">
        <v>0</v>
      </c>
      <c r="AL5" s="151">
        <v>0</v>
      </c>
      <c r="AM5" s="150">
        <v>0</v>
      </c>
      <c r="AN5" s="151">
        <v>0</v>
      </c>
      <c r="AO5" s="151">
        <v>0</v>
      </c>
      <c r="AP5" s="151">
        <v>0</v>
      </c>
      <c r="AQ5" s="150">
        <v>0</v>
      </c>
      <c r="AR5" s="151">
        <v>0</v>
      </c>
      <c r="AS5" s="151">
        <v>0</v>
      </c>
      <c r="AT5" s="151">
        <v>0</v>
      </c>
      <c r="AU5" s="150">
        <v>0</v>
      </c>
      <c r="AV5" s="151">
        <v>0</v>
      </c>
      <c r="AW5" s="151">
        <v>0</v>
      </c>
      <c r="AX5" s="151">
        <v>0</v>
      </c>
      <c r="AY5" s="150">
        <v>0</v>
      </c>
      <c r="AZ5" s="151">
        <v>0</v>
      </c>
      <c r="BA5" s="151">
        <v>0</v>
      </c>
      <c r="BB5" s="152">
        <v>0</v>
      </c>
    </row>
    <row r="6" spans="1:54" s="153" customFormat="1">
      <c r="A6" s="154" t="s">
        <v>1419</v>
      </c>
      <c r="B6" s="155">
        <v>12</v>
      </c>
      <c r="C6" s="150">
        <v>0</v>
      </c>
      <c r="D6" s="151">
        <v>0</v>
      </c>
      <c r="E6" s="151">
        <v>0</v>
      </c>
      <c r="F6" s="151">
        <v>0</v>
      </c>
      <c r="G6" s="150">
        <v>0</v>
      </c>
      <c r="H6" s="151">
        <v>0</v>
      </c>
      <c r="I6" s="151">
        <v>0</v>
      </c>
      <c r="J6" s="151">
        <v>0</v>
      </c>
      <c r="K6" s="150">
        <v>0</v>
      </c>
      <c r="L6" s="151">
        <v>0</v>
      </c>
      <c r="M6" s="151">
        <v>0</v>
      </c>
      <c r="N6" s="151">
        <v>0</v>
      </c>
      <c r="O6" s="150">
        <v>0</v>
      </c>
      <c r="P6" s="151">
        <v>0</v>
      </c>
      <c r="Q6" s="151">
        <v>0</v>
      </c>
      <c r="R6" s="151">
        <v>0</v>
      </c>
      <c r="S6" s="150">
        <v>0</v>
      </c>
      <c r="T6" s="151">
        <v>0</v>
      </c>
      <c r="U6" s="151">
        <v>0</v>
      </c>
      <c r="V6" s="151">
        <v>0</v>
      </c>
      <c r="W6" s="150">
        <v>0</v>
      </c>
      <c r="X6" s="151">
        <v>0</v>
      </c>
      <c r="Y6" s="151">
        <v>0</v>
      </c>
      <c r="Z6" s="151">
        <v>0</v>
      </c>
      <c r="AA6" s="150">
        <v>0</v>
      </c>
      <c r="AB6" s="151">
        <v>0</v>
      </c>
      <c r="AC6" s="151">
        <v>0</v>
      </c>
      <c r="AD6" s="151">
        <v>0</v>
      </c>
      <c r="AE6" s="150">
        <v>0</v>
      </c>
      <c r="AF6" s="151">
        <v>0</v>
      </c>
      <c r="AG6" s="151">
        <v>0</v>
      </c>
      <c r="AH6" s="151">
        <v>0</v>
      </c>
      <c r="AI6" s="150">
        <v>0</v>
      </c>
      <c r="AJ6" s="151">
        <v>0</v>
      </c>
      <c r="AK6" s="151">
        <v>0</v>
      </c>
      <c r="AL6" s="151">
        <v>0</v>
      </c>
      <c r="AM6" s="150">
        <v>0</v>
      </c>
      <c r="AN6" s="151">
        <v>0</v>
      </c>
      <c r="AO6" s="151">
        <v>0</v>
      </c>
      <c r="AP6" s="151">
        <v>0</v>
      </c>
      <c r="AQ6" s="150">
        <v>0</v>
      </c>
      <c r="AR6" s="151">
        <v>0</v>
      </c>
      <c r="AS6" s="151">
        <v>0</v>
      </c>
      <c r="AT6" s="151">
        <v>0</v>
      </c>
      <c r="AU6" s="150">
        <v>0</v>
      </c>
      <c r="AV6" s="151">
        <v>0</v>
      </c>
      <c r="AW6" s="151">
        <v>0</v>
      </c>
      <c r="AX6" s="151">
        <v>0</v>
      </c>
      <c r="AY6" s="150">
        <v>0</v>
      </c>
      <c r="AZ6" s="151">
        <v>0</v>
      </c>
      <c r="BA6" s="151">
        <v>0</v>
      </c>
      <c r="BB6" s="152">
        <v>0</v>
      </c>
    </row>
    <row r="7" spans="1:54" s="153" customFormat="1">
      <c r="A7" s="154" t="s">
        <v>1420</v>
      </c>
      <c r="B7" s="155">
        <v>18</v>
      </c>
      <c r="C7" s="150">
        <v>0</v>
      </c>
      <c r="D7" s="151">
        <v>0</v>
      </c>
      <c r="E7" s="151">
        <v>0</v>
      </c>
      <c r="F7" s="151">
        <v>0</v>
      </c>
      <c r="G7" s="150">
        <v>0</v>
      </c>
      <c r="H7" s="151">
        <v>0</v>
      </c>
      <c r="I7" s="151">
        <v>0</v>
      </c>
      <c r="J7" s="151">
        <v>0</v>
      </c>
      <c r="K7" s="150">
        <v>0</v>
      </c>
      <c r="L7" s="151">
        <v>0</v>
      </c>
      <c r="M7" s="151">
        <v>0</v>
      </c>
      <c r="N7" s="151">
        <v>0</v>
      </c>
      <c r="O7" s="150">
        <v>0</v>
      </c>
      <c r="P7" s="151">
        <v>0</v>
      </c>
      <c r="Q7" s="151">
        <v>0</v>
      </c>
      <c r="R7" s="151">
        <v>0</v>
      </c>
      <c r="S7" s="150">
        <v>0</v>
      </c>
      <c r="T7" s="151">
        <v>0</v>
      </c>
      <c r="U7" s="151">
        <v>0</v>
      </c>
      <c r="V7" s="151">
        <v>0</v>
      </c>
      <c r="W7" s="150">
        <v>0</v>
      </c>
      <c r="X7" s="151">
        <v>0</v>
      </c>
      <c r="Y7" s="151">
        <v>0</v>
      </c>
      <c r="Z7" s="151">
        <v>0</v>
      </c>
      <c r="AA7" s="150">
        <v>0</v>
      </c>
      <c r="AB7" s="151">
        <v>0</v>
      </c>
      <c r="AC7" s="151">
        <v>0</v>
      </c>
      <c r="AD7" s="151">
        <v>0</v>
      </c>
      <c r="AE7" s="150">
        <v>0</v>
      </c>
      <c r="AF7" s="151">
        <v>0</v>
      </c>
      <c r="AG7" s="151">
        <v>0</v>
      </c>
      <c r="AH7" s="151">
        <v>0</v>
      </c>
      <c r="AI7" s="150">
        <v>0</v>
      </c>
      <c r="AJ7" s="151">
        <v>0</v>
      </c>
      <c r="AK7" s="151">
        <v>0</v>
      </c>
      <c r="AL7" s="151">
        <v>0</v>
      </c>
      <c r="AM7" s="150">
        <v>0</v>
      </c>
      <c r="AN7" s="151">
        <v>0</v>
      </c>
      <c r="AO7" s="151">
        <v>0</v>
      </c>
      <c r="AP7" s="151">
        <v>0</v>
      </c>
      <c r="AQ7" s="150">
        <v>0</v>
      </c>
      <c r="AR7" s="151">
        <v>0</v>
      </c>
      <c r="AS7" s="151">
        <v>0</v>
      </c>
      <c r="AT7" s="151">
        <v>0</v>
      </c>
      <c r="AU7" s="150">
        <v>0</v>
      </c>
      <c r="AV7" s="151">
        <v>0</v>
      </c>
      <c r="AW7" s="151">
        <v>0</v>
      </c>
      <c r="AX7" s="151">
        <v>0</v>
      </c>
      <c r="AY7" s="150">
        <v>0</v>
      </c>
      <c r="AZ7" s="151">
        <v>0</v>
      </c>
      <c r="BA7" s="151">
        <v>0</v>
      </c>
      <c r="BB7" s="152">
        <v>0</v>
      </c>
    </row>
    <row r="8" spans="1:54" s="153" customFormat="1">
      <c r="A8" s="154" t="s">
        <v>1421</v>
      </c>
      <c r="B8" s="155">
        <v>28</v>
      </c>
      <c r="C8" s="150">
        <v>0</v>
      </c>
      <c r="D8" s="151">
        <v>0</v>
      </c>
      <c r="E8" s="151">
        <v>0</v>
      </c>
      <c r="F8" s="151">
        <v>0</v>
      </c>
      <c r="G8" s="150">
        <v>0</v>
      </c>
      <c r="H8" s="151">
        <v>0</v>
      </c>
      <c r="I8" s="151">
        <v>0</v>
      </c>
      <c r="J8" s="151">
        <v>0</v>
      </c>
      <c r="K8" s="150">
        <v>0</v>
      </c>
      <c r="L8" s="151">
        <v>0</v>
      </c>
      <c r="M8" s="151">
        <v>0</v>
      </c>
      <c r="N8" s="151">
        <v>0</v>
      </c>
      <c r="O8" s="150"/>
      <c r="P8" s="151"/>
      <c r="Q8" s="151"/>
      <c r="R8" s="151"/>
      <c r="S8" s="150">
        <v>0</v>
      </c>
      <c r="T8" s="151">
        <v>0</v>
      </c>
      <c r="U8" s="151">
        <v>0</v>
      </c>
      <c r="V8" s="151">
        <v>0</v>
      </c>
      <c r="W8" s="150">
        <v>0</v>
      </c>
      <c r="X8" s="151">
        <v>0</v>
      </c>
      <c r="Y8" s="151">
        <v>0</v>
      </c>
      <c r="Z8" s="151">
        <v>0</v>
      </c>
      <c r="AA8" s="150">
        <v>0</v>
      </c>
      <c r="AB8" s="151">
        <v>0</v>
      </c>
      <c r="AC8" s="151">
        <v>0</v>
      </c>
      <c r="AD8" s="151">
        <v>0</v>
      </c>
      <c r="AE8" s="150">
        <v>0</v>
      </c>
      <c r="AF8" s="151">
        <v>0</v>
      </c>
      <c r="AG8" s="151">
        <v>0</v>
      </c>
      <c r="AH8" s="151">
        <v>0</v>
      </c>
      <c r="AI8" s="150">
        <v>0</v>
      </c>
      <c r="AJ8" s="151">
        <v>0</v>
      </c>
      <c r="AK8" s="151">
        <v>0</v>
      </c>
      <c r="AL8" s="151">
        <v>0</v>
      </c>
      <c r="AM8" s="150">
        <v>0</v>
      </c>
      <c r="AN8" s="151">
        <v>0</v>
      </c>
      <c r="AO8" s="151">
        <v>0</v>
      </c>
      <c r="AP8" s="151">
        <v>0</v>
      </c>
      <c r="AQ8" s="150">
        <v>0</v>
      </c>
      <c r="AR8" s="151">
        <v>0</v>
      </c>
      <c r="AS8" s="151">
        <v>0</v>
      </c>
      <c r="AT8" s="151">
        <v>0</v>
      </c>
      <c r="AU8" s="150">
        <v>0</v>
      </c>
      <c r="AV8" s="151">
        <v>0</v>
      </c>
      <c r="AW8" s="151">
        <v>0</v>
      </c>
      <c r="AX8" s="151">
        <v>0</v>
      </c>
      <c r="AY8" s="150"/>
      <c r="AZ8" s="151"/>
      <c r="BA8" s="151"/>
      <c r="BB8" s="152"/>
    </row>
    <row r="9" spans="1:54" s="153" customFormat="1">
      <c r="A9" s="156" t="s">
        <v>1422</v>
      </c>
      <c r="B9" s="149"/>
      <c r="C9" s="157">
        <f>SUMIFS('RMC INPUT-OUTPUT'!$M$6:$M$9998,'RMC INPUT-OUTPUT'!$A$6:$A$9998,C2)</f>
        <v>0</v>
      </c>
      <c r="D9" s="157">
        <f>SUMIFS('RMC INPUT-OUTPUT'!$N$6:$N$9998,'RMC INPUT-OUTPUT'!$A$6:$A$9998,C2)</f>
        <v>925</v>
      </c>
      <c r="E9" s="157">
        <f>SUMIFS('RMC INPUT-OUTPUT'!$O$6:$O$9998,'RMC INPUT-OUTPUT'!$A$6:$A$9998,C2)</f>
        <v>925</v>
      </c>
      <c r="F9" s="157">
        <f>SUMIFS('RMC INPUT-OUTPUT'!$P$6:$P$9998,'RMC INPUT-OUTPUT'!$A$6:$A$9998,C2)</f>
        <v>0</v>
      </c>
      <c r="G9" s="157">
        <f>SUMIFS('RMC INPUT-OUTPUT'!$M$6:$M$9998,'RMC INPUT-OUTPUT'!$A$6:$A$9998,G2)</f>
        <v>0</v>
      </c>
      <c r="H9" s="157">
        <f>SUMIFS('RMC INPUT-OUTPUT'!$N$6:$N$9998,'RMC INPUT-OUTPUT'!$A$6:$A$9998,G2)</f>
        <v>2278</v>
      </c>
      <c r="I9" s="157">
        <f>SUMIFS('RMC INPUT-OUTPUT'!$O$6:$O$9998,'RMC INPUT-OUTPUT'!$A$6:$A$9998,G2)</f>
        <v>2278</v>
      </c>
      <c r="J9" s="157">
        <f>SUMIFS('RMC INPUT-OUTPUT'!$P$6:$P$9998,'RMC INPUT-OUTPUT'!$A$6:$A$9998,G2)</f>
        <v>0</v>
      </c>
      <c r="K9" s="157">
        <f>SUMIFS('RMC INPUT-OUTPUT'!$M$6:$M$9998,'RMC INPUT-OUTPUT'!$A$6:$A$9998,K2)</f>
        <v>0</v>
      </c>
      <c r="L9" s="157">
        <f>SUMIFS('RMC INPUT-OUTPUT'!$N$6:$N$9998,'RMC INPUT-OUTPUT'!$A$6:$A$9998,K2)</f>
        <v>2460</v>
      </c>
      <c r="M9" s="157">
        <f>SUMIFS('RMC INPUT-OUTPUT'!$O$6:$O$9998,'RMC INPUT-OUTPUT'!$A$6:$A$9998,K2)</f>
        <v>2460</v>
      </c>
      <c r="N9" s="157">
        <f>SUMIFS('RMC INPUT-OUTPUT'!$P$6:$P$9998,'RMC INPUT-OUTPUT'!$A$6:$A$9998,K2)</f>
        <v>0</v>
      </c>
      <c r="O9" s="157">
        <f>SUMIFS('RMC INPUT-OUTPUT'!$M$6:$M$9998,'RMC INPUT-OUTPUT'!$A$6:$A$9998,O2)</f>
        <v>0</v>
      </c>
      <c r="P9" s="157">
        <f>SUMIFS('RMC INPUT-OUTPUT'!$N$6:$N$9998,'RMC INPUT-OUTPUT'!$A$6:$A$9998,O2)</f>
        <v>4920</v>
      </c>
      <c r="Q9" s="157">
        <f>SUMIFS('RMC INPUT-OUTPUT'!$O$6:$O$9998,'RMC INPUT-OUTPUT'!$A$6:$A$9998,O2)</f>
        <v>4920</v>
      </c>
      <c r="R9" s="157">
        <f>SUMIFS('RMC INPUT-OUTPUT'!$P$6:$P$9998,'RMC INPUT-OUTPUT'!$A$6:$A$9998,O2)</f>
        <v>0</v>
      </c>
      <c r="S9" s="157">
        <f>SUMIFS('RMC INPUT-OUTPUT'!$M$6:$M$9998,'RMC INPUT-OUTPUT'!$A$6:$A$9998,S2)</f>
        <v>0</v>
      </c>
      <c r="T9" s="157">
        <f>SUMIFS('RMC INPUT-OUTPUT'!$N$6:$N$9998,'RMC INPUT-OUTPUT'!$A$6:$A$9998,S2)</f>
        <v>3590</v>
      </c>
      <c r="U9" s="157">
        <f>SUMIFS('RMC INPUT-OUTPUT'!$O$6:$O$9998,'RMC INPUT-OUTPUT'!$A$6:$A$9998,S2)</f>
        <v>3590</v>
      </c>
      <c r="V9" s="157">
        <f>SUMIFS('RMC INPUT-OUTPUT'!$P$6:$P$9998,'RMC INPUT-OUTPUT'!$A$6:$A$9998,S2)</f>
        <v>0</v>
      </c>
      <c r="W9" s="157">
        <f>SUMIFS('RMC INPUT-OUTPUT'!$M$6:$M$9998,'RMC INPUT-OUTPUT'!$A$6:$A$9998,W2)</f>
        <v>0</v>
      </c>
      <c r="X9" s="157">
        <f>SUMIFS('RMC INPUT-OUTPUT'!$N$6:$N$9998,'RMC INPUT-OUTPUT'!$A$6:$A$9998,W2)</f>
        <v>0</v>
      </c>
      <c r="Y9" s="157">
        <f>SUMIFS('RMC INPUT-OUTPUT'!$O$6:$O$9998,'RMC INPUT-OUTPUT'!$A$6:$A$9998,W2)</f>
        <v>0</v>
      </c>
      <c r="Z9" s="157">
        <f>SUMIFS('RMC INPUT-OUTPUT'!$P$6:$P$9998,'RMC INPUT-OUTPUT'!$A$6:$A$9998,W2)</f>
        <v>0</v>
      </c>
      <c r="AA9" s="157">
        <f>SUMIFS('RMC INPUT-OUTPUT'!$M$6:$M$9998,'RMC INPUT-OUTPUT'!$A$6:$A$9998,AA2)</f>
        <v>0</v>
      </c>
      <c r="AB9" s="157">
        <f>SUMIFS('RMC INPUT-OUTPUT'!$N$6:$N$9998,'RMC INPUT-OUTPUT'!$A$6:$A$9998,AA2)</f>
        <v>0</v>
      </c>
      <c r="AC9" s="157">
        <f>SUMIFS('RMC INPUT-OUTPUT'!$O$6:$O$9998,'RMC INPUT-OUTPUT'!$A$6:$A$9998,AA2)</f>
        <v>0</v>
      </c>
      <c r="AD9" s="157">
        <f>SUMIFS('RMC INPUT-OUTPUT'!$P$6:$P$9998,'RMC INPUT-OUTPUT'!$A$6:$A$9998,AA2)</f>
        <v>0</v>
      </c>
      <c r="AE9" s="157">
        <f>SUMIFS('RMC INPUT-OUTPUT'!$M$6:$M$9998,'RMC INPUT-OUTPUT'!$A$6:$A$9998,AE2)</f>
        <v>0</v>
      </c>
      <c r="AF9" s="157">
        <f>SUMIFS('RMC INPUT-OUTPUT'!$N$6:$N$9998,'RMC INPUT-OUTPUT'!$A$6:$A$9998,AE2)</f>
        <v>0</v>
      </c>
      <c r="AG9" s="157">
        <f>SUMIFS('RMC INPUT-OUTPUT'!$O$6:$O$9998,'RMC INPUT-OUTPUT'!$A$6:$A$9998,AE2)</f>
        <v>0</v>
      </c>
      <c r="AH9" s="157">
        <f>SUMIFS('RMC INPUT-OUTPUT'!$P$6:$P$9998,'RMC INPUT-OUTPUT'!$A$6:$A$9998,AE2)</f>
        <v>0</v>
      </c>
      <c r="AI9" s="157">
        <f>SUMIFS('RMC INPUT-OUTPUT'!$M$6:$M$9998,'RMC INPUT-OUTPUT'!$A$6:$A$9998,AI2)</f>
        <v>0</v>
      </c>
      <c r="AJ9" s="157">
        <f>SUMIFS('RMC INPUT-OUTPUT'!$N$6:$N$9998,'RMC INPUT-OUTPUT'!$A$6:$A$9998,AI2)</f>
        <v>0</v>
      </c>
      <c r="AK9" s="157">
        <f>SUMIFS('RMC INPUT-OUTPUT'!$O$6:$O$9998,'RMC INPUT-OUTPUT'!$A$6:$A$9998,AI2)</f>
        <v>0</v>
      </c>
      <c r="AL9" s="157">
        <f>SUMIFS('RMC INPUT-OUTPUT'!$P$6:$P$9998,'RMC INPUT-OUTPUT'!$A$6:$A$9998,AI2)</f>
        <v>0</v>
      </c>
      <c r="AM9" s="157">
        <f>SUMIFS('RMC INPUT-OUTPUT'!$M$6:$M$9998,'RMC INPUT-OUTPUT'!$A$6:$A$9998,AM2)</f>
        <v>0</v>
      </c>
      <c r="AN9" s="157">
        <f>SUMIFS('RMC INPUT-OUTPUT'!$N$6:$N$9998,'RMC INPUT-OUTPUT'!$A$6:$A$9998,AM2)</f>
        <v>0</v>
      </c>
      <c r="AO9" s="157">
        <f>SUMIFS('RMC INPUT-OUTPUT'!$O$6:$O$9998,'RMC INPUT-OUTPUT'!$A$6:$A$9998,AM2)</f>
        <v>0</v>
      </c>
      <c r="AP9" s="157">
        <f>SUMIFS('RMC INPUT-OUTPUT'!$P$6:$P$9998,'RMC INPUT-OUTPUT'!$A$6:$A$9998,AM2)</f>
        <v>0</v>
      </c>
      <c r="AQ9" s="157">
        <f>SUMIFS('RMC INPUT-OUTPUT'!$M$6:$M$9998,'RMC INPUT-OUTPUT'!$A$6:$A$9998,AQ2)</f>
        <v>0</v>
      </c>
      <c r="AR9" s="157">
        <f>SUMIFS('RMC INPUT-OUTPUT'!$N$6:$N$9998,'RMC INPUT-OUTPUT'!$A$6:$A$9998,AQ2)</f>
        <v>0</v>
      </c>
      <c r="AS9" s="157">
        <f>SUMIFS('RMC INPUT-OUTPUT'!$O$6:$O$9998,'RMC INPUT-OUTPUT'!$A$6:$A$9998,AQ2)</f>
        <v>0</v>
      </c>
      <c r="AT9" s="157">
        <f>SUMIFS('RMC INPUT-OUTPUT'!$P$6:$P$9998,'RMC INPUT-OUTPUT'!$A$6:$A$9998,AQ2)</f>
        <v>0</v>
      </c>
      <c r="AU9" s="157">
        <f>SUMIFS('RMC INPUT-OUTPUT'!$M$6:$M$9998,'RMC INPUT-OUTPUT'!$A$6:$A$9998,AU2)</f>
        <v>0</v>
      </c>
      <c r="AV9" s="157">
        <f>SUMIFS('RMC INPUT-OUTPUT'!$N$6:$N$9998,'RMC INPUT-OUTPUT'!$A$6:$A$9998,AU2)</f>
        <v>0</v>
      </c>
      <c r="AW9" s="157">
        <f>SUMIFS('RMC INPUT-OUTPUT'!$O$6:$O$9998,'RMC INPUT-OUTPUT'!$A$6:$A$9998,AU2)</f>
        <v>0</v>
      </c>
      <c r="AX9" s="157">
        <f>SUMIFS('RMC INPUT-OUTPUT'!$P$6:$P$9998,'RMC INPUT-OUTPUT'!$A$6:$A$9998,AU2)</f>
        <v>0</v>
      </c>
      <c r="AY9" s="157">
        <v>0</v>
      </c>
      <c r="AZ9" s="158">
        <v>0</v>
      </c>
      <c r="BA9" s="158">
        <v>0</v>
      </c>
      <c r="BB9" s="159">
        <v>0</v>
      </c>
    </row>
    <row r="10" spans="1:54" s="153" customFormat="1">
      <c r="A10" s="154"/>
      <c r="B10" s="155"/>
      <c r="C10" s="150"/>
      <c r="D10" s="151"/>
      <c r="E10" s="151"/>
      <c r="F10" s="152"/>
      <c r="G10" s="150"/>
      <c r="H10" s="151"/>
      <c r="I10" s="151"/>
      <c r="J10" s="152"/>
      <c r="K10" s="150"/>
      <c r="L10" s="151"/>
      <c r="M10" s="151"/>
      <c r="N10" s="152"/>
      <c r="O10" s="150"/>
      <c r="P10" s="151"/>
      <c r="Q10" s="151"/>
      <c r="R10" s="152"/>
      <c r="S10" s="150"/>
      <c r="T10" s="151"/>
      <c r="U10" s="151"/>
      <c r="V10" s="152"/>
      <c r="W10" s="150"/>
      <c r="X10" s="151"/>
      <c r="Y10" s="151"/>
      <c r="Z10" s="152"/>
      <c r="AA10" s="150"/>
      <c r="AB10" s="151"/>
      <c r="AC10" s="151"/>
      <c r="AD10" s="152"/>
      <c r="AE10" s="150"/>
      <c r="AF10" s="151"/>
      <c r="AG10" s="151"/>
      <c r="AH10" s="152"/>
      <c r="AI10" s="150"/>
      <c r="AJ10" s="151"/>
      <c r="AK10" s="151"/>
      <c r="AL10" s="152"/>
      <c r="AM10" s="150"/>
      <c r="AN10" s="151"/>
      <c r="AO10" s="151"/>
      <c r="AP10" s="152"/>
      <c r="AQ10" s="150"/>
      <c r="AR10" s="151"/>
      <c r="AS10" s="151"/>
      <c r="AT10" s="152"/>
      <c r="AU10" s="150"/>
      <c r="AV10" s="151"/>
      <c r="AW10" s="151"/>
      <c r="AX10" s="152"/>
      <c r="AY10" s="150"/>
      <c r="AZ10" s="151"/>
      <c r="BA10" s="151"/>
      <c r="BB10" s="152"/>
    </row>
    <row r="11" spans="1:54" s="153" customFormat="1" ht="15">
      <c r="A11" s="148" t="s">
        <v>1423</v>
      </c>
      <c r="B11" s="160"/>
      <c r="C11" s="161"/>
      <c r="D11" s="162"/>
      <c r="E11" s="162"/>
      <c r="F11" s="163"/>
      <c r="G11" s="161"/>
      <c r="H11" s="162"/>
      <c r="I11" s="162"/>
      <c r="J11" s="163"/>
      <c r="K11" s="161"/>
      <c r="L11" s="162"/>
      <c r="M11" s="162"/>
      <c r="N11" s="163"/>
      <c r="O11" s="161"/>
      <c r="P11" s="162"/>
      <c r="Q11" s="162"/>
      <c r="R11" s="163"/>
      <c r="S11" s="161"/>
      <c r="T11" s="162"/>
      <c r="U11" s="162"/>
      <c r="V11" s="163"/>
      <c r="W11" s="161"/>
      <c r="X11" s="162"/>
      <c r="Y11" s="162"/>
      <c r="Z11" s="163"/>
      <c r="AA11" s="161"/>
      <c r="AB11" s="162"/>
      <c r="AC11" s="162"/>
      <c r="AD11" s="163"/>
      <c r="AE11" s="161"/>
      <c r="AF11" s="162"/>
      <c r="AG11" s="162"/>
      <c r="AH11" s="163"/>
      <c r="AI11" s="161"/>
      <c r="AJ11" s="162"/>
      <c r="AK11" s="162"/>
      <c r="AL11" s="163"/>
      <c r="AM11" s="161"/>
      <c r="AN11" s="162"/>
      <c r="AO11" s="162"/>
      <c r="AP11" s="163"/>
      <c r="AQ11" s="161"/>
      <c r="AR11" s="162"/>
      <c r="AS11" s="162"/>
      <c r="AT11" s="163"/>
      <c r="AU11" s="161"/>
      <c r="AV11" s="162"/>
      <c r="AW11" s="162"/>
      <c r="AX11" s="163"/>
      <c r="AY11" s="161"/>
      <c r="AZ11" s="162"/>
      <c r="BA11" s="162"/>
      <c r="BB11" s="163"/>
    </row>
    <row r="12" spans="1:54" s="153" customFormat="1">
      <c r="A12" s="154" t="s">
        <v>1418</v>
      </c>
      <c r="B12" s="155">
        <v>5</v>
      </c>
      <c r="C12" s="150"/>
      <c r="D12" s="151"/>
      <c r="E12" s="151"/>
      <c r="F12" s="151"/>
      <c r="G12" s="150"/>
      <c r="H12" s="151"/>
      <c r="I12" s="151"/>
      <c r="J12" s="151"/>
      <c r="K12" s="150"/>
      <c r="L12" s="151"/>
      <c r="M12" s="151"/>
      <c r="N12" s="151"/>
      <c r="O12" s="150"/>
      <c r="P12" s="151"/>
      <c r="Q12" s="151"/>
      <c r="R12" s="151"/>
      <c r="S12" s="150"/>
      <c r="T12" s="151"/>
      <c r="U12" s="151"/>
      <c r="V12" s="151"/>
      <c r="W12" s="150"/>
      <c r="X12" s="151"/>
      <c r="Y12" s="151"/>
      <c r="Z12" s="151"/>
      <c r="AA12" s="150"/>
      <c r="AB12" s="151"/>
      <c r="AC12" s="151"/>
      <c r="AD12" s="151"/>
      <c r="AE12" s="150"/>
      <c r="AF12" s="151"/>
      <c r="AG12" s="151"/>
      <c r="AH12" s="151"/>
      <c r="AI12" s="150"/>
      <c r="AJ12" s="151"/>
      <c r="AK12" s="151"/>
      <c r="AL12" s="152"/>
      <c r="AM12" s="150"/>
      <c r="AN12" s="151"/>
      <c r="AO12" s="151"/>
      <c r="AP12" s="152"/>
      <c r="AQ12" s="150"/>
      <c r="AR12" s="151"/>
      <c r="AS12" s="151"/>
      <c r="AT12" s="152"/>
      <c r="AU12" s="150"/>
      <c r="AV12" s="151"/>
      <c r="AW12" s="151"/>
      <c r="AX12" s="152"/>
      <c r="AY12" s="150">
        <v>0</v>
      </c>
      <c r="AZ12" s="151">
        <v>0</v>
      </c>
      <c r="BA12" s="151">
        <v>0</v>
      </c>
      <c r="BB12" s="152">
        <v>0</v>
      </c>
    </row>
    <row r="13" spans="1:54" s="153" customFormat="1">
      <c r="A13" s="154" t="s">
        <v>1419</v>
      </c>
      <c r="B13" s="155">
        <v>12</v>
      </c>
      <c r="C13" s="150"/>
      <c r="D13" s="151"/>
      <c r="E13" s="151"/>
      <c r="F13" s="151"/>
      <c r="G13" s="150"/>
      <c r="H13" s="151"/>
      <c r="I13" s="151"/>
      <c r="J13" s="151"/>
      <c r="K13" s="150"/>
      <c r="L13" s="151"/>
      <c r="M13" s="151"/>
      <c r="N13" s="151"/>
      <c r="O13" s="150"/>
      <c r="P13" s="151"/>
      <c r="Q13" s="151"/>
      <c r="R13" s="151"/>
      <c r="S13" s="150"/>
      <c r="T13" s="151"/>
      <c r="U13" s="151"/>
      <c r="V13" s="151"/>
      <c r="W13" s="150"/>
      <c r="X13" s="151"/>
      <c r="Y13" s="151"/>
      <c r="Z13" s="151"/>
      <c r="AA13" s="150"/>
      <c r="AB13" s="151"/>
      <c r="AC13" s="151"/>
      <c r="AD13" s="151"/>
      <c r="AE13" s="150"/>
      <c r="AF13" s="151"/>
      <c r="AG13" s="151"/>
      <c r="AH13" s="151"/>
      <c r="AI13" s="150"/>
      <c r="AJ13" s="151"/>
      <c r="AK13" s="151"/>
      <c r="AL13" s="152"/>
      <c r="AM13" s="150"/>
      <c r="AN13" s="151"/>
      <c r="AO13" s="151"/>
      <c r="AP13" s="152"/>
      <c r="AQ13" s="150"/>
      <c r="AR13" s="151"/>
      <c r="AS13" s="151"/>
      <c r="AT13" s="152"/>
      <c r="AU13" s="150"/>
      <c r="AV13" s="151"/>
      <c r="AW13" s="151"/>
      <c r="AX13" s="152"/>
      <c r="AY13" s="150">
        <v>0</v>
      </c>
      <c r="AZ13" s="151">
        <v>0</v>
      </c>
      <c r="BA13" s="151">
        <v>0</v>
      </c>
      <c r="BB13" s="152">
        <v>0</v>
      </c>
    </row>
    <row r="14" spans="1:54" s="153" customFormat="1">
      <c r="A14" s="154" t="s">
        <v>1420</v>
      </c>
      <c r="B14" s="155">
        <v>18</v>
      </c>
      <c r="C14" s="150"/>
      <c r="D14" s="151"/>
      <c r="E14" s="151"/>
      <c r="F14" s="151"/>
      <c r="G14" s="150"/>
      <c r="H14" s="151"/>
      <c r="I14" s="151"/>
      <c r="J14" s="151"/>
      <c r="K14" s="150"/>
      <c r="L14" s="151"/>
      <c r="M14" s="151"/>
      <c r="N14" s="151"/>
      <c r="O14" s="150"/>
      <c r="P14" s="151"/>
      <c r="Q14" s="151"/>
      <c r="R14" s="151"/>
      <c r="S14" s="150"/>
      <c r="T14" s="151"/>
      <c r="U14" s="151"/>
      <c r="V14" s="151"/>
      <c r="W14" s="150"/>
      <c r="X14" s="151"/>
      <c r="Y14" s="151"/>
      <c r="Z14" s="151"/>
      <c r="AA14" s="150"/>
      <c r="AB14" s="151"/>
      <c r="AC14" s="151"/>
      <c r="AD14" s="151"/>
      <c r="AE14" s="150"/>
      <c r="AF14" s="151"/>
      <c r="AG14" s="151"/>
      <c r="AH14" s="151"/>
      <c r="AI14" s="150"/>
      <c r="AJ14" s="151"/>
      <c r="AK14" s="151"/>
      <c r="AL14" s="152"/>
      <c r="AM14" s="150"/>
      <c r="AN14" s="151"/>
      <c r="AO14" s="151"/>
      <c r="AP14" s="152"/>
      <c r="AQ14" s="150"/>
      <c r="AR14" s="151"/>
      <c r="AS14" s="151"/>
      <c r="AT14" s="152"/>
      <c r="AU14" s="150"/>
      <c r="AV14" s="151"/>
      <c r="AW14" s="151"/>
      <c r="AX14" s="152"/>
      <c r="AY14" s="150">
        <v>0</v>
      </c>
      <c r="AZ14" s="151">
        <v>0</v>
      </c>
      <c r="BA14" s="151">
        <v>0</v>
      </c>
      <c r="BB14" s="152">
        <v>0</v>
      </c>
    </row>
    <row r="15" spans="1:54" s="153" customFormat="1">
      <c r="A15" s="154" t="s">
        <v>1421</v>
      </c>
      <c r="B15" s="155">
        <v>28</v>
      </c>
      <c r="C15" s="150"/>
      <c r="D15" s="151"/>
      <c r="E15" s="151"/>
      <c r="F15" s="151"/>
      <c r="G15" s="150"/>
      <c r="H15" s="151"/>
      <c r="I15" s="151"/>
      <c r="J15" s="151"/>
      <c r="K15" s="150"/>
      <c r="L15" s="151"/>
      <c r="M15" s="151"/>
      <c r="N15" s="151"/>
      <c r="O15" s="150"/>
      <c r="P15" s="151"/>
      <c r="Q15" s="151"/>
      <c r="R15" s="151"/>
      <c r="S15" s="150"/>
      <c r="T15" s="151"/>
      <c r="U15" s="151"/>
      <c r="V15" s="151"/>
      <c r="W15" s="150"/>
      <c r="X15" s="151"/>
      <c r="Y15" s="151"/>
      <c r="Z15" s="151"/>
      <c r="AA15" s="150"/>
      <c r="AB15" s="151"/>
      <c r="AC15" s="151"/>
      <c r="AD15" s="151"/>
      <c r="AE15" s="150"/>
      <c r="AF15" s="151"/>
      <c r="AG15" s="151"/>
      <c r="AH15" s="151"/>
      <c r="AI15" s="150"/>
      <c r="AJ15" s="151"/>
      <c r="AK15" s="151"/>
      <c r="AL15" s="152"/>
      <c r="AM15" s="150"/>
      <c r="AN15" s="151"/>
      <c r="AO15" s="151"/>
      <c r="AP15" s="152"/>
      <c r="AQ15" s="150"/>
      <c r="AR15" s="151"/>
      <c r="AS15" s="151"/>
      <c r="AT15" s="152"/>
      <c r="AU15" s="150"/>
      <c r="AV15" s="151"/>
      <c r="AW15" s="151"/>
      <c r="AX15" s="152"/>
      <c r="AY15" s="150">
        <v>0</v>
      </c>
      <c r="AZ15" s="151">
        <v>0</v>
      </c>
      <c r="BA15" s="151">
        <v>0</v>
      </c>
      <c r="BB15" s="152">
        <v>0</v>
      </c>
    </row>
    <row r="16" spans="1:54" s="153" customFormat="1">
      <c r="A16" s="156" t="s">
        <v>1424</v>
      </c>
      <c r="B16" s="149"/>
      <c r="C16" s="157">
        <v>0</v>
      </c>
      <c r="D16" s="158">
        <v>0</v>
      </c>
      <c r="E16" s="158">
        <v>0</v>
      </c>
      <c r="F16" s="159">
        <v>0</v>
      </c>
      <c r="G16" s="157">
        <v>0</v>
      </c>
      <c r="H16" s="158">
        <v>0</v>
      </c>
      <c r="I16" s="158">
        <v>0</v>
      </c>
      <c r="J16" s="159">
        <v>0</v>
      </c>
      <c r="K16" s="157">
        <v>0</v>
      </c>
      <c r="L16" s="158">
        <v>0</v>
      </c>
      <c r="M16" s="158">
        <v>0</v>
      </c>
      <c r="N16" s="159">
        <v>0</v>
      </c>
      <c r="O16" s="157">
        <v>0</v>
      </c>
      <c r="P16" s="158">
        <v>0</v>
      </c>
      <c r="Q16" s="158">
        <v>0</v>
      </c>
      <c r="R16" s="159">
        <v>0</v>
      </c>
      <c r="S16" s="157">
        <v>0</v>
      </c>
      <c r="T16" s="158">
        <v>0</v>
      </c>
      <c r="U16" s="158">
        <v>0</v>
      </c>
      <c r="V16" s="159">
        <v>0</v>
      </c>
      <c r="W16" s="157">
        <v>0</v>
      </c>
      <c r="X16" s="158">
        <v>0</v>
      </c>
      <c r="Y16" s="158">
        <v>0</v>
      </c>
      <c r="Z16" s="159">
        <v>0</v>
      </c>
      <c r="AA16" s="157">
        <v>0</v>
      </c>
      <c r="AB16" s="158">
        <v>0</v>
      </c>
      <c r="AC16" s="158">
        <v>0</v>
      </c>
      <c r="AD16" s="159">
        <v>0</v>
      </c>
      <c r="AE16" s="157">
        <v>0</v>
      </c>
      <c r="AF16" s="158">
        <v>0</v>
      </c>
      <c r="AG16" s="158">
        <v>0</v>
      </c>
      <c r="AH16" s="159">
        <v>0</v>
      </c>
      <c r="AI16" s="157">
        <v>0</v>
      </c>
      <c r="AJ16" s="158">
        <v>0</v>
      </c>
      <c r="AK16" s="158">
        <v>0</v>
      </c>
      <c r="AL16" s="159">
        <v>0</v>
      </c>
      <c r="AM16" s="157">
        <v>0</v>
      </c>
      <c r="AN16" s="158">
        <v>0</v>
      </c>
      <c r="AO16" s="158">
        <v>0</v>
      </c>
      <c r="AP16" s="159">
        <v>0</v>
      </c>
      <c r="AQ16" s="157">
        <v>0</v>
      </c>
      <c r="AR16" s="158">
        <v>0</v>
      </c>
      <c r="AS16" s="158">
        <v>0</v>
      </c>
      <c r="AT16" s="159">
        <v>0</v>
      </c>
      <c r="AU16" s="157">
        <v>0</v>
      </c>
      <c r="AV16" s="158">
        <v>0</v>
      </c>
      <c r="AW16" s="158">
        <v>0</v>
      </c>
      <c r="AX16" s="159">
        <v>0</v>
      </c>
      <c r="AY16" s="157">
        <v>0</v>
      </c>
      <c r="AZ16" s="158">
        <v>0</v>
      </c>
      <c r="BA16" s="158">
        <v>0</v>
      </c>
      <c r="BB16" s="159">
        <v>0</v>
      </c>
    </row>
    <row r="17" spans="1:54" s="153" customFormat="1">
      <c r="A17" s="154"/>
      <c r="B17" s="155"/>
      <c r="C17" s="150"/>
      <c r="D17" s="151"/>
      <c r="E17" s="151"/>
      <c r="F17" s="152"/>
      <c r="G17" s="150"/>
      <c r="H17" s="151"/>
      <c r="I17" s="151"/>
      <c r="J17" s="152"/>
      <c r="K17" s="150"/>
      <c r="L17" s="151"/>
      <c r="M17" s="151"/>
      <c r="N17" s="152"/>
      <c r="O17" s="150"/>
      <c r="P17" s="151"/>
      <c r="Q17" s="151"/>
      <c r="R17" s="152"/>
      <c r="S17" s="150"/>
      <c r="T17" s="151"/>
      <c r="U17" s="151"/>
      <c r="V17" s="152"/>
      <c r="W17" s="150"/>
      <c r="X17" s="151"/>
      <c r="Y17" s="151"/>
      <c r="Z17" s="152"/>
      <c r="AA17" s="150"/>
      <c r="AB17" s="151"/>
      <c r="AC17" s="151"/>
      <c r="AD17" s="152"/>
      <c r="AE17" s="150"/>
      <c r="AF17" s="151"/>
      <c r="AG17" s="151"/>
      <c r="AH17" s="152"/>
      <c r="AI17" s="150"/>
      <c r="AJ17" s="151"/>
      <c r="AK17" s="151"/>
      <c r="AL17" s="152"/>
      <c r="AM17" s="150"/>
      <c r="AN17" s="151"/>
      <c r="AO17" s="151"/>
      <c r="AP17" s="152"/>
      <c r="AQ17" s="150"/>
      <c r="AR17" s="151"/>
      <c r="AS17" s="151"/>
      <c r="AT17" s="152"/>
      <c r="AU17" s="150"/>
      <c r="AV17" s="151"/>
      <c r="AW17" s="151"/>
      <c r="AX17" s="152"/>
      <c r="AY17" s="150"/>
      <c r="AZ17" s="151"/>
      <c r="BA17" s="151"/>
      <c r="BB17" s="152"/>
    </row>
    <row r="18" spans="1:54" s="153" customFormat="1" ht="13.5" thickBot="1">
      <c r="A18" s="164" t="s">
        <v>1425</v>
      </c>
      <c r="B18" s="164"/>
      <c r="C18" s="165">
        <v>0</v>
      </c>
      <c r="D18" s="166">
        <v>0</v>
      </c>
      <c r="E18" s="166">
        <v>0</v>
      </c>
      <c r="F18" s="167">
        <v>0</v>
      </c>
      <c r="G18" s="165">
        <v>0</v>
      </c>
      <c r="H18" s="166">
        <v>0</v>
      </c>
      <c r="I18" s="166">
        <v>0</v>
      </c>
      <c r="J18" s="167">
        <v>0</v>
      </c>
      <c r="K18" s="165">
        <v>0</v>
      </c>
      <c r="L18" s="166">
        <v>0</v>
      </c>
      <c r="M18" s="166">
        <v>0</v>
      </c>
      <c r="N18" s="167">
        <v>0</v>
      </c>
      <c r="O18" s="165">
        <v>55665.960000000006</v>
      </c>
      <c r="P18" s="166">
        <v>0</v>
      </c>
      <c r="Q18" s="166">
        <v>7793.2344000000012</v>
      </c>
      <c r="R18" s="167">
        <v>7793.2344000000012</v>
      </c>
      <c r="S18" s="165">
        <v>0</v>
      </c>
      <c r="T18" s="166">
        <v>0</v>
      </c>
      <c r="U18" s="166">
        <v>0</v>
      </c>
      <c r="V18" s="167">
        <v>0</v>
      </c>
      <c r="W18" s="165">
        <v>0</v>
      </c>
      <c r="X18" s="166">
        <v>0</v>
      </c>
      <c r="Y18" s="166">
        <v>0</v>
      </c>
      <c r="Z18" s="167">
        <v>0</v>
      </c>
      <c r="AA18" s="165">
        <v>0</v>
      </c>
      <c r="AB18" s="166">
        <v>0</v>
      </c>
      <c r="AC18" s="166">
        <v>0</v>
      </c>
      <c r="AD18" s="167">
        <v>0</v>
      </c>
      <c r="AE18" s="165">
        <v>0</v>
      </c>
      <c r="AF18" s="166">
        <v>0</v>
      </c>
      <c r="AG18" s="166">
        <v>0</v>
      </c>
      <c r="AH18" s="167">
        <v>0</v>
      </c>
      <c r="AI18" s="165">
        <v>0</v>
      </c>
      <c r="AJ18" s="166">
        <v>0</v>
      </c>
      <c r="AK18" s="166">
        <v>0</v>
      </c>
      <c r="AL18" s="167">
        <v>0</v>
      </c>
      <c r="AM18" s="165">
        <v>0</v>
      </c>
      <c r="AN18" s="166">
        <v>0</v>
      </c>
      <c r="AO18" s="166">
        <v>0</v>
      </c>
      <c r="AP18" s="167">
        <v>0</v>
      </c>
      <c r="AQ18" s="165">
        <v>0</v>
      </c>
      <c r="AR18" s="166">
        <v>0</v>
      </c>
      <c r="AS18" s="166">
        <v>0</v>
      </c>
      <c r="AT18" s="167">
        <v>0</v>
      </c>
      <c r="AU18" s="165">
        <v>0</v>
      </c>
      <c r="AV18" s="166">
        <v>0</v>
      </c>
      <c r="AW18" s="166">
        <v>0</v>
      </c>
      <c r="AX18" s="167">
        <v>0</v>
      </c>
      <c r="AY18" s="165">
        <v>0</v>
      </c>
      <c r="AZ18" s="166">
        <v>0</v>
      </c>
      <c r="BA18" s="166">
        <v>0</v>
      </c>
      <c r="BB18" s="167">
        <v>0</v>
      </c>
    </row>
    <row r="19" spans="1:54" s="153" customFormat="1">
      <c r="A19" s="144"/>
      <c r="B19" s="144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</row>
    <row r="20" spans="1:54" s="153" customFormat="1">
      <c r="A20" s="144"/>
      <c r="B20" s="144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</row>
    <row r="21" spans="1:54" ht="13.5" thickBot="1">
      <c r="A21" s="142" t="s">
        <v>1426</v>
      </c>
      <c r="B21" s="142"/>
    </row>
    <row r="22" spans="1:54" ht="15" customHeight="1">
      <c r="A22" s="673" t="s">
        <v>1414</v>
      </c>
      <c r="B22" s="673" t="s">
        <v>17</v>
      </c>
      <c r="C22" s="670">
        <v>43556</v>
      </c>
      <c r="D22" s="671"/>
      <c r="E22" s="671"/>
      <c r="F22" s="672"/>
      <c r="G22" s="670">
        <v>43586</v>
      </c>
      <c r="H22" s="671"/>
      <c r="I22" s="671"/>
      <c r="J22" s="672"/>
      <c r="K22" s="670">
        <v>43617</v>
      </c>
      <c r="L22" s="671"/>
      <c r="M22" s="671"/>
      <c r="N22" s="672"/>
      <c r="O22" s="670">
        <v>43647</v>
      </c>
      <c r="P22" s="671"/>
      <c r="Q22" s="671"/>
      <c r="R22" s="672"/>
      <c r="S22" s="670">
        <v>43678</v>
      </c>
      <c r="T22" s="671"/>
      <c r="U22" s="671"/>
      <c r="V22" s="672"/>
      <c r="W22" s="670">
        <v>43709</v>
      </c>
      <c r="X22" s="671"/>
      <c r="Y22" s="671"/>
      <c r="Z22" s="672"/>
      <c r="AA22" s="670">
        <v>43739</v>
      </c>
      <c r="AB22" s="671"/>
      <c r="AC22" s="671"/>
      <c r="AD22" s="672"/>
      <c r="AE22" s="670">
        <v>43770</v>
      </c>
      <c r="AF22" s="671"/>
      <c r="AG22" s="671"/>
      <c r="AH22" s="672"/>
      <c r="AI22" s="670">
        <v>43800</v>
      </c>
      <c r="AJ22" s="671"/>
      <c r="AK22" s="671"/>
      <c r="AL22" s="672"/>
      <c r="AM22" s="670">
        <v>43831</v>
      </c>
      <c r="AN22" s="671"/>
      <c r="AO22" s="671"/>
      <c r="AP22" s="672"/>
      <c r="AQ22" s="670">
        <v>43862</v>
      </c>
      <c r="AR22" s="671"/>
      <c r="AS22" s="671"/>
      <c r="AT22" s="672"/>
      <c r="AU22" s="670">
        <v>43891</v>
      </c>
      <c r="AV22" s="671"/>
      <c r="AW22" s="671"/>
      <c r="AX22" s="672"/>
      <c r="AY22" s="675" t="s">
        <v>1415</v>
      </c>
      <c r="AZ22" s="675"/>
      <c r="BA22" s="675"/>
      <c r="BB22" s="676"/>
    </row>
    <row r="23" spans="1:54" ht="15" customHeight="1">
      <c r="A23" s="674"/>
      <c r="B23" s="674"/>
      <c r="C23" s="145" t="s">
        <v>1416</v>
      </c>
      <c r="D23" s="146" t="s">
        <v>27</v>
      </c>
      <c r="E23" s="146" t="s">
        <v>28</v>
      </c>
      <c r="F23" s="147" t="s">
        <v>29</v>
      </c>
      <c r="G23" s="145" t="s">
        <v>1416</v>
      </c>
      <c r="H23" s="146" t="s">
        <v>27</v>
      </c>
      <c r="I23" s="146" t="s">
        <v>28</v>
      </c>
      <c r="J23" s="147" t="s">
        <v>29</v>
      </c>
      <c r="K23" s="145" t="s">
        <v>1416</v>
      </c>
      <c r="L23" s="146" t="s">
        <v>27</v>
      </c>
      <c r="M23" s="146" t="s">
        <v>28</v>
      </c>
      <c r="N23" s="147" t="s">
        <v>29</v>
      </c>
      <c r="O23" s="145" t="s">
        <v>1416</v>
      </c>
      <c r="P23" s="146" t="s">
        <v>27</v>
      </c>
      <c r="Q23" s="146" t="s">
        <v>28</v>
      </c>
      <c r="R23" s="147" t="s">
        <v>29</v>
      </c>
      <c r="S23" s="145" t="s">
        <v>1416</v>
      </c>
      <c r="T23" s="146" t="s">
        <v>27</v>
      </c>
      <c r="U23" s="146" t="s">
        <v>28</v>
      </c>
      <c r="V23" s="147" t="s">
        <v>29</v>
      </c>
      <c r="W23" s="145" t="s">
        <v>1416</v>
      </c>
      <c r="X23" s="146" t="s">
        <v>27</v>
      </c>
      <c r="Y23" s="146" t="s">
        <v>28</v>
      </c>
      <c r="Z23" s="147" t="s">
        <v>29</v>
      </c>
      <c r="AA23" s="145" t="s">
        <v>1416</v>
      </c>
      <c r="AB23" s="146" t="s">
        <v>27</v>
      </c>
      <c r="AC23" s="146" t="s">
        <v>28</v>
      </c>
      <c r="AD23" s="147" t="s">
        <v>29</v>
      </c>
      <c r="AE23" s="145" t="s">
        <v>1416</v>
      </c>
      <c r="AF23" s="146" t="s">
        <v>27</v>
      </c>
      <c r="AG23" s="146" t="s">
        <v>28</v>
      </c>
      <c r="AH23" s="147" t="s">
        <v>29</v>
      </c>
      <c r="AI23" s="145" t="s">
        <v>1416</v>
      </c>
      <c r="AJ23" s="146" t="s">
        <v>27</v>
      </c>
      <c r="AK23" s="146" t="s">
        <v>28</v>
      </c>
      <c r="AL23" s="147" t="s">
        <v>29</v>
      </c>
      <c r="AM23" s="145" t="s">
        <v>1416</v>
      </c>
      <c r="AN23" s="146" t="s">
        <v>27</v>
      </c>
      <c r="AO23" s="146" t="s">
        <v>28</v>
      </c>
      <c r="AP23" s="147" t="s">
        <v>29</v>
      </c>
      <c r="AQ23" s="145" t="s">
        <v>1416</v>
      </c>
      <c r="AR23" s="146" t="s">
        <v>27</v>
      </c>
      <c r="AS23" s="146" t="s">
        <v>28</v>
      </c>
      <c r="AT23" s="147" t="s">
        <v>29</v>
      </c>
      <c r="AU23" s="145" t="s">
        <v>1416</v>
      </c>
      <c r="AV23" s="146" t="s">
        <v>27</v>
      </c>
      <c r="AW23" s="146" t="s">
        <v>28</v>
      </c>
      <c r="AX23" s="147" t="s">
        <v>29</v>
      </c>
      <c r="AY23" s="145" t="s">
        <v>1416</v>
      </c>
      <c r="AZ23" s="146" t="s">
        <v>27</v>
      </c>
      <c r="BA23" s="146" t="s">
        <v>28</v>
      </c>
      <c r="BB23" s="147" t="s">
        <v>29</v>
      </c>
    </row>
    <row r="24" spans="1:54" s="174" customFormat="1" ht="28.5" customHeight="1">
      <c r="A24" s="169" t="s">
        <v>1427</v>
      </c>
      <c r="B24" s="170"/>
      <c r="C24" s="171">
        <v>0</v>
      </c>
      <c r="D24" s="172">
        <v>0</v>
      </c>
      <c r="E24" s="172">
        <v>0</v>
      </c>
      <c r="F24" s="172">
        <v>0</v>
      </c>
      <c r="G24" s="171">
        <v>0</v>
      </c>
      <c r="H24" s="172">
        <v>0</v>
      </c>
      <c r="I24" s="172">
        <v>0</v>
      </c>
      <c r="J24" s="172">
        <v>0</v>
      </c>
      <c r="K24" s="171">
        <v>0</v>
      </c>
      <c r="L24" s="172">
        <v>0</v>
      </c>
      <c r="M24" s="172">
        <v>0</v>
      </c>
      <c r="N24" s="172">
        <v>0</v>
      </c>
      <c r="O24" s="171">
        <v>55665.960000000006</v>
      </c>
      <c r="P24" s="172">
        <v>0</v>
      </c>
      <c r="Q24" s="172">
        <v>7793.2344000000012</v>
      </c>
      <c r="R24" s="172">
        <v>7793.2344000000012</v>
      </c>
      <c r="S24" s="171"/>
      <c r="T24" s="172"/>
      <c r="U24" s="172"/>
      <c r="V24" s="173"/>
      <c r="W24" s="171"/>
      <c r="X24" s="172"/>
      <c r="Y24" s="172"/>
      <c r="Z24" s="172"/>
      <c r="AA24" s="171"/>
      <c r="AB24" s="172"/>
      <c r="AC24" s="172"/>
      <c r="AD24" s="173"/>
      <c r="AE24" s="171"/>
      <c r="AF24" s="172"/>
      <c r="AG24" s="172"/>
      <c r="AH24" s="173"/>
      <c r="AI24" s="171"/>
      <c r="AJ24" s="172"/>
      <c r="AK24" s="172"/>
      <c r="AL24" s="173"/>
      <c r="AM24" s="171"/>
      <c r="AN24" s="172"/>
      <c r="AO24" s="172"/>
      <c r="AP24" s="173"/>
      <c r="AQ24" s="171"/>
      <c r="AR24" s="172"/>
      <c r="AS24" s="172"/>
      <c r="AT24" s="173"/>
      <c r="AU24" s="171"/>
      <c r="AV24" s="172"/>
      <c r="AW24" s="172"/>
      <c r="AX24" s="173"/>
      <c r="AY24" s="150">
        <v>55665.960000000006</v>
      </c>
      <c r="AZ24" s="151">
        <v>0</v>
      </c>
      <c r="BA24" s="151">
        <v>7793.2344000000012</v>
      </c>
      <c r="BB24" s="152">
        <v>7793.2344000000012</v>
      </c>
    </row>
    <row r="25" spans="1:54" s="153" customFormat="1" ht="13.5" thickBot="1">
      <c r="A25" s="164" t="s">
        <v>1425</v>
      </c>
      <c r="B25" s="164"/>
      <c r="C25" s="165">
        <v>0</v>
      </c>
      <c r="D25" s="166">
        <v>0</v>
      </c>
      <c r="E25" s="166">
        <v>0</v>
      </c>
      <c r="F25" s="167">
        <v>0</v>
      </c>
      <c r="G25" s="165">
        <v>0</v>
      </c>
      <c r="H25" s="166">
        <v>0</v>
      </c>
      <c r="I25" s="166">
        <v>0</v>
      </c>
      <c r="J25" s="167">
        <v>0</v>
      </c>
      <c r="K25" s="165">
        <v>0</v>
      </c>
      <c r="L25" s="166">
        <v>0</v>
      </c>
      <c r="M25" s="166">
        <v>0</v>
      </c>
      <c r="N25" s="167">
        <v>0</v>
      </c>
      <c r="O25" s="165">
        <v>55665.960000000006</v>
      </c>
      <c r="P25" s="166">
        <v>0</v>
      </c>
      <c r="Q25" s="166">
        <v>7793.2344000000012</v>
      </c>
      <c r="R25" s="167">
        <v>7793.2344000000012</v>
      </c>
      <c r="S25" s="165">
        <v>0</v>
      </c>
      <c r="T25" s="166">
        <v>0</v>
      </c>
      <c r="U25" s="166">
        <v>0</v>
      </c>
      <c r="V25" s="167">
        <v>0</v>
      </c>
      <c r="W25" s="165">
        <v>0</v>
      </c>
      <c r="X25" s="166">
        <v>0</v>
      </c>
      <c r="Y25" s="166">
        <v>0</v>
      </c>
      <c r="Z25" s="167">
        <v>0</v>
      </c>
      <c r="AA25" s="165">
        <v>0</v>
      </c>
      <c r="AB25" s="166">
        <v>0</v>
      </c>
      <c r="AC25" s="166">
        <v>0</v>
      </c>
      <c r="AD25" s="167">
        <v>0</v>
      </c>
      <c r="AE25" s="165">
        <v>0</v>
      </c>
      <c r="AF25" s="166">
        <v>0</v>
      </c>
      <c r="AG25" s="166">
        <v>0</v>
      </c>
      <c r="AH25" s="167">
        <v>0</v>
      </c>
      <c r="AI25" s="165">
        <v>0</v>
      </c>
      <c r="AJ25" s="166">
        <v>0</v>
      </c>
      <c r="AK25" s="166">
        <v>0</v>
      </c>
      <c r="AL25" s="167">
        <v>0</v>
      </c>
      <c r="AM25" s="165">
        <v>0</v>
      </c>
      <c r="AN25" s="166">
        <v>0</v>
      </c>
      <c r="AO25" s="166">
        <v>0</v>
      </c>
      <c r="AP25" s="167">
        <v>0</v>
      </c>
      <c r="AQ25" s="165">
        <v>0</v>
      </c>
      <c r="AR25" s="166">
        <v>0</v>
      </c>
      <c r="AS25" s="166">
        <v>0</v>
      </c>
      <c r="AT25" s="167">
        <v>0</v>
      </c>
      <c r="AU25" s="165">
        <v>0</v>
      </c>
      <c r="AV25" s="166">
        <v>0</v>
      </c>
      <c r="AW25" s="166">
        <v>0</v>
      </c>
      <c r="AX25" s="167">
        <v>0</v>
      </c>
      <c r="AY25" s="165">
        <v>55665.960000000006</v>
      </c>
      <c r="AZ25" s="166">
        <v>0</v>
      </c>
      <c r="BA25" s="166">
        <v>7793.2344000000012</v>
      </c>
      <c r="BB25" s="167">
        <v>7793.2344000000012</v>
      </c>
    </row>
    <row r="28" spans="1:54" ht="13.5" thickBot="1">
      <c r="A28" s="142" t="s">
        <v>1428</v>
      </c>
      <c r="B28" s="142"/>
    </row>
    <row r="29" spans="1:54" ht="15" customHeight="1">
      <c r="A29" s="673" t="s">
        <v>1414</v>
      </c>
      <c r="B29" s="175"/>
      <c r="C29" s="677" t="s">
        <v>1429</v>
      </c>
      <c r="D29" s="675"/>
      <c r="E29" s="675"/>
      <c r="F29" s="676"/>
      <c r="G29" s="675" t="s">
        <v>1430</v>
      </c>
      <c r="H29" s="675"/>
      <c r="I29" s="675"/>
      <c r="J29" s="676"/>
      <c r="K29" s="677" t="s">
        <v>1431</v>
      </c>
      <c r="L29" s="675"/>
      <c r="M29" s="675"/>
      <c r="N29" s="676"/>
      <c r="O29" s="677" t="s">
        <v>1432</v>
      </c>
      <c r="P29" s="675"/>
      <c r="Q29" s="675"/>
      <c r="R29" s="676"/>
      <c r="S29" s="675" t="s">
        <v>1433</v>
      </c>
      <c r="T29" s="675"/>
      <c r="U29" s="675"/>
      <c r="V29" s="676"/>
      <c r="W29" s="675" t="s">
        <v>1434</v>
      </c>
      <c r="X29" s="675"/>
      <c r="Y29" s="675"/>
      <c r="Z29" s="676"/>
      <c r="AA29" s="675" t="s">
        <v>1435</v>
      </c>
      <c r="AB29" s="675"/>
      <c r="AC29" s="675"/>
      <c r="AD29" s="676"/>
      <c r="AE29" s="675" t="s">
        <v>1436</v>
      </c>
      <c r="AF29" s="675"/>
      <c r="AG29" s="675"/>
      <c r="AH29" s="676"/>
      <c r="AI29" s="675" t="s">
        <v>1437</v>
      </c>
      <c r="AJ29" s="675"/>
      <c r="AK29" s="675"/>
      <c r="AL29" s="676"/>
      <c r="AM29" s="675" t="s">
        <v>1438</v>
      </c>
      <c r="AN29" s="675"/>
      <c r="AO29" s="675"/>
      <c r="AP29" s="676"/>
      <c r="AQ29" s="675" t="s">
        <v>1439</v>
      </c>
      <c r="AR29" s="675"/>
      <c r="AS29" s="675"/>
      <c r="AT29" s="676"/>
      <c r="AU29" s="675" t="s">
        <v>1440</v>
      </c>
      <c r="AV29" s="675"/>
      <c r="AW29" s="675"/>
      <c r="AX29" s="676"/>
      <c r="AY29" s="675" t="s">
        <v>1415</v>
      </c>
      <c r="AZ29" s="675"/>
      <c r="BA29" s="675"/>
      <c r="BB29" s="676"/>
    </row>
    <row r="30" spans="1:54" ht="15" customHeight="1">
      <c r="A30" s="674"/>
      <c r="B30" s="176"/>
      <c r="C30" s="145" t="s">
        <v>1416</v>
      </c>
      <c r="D30" s="146" t="s">
        <v>27</v>
      </c>
      <c r="E30" s="146" t="s">
        <v>28</v>
      </c>
      <c r="F30" s="147" t="s">
        <v>29</v>
      </c>
      <c r="G30" s="145" t="s">
        <v>1416</v>
      </c>
      <c r="H30" s="146" t="s">
        <v>27</v>
      </c>
      <c r="I30" s="146" t="s">
        <v>28</v>
      </c>
      <c r="J30" s="147" t="s">
        <v>29</v>
      </c>
      <c r="K30" s="145" t="s">
        <v>1416</v>
      </c>
      <c r="L30" s="146" t="s">
        <v>27</v>
      </c>
      <c r="M30" s="146" t="s">
        <v>28</v>
      </c>
      <c r="N30" s="147" t="s">
        <v>29</v>
      </c>
      <c r="O30" s="145" t="s">
        <v>1416</v>
      </c>
      <c r="P30" s="146" t="s">
        <v>27</v>
      </c>
      <c r="Q30" s="146" t="s">
        <v>28</v>
      </c>
      <c r="R30" s="147" t="s">
        <v>29</v>
      </c>
      <c r="S30" s="145" t="s">
        <v>1416</v>
      </c>
      <c r="T30" s="146" t="s">
        <v>27</v>
      </c>
      <c r="U30" s="146" t="s">
        <v>28</v>
      </c>
      <c r="V30" s="147" t="s">
        <v>29</v>
      </c>
      <c r="W30" s="145" t="s">
        <v>1416</v>
      </c>
      <c r="X30" s="146" t="s">
        <v>27</v>
      </c>
      <c r="Y30" s="146" t="s">
        <v>28</v>
      </c>
      <c r="Z30" s="147" t="s">
        <v>29</v>
      </c>
      <c r="AA30" s="145" t="s">
        <v>1416</v>
      </c>
      <c r="AB30" s="146" t="s">
        <v>27</v>
      </c>
      <c r="AC30" s="146" t="s">
        <v>28</v>
      </c>
      <c r="AD30" s="147" t="s">
        <v>29</v>
      </c>
      <c r="AE30" s="145" t="s">
        <v>1416</v>
      </c>
      <c r="AF30" s="146" t="s">
        <v>27</v>
      </c>
      <c r="AG30" s="146" t="s">
        <v>28</v>
      </c>
      <c r="AH30" s="147" t="s">
        <v>29</v>
      </c>
      <c r="AI30" s="145" t="s">
        <v>1416</v>
      </c>
      <c r="AJ30" s="146" t="s">
        <v>27</v>
      </c>
      <c r="AK30" s="146" t="s">
        <v>28</v>
      </c>
      <c r="AL30" s="147" t="s">
        <v>29</v>
      </c>
      <c r="AM30" s="145" t="s">
        <v>1416</v>
      </c>
      <c r="AN30" s="146" t="s">
        <v>27</v>
      </c>
      <c r="AO30" s="146" t="s">
        <v>28</v>
      </c>
      <c r="AP30" s="147" t="s">
        <v>29</v>
      </c>
      <c r="AQ30" s="145" t="s">
        <v>1416</v>
      </c>
      <c r="AR30" s="146" t="s">
        <v>27</v>
      </c>
      <c r="AS30" s="146" t="s">
        <v>28</v>
      </c>
      <c r="AT30" s="147" t="s">
        <v>29</v>
      </c>
      <c r="AU30" s="145" t="s">
        <v>1416</v>
      </c>
      <c r="AV30" s="146" t="s">
        <v>27</v>
      </c>
      <c r="AW30" s="146" t="s">
        <v>28</v>
      </c>
      <c r="AX30" s="147" t="s">
        <v>29</v>
      </c>
      <c r="AY30" s="145" t="s">
        <v>1416</v>
      </c>
      <c r="AZ30" s="146" t="s">
        <v>27</v>
      </c>
      <c r="BA30" s="146" t="s">
        <v>28</v>
      </c>
      <c r="BB30" s="147" t="s">
        <v>29</v>
      </c>
    </row>
    <row r="31" spans="1:54" s="153" customFormat="1">
      <c r="A31" s="154"/>
      <c r="B31" s="155"/>
      <c r="C31" s="150">
        <v>0</v>
      </c>
      <c r="D31" s="151">
        <v>0</v>
      </c>
      <c r="E31" s="151">
        <v>0</v>
      </c>
      <c r="F31" s="152">
        <v>0</v>
      </c>
      <c r="G31" s="150"/>
      <c r="H31" s="151"/>
      <c r="I31" s="151"/>
      <c r="J31" s="152"/>
      <c r="K31" s="150"/>
      <c r="L31" s="151"/>
      <c r="M31" s="151"/>
      <c r="N31" s="152"/>
      <c r="O31" s="150">
        <v>0</v>
      </c>
      <c r="P31" s="151">
        <v>0</v>
      </c>
      <c r="Q31" s="151">
        <v>0</v>
      </c>
      <c r="R31" s="152">
        <v>0</v>
      </c>
      <c r="S31" s="150">
        <v>0</v>
      </c>
      <c r="T31" s="151">
        <v>0</v>
      </c>
      <c r="U31" s="151">
        <v>0</v>
      </c>
      <c r="V31" s="152">
        <v>0</v>
      </c>
      <c r="W31" s="150">
        <v>0</v>
      </c>
      <c r="X31" s="151">
        <v>0</v>
      </c>
      <c r="Y31" s="151">
        <v>0</v>
      </c>
      <c r="Z31" s="152">
        <v>0</v>
      </c>
      <c r="AA31" s="150">
        <v>0</v>
      </c>
      <c r="AB31" s="151">
        <v>0</v>
      </c>
      <c r="AC31" s="151">
        <v>0</v>
      </c>
      <c r="AD31" s="152">
        <v>0</v>
      </c>
      <c r="AE31" s="150">
        <v>0</v>
      </c>
      <c r="AF31" s="151">
        <v>0</v>
      </c>
      <c r="AG31" s="151">
        <v>0</v>
      </c>
      <c r="AH31" s="152">
        <v>0</v>
      </c>
      <c r="AI31" s="150">
        <v>0</v>
      </c>
      <c r="AJ31" s="151">
        <v>0</v>
      </c>
      <c r="AK31" s="151">
        <v>0</v>
      </c>
      <c r="AL31" s="152">
        <v>0</v>
      </c>
      <c r="AM31" s="150">
        <v>0</v>
      </c>
      <c r="AN31" s="151">
        <v>0</v>
      </c>
      <c r="AO31" s="151">
        <v>0</v>
      </c>
      <c r="AP31" s="152">
        <v>0</v>
      </c>
      <c r="AQ31" s="150">
        <v>0</v>
      </c>
      <c r="AR31" s="151">
        <v>0</v>
      </c>
      <c r="AS31" s="151">
        <v>0</v>
      </c>
      <c r="AT31" s="152">
        <v>0</v>
      </c>
      <c r="AU31" s="150">
        <v>0</v>
      </c>
      <c r="AV31" s="151">
        <v>0</v>
      </c>
      <c r="AW31" s="151">
        <v>0</v>
      </c>
      <c r="AX31" s="152">
        <v>0</v>
      </c>
      <c r="AY31" s="150">
        <v>0</v>
      </c>
      <c r="AZ31" s="151">
        <v>0</v>
      </c>
      <c r="BA31" s="151">
        <v>0</v>
      </c>
      <c r="BB31" s="152">
        <v>0</v>
      </c>
    </row>
    <row r="32" spans="1:54" s="153" customFormat="1" ht="13.5" thickBot="1">
      <c r="A32" s="164"/>
      <c r="B32" s="164"/>
      <c r="C32" s="165">
        <v>0</v>
      </c>
      <c r="D32" s="166">
        <v>0</v>
      </c>
      <c r="E32" s="166">
        <v>0</v>
      </c>
      <c r="F32" s="167">
        <v>0</v>
      </c>
      <c r="G32" s="165">
        <v>0</v>
      </c>
      <c r="H32" s="166">
        <v>0</v>
      </c>
      <c r="I32" s="166">
        <v>0</v>
      </c>
      <c r="J32" s="167">
        <v>0</v>
      </c>
      <c r="K32" s="165">
        <v>0</v>
      </c>
      <c r="L32" s="166">
        <v>0</v>
      </c>
      <c r="M32" s="166">
        <v>0</v>
      </c>
      <c r="N32" s="167">
        <v>0</v>
      </c>
      <c r="O32" s="165">
        <v>0</v>
      </c>
      <c r="P32" s="166">
        <v>0</v>
      </c>
      <c r="Q32" s="166">
        <v>0</v>
      </c>
      <c r="R32" s="167">
        <v>0</v>
      </c>
      <c r="S32" s="165">
        <v>0</v>
      </c>
      <c r="T32" s="166">
        <v>0</v>
      </c>
      <c r="U32" s="166">
        <v>0</v>
      </c>
      <c r="V32" s="167">
        <v>0</v>
      </c>
      <c r="W32" s="165">
        <v>0</v>
      </c>
      <c r="X32" s="166">
        <v>0</v>
      </c>
      <c r="Y32" s="166">
        <v>0</v>
      </c>
      <c r="Z32" s="167">
        <v>0</v>
      </c>
      <c r="AA32" s="165">
        <v>0</v>
      </c>
      <c r="AB32" s="166">
        <v>0</v>
      </c>
      <c r="AC32" s="166">
        <v>0</v>
      </c>
      <c r="AD32" s="167">
        <v>0</v>
      </c>
      <c r="AE32" s="165">
        <v>0</v>
      </c>
      <c r="AF32" s="166">
        <v>0</v>
      </c>
      <c r="AG32" s="166">
        <v>0</v>
      </c>
      <c r="AH32" s="167">
        <v>0</v>
      </c>
      <c r="AI32" s="165">
        <v>0</v>
      </c>
      <c r="AJ32" s="166">
        <v>0</v>
      </c>
      <c r="AK32" s="166">
        <v>0</v>
      </c>
      <c r="AL32" s="167">
        <v>0</v>
      </c>
      <c r="AM32" s="165">
        <v>0</v>
      </c>
      <c r="AN32" s="166">
        <v>0</v>
      </c>
      <c r="AO32" s="166">
        <v>0</v>
      </c>
      <c r="AP32" s="167">
        <v>0</v>
      </c>
      <c r="AQ32" s="165">
        <v>0</v>
      </c>
      <c r="AR32" s="166">
        <v>0</v>
      </c>
      <c r="AS32" s="166">
        <v>0</v>
      </c>
      <c r="AT32" s="167">
        <v>0</v>
      </c>
      <c r="AU32" s="165">
        <v>0</v>
      </c>
      <c r="AV32" s="166">
        <v>0</v>
      </c>
      <c r="AW32" s="166">
        <v>0</v>
      </c>
      <c r="AX32" s="167">
        <v>0</v>
      </c>
      <c r="AY32" s="165">
        <v>0</v>
      </c>
      <c r="AZ32" s="166">
        <v>0</v>
      </c>
      <c r="BA32" s="166">
        <v>0</v>
      </c>
      <c r="BB32" s="167">
        <v>0</v>
      </c>
    </row>
    <row r="35" spans="1:2">
      <c r="A35" s="177"/>
      <c r="B35" s="177"/>
    </row>
    <row r="36" spans="1:2">
      <c r="A36" s="178"/>
      <c r="B36" s="178"/>
    </row>
    <row r="37" spans="1:2">
      <c r="A37" s="178"/>
      <c r="B37" s="178"/>
    </row>
  </sheetData>
  <mergeCells count="44">
    <mergeCell ref="AM2:AP2"/>
    <mergeCell ref="A2:A3"/>
    <mergeCell ref="B2:B3"/>
    <mergeCell ref="C2:F2"/>
    <mergeCell ref="G2:J2"/>
    <mergeCell ref="K2:N2"/>
    <mergeCell ref="O2:R2"/>
    <mergeCell ref="AQ22:AT22"/>
    <mergeCell ref="AQ2:AT2"/>
    <mergeCell ref="AU2:AX2"/>
    <mergeCell ref="AY2:BB2"/>
    <mergeCell ref="A22:A23"/>
    <mergeCell ref="B22:B23"/>
    <mergeCell ref="C22:F22"/>
    <mergeCell ref="G22:J22"/>
    <mergeCell ref="K22:N22"/>
    <mergeCell ref="O22:R22"/>
    <mergeCell ref="S22:V22"/>
    <mergeCell ref="S2:V2"/>
    <mergeCell ref="W2:Z2"/>
    <mergeCell ref="AA2:AD2"/>
    <mergeCell ref="AE2:AH2"/>
    <mergeCell ref="AI2:AL2"/>
    <mergeCell ref="AY29:BB29"/>
    <mergeCell ref="AU22:AX22"/>
    <mergeCell ref="AY22:BB22"/>
    <mergeCell ref="A29:A30"/>
    <mergeCell ref="C29:F29"/>
    <mergeCell ref="G29:J29"/>
    <mergeCell ref="K29:N29"/>
    <mergeCell ref="O29:R29"/>
    <mergeCell ref="S29:V29"/>
    <mergeCell ref="W29:Z29"/>
    <mergeCell ref="AA29:AD29"/>
    <mergeCell ref="W22:Z22"/>
    <mergeCell ref="AA22:AD22"/>
    <mergeCell ref="AE22:AH22"/>
    <mergeCell ref="AI22:AL22"/>
    <mergeCell ref="AM22:AP22"/>
    <mergeCell ref="AE29:AH29"/>
    <mergeCell ref="AI29:AL29"/>
    <mergeCell ref="AM29:AP29"/>
    <mergeCell ref="AQ29:AT29"/>
    <mergeCell ref="AU29:AX2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A40" workbookViewId="0">
      <selection activeCell="A16" sqref="A16:B16"/>
    </sheetView>
  </sheetViews>
  <sheetFormatPr defaultRowHeight="15"/>
  <cols>
    <col min="1" max="1" width="10.5703125" customWidth="1"/>
    <col min="2" max="2" width="17.28515625" customWidth="1"/>
    <col min="3" max="3" width="6" bestFit="1" customWidth="1"/>
    <col min="4" max="4" width="6.42578125" bestFit="1" customWidth="1"/>
    <col min="5" max="5" width="6.140625" bestFit="1" customWidth="1"/>
    <col min="6" max="6" width="5.7109375" bestFit="1" customWidth="1"/>
    <col min="7" max="7" width="6.28515625" bestFit="1" customWidth="1"/>
    <col min="8" max="12" width="6" bestFit="1" customWidth="1"/>
    <col min="13" max="13" width="5.85546875" bestFit="1" customWidth="1"/>
    <col min="14" max="14" width="6.28515625" bestFit="1" customWidth="1"/>
  </cols>
  <sheetData>
    <row r="1" spans="1:14">
      <c r="A1" s="275" t="s">
        <v>19</v>
      </c>
      <c r="B1" s="275"/>
      <c r="C1" s="275">
        <v>43556</v>
      </c>
      <c r="D1" s="275">
        <v>43586</v>
      </c>
      <c r="E1" s="275">
        <v>43617</v>
      </c>
      <c r="F1" s="275">
        <v>43647</v>
      </c>
      <c r="G1" s="275">
        <v>43678</v>
      </c>
      <c r="H1" s="275">
        <v>43709</v>
      </c>
      <c r="I1" s="275">
        <v>43739</v>
      </c>
      <c r="J1" s="275">
        <v>43770</v>
      </c>
      <c r="K1" s="275">
        <v>43800</v>
      </c>
      <c r="L1" s="275">
        <v>43831</v>
      </c>
      <c r="M1" s="275">
        <v>43862</v>
      </c>
      <c r="N1" s="275">
        <v>43891</v>
      </c>
    </row>
    <row r="2" spans="1:14">
      <c r="A2" s="274" t="s">
        <v>1910</v>
      </c>
      <c r="B2" s="274" t="s">
        <v>1910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1:14">
      <c r="A3" s="272" t="s">
        <v>1910</v>
      </c>
      <c r="B3" s="305" t="s">
        <v>1363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>
      <c r="A4" s="273" t="s">
        <v>1910</v>
      </c>
      <c r="B4" s="305" t="s">
        <v>1364</v>
      </c>
      <c r="C4" s="60">
        <f>SUMIFS('RULE 42&amp;43'!$N$6:$N$10000,'RULE 42&amp;43'!$L$6:$L$10000,$A$3:$A$987,'RULE 42&amp;43'!$A$6:$A$10000,C1)</f>
        <v>-180</v>
      </c>
      <c r="D4" s="60">
        <f>SUMIFS('RULE 42&amp;43'!$N$6:$N$10000,'RULE 42&amp;43'!$L$6:$L$10000,$A$3:$A$987,'RULE 42&amp;43'!$A$6:$A$10000,D1)</f>
        <v>-180</v>
      </c>
      <c r="E4" s="60">
        <f>SUMIFS('RULE 42&amp;43'!$N$6:$N$10000,'RULE 42&amp;43'!$L$6:$L$10000,$A$3:$A$987,'RULE 42&amp;43'!$A$6:$A$10000,E1)</f>
        <v>-180</v>
      </c>
      <c r="F4" s="60">
        <f>SUMIFS('RULE 42&amp;43'!$N$6:$N$10000,'RULE 42&amp;43'!$L$6:$L$10000,$A$3:$A$987,'RULE 42&amp;43'!$A$6:$A$10000,F1)</f>
        <v>-180</v>
      </c>
      <c r="G4" s="60">
        <f>SUMIFS('RULE 42&amp;43'!$N$6:$N$10000,'RULE 42&amp;43'!$L$6:$L$10000,$A$3:$A$987,'RULE 42&amp;43'!$A$6:$A$10000,G1)</f>
        <v>-180</v>
      </c>
      <c r="H4" s="60">
        <f>SUMIFS('RULE 42&amp;43'!$N$6:$N$10000,'RULE 42&amp;43'!$L$6:$L$10000,$A$3:$A$987,'RULE 42&amp;43'!$A$6:$A$10000,H1)</f>
        <v>0</v>
      </c>
      <c r="I4" s="60">
        <f>SUMIFS('RULE 42&amp;43'!$N$6:$N$10000,'RULE 42&amp;43'!$L$6:$L$10000,$A$3:$A$987,'RULE 42&amp;43'!$A$6:$A$10000,I1)</f>
        <v>0</v>
      </c>
      <c r="J4" s="60">
        <f>SUMIFS('RULE 42&amp;43'!$N$6:$N$10000,'RULE 42&amp;43'!$L$6:$L$10000,$A$3:$A$987,'RULE 42&amp;43'!$A$6:$A$10000,J1)</f>
        <v>0</v>
      </c>
      <c r="K4" s="60">
        <f>SUMIFS('RULE 42&amp;43'!$N$6:$N$10000,'RULE 42&amp;43'!$L$6:$L$10000,$A$3:$A$987,'RULE 42&amp;43'!$A$6:$A$10000,K1)</f>
        <v>0</v>
      </c>
      <c r="L4" s="60">
        <f>SUMIFS('RULE 42&amp;43'!$N$6:$N$10000,'RULE 42&amp;43'!$L$6:$L$10000,$A$3:$A$987,'RULE 42&amp;43'!$A$6:$A$10000,L1)</f>
        <v>0</v>
      </c>
      <c r="M4" s="60">
        <f>SUMIFS('RULE 42&amp;43'!$N$6:$N$10000,'RULE 42&amp;43'!$L$6:$L$10000,$A$3:$A$987,'RULE 42&amp;43'!$A$6:$A$10000,M1)</f>
        <v>0</v>
      </c>
      <c r="N4" s="60">
        <f>SUMIFS('RULE 42&amp;43'!$N$6:$N$10000,'RULE 42&amp;43'!$L$6:$L$10000,$A$3:$A$987,'RULE 42&amp;43'!$A$6:$A$10000,N1)</f>
        <v>0</v>
      </c>
    </row>
    <row r="5" spans="1:14">
      <c r="A5" s="273" t="s">
        <v>1910</v>
      </c>
      <c r="B5" s="305" t="s">
        <v>1365</v>
      </c>
      <c r="C5" s="60">
        <f>SUMIFS('RULE 42&amp;43'!$P$6:$P$10000,'RULE 42&amp;43'!$L$6:$L$10000,$A$3:$A$987,'RULE 42&amp;43'!$A$6:$A$10000,C1)</f>
        <v>0</v>
      </c>
      <c r="D5" s="60">
        <f>SUMIFS('RULE 42&amp;43'!$P$6:$P$10000,'RULE 42&amp;43'!$L$6:$L$10000,$A$3:$A$987,'RULE 42&amp;43'!$A$6:$A$10000,D1)</f>
        <v>0</v>
      </c>
      <c r="E5" s="60">
        <f>SUMIFS('RULE 42&amp;43'!$P$6:$P$10000,'RULE 42&amp;43'!$L$6:$L$10000,$A$3:$A$987,'RULE 42&amp;43'!$A$6:$A$10000,E1)</f>
        <v>0</v>
      </c>
      <c r="F5" s="60">
        <f>SUMIFS('RULE 42&amp;43'!$P$6:$P$10000,'RULE 42&amp;43'!$L$6:$L$10000,$A$3:$A$987,'RULE 42&amp;43'!$A$6:$A$10000,F1)</f>
        <v>0</v>
      </c>
      <c r="G5" s="60">
        <f>SUMIFS('RULE 42&amp;43'!$P$6:$P$10000,'RULE 42&amp;43'!$L$6:$L$10000,$A$3:$A$987,'RULE 42&amp;43'!$A$6:$A$10000,G1)</f>
        <v>0</v>
      </c>
      <c r="H5" s="60">
        <f>SUMIFS('RULE 42&amp;43'!$P$6:$P$10000,'RULE 42&amp;43'!$L$6:$L$10000,$A$3:$A$987,'RULE 42&amp;43'!$A$6:$A$10000,H1)</f>
        <v>0</v>
      </c>
      <c r="I5" s="60">
        <f>SUMIFS('RULE 42&amp;43'!$P$6:$P$10000,'RULE 42&amp;43'!$L$6:$L$10000,$A$3:$A$987,'RULE 42&amp;43'!$A$6:$A$10000,I1)</f>
        <v>0</v>
      </c>
      <c r="J5" s="60">
        <f>SUMIFS('RULE 42&amp;43'!$P$6:$P$10000,'RULE 42&amp;43'!$L$6:$L$10000,$A$3:$A$987,'RULE 42&amp;43'!$A$6:$A$10000,J1)</f>
        <v>0</v>
      </c>
      <c r="K5" s="60">
        <f>SUMIFS('RULE 42&amp;43'!$P$6:$P$10000,'RULE 42&amp;43'!$L$6:$L$10000,$A$3:$A$987,'RULE 42&amp;43'!$A$6:$A$10000,K1)</f>
        <v>0</v>
      </c>
      <c r="L5" s="60">
        <f>SUMIFS('RULE 42&amp;43'!$P$6:$P$10000,'RULE 42&amp;43'!$L$6:$L$10000,$A$3:$A$987,'RULE 42&amp;43'!$A$6:$A$10000,L1)</f>
        <v>0</v>
      </c>
      <c r="M5" s="60">
        <f>SUMIFS('RULE 42&amp;43'!$P$6:$P$10000,'RULE 42&amp;43'!$L$6:$L$10000,$A$3:$A$987,'RULE 42&amp;43'!$A$6:$A$10000,M1)</f>
        <v>0</v>
      </c>
      <c r="N5" s="60">
        <f>SUMIFS('RULE 42&amp;43'!$P$6:$P$10000,'RULE 42&amp;43'!$L$6:$L$10000,$A$3:$A$987,'RULE 42&amp;43'!$A$6:$A$10000,N1)</f>
        <v>0</v>
      </c>
    </row>
    <row r="6" spans="1:14">
      <c r="A6" s="273" t="s">
        <v>1910</v>
      </c>
      <c r="B6" s="305" t="s">
        <v>1366</v>
      </c>
      <c r="C6" s="60">
        <f>SUMIFS('RULE 42&amp;43'!$Q$6:$Q$10000,'RULE 42&amp;43'!$L$6:$L$10000,$A$3:$A$987,'RULE 42&amp;43'!$A$6:$A$10000,C1)</f>
        <v>-16.2</v>
      </c>
      <c r="D6" s="60">
        <f>SUMIFS('RULE 42&amp;43'!$Q$6:$Q$10000,'RULE 42&amp;43'!$L$6:$L$10000,$A$3:$A$987,'RULE 42&amp;43'!$A$6:$A$10000,D1)</f>
        <v>-16.2</v>
      </c>
      <c r="E6" s="60">
        <f>SUMIFS('RULE 42&amp;43'!$Q$6:$Q$10000,'RULE 42&amp;43'!$L$6:$L$10000,$A$3:$A$987,'RULE 42&amp;43'!$A$6:$A$10000,E1)</f>
        <v>-16.2</v>
      </c>
      <c r="F6" s="60">
        <f>SUMIFS('RULE 42&amp;43'!$Q$6:$Q$10000,'RULE 42&amp;43'!$L$6:$L$10000,$A$3:$A$987,'RULE 42&amp;43'!$A$6:$A$10000,F1)</f>
        <v>-16.2</v>
      </c>
      <c r="G6" s="60">
        <f>SUMIFS('RULE 42&amp;43'!$Q$6:$Q$10000,'RULE 42&amp;43'!$L$6:$L$10000,$A$3:$A$987,'RULE 42&amp;43'!$A$6:$A$10000,G1)</f>
        <v>-16.2</v>
      </c>
      <c r="H6" s="60">
        <f>SUMIFS('RULE 42&amp;43'!$Q$6:$Q$10000,'RULE 42&amp;43'!$L$6:$L$10000,$A$3:$A$987,'RULE 42&amp;43'!$A$6:$A$10000,H1)</f>
        <v>0</v>
      </c>
      <c r="I6" s="60">
        <f>SUMIFS('RULE 42&amp;43'!$Q$6:$Q$10000,'RULE 42&amp;43'!$L$6:$L$10000,$A$3:$A$987,'RULE 42&amp;43'!$A$6:$A$10000,I1)</f>
        <v>0</v>
      </c>
      <c r="J6" s="60">
        <f>SUMIFS('RULE 42&amp;43'!$Q$6:$Q$10000,'RULE 42&amp;43'!$L$6:$L$10000,$A$3:$A$987,'RULE 42&amp;43'!$A$6:$A$10000,J1)</f>
        <v>0</v>
      </c>
      <c r="K6" s="60">
        <f>SUMIFS('RULE 42&amp;43'!$Q$6:$Q$10000,'RULE 42&amp;43'!$L$6:$L$10000,$A$3:$A$987,'RULE 42&amp;43'!$A$6:$A$10000,K1)</f>
        <v>0</v>
      </c>
      <c r="L6" s="60">
        <f>SUMIFS('RULE 42&amp;43'!$Q$6:$Q$10000,'RULE 42&amp;43'!$L$6:$L$10000,$A$3:$A$987,'RULE 42&amp;43'!$A$6:$A$10000,L1)</f>
        <v>0</v>
      </c>
      <c r="M6" s="60">
        <f>SUMIFS('RULE 42&amp;43'!$Q$6:$Q$10000,'RULE 42&amp;43'!$L$6:$L$10000,$A$3:$A$987,'RULE 42&amp;43'!$A$6:$A$10000,M1)</f>
        <v>0</v>
      </c>
      <c r="N6" s="60">
        <f>SUMIFS('RULE 42&amp;43'!$Q$6:$Q$10000,'RULE 42&amp;43'!$L$6:$L$10000,$A$3:$A$987,'RULE 42&amp;43'!$A$6:$A$10000,N1)</f>
        <v>0</v>
      </c>
    </row>
    <row r="7" spans="1:14">
      <c r="A7" s="273" t="s">
        <v>1910</v>
      </c>
      <c r="B7" s="305" t="s">
        <v>1367</v>
      </c>
      <c r="C7" s="60">
        <f>SUMIFS('RULE 42&amp;43'!$R$6:$R$10000,'RULE 42&amp;43'!$L$6:$L$10000,$A$3:$A$987,'RULE 42&amp;43'!$A$6:$A$10000,C1)</f>
        <v>-16.2</v>
      </c>
      <c r="D7" s="60">
        <f>SUMIFS('RULE 42&amp;43'!$R$6:$R$10000,'RULE 42&amp;43'!$L$6:$L$10000,$A$3:$A$987,'RULE 42&amp;43'!$A$6:$A$10000,D1)</f>
        <v>-16.2</v>
      </c>
      <c r="E7" s="60">
        <f>SUMIFS('RULE 42&amp;43'!$R$6:$R$10000,'RULE 42&amp;43'!$L$6:$L$10000,$A$3:$A$987,'RULE 42&amp;43'!$A$6:$A$10000,E1)</f>
        <v>-16.2</v>
      </c>
      <c r="F7" s="60">
        <f>SUMIFS('RULE 42&amp;43'!$R$6:$R$10000,'RULE 42&amp;43'!$L$6:$L$10000,$A$3:$A$987,'RULE 42&amp;43'!$A$6:$A$10000,F1)</f>
        <v>-16.2</v>
      </c>
      <c r="G7" s="60">
        <f>SUMIFS('RULE 42&amp;43'!$R$6:$R$10000,'RULE 42&amp;43'!$L$6:$L$10000,$A$3:$A$987,'RULE 42&amp;43'!$A$6:$A$10000,G1)</f>
        <v>-16.2</v>
      </c>
      <c r="H7" s="60">
        <f>SUMIFS('RULE 42&amp;43'!$R$6:$R$10000,'RULE 42&amp;43'!$L$6:$L$10000,$A$3:$A$987,'RULE 42&amp;43'!$A$6:$A$10000,H1)</f>
        <v>0</v>
      </c>
      <c r="I7" s="60">
        <f>SUMIFS('RULE 42&amp;43'!$R$6:$R$10000,'RULE 42&amp;43'!$L$6:$L$10000,$A$3:$A$987,'RULE 42&amp;43'!$A$6:$A$10000,I1)</f>
        <v>0</v>
      </c>
      <c r="J7" s="60">
        <f>SUMIFS('RULE 42&amp;43'!$R$6:$R$10000,'RULE 42&amp;43'!$L$6:$L$10000,$A$3:$A$987,'RULE 42&amp;43'!$A$6:$A$10000,J1)</f>
        <v>0</v>
      </c>
      <c r="K7" s="60">
        <f>SUMIFS('RULE 42&amp;43'!$R$6:$R$10000,'RULE 42&amp;43'!$L$6:$L$10000,$A$3:$A$987,'RULE 42&amp;43'!$A$6:$A$10000,K1)</f>
        <v>0</v>
      </c>
      <c r="L7" s="60">
        <f>SUMIFS('RULE 42&amp;43'!$R$6:$R$10000,'RULE 42&amp;43'!$L$6:$L$10000,$A$3:$A$987,'RULE 42&amp;43'!$A$6:$A$10000,L1)</f>
        <v>0</v>
      </c>
      <c r="M7" s="60">
        <f>SUMIFS('RULE 42&amp;43'!$R$6:$R$10000,'RULE 42&amp;43'!$L$6:$L$10000,$A$3:$A$987,'RULE 42&amp;43'!$A$6:$A$10000,M1)</f>
        <v>0</v>
      </c>
      <c r="N7" s="60">
        <f>SUMIFS('RULE 42&amp;43'!$R$6:$R$10000,'RULE 42&amp;43'!$L$6:$L$10000,$A$3:$A$987,'RULE 42&amp;43'!$A$6:$A$10000,N1)</f>
        <v>0</v>
      </c>
    </row>
    <row r="8" spans="1:14">
      <c r="A8" s="273" t="s">
        <v>1910</v>
      </c>
      <c r="B8" s="305" t="s">
        <v>1368</v>
      </c>
      <c r="C8" s="60">
        <f>SUMIFS('RULE 42&amp;43'!$S$6:$S$10000,'RULE 42&amp;43'!$L$6:$L$10000,$A$3:$A$987,'RULE 42&amp;43'!$A$6:$A$10000,C1)</f>
        <v>0</v>
      </c>
      <c r="D8" s="60">
        <f>SUMIFS('RULE 42&amp;43'!$S$6:$S$10000,'RULE 42&amp;43'!$L$6:$L$10000,$A$3:$A$987,'RULE 42&amp;43'!$A$6:$A$10000,D1)</f>
        <v>0</v>
      </c>
      <c r="E8" s="60">
        <f>SUMIFS('RULE 42&amp;43'!$S$6:$S$10000,'RULE 42&amp;43'!$L$6:$L$10000,$A$3:$A$987,'RULE 42&amp;43'!$A$6:$A$10000,E1)</f>
        <v>0</v>
      </c>
      <c r="F8" s="60">
        <f>SUMIFS('RULE 42&amp;43'!$S$6:$S$10000,'RULE 42&amp;43'!$L$6:$L$10000,$A$3:$A$987,'RULE 42&amp;43'!$A$6:$A$10000,F1)</f>
        <v>0</v>
      </c>
      <c r="G8" s="60">
        <f>SUMIFS('RULE 42&amp;43'!$S$6:$S$10000,'RULE 42&amp;43'!$L$6:$L$10000,$A$3:$A$987,'RULE 42&amp;43'!$A$6:$A$10000,G1)</f>
        <v>0</v>
      </c>
      <c r="H8" s="60">
        <f>SUMIFS('RULE 42&amp;43'!$S$6:$S$10000,'RULE 42&amp;43'!$L$6:$L$10000,$A$3:$A$987,'RULE 42&amp;43'!$A$6:$A$10000,H1)</f>
        <v>0</v>
      </c>
      <c r="I8" s="60">
        <f>SUMIFS('RULE 42&amp;43'!$S$6:$S$10000,'RULE 42&amp;43'!$L$6:$L$10000,$A$3:$A$987,'RULE 42&amp;43'!$A$6:$A$10000,I1)</f>
        <v>0</v>
      </c>
      <c r="J8" s="60">
        <f>SUMIFS('RULE 42&amp;43'!$S$6:$S$10000,'RULE 42&amp;43'!$L$6:$L$10000,$A$3:$A$987,'RULE 42&amp;43'!$A$6:$A$10000,J1)</f>
        <v>0</v>
      </c>
      <c r="K8" s="60">
        <f>SUMIFS('RULE 42&amp;43'!$S$6:$S$10000,'RULE 42&amp;43'!$L$6:$L$10000,$A$3:$A$987,'RULE 42&amp;43'!$A$6:$A$10000,K1)</f>
        <v>0</v>
      </c>
      <c r="L8" s="60">
        <f>SUMIFS('RULE 42&amp;43'!$S$6:$S$10000,'RULE 42&amp;43'!$L$6:$L$10000,$A$3:$A$987,'RULE 42&amp;43'!$A$6:$A$10000,L1)</f>
        <v>0</v>
      </c>
      <c r="M8" s="60">
        <f>SUMIFS('RULE 42&amp;43'!$S$6:$S$10000,'RULE 42&amp;43'!$L$6:$L$10000,$A$3:$A$987,'RULE 42&amp;43'!$A$6:$A$10000,M1)</f>
        <v>0</v>
      </c>
      <c r="N8" s="60">
        <f>SUMIFS('RULE 42&amp;43'!$S$6:$S$10000,'RULE 42&amp;43'!$L$6:$L$10000,$A$3:$A$987,'RULE 42&amp;43'!$A$6:$A$10000,N1)</f>
        <v>0</v>
      </c>
    </row>
    <row r="9" spans="1:14">
      <c r="A9" s="274" t="s">
        <v>1911</v>
      </c>
      <c r="B9" s="304" t="s">
        <v>1911</v>
      </c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</row>
    <row r="10" spans="1:14">
      <c r="A10" s="272" t="s">
        <v>1911</v>
      </c>
      <c r="B10" s="305" t="s">
        <v>1363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4">
      <c r="A11" s="273" t="s">
        <v>1911</v>
      </c>
      <c r="B11" s="305" t="s">
        <v>1364</v>
      </c>
      <c r="C11" s="60">
        <f>SUMIFS('RULE 42&amp;43'!$N$6:$N$10000,'RULE 42&amp;43'!$L$6:$L$10000,$A$3:$A$987,'RULE 42&amp;43'!$A$6:$A$10000,C1)</f>
        <v>0</v>
      </c>
      <c r="D11" s="60">
        <f>SUMIFS('RULE 42&amp;43'!$N$6:$N$10000,'RULE 42&amp;43'!$L$6:$L$10000,$A$3:$A$987,'RULE 42&amp;43'!$A$6:$A$10000,D1)</f>
        <v>0</v>
      </c>
      <c r="E11" s="60">
        <f>SUMIFS('RULE 42&amp;43'!$N$6:$N$10000,'RULE 42&amp;43'!$L$6:$L$10000,$A$3:$A$987,'RULE 42&amp;43'!$A$6:$A$10000,E1)</f>
        <v>0</v>
      </c>
      <c r="F11" s="60">
        <f>SUMIFS('RULE 42&amp;43'!$N$6:$N$10000,'RULE 42&amp;43'!$L$6:$L$10000,$A$3:$A$987,'RULE 42&amp;43'!$A$6:$A$10000,F1)</f>
        <v>0</v>
      </c>
      <c r="G11" s="60">
        <f>SUMIFS('RULE 42&amp;43'!$N$6:$N$10000,'RULE 42&amp;43'!$L$6:$L$10000,$A$3:$A$987,'RULE 42&amp;43'!$A$6:$A$10000,G1)</f>
        <v>0</v>
      </c>
      <c r="H11" s="60">
        <f>SUMIFS('RULE 42&amp;43'!$N$6:$N$10000,'RULE 42&amp;43'!$L$6:$L$10000,$A$3:$A$987,'RULE 42&amp;43'!$A$6:$A$10000,H1)</f>
        <v>0</v>
      </c>
      <c r="I11" s="60">
        <f>SUMIFS('RULE 42&amp;43'!$N$6:$N$10000,'RULE 42&amp;43'!$L$6:$L$10000,$A$3:$A$987,'RULE 42&amp;43'!$A$6:$A$10000,I1)</f>
        <v>0</v>
      </c>
      <c r="J11" s="60">
        <f>SUMIFS('RULE 42&amp;43'!$N$6:$N$10000,'RULE 42&amp;43'!$L$6:$L$10000,$A$3:$A$987,'RULE 42&amp;43'!$A$6:$A$10000,J1)</f>
        <v>0</v>
      </c>
      <c r="K11" s="60">
        <f>SUMIFS('RULE 42&amp;43'!$N$6:$N$10000,'RULE 42&amp;43'!$L$6:$L$10000,$A$3:$A$987,'RULE 42&amp;43'!$A$6:$A$10000,K1)</f>
        <v>0</v>
      </c>
      <c r="L11" s="60">
        <f>SUMIFS('RULE 42&amp;43'!$N$6:$N$10000,'RULE 42&amp;43'!$L$6:$L$10000,$A$3:$A$987,'RULE 42&amp;43'!$A$6:$A$10000,L1)</f>
        <v>0</v>
      </c>
      <c r="M11" s="60">
        <f>SUMIFS('RULE 42&amp;43'!$N$6:$N$10000,'RULE 42&amp;43'!$L$6:$L$10000,$A$3:$A$987,'RULE 42&amp;43'!$A$6:$A$10000,M1)</f>
        <v>0</v>
      </c>
      <c r="N11" s="60">
        <f>SUMIFS('RULE 42&amp;43'!$N$6:$N$10000,'RULE 42&amp;43'!$L$6:$L$10000,$A$3:$A$987,'RULE 42&amp;43'!$A$6:$A$10000,N1)</f>
        <v>0</v>
      </c>
    </row>
    <row r="12" spans="1:14">
      <c r="A12" s="273" t="s">
        <v>1911</v>
      </c>
      <c r="B12" s="305" t="s">
        <v>1365</v>
      </c>
      <c r="C12" s="60">
        <f>SUMIFS('RULE 42&amp;43'!$P$6:$P$10000,'RULE 42&amp;43'!$L$6:$L$10000,$A$3:$A$987,'RULE 42&amp;43'!$A$6:$A$10000,C1)</f>
        <v>0</v>
      </c>
      <c r="D12" s="60">
        <f>SUMIFS('RULE 42&amp;43'!$P$6:$P$10000,'RULE 42&amp;43'!$L$6:$L$10000,$A$3:$A$987,'RULE 42&amp;43'!$A$6:$A$10000,D1)</f>
        <v>0</v>
      </c>
      <c r="E12" s="60">
        <f>SUMIFS('RULE 42&amp;43'!$P$6:$P$10000,'RULE 42&amp;43'!$L$6:$L$10000,$A$3:$A$987,'RULE 42&amp;43'!$A$6:$A$10000,E1)</f>
        <v>0</v>
      </c>
      <c r="F12" s="60">
        <f>SUMIFS('RULE 42&amp;43'!$P$6:$P$10000,'RULE 42&amp;43'!$L$6:$L$10000,$A$3:$A$987,'RULE 42&amp;43'!$A$6:$A$10000,F1)</f>
        <v>0</v>
      </c>
      <c r="G12" s="60">
        <f>SUMIFS('RULE 42&amp;43'!$P$6:$P$10000,'RULE 42&amp;43'!$L$6:$L$10000,$A$3:$A$987,'RULE 42&amp;43'!$A$6:$A$10000,G1)</f>
        <v>0</v>
      </c>
      <c r="H12" s="60">
        <f>SUMIFS('RULE 42&amp;43'!$P$6:$P$10000,'RULE 42&amp;43'!$L$6:$L$10000,$A$3:$A$987,'RULE 42&amp;43'!$A$6:$A$10000,H1)</f>
        <v>0</v>
      </c>
      <c r="I12" s="60">
        <f>SUMIFS('RULE 42&amp;43'!$P$6:$P$10000,'RULE 42&amp;43'!$L$6:$L$10000,$A$3:$A$987,'RULE 42&amp;43'!$A$6:$A$10000,I1)</f>
        <v>0</v>
      </c>
      <c r="J12" s="60">
        <f>SUMIFS('RULE 42&amp;43'!$P$6:$P$10000,'RULE 42&amp;43'!$L$6:$L$10000,$A$3:$A$987,'RULE 42&amp;43'!$A$6:$A$10000,J1)</f>
        <v>0</v>
      </c>
      <c r="K12" s="60">
        <f>SUMIFS('RULE 42&amp;43'!$P$6:$P$10000,'RULE 42&amp;43'!$L$6:$L$10000,$A$3:$A$987,'RULE 42&amp;43'!$A$6:$A$10000,K1)</f>
        <v>0</v>
      </c>
      <c r="L12" s="60">
        <f>SUMIFS('RULE 42&amp;43'!$P$6:$P$10000,'RULE 42&amp;43'!$L$6:$L$10000,$A$3:$A$987,'RULE 42&amp;43'!$A$6:$A$10000,L1)</f>
        <v>0</v>
      </c>
      <c r="M12" s="60">
        <f>SUMIFS('RULE 42&amp;43'!$P$6:$P$10000,'RULE 42&amp;43'!$L$6:$L$10000,$A$3:$A$987,'RULE 42&amp;43'!$A$6:$A$10000,M1)</f>
        <v>0</v>
      </c>
      <c r="N12" s="60">
        <f>SUMIFS('RULE 42&amp;43'!$P$6:$P$10000,'RULE 42&amp;43'!$L$6:$L$10000,$A$3:$A$987,'RULE 42&amp;43'!$A$6:$A$10000,N1)</f>
        <v>0</v>
      </c>
    </row>
    <row r="13" spans="1:14">
      <c r="A13" s="273" t="s">
        <v>1911</v>
      </c>
      <c r="B13" s="305" t="s">
        <v>1366</v>
      </c>
      <c r="C13" s="60">
        <f>SUMIFS('RULE 42&amp;43'!$Q$6:$Q$10000,'RULE 42&amp;43'!$L$6:$L$10000,$A$3:$A$987,'RULE 42&amp;43'!$A$6:$A$10000,C1)</f>
        <v>0</v>
      </c>
      <c r="D13" s="60">
        <f>SUMIFS('RULE 42&amp;43'!$Q$6:$Q$10000,'RULE 42&amp;43'!$L$6:$L$10000,$A$3:$A$987,'RULE 42&amp;43'!$A$6:$A$10000,D1)</f>
        <v>0</v>
      </c>
      <c r="E13" s="60">
        <f>SUMIFS('RULE 42&amp;43'!$Q$6:$Q$10000,'RULE 42&amp;43'!$L$6:$L$10000,$A$3:$A$987,'RULE 42&amp;43'!$A$6:$A$10000,E1)</f>
        <v>0</v>
      </c>
      <c r="F13" s="60">
        <f>SUMIFS('RULE 42&amp;43'!$Q$6:$Q$10000,'RULE 42&amp;43'!$L$6:$L$10000,$A$3:$A$987,'RULE 42&amp;43'!$A$6:$A$10000,F1)</f>
        <v>0</v>
      </c>
      <c r="G13" s="60">
        <f>SUMIFS('RULE 42&amp;43'!$Q$6:$Q$10000,'RULE 42&amp;43'!$L$6:$L$10000,$A$3:$A$987,'RULE 42&amp;43'!$A$6:$A$10000,G1)</f>
        <v>0</v>
      </c>
      <c r="H13" s="60">
        <f>SUMIFS('RULE 42&amp;43'!$Q$6:$Q$10000,'RULE 42&amp;43'!$L$6:$L$10000,$A$3:$A$987,'RULE 42&amp;43'!$A$6:$A$10000,H1)</f>
        <v>0</v>
      </c>
      <c r="I13" s="60">
        <f>SUMIFS('RULE 42&amp;43'!$Q$6:$Q$10000,'RULE 42&amp;43'!$L$6:$L$10000,$A$3:$A$987,'RULE 42&amp;43'!$A$6:$A$10000,I1)</f>
        <v>0</v>
      </c>
      <c r="J13" s="60">
        <f>SUMIFS('RULE 42&amp;43'!$Q$6:$Q$10000,'RULE 42&amp;43'!$L$6:$L$10000,$A$3:$A$987,'RULE 42&amp;43'!$A$6:$A$10000,J1)</f>
        <v>0</v>
      </c>
      <c r="K13" s="60">
        <f>SUMIFS('RULE 42&amp;43'!$Q$6:$Q$10000,'RULE 42&amp;43'!$L$6:$L$10000,$A$3:$A$987,'RULE 42&amp;43'!$A$6:$A$10000,K1)</f>
        <v>0</v>
      </c>
      <c r="L13" s="60">
        <f>SUMIFS('RULE 42&amp;43'!$Q$6:$Q$10000,'RULE 42&amp;43'!$L$6:$L$10000,$A$3:$A$987,'RULE 42&amp;43'!$A$6:$A$10000,L1)</f>
        <v>0</v>
      </c>
      <c r="M13" s="60">
        <f>SUMIFS('RULE 42&amp;43'!$Q$6:$Q$10000,'RULE 42&amp;43'!$L$6:$L$10000,$A$3:$A$987,'RULE 42&amp;43'!$A$6:$A$10000,M1)</f>
        <v>0</v>
      </c>
      <c r="N13" s="60">
        <f>SUMIFS('RULE 42&amp;43'!$Q$6:$Q$10000,'RULE 42&amp;43'!$L$6:$L$10000,$A$3:$A$987,'RULE 42&amp;43'!$A$6:$A$10000,N1)</f>
        <v>0</v>
      </c>
    </row>
    <row r="14" spans="1:14">
      <c r="A14" s="273" t="s">
        <v>1911</v>
      </c>
      <c r="B14" s="305" t="s">
        <v>1367</v>
      </c>
      <c r="C14" s="60">
        <f>SUMIFS('RULE 42&amp;43'!$R$6:$R$10000,'RULE 42&amp;43'!$L$6:$L$10000,$A$3:$A$987,'RULE 42&amp;43'!$A$6:$A$10000,C1)</f>
        <v>0</v>
      </c>
      <c r="D14" s="60">
        <f>SUMIFS('RULE 42&amp;43'!$R$6:$R$10000,'RULE 42&amp;43'!$L$6:$L$10000,$A$3:$A$987,'RULE 42&amp;43'!$A$6:$A$10000,D1)</f>
        <v>0</v>
      </c>
      <c r="E14" s="60">
        <f>SUMIFS('RULE 42&amp;43'!$R$6:$R$10000,'RULE 42&amp;43'!$L$6:$L$10000,$A$3:$A$987,'RULE 42&amp;43'!$A$6:$A$10000,E1)</f>
        <v>0</v>
      </c>
      <c r="F14" s="60">
        <f>SUMIFS('RULE 42&amp;43'!$R$6:$R$10000,'RULE 42&amp;43'!$L$6:$L$10000,$A$3:$A$987,'RULE 42&amp;43'!$A$6:$A$10000,F1)</f>
        <v>0</v>
      </c>
      <c r="G14" s="60">
        <f>SUMIFS('RULE 42&amp;43'!$R$6:$R$10000,'RULE 42&amp;43'!$L$6:$L$10000,$A$3:$A$987,'RULE 42&amp;43'!$A$6:$A$10000,G1)</f>
        <v>0</v>
      </c>
      <c r="H14" s="60">
        <f>SUMIFS('RULE 42&amp;43'!$R$6:$R$10000,'RULE 42&amp;43'!$L$6:$L$10000,$A$3:$A$987,'RULE 42&amp;43'!$A$6:$A$10000,H1)</f>
        <v>0</v>
      </c>
      <c r="I14" s="60">
        <f>SUMIFS('RULE 42&amp;43'!$R$6:$R$10000,'RULE 42&amp;43'!$L$6:$L$10000,$A$3:$A$987,'RULE 42&amp;43'!$A$6:$A$10000,I1)</f>
        <v>0</v>
      </c>
      <c r="J14" s="60">
        <f>SUMIFS('RULE 42&amp;43'!$R$6:$R$10000,'RULE 42&amp;43'!$L$6:$L$10000,$A$3:$A$987,'RULE 42&amp;43'!$A$6:$A$10000,J1)</f>
        <v>0</v>
      </c>
      <c r="K14" s="60">
        <f>SUMIFS('RULE 42&amp;43'!$R$6:$R$10000,'RULE 42&amp;43'!$L$6:$L$10000,$A$3:$A$987,'RULE 42&amp;43'!$A$6:$A$10000,K1)</f>
        <v>0</v>
      </c>
      <c r="L14" s="60">
        <f>SUMIFS('RULE 42&amp;43'!$R$6:$R$10000,'RULE 42&amp;43'!$L$6:$L$10000,$A$3:$A$987,'RULE 42&amp;43'!$A$6:$A$10000,L1)</f>
        <v>0</v>
      </c>
      <c r="M14" s="60">
        <f>SUMIFS('RULE 42&amp;43'!$R$6:$R$10000,'RULE 42&amp;43'!$L$6:$L$10000,$A$3:$A$987,'RULE 42&amp;43'!$A$6:$A$10000,M1)</f>
        <v>0</v>
      </c>
      <c r="N14" s="60">
        <f>SUMIFS('RULE 42&amp;43'!$R$6:$R$10000,'RULE 42&amp;43'!$L$6:$L$10000,$A$3:$A$987,'RULE 42&amp;43'!$A$6:$A$10000,N1)</f>
        <v>0</v>
      </c>
    </row>
    <row r="15" spans="1:14">
      <c r="A15" s="273" t="s">
        <v>1911</v>
      </c>
      <c r="B15" s="305" t="s">
        <v>1368</v>
      </c>
      <c r="C15" s="60">
        <f>SUMIFS('RULE 42&amp;43'!$S$6:$S$10000,'RULE 42&amp;43'!$L$6:$L$10000,$A$3:$A$987,'RULE 42&amp;43'!$A$6:$A$10000,C1)</f>
        <v>0</v>
      </c>
      <c r="D15" s="60">
        <f>SUMIFS('RULE 42&amp;43'!$S$6:$S$10000,'RULE 42&amp;43'!$L$6:$L$10000,$A$3:$A$987,'RULE 42&amp;43'!$A$6:$A$10000,D1)</f>
        <v>0</v>
      </c>
      <c r="E15" s="60">
        <f>SUMIFS('RULE 42&amp;43'!$S$6:$S$10000,'RULE 42&amp;43'!$L$6:$L$10000,$A$3:$A$987,'RULE 42&amp;43'!$A$6:$A$10000,E1)</f>
        <v>0</v>
      </c>
      <c r="F15" s="60">
        <f>SUMIFS('RULE 42&amp;43'!$S$6:$S$10000,'RULE 42&amp;43'!$L$6:$L$10000,$A$3:$A$987,'RULE 42&amp;43'!$A$6:$A$10000,F1)</f>
        <v>0</v>
      </c>
      <c r="G15" s="60">
        <f>SUMIFS('RULE 42&amp;43'!$S$6:$S$10000,'RULE 42&amp;43'!$L$6:$L$10000,$A$3:$A$987,'RULE 42&amp;43'!$A$6:$A$10000,G1)</f>
        <v>0</v>
      </c>
      <c r="H15" s="60">
        <f>SUMIFS('RULE 42&amp;43'!$S$6:$S$10000,'RULE 42&amp;43'!$L$6:$L$10000,$A$3:$A$987,'RULE 42&amp;43'!$A$6:$A$10000,H1)</f>
        <v>0</v>
      </c>
      <c r="I15" s="60">
        <f>SUMIFS('RULE 42&amp;43'!$S$6:$S$10000,'RULE 42&amp;43'!$L$6:$L$10000,$A$3:$A$987,'RULE 42&amp;43'!$A$6:$A$10000,I1)</f>
        <v>0</v>
      </c>
      <c r="J15" s="60">
        <f>SUMIFS('RULE 42&amp;43'!$S$6:$S$10000,'RULE 42&amp;43'!$L$6:$L$10000,$A$3:$A$987,'RULE 42&amp;43'!$A$6:$A$10000,J1)</f>
        <v>0</v>
      </c>
      <c r="K15" s="60">
        <f>SUMIFS('RULE 42&amp;43'!$S$6:$S$10000,'RULE 42&amp;43'!$L$6:$L$10000,$A$3:$A$987,'RULE 42&amp;43'!$A$6:$A$10000,K1)</f>
        <v>0</v>
      </c>
      <c r="L15" s="60">
        <f>SUMIFS('RULE 42&amp;43'!$S$6:$S$10000,'RULE 42&amp;43'!$L$6:$L$10000,$A$3:$A$987,'RULE 42&amp;43'!$A$6:$A$10000,L1)</f>
        <v>0</v>
      </c>
      <c r="M15" s="60">
        <f>SUMIFS('RULE 42&amp;43'!$S$6:$S$10000,'RULE 42&amp;43'!$L$6:$L$10000,$A$3:$A$987,'RULE 42&amp;43'!$A$6:$A$10000,M1)</f>
        <v>0</v>
      </c>
      <c r="N15" s="60">
        <f>SUMIFS('RULE 42&amp;43'!$S$6:$S$10000,'RULE 42&amp;43'!$L$6:$L$10000,$A$3:$A$987,'RULE 42&amp;43'!$A$6:$A$10000,N1)</f>
        <v>0</v>
      </c>
    </row>
    <row r="16" spans="1:14">
      <c r="A16" s="274" t="s">
        <v>1390</v>
      </c>
      <c r="B16" s="274" t="s">
        <v>1390</v>
      </c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</row>
    <row r="17" spans="1:14">
      <c r="A17" s="272" t="s">
        <v>1390</v>
      </c>
      <c r="B17" s="305" t="s">
        <v>1363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</row>
    <row r="18" spans="1:14">
      <c r="A18" s="273" t="s">
        <v>1390</v>
      </c>
      <c r="B18" s="305" t="s">
        <v>1364</v>
      </c>
      <c r="C18" s="60">
        <f>SUMIFS('RULE 42&amp;43'!$N$6:$N$10000,'RULE 42&amp;43'!$L$6:$L$10000,$A$3:$A$987,'RULE 42&amp;43'!$A$6:$A$10000,C1)</f>
        <v>0</v>
      </c>
      <c r="D18" s="60">
        <f>SUMIFS('RULE 42&amp;43'!$N$6:$N$10000,'RULE 42&amp;43'!$L$6:$L$10000,$A$3:$A$987,'RULE 42&amp;43'!$A$6:$A$10000,D1)</f>
        <v>0</v>
      </c>
      <c r="E18" s="60">
        <f>SUMIFS('RULE 42&amp;43'!$N$6:$N$10000,'RULE 42&amp;43'!$L$6:$L$10000,$A$3:$A$987,'RULE 42&amp;43'!$A$6:$A$10000,E1)</f>
        <v>0</v>
      </c>
      <c r="F18" s="60">
        <f>SUMIFS('RULE 42&amp;43'!$N$6:$N$10000,'RULE 42&amp;43'!$L$6:$L$10000,$A$3:$A$987,'RULE 42&amp;43'!$A$6:$A$10000,F1)</f>
        <v>0</v>
      </c>
      <c r="G18" s="60">
        <f>SUMIFS('RULE 42&amp;43'!$N$6:$N$10000,'RULE 42&amp;43'!$L$6:$L$10000,$A$3:$A$987,'RULE 42&amp;43'!$A$6:$A$10000,G1)</f>
        <v>0</v>
      </c>
      <c r="H18" s="60">
        <f>SUMIFS('RULE 42&amp;43'!$N$6:$N$10000,'RULE 42&amp;43'!$L$6:$L$10000,$A$3:$A$987,'RULE 42&amp;43'!$A$6:$A$10000,H1)</f>
        <v>0</v>
      </c>
      <c r="I18" s="60">
        <f>SUMIFS('RULE 42&amp;43'!$N$6:$N$10000,'RULE 42&amp;43'!$L$6:$L$10000,$A$3:$A$987,'RULE 42&amp;43'!$A$6:$A$10000,I1)</f>
        <v>0</v>
      </c>
      <c r="J18" s="60">
        <f>SUMIFS('RULE 42&amp;43'!$N$6:$N$10000,'RULE 42&amp;43'!$L$6:$L$10000,$A$3:$A$987,'RULE 42&amp;43'!$A$6:$A$10000,J1)</f>
        <v>0</v>
      </c>
      <c r="K18" s="60">
        <f>SUMIFS('RULE 42&amp;43'!$N$6:$N$10000,'RULE 42&amp;43'!$L$6:$L$10000,$A$3:$A$987,'RULE 42&amp;43'!$A$6:$A$10000,K1)</f>
        <v>0</v>
      </c>
      <c r="L18" s="60">
        <f>SUMIFS('RULE 42&amp;43'!$N$6:$N$10000,'RULE 42&amp;43'!$L$6:$L$10000,$A$3:$A$987,'RULE 42&amp;43'!$A$6:$A$10000,L1)</f>
        <v>0</v>
      </c>
      <c r="M18" s="60">
        <f>SUMIFS('RULE 42&amp;43'!$N$6:$N$10000,'RULE 42&amp;43'!$L$6:$L$10000,$A$3:$A$987,'RULE 42&amp;43'!$A$6:$A$10000,M1)</f>
        <v>0</v>
      </c>
      <c r="N18" s="60">
        <f>SUMIFS('RULE 42&amp;43'!$N$6:$N$10000,'RULE 42&amp;43'!$L$6:$L$10000,$A$3:$A$987,'RULE 42&amp;43'!$A$6:$A$10000,N1)</f>
        <v>0</v>
      </c>
    </row>
    <row r="19" spans="1:14">
      <c r="A19" s="273" t="s">
        <v>1390</v>
      </c>
      <c r="B19" s="305" t="s">
        <v>1365</v>
      </c>
      <c r="C19" s="60">
        <f>SUMIFS('RULE 42&amp;43'!$P$6:$P$10000,'RULE 42&amp;43'!$L$6:$L$10000,$A$3:$A$987,'RULE 42&amp;43'!$A$6:$A$10000,C1)</f>
        <v>0</v>
      </c>
      <c r="D19" s="60">
        <f>SUMIFS('RULE 42&amp;43'!$P$6:$P$10000,'RULE 42&amp;43'!$L$6:$L$10000,$A$3:$A$987,'RULE 42&amp;43'!$A$6:$A$10000,D1)</f>
        <v>0</v>
      </c>
      <c r="E19" s="60">
        <f>SUMIFS('RULE 42&amp;43'!$P$6:$P$10000,'RULE 42&amp;43'!$L$6:$L$10000,$A$3:$A$987,'RULE 42&amp;43'!$A$6:$A$10000,E1)</f>
        <v>0</v>
      </c>
      <c r="F19" s="60">
        <f>SUMIFS('RULE 42&amp;43'!$P$6:$P$10000,'RULE 42&amp;43'!$L$6:$L$10000,$A$3:$A$987,'RULE 42&amp;43'!$A$6:$A$10000,F1)</f>
        <v>0</v>
      </c>
      <c r="G19" s="60">
        <f>SUMIFS('RULE 42&amp;43'!$P$6:$P$10000,'RULE 42&amp;43'!$L$6:$L$10000,$A$3:$A$987,'RULE 42&amp;43'!$A$6:$A$10000,G1)</f>
        <v>0</v>
      </c>
      <c r="H19" s="60">
        <f>SUMIFS('RULE 42&amp;43'!$P$6:$P$10000,'RULE 42&amp;43'!$L$6:$L$10000,$A$3:$A$987,'RULE 42&amp;43'!$A$6:$A$10000,H1)</f>
        <v>0</v>
      </c>
      <c r="I19" s="60">
        <f>SUMIFS('RULE 42&amp;43'!$P$6:$P$10000,'RULE 42&amp;43'!$L$6:$L$10000,$A$3:$A$987,'RULE 42&amp;43'!$A$6:$A$10000,I1)</f>
        <v>0</v>
      </c>
      <c r="J19" s="60">
        <f>SUMIFS('RULE 42&amp;43'!$P$6:$P$10000,'RULE 42&amp;43'!$L$6:$L$10000,$A$3:$A$987,'RULE 42&amp;43'!$A$6:$A$10000,J1)</f>
        <v>0</v>
      </c>
      <c r="K19" s="60">
        <f>SUMIFS('RULE 42&amp;43'!$P$6:$P$10000,'RULE 42&amp;43'!$L$6:$L$10000,$A$3:$A$987,'RULE 42&amp;43'!$A$6:$A$10000,K1)</f>
        <v>0</v>
      </c>
      <c r="L19" s="60">
        <f>SUMIFS('RULE 42&amp;43'!$P$6:$P$10000,'RULE 42&amp;43'!$L$6:$L$10000,$A$3:$A$987,'RULE 42&amp;43'!$A$6:$A$10000,L1)</f>
        <v>0</v>
      </c>
      <c r="M19" s="60">
        <f>SUMIFS('RULE 42&amp;43'!$P$6:$P$10000,'RULE 42&amp;43'!$L$6:$L$10000,$A$3:$A$987,'RULE 42&amp;43'!$A$6:$A$10000,M1)</f>
        <v>0</v>
      </c>
      <c r="N19" s="60">
        <f>SUMIFS('RULE 42&amp;43'!$P$6:$P$10000,'RULE 42&amp;43'!$L$6:$L$10000,$A$3:$A$987,'RULE 42&amp;43'!$A$6:$A$10000,N1)</f>
        <v>0</v>
      </c>
    </row>
    <row r="20" spans="1:14">
      <c r="A20" s="273" t="s">
        <v>1390</v>
      </c>
      <c r="B20" s="305" t="s">
        <v>1366</v>
      </c>
      <c r="C20" s="60">
        <f>SUMIFS('RULE 42&amp;43'!$Q$6:$Q$10000,'RULE 42&amp;43'!$L$6:$L$10000,$A$3:$A$987,'RULE 42&amp;43'!$A$6:$A$10000,C1)</f>
        <v>0</v>
      </c>
      <c r="D20" s="60">
        <f>SUMIFS('RULE 42&amp;43'!$Q$6:$Q$10000,'RULE 42&amp;43'!$L$6:$L$10000,$A$3:$A$987,'RULE 42&amp;43'!$A$6:$A$10000,D1)</f>
        <v>0</v>
      </c>
      <c r="E20" s="60">
        <f>SUMIFS('RULE 42&amp;43'!$Q$6:$Q$10000,'RULE 42&amp;43'!$L$6:$L$10000,$A$3:$A$987,'RULE 42&amp;43'!$A$6:$A$10000,E1)</f>
        <v>0</v>
      </c>
      <c r="F20" s="60">
        <f>SUMIFS('RULE 42&amp;43'!$Q$6:$Q$10000,'RULE 42&amp;43'!$L$6:$L$10000,$A$3:$A$987,'RULE 42&amp;43'!$A$6:$A$10000,F1)</f>
        <v>0</v>
      </c>
      <c r="G20" s="60">
        <f>SUMIFS('RULE 42&amp;43'!$Q$6:$Q$10000,'RULE 42&amp;43'!$L$6:$L$10000,$A$3:$A$987,'RULE 42&amp;43'!$A$6:$A$10000,G1)</f>
        <v>0</v>
      </c>
      <c r="H20" s="60">
        <f>SUMIFS('RULE 42&amp;43'!$Q$6:$Q$10000,'RULE 42&amp;43'!$L$6:$L$10000,$A$3:$A$987,'RULE 42&amp;43'!$A$6:$A$10000,H1)</f>
        <v>0</v>
      </c>
      <c r="I20" s="60">
        <f>SUMIFS('RULE 42&amp;43'!$Q$6:$Q$10000,'RULE 42&amp;43'!$L$6:$L$10000,$A$3:$A$987,'RULE 42&amp;43'!$A$6:$A$10000,I1)</f>
        <v>0</v>
      </c>
      <c r="J20" s="60">
        <f>SUMIFS('RULE 42&amp;43'!$Q$6:$Q$10000,'RULE 42&amp;43'!$L$6:$L$10000,$A$3:$A$987,'RULE 42&amp;43'!$A$6:$A$10000,J1)</f>
        <v>0</v>
      </c>
      <c r="K20" s="60">
        <f>SUMIFS('RULE 42&amp;43'!$Q$6:$Q$10000,'RULE 42&amp;43'!$L$6:$L$10000,$A$3:$A$987,'RULE 42&amp;43'!$A$6:$A$10000,K1)</f>
        <v>0</v>
      </c>
      <c r="L20" s="60">
        <f>SUMIFS('RULE 42&amp;43'!$Q$6:$Q$10000,'RULE 42&amp;43'!$L$6:$L$10000,$A$3:$A$987,'RULE 42&amp;43'!$A$6:$A$10000,L1)</f>
        <v>0</v>
      </c>
      <c r="M20" s="60">
        <f>SUMIFS('RULE 42&amp;43'!$Q$6:$Q$10000,'RULE 42&amp;43'!$L$6:$L$10000,$A$3:$A$987,'RULE 42&amp;43'!$A$6:$A$10000,M1)</f>
        <v>0</v>
      </c>
      <c r="N20" s="60">
        <f>SUMIFS('RULE 42&amp;43'!$Q$6:$Q$10000,'RULE 42&amp;43'!$L$6:$L$10000,$A$3:$A$987,'RULE 42&amp;43'!$A$6:$A$10000,N1)</f>
        <v>0</v>
      </c>
    </row>
    <row r="21" spans="1:14">
      <c r="A21" s="273" t="s">
        <v>1390</v>
      </c>
      <c r="B21" s="305" t="s">
        <v>1367</v>
      </c>
      <c r="C21" s="60">
        <f>SUMIFS('RULE 42&amp;43'!$R$6:$R$10000,'RULE 42&amp;43'!$L$6:$L$10000,$A$3:$A$987,'RULE 42&amp;43'!$A$6:$A$10000,C1)</f>
        <v>0</v>
      </c>
      <c r="D21" s="60">
        <f>SUMIFS('RULE 42&amp;43'!$R$6:$R$10000,'RULE 42&amp;43'!$L$6:$L$10000,$A$3:$A$987,'RULE 42&amp;43'!$A$6:$A$10000,D1)</f>
        <v>0</v>
      </c>
      <c r="E21" s="60">
        <f>SUMIFS('RULE 42&amp;43'!$R$6:$R$10000,'RULE 42&amp;43'!$L$6:$L$10000,$A$3:$A$987,'RULE 42&amp;43'!$A$6:$A$10000,E1)</f>
        <v>0</v>
      </c>
      <c r="F21" s="60">
        <f>SUMIFS('RULE 42&amp;43'!$R$6:$R$10000,'RULE 42&amp;43'!$L$6:$L$10000,$A$3:$A$987,'RULE 42&amp;43'!$A$6:$A$10000,F1)</f>
        <v>0</v>
      </c>
      <c r="G21" s="60">
        <f>SUMIFS('RULE 42&amp;43'!$R$6:$R$10000,'RULE 42&amp;43'!$L$6:$L$10000,$A$3:$A$987,'RULE 42&amp;43'!$A$6:$A$10000,G1)</f>
        <v>0</v>
      </c>
      <c r="H21" s="60">
        <f>SUMIFS('RULE 42&amp;43'!$R$6:$R$10000,'RULE 42&amp;43'!$L$6:$L$10000,$A$3:$A$987,'RULE 42&amp;43'!$A$6:$A$10000,H1)</f>
        <v>0</v>
      </c>
      <c r="I21" s="60">
        <f>SUMIFS('RULE 42&amp;43'!$R$6:$R$10000,'RULE 42&amp;43'!$L$6:$L$10000,$A$3:$A$987,'RULE 42&amp;43'!$A$6:$A$10000,I1)</f>
        <v>0</v>
      </c>
      <c r="J21" s="60">
        <f>SUMIFS('RULE 42&amp;43'!$R$6:$R$10000,'RULE 42&amp;43'!$L$6:$L$10000,$A$3:$A$987,'RULE 42&amp;43'!$A$6:$A$10000,J1)</f>
        <v>0</v>
      </c>
      <c r="K21" s="60">
        <f>SUMIFS('RULE 42&amp;43'!$R$6:$R$10000,'RULE 42&amp;43'!$L$6:$L$10000,$A$3:$A$987,'RULE 42&amp;43'!$A$6:$A$10000,K1)</f>
        <v>0</v>
      </c>
      <c r="L21" s="60">
        <f>SUMIFS('RULE 42&amp;43'!$R$6:$R$10000,'RULE 42&amp;43'!$L$6:$L$10000,$A$3:$A$987,'RULE 42&amp;43'!$A$6:$A$10000,L1)</f>
        <v>0</v>
      </c>
      <c r="M21" s="60">
        <f>SUMIFS('RULE 42&amp;43'!$R$6:$R$10000,'RULE 42&amp;43'!$L$6:$L$10000,$A$3:$A$987,'RULE 42&amp;43'!$A$6:$A$10000,M1)</f>
        <v>0</v>
      </c>
      <c r="N21" s="60">
        <f>SUMIFS('RULE 42&amp;43'!$R$6:$R$10000,'RULE 42&amp;43'!$L$6:$L$10000,$A$3:$A$987,'RULE 42&amp;43'!$A$6:$A$10000,N1)</f>
        <v>0</v>
      </c>
    </row>
    <row r="22" spans="1:14">
      <c r="A22" s="273" t="s">
        <v>1390</v>
      </c>
      <c r="B22" s="306" t="s">
        <v>1368</v>
      </c>
      <c r="C22" s="60">
        <f>SUMIFS('RULE 42&amp;43'!$S$6:$S$10000,'RULE 42&amp;43'!$L$6:$L$10000,$A$3:$A$987,'RULE 42&amp;43'!$A$6:$A$10000,C1)</f>
        <v>0</v>
      </c>
      <c r="D22" s="60">
        <f>SUMIFS('RULE 42&amp;43'!$S$6:$S$10000,'RULE 42&amp;43'!$L$6:$L$10000,$A$3:$A$987,'RULE 42&amp;43'!$A$6:$A$10000,D1)</f>
        <v>0</v>
      </c>
      <c r="E22" s="60">
        <f>SUMIFS('RULE 42&amp;43'!$S$6:$S$10000,'RULE 42&amp;43'!$L$6:$L$10000,$A$3:$A$987,'RULE 42&amp;43'!$A$6:$A$10000,E1)</f>
        <v>0</v>
      </c>
      <c r="F22" s="60">
        <f>SUMIFS('RULE 42&amp;43'!$S$6:$S$10000,'RULE 42&amp;43'!$L$6:$L$10000,$A$3:$A$987,'RULE 42&amp;43'!$A$6:$A$10000,F1)</f>
        <v>0</v>
      </c>
      <c r="G22" s="60">
        <f>SUMIFS('RULE 42&amp;43'!$S$6:$S$10000,'RULE 42&amp;43'!$L$6:$L$10000,$A$3:$A$987,'RULE 42&amp;43'!$A$6:$A$10000,G1)</f>
        <v>0</v>
      </c>
      <c r="H22" s="60">
        <f>SUMIFS('RULE 42&amp;43'!$S$6:$S$10000,'RULE 42&amp;43'!$L$6:$L$10000,$A$3:$A$987,'RULE 42&amp;43'!$A$6:$A$10000,H1)</f>
        <v>0</v>
      </c>
      <c r="I22" s="60">
        <f>SUMIFS('RULE 42&amp;43'!$S$6:$S$10000,'RULE 42&amp;43'!$L$6:$L$10000,$A$3:$A$987,'RULE 42&amp;43'!$A$6:$A$10000,I1)</f>
        <v>0</v>
      </c>
      <c r="J22" s="60">
        <f>SUMIFS('RULE 42&amp;43'!$S$6:$S$10000,'RULE 42&amp;43'!$L$6:$L$10000,$A$3:$A$987,'RULE 42&amp;43'!$A$6:$A$10000,J1)</f>
        <v>0</v>
      </c>
      <c r="K22" s="60">
        <f>SUMIFS('RULE 42&amp;43'!$S$6:$S$10000,'RULE 42&amp;43'!$L$6:$L$10000,$A$3:$A$987,'RULE 42&amp;43'!$A$6:$A$10000,K1)</f>
        <v>0</v>
      </c>
      <c r="L22" s="60">
        <f>SUMIFS('RULE 42&amp;43'!$S$6:$S$10000,'RULE 42&amp;43'!$L$6:$L$10000,$A$3:$A$987,'RULE 42&amp;43'!$A$6:$A$10000,L1)</f>
        <v>0</v>
      </c>
      <c r="M22" s="60">
        <f>SUMIFS('RULE 42&amp;43'!$S$6:$S$10000,'RULE 42&amp;43'!$L$6:$L$10000,$A$3:$A$987,'RULE 42&amp;43'!$A$6:$A$10000,M1)</f>
        <v>0</v>
      </c>
      <c r="N22" s="60">
        <f>SUMIFS('RULE 42&amp;43'!$S$6:$S$10000,'RULE 42&amp;43'!$L$6:$L$10000,$A$3:$A$987,'RULE 42&amp;43'!$A$6:$A$10000,N1)</f>
        <v>0</v>
      </c>
    </row>
    <row r="23" spans="1:14">
      <c r="A23" s="274" t="s">
        <v>1468</v>
      </c>
      <c r="B23" s="304" t="s">
        <v>1913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</row>
    <row r="24" spans="1:14">
      <c r="A24" s="272"/>
      <c r="B24" s="305" t="s">
        <v>1363</v>
      </c>
      <c r="C24" s="60">
        <f>+C3+C10+C17</f>
        <v>0</v>
      </c>
      <c r="D24" s="60">
        <f t="shared" ref="D24:N24" si="0">+D3+D10+D17</f>
        <v>0</v>
      </c>
      <c r="E24" s="60">
        <f t="shared" si="0"/>
        <v>0</v>
      </c>
      <c r="F24" s="60">
        <f t="shared" si="0"/>
        <v>0</v>
      </c>
      <c r="G24" s="60">
        <f t="shared" si="0"/>
        <v>0</v>
      </c>
      <c r="H24" s="60">
        <f t="shared" si="0"/>
        <v>0</v>
      </c>
      <c r="I24" s="60">
        <f t="shared" si="0"/>
        <v>0</v>
      </c>
      <c r="J24" s="60">
        <f t="shared" si="0"/>
        <v>0</v>
      </c>
      <c r="K24" s="60">
        <f t="shared" si="0"/>
        <v>0</v>
      </c>
      <c r="L24" s="60">
        <f t="shared" si="0"/>
        <v>0</v>
      </c>
      <c r="M24" s="60">
        <f t="shared" si="0"/>
        <v>0</v>
      </c>
      <c r="N24" s="60">
        <f t="shared" si="0"/>
        <v>0</v>
      </c>
    </row>
    <row r="25" spans="1:14">
      <c r="A25" s="273"/>
      <c r="B25" s="305" t="s">
        <v>1364</v>
      </c>
      <c r="C25" s="60">
        <f t="shared" ref="C25:N29" si="1">+C4+C11+C18</f>
        <v>-180</v>
      </c>
      <c r="D25" s="60">
        <f t="shared" si="1"/>
        <v>-180</v>
      </c>
      <c r="E25" s="60">
        <f t="shared" si="1"/>
        <v>-180</v>
      </c>
      <c r="F25" s="60">
        <f t="shared" si="1"/>
        <v>-180</v>
      </c>
      <c r="G25" s="60">
        <f t="shared" si="1"/>
        <v>-180</v>
      </c>
      <c r="H25" s="60">
        <f t="shared" si="1"/>
        <v>0</v>
      </c>
      <c r="I25" s="60">
        <f t="shared" si="1"/>
        <v>0</v>
      </c>
      <c r="J25" s="60">
        <f t="shared" si="1"/>
        <v>0</v>
      </c>
      <c r="K25" s="60">
        <f t="shared" si="1"/>
        <v>0</v>
      </c>
      <c r="L25" s="60">
        <f t="shared" si="1"/>
        <v>0</v>
      </c>
      <c r="M25" s="60">
        <f t="shared" si="1"/>
        <v>0</v>
      </c>
      <c r="N25" s="60">
        <f t="shared" si="1"/>
        <v>0</v>
      </c>
    </row>
    <row r="26" spans="1:14">
      <c r="A26" s="273"/>
      <c r="B26" s="305" t="s">
        <v>1365</v>
      </c>
      <c r="C26" s="60">
        <f t="shared" si="1"/>
        <v>0</v>
      </c>
      <c r="D26" s="60">
        <f t="shared" si="1"/>
        <v>0</v>
      </c>
      <c r="E26" s="60">
        <f t="shared" si="1"/>
        <v>0</v>
      </c>
      <c r="F26" s="60">
        <f t="shared" si="1"/>
        <v>0</v>
      </c>
      <c r="G26" s="60">
        <f t="shared" si="1"/>
        <v>0</v>
      </c>
      <c r="H26" s="60">
        <f t="shared" si="1"/>
        <v>0</v>
      </c>
      <c r="I26" s="60">
        <f t="shared" si="1"/>
        <v>0</v>
      </c>
      <c r="J26" s="60">
        <f t="shared" si="1"/>
        <v>0</v>
      </c>
      <c r="K26" s="60">
        <f t="shared" si="1"/>
        <v>0</v>
      </c>
      <c r="L26" s="60">
        <f t="shared" si="1"/>
        <v>0</v>
      </c>
      <c r="M26" s="60">
        <f t="shared" si="1"/>
        <v>0</v>
      </c>
      <c r="N26" s="60">
        <f t="shared" si="1"/>
        <v>0</v>
      </c>
    </row>
    <row r="27" spans="1:14">
      <c r="A27" s="273"/>
      <c r="B27" s="305" t="s">
        <v>1366</v>
      </c>
      <c r="C27" s="60">
        <f t="shared" si="1"/>
        <v>-16.2</v>
      </c>
      <c r="D27" s="60">
        <f t="shared" si="1"/>
        <v>-16.2</v>
      </c>
      <c r="E27" s="60">
        <f t="shared" si="1"/>
        <v>-16.2</v>
      </c>
      <c r="F27" s="60">
        <f t="shared" si="1"/>
        <v>-16.2</v>
      </c>
      <c r="G27" s="60">
        <f t="shared" si="1"/>
        <v>-16.2</v>
      </c>
      <c r="H27" s="60">
        <f t="shared" si="1"/>
        <v>0</v>
      </c>
      <c r="I27" s="60">
        <f t="shared" si="1"/>
        <v>0</v>
      </c>
      <c r="J27" s="60">
        <f t="shared" si="1"/>
        <v>0</v>
      </c>
      <c r="K27" s="60">
        <f t="shared" si="1"/>
        <v>0</v>
      </c>
      <c r="L27" s="60">
        <f t="shared" si="1"/>
        <v>0</v>
      </c>
      <c r="M27" s="60">
        <f t="shared" si="1"/>
        <v>0</v>
      </c>
      <c r="N27" s="60">
        <f t="shared" si="1"/>
        <v>0</v>
      </c>
    </row>
    <row r="28" spans="1:14">
      <c r="A28" s="273"/>
      <c r="B28" s="305" t="s">
        <v>1367</v>
      </c>
      <c r="C28" s="60">
        <f t="shared" si="1"/>
        <v>-16.2</v>
      </c>
      <c r="D28" s="60">
        <f t="shared" si="1"/>
        <v>-16.2</v>
      </c>
      <c r="E28" s="60">
        <f t="shared" si="1"/>
        <v>-16.2</v>
      </c>
      <c r="F28" s="60">
        <f t="shared" si="1"/>
        <v>-16.2</v>
      </c>
      <c r="G28" s="60">
        <f t="shared" si="1"/>
        <v>-16.2</v>
      </c>
      <c r="H28" s="60">
        <f t="shared" si="1"/>
        <v>0</v>
      </c>
      <c r="I28" s="60">
        <f t="shared" si="1"/>
        <v>0</v>
      </c>
      <c r="J28" s="60">
        <f t="shared" si="1"/>
        <v>0</v>
      </c>
      <c r="K28" s="60">
        <f t="shared" si="1"/>
        <v>0</v>
      </c>
      <c r="L28" s="60">
        <f t="shared" si="1"/>
        <v>0</v>
      </c>
      <c r="M28" s="60">
        <f t="shared" si="1"/>
        <v>0</v>
      </c>
      <c r="N28" s="60">
        <f t="shared" si="1"/>
        <v>0</v>
      </c>
    </row>
    <row r="29" spans="1:14">
      <c r="A29" s="303"/>
      <c r="B29" s="306" t="s">
        <v>1368</v>
      </c>
      <c r="C29" s="60">
        <f t="shared" si="1"/>
        <v>0</v>
      </c>
      <c r="D29" s="60">
        <f t="shared" si="1"/>
        <v>0</v>
      </c>
      <c r="E29" s="60">
        <f t="shared" si="1"/>
        <v>0</v>
      </c>
      <c r="F29" s="60">
        <f t="shared" si="1"/>
        <v>0</v>
      </c>
      <c r="G29" s="60">
        <f t="shared" si="1"/>
        <v>0</v>
      </c>
      <c r="H29" s="60">
        <f t="shared" si="1"/>
        <v>0</v>
      </c>
      <c r="I29" s="60">
        <f t="shared" si="1"/>
        <v>0</v>
      </c>
      <c r="J29" s="60">
        <f t="shared" si="1"/>
        <v>0</v>
      </c>
      <c r="K29" s="60">
        <f t="shared" si="1"/>
        <v>0</v>
      </c>
      <c r="L29" s="60">
        <f t="shared" si="1"/>
        <v>0</v>
      </c>
      <c r="M29" s="60">
        <f t="shared" si="1"/>
        <v>0</v>
      </c>
      <c r="N29" s="60">
        <f t="shared" si="1"/>
        <v>0</v>
      </c>
    </row>
    <row r="30" spans="1:14">
      <c r="A30" s="274" t="s">
        <v>1912</v>
      </c>
      <c r="B30" s="304" t="s">
        <v>1912</v>
      </c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</row>
    <row r="31" spans="1:14">
      <c r="A31" s="272" t="s">
        <v>1912</v>
      </c>
      <c r="B31" s="305" t="s">
        <v>1363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1:14">
      <c r="A32" s="273" t="s">
        <v>1912</v>
      </c>
      <c r="B32" s="305" t="s">
        <v>1364</v>
      </c>
      <c r="C32" s="60">
        <f>SUMIFS('SEC-17(5)'!$N$6:$N$10000,'SEC-17(5)'!$L$6:$L$10000,$A$31:$A$87,'SEC-17(5)'!$A$6:$A$10000,C1)</f>
        <v>0</v>
      </c>
      <c r="D32" s="60">
        <f>SUMIFS('SEC-17(5)'!$N$6:$N$10000,'SEC-17(5)'!$L$6:$L$10000,$A$31:$A$87,'SEC-17(5)'!$A$6:$A$10000,D1)</f>
        <v>0</v>
      </c>
      <c r="E32" s="60">
        <f>SUMIFS('SEC-17(5)'!$N$6:$N$10000,'SEC-17(5)'!$L$6:$L$10000,$A$31:$A$87,'SEC-17(5)'!$A$6:$A$10000,E1)</f>
        <v>0</v>
      </c>
      <c r="F32" s="60">
        <f>SUMIFS('SEC-17(5)'!$N$6:$N$10000,'SEC-17(5)'!$L$6:$L$10000,$A$31:$A$87,'SEC-17(5)'!$A$6:$A$10000,F1)</f>
        <v>0</v>
      </c>
      <c r="G32" s="60">
        <f>SUMIFS('SEC-17(5)'!$N$6:$N$10000,'SEC-17(5)'!$L$6:$L$10000,$A$31:$A$87,'SEC-17(5)'!$A$6:$A$10000,G1)</f>
        <v>0</v>
      </c>
      <c r="H32" s="60">
        <f>SUMIFS('SEC-17(5)'!$N$6:$N$10000,'SEC-17(5)'!$L$6:$L$10000,$A$31:$A$87,'SEC-17(5)'!$A$6:$A$10000,H1)</f>
        <v>0</v>
      </c>
      <c r="I32" s="60">
        <f>SUMIFS('SEC-17(5)'!$N$6:$N$10000,'SEC-17(5)'!$L$6:$L$10000,$A$31:$A$87,'SEC-17(5)'!$A$6:$A$10000,I1)</f>
        <v>0</v>
      </c>
      <c r="J32" s="60">
        <f>SUMIFS('SEC-17(5)'!$N$6:$N$10000,'SEC-17(5)'!$L$6:$L$10000,$A$31:$A$87,'SEC-17(5)'!$A$6:$A$10000,J1)</f>
        <v>0</v>
      </c>
      <c r="K32" s="60">
        <f>SUMIFS('SEC-17(5)'!$N$6:$N$10000,'SEC-17(5)'!$L$6:$L$10000,$A$31:$A$87,'SEC-17(5)'!$A$6:$A$10000,K1)</f>
        <v>0</v>
      </c>
      <c r="L32" s="60">
        <f>SUMIFS('SEC-17(5)'!$N$6:$N$10000,'SEC-17(5)'!$L$6:$L$10000,$A$31:$A$87,'SEC-17(5)'!$A$6:$A$10000,L1)</f>
        <v>0</v>
      </c>
      <c r="M32" s="60">
        <f>SUMIFS('SEC-17(5)'!$N$6:$N$10000,'SEC-17(5)'!$L$6:$L$10000,$A$31:$A$87,'SEC-17(5)'!$A$6:$A$10000,M1)</f>
        <v>0</v>
      </c>
      <c r="N32" s="60">
        <f>SUMIFS('SEC-17(5)'!$N$6:$N$10000,'SEC-17(5)'!$L$6:$L$10000,$A$31:$A$87,'SEC-17(5)'!$A$6:$A$10000,N1)</f>
        <v>0</v>
      </c>
    </row>
    <row r="33" spans="1:14">
      <c r="A33" s="273" t="s">
        <v>1912</v>
      </c>
      <c r="B33" s="305" t="s">
        <v>1365</v>
      </c>
      <c r="C33" s="60">
        <f>SUMIFS('SEC-17(5)'!$P$6:$P$10000,'SEC-17(5)'!$L$6:$L$10000,$A$31:$A$87,'SEC-17(5)'!$A$6:$A$10000,C1)</f>
        <v>0</v>
      </c>
      <c r="D33" s="60">
        <f>SUMIFS('SEC-17(5)'!$P$6:$P$10000,'SEC-17(5)'!$L$6:$L$10000,$A$31:$A$87,'SEC-17(5)'!$A$6:$A$10000,D1)</f>
        <v>0</v>
      </c>
      <c r="E33" s="60">
        <f>SUMIFS('SEC-17(5)'!$P$6:$P$10000,'SEC-17(5)'!$L$6:$L$10000,$A$31:$A$87,'SEC-17(5)'!$A$6:$A$10000,E1)</f>
        <v>0</v>
      </c>
      <c r="F33" s="60">
        <f>SUMIFS('SEC-17(5)'!$P$6:$P$10000,'SEC-17(5)'!$L$6:$L$10000,$A$31:$A$87,'SEC-17(5)'!$A$6:$A$10000,F1)</f>
        <v>0</v>
      </c>
      <c r="G33" s="60">
        <f>SUMIFS('SEC-17(5)'!$P$6:$P$10000,'SEC-17(5)'!$L$6:$L$10000,$A$31:$A$87,'SEC-17(5)'!$A$6:$A$10000,G1)</f>
        <v>0</v>
      </c>
      <c r="H33" s="60">
        <f>SUMIFS('SEC-17(5)'!$P$6:$P$10000,'SEC-17(5)'!$L$6:$L$10000,$A$31:$A$87,'SEC-17(5)'!$A$6:$A$10000,H1)</f>
        <v>0</v>
      </c>
      <c r="I33" s="60">
        <f>SUMIFS('SEC-17(5)'!$P$6:$P$10000,'SEC-17(5)'!$L$6:$L$10000,$A$31:$A$87,'SEC-17(5)'!$A$6:$A$10000,I1)</f>
        <v>0</v>
      </c>
      <c r="J33" s="60">
        <f>SUMIFS('SEC-17(5)'!$P$6:$P$10000,'SEC-17(5)'!$L$6:$L$10000,$A$31:$A$87,'SEC-17(5)'!$A$6:$A$10000,J1)</f>
        <v>0</v>
      </c>
      <c r="K33" s="60">
        <f>SUMIFS('SEC-17(5)'!$P$6:$P$10000,'SEC-17(5)'!$L$6:$L$10000,$A$31:$A$87,'SEC-17(5)'!$A$6:$A$10000,K1)</f>
        <v>0</v>
      </c>
      <c r="L33" s="60">
        <f>SUMIFS('SEC-17(5)'!$P$6:$P$10000,'SEC-17(5)'!$L$6:$L$10000,$A$31:$A$87,'SEC-17(5)'!$A$6:$A$10000,L1)</f>
        <v>0</v>
      </c>
      <c r="M33" s="60">
        <f>SUMIFS('SEC-17(5)'!$P$6:$P$10000,'SEC-17(5)'!$L$6:$L$10000,$A$31:$A$87,'SEC-17(5)'!$A$6:$A$10000,M1)</f>
        <v>0</v>
      </c>
      <c r="N33" s="60">
        <f>SUMIFS('SEC-17(5)'!$P$6:$P$10000,'SEC-17(5)'!$L$6:$L$10000,$A$31:$A$87,'SEC-17(5)'!$A$6:$A$10000,N1)</f>
        <v>0</v>
      </c>
    </row>
    <row r="34" spans="1:14">
      <c r="A34" s="273" t="s">
        <v>1912</v>
      </c>
      <c r="B34" s="305" t="s">
        <v>1366</v>
      </c>
      <c r="C34" s="60">
        <f>SUMIFS('SEC-17(5)'!$Q$6:$Q$10000,'SEC-17(5)'!$L$6:$L$10000,$A$31:$A$87,'SEC-17(5)'!$A$6:$A$10000,C1)</f>
        <v>0</v>
      </c>
      <c r="D34" s="60">
        <f>SUMIFS('SEC-17(5)'!$Q$6:$Q$10000,'SEC-17(5)'!$L$6:$L$10000,$A$31:$A$87,'SEC-17(5)'!$A$6:$A$10000,D1)</f>
        <v>0</v>
      </c>
      <c r="E34" s="60">
        <f>SUMIFS('SEC-17(5)'!$Q$6:$Q$10000,'SEC-17(5)'!$L$6:$L$10000,$A$31:$A$87,'SEC-17(5)'!$A$6:$A$10000,E1)</f>
        <v>0</v>
      </c>
      <c r="F34" s="60">
        <f>SUMIFS('SEC-17(5)'!$Q$6:$Q$10000,'SEC-17(5)'!$L$6:$L$10000,$A$31:$A$87,'SEC-17(5)'!$A$6:$A$10000,F1)</f>
        <v>0</v>
      </c>
      <c r="G34" s="60">
        <f>SUMIFS('SEC-17(5)'!$Q$6:$Q$10000,'SEC-17(5)'!$L$6:$L$10000,$A$31:$A$87,'SEC-17(5)'!$A$6:$A$10000,G1)</f>
        <v>0</v>
      </c>
      <c r="H34" s="60">
        <f>SUMIFS('SEC-17(5)'!$Q$6:$Q$10000,'SEC-17(5)'!$L$6:$L$10000,$A$31:$A$87,'SEC-17(5)'!$A$6:$A$10000,H1)</f>
        <v>0</v>
      </c>
      <c r="I34" s="60">
        <f>SUMIFS('SEC-17(5)'!$Q$6:$Q$10000,'SEC-17(5)'!$L$6:$L$10000,$A$31:$A$87,'SEC-17(5)'!$A$6:$A$10000,I1)</f>
        <v>0</v>
      </c>
      <c r="J34" s="60">
        <f>SUMIFS('SEC-17(5)'!$Q$6:$Q$10000,'SEC-17(5)'!$L$6:$L$10000,$A$31:$A$87,'SEC-17(5)'!$A$6:$A$10000,J1)</f>
        <v>0</v>
      </c>
      <c r="K34" s="60">
        <f>SUMIFS('SEC-17(5)'!$Q$6:$Q$10000,'SEC-17(5)'!$L$6:$L$10000,$A$31:$A$87,'SEC-17(5)'!$A$6:$A$10000,K1)</f>
        <v>0</v>
      </c>
      <c r="L34" s="60">
        <f>SUMIFS('SEC-17(5)'!$Q$6:$Q$10000,'SEC-17(5)'!$L$6:$L$10000,$A$31:$A$87,'SEC-17(5)'!$A$6:$A$10000,L1)</f>
        <v>0</v>
      </c>
      <c r="M34" s="60">
        <f>SUMIFS('SEC-17(5)'!$Q$6:$Q$10000,'SEC-17(5)'!$L$6:$L$10000,$A$31:$A$87,'SEC-17(5)'!$A$6:$A$10000,M1)</f>
        <v>0</v>
      </c>
      <c r="N34" s="60">
        <f>SUMIFS('SEC-17(5)'!$Q$6:$Q$10000,'SEC-17(5)'!$L$6:$L$10000,$A$31:$A$87,'SEC-17(5)'!$A$6:$A$10000,N1)</f>
        <v>0</v>
      </c>
    </row>
    <row r="35" spans="1:14">
      <c r="A35" s="273" t="s">
        <v>1912</v>
      </c>
      <c r="B35" s="305" t="s">
        <v>1367</v>
      </c>
      <c r="C35" s="60">
        <f>SUMIFS('SEC-17(5)'!$R$6:$R$10000,'SEC-17(5)'!$L$6:$L$10000,$A$31:$A$87,'SEC-17(5)'!$A$6:$A$10000,C1)</f>
        <v>0</v>
      </c>
      <c r="D35" s="60">
        <f>SUMIFS('SEC-17(5)'!$R$6:$R$10000,'SEC-17(5)'!$L$6:$L$10000,$A$31:$A$87,'SEC-17(5)'!$A$6:$A$10000,D1)</f>
        <v>0</v>
      </c>
      <c r="E35" s="60">
        <f>SUMIFS('SEC-17(5)'!$R$6:$R$10000,'SEC-17(5)'!$L$6:$L$10000,$A$31:$A$87,'SEC-17(5)'!$A$6:$A$10000,E1)</f>
        <v>0</v>
      </c>
      <c r="F35" s="60">
        <f>SUMIFS('SEC-17(5)'!$R$6:$R$10000,'SEC-17(5)'!$L$6:$L$10000,$A$31:$A$87,'SEC-17(5)'!$A$6:$A$10000,F1)</f>
        <v>0</v>
      </c>
      <c r="G35" s="60">
        <f>SUMIFS('SEC-17(5)'!$R$6:$R$10000,'SEC-17(5)'!$L$6:$L$10000,$A$31:$A$87,'SEC-17(5)'!$A$6:$A$10000,G1)</f>
        <v>0</v>
      </c>
      <c r="H35" s="60">
        <f>SUMIFS('SEC-17(5)'!$R$6:$R$10000,'SEC-17(5)'!$L$6:$L$10000,$A$31:$A$87,'SEC-17(5)'!$A$6:$A$10000,H1)</f>
        <v>0</v>
      </c>
      <c r="I35" s="60">
        <f>SUMIFS('SEC-17(5)'!$R$6:$R$10000,'SEC-17(5)'!$L$6:$L$10000,$A$31:$A$87,'SEC-17(5)'!$A$6:$A$10000,I1)</f>
        <v>0</v>
      </c>
      <c r="J35" s="60">
        <f>SUMIFS('SEC-17(5)'!$R$6:$R$10000,'SEC-17(5)'!$L$6:$L$10000,$A$31:$A$87,'SEC-17(5)'!$A$6:$A$10000,J1)</f>
        <v>0</v>
      </c>
      <c r="K35" s="60">
        <f>SUMIFS('SEC-17(5)'!$R$6:$R$10000,'SEC-17(5)'!$L$6:$L$10000,$A$31:$A$87,'SEC-17(5)'!$A$6:$A$10000,K1)</f>
        <v>0</v>
      </c>
      <c r="L35" s="60">
        <f>SUMIFS('SEC-17(5)'!$R$6:$R$10000,'SEC-17(5)'!$L$6:$L$10000,$A$31:$A$87,'SEC-17(5)'!$A$6:$A$10000,L1)</f>
        <v>0</v>
      </c>
      <c r="M35" s="60">
        <f>SUMIFS('SEC-17(5)'!$R$6:$R$10000,'SEC-17(5)'!$L$6:$L$10000,$A$31:$A$87,'SEC-17(5)'!$A$6:$A$10000,M1)</f>
        <v>0</v>
      </c>
      <c r="N35" s="60">
        <f>SUMIFS('SEC-17(5)'!$R$6:$R$10000,'SEC-17(5)'!$L$6:$L$10000,$A$31:$A$87,'SEC-17(5)'!$A$6:$A$10000,N1)</f>
        <v>0</v>
      </c>
    </row>
    <row r="36" spans="1:14">
      <c r="A36" s="273" t="s">
        <v>1912</v>
      </c>
      <c r="B36" s="305" t="s">
        <v>1368</v>
      </c>
      <c r="C36" s="60">
        <f>SUMIFS('SEC-17(5)'!$S$6:$S$10000,'SEC-17(5)'!$L$6:$L$10000,$A$31:$A$87,'SEC-17(5)'!$A$6:$A$10000,C1)</f>
        <v>0</v>
      </c>
      <c r="D36" s="60">
        <f>SUMIFS('SEC-17(5)'!$S$6:$S$10000,'SEC-17(5)'!$L$6:$L$10000,$A$31:$A$87,'SEC-17(5)'!$A$6:$A$10000,D1)</f>
        <v>0</v>
      </c>
      <c r="E36" s="60">
        <f>SUMIFS('SEC-17(5)'!$S$6:$S$10000,'SEC-17(5)'!$L$6:$L$10000,$A$31:$A$87,'SEC-17(5)'!$A$6:$A$10000,E1)</f>
        <v>0</v>
      </c>
      <c r="F36" s="60">
        <f>SUMIFS('SEC-17(5)'!$S$6:$S$10000,'SEC-17(5)'!$L$6:$L$10000,$A$31:$A$87,'SEC-17(5)'!$A$6:$A$10000,F1)</f>
        <v>0</v>
      </c>
      <c r="G36" s="60">
        <f>SUMIFS('SEC-17(5)'!$S$6:$S$10000,'SEC-17(5)'!$L$6:$L$10000,$A$31:$A$87,'SEC-17(5)'!$A$6:$A$10000,G1)</f>
        <v>0</v>
      </c>
      <c r="H36" s="60">
        <f>SUMIFS('SEC-17(5)'!$S$6:$S$10000,'SEC-17(5)'!$L$6:$L$10000,$A$31:$A$87,'SEC-17(5)'!$A$6:$A$10000,H1)</f>
        <v>0</v>
      </c>
      <c r="I36" s="60">
        <f>SUMIFS('SEC-17(5)'!$S$6:$S$10000,'SEC-17(5)'!$L$6:$L$10000,$A$31:$A$87,'SEC-17(5)'!$A$6:$A$10000,I1)</f>
        <v>0</v>
      </c>
      <c r="J36" s="60">
        <f>SUMIFS('SEC-17(5)'!$S$6:$S$10000,'SEC-17(5)'!$L$6:$L$10000,$A$31:$A$87,'SEC-17(5)'!$A$6:$A$10000,J1)</f>
        <v>0</v>
      </c>
      <c r="K36" s="60">
        <f>SUMIFS('SEC-17(5)'!$S$6:$S$10000,'SEC-17(5)'!$L$6:$L$10000,$A$31:$A$87,'SEC-17(5)'!$A$6:$A$10000,K1)</f>
        <v>0</v>
      </c>
      <c r="L36" s="60">
        <f>SUMIFS('SEC-17(5)'!$S$6:$S$10000,'SEC-17(5)'!$L$6:$L$10000,$A$31:$A$87,'SEC-17(5)'!$A$6:$A$10000,L1)</f>
        <v>0</v>
      </c>
      <c r="M36" s="60">
        <f>SUMIFS('SEC-17(5)'!$S$6:$S$10000,'SEC-17(5)'!$L$6:$L$10000,$A$31:$A$87,'SEC-17(5)'!$A$6:$A$10000,M1)</f>
        <v>0</v>
      </c>
      <c r="N36" s="60">
        <f>SUMIFS('SEC-17(5)'!$S$6:$S$10000,'SEC-17(5)'!$L$6:$L$10000,$A$31:$A$87,'SEC-17(5)'!$A$6:$A$10000,N1)</f>
        <v>0</v>
      </c>
    </row>
    <row r="37" spans="1:14">
      <c r="A37" s="274" t="s">
        <v>1390</v>
      </c>
      <c r="B37" s="274" t="s">
        <v>1390</v>
      </c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</row>
    <row r="38" spans="1:14">
      <c r="A38" s="273" t="s">
        <v>1390</v>
      </c>
      <c r="B38" s="305" t="s">
        <v>1363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</row>
    <row r="39" spans="1:14">
      <c r="A39" s="273" t="s">
        <v>1390</v>
      </c>
      <c r="B39" s="305" t="s">
        <v>1364</v>
      </c>
      <c r="C39" s="60">
        <f>SUMIFS('SEC-17(5)'!$N$6:$N$10000,'SEC-17(5)'!$L$6:$L$10000,$A$31:$A$87,'SEC-17(5)'!$A$6:$A$10000,C1)</f>
        <v>0</v>
      </c>
      <c r="D39" s="60">
        <f>SUMIFS('SEC-17(5)'!$N$6:$N$10000,'SEC-17(5)'!$L$6:$L$10000,$A$31:$A$87,'SEC-17(5)'!$A$6:$A$10000,D1)</f>
        <v>0</v>
      </c>
      <c r="E39" s="60">
        <f>SUMIFS('SEC-17(5)'!$N$6:$N$10000,'SEC-17(5)'!$L$6:$L$10000,$A$31:$A$87,'SEC-17(5)'!$A$6:$A$10000,E1)</f>
        <v>0</v>
      </c>
      <c r="F39" s="60">
        <f>SUMIFS('SEC-17(5)'!$N$6:$N$10000,'SEC-17(5)'!$L$6:$L$10000,$A$31:$A$87,'SEC-17(5)'!$A$6:$A$10000,F1)</f>
        <v>0</v>
      </c>
      <c r="G39" s="60">
        <f>SUMIFS('SEC-17(5)'!$N$6:$N$10000,'SEC-17(5)'!$L$6:$L$10000,$A$31:$A$87,'SEC-17(5)'!$A$6:$A$10000,G1)</f>
        <v>0</v>
      </c>
      <c r="H39" s="60">
        <f>SUMIFS('SEC-17(5)'!$N$6:$N$10000,'SEC-17(5)'!$L$6:$L$10000,$A$31:$A$87,'SEC-17(5)'!$A$6:$A$10000,H1)</f>
        <v>0</v>
      </c>
      <c r="I39" s="60">
        <f>SUMIFS('SEC-17(5)'!$N$6:$N$10000,'SEC-17(5)'!$L$6:$L$10000,$A$31:$A$87,'SEC-17(5)'!$A$6:$A$10000,I1)</f>
        <v>0</v>
      </c>
      <c r="J39" s="60">
        <f>SUMIFS('SEC-17(5)'!$N$6:$N$10000,'SEC-17(5)'!$L$6:$L$10000,$A$31:$A$87,'SEC-17(5)'!$A$6:$A$10000,J1)</f>
        <v>0</v>
      </c>
      <c r="K39" s="60">
        <f>SUMIFS('SEC-17(5)'!$N$6:$N$10000,'SEC-17(5)'!$L$6:$L$10000,$A$31:$A$87,'SEC-17(5)'!$A$6:$A$10000,K1)</f>
        <v>0</v>
      </c>
      <c r="L39" s="60">
        <f>SUMIFS('SEC-17(5)'!$N$6:$N$10000,'SEC-17(5)'!$L$6:$L$10000,$A$31:$A$87,'SEC-17(5)'!$A$6:$A$10000,L1)</f>
        <v>0</v>
      </c>
      <c r="M39" s="60">
        <f>SUMIFS('SEC-17(5)'!$N$6:$N$10000,'SEC-17(5)'!$L$6:$L$10000,$A$31:$A$87,'SEC-17(5)'!$A$6:$A$10000,M1)</f>
        <v>0</v>
      </c>
      <c r="N39" s="60">
        <f>SUMIFS('SEC-17(5)'!$N$6:$N$10000,'SEC-17(5)'!$L$6:$L$10000,$A$31:$A$87,'SEC-17(5)'!$A$6:$A$10000,N1)</f>
        <v>0</v>
      </c>
    </row>
    <row r="40" spans="1:14">
      <c r="A40" s="273" t="s">
        <v>1390</v>
      </c>
      <c r="B40" s="305" t="s">
        <v>1365</v>
      </c>
      <c r="C40" s="60">
        <f>SUMIFS('SEC-17(5)'!$P$6:$P$10000,'SEC-17(5)'!$L$6:$L$10000,$A$31:$A$87,'SEC-17(5)'!$A$6:$A$10000,C1)</f>
        <v>0</v>
      </c>
      <c r="D40" s="60">
        <f>SUMIFS('SEC-17(5)'!$P$6:$P$10000,'SEC-17(5)'!$L$6:$L$10000,$A$31:$A$87,'SEC-17(5)'!$A$6:$A$10000,D1)</f>
        <v>0</v>
      </c>
      <c r="E40" s="60">
        <f>SUMIFS('SEC-17(5)'!$P$6:$P$10000,'SEC-17(5)'!$L$6:$L$10000,$A$31:$A$87,'SEC-17(5)'!$A$6:$A$10000,E1)</f>
        <v>0</v>
      </c>
      <c r="F40" s="60">
        <f>SUMIFS('SEC-17(5)'!$P$6:$P$10000,'SEC-17(5)'!$L$6:$L$10000,$A$31:$A$87,'SEC-17(5)'!$A$6:$A$10000,F1)</f>
        <v>0</v>
      </c>
      <c r="G40" s="60">
        <f>SUMIFS('SEC-17(5)'!$P$6:$P$10000,'SEC-17(5)'!$L$6:$L$10000,$A$31:$A$87,'SEC-17(5)'!$A$6:$A$10000,G1)</f>
        <v>0</v>
      </c>
      <c r="H40" s="60">
        <f>SUMIFS('SEC-17(5)'!$P$6:$P$10000,'SEC-17(5)'!$L$6:$L$10000,$A$31:$A$87,'SEC-17(5)'!$A$6:$A$10000,H1)</f>
        <v>0</v>
      </c>
      <c r="I40" s="60">
        <f>SUMIFS('SEC-17(5)'!$P$6:$P$10000,'SEC-17(5)'!$L$6:$L$10000,$A$31:$A$87,'SEC-17(5)'!$A$6:$A$10000,I1)</f>
        <v>0</v>
      </c>
      <c r="J40" s="60">
        <f>SUMIFS('SEC-17(5)'!$P$6:$P$10000,'SEC-17(5)'!$L$6:$L$10000,$A$31:$A$87,'SEC-17(5)'!$A$6:$A$10000,J1)</f>
        <v>0</v>
      </c>
      <c r="K40" s="60">
        <f>SUMIFS('SEC-17(5)'!$P$6:$P$10000,'SEC-17(5)'!$L$6:$L$10000,$A$31:$A$87,'SEC-17(5)'!$A$6:$A$10000,K1)</f>
        <v>0</v>
      </c>
      <c r="L40" s="60">
        <f>SUMIFS('SEC-17(5)'!$P$6:$P$10000,'SEC-17(5)'!$L$6:$L$10000,$A$31:$A$87,'SEC-17(5)'!$A$6:$A$10000,L1)</f>
        <v>0</v>
      </c>
      <c r="M40" s="60">
        <f>SUMIFS('SEC-17(5)'!$P$6:$P$10000,'SEC-17(5)'!$L$6:$L$10000,$A$31:$A$87,'SEC-17(5)'!$A$6:$A$10000,M1)</f>
        <v>0</v>
      </c>
      <c r="N40" s="60">
        <f>SUMIFS('SEC-17(5)'!$P$6:$P$10000,'SEC-17(5)'!$L$6:$L$10000,$A$31:$A$87,'SEC-17(5)'!$A$6:$A$10000,N1)</f>
        <v>0</v>
      </c>
    </row>
    <row r="41" spans="1:14">
      <c r="A41" s="273" t="s">
        <v>1390</v>
      </c>
      <c r="B41" s="305" t="s">
        <v>1366</v>
      </c>
      <c r="C41" s="60">
        <f>SUMIFS('SEC-17(5)'!$Q$6:$Q$10000,'SEC-17(5)'!$L$6:$L$10000,$A$31:$A$87,'SEC-17(5)'!$A$6:$A$10000,C1)</f>
        <v>0</v>
      </c>
      <c r="D41" s="60">
        <f>SUMIFS('SEC-17(5)'!$Q$6:$Q$10000,'SEC-17(5)'!$L$6:$L$10000,$A$31:$A$87,'SEC-17(5)'!$A$6:$A$10000,D1)</f>
        <v>0</v>
      </c>
      <c r="E41" s="60">
        <f>SUMIFS('SEC-17(5)'!$Q$6:$Q$10000,'SEC-17(5)'!$L$6:$L$10000,$A$31:$A$87,'SEC-17(5)'!$A$6:$A$10000,E1)</f>
        <v>0</v>
      </c>
      <c r="F41" s="60">
        <f>SUMIFS('SEC-17(5)'!$Q$6:$Q$10000,'SEC-17(5)'!$L$6:$L$10000,$A$31:$A$87,'SEC-17(5)'!$A$6:$A$10000,F1)</f>
        <v>0</v>
      </c>
      <c r="G41" s="60">
        <f>SUMIFS('SEC-17(5)'!$Q$6:$Q$10000,'SEC-17(5)'!$L$6:$L$10000,$A$31:$A$87,'SEC-17(5)'!$A$6:$A$10000,G1)</f>
        <v>0</v>
      </c>
      <c r="H41" s="60">
        <f>SUMIFS('SEC-17(5)'!$Q$6:$Q$10000,'SEC-17(5)'!$L$6:$L$10000,$A$31:$A$87,'SEC-17(5)'!$A$6:$A$10000,H1)</f>
        <v>0</v>
      </c>
      <c r="I41" s="60">
        <f>SUMIFS('SEC-17(5)'!$Q$6:$Q$10000,'SEC-17(5)'!$L$6:$L$10000,$A$31:$A$87,'SEC-17(5)'!$A$6:$A$10000,I1)</f>
        <v>0</v>
      </c>
      <c r="J41" s="60">
        <f>SUMIFS('SEC-17(5)'!$Q$6:$Q$10000,'SEC-17(5)'!$L$6:$L$10000,$A$31:$A$87,'SEC-17(5)'!$A$6:$A$10000,J1)</f>
        <v>0</v>
      </c>
      <c r="K41" s="60">
        <f>SUMIFS('SEC-17(5)'!$Q$6:$Q$10000,'SEC-17(5)'!$L$6:$L$10000,$A$31:$A$87,'SEC-17(5)'!$A$6:$A$10000,K1)</f>
        <v>0</v>
      </c>
      <c r="L41" s="60">
        <f>SUMIFS('SEC-17(5)'!$Q$6:$Q$10000,'SEC-17(5)'!$L$6:$L$10000,$A$31:$A$87,'SEC-17(5)'!$A$6:$A$10000,L1)</f>
        <v>0</v>
      </c>
      <c r="M41" s="60">
        <f>SUMIFS('SEC-17(5)'!$Q$6:$Q$10000,'SEC-17(5)'!$L$6:$L$10000,$A$31:$A$87,'SEC-17(5)'!$A$6:$A$10000,M1)</f>
        <v>0</v>
      </c>
      <c r="N41" s="60">
        <f>SUMIFS('SEC-17(5)'!$Q$6:$Q$10000,'SEC-17(5)'!$L$6:$L$10000,$A$31:$A$87,'SEC-17(5)'!$A$6:$A$10000,N1)</f>
        <v>0</v>
      </c>
    </row>
    <row r="42" spans="1:14">
      <c r="A42" s="273" t="s">
        <v>1390</v>
      </c>
      <c r="B42" s="305" t="s">
        <v>1367</v>
      </c>
      <c r="C42" s="60">
        <f>SUMIFS('SEC-17(5)'!$R$6:$R$10000,'SEC-17(5)'!$L$6:$L$10000,$A$31:$A$87,'SEC-17(5)'!$A$6:$A$10000,C1)</f>
        <v>0</v>
      </c>
      <c r="D42" s="60">
        <f>SUMIFS('SEC-17(5)'!$R$6:$R$10000,'SEC-17(5)'!$L$6:$L$10000,$A$31:$A$87,'SEC-17(5)'!$A$6:$A$10000,D1)</f>
        <v>0</v>
      </c>
      <c r="E42" s="60">
        <f>SUMIFS('SEC-17(5)'!$R$6:$R$10000,'SEC-17(5)'!$L$6:$L$10000,$A$31:$A$87,'SEC-17(5)'!$A$6:$A$10000,E1)</f>
        <v>0</v>
      </c>
      <c r="F42" s="60">
        <f>SUMIFS('SEC-17(5)'!$R$6:$R$10000,'SEC-17(5)'!$L$6:$L$10000,$A$31:$A$87,'SEC-17(5)'!$A$6:$A$10000,F1)</f>
        <v>0</v>
      </c>
      <c r="G42" s="60">
        <f>SUMIFS('SEC-17(5)'!$R$6:$R$10000,'SEC-17(5)'!$L$6:$L$10000,$A$31:$A$87,'SEC-17(5)'!$A$6:$A$10000,G1)</f>
        <v>0</v>
      </c>
      <c r="H42" s="60">
        <f>SUMIFS('SEC-17(5)'!$R$6:$R$10000,'SEC-17(5)'!$L$6:$L$10000,$A$31:$A$87,'SEC-17(5)'!$A$6:$A$10000,H1)</f>
        <v>0</v>
      </c>
      <c r="I42" s="60">
        <f>SUMIFS('SEC-17(5)'!$R$6:$R$10000,'SEC-17(5)'!$L$6:$L$10000,$A$31:$A$87,'SEC-17(5)'!$A$6:$A$10000,I1)</f>
        <v>0</v>
      </c>
      <c r="J42" s="60">
        <f>SUMIFS('SEC-17(5)'!$R$6:$R$10000,'SEC-17(5)'!$L$6:$L$10000,$A$31:$A$87,'SEC-17(5)'!$A$6:$A$10000,J1)</f>
        <v>0</v>
      </c>
      <c r="K42" s="60">
        <f>SUMIFS('SEC-17(5)'!$R$6:$R$10000,'SEC-17(5)'!$L$6:$L$10000,$A$31:$A$87,'SEC-17(5)'!$A$6:$A$10000,K1)</f>
        <v>0</v>
      </c>
      <c r="L42" s="60">
        <f>SUMIFS('SEC-17(5)'!$R$6:$R$10000,'SEC-17(5)'!$L$6:$L$10000,$A$31:$A$87,'SEC-17(5)'!$A$6:$A$10000,L1)</f>
        <v>0</v>
      </c>
      <c r="M42" s="60">
        <f>SUMIFS('SEC-17(5)'!$R$6:$R$10000,'SEC-17(5)'!$L$6:$L$10000,$A$31:$A$87,'SEC-17(5)'!$A$6:$A$10000,M1)</f>
        <v>0</v>
      </c>
      <c r="N42" s="60">
        <f>SUMIFS('SEC-17(5)'!$R$6:$R$10000,'SEC-17(5)'!$L$6:$L$10000,$A$31:$A$87,'SEC-17(5)'!$A$6:$A$10000,N1)</f>
        <v>0</v>
      </c>
    </row>
    <row r="43" spans="1:14">
      <c r="A43" s="273" t="s">
        <v>1390</v>
      </c>
      <c r="B43" s="305" t="s">
        <v>1368</v>
      </c>
      <c r="C43" s="60">
        <f>SUMIFS('SEC-17(5)'!$S$6:$S$10000,'SEC-17(5)'!$L$6:$L$10000,$A$31:$A$87,'SEC-17(5)'!$A$6:$A$10000,C1)</f>
        <v>0</v>
      </c>
      <c r="D43" s="60">
        <f>SUMIFS('SEC-17(5)'!$S$6:$S$10000,'SEC-17(5)'!$L$6:$L$10000,$A$31:$A$87,'SEC-17(5)'!$A$6:$A$10000,D1)</f>
        <v>0</v>
      </c>
      <c r="E43" s="60">
        <f>SUMIFS('SEC-17(5)'!$S$6:$S$10000,'SEC-17(5)'!$L$6:$L$10000,$A$31:$A$87,'SEC-17(5)'!$A$6:$A$10000,E1)</f>
        <v>0</v>
      </c>
      <c r="F43" s="60">
        <f>SUMIFS('SEC-17(5)'!$S$6:$S$10000,'SEC-17(5)'!$L$6:$L$10000,$A$31:$A$87,'SEC-17(5)'!$A$6:$A$10000,F1)</f>
        <v>0</v>
      </c>
      <c r="G43" s="60">
        <f>SUMIFS('SEC-17(5)'!$S$6:$S$10000,'SEC-17(5)'!$L$6:$L$10000,$A$31:$A$87,'SEC-17(5)'!$A$6:$A$10000,G1)</f>
        <v>0</v>
      </c>
      <c r="H43" s="60">
        <f>SUMIFS('SEC-17(5)'!$S$6:$S$10000,'SEC-17(5)'!$L$6:$L$10000,$A$31:$A$87,'SEC-17(5)'!$A$6:$A$10000,H1)</f>
        <v>0</v>
      </c>
      <c r="I43" s="60">
        <f>SUMIFS('SEC-17(5)'!$S$6:$S$10000,'SEC-17(5)'!$L$6:$L$10000,$A$31:$A$87,'SEC-17(5)'!$A$6:$A$10000,I1)</f>
        <v>0</v>
      </c>
      <c r="J43" s="60">
        <f>SUMIFS('SEC-17(5)'!$S$6:$S$10000,'SEC-17(5)'!$L$6:$L$10000,$A$31:$A$87,'SEC-17(5)'!$A$6:$A$10000,J1)</f>
        <v>0</v>
      </c>
      <c r="K43" s="60">
        <f>SUMIFS('SEC-17(5)'!$S$6:$S$10000,'SEC-17(5)'!$L$6:$L$10000,$A$31:$A$87,'SEC-17(5)'!$A$6:$A$10000,K1)</f>
        <v>0</v>
      </c>
      <c r="L43" s="60">
        <f>SUMIFS('SEC-17(5)'!$S$6:$S$10000,'SEC-17(5)'!$L$6:$L$10000,$A$31:$A$87,'SEC-17(5)'!$A$6:$A$10000,L1)</f>
        <v>0</v>
      </c>
      <c r="M43" s="60">
        <f>SUMIFS('SEC-17(5)'!$S$6:$S$10000,'SEC-17(5)'!$L$6:$L$10000,$A$31:$A$87,'SEC-17(5)'!$A$6:$A$10000,M1)</f>
        <v>0</v>
      </c>
      <c r="N43" s="60">
        <f>SUMIFS('SEC-17(5)'!$S$6:$S$10000,'SEC-17(5)'!$L$6:$L$10000,$A$31:$A$87,'SEC-17(5)'!$A$6:$A$10000,N1)</f>
        <v>0</v>
      </c>
    </row>
    <row r="44" spans="1:14">
      <c r="A44" s="274" t="s">
        <v>1468</v>
      </c>
      <c r="B44" s="304" t="s">
        <v>1913</v>
      </c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</row>
    <row r="45" spans="1:14">
      <c r="A45" s="272"/>
      <c r="B45" s="305" t="s">
        <v>1363</v>
      </c>
      <c r="C45" s="60">
        <f>+C24+C31+C38</f>
        <v>0</v>
      </c>
      <c r="D45" s="60">
        <f t="shared" ref="D45:N45" si="2">+D24+D31+D38</f>
        <v>0</v>
      </c>
      <c r="E45" s="60">
        <f t="shared" si="2"/>
        <v>0</v>
      </c>
      <c r="F45" s="60">
        <f t="shared" si="2"/>
        <v>0</v>
      </c>
      <c r="G45" s="60">
        <f t="shared" si="2"/>
        <v>0</v>
      </c>
      <c r="H45" s="60">
        <f t="shared" si="2"/>
        <v>0</v>
      </c>
      <c r="I45" s="60">
        <f t="shared" si="2"/>
        <v>0</v>
      </c>
      <c r="J45" s="60">
        <f t="shared" si="2"/>
        <v>0</v>
      </c>
      <c r="K45" s="60">
        <f t="shared" si="2"/>
        <v>0</v>
      </c>
      <c r="L45" s="60">
        <f t="shared" si="2"/>
        <v>0</v>
      </c>
      <c r="M45" s="60">
        <f t="shared" si="2"/>
        <v>0</v>
      </c>
      <c r="N45" s="60">
        <f t="shared" si="2"/>
        <v>0</v>
      </c>
    </row>
    <row r="46" spans="1:14">
      <c r="A46" s="273"/>
      <c r="B46" s="305" t="s">
        <v>1364</v>
      </c>
      <c r="C46" s="60">
        <f t="shared" ref="C46:N50" si="3">+C25+C32+C39</f>
        <v>-180</v>
      </c>
      <c r="D46" s="60">
        <f t="shared" si="3"/>
        <v>-180</v>
      </c>
      <c r="E46" s="60">
        <f t="shared" si="3"/>
        <v>-180</v>
      </c>
      <c r="F46" s="60">
        <f t="shared" si="3"/>
        <v>-180</v>
      </c>
      <c r="G46" s="60">
        <f t="shared" si="3"/>
        <v>-180</v>
      </c>
      <c r="H46" s="60">
        <f t="shared" si="3"/>
        <v>0</v>
      </c>
      <c r="I46" s="60">
        <f t="shared" si="3"/>
        <v>0</v>
      </c>
      <c r="J46" s="60">
        <f t="shared" si="3"/>
        <v>0</v>
      </c>
      <c r="K46" s="60">
        <f t="shared" si="3"/>
        <v>0</v>
      </c>
      <c r="L46" s="60">
        <f t="shared" si="3"/>
        <v>0</v>
      </c>
      <c r="M46" s="60">
        <f t="shared" si="3"/>
        <v>0</v>
      </c>
      <c r="N46" s="60">
        <f t="shared" si="3"/>
        <v>0</v>
      </c>
    </row>
    <row r="47" spans="1:14">
      <c r="A47" s="273"/>
      <c r="B47" s="305" t="s">
        <v>1365</v>
      </c>
      <c r="C47" s="60">
        <f t="shared" si="3"/>
        <v>0</v>
      </c>
      <c r="D47" s="60">
        <f t="shared" si="3"/>
        <v>0</v>
      </c>
      <c r="E47" s="60">
        <f t="shared" si="3"/>
        <v>0</v>
      </c>
      <c r="F47" s="60">
        <f t="shared" si="3"/>
        <v>0</v>
      </c>
      <c r="G47" s="60">
        <f t="shared" si="3"/>
        <v>0</v>
      </c>
      <c r="H47" s="60">
        <f t="shared" si="3"/>
        <v>0</v>
      </c>
      <c r="I47" s="60">
        <f t="shared" si="3"/>
        <v>0</v>
      </c>
      <c r="J47" s="60">
        <f t="shared" si="3"/>
        <v>0</v>
      </c>
      <c r="K47" s="60">
        <f t="shared" si="3"/>
        <v>0</v>
      </c>
      <c r="L47" s="60">
        <f t="shared" si="3"/>
        <v>0</v>
      </c>
      <c r="M47" s="60">
        <f t="shared" si="3"/>
        <v>0</v>
      </c>
      <c r="N47" s="60">
        <f t="shared" si="3"/>
        <v>0</v>
      </c>
    </row>
    <row r="48" spans="1:14">
      <c r="A48" s="273"/>
      <c r="B48" s="305" t="s">
        <v>1366</v>
      </c>
      <c r="C48" s="60">
        <f t="shared" si="3"/>
        <v>-16.2</v>
      </c>
      <c r="D48" s="60">
        <f t="shared" si="3"/>
        <v>-16.2</v>
      </c>
      <c r="E48" s="60">
        <f t="shared" si="3"/>
        <v>-16.2</v>
      </c>
      <c r="F48" s="60">
        <f t="shared" si="3"/>
        <v>-16.2</v>
      </c>
      <c r="G48" s="60">
        <f t="shared" si="3"/>
        <v>-16.2</v>
      </c>
      <c r="H48" s="60">
        <f t="shared" si="3"/>
        <v>0</v>
      </c>
      <c r="I48" s="60">
        <f t="shared" si="3"/>
        <v>0</v>
      </c>
      <c r="J48" s="60">
        <f t="shared" si="3"/>
        <v>0</v>
      </c>
      <c r="K48" s="60">
        <f t="shared" si="3"/>
        <v>0</v>
      </c>
      <c r="L48" s="60">
        <f t="shared" si="3"/>
        <v>0</v>
      </c>
      <c r="M48" s="60">
        <f t="shared" si="3"/>
        <v>0</v>
      </c>
      <c r="N48" s="60">
        <f t="shared" si="3"/>
        <v>0</v>
      </c>
    </row>
    <row r="49" spans="1:14">
      <c r="A49" s="273"/>
      <c r="B49" s="305" t="s">
        <v>1367</v>
      </c>
      <c r="C49" s="60">
        <f t="shared" si="3"/>
        <v>-16.2</v>
      </c>
      <c r="D49" s="60">
        <f t="shared" si="3"/>
        <v>-16.2</v>
      </c>
      <c r="E49" s="60">
        <f t="shared" si="3"/>
        <v>-16.2</v>
      </c>
      <c r="F49" s="60">
        <f t="shared" si="3"/>
        <v>-16.2</v>
      </c>
      <c r="G49" s="60">
        <f t="shared" si="3"/>
        <v>-16.2</v>
      </c>
      <c r="H49" s="60">
        <f t="shared" si="3"/>
        <v>0</v>
      </c>
      <c r="I49" s="60">
        <f t="shared" si="3"/>
        <v>0</v>
      </c>
      <c r="J49" s="60">
        <f t="shared" si="3"/>
        <v>0</v>
      </c>
      <c r="K49" s="60">
        <f t="shared" si="3"/>
        <v>0</v>
      </c>
      <c r="L49" s="60">
        <f t="shared" si="3"/>
        <v>0</v>
      </c>
      <c r="M49" s="60">
        <f t="shared" si="3"/>
        <v>0</v>
      </c>
      <c r="N49" s="60">
        <f t="shared" si="3"/>
        <v>0</v>
      </c>
    </row>
    <row r="50" spans="1:14">
      <c r="A50" s="303"/>
      <c r="B50" s="306" t="s">
        <v>1368</v>
      </c>
      <c r="C50" s="308">
        <f t="shared" si="3"/>
        <v>0</v>
      </c>
      <c r="D50" s="308">
        <f t="shared" si="3"/>
        <v>0</v>
      </c>
      <c r="E50" s="308">
        <f t="shared" si="3"/>
        <v>0</v>
      </c>
      <c r="F50" s="308">
        <f t="shared" si="3"/>
        <v>0</v>
      </c>
      <c r="G50" s="308">
        <f t="shared" si="3"/>
        <v>0</v>
      </c>
      <c r="H50" s="308">
        <f t="shared" si="3"/>
        <v>0</v>
      </c>
      <c r="I50" s="308">
        <f t="shared" si="3"/>
        <v>0</v>
      </c>
      <c r="J50" s="308">
        <f t="shared" si="3"/>
        <v>0</v>
      </c>
      <c r="K50" s="308">
        <f t="shared" si="3"/>
        <v>0</v>
      </c>
      <c r="L50" s="308">
        <f t="shared" si="3"/>
        <v>0</v>
      </c>
      <c r="M50" s="308">
        <f t="shared" si="3"/>
        <v>0</v>
      </c>
      <c r="N50" s="308">
        <f t="shared" si="3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5"/>
  <sheetViews>
    <sheetView workbookViewId="0">
      <pane xSplit="2" ySplit="5" topLeftCell="G402" activePane="bottomRight" state="frozen"/>
      <selection pane="topRight" activeCell="C1" sqref="C1"/>
      <selection pane="bottomLeft" activeCell="A6" sqref="A6"/>
      <selection pane="bottomRight" activeCell="N407" sqref="N407"/>
    </sheetView>
  </sheetViews>
  <sheetFormatPr defaultRowHeight="12"/>
  <cols>
    <col min="1" max="1" width="6.5703125" style="35" bestFit="1" customWidth="1"/>
    <col min="2" max="2" width="4.5703125" style="35" customWidth="1"/>
    <col min="3" max="3" width="23.85546875" style="35" customWidth="1"/>
    <col min="4" max="4" width="18.7109375" style="35" customWidth="1"/>
    <col min="5" max="5" width="13" style="35" customWidth="1"/>
    <col min="6" max="6" width="11.28515625" style="35" customWidth="1"/>
    <col min="7" max="7" width="8.7109375" style="35" customWidth="1"/>
    <col min="8" max="8" width="5.140625" style="35" bestFit="1" customWidth="1"/>
    <col min="9" max="11" width="9.85546875" style="35" bestFit="1" customWidth="1"/>
    <col min="12" max="12" width="7.7109375" style="35" customWidth="1"/>
    <col min="13" max="13" width="8.7109375" style="35" customWidth="1"/>
    <col min="14" max="15" width="10" style="290" bestFit="1" customWidth="1"/>
    <col min="16" max="16" width="8.28515625" style="290" bestFit="1" customWidth="1"/>
    <col min="17" max="18" width="9.140625" style="290" bestFit="1" customWidth="1"/>
    <col min="19" max="19" width="5" style="290" bestFit="1" customWidth="1"/>
    <col min="20" max="20" width="11" style="290" customWidth="1"/>
    <col min="21" max="21" width="6.28515625" style="35" bestFit="1" customWidth="1"/>
    <col min="22" max="22" width="8.5703125" style="5" bestFit="1" customWidth="1"/>
    <col min="23" max="23" width="4.85546875" style="5" bestFit="1" customWidth="1"/>
    <col min="24" max="24" width="9.5703125" style="35" bestFit="1" customWidth="1"/>
    <col min="25" max="25" width="7.42578125" style="5" customWidth="1"/>
    <col min="26" max="16384" width="9.140625" style="35"/>
  </cols>
  <sheetData>
    <row r="1" spans="1:25" ht="18.75" customHeight="1">
      <c r="A1" s="33"/>
      <c r="B1" s="32"/>
      <c r="C1" s="32" t="s">
        <v>11</v>
      </c>
      <c r="D1" s="32"/>
      <c r="E1" s="32"/>
      <c r="F1" s="32"/>
      <c r="G1" s="32"/>
      <c r="H1" s="32"/>
      <c r="I1" s="32"/>
      <c r="J1" s="32"/>
      <c r="K1" s="32"/>
      <c r="L1" s="33"/>
      <c r="M1" s="33"/>
      <c r="N1" s="7">
        <v>10973564.139999988</v>
      </c>
      <c r="O1" s="7">
        <v>10973564.139999988</v>
      </c>
      <c r="P1" s="7">
        <v>158870.93680000002</v>
      </c>
      <c r="Q1" s="7">
        <v>1102826.0636999991</v>
      </c>
      <c r="R1" s="7">
        <v>1102826.0636999991</v>
      </c>
      <c r="S1" s="7">
        <v>0</v>
      </c>
      <c r="T1" s="7">
        <v>13203831.024200022</v>
      </c>
      <c r="U1" s="32"/>
      <c r="V1" s="294"/>
      <c r="W1" s="6"/>
      <c r="X1" s="32"/>
      <c r="Y1" s="6"/>
    </row>
    <row r="2" spans="1:25">
      <c r="B2" s="570" t="s">
        <v>775</v>
      </c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281"/>
      <c r="U2" s="80"/>
      <c r="V2" s="84"/>
      <c r="W2" s="84"/>
      <c r="X2" s="80"/>
      <c r="Y2" s="84"/>
    </row>
    <row r="3" spans="1:25" ht="15" customHeight="1">
      <c r="B3" s="572" t="s">
        <v>776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4"/>
      <c r="T3" s="282"/>
      <c r="U3" s="81"/>
      <c r="V3" s="277"/>
      <c r="W3" s="277"/>
      <c r="X3" s="205"/>
      <c r="Y3" s="277"/>
    </row>
    <row r="4" spans="1:25" ht="15.75" customHeight="1">
      <c r="A4" s="576" t="s">
        <v>11</v>
      </c>
      <c r="B4" s="575" t="s">
        <v>3</v>
      </c>
      <c r="C4" s="576" t="s">
        <v>777</v>
      </c>
      <c r="D4" s="576" t="s">
        <v>778</v>
      </c>
      <c r="E4" s="578" t="s">
        <v>6</v>
      </c>
      <c r="F4" s="578" t="s">
        <v>7</v>
      </c>
      <c r="G4" s="37" t="s">
        <v>1186</v>
      </c>
      <c r="H4" s="37" t="s">
        <v>780</v>
      </c>
      <c r="I4" s="37" t="s">
        <v>781</v>
      </c>
      <c r="J4" s="37" t="s">
        <v>781</v>
      </c>
      <c r="K4" s="37" t="s">
        <v>781</v>
      </c>
      <c r="L4" s="576" t="s">
        <v>10</v>
      </c>
      <c r="M4" s="576" t="s">
        <v>779</v>
      </c>
      <c r="N4" s="579" t="s">
        <v>16</v>
      </c>
      <c r="O4" s="580" t="s">
        <v>1185</v>
      </c>
      <c r="P4" s="580" t="s">
        <v>18</v>
      </c>
      <c r="Q4" s="580"/>
      <c r="R4" s="580"/>
      <c r="S4" s="580"/>
      <c r="T4" s="579" t="s">
        <v>15</v>
      </c>
      <c r="U4" s="578" t="s">
        <v>9</v>
      </c>
      <c r="V4" s="558" t="s">
        <v>8</v>
      </c>
      <c r="W4" s="559" t="s">
        <v>17</v>
      </c>
      <c r="X4" s="558" t="s">
        <v>10</v>
      </c>
      <c r="Y4" s="559" t="s">
        <v>1887</v>
      </c>
    </row>
    <row r="5" spans="1:25" ht="15" customHeight="1">
      <c r="A5" s="577"/>
      <c r="B5" s="575"/>
      <c r="C5" s="577"/>
      <c r="D5" s="577"/>
      <c r="E5" s="575"/>
      <c r="F5" s="575"/>
      <c r="G5" s="9" t="s">
        <v>1187</v>
      </c>
      <c r="H5" s="9" t="s">
        <v>782</v>
      </c>
      <c r="I5" s="9" t="s">
        <v>783</v>
      </c>
      <c r="J5" s="9" t="s">
        <v>784</v>
      </c>
      <c r="K5" s="9" t="s">
        <v>785</v>
      </c>
      <c r="L5" s="577"/>
      <c r="M5" s="577"/>
      <c r="N5" s="580"/>
      <c r="O5" s="580"/>
      <c r="P5" s="283" t="s">
        <v>27</v>
      </c>
      <c r="Q5" s="283" t="s">
        <v>28</v>
      </c>
      <c r="R5" s="283" t="s">
        <v>29</v>
      </c>
      <c r="S5" s="283" t="s">
        <v>30</v>
      </c>
      <c r="T5" s="580"/>
      <c r="U5" s="575"/>
      <c r="V5" s="559"/>
      <c r="W5" s="559"/>
      <c r="X5" s="559"/>
      <c r="Y5" s="559"/>
    </row>
    <row r="6" spans="1:25" s="49" customFormat="1">
      <c r="A6" s="45">
        <v>43556</v>
      </c>
      <c r="B6" s="39">
        <v>1</v>
      </c>
      <c r="C6" s="40" t="s">
        <v>786</v>
      </c>
      <c r="D6" s="41" t="str">
        <f>VLOOKUP(C6,'MASTER PURCHASE PARTY'!$B$4:$E$50002,2,FALSE)</f>
        <v>27AAECM8871A1ZF</v>
      </c>
      <c r="E6" s="42">
        <v>192000007</v>
      </c>
      <c r="F6" s="43">
        <v>43556</v>
      </c>
      <c r="G6" s="43"/>
      <c r="H6" s="43"/>
      <c r="I6" s="43"/>
      <c r="J6" s="43"/>
      <c r="K6" s="43"/>
      <c r="L6" s="41" t="s">
        <v>787</v>
      </c>
      <c r="M6" s="12" t="s">
        <v>1545</v>
      </c>
      <c r="N6" s="19">
        <v>17483.52</v>
      </c>
      <c r="O6" s="20">
        <f>+P6+Q6+R6+S6</f>
        <v>4895.3856000000005</v>
      </c>
      <c r="P6" s="284">
        <v>0</v>
      </c>
      <c r="Q6" s="284">
        <v>2447.6928000000003</v>
      </c>
      <c r="R6" s="284">
        <v>2447.6928000000003</v>
      </c>
      <c r="S6" s="284">
        <v>0</v>
      </c>
      <c r="T6" s="27">
        <v>22378.895600000003</v>
      </c>
      <c r="U6" s="44">
        <v>12</v>
      </c>
      <c r="V6" s="10">
        <v>87089900</v>
      </c>
      <c r="W6" s="20">
        <f>VLOOKUP(V6,'MASTER PUR-HSN'!$A$4:$E$506,5,FALSE)</f>
        <v>28</v>
      </c>
      <c r="X6" s="12" t="s">
        <v>1482</v>
      </c>
      <c r="Y6" s="41" t="str">
        <f>VLOOKUP(C6,'MASTER PURCHASE PARTY'!$B$4:$E$50002,4,FALSE)</f>
        <v>Local</v>
      </c>
    </row>
    <row r="7" spans="1:25" s="49" customFormat="1">
      <c r="A7" s="45">
        <v>43556</v>
      </c>
      <c r="B7" s="41">
        <v>2</v>
      </c>
      <c r="C7" s="50" t="s">
        <v>786</v>
      </c>
      <c r="D7" s="41" t="str">
        <f>VLOOKUP(C7,'MASTER PURCHASE PARTY'!$B$4:$E$50002,2,FALSE)</f>
        <v>27AAECM8871A1ZF</v>
      </c>
      <c r="E7" s="51">
        <v>192000008</v>
      </c>
      <c r="F7" s="52">
        <v>43556</v>
      </c>
      <c r="G7" s="52"/>
      <c r="H7" s="52"/>
      <c r="I7" s="52"/>
      <c r="J7" s="52"/>
      <c r="K7" s="52"/>
      <c r="L7" s="41" t="s">
        <v>787</v>
      </c>
      <c r="M7" s="12" t="s">
        <v>1545</v>
      </c>
      <c r="N7" s="28">
        <v>17483.52</v>
      </c>
      <c r="O7" s="20">
        <f>+P7+Q7+R7+S7</f>
        <v>4895.3856000000005</v>
      </c>
      <c r="P7" s="284">
        <v>0</v>
      </c>
      <c r="Q7" s="284">
        <v>2447.6928000000003</v>
      </c>
      <c r="R7" s="284">
        <v>2447.6928000000003</v>
      </c>
      <c r="S7" s="284">
        <v>0</v>
      </c>
      <c r="T7" s="27">
        <v>22378.895600000003</v>
      </c>
      <c r="U7" s="53">
        <v>12</v>
      </c>
      <c r="V7" s="12">
        <v>87089900</v>
      </c>
      <c r="W7" s="20">
        <f>VLOOKUP(V7,'MASTER PUR-HSN'!$A$4:$E$506,5,FALSE)</f>
        <v>28</v>
      </c>
      <c r="X7" s="12" t="s">
        <v>1482</v>
      </c>
      <c r="Y7" s="41" t="str">
        <f>VLOOKUP(C7,'MASTER PURCHASE PARTY'!$B$4:$E$50002,4,FALSE)</f>
        <v>Local</v>
      </c>
    </row>
    <row r="8" spans="1:25" s="49" customFormat="1">
      <c r="A8" s="45">
        <v>43556</v>
      </c>
      <c r="B8" s="41">
        <v>3</v>
      </c>
      <c r="C8" s="50" t="s">
        <v>786</v>
      </c>
      <c r="D8" s="41" t="str">
        <f>VLOOKUP(C8,'MASTER PURCHASE PARTY'!$B$4:$E$50002,2,FALSE)</f>
        <v>27AAECM8871A1ZF</v>
      </c>
      <c r="E8" s="51">
        <v>192000022</v>
      </c>
      <c r="F8" s="52">
        <v>43556</v>
      </c>
      <c r="G8" s="52"/>
      <c r="H8" s="52"/>
      <c r="I8" s="52"/>
      <c r="J8" s="52"/>
      <c r="K8" s="52"/>
      <c r="L8" s="41" t="s">
        <v>787</v>
      </c>
      <c r="M8" s="12" t="s">
        <v>1545</v>
      </c>
      <c r="N8" s="28">
        <v>17483.52</v>
      </c>
      <c r="O8" s="20">
        <f t="shared" ref="O8:O71" si="0">+P8+Q8+R8+S8</f>
        <v>4895.3856000000005</v>
      </c>
      <c r="P8" s="284">
        <v>0</v>
      </c>
      <c r="Q8" s="284">
        <v>2447.6928000000003</v>
      </c>
      <c r="R8" s="284">
        <v>2447.6928000000003</v>
      </c>
      <c r="S8" s="284">
        <v>0</v>
      </c>
      <c r="T8" s="27">
        <v>22378.895600000003</v>
      </c>
      <c r="U8" s="53">
        <v>12</v>
      </c>
      <c r="V8" s="12">
        <v>87089900</v>
      </c>
      <c r="W8" s="20">
        <f>VLOOKUP(V8,'MASTER PUR-HSN'!$A$4:$E$506,5,FALSE)</f>
        <v>28</v>
      </c>
      <c r="X8" s="12" t="s">
        <v>1482</v>
      </c>
      <c r="Y8" s="41" t="str">
        <f>VLOOKUP(C8,'MASTER PURCHASE PARTY'!$B$4:$E$50002,4,FALSE)</f>
        <v>Local</v>
      </c>
    </row>
    <row r="9" spans="1:25" s="49" customFormat="1">
      <c r="A9" s="45">
        <v>43556</v>
      </c>
      <c r="B9" s="41">
        <v>4</v>
      </c>
      <c r="C9" s="50" t="s">
        <v>786</v>
      </c>
      <c r="D9" s="41" t="str">
        <f>VLOOKUP(C9,'MASTER PURCHASE PARTY'!$B$4:$E$50002,2,FALSE)</f>
        <v>27AAECM8871A1ZF</v>
      </c>
      <c r="E9" s="51">
        <v>192000028</v>
      </c>
      <c r="F9" s="52">
        <v>43556</v>
      </c>
      <c r="G9" s="52"/>
      <c r="H9" s="52"/>
      <c r="I9" s="52"/>
      <c r="J9" s="52"/>
      <c r="K9" s="52"/>
      <c r="L9" s="41" t="s">
        <v>787</v>
      </c>
      <c r="M9" s="12" t="s">
        <v>1545</v>
      </c>
      <c r="N9" s="28">
        <v>17483.52</v>
      </c>
      <c r="O9" s="20">
        <f t="shared" si="0"/>
        <v>4895.3856000000005</v>
      </c>
      <c r="P9" s="284">
        <v>0</v>
      </c>
      <c r="Q9" s="284">
        <v>2447.6928000000003</v>
      </c>
      <c r="R9" s="284">
        <v>2447.6928000000003</v>
      </c>
      <c r="S9" s="284">
        <v>0</v>
      </c>
      <c r="T9" s="27">
        <v>22378.895600000003</v>
      </c>
      <c r="U9" s="53">
        <v>12</v>
      </c>
      <c r="V9" s="12">
        <v>87089900</v>
      </c>
      <c r="W9" s="20">
        <f>VLOOKUP(V9,'MASTER PUR-HSN'!$A$4:$E$506,5,FALSE)</f>
        <v>28</v>
      </c>
      <c r="X9" s="12" t="s">
        <v>1482</v>
      </c>
      <c r="Y9" s="41" t="str">
        <f>VLOOKUP(C9,'MASTER PURCHASE PARTY'!$B$4:$E$50002,4,FALSE)</f>
        <v>Local</v>
      </c>
    </row>
    <row r="10" spans="1:25" s="49" customFormat="1">
      <c r="A10" s="45">
        <v>43556</v>
      </c>
      <c r="B10" s="41">
        <v>5</v>
      </c>
      <c r="C10" s="50" t="s">
        <v>788</v>
      </c>
      <c r="D10" s="41" t="str">
        <f>VLOOKUP(C10,'MASTER PURCHASE PARTY'!$B$4:$E$50002,2,FALSE)</f>
        <v>27AABCM2508F1ZU</v>
      </c>
      <c r="E10" s="51">
        <v>2041211093</v>
      </c>
      <c r="F10" s="52">
        <v>43557</v>
      </c>
      <c r="G10" s="52"/>
      <c r="H10" s="52"/>
      <c r="I10" s="52"/>
      <c r="J10" s="52"/>
      <c r="K10" s="52"/>
      <c r="L10" s="41" t="s">
        <v>787</v>
      </c>
      <c r="M10" s="12" t="s">
        <v>1545</v>
      </c>
      <c r="N10" s="28">
        <v>3708</v>
      </c>
      <c r="O10" s="20">
        <f t="shared" si="0"/>
        <v>1038.24</v>
      </c>
      <c r="P10" s="284">
        <v>0</v>
      </c>
      <c r="Q10" s="284">
        <v>519.12</v>
      </c>
      <c r="R10" s="284">
        <v>519.12</v>
      </c>
      <c r="S10" s="284">
        <v>0</v>
      </c>
      <c r="T10" s="27">
        <v>4746.24</v>
      </c>
      <c r="U10" s="53">
        <v>100</v>
      </c>
      <c r="V10" s="12">
        <v>87141090</v>
      </c>
      <c r="W10" s="20">
        <f>VLOOKUP(V10,'MASTER PUR-HSN'!$A$4:$E$506,5,FALSE)</f>
        <v>28</v>
      </c>
      <c r="X10" s="12" t="s">
        <v>1482</v>
      </c>
      <c r="Y10" s="41" t="str">
        <f>VLOOKUP(C10,'MASTER PURCHASE PARTY'!$B$4:$E$50002,4,FALSE)</f>
        <v>Local</v>
      </c>
    </row>
    <row r="11" spans="1:25" s="49" customFormat="1">
      <c r="A11" s="45">
        <v>43556</v>
      </c>
      <c r="B11" s="41">
        <v>6</v>
      </c>
      <c r="C11" s="50" t="s">
        <v>788</v>
      </c>
      <c r="D11" s="41" t="str">
        <f>VLOOKUP(C11,'MASTER PURCHASE PARTY'!$B$4:$E$50002,2,FALSE)</f>
        <v>27AABCM2508F1ZU</v>
      </c>
      <c r="E11" s="51">
        <v>2041211094</v>
      </c>
      <c r="F11" s="52">
        <v>43557</v>
      </c>
      <c r="G11" s="52"/>
      <c r="H11" s="52"/>
      <c r="I11" s="52"/>
      <c r="J11" s="52"/>
      <c r="K11" s="52"/>
      <c r="L11" s="41" t="s">
        <v>787</v>
      </c>
      <c r="M11" s="12" t="s">
        <v>1545</v>
      </c>
      <c r="N11" s="28">
        <v>7416</v>
      </c>
      <c r="O11" s="20">
        <f t="shared" si="0"/>
        <v>2076.48</v>
      </c>
      <c r="P11" s="284">
        <v>0</v>
      </c>
      <c r="Q11" s="284">
        <v>1038.24</v>
      </c>
      <c r="R11" s="284">
        <v>1038.24</v>
      </c>
      <c r="S11" s="284">
        <v>0</v>
      </c>
      <c r="T11" s="27">
        <v>9492.48</v>
      </c>
      <c r="U11" s="53">
        <v>200</v>
      </c>
      <c r="V11" s="12">
        <v>87141090</v>
      </c>
      <c r="W11" s="20">
        <f>VLOOKUP(V11,'MASTER PUR-HSN'!$A$4:$E$506,5,FALSE)</f>
        <v>28</v>
      </c>
      <c r="X11" s="12" t="s">
        <v>1482</v>
      </c>
      <c r="Y11" s="41" t="str">
        <f>VLOOKUP(C11,'MASTER PURCHASE PARTY'!$B$4:$E$50002,4,FALSE)</f>
        <v>Local</v>
      </c>
    </row>
    <row r="12" spans="1:25" s="49" customFormat="1">
      <c r="A12" s="45">
        <v>43556</v>
      </c>
      <c r="B12" s="41">
        <v>7</v>
      </c>
      <c r="C12" s="50" t="s">
        <v>788</v>
      </c>
      <c r="D12" s="41" t="str">
        <f>VLOOKUP(C12,'MASTER PURCHASE PARTY'!$B$4:$E$50002,2,FALSE)</f>
        <v>27AABCM2508F1ZU</v>
      </c>
      <c r="E12" s="51">
        <v>2041211095</v>
      </c>
      <c r="F12" s="52">
        <v>43557</v>
      </c>
      <c r="G12" s="52"/>
      <c r="H12" s="52"/>
      <c r="I12" s="52"/>
      <c r="J12" s="52"/>
      <c r="K12" s="52"/>
      <c r="L12" s="41" t="s">
        <v>787</v>
      </c>
      <c r="M12" s="12" t="s">
        <v>1545</v>
      </c>
      <c r="N12" s="28">
        <v>3708</v>
      </c>
      <c r="O12" s="20">
        <f t="shared" si="0"/>
        <v>1038.24</v>
      </c>
      <c r="P12" s="284">
        <v>0</v>
      </c>
      <c r="Q12" s="284">
        <v>519.12</v>
      </c>
      <c r="R12" s="284">
        <v>519.12</v>
      </c>
      <c r="S12" s="284">
        <v>0</v>
      </c>
      <c r="T12" s="27">
        <v>4746.24</v>
      </c>
      <c r="U12" s="53">
        <v>100</v>
      </c>
      <c r="V12" s="12">
        <v>87141090</v>
      </c>
      <c r="W12" s="20">
        <f>VLOOKUP(V12,'MASTER PUR-HSN'!$A$4:$E$506,5,FALSE)</f>
        <v>28</v>
      </c>
      <c r="X12" s="12" t="s">
        <v>1482</v>
      </c>
      <c r="Y12" s="41" t="str">
        <f>VLOOKUP(C12,'MASTER PURCHASE PARTY'!$B$4:$E$50002,4,FALSE)</f>
        <v>Local</v>
      </c>
    </row>
    <row r="13" spans="1:25" s="49" customFormat="1">
      <c r="A13" s="45">
        <v>43556</v>
      </c>
      <c r="B13" s="41">
        <v>8</v>
      </c>
      <c r="C13" s="50" t="s">
        <v>788</v>
      </c>
      <c r="D13" s="41" t="str">
        <f>VLOOKUP(C13,'MASTER PURCHASE PARTY'!$B$4:$E$50002,2,FALSE)</f>
        <v>27AABCM2508F1ZU</v>
      </c>
      <c r="E13" s="51">
        <v>2041211413</v>
      </c>
      <c r="F13" s="52">
        <v>43558</v>
      </c>
      <c r="G13" s="52"/>
      <c r="H13" s="52"/>
      <c r="I13" s="52"/>
      <c r="J13" s="52"/>
      <c r="K13" s="52"/>
      <c r="L13" s="41" t="s">
        <v>787</v>
      </c>
      <c r="M13" s="12" t="s">
        <v>1545</v>
      </c>
      <c r="N13" s="28">
        <v>3708</v>
      </c>
      <c r="O13" s="20">
        <f t="shared" si="0"/>
        <v>1038.24</v>
      </c>
      <c r="P13" s="284">
        <v>0</v>
      </c>
      <c r="Q13" s="284">
        <v>519.12</v>
      </c>
      <c r="R13" s="284">
        <v>519.12</v>
      </c>
      <c r="S13" s="284">
        <v>0</v>
      </c>
      <c r="T13" s="27">
        <v>4746.24</v>
      </c>
      <c r="U13" s="53">
        <v>100</v>
      </c>
      <c r="V13" s="12">
        <v>87141090</v>
      </c>
      <c r="W13" s="20">
        <f>VLOOKUP(V13,'MASTER PUR-HSN'!$A$4:$E$506,5,FALSE)</f>
        <v>28</v>
      </c>
      <c r="X13" s="12" t="s">
        <v>1482</v>
      </c>
      <c r="Y13" s="41" t="str">
        <f>VLOOKUP(C13,'MASTER PURCHASE PARTY'!$B$4:$E$50002,4,FALSE)</f>
        <v>Local</v>
      </c>
    </row>
    <row r="14" spans="1:25" s="49" customFormat="1">
      <c r="A14" s="45">
        <v>43556</v>
      </c>
      <c r="B14" s="41">
        <v>9</v>
      </c>
      <c r="C14" s="50" t="s">
        <v>788</v>
      </c>
      <c r="D14" s="41" t="str">
        <f>VLOOKUP(C14,'MASTER PURCHASE PARTY'!$B$4:$E$50002,2,FALSE)</f>
        <v>27AABCM2508F1ZU</v>
      </c>
      <c r="E14" s="51">
        <v>2041211414</v>
      </c>
      <c r="F14" s="52">
        <v>43558</v>
      </c>
      <c r="G14" s="52"/>
      <c r="H14" s="52"/>
      <c r="I14" s="52"/>
      <c r="J14" s="52"/>
      <c r="K14" s="52"/>
      <c r="L14" s="41" t="s">
        <v>787</v>
      </c>
      <c r="M14" s="12" t="s">
        <v>1545</v>
      </c>
      <c r="N14" s="28">
        <v>3708</v>
      </c>
      <c r="O14" s="20">
        <f t="shared" si="0"/>
        <v>1038.24</v>
      </c>
      <c r="P14" s="284">
        <v>0</v>
      </c>
      <c r="Q14" s="284">
        <v>519.12</v>
      </c>
      <c r="R14" s="284">
        <v>519.12</v>
      </c>
      <c r="S14" s="284">
        <v>0</v>
      </c>
      <c r="T14" s="27">
        <v>4746.24</v>
      </c>
      <c r="U14" s="53">
        <v>100</v>
      </c>
      <c r="V14" s="12">
        <v>87141090</v>
      </c>
      <c r="W14" s="20">
        <f>VLOOKUP(V14,'MASTER PUR-HSN'!$A$4:$E$506,5,FALSE)</f>
        <v>28</v>
      </c>
      <c r="X14" s="12" t="s">
        <v>1482</v>
      </c>
      <c r="Y14" s="41" t="str">
        <f>VLOOKUP(C14,'MASTER PURCHASE PARTY'!$B$4:$E$50002,4,FALSE)</f>
        <v>Local</v>
      </c>
    </row>
    <row r="15" spans="1:25" s="49" customFormat="1">
      <c r="A15" s="45">
        <v>43556</v>
      </c>
      <c r="B15" s="41">
        <v>10</v>
      </c>
      <c r="C15" s="50" t="s">
        <v>789</v>
      </c>
      <c r="D15" s="41" t="str">
        <f>VLOOKUP(C15,'MASTER PURCHASE PARTY'!$B$4:$E$50002,2,FALSE)</f>
        <v>27AAACT1848E1ZH</v>
      </c>
      <c r="E15" s="56" t="s">
        <v>790</v>
      </c>
      <c r="F15" s="52">
        <v>43559</v>
      </c>
      <c r="G15" s="52"/>
      <c r="H15" s="52"/>
      <c r="I15" s="52"/>
      <c r="J15" s="52"/>
      <c r="K15" s="52"/>
      <c r="L15" s="41" t="s">
        <v>787</v>
      </c>
      <c r="M15" s="12" t="s">
        <v>1545</v>
      </c>
      <c r="N15" s="28">
        <v>3847.2</v>
      </c>
      <c r="O15" s="20">
        <f t="shared" si="0"/>
        <v>1077.2160000000001</v>
      </c>
      <c r="P15" s="284">
        <v>0</v>
      </c>
      <c r="Q15" s="284">
        <v>538.60800000000006</v>
      </c>
      <c r="R15" s="284">
        <v>538.60800000000006</v>
      </c>
      <c r="S15" s="284">
        <v>0</v>
      </c>
      <c r="T15" s="27">
        <v>4924.4160000000002</v>
      </c>
      <c r="U15" s="53">
        <v>24</v>
      </c>
      <c r="V15" s="12">
        <v>87082900</v>
      </c>
      <c r="W15" s="20">
        <f>VLOOKUP(V15,'MASTER PUR-HSN'!$A$4:$E$506,5,FALSE)</f>
        <v>28</v>
      </c>
      <c r="X15" s="12" t="s">
        <v>1482</v>
      </c>
      <c r="Y15" s="41" t="str">
        <f>VLOOKUP(C15,'MASTER PURCHASE PARTY'!$B$4:$E$50002,4,FALSE)</f>
        <v>Local</v>
      </c>
    </row>
    <row r="16" spans="1:25" s="49" customFormat="1">
      <c r="A16" s="45">
        <v>43556</v>
      </c>
      <c r="B16" s="41">
        <v>11</v>
      </c>
      <c r="C16" s="50" t="s">
        <v>789</v>
      </c>
      <c r="D16" s="41" t="str">
        <f>VLOOKUP(C16,'MASTER PURCHASE PARTY'!$B$4:$E$50002,2,FALSE)</f>
        <v>27AAACT1848E1ZH</v>
      </c>
      <c r="E16" s="56" t="s">
        <v>791</v>
      </c>
      <c r="F16" s="52">
        <v>43559</v>
      </c>
      <c r="G16" s="52"/>
      <c r="H16" s="52"/>
      <c r="I16" s="52"/>
      <c r="J16" s="52"/>
      <c r="K16" s="52"/>
      <c r="L16" s="41" t="s">
        <v>787</v>
      </c>
      <c r="M16" s="12" t="s">
        <v>1545</v>
      </c>
      <c r="N16" s="28">
        <v>6223.2</v>
      </c>
      <c r="O16" s="20">
        <f t="shared" si="0"/>
        <v>1742.4960000000001</v>
      </c>
      <c r="P16" s="284">
        <v>0</v>
      </c>
      <c r="Q16" s="284">
        <v>871.24800000000005</v>
      </c>
      <c r="R16" s="284">
        <v>871.24800000000005</v>
      </c>
      <c r="S16" s="284">
        <v>0</v>
      </c>
      <c r="T16" s="27">
        <v>7965.6959999999999</v>
      </c>
      <c r="U16" s="53">
        <v>40</v>
      </c>
      <c r="V16" s="12">
        <v>87089900</v>
      </c>
      <c r="W16" s="20">
        <f>VLOOKUP(V16,'MASTER PUR-HSN'!$A$4:$E$506,5,FALSE)</f>
        <v>28</v>
      </c>
      <c r="X16" s="12" t="s">
        <v>1482</v>
      </c>
      <c r="Y16" s="41" t="str">
        <f>VLOOKUP(C16,'MASTER PURCHASE PARTY'!$B$4:$E$50002,4,FALSE)</f>
        <v>Local</v>
      </c>
    </row>
    <row r="17" spans="1:25" s="49" customFormat="1">
      <c r="A17" s="35"/>
      <c r="B17" s="41">
        <v>12</v>
      </c>
      <c r="C17" s="50"/>
      <c r="D17" s="41" t="e">
        <f>VLOOKUP(C17,'MASTER PURCHASE PARTY'!$B$4:$E$50002,2,FALSE)</f>
        <v>#N/A</v>
      </c>
      <c r="E17" s="56"/>
      <c r="F17" s="57"/>
      <c r="G17" s="57"/>
      <c r="H17" s="57"/>
      <c r="I17" s="57"/>
      <c r="J17" s="57"/>
      <c r="K17" s="57"/>
      <c r="L17" s="41" t="s">
        <v>787</v>
      </c>
      <c r="M17" s="12" t="s">
        <v>1545</v>
      </c>
      <c r="N17" s="28"/>
      <c r="O17" s="20">
        <f t="shared" si="0"/>
        <v>0</v>
      </c>
      <c r="P17" s="284">
        <v>0</v>
      </c>
      <c r="Q17" s="284">
        <v>0</v>
      </c>
      <c r="R17" s="284">
        <v>0</v>
      </c>
      <c r="S17" s="284">
        <v>0</v>
      </c>
      <c r="T17" s="27"/>
      <c r="U17" s="53"/>
      <c r="V17" s="12"/>
      <c r="W17" s="20" t="e">
        <f>VLOOKUP(V17,'MASTER PUR-HSN'!$A$4:$E$506,5,FALSE)</f>
        <v>#N/A</v>
      </c>
      <c r="X17" s="12" t="s">
        <v>1482</v>
      </c>
      <c r="Y17" s="41" t="e">
        <f>VLOOKUP(C17,'MASTER PURCHASE PARTY'!$B$4:$E$50002,4,FALSE)</f>
        <v>#N/A</v>
      </c>
    </row>
    <row r="18" spans="1:25" s="49" customFormat="1">
      <c r="A18" s="45">
        <v>43556</v>
      </c>
      <c r="B18" s="41">
        <v>13</v>
      </c>
      <c r="C18" s="50" t="s">
        <v>792</v>
      </c>
      <c r="D18" s="41" t="str">
        <f>VLOOKUP(C18,'MASTER PURCHASE PARTY'!$B$4:$E$50002,2,FALSE)</f>
        <v>27AABCO8467D1ZA</v>
      </c>
      <c r="E18" s="56" t="s">
        <v>794</v>
      </c>
      <c r="F18" s="52">
        <v>43556</v>
      </c>
      <c r="G18" s="52"/>
      <c r="H18" s="52"/>
      <c r="I18" s="52"/>
      <c r="J18" s="52"/>
      <c r="K18" s="52"/>
      <c r="L18" s="41" t="s">
        <v>795</v>
      </c>
      <c r="M18" s="12" t="s">
        <v>1545</v>
      </c>
      <c r="N18" s="28">
        <v>376945</v>
      </c>
      <c r="O18" s="20">
        <f t="shared" si="0"/>
        <v>105544.59999999999</v>
      </c>
      <c r="P18" s="284">
        <v>0</v>
      </c>
      <c r="Q18" s="284">
        <v>52772.299999999996</v>
      </c>
      <c r="R18" s="284">
        <v>52772.299999999996</v>
      </c>
      <c r="S18" s="284">
        <v>0</v>
      </c>
      <c r="T18" s="27">
        <v>482490</v>
      </c>
      <c r="U18" s="53"/>
      <c r="V18" s="12">
        <v>441480</v>
      </c>
      <c r="W18" s="20">
        <f>VLOOKUP(V18,'MASTER PUR-HSN'!$A$4:$E$506,5,FALSE)</f>
        <v>28</v>
      </c>
      <c r="X18" s="12" t="s">
        <v>1482</v>
      </c>
      <c r="Y18" s="41" t="str">
        <f>VLOOKUP(C18,'MASTER PURCHASE PARTY'!$B$4:$E$50002,4,FALSE)</f>
        <v>Local</v>
      </c>
    </row>
    <row r="19" spans="1:25" s="49" customFormat="1">
      <c r="A19" s="35"/>
      <c r="B19" s="41">
        <v>14</v>
      </c>
      <c r="C19" s="50"/>
      <c r="D19" s="41" t="e">
        <f>VLOOKUP(C19,'MASTER PURCHASE PARTY'!$B$4:$E$50002,2,FALSE)</f>
        <v>#N/A</v>
      </c>
      <c r="E19" s="56"/>
      <c r="F19" s="57"/>
      <c r="G19" s="57"/>
      <c r="H19" s="57"/>
      <c r="I19" s="57"/>
      <c r="J19" s="57"/>
      <c r="K19" s="57"/>
      <c r="L19" s="41"/>
      <c r="M19" s="12" t="s">
        <v>1545</v>
      </c>
      <c r="N19" s="28"/>
      <c r="O19" s="20">
        <f t="shared" si="0"/>
        <v>0</v>
      </c>
      <c r="P19" s="284">
        <v>0</v>
      </c>
      <c r="Q19" s="284">
        <v>0</v>
      </c>
      <c r="R19" s="284">
        <v>0</v>
      </c>
      <c r="S19" s="284">
        <v>0</v>
      </c>
      <c r="T19" s="27"/>
      <c r="U19" s="53"/>
      <c r="V19" s="12"/>
      <c r="W19" s="20" t="e">
        <f>VLOOKUP(V19,'MASTER PUR-HSN'!$A$4:$E$506,5,FALSE)</f>
        <v>#N/A</v>
      </c>
      <c r="X19" s="12" t="s">
        <v>1482</v>
      </c>
      <c r="Y19" s="41" t="e">
        <f>VLOOKUP(C19,'MASTER PURCHASE PARTY'!$B$4:$E$50002,4,FALSE)</f>
        <v>#N/A</v>
      </c>
    </row>
    <row r="20" spans="1:25" s="49" customFormat="1">
      <c r="A20" s="45">
        <v>43556</v>
      </c>
      <c r="B20" s="41">
        <v>15</v>
      </c>
      <c r="C20" s="50" t="s">
        <v>796</v>
      </c>
      <c r="D20" s="41" t="str">
        <f>VLOOKUP(C20,'MASTER PURCHASE PARTY'!$B$4:$E$50002,2,FALSE)</f>
        <v>27AAMFC2124K1ZG</v>
      </c>
      <c r="E20" s="51">
        <v>1009</v>
      </c>
      <c r="F20" s="52">
        <v>43560</v>
      </c>
      <c r="G20" s="52"/>
      <c r="H20" s="52"/>
      <c r="I20" s="52"/>
      <c r="J20" s="52"/>
      <c r="K20" s="52"/>
      <c r="L20" s="41" t="s">
        <v>787</v>
      </c>
      <c r="M20" s="12" t="s">
        <v>1545</v>
      </c>
      <c r="N20" s="28">
        <v>14902.400000000001</v>
      </c>
      <c r="O20" s="20">
        <f t="shared" si="0"/>
        <v>2682.4319999999998</v>
      </c>
      <c r="P20" s="284">
        <v>0</v>
      </c>
      <c r="Q20" s="284">
        <v>1341.2159999999999</v>
      </c>
      <c r="R20" s="284">
        <v>1341.2159999999999</v>
      </c>
      <c r="S20" s="284">
        <v>0</v>
      </c>
      <c r="T20" s="27">
        <v>17584.832000000002</v>
      </c>
      <c r="U20" s="53">
        <v>1508</v>
      </c>
      <c r="V20" s="12">
        <v>76071994</v>
      </c>
      <c r="W20" s="20">
        <f>VLOOKUP(V20,'MASTER PUR-HSN'!$A$4:$E$506,5,FALSE)</f>
        <v>18</v>
      </c>
      <c r="X20" s="12" t="s">
        <v>1482</v>
      </c>
      <c r="Y20" s="41" t="str">
        <f>VLOOKUP(C20,'MASTER PURCHASE PARTY'!$B$4:$E$50002,4,FALSE)</f>
        <v>Local</v>
      </c>
    </row>
    <row r="21" spans="1:25" s="49" customFormat="1">
      <c r="A21" s="45">
        <v>43556</v>
      </c>
      <c r="B21" s="41"/>
      <c r="C21" s="50" t="s">
        <v>796</v>
      </c>
      <c r="D21" s="41" t="str">
        <f>VLOOKUP(C21,'MASTER PURCHASE PARTY'!$B$4:$E$50002,2,FALSE)</f>
        <v>27AAMFC2124K1ZG</v>
      </c>
      <c r="E21" s="51">
        <v>1009</v>
      </c>
      <c r="F21" s="52">
        <v>43560</v>
      </c>
      <c r="G21" s="52"/>
      <c r="H21" s="52"/>
      <c r="I21" s="52"/>
      <c r="J21" s="52"/>
      <c r="K21" s="52"/>
      <c r="L21" s="41" t="s">
        <v>787</v>
      </c>
      <c r="M21" s="12" t="s">
        <v>1545</v>
      </c>
      <c r="N21" s="28">
        <v>2400</v>
      </c>
      <c r="O21" s="20">
        <f t="shared" si="0"/>
        <v>432</v>
      </c>
      <c r="P21" s="284">
        <v>0</v>
      </c>
      <c r="Q21" s="284">
        <v>216</v>
      </c>
      <c r="R21" s="284">
        <v>216</v>
      </c>
      <c r="S21" s="284">
        <v>0</v>
      </c>
      <c r="T21" s="27">
        <v>2832</v>
      </c>
      <c r="U21" s="53">
        <v>10</v>
      </c>
      <c r="V21" s="12" t="s">
        <v>798</v>
      </c>
      <c r="W21" s="20">
        <f>VLOOKUP(V21,'MASTER PUR-HSN'!$A$4:$E$506,5,FALSE)</f>
        <v>18</v>
      </c>
      <c r="X21" s="12" t="s">
        <v>1482</v>
      </c>
      <c r="Y21" s="41" t="str">
        <f>VLOOKUP(C21,'MASTER PURCHASE PARTY'!$B$4:$E$50002,4,FALSE)</f>
        <v>Local</v>
      </c>
    </row>
    <row r="22" spans="1:25" s="49" customFormat="1">
      <c r="A22" s="45">
        <v>43556</v>
      </c>
      <c r="B22" s="41">
        <v>16</v>
      </c>
      <c r="C22" s="50" t="s">
        <v>799</v>
      </c>
      <c r="D22" s="41" t="str">
        <f>VLOOKUP(C22,'MASTER PURCHASE PARTY'!$B$4:$E$50002,2,FALSE)</f>
        <v>27AAHCA1363L1ZK</v>
      </c>
      <c r="E22" s="56" t="s">
        <v>801</v>
      </c>
      <c r="F22" s="52">
        <v>43562</v>
      </c>
      <c r="G22" s="52"/>
      <c r="H22" s="52"/>
      <c r="I22" s="52"/>
      <c r="J22" s="52"/>
      <c r="K22" s="52"/>
      <c r="L22" s="41" t="s">
        <v>787</v>
      </c>
      <c r="M22" s="12" t="s">
        <v>1545</v>
      </c>
      <c r="N22" s="28">
        <v>100953.60000000001</v>
      </c>
      <c r="O22" s="20">
        <f t="shared" si="0"/>
        <v>28267.008000000002</v>
      </c>
      <c r="P22" s="284">
        <v>0</v>
      </c>
      <c r="Q22" s="284">
        <v>14133.504000000001</v>
      </c>
      <c r="R22" s="284">
        <v>14133.504000000001</v>
      </c>
      <c r="S22" s="284">
        <v>0</v>
      </c>
      <c r="T22" s="27">
        <v>129220.59800000001</v>
      </c>
      <c r="U22" s="53">
        <v>1920</v>
      </c>
      <c r="V22" s="12">
        <v>87141900</v>
      </c>
      <c r="W22" s="20">
        <f>VLOOKUP(V22,'MASTER PUR-HSN'!$A$4:$E$506,5,FALSE)</f>
        <v>28</v>
      </c>
      <c r="X22" s="12" t="s">
        <v>1482</v>
      </c>
      <c r="Y22" s="41" t="str">
        <f>VLOOKUP(C22,'MASTER PURCHASE PARTY'!$B$4:$E$50002,4,FALSE)</f>
        <v>Local</v>
      </c>
    </row>
    <row r="23" spans="1:25" s="49" customFormat="1">
      <c r="A23" s="45">
        <v>43556</v>
      </c>
      <c r="B23" s="41">
        <v>17</v>
      </c>
      <c r="C23" s="50" t="s">
        <v>788</v>
      </c>
      <c r="D23" s="41" t="str">
        <f>VLOOKUP(C23,'MASTER PURCHASE PARTY'!$B$4:$E$50002,2,FALSE)</f>
        <v>27AABCM2508F1ZU</v>
      </c>
      <c r="E23" s="51">
        <v>2041211984</v>
      </c>
      <c r="F23" s="52">
        <v>43560</v>
      </c>
      <c r="G23" s="52"/>
      <c r="H23" s="52"/>
      <c r="I23" s="52"/>
      <c r="J23" s="52"/>
      <c r="K23" s="52"/>
      <c r="L23" s="41" t="s">
        <v>787</v>
      </c>
      <c r="M23" s="12" t="s">
        <v>1545</v>
      </c>
      <c r="N23" s="28">
        <v>8184</v>
      </c>
      <c r="O23" s="20">
        <f t="shared" si="0"/>
        <v>2291.52</v>
      </c>
      <c r="P23" s="284">
        <v>0</v>
      </c>
      <c r="Q23" s="284">
        <v>1145.76</v>
      </c>
      <c r="R23" s="284">
        <v>1145.76</v>
      </c>
      <c r="S23" s="284">
        <v>0</v>
      </c>
      <c r="T23" s="27">
        <v>10475.52</v>
      </c>
      <c r="U23" s="53">
        <v>160</v>
      </c>
      <c r="V23" s="12">
        <v>87141090</v>
      </c>
      <c r="W23" s="20">
        <f>VLOOKUP(V23,'MASTER PUR-HSN'!$A$4:$E$506,5,FALSE)</f>
        <v>28</v>
      </c>
      <c r="X23" s="12" t="s">
        <v>1482</v>
      </c>
      <c r="Y23" s="41" t="str">
        <f>VLOOKUP(C23,'MASTER PURCHASE PARTY'!$B$4:$E$50002,4,FALSE)</f>
        <v>Local</v>
      </c>
    </row>
    <row r="24" spans="1:25" s="49" customFormat="1">
      <c r="A24" s="45">
        <v>43556</v>
      </c>
      <c r="B24" s="41">
        <v>18</v>
      </c>
      <c r="C24" s="50" t="s">
        <v>788</v>
      </c>
      <c r="D24" s="41" t="str">
        <f>VLOOKUP(C24,'MASTER PURCHASE PARTY'!$B$4:$E$50002,2,FALSE)</f>
        <v>27AABCM2508F1ZU</v>
      </c>
      <c r="E24" s="51">
        <v>2041211985</v>
      </c>
      <c r="F24" s="52">
        <v>43560</v>
      </c>
      <c r="G24" s="52"/>
      <c r="H24" s="52"/>
      <c r="I24" s="52"/>
      <c r="J24" s="52"/>
      <c r="K24" s="52"/>
      <c r="L24" s="41" t="s">
        <v>787</v>
      </c>
      <c r="M24" s="12" t="s">
        <v>1545</v>
      </c>
      <c r="N24" s="28">
        <v>6713.6</v>
      </c>
      <c r="O24" s="20">
        <f t="shared" si="0"/>
        <v>1879.8080000000002</v>
      </c>
      <c r="P24" s="284">
        <v>0</v>
      </c>
      <c r="Q24" s="284">
        <v>939.90400000000011</v>
      </c>
      <c r="R24" s="284">
        <v>939.90400000000011</v>
      </c>
      <c r="S24" s="284">
        <v>0</v>
      </c>
      <c r="T24" s="27">
        <v>8593.398000000001</v>
      </c>
      <c r="U24" s="53">
        <v>160</v>
      </c>
      <c r="V24" s="12">
        <v>87141090</v>
      </c>
      <c r="W24" s="20">
        <f>VLOOKUP(V24,'MASTER PUR-HSN'!$A$4:$E$506,5,FALSE)</f>
        <v>28</v>
      </c>
      <c r="X24" s="12" t="s">
        <v>1482</v>
      </c>
      <c r="Y24" s="41" t="str">
        <f>VLOOKUP(C24,'MASTER PURCHASE PARTY'!$B$4:$E$50002,4,FALSE)</f>
        <v>Local</v>
      </c>
    </row>
    <row r="25" spans="1:25" s="49" customFormat="1">
      <c r="A25" s="45">
        <v>43556</v>
      </c>
      <c r="B25" s="41">
        <v>19</v>
      </c>
      <c r="C25" s="50" t="s">
        <v>789</v>
      </c>
      <c r="D25" s="41" t="str">
        <f>VLOOKUP(C25,'MASTER PURCHASE PARTY'!$B$4:$E$50002,2,FALSE)</f>
        <v>27AAACT1848E1ZH</v>
      </c>
      <c r="E25" s="56" t="s">
        <v>802</v>
      </c>
      <c r="F25" s="52">
        <v>43562</v>
      </c>
      <c r="G25" s="52"/>
      <c r="H25" s="52"/>
      <c r="I25" s="52"/>
      <c r="J25" s="52"/>
      <c r="K25" s="52"/>
      <c r="L25" s="41" t="s">
        <v>787</v>
      </c>
      <c r="M25" s="12" t="s">
        <v>1545</v>
      </c>
      <c r="N25" s="28">
        <v>6227.56</v>
      </c>
      <c r="O25" s="20">
        <f t="shared" si="0"/>
        <v>1743.7168000000001</v>
      </c>
      <c r="P25" s="284">
        <v>0</v>
      </c>
      <c r="Q25" s="284">
        <v>871.85840000000007</v>
      </c>
      <c r="R25" s="284">
        <v>871.85840000000007</v>
      </c>
      <c r="S25" s="284">
        <v>0</v>
      </c>
      <c r="T25" s="27">
        <v>7971.2768000000005</v>
      </c>
      <c r="U25" s="53">
        <v>232</v>
      </c>
      <c r="V25" s="12">
        <v>87089900</v>
      </c>
      <c r="W25" s="20">
        <f>VLOOKUP(V25,'MASTER PUR-HSN'!$A$4:$E$506,5,FALSE)</f>
        <v>28</v>
      </c>
      <c r="X25" s="12" t="s">
        <v>1482</v>
      </c>
      <c r="Y25" s="41" t="str">
        <f>VLOOKUP(C25,'MASTER PURCHASE PARTY'!$B$4:$E$50002,4,FALSE)</f>
        <v>Local</v>
      </c>
    </row>
    <row r="26" spans="1:25" s="49" customFormat="1">
      <c r="A26" s="45">
        <v>43556</v>
      </c>
      <c r="B26" s="41">
        <v>20</v>
      </c>
      <c r="C26" s="50" t="s">
        <v>799</v>
      </c>
      <c r="D26" s="41" t="str">
        <f>VLOOKUP(C26,'MASTER PURCHASE PARTY'!$B$4:$E$50002,2,FALSE)</f>
        <v>27AAHCA1363L1ZK</v>
      </c>
      <c r="E26" s="56" t="s">
        <v>803</v>
      </c>
      <c r="F26" s="52">
        <v>43563</v>
      </c>
      <c r="G26" s="52"/>
      <c r="H26" s="52"/>
      <c r="I26" s="52"/>
      <c r="J26" s="52"/>
      <c r="K26" s="52"/>
      <c r="L26" s="41" t="s">
        <v>787</v>
      </c>
      <c r="M26" s="12" t="s">
        <v>1545</v>
      </c>
      <c r="N26" s="28">
        <v>75715.199999999997</v>
      </c>
      <c r="O26" s="20">
        <f t="shared" si="0"/>
        <v>21200.255999999998</v>
      </c>
      <c r="P26" s="284">
        <v>0</v>
      </c>
      <c r="Q26" s="284">
        <v>10600.127999999999</v>
      </c>
      <c r="R26" s="284">
        <v>10600.127999999999</v>
      </c>
      <c r="S26" s="284">
        <v>0</v>
      </c>
      <c r="T26" s="27">
        <v>96915.455999999991</v>
      </c>
      <c r="U26" s="53">
        <v>1440</v>
      </c>
      <c r="V26" s="12">
        <v>87141900</v>
      </c>
      <c r="W26" s="20">
        <f>VLOOKUP(V26,'MASTER PUR-HSN'!$A$4:$E$506,5,FALSE)</f>
        <v>28</v>
      </c>
      <c r="X26" s="12" t="s">
        <v>1482</v>
      </c>
      <c r="Y26" s="41" t="str">
        <f>VLOOKUP(C26,'MASTER PURCHASE PARTY'!$B$4:$E$50002,4,FALSE)</f>
        <v>Local</v>
      </c>
    </row>
    <row r="27" spans="1:25" s="49" customFormat="1">
      <c r="A27" s="45">
        <v>43556</v>
      </c>
      <c r="B27" s="41">
        <v>21</v>
      </c>
      <c r="C27" s="50" t="s">
        <v>788</v>
      </c>
      <c r="D27" s="41" t="str">
        <f>VLOOKUP(C27,'MASTER PURCHASE PARTY'!$B$4:$E$50002,2,FALSE)</f>
        <v>27AABCM2508F1ZU</v>
      </c>
      <c r="E27" s="51">
        <v>2041212224</v>
      </c>
      <c r="F27" s="52">
        <v>43562</v>
      </c>
      <c r="G27" s="52"/>
      <c r="H27" s="52"/>
      <c r="I27" s="52"/>
      <c r="J27" s="52"/>
      <c r="K27" s="52"/>
      <c r="L27" s="41" t="s">
        <v>787</v>
      </c>
      <c r="M27" s="12" t="s">
        <v>1545</v>
      </c>
      <c r="N27" s="28">
        <v>3708</v>
      </c>
      <c r="O27" s="20">
        <f t="shared" si="0"/>
        <v>1038.24</v>
      </c>
      <c r="P27" s="284">
        <v>0</v>
      </c>
      <c r="Q27" s="284">
        <v>519.12</v>
      </c>
      <c r="R27" s="284">
        <v>519.12</v>
      </c>
      <c r="S27" s="284">
        <v>0</v>
      </c>
      <c r="T27" s="27">
        <v>4746.24</v>
      </c>
      <c r="U27" s="53">
        <v>100</v>
      </c>
      <c r="V27" s="12">
        <v>87141090</v>
      </c>
      <c r="W27" s="20">
        <f>VLOOKUP(V27,'MASTER PUR-HSN'!$A$4:$E$506,5,FALSE)</f>
        <v>28</v>
      </c>
      <c r="X27" s="12" t="s">
        <v>1482</v>
      </c>
      <c r="Y27" s="41" t="str">
        <f>VLOOKUP(C27,'MASTER PURCHASE PARTY'!$B$4:$E$50002,4,FALSE)</f>
        <v>Local</v>
      </c>
    </row>
    <row r="28" spans="1:25" s="49" customFormat="1">
      <c r="A28" s="45">
        <v>43556</v>
      </c>
      <c r="B28" s="41">
        <v>22</v>
      </c>
      <c r="C28" s="50" t="s">
        <v>788</v>
      </c>
      <c r="D28" s="41" t="str">
        <f>VLOOKUP(C28,'MASTER PURCHASE PARTY'!$B$4:$E$50002,2,FALSE)</f>
        <v>27AABCM2508F1ZU</v>
      </c>
      <c r="E28" s="51">
        <v>2041212225</v>
      </c>
      <c r="F28" s="52">
        <v>43562</v>
      </c>
      <c r="G28" s="52"/>
      <c r="H28" s="52"/>
      <c r="I28" s="52"/>
      <c r="J28" s="52"/>
      <c r="K28" s="52"/>
      <c r="L28" s="41" t="s">
        <v>787</v>
      </c>
      <c r="M28" s="12" t="s">
        <v>1545</v>
      </c>
      <c r="N28" s="28">
        <v>3708</v>
      </c>
      <c r="O28" s="20">
        <f t="shared" si="0"/>
        <v>1038.24</v>
      </c>
      <c r="P28" s="284">
        <v>0</v>
      </c>
      <c r="Q28" s="284">
        <v>519.12</v>
      </c>
      <c r="R28" s="284">
        <v>519.12</v>
      </c>
      <c r="S28" s="284">
        <v>0</v>
      </c>
      <c r="T28" s="27">
        <v>4746.24</v>
      </c>
      <c r="U28" s="53">
        <v>100</v>
      </c>
      <c r="V28" s="12">
        <v>87141090</v>
      </c>
      <c r="W28" s="20">
        <f>VLOOKUP(V28,'MASTER PUR-HSN'!$A$4:$E$506,5,FALSE)</f>
        <v>28</v>
      </c>
      <c r="X28" s="12" t="s">
        <v>1482</v>
      </c>
      <c r="Y28" s="41" t="str">
        <f>VLOOKUP(C28,'MASTER PURCHASE PARTY'!$B$4:$E$50002,4,FALSE)</f>
        <v>Local</v>
      </c>
    </row>
    <row r="29" spans="1:25" s="49" customFormat="1">
      <c r="A29" s="45">
        <v>43556</v>
      </c>
      <c r="B29" s="41">
        <v>23</v>
      </c>
      <c r="C29" s="50" t="s">
        <v>788</v>
      </c>
      <c r="D29" s="41" t="str">
        <f>VLOOKUP(C29,'MASTER PURCHASE PARTY'!$B$4:$E$50002,2,FALSE)</f>
        <v>27AABCM2508F1ZU</v>
      </c>
      <c r="E29" s="51">
        <v>3205709515</v>
      </c>
      <c r="F29" s="52">
        <v>43563</v>
      </c>
      <c r="G29" s="52"/>
      <c r="H29" s="52"/>
      <c r="I29" s="52"/>
      <c r="J29" s="52"/>
      <c r="K29" s="52"/>
      <c r="L29" s="41" t="s">
        <v>787</v>
      </c>
      <c r="M29" s="12" t="s">
        <v>1545</v>
      </c>
      <c r="N29" s="28">
        <v>2682</v>
      </c>
      <c r="O29" s="20">
        <f t="shared" si="0"/>
        <v>750.96</v>
      </c>
      <c r="P29" s="284">
        <v>0</v>
      </c>
      <c r="Q29" s="284">
        <v>375.48</v>
      </c>
      <c r="R29" s="284">
        <v>375.48</v>
      </c>
      <c r="S29" s="284">
        <v>0</v>
      </c>
      <c r="T29" s="27">
        <v>3432.96</v>
      </c>
      <c r="U29" s="53">
        <v>50</v>
      </c>
      <c r="V29" s="12">
        <v>87141090</v>
      </c>
      <c r="W29" s="20">
        <f>VLOOKUP(V29,'MASTER PUR-HSN'!$A$4:$E$506,5,FALSE)</f>
        <v>28</v>
      </c>
      <c r="X29" s="12" t="s">
        <v>1482</v>
      </c>
      <c r="Y29" s="41" t="str">
        <f>VLOOKUP(C29,'MASTER PURCHASE PARTY'!$B$4:$E$50002,4,FALSE)</f>
        <v>Local</v>
      </c>
    </row>
    <row r="30" spans="1:25" s="49" customFormat="1">
      <c r="A30" s="45">
        <v>43556</v>
      </c>
      <c r="B30" s="41">
        <v>24</v>
      </c>
      <c r="C30" s="50" t="s">
        <v>788</v>
      </c>
      <c r="D30" s="41" t="str">
        <f>VLOOKUP(C30,'MASTER PURCHASE PARTY'!$B$4:$E$50002,2,FALSE)</f>
        <v>27AABCM2508F1ZU</v>
      </c>
      <c r="E30" s="51">
        <v>3205709528</v>
      </c>
      <c r="F30" s="52">
        <v>43563</v>
      </c>
      <c r="G30" s="52"/>
      <c r="H30" s="52"/>
      <c r="I30" s="52"/>
      <c r="J30" s="52"/>
      <c r="K30" s="52"/>
      <c r="L30" s="41" t="s">
        <v>787</v>
      </c>
      <c r="M30" s="12" t="s">
        <v>1545</v>
      </c>
      <c r="N30" s="28">
        <v>18774</v>
      </c>
      <c r="O30" s="20">
        <f t="shared" si="0"/>
        <v>5256.72</v>
      </c>
      <c r="P30" s="284">
        <v>0</v>
      </c>
      <c r="Q30" s="284">
        <v>2628.36</v>
      </c>
      <c r="R30" s="284">
        <v>2628.36</v>
      </c>
      <c r="S30" s="284">
        <v>0</v>
      </c>
      <c r="T30" s="27">
        <v>24030.720000000001</v>
      </c>
      <c r="U30" s="53">
        <v>350</v>
      </c>
      <c r="V30" s="12">
        <v>87141090</v>
      </c>
      <c r="W30" s="20">
        <f>VLOOKUP(V30,'MASTER PUR-HSN'!$A$4:$E$506,5,FALSE)</f>
        <v>28</v>
      </c>
      <c r="X30" s="12" t="s">
        <v>1482</v>
      </c>
      <c r="Y30" s="41" t="str">
        <f>VLOOKUP(C30,'MASTER PURCHASE PARTY'!$B$4:$E$50002,4,FALSE)</f>
        <v>Local</v>
      </c>
    </row>
    <row r="31" spans="1:25" s="49" customFormat="1">
      <c r="A31" s="45">
        <v>43556</v>
      </c>
      <c r="B31" s="41">
        <v>25</v>
      </c>
      <c r="C31" s="50" t="s">
        <v>786</v>
      </c>
      <c r="D31" s="41" t="str">
        <f>VLOOKUP(C31,'MASTER PURCHASE PARTY'!$B$4:$E$50002,2,FALSE)</f>
        <v>27AAECM8871A1ZF</v>
      </c>
      <c r="E31" s="51">
        <v>192000256</v>
      </c>
      <c r="F31" s="52">
        <v>43564</v>
      </c>
      <c r="G31" s="52"/>
      <c r="H31" s="52"/>
      <c r="I31" s="52"/>
      <c r="J31" s="52"/>
      <c r="K31" s="52"/>
      <c r="L31" s="41" t="s">
        <v>787</v>
      </c>
      <c r="M31" s="12" t="s">
        <v>1545</v>
      </c>
      <c r="N31" s="28">
        <v>17483.52</v>
      </c>
      <c r="O31" s="20">
        <f t="shared" si="0"/>
        <v>4895.3856000000005</v>
      </c>
      <c r="P31" s="284">
        <v>0</v>
      </c>
      <c r="Q31" s="284">
        <v>2447.6928000000003</v>
      </c>
      <c r="R31" s="284">
        <v>2447.6928000000003</v>
      </c>
      <c r="S31" s="284">
        <v>0</v>
      </c>
      <c r="T31" s="27">
        <v>22378.895600000003</v>
      </c>
      <c r="U31" s="53">
        <v>12</v>
      </c>
      <c r="V31" s="12">
        <v>87089900</v>
      </c>
      <c r="W31" s="20">
        <f>VLOOKUP(V31,'MASTER PUR-HSN'!$A$4:$E$506,5,FALSE)</f>
        <v>28</v>
      </c>
      <c r="X31" s="12" t="s">
        <v>1482</v>
      </c>
      <c r="Y31" s="41" t="str">
        <f>VLOOKUP(C31,'MASTER PURCHASE PARTY'!$B$4:$E$50002,4,FALSE)</f>
        <v>Local</v>
      </c>
    </row>
    <row r="32" spans="1:25" s="49" customFormat="1">
      <c r="A32" s="45">
        <v>43556</v>
      </c>
      <c r="B32" s="41">
        <v>26</v>
      </c>
      <c r="C32" s="50" t="s">
        <v>786</v>
      </c>
      <c r="D32" s="41" t="str">
        <f>VLOOKUP(C32,'MASTER PURCHASE PARTY'!$B$4:$E$50002,2,FALSE)</f>
        <v>27AAECM8871A1ZF</v>
      </c>
      <c r="E32" s="51">
        <v>192000257</v>
      </c>
      <c r="F32" s="52">
        <v>43564</v>
      </c>
      <c r="G32" s="52"/>
      <c r="H32" s="52"/>
      <c r="I32" s="52"/>
      <c r="J32" s="52"/>
      <c r="K32" s="52"/>
      <c r="L32" s="41" t="s">
        <v>787</v>
      </c>
      <c r="M32" s="12" t="s">
        <v>1545</v>
      </c>
      <c r="N32" s="28">
        <v>17483.52</v>
      </c>
      <c r="O32" s="20">
        <f t="shared" si="0"/>
        <v>4895.3856000000005</v>
      </c>
      <c r="P32" s="284">
        <v>0</v>
      </c>
      <c r="Q32" s="284">
        <v>2447.6928000000003</v>
      </c>
      <c r="R32" s="284">
        <v>2447.6928000000003</v>
      </c>
      <c r="S32" s="284">
        <v>0</v>
      </c>
      <c r="T32" s="27">
        <v>22378.895600000003</v>
      </c>
      <c r="U32" s="53">
        <v>12</v>
      </c>
      <c r="V32" s="12">
        <v>87089900</v>
      </c>
      <c r="W32" s="20">
        <f>VLOOKUP(V32,'MASTER PUR-HSN'!$A$4:$E$506,5,FALSE)</f>
        <v>28</v>
      </c>
      <c r="X32" s="12" t="s">
        <v>1482</v>
      </c>
      <c r="Y32" s="41" t="str">
        <f>VLOOKUP(C32,'MASTER PURCHASE PARTY'!$B$4:$E$50002,4,FALSE)</f>
        <v>Local</v>
      </c>
    </row>
    <row r="33" spans="1:25" s="49" customFormat="1">
      <c r="A33" s="45">
        <v>43556</v>
      </c>
      <c r="B33" s="41">
        <v>27</v>
      </c>
      <c r="C33" s="50" t="s">
        <v>786</v>
      </c>
      <c r="D33" s="41" t="str">
        <f>VLOOKUP(C33,'MASTER PURCHASE PARTY'!$B$4:$E$50002,2,FALSE)</f>
        <v>27AAECM8871A1ZF</v>
      </c>
      <c r="E33" s="51">
        <v>192000266</v>
      </c>
      <c r="F33" s="52">
        <v>43564</v>
      </c>
      <c r="G33" s="52"/>
      <c r="H33" s="52"/>
      <c r="I33" s="52"/>
      <c r="J33" s="52"/>
      <c r="K33" s="52"/>
      <c r="L33" s="41" t="s">
        <v>787</v>
      </c>
      <c r="M33" s="12" t="s">
        <v>1545</v>
      </c>
      <c r="N33" s="28">
        <v>17483.52</v>
      </c>
      <c r="O33" s="20">
        <f t="shared" si="0"/>
        <v>4895.3856000000005</v>
      </c>
      <c r="P33" s="284">
        <v>0</v>
      </c>
      <c r="Q33" s="284">
        <v>2447.6928000000003</v>
      </c>
      <c r="R33" s="284">
        <v>2447.6928000000003</v>
      </c>
      <c r="S33" s="284">
        <v>0</v>
      </c>
      <c r="T33" s="27">
        <v>22378.895600000003</v>
      </c>
      <c r="U33" s="53">
        <v>12</v>
      </c>
      <c r="V33" s="12">
        <v>87089900</v>
      </c>
      <c r="W33" s="20">
        <f>VLOOKUP(V33,'MASTER PUR-HSN'!$A$4:$E$506,5,FALSE)</f>
        <v>28</v>
      </c>
      <c r="X33" s="12" t="s">
        <v>1482</v>
      </c>
      <c r="Y33" s="41" t="str">
        <f>VLOOKUP(C33,'MASTER PURCHASE PARTY'!$B$4:$E$50002,4,FALSE)</f>
        <v>Local</v>
      </c>
    </row>
    <row r="34" spans="1:25" s="49" customFormat="1">
      <c r="A34" s="45">
        <v>43556</v>
      </c>
      <c r="B34" s="41">
        <v>28</v>
      </c>
      <c r="C34" s="50" t="s">
        <v>804</v>
      </c>
      <c r="D34" s="41" t="str">
        <f>VLOOKUP(C34,'MASTER PURCHASE PARTY'!$B$4:$E$50002,2,FALSE)</f>
        <v>27AFJPK6177Q1ZJ</v>
      </c>
      <c r="E34" s="51">
        <v>64</v>
      </c>
      <c r="F34" s="52">
        <v>43564</v>
      </c>
      <c r="G34" s="52"/>
      <c r="H34" s="52"/>
      <c r="I34" s="52"/>
      <c r="J34" s="52"/>
      <c r="K34" s="52"/>
      <c r="L34" s="41" t="s">
        <v>787</v>
      </c>
      <c r="M34" s="12" t="s">
        <v>1545</v>
      </c>
      <c r="N34" s="28">
        <v>8000</v>
      </c>
      <c r="O34" s="20">
        <f t="shared" si="0"/>
        <v>1440</v>
      </c>
      <c r="P34" s="284">
        <v>0</v>
      </c>
      <c r="Q34" s="284">
        <v>720</v>
      </c>
      <c r="R34" s="284">
        <v>720</v>
      </c>
      <c r="S34" s="284">
        <v>0</v>
      </c>
      <c r="T34" s="27">
        <v>9440</v>
      </c>
      <c r="U34" s="53">
        <v>100</v>
      </c>
      <c r="V34" s="12">
        <v>34029092</v>
      </c>
      <c r="W34" s="20">
        <f>VLOOKUP(V34,'MASTER PUR-HSN'!$A$4:$E$506,5,FALSE)</f>
        <v>18</v>
      </c>
      <c r="X34" s="12" t="s">
        <v>1482</v>
      </c>
      <c r="Y34" s="41" t="str">
        <f>VLOOKUP(C34,'MASTER PURCHASE PARTY'!$B$4:$E$50002,4,FALSE)</f>
        <v>Local</v>
      </c>
    </row>
    <row r="35" spans="1:25" s="49" customFormat="1">
      <c r="A35" s="45">
        <v>43556</v>
      </c>
      <c r="B35" s="41">
        <v>29</v>
      </c>
      <c r="C35" s="50" t="s">
        <v>806</v>
      </c>
      <c r="D35" s="41" t="str">
        <f>VLOOKUP(C35,'MASTER PURCHASE PARTY'!$B$4:$E$50002,2,FALSE)</f>
        <v>27AAECD2713N1ZK</v>
      </c>
      <c r="E35" s="51">
        <v>7887981164</v>
      </c>
      <c r="F35" s="52">
        <v>43564</v>
      </c>
      <c r="G35" s="52"/>
      <c r="H35" s="52"/>
      <c r="I35" s="52"/>
      <c r="J35" s="52"/>
      <c r="K35" s="52"/>
      <c r="L35" s="41" t="s">
        <v>787</v>
      </c>
      <c r="M35" s="12" t="s">
        <v>1545</v>
      </c>
      <c r="N35" s="28">
        <v>14540</v>
      </c>
      <c r="O35" s="20">
        <f t="shared" si="0"/>
        <v>2617.2000000000003</v>
      </c>
      <c r="P35" s="284">
        <v>0</v>
      </c>
      <c r="Q35" s="284">
        <v>1308.6000000000001</v>
      </c>
      <c r="R35" s="284">
        <v>1308.6000000000001</v>
      </c>
      <c r="S35" s="284">
        <v>0</v>
      </c>
      <c r="T35" s="27">
        <v>17157</v>
      </c>
      <c r="U35" s="53">
        <v>100</v>
      </c>
      <c r="V35" s="12">
        <v>32082090</v>
      </c>
      <c r="W35" s="20">
        <f>VLOOKUP(V35,'MASTER PUR-HSN'!$A$4:$E$506,5,FALSE)</f>
        <v>18</v>
      </c>
      <c r="X35" s="12" t="s">
        <v>1482</v>
      </c>
      <c r="Y35" s="41" t="str">
        <f>VLOOKUP(C35,'MASTER PURCHASE PARTY'!$B$4:$E$50002,4,FALSE)</f>
        <v>Local</v>
      </c>
    </row>
    <row r="36" spans="1:25" s="49" customFormat="1">
      <c r="A36" s="45">
        <v>43556</v>
      </c>
      <c r="B36" s="41">
        <v>30</v>
      </c>
      <c r="C36" s="50" t="s">
        <v>799</v>
      </c>
      <c r="D36" s="41" t="str">
        <f>VLOOKUP(C36,'MASTER PURCHASE PARTY'!$B$4:$E$50002,2,FALSE)</f>
        <v>27AAHCA1363L1ZK</v>
      </c>
      <c r="E36" s="56" t="s">
        <v>808</v>
      </c>
      <c r="F36" s="52">
        <v>43564</v>
      </c>
      <c r="G36" s="52"/>
      <c r="H36" s="52"/>
      <c r="I36" s="52"/>
      <c r="J36" s="52"/>
      <c r="K36" s="52"/>
      <c r="L36" s="41" t="s">
        <v>787</v>
      </c>
      <c r="M36" s="12" t="s">
        <v>1545</v>
      </c>
      <c r="N36" s="28">
        <v>70457.2</v>
      </c>
      <c r="O36" s="20">
        <f t="shared" si="0"/>
        <v>19728.016</v>
      </c>
      <c r="P36" s="284">
        <v>0</v>
      </c>
      <c r="Q36" s="284">
        <v>9864.0079999999998</v>
      </c>
      <c r="R36" s="284">
        <v>9864.0079999999998</v>
      </c>
      <c r="S36" s="284">
        <v>0</v>
      </c>
      <c r="T36" s="27">
        <v>90185.216</v>
      </c>
      <c r="U36" s="53">
        <v>1340</v>
      </c>
      <c r="V36" s="12">
        <v>87141900</v>
      </c>
      <c r="W36" s="20">
        <f>VLOOKUP(V36,'MASTER PUR-HSN'!$A$4:$E$506,5,FALSE)</f>
        <v>28</v>
      </c>
      <c r="X36" s="12" t="s">
        <v>1482</v>
      </c>
      <c r="Y36" s="41" t="str">
        <f>VLOOKUP(C36,'MASTER PURCHASE PARTY'!$B$4:$E$50002,4,FALSE)</f>
        <v>Local</v>
      </c>
    </row>
    <row r="37" spans="1:25" s="49" customFormat="1">
      <c r="A37" s="45">
        <v>43556</v>
      </c>
      <c r="B37" s="41">
        <v>31</v>
      </c>
      <c r="C37" s="50" t="s">
        <v>789</v>
      </c>
      <c r="D37" s="41" t="str">
        <f>VLOOKUP(C37,'MASTER PURCHASE PARTY'!$B$4:$E$50002,2,FALSE)</f>
        <v>27AAACT1848E1ZH</v>
      </c>
      <c r="E37" s="56" t="s">
        <v>809</v>
      </c>
      <c r="F37" s="52">
        <v>43564</v>
      </c>
      <c r="G37" s="52"/>
      <c r="H37" s="52"/>
      <c r="I37" s="52"/>
      <c r="J37" s="52"/>
      <c r="K37" s="52"/>
      <c r="L37" s="41" t="s">
        <v>787</v>
      </c>
      <c r="M37" s="12" t="s">
        <v>1545</v>
      </c>
      <c r="N37" s="28">
        <v>10232.299999999999</v>
      </c>
      <c r="O37" s="20">
        <f t="shared" si="0"/>
        <v>2865.0439999999999</v>
      </c>
      <c r="P37" s="284">
        <v>0</v>
      </c>
      <c r="Q37" s="284">
        <v>1432.5219999999999</v>
      </c>
      <c r="R37" s="284">
        <v>1432.5219999999999</v>
      </c>
      <c r="S37" s="284">
        <v>0</v>
      </c>
      <c r="T37" s="27">
        <v>13097.344000000001</v>
      </c>
      <c r="U37" s="53">
        <v>70</v>
      </c>
      <c r="V37" s="12">
        <v>87089900</v>
      </c>
      <c r="W37" s="20">
        <f>VLOOKUP(V37,'MASTER PUR-HSN'!$A$4:$E$506,5,FALSE)</f>
        <v>28</v>
      </c>
      <c r="X37" s="12" t="s">
        <v>1482</v>
      </c>
      <c r="Y37" s="41" t="str">
        <f>VLOOKUP(C37,'MASTER PURCHASE PARTY'!$B$4:$E$50002,4,FALSE)</f>
        <v>Local</v>
      </c>
    </row>
    <row r="38" spans="1:25" s="49" customFormat="1">
      <c r="A38" s="45">
        <v>43556</v>
      </c>
      <c r="B38" s="41">
        <v>32</v>
      </c>
      <c r="C38" s="50" t="s">
        <v>810</v>
      </c>
      <c r="D38" s="41" t="str">
        <f>VLOOKUP(C38,'MASTER PURCHASE PARTY'!$B$4:$E$50002,2,FALSE)</f>
        <v>27AMMPB3648M1ZO</v>
      </c>
      <c r="E38" s="51">
        <v>148</v>
      </c>
      <c r="F38" s="52">
        <v>43564</v>
      </c>
      <c r="G38" s="52"/>
      <c r="H38" s="52"/>
      <c r="I38" s="52"/>
      <c r="J38" s="52"/>
      <c r="K38" s="52"/>
      <c r="L38" s="41" t="s">
        <v>787</v>
      </c>
      <c r="M38" s="12" t="s">
        <v>1545</v>
      </c>
      <c r="N38" s="28">
        <v>36415.9</v>
      </c>
      <c r="O38" s="20">
        <f t="shared" si="0"/>
        <v>6554.8620000000001</v>
      </c>
      <c r="P38" s="284">
        <v>0</v>
      </c>
      <c r="Q38" s="284">
        <v>3277.431</v>
      </c>
      <c r="R38" s="284">
        <v>3277.431</v>
      </c>
      <c r="S38" s="284">
        <v>0</v>
      </c>
      <c r="T38" s="27">
        <v>42971.001999999993</v>
      </c>
      <c r="U38" s="53">
        <v>1115</v>
      </c>
      <c r="V38" s="12">
        <v>85129000</v>
      </c>
      <c r="W38" s="20">
        <f>VLOOKUP(V38,'MASTER PUR-HSN'!$A$4:$E$506,5,FALSE)</f>
        <v>18</v>
      </c>
      <c r="X38" s="12" t="s">
        <v>1482</v>
      </c>
      <c r="Y38" s="41" t="str">
        <f>VLOOKUP(C38,'MASTER PURCHASE PARTY'!$B$4:$E$50002,4,FALSE)</f>
        <v>Local</v>
      </c>
    </row>
    <row r="39" spans="1:25" s="49" customFormat="1">
      <c r="A39" s="45">
        <v>43556</v>
      </c>
      <c r="B39" s="41">
        <v>33</v>
      </c>
      <c r="C39" s="50" t="s">
        <v>786</v>
      </c>
      <c r="D39" s="41" t="str">
        <f>VLOOKUP(C39,'MASTER PURCHASE PARTY'!$B$4:$E$50002,2,FALSE)</f>
        <v>27AAECM8871A1ZF</v>
      </c>
      <c r="E39" s="51">
        <v>192000265</v>
      </c>
      <c r="F39" s="52">
        <v>43564</v>
      </c>
      <c r="G39" s="52"/>
      <c r="H39" s="52"/>
      <c r="I39" s="52"/>
      <c r="J39" s="52"/>
      <c r="K39" s="52"/>
      <c r="L39" s="41" t="s">
        <v>787</v>
      </c>
      <c r="M39" s="12" t="s">
        <v>1545</v>
      </c>
      <c r="N39" s="28">
        <v>17483.52</v>
      </c>
      <c r="O39" s="20">
        <f t="shared" si="0"/>
        <v>4895.3856000000005</v>
      </c>
      <c r="P39" s="284">
        <v>0</v>
      </c>
      <c r="Q39" s="284">
        <v>2447.6928000000003</v>
      </c>
      <c r="R39" s="284">
        <v>2447.6928000000003</v>
      </c>
      <c r="S39" s="284">
        <v>0</v>
      </c>
      <c r="T39" s="27">
        <v>22378.895600000003</v>
      </c>
      <c r="U39" s="53">
        <v>12</v>
      </c>
      <c r="V39" s="12">
        <v>87089900</v>
      </c>
      <c r="W39" s="20">
        <f>VLOOKUP(V39,'MASTER PUR-HSN'!$A$4:$E$506,5,FALSE)</f>
        <v>28</v>
      </c>
      <c r="X39" s="12" t="s">
        <v>1482</v>
      </c>
      <c r="Y39" s="41" t="str">
        <f>VLOOKUP(C39,'MASTER PURCHASE PARTY'!$B$4:$E$50002,4,FALSE)</f>
        <v>Local</v>
      </c>
    </row>
    <row r="40" spans="1:25" s="49" customFormat="1">
      <c r="A40" s="45">
        <v>43556</v>
      </c>
      <c r="B40" s="41">
        <v>34</v>
      </c>
      <c r="C40" s="50" t="s">
        <v>786</v>
      </c>
      <c r="D40" s="41" t="str">
        <f>VLOOKUP(C40,'MASTER PURCHASE PARTY'!$B$4:$E$50002,2,FALSE)</f>
        <v>27AAECM8871A1ZF</v>
      </c>
      <c r="E40" s="51">
        <v>192000299</v>
      </c>
      <c r="F40" s="52">
        <v>43564</v>
      </c>
      <c r="G40" s="52"/>
      <c r="H40" s="52"/>
      <c r="I40" s="52"/>
      <c r="J40" s="52"/>
      <c r="K40" s="52"/>
      <c r="L40" s="41" t="s">
        <v>787</v>
      </c>
      <c r="M40" s="12" t="s">
        <v>1545</v>
      </c>
      <c r="N40" s="28">
        <v>17483.52</v>
      </c>
      <c r="O40" s="20">
        <f t="shared" si="0"/>
        <v>4895.3856000000005</v>
      </c>
      <c r="P40" s="284">
        <v>0</v>
      </c>
      <c r="Q40" s="284">
        <v>2447.6928000000003</v>
      </c>
      <c r="R40" s="284">
        <v>2447.6928000000003</v>
      </c>
      <c r="S40" s="284">
        <v>0</v>
      </c>
      <c r="T40" s="27">
        <v>22378.895600000003</v>
      </c>
      <c r="U40" s="53">
        <v>12</v>
      </c>
      <c r="V40" s="12">
        <v>87089900</v>
      </c>
      <c r="W40" s="20">
        <f>VLOOKUP(V40,'MASTER PUR-HSN'!$A$4:$E$506,5,FALSE)</f>
        <v>28</v>
      </c>
      <c r="X40" s="12" t="s">
        <v>1482</v>
      </c>
      <c r="Y40" s="41" t="str">
        <f>VLOOKUP(C40,'MASTER PURCHASE PARTY'!$B$4:$E$50002,4,FALSE)</f>
        <v>Local</v>
      </c>
    </row>
    <row r="41" spans="1:25" s="49" customFormat="1">
      <c r="A41" s="45">
        <v>43556</v>
      </c>
      <c r="B41" s="41">
        <v>35</v>
      </c>
      <c r="C41" s="50" t="s">
        <v>812</v>
      </c>
      <c r="D41" s="41" t="str">
        <f>VLOOKUP(C41,'MASTER PURCHASE PARTY'!$B$4:$E$50002,2,FALSE)</f>
        <v>27AAACH4211R1ZF</v>
      </c>
      <c r="E41" s="51">
        <v>5510041932</v>
      </c>
      <c r="F41" s="52">
        <v>43564</v>
      </c>
      <c r="G41" s="52"/>
      <c r="H41" s="52"/>
      <c r="I41" s="52"/>
      <c r="J41" s="52"/>
      <c r="K41" s="52"/>
      <c r="L41" s="41" t="s">
        <v>787</v>
      </c>
      <c r="M41" s="12" t="s">
        <v>1545</v>
      </c>
      <c r="N41" s="28">
        <v>47779.199999999997</v>
      </c>
      <c r="O41" s="20">
        <f t="shared" si="0"/>
        <v>8600.2559999999994</v>
      </c>
      <c r="P41" s="284">
        <v>0</v>
      </c>
      <c r="Q41" s="284">
        <v>4300.1279999999997</v>
      </c>
      <c r="R41" s="284">
        <v>4300.1279999999997</v>
      </c>
      <c r="S41" s="284">
        <v>0</v>
      </c>
      <c r="T41" s="27">
        <v>56379.455999999991</v>
      </c>
      <c r="U41" s="53">
        <v>4320</v>
      </c>
      <c r="V41" s="12">
        <v>85129000</v>
      </c>
      <c r="W41" s="20">
        <f>VLOOKUP(V41,'MASTER PUR-HSN'!$A$4:$E$506,5,FALSE)</f>
        <v>18</v>
      </c>
      <c r="X41" s="12" t="s">
        <v>1482</v>
      </c>
      <c r="Y41" s="41" t="str">
        <f>VLOOKUP(C41,'MASTER PURCHASE PARTY'!$B$4:$E$50002,4,FALSE)</f>
        <v>Local</v>
      </c>
    </row>
    <row r="42" spans="1:25" s="49" customFormat="1">
      <c r="A42" s="45">
        <v>43556</v>
      </c>
      <c r="B42" s="41">
        <v>36</v>
      </c>
      <c r="C42" s="50" t="s">
        <v>812</v>
      </c>
      <c r="D42" s="41" t="str">
        <f>VLOOKUP(C42,'MASTER PURCHASE PARTY'!$B$4:$E$50002,2,FALSE)</f>
        <v>27AAACH4211R1ZF</v>
      </c>
      <c r="E42" s="51">
        <v>5510041933</v>
      </c>
      <c r="F42" s="52">
        <v>43564</v>
      </c>
      <c r="G42" s="52"/>
      <c r="H42" s="52"/>
      <c r="I42" s="52"/>
      <c r="J42" s="52"/>
      <c r="K42" s="52"/>
      <c r="L42" s="41" t="s">
        <v>787</v>
      </c>
      <c r="M42" s="12" t="s">
        <v>1545</v>
      </c>
      <c r="N42" s="28">
        <v>47779.199999999997</v>
      </c>
      <c r="O42" s="20">
        <f t="shared" si="0"/>
        <v>8600.2559999999994</v>
      </c>
      <c r="P42" s="284">
        <v>0</v>
      </c>
      <c r="Q42" s="284">
        <v>4300.1279999999997</v>
      </c>
      <c r="R42" s="284">
        <v>4300.1279999999997</v>
      </c>
      <c r="S42" s="284">
        <v>0</v>
      </c>
      <c r="T42" s="27">
        <v>56379.455999999991</v>
      </c>
      <c r="U42" s="53">
        <v>4320</v>
      </c>
      <c r="V42" s="12">
        <v>85129000</v>
      </c>
      <c r="W42" s="20">
        <f>VLOOKUP(V42,'MASTER PUR-HSN'!$A$4:$E$506,5,FALSE)</f>
        <v>18</v>
      </c>
      <c r="X42" s="12" t="s">
        <v>1482</v>
      </c>
      <c r="Y42" s="41" t="str">
        <f>VLOOKUP(C42,'MASTER PURCHASE PARTY'!$B$4:$E$50002,4,FALSE)</f>
        <v>Local</v>
      </c>
    </row>
    <row r="43" spans="1:25" s="49" customFormat="1">
      <c r="A43" s="45">
        <v>43556</v>
      </c>
      <c r="B43" s="41">
        <v>37</v>
      </c>
      <c r="C43" s="50" t="s">
        <v>786</v>
      </c>
      <c r="D43" s="41" t="str">
        <f>VLOOKUP(C43,'MASTER PURCHASE PARTY'!$B$4:$E$50002,2,FALSE)</f>
        <v>27AAECM8871A1ZF</v>
      </c>
      <c r="E43" s="51">
        <v>192000300</v>
      </c>
      <c r="F43" s="52">
        <v>43565</v>
      </c>
      <c r="G43" s="52"/>
      <c r="H43" s="52"/>
      <c r="I43" s="52"/>
      <c r="J43" s="52"/>
      <c r="K43" s="52"/>
      <c r="L43" s="41" t="s">
        <v>787</v>
      </c>
      <c r="M43" s="12" t="s">
        <v>1545</v>
      </c>
      <c r="N43" s="28">
        <v>17483.52</v>
      </c>
      <c r="O43" s="20">
        <f t="shared" si="0"/>
        <v>4895.3856000000005</v>
      </c>
      <c r="P43" s="284">
        <v>0</v>
      </c>
      <c r="Q43" s="284">
        <v>2447.6928000000003</v>
      </c>
      <c r="R43" s="284">
        <v>2447.6928000000003</v>
      </c>
      <c r="S43" s="284">
        <v>0</v>
      </c>
      <c r="T43" s="27">
        <v>22378.895600000003</v>
      </c>
      <c r="U43" s="53">
        <v>12</v>
      </c>
      <c r="V43" s="12">
        <v>87089900</v>
      </c>
      <c r="W43" s="20">
        <f>VLOOKUP(V43,'MASTER PUR-HSN'!$A$4:$E$506,5,FALSE)</f>
        <v>28</v>
      </c>
      <c r="X43" s="12" t="s">
        <v>1482</v>
      </c>
      <c r="Y43" s="41" t="str">
        <f>VLOOKUP(C43,'MASTER PURCHASE PARTY'!$B$4:$E$50002,4,FALSE)</f>
        <v>Local</v>
      </c>
    </row>
    <row r="44" spans="1:25" s="49" customFormat="1">
      <c r="A44" s="45">
        <v>43556</v>
      </c>
      <c r="B44" s="41">
        <v>38</v>
      </c>
      <c r="C44" s="50" t="s">
        <v>788</v>
      </c>
      <c r="D44" s="41" t="str">
        <f>VLOOKUP(C44,'MASTER PURCHASE PARTY'!$B$4:$E$50002,2,FALSE)</f>
        <v>27AABCM2508F1ZU</v>
      </c>
      <c r="E44" s="51">
        <v>2041213179</v>
      </c>
      <c r="F44" s="52">
        <v>43565</v>
      </c>
      <c r="G44" s="52"/>
      <c r="H44" s="52"/>
      <c r="I44" s="52"/>
      <c r="J44" s="52"/>
      <c r="K44" s="52"/>
      <c r="L44" s="41" t="s">
        <v>787</v>
      </c>
      <c r="M44" s="12" t="s">
        <v>1545</v>
      </c>
      <c r="N44" s="28">
        <v>1854</v>
      </c>
      <c r="O44" s="20">
        <f t="shared" si="0"/>
        <v>519.12</v>
      </c>
      <c r="P44" s="284">
        <v>0</v>
      </c>
      <c r="Q44" s="284">
        <v>259.56</v>
      </c>
      <c r="R44" s="284">
        <v>259.56</v>
      </c>
      <c r="S44" s="284">
        <v>0</v>
      </c>
      <c r="T44" s="27">
        <v>2373.12</v>
      </c>
      <c r="U44" s="53">
        <v>50</v>
      </c>
      <c r="V44" s="12">
        <v>87141090</v>
      </c>
      <c r="W44" s="20">
        <f>VLOOKUP(V44,'MASTER PUR-HSN'!$A$4:$E$506,5,FALSE)</f>
        <v>28</v>
      </c>
      <c r="X44" s="12" t="s">
        <v>1482</v>
      </c>
      <c r="Y44" s="41" t="str">
        <f>VLOOKUP(C44,'MASTER PURCHASE PARTY'!$B$4:$E$50002,4,FALSE)</f>
        <v>Local</v>
      </c>
    </row>
    <row r="45" spans="1:25" s="49" customFormat="1">
      <c r="A45" s="45">
        <v>43556</v>
      </c>
      <c r="B45" s="41">
        <v>39</v>
      </c>
      <c r="C45" s="50" t="s">
        <v>788</v>
      </c>
      <c r="D45" s="41" t="str">
        <f>VLOOKUP(C45,'MASTER PURCHASE PARTY'!$B$4:$E$50002,2,FALSE)</f>
        <v>27AABCM2508F1ZU</v>
      </c>
      <c r="E45" s="51">
        <v>2041213180</v>
      </c>
      <c r="F45" s="52">
        <v>43565</v>
      </c>
      <c r="G45" s="52"/>
      <c r="H45" s="52"/>
      <c r="I45" s="52"/>
      <c r="J45" s="52"/>
      <c r="K45" s="52"/>
      <c r="L45" s="41" t="s">
        <v>787</v>
      </c>
      <c r="M45" s="12" t="s">
        <v>1545</v>
      </c>
      <c r="N45" s="28">
        <v>1854</v>
      </c>
      <c r="O45" s="20">
        <f t="shared" si="0"/>
        <v>519.12</v>
      </c>
      <c r="P45" s="284">
        <v>0</v>
      </c>
      <c r="Q45" s="284">
        <v>259.56</v>
      </c>
      <c r="R45" s="284">
        <v>259.56</v>
      </c>
      <c r="S45" s="284">
        <v>0</v>
      </c>
      <c r="T45" s="27">
        <v>2373.12</v>
      </c>
      <c r="U45" s="53">
        <v>50</v>
      </c>
      <c r="V45" s="12">
        <v>87141090</v>
      </c>
      <c r="W45" s="20">
        <f>VLOOKUP(V45,'MASTER PUR-HSN'!$A$4:$E$506,5,FALSE)</f>
        <v>28</v>
      </c>
      <c r="X45" s="12" t="s">
        <v>1482</v>
      </c>
      <c r="Y45" s="41" t="str">
        <f>VLOOKUP(C45,'MASTER PURCHASE PARTY'!$B$4:$E$50002,4,FALSE)</f>
        <v>Local</v>
      </c>
    </row>
    <row r="46" spans="1:25" s="49" customFormat="1">
      <c r="A46" s="45">
        <v>43556</v>
      </c>
      <c r="B46" s="41">
        <v>40</v>
      </c>
      <c r="C46" s="50" t="s">
        <v>786</v>
      </c>
      <c r="D46" s="41" t="str">
        <f>VLOOKUP(C46,'MASTER PURCHASE PARTY'!$B$4:$E$50002,2,FALSE)</f>
        <v>27AAECM8871A1ZF</v>
      </c>
      <c r="E46" s="51">
        <v>192000337</v>
      </c>
      <c r="F46" s="52">
        <v>43566</v>
      </c>
      <c r="G46" s="52"/>
      <c r="H46" s="52"/>
      <c r="I46" s="52"/>
      <c r="J46" s="52"/>
      <c r="K46" s="52"/>
      <c r="L46" s="41" t="s">
        <v>787</v>
      </c>
      <c r="M46" s="12" t="s">
        <v>1545</v>
      </c>
      <c r="N46" s="28">
        <v>17483.52</v>
      </c>
      <c r="O46" s="20">
        <f t="shared" si="0"/>
        <v>4895.3856000000005</v>
      </c>
      <c r="P46" s="284">
        <v>0</v>
      </c>
      <c r="Q46" s="284">
        <v>2447.6928000000003</v>
      </c>
      <c r="R46" s="284">
        <v>2447.6928000000003</v>
      </c>
      <c r="S46" s="284">
        <v>0</v>
      </c>
      <c r="T46" s="27">
        <v>22378.895600000003</v>
      </c>
      <c r="U46" s="53">
        <v>12</v>
      </c>
      <c r="V46" s="12">
        <v>87089900</v>
      </c>
      <c r="W46" s="20">
        <f>VLOOKUP(V46,'MASTER PUR-HSN'!$A$4:$E$506,5,FALSE)</f>
        <v>28</v>
      </c>
      <c r="X46" s="12" t="s">
        <v>1482</v>
      </c>
      <c r="Y46" s="41" t="str">
        <f>VLOOKUP(C46,'MASTER PURCHASE PARTY'!$B$4:$E$50002,4,FALSE)</f>
        <v>Local</v>
      </c>
    </row>
    <row r="47" spans="1:25" s="49" customFormat="1">
      <c r="A47" s="45">
        <v>43556</v>
      </c>
      <c r="B47" s="41">
        <v>41</v>
      </c>
      <c r="C47" s="50" t="s">
        <v>786</v>
      </c>
      <c r="D47" s="41" t="str">
        <f>VLOOKUP(C47,'MASTER PURCHASE PARTY'!$B$4:$E$50002,2,FALSE)</f>
        <v>27AAECM8871A1ZF</v>
      </c>
      <c r="E47" s="51">
        <v>192000338</v>
      </c>
      <c r="F47" s="52">
        <v>43566</v>
      </c>
      <c r="G47" s="52"/>
      <c r="H47" s="52"/>
      <c r="I47" s="52"/>
      <c r="J47" s="52"/>
      <c r="K47" s="52"/>
      <c r="L47" s="41" t="s">
        <v>787</v>
      </c>
      <c r="M47" s="12" t="s">
        <v>1545</v>
      </c>
      <c r="N47" s="28">
        <v>17483.52</v>
      </c>
      <c r="O47" s="20">
        <f t="shared" si="0"/>
        <v>4895.3856000000005</v>
      </c>
      <c r="P47" s="284">
        <v>0</v>
      </c>
      <c r="Q47" s="284">
        <v>2447.6928000000003</v>
      </c>
      <c r="R47" s="284">
        <v>2447.6928000000003</v>
      </c>
      <c r="S47" s="284">
        <v>0</v>
      </c>
      <c r="T47" s="27">
        <v>22378.895600000003</v>
      </c>
      <c r="U47" s="53">
        <v>12</v>
      </c>
      <c r="V47" s="12">
        <v>87089900</v>
      </c>
      <c r="W47" s="20">
        <f>VLOOKUP(V47,'MASTER PUR-HSN'!$A$4:$E$506,5,FALSE)</f>
        <v>28</v>
      </c>
      <c r="X47" s="12" t="s">
        <v>1482</v>
      </c>
      <c r="Y47" s="41" t="str">
        <f>VLOOKUP(C47,'MASTER PURCHASE PARTY'!$B$4:$E$50002,4,FALSE)</f>
        <v>Local</v>
      </c>
    </row>
    <row r="48" spans="1:25" s="49" customFormat="1">
      <c r="A48" s="45">
        <v>43556</v>
      </c>
      <c r="B48" s="41">
        <v>42</v>
      </c>
      <c r="C48" s="50" t="s">
        <v>810</v>
      </c>
      <c r="D48" s="41" t="str">
        <f>VLOOKUP(C48,'MASTER PURCHASE PARTY'!$B$4:$E$50002,2,FALSE)</f>
        <v>27AMMPB3648M1ZO</v>
      </c>
      <c r="E48" s="51">
        <v>204</v>
      </c>
      <c r="F48" s="52">
        <v>43566</v>
      </c>
      <c r="G48" s="52"/>
      <c r="H48" s="52"/>
      <c r="I48" s="52"/>
      <c r="J48" s="52"/>
      <c r="K48" s="52"/>
      <c r="L48" s="41" t="s">
        <v>787</v>
      </c>
      <c r="M48" s="12" t="s">
        <v>1545</v>
      </c>
      <c r="N48" s="28">
        <v>22990</v>
      </c>
      <c r="O48" s="20">
        <f t="shared" si="0"/>
        <v>4138.2</v>
      </c>
      <c r="P48" s="284">
        <v>0</v>
      </c>
      <c r="Q48" s="284">
        <v>2069.1</v>
      </c>
      <c r="R48" s="284">
        <v>2069.1</v>
      </c>
      <c r="S48" s="284">
        <v>0</v>
      </c>
      <c r="T48" s="27">
        <v>27127.999999999996</v>
      </c>
      <c r="U48" s="53">
        <v>1000</v>
      </c>
      <c r="V48" s="12">
        <v>85129000</v>
      </c>
      <c r="W48" s="20">
        <f>VLOOKUP(V48,'MASTER PUR-HSN'!$A$4:$E$506,5,FALSE)</f>
        <v>18</v>
      </c>
      <c r="X48" s="12" t="s">
        <v>1482</v>
      </c>
      <c r="Y48" s="41" t="str">
        <f>VLOOKUP(C48,'MASTER PURCHASE PARTY'!$B$4:$E$50002,4,FALSE)</f>
        <v>Local</v>
      </c>
    </row>
    <row r="49" spans="1:25" s="49" customFormat="1">
      <c r="A49" s="45">
        <v>43556</v>
      </c>
      <c r="B49" s="41">
        <v>43</v>
      </c>
      <c r="C49" s="50" t="s">
        <v>786</v>
      </c>
      <c r="D49" s="41" t="str">
        <f>VLOOKUP(C49,'MASTER PURCHASE PARTY'!$B$4:$E$50002,2,FALSE)</f>
        <v>27AAECM8871A1ZF</v>
      </c>
      <c r="E49" s="51">
        <v>192000381</v>
      </c>
      <c r="F49" s="52">
        <v>43567</v>
      </c>
      <c r="G49" s="52"/>
      <c r="H49" s="52"/>
      <c r="I49" s="52"/>
      <c r="J49" s="52"/>
      <c r="K49" s="52"/>
      <c r="L49" s="41" t="s">
        <v>787</v>
      </c>
      <c r="M49" s="12" t="s">
        <v>1545</v>
      </c>
      <c r="N49" s="28">
        <v>17483.52</v>
      </c>
      <c r="O49" s="20">
        <f t="shared" si="0"/>
        <v>4895.3856000000005</v>
      </c>
      <c r="P49" s="284">
        <v>0</v>
      </c>
      <c r="Q49" s="284">
        <v>2447.6928000000003</v>
      </c>
      <c r="R49" s="284">
        <v>2447.6928000000003</v>
      </c>
      <c r="S49" s="284">
        <v>0</v>
      </c>
      <c r="T49" s="27">
        <v>22378.895600000003</v>
      </c>
      <c r="U49" s="53">
        <v>12</v>
      </c>
      <c r="V49" s="12">
        <v>87089900</v>
      </c>
      <c r="W49" s="20">
        <f>VLOOKUP(V49,'MASTER PUR-HSN'!$A$4:$E$506,5,FALSE)</f>
        <v>28</v>
      </c>
      <c r="X49" s="12" t="s">
        <v>1482</v>
      </c>
      <c r="Y49" s="41" t="str">
        <f>VLOOKUP(C49,'MASTER PURCHASE PARTY'!$B$4:$E$50002,4,FALSE)</f>
        <v>Local</v>
      </c>
    </row>
    <row r="50" spans="1:25" s="49" customFormat="1">
      <c r="A50" s="45">
        <v>43556</v>
      </c>
      <c r="B50" s="41">
        <v>44</v>
      </c>
      <c r="C50" s="50" t="s">
        <v>813</v>
      </c>
      <c r="D50" s="41" t="str">
        <f>VLOOKUP(C50,'MASTER PURCHASE PARTY'!$B$4:$E$50002,2,FALSE)</f>
        <v>27AACFM2940F1ZJ</v>
      </c>
      <c r="E50" s="56" t="s">
        <v>815</v>
      </c>
      <c r="F50" s="52">
        <v>43567</v>
      </c>
      <c r="G50" s="52"/>
      <c r="H50" s="52"/>
      <c r="I50" s="52"/>
      <c r="J50" s="52"/>
      <c r="K50" s="52"/>
      <c r="L50" s="41" t="s">
        <v>787</v>
      </c>
      <c r="M50" s="12" t="s">
        <v>1545</v>
      </c>
      <c r="N50" s="28">
        <v>1299</v>
      </c>
      <c r="O50" s="20">
        <f t="shared" si="0"/>
        <v>233.82</v>
      </c>
      <c r="P50" s="284">
        <v>0</v>
      </c>
      <c r="Q50" s="284">
        <v>116.91</v>
      </c>
      <c r="R50" s="284">
        <v>116.91</v>
      </c>
      <c r="S50" s="284">
        <v>0</v>
      </c>
      <c r="T50" s="27">
        <v>1532.8100000000002</v>
      </c>
      <c r="U50" s="53">
        <v>2</v>
      </c>
      <c r="V50" s="12">
        <v>40169330</v>
      </c>
      <c r="W50" s="20">
        <f>VLOOKUP(V50,'MASTER PUR-HSN'!$A$4:$E$506,5,FALSE)</f>
        <v>18</v>
      </c>
      <c r="X50" s="12" t="s">
        <v>1482</v>
      </c>
      <c r="Y50" s="41" t="str">
        <f>VLOOKUP(C50,'MASTER PURCHASE PARTY'!$B$4:$E$50002,4,FALSE)</f>
        <v>Local</v>
      </c>
    </row>
    <row r="51" spans="1:25" s="49" customFormat="1">
      <c r="A51" s="45">
        <v>43556</v>
      </c>
      <c r="B51" s="41"/>
      <c r="C51" s="50" t="s">
        <v>813</v>
      </c>
      <c r="D51" s="41" t="str">
        <f>VLOOKUP(C51,'MASTER PURCHASE PARTY'!$B$4:$E$50002,2,FALSE)</f>
        <v>27AACFM2940F1ZJ</v>
      </c>
      <c r="E51" s="56" t="s">
        <v>815</v>
      </c>
      <c r="F51" s="52">
        <v>43567</v>
      </c>
      <c r="G51" s="52"/>
      <c r="H51" s="52"/>
      <c r="I51" s="52"/>
      <c r="J51" s="52"/>
      <c r="K51" s="52"/>
      <c r="L51" s="41" t="s">
        <v>787</v>
      </c>
      <c r="M51" s="12" t="s">
        <v>1545</v>
      </c>
      <c r="N51" s="28">
        <v>1248</v>
      </c>
      <c r="O51" s="20">
        <f t="shared" si="0"/>
        <v>224.64000000000001</v>
      </c>
      <c r="P51" s="284">
        <v>0</v>
      </c>
      <c r="Q51" s="284">
        <v>112.32000000000001</v>
      </c>
      <c r="R51" s="284">
        <v>112.32000000000001</v>
      </c>
      <c r="S51" s="284">
        <v>0</v>
      </c>
      <c r="T51" s="27">
        <v>1472.6299999999999</v>
      </c>
      <c r="U51" s="53">
        <v>6</v>
      </c>
      <c r="V51" s="12">
        <v>84818090</v>
      </c>
      <c r="W51" s="20">
        <f>VLOOKUP(V51,'MASTER PUR-HSN'!$A$4:$E$506,5,FALSE)</f>
        <v>18</v>
      </c>
      <c r="X51" s="12" t="s">
        <v>1482</v>
      </c>
      <c r="Y51" s="41" t="str">
        <f>VLOOKUP(C51,'MASTER PURCHASE PARTY'!$B$4:$E$50002,4,FALSE)</f>
        <v>Local</v>
      </c>
    </row>
    <row r="52" spans="1:25" s="49" customFormat="1">
      <c r="A52" s="45">
        <v>43556</v>
      </c>
      <c r="B52" s="41"/>
      <c r="C52" s="50" t="s">
        <v>813</v>
      </c>
      <c r="D52" s="41" t="str">
        <f>VLOOKUP(C52,'MASTER PURCHASE PARTY'!$B$4:$E$50002,2,FALSE)</f>
        <v>27AACFM2940F1ZJ</v>
      </c>
      <c r="E52" s="56" t="s">
        <v>815</v>
      </c>
      <c r="F52" s="52">
        <v>43567</v>
      </c>
      <c r="G52" s="52"/>
      <c r="H52" s="52"/>
      <c r="I52" s="52"/>
      <c r="J52" s="52"/>
      <c r="K52" s="52"/>
      <c r="L52" s="41" t="s">
        <v>787</v>
      </c>
      <c r="M52" s="12" t="s">
        <v>1545</v>
      </c>
      <c r="N52" s="28">
        <v>595</v>
      </c>
      <c r="O52" s="20">
        <f t="shared" si="0"/>
        <v>107.10000000000001</v>
      </c>
      <c r="P52" s="284">
        <v>0</v>
      </c>
      <c r="Q52" s="284">
        <v>53.550000000000004</v>
      </c>
      <c r="R52" s="284">
        <v>53.550000000000004</v>
      </c>
      <c r="S52" s="284">
        <v>0</v>
      </c>
      <c r="T52" s="27">
        <v>702.08999999999992</v>
      </c>
      <c r="U52" s="53">
        <v>1</v>
      </c>
      <c r="V52" s="12">
        <v>8467299</v>
      </c>
      <c r="W52" s="20">
        <f>VLOOKUP(V52,'MASTER PUR-HSN'!$A$4:$E$506,5,FALSE)</f>
        <v>18</v>
      </c>
      <c r="X52" s="12" t="s">
        <v>1482</v>
      </c>
      <c r="Y52" s="41" t="str">
        <f>VLOOKUP(C52,'MASTER PURCHASE PARTY'!$B$4:$E$50002,4,FALSE)</f>
        <v>Local</v>
      </c>
    </row>
    <row r="53" spans="1:25" s="49" customFormat="1">
      <c r="A53" s="45">
        <v>43556</v>
      </c>
      <c r="B53" s="41"/>
      <c r="C53" s="50" t="s">
        <v>813</v>
      </c>
      <c r="D53" s="41" t="str">
        <f>VLOOKUP(C53,'MASTER PURCHASE PARTY'!$B$4:$E$50002,2,FALSE)</f>
        <v>27AACFM2940F1ZJ</v>
      </c>
      <c r="E53" s="56" t="s">
        <v>815</v>
      </c>
      <c r="F53" s="52">
        <v>43567</v>
      </c>
      <c r="G53" s="52"/>
      <c r="H53" s="52"/>
      <c r="I53" s="52"/>
      <c r="J53" s="52"/>
      <c r="K53" s="52"/>
      <c r="L53" s="41" t="s">
        <v>787</v>
      </c>
      <c r="M53" s="12" t="s">
        <v>1545</v>
      </c>
      <c r="N53" s="28">
        <v>358</v>
      </c>
      <c r="O53" s="20">
        <f t="shared" si="0"/>
        <v>64.44</v>
      </c>
      <c r="P53" s="284">
        <v>0</v>
      </c>
      <c r="Q53" s="284">
        <v>32.22</v>
      </c>
      <c r="R53" s="284">
        <v>32.22</v>
      </c>
      <c r="S53" s="284">
        <v>0</v>
      </c>
      <c r="T53" s="27">
        <v>422.43000000000006</v>
      </c>
      <c r="U53" s="53">
        <v>2</v>
      </c>
      <c r="V53" s="12">
        <v>73182200</v>
      </c>
      <c r="W53" s="20">
        <f>VLOOKUP(V53,'MASTER PUR-HSN'!$A$4:$E$506,5,FALSE)</f>
        <v>18</v>
      </c>
      <c r="X53" s="12" t="s">
        <v>1482</v>
      </c>
      <c r="Y53" s="41" t="str">
        <f>VLOOKUP(C53,'MASTER PURCHASE PARTY'!$B$4:$E$50002,4,FALSE)</f>
        <v>Local</v>
      </c>
    </row>
    <row r="54" spans="1:25" s="49" customFormat="1">
      <c r="A54" s="45">
        <v>43556</v>
      </c>
      <c r="B54" s="41"/>
      <c r="C54" s="50" t="s">
        <v>813</v>
      </c>
      <c r="D54" s="41" t="str">
        <f>VLOOKUP(C54,'MASTER PURCHASE PARTY'!$B$4:$E$50002,2,FALSE)</f>
        <v>27AACFM2940F1ZJ</v>
      </c>
      <c r="E54" s="56" t="s">
        <v>815</v>
      </c>
      <c r="F54" s="52">
        <v>43567</v>
      </c>
      <c r="G54" s="52"/>
      <c r="H54" s="52"/>
      <c r="I54" s="52"/>
      <c r="J54" s="52"/>
      <c r="K54" s="52"/>
      <c r="L54" s="41" t="s">
        <v>787</v>
      </c>
      <c r="M54" s="12" t="s">
        <v>1545</v>
      </c>
      <c r="N54" s="28">
        <v>596</v>
      </c>
      <c r="O54" s="20">
        <f t="shared" si="0"/>
        <v>107.28</v>
      </c>
      <c r="P54" s="284">
        <v>0</v>
      </c>
      <c r="Q54" s="284">
        <v>53.64</v>
      </c>
      <c r="R54" s="284">
        <v>53.64</v>
      </c>
      <c r="S54" s="284">
        <v>0</v>
      </c>
      <c r="T54" s="27">
        <v>703.27</v>
      </c>
      <c r="U54" s="53">
        <v>2</v>
      </c>
      <c r="V54" s="12">
        <v>40169320</v>
      </c>
      <c r="W54" s="20">
        <f>VLOOKUP(V54,'MASTER PUR-HSN'!$A$4:$E$506,5,FALSE)</f>
        <v>18</v>
      </c>
      <c r="X54" s="12" t="s">
        <v>1482</v>
      </c>
      <c r="Y54" s="41" t="str">
        <f>VLOOKUP(C54,'MASTER PURCHASE PARTY'!$B$4:$E$50002,4,FALSE)</f>
        <v>Local</v>
      </c>
    </row>
    <row r="55" spans="1:25" s="49" customFormat="1">
      <c r="A55" s="45">
        <v>43556</v>
      </c>
      <c r="B55" s="41"/>
      <c r="C55" s="50" t="s">
        <v>813</v>
      </c>
      <c r="D55" s="41" t="str">
        <f>VLOOKUP(C55,'MASTER PURCHASE PARTY'!$B$4:$E$50002,2,FALSE)</f>
        <v>27AACFM2940F1ZJ</v>
      </c>
      <c r="E55" s="56" t="s">
        <v>815</v>
      </c>
      <c r="F55" s="52">
        <v>43567</v>
      </c>
      <c r="G55" s="52"/>
      <c r="H55" s="52"/>
      <c r="I55" s="52"/>
      <c r="J55" s="52"/>
      <c r="K55" s="52"/>
      <c r="L55" s="41" t="s">
        <v>787</v>
      </c>
      <c r="M55" s="12" t="s">
        <v>1545</v>
      </c>
      <c r="N55" s="28">
        <v>250</v>
      </c>
      <c r="O55" s="20">
        <f t="shared" si="0"/>
        <v>45</v>
      </c>
      <c r="P55" s="284">
        <v>0</v>
      </c>
      <c r="Q55" s="284">
        <v>22.5</v>
      </c>
      <c r="R55" s="284">
        <v>22.5</v>
      </c>
      <c r="S55" s="284">
        <v>0</v>
      </c>
      <c r="T55" s="27">
        <v>294.99</v>
      </c>
      <c r="U55" s="53">
        <v>2</v>
      </c>
      <c r="V55" s="12">
        <v>84689900</v>
      </c>
      <c r="W55" s="20">
        <f>VLOOKUP(V55,'MASTER PUR-HSN'!$A$4:$E$506,5,FALSE)</f>
        <v>18</v>
      </c>
      <c r="X55" s="12" t="s">
        <v>1482</v>
      </c>
      <c r="Y55" s="41" t="str">
        <f>VLOOKUP(C55,'MASTER PURCHASE PARTY'!$B$4:$E$50002,4,FALSE)</f>
        <v>Local</v>
      </c>
    </row>
    <row r="56" spans="1:25" s="49" customFormat="1">
      <c r="A56" s="45">
        <v>43556</v>
      </c>
      <c r="B56" s="41"/>
      <c r="C56" s="50" t="s">
        <v>813</v>
      </c>
      <c r="D56" s="41" t="str">
        <f>VLOOKUP(C56,'MASTER PURCHASE PARTY'!$B$4:$E$50002,2,FALSE)</f>
        <v>27AACFM2940F1ZJ</v>
      </c>
      <c r="E56" s="56" t="s">
        <v>815</v>
      </c>
      <c r="F56" s="52">
        <v>43567</v>
      </c>
      <c r="G56" s="52"/>
      <c r="H56" s="52"/>
      <c r="I56" s="52"/>
      <c r="J56" s="52"/>
      <c r="K56" s="52"/>
      <c r="L56" s="41" t="s">
        <v>787</v>
      </c>
      <c r="M56" s="12" t="s">
        <v>1545</v>
      </c>
      <c r="N56" s="28">
        <v>1196</v>
      </c>
      <c r="O56" s="20">
        <f t="shared" si="0"/>
        <v>215.28000000000003</v>
      </c>
      <c r="P56" s="284">
        <v>0</v>
      </c>
      <c r="Q56" s="284">
        <v>107.64000000000001</v>
      </c>
      <c r="R56" s="284">
        <v>107.64000000000001</v>
      </c>
      <c r="S56" s="284">
        <v>0</v>
      </c>
      <c r="T56" s="27">
        <v>1411.2700000000002</v>
      </c>
      <c r="U56" s="53">
        <v>2</v>
      </c>
      <c r="V56" s="12">
        <v>84679900</v>
      </c>
      <c r="W56" s="20">
        <f>VLOOKUP(V56,'MASTER PUR-HSN'!$A$4:$E$506,5,FALSE)</f>
        <v>18</v>
      </c>
      <c r="X56" s="12" t="s">
        <v>1482</v>
      </c>
      <c r="Y56" s="41" t="str">
        <f>VLOOKUP(C56,'MASTER PURCHASE PARTY'!$B$4:$E$50002,4,FALSE)</f>
        <v>Local</v>
      </c>
    </row>
    <row r="57" spans="1:25" s="49" customFormat="1">
      <c r="A57" s="45">
        <v>43556</v>
      </c>
      <c r="B57" s="41"/>
      <c r="C57" s="50" t="s">
        <v>813</v>
      </c>
      <c r="D57" s="41" t="str">
        <f>VLOOKUP(C57,'MASTER PURCHASE PARTY'!$B$4:$E$50002,2,FALSE)</f>
        <v>27AACFM2940F1ZJ</v>
      </c>
      <c r="E57" s="56" t="s">
        <v>815</v>
      </c>
      <c r="F57" s="52">
        <v>43567</v>
      </c>
      <c r="G57" s="52"/>
      <c r="H57" s="52"/>
      <c r="I57" s="52"/>
      <c r="J57" s="52"/>
      <c r="K57" s="52"/>
      <c r="L57" s="41" t="s">
        <v>787</v>
      </c>
      <c r="M57" s="12" t="s">
        <v>1545</v>
      </c>
      <c r="N57" s="28">
        <v>500</v>
      </c>
      <c r="O57" s="20">
        <f t="shared" si="0"/>
        <v>90</v>
      </c>
      <c r="P57" s="284">
        <v>0</v>
      </c>
      <c r="Q57" s="284">
        <v>45</v>
      </c>
      <c r="R57" s="284">
        <v>45</v>
      </c>
      <c r="S57" s="284">
        <v>0</v>
      </c>
      <c r="T57" s="27">
        <v>589.99</v>
      </c>
      <c r="U57" s="53">
        <v>1</v>
      </c>
      <c r="V57" s="12">
        <v>998719</v>
      </c>
      <c r="W57" s="20">
        <f>VLOOKUP(V57,'MASTER PUR-HSN'!$A$4:$E$506,5,FALSE)</f>
        <v>18</v>
      </c>
      <c r="X57" s="12" t="s">
        <v>1482</v>
      </c>
      <c r="Y57" s="41" t="str">
        <f>VLOOKUP(C57,'MASTER PURCHASE PARTY'!$B$4:$E$50002,4,FALSE)</f>
        <v>Local</v>
      </c>
    </row>
    <row r="58" spans="1:25" s="49" customFormat="1">
      <c r="A58" s="45">
        <v>43556</v>
      </c>
      <c r="B58" s="41">
        <v>45</v>
      </c>
      <c r="C58" s="50" t="s">
        <v>816</v>
      </c>
      <c r="D58" s="41" t="str">
        <f>VLOOKUP(C58,'MASTER PURCHASE PARTY'!$B$4:$E$50002,2,FALSE)</f>
        <v>27AAHFP1154B1ZN</v>
      </c>
      <c r="E58" s="56" t="s">
        <v>818</v>
      </c>
      <c r="F58" s="52">
        <v>43567</v>
      </c>
      <c r="G58" s="52"/>
      <c r="H58" s="52"/>
      <c r="I58" s="52"/>
      <c r="J58" s="52"/>
      <c r="K58" s="52"/>
      <c r="L58" s="41" t="s">
        <v>787</v>
      </c>
      <c r="M58" s="12" t="s">
        <v>1545</v>
      </c>
      <c r="N58" s="28">
        <v>660</v>
      </c>
      <c r="O58" s="20">
        <f t="shared" si="0"/>
        <v>118.8</v>
      </c>
      <c r="P58" s="284">
        <v>0</v>
      </c>
      <c r="Q58" s="284">
        <v>59.4</v>
      </c>
      <c r="R58" s="284">
        <v>59.4</v>
      </c>
      <c r="S58" s="284">
        <v>0</v>
      </c>
      <c r="T58" s="27">
        <v>778.79</v>
      </c>
      <c r="U58" s="53">
        <v>12</v>
      </c>
      <c r="V58" s="12">
        <v>48196000</v>
      </c>
      <c r="W58" s="20">
        <f>VLOOKUP(V58,'MASTER PUR-HSN'!$A$4:$E$506,5,FALSE)</f>
        <v>18</v>
      </c>
      <c r="X58" s="12" t="s">
        <v>1482</v>
      </c>
      <c r="Y58" s="41" t="str">
        <f>VLOOKUP(C58,'MASTER PURCHASE PARTY'!$B$4:$E$50002,4,FALSE)</f>
        <v>Local</v>
      </c>
    </row>
    <row r="59" spans="1:25" s="49" customFormat="1">
      <c r="A59" s="45">
        <v>43556</v>
      </c>
      <c r="B59" s="41"/>
      <c r="C59" s="50" t="s">
        <v>816</v>
      </c>
      <c r="D59" s="41" t="str">
        <f>VLOOKUP(C59,'MASTER PURCHASE PARTY'!$B$4:$E$50002,2,FALSE)</f>
        <v>27AAHFP1154B1ZN</v>
      </c>
      <c r="E59" s="56" t="s">
        <v>818</v>
      </c>
      <c r="F59" s="52">
        <v>43567</v>
      </c>
      <c r="G59" s="52"/>
      <c r="H59" s="52"/>
      <c r="I59" s="52"/>
      <c r="J59" s="52"/>
      <c r="K59" s="52"/>
      <c r="L59" s="41" t="s">
        <v>787</v>
      </c>
      <c r="M59" s="12" t="s">
        <v>1545</v>
      </c>
      <c r="N59" s="28">
        <v>402</v>
      </c>
      <c r="O59" s="20">
        <f t="shared" si="0"/>
        <v>72.359999999999985</v>
      </c>
      <c r="P59" s="284">
        <v>0</v>
      </c>
      <c r="Q59" s="284">
        <v>36.179999999999993</v>
      </c>
      <c r="R59" s="284">
        <v>36.179999999999993</v>
      </c>
      <c r="S59" s="284">
        <v>0</v>
      </c>
      <c r="T59" s="27">
        <v>474.35</v>
      </c>
      <c r="U59" s="53">
        <v>12</v>
      </c>
      <c r="V59" s="12">
        <v>85068090</v>
      </c>
      <c r="W59" s="20">
        <f>VLOOKUP(V59,'MASTER PUR-HSN'!$A$4:$E$506,5,FALSE)</f>
        <v>18</v>
      </c>
      <c r="X59" s="12" t="s">
        <v>1482</v>
      </c>
      <c r="Y59" s="41" t="str">
        <f>VLOOKUP(C59,'MASTER PURCHASE PARTY'!$B$4:$E$50002,4,FALSE)</f>
        <v>Local</v>
      </c>
    </row>
    <row r="60" spans="1:25" s="49" customFormat="1">
      <c r="A60" s="45">
        <v>43556</v>
      </c>
      <c r="B60" s="41"/>
      <c r="C60" s="50" t="s">
        <v>816</v>
      </c>
      <c r="D60" s="41" t="str">
        <f>VLOOKUP(C60,'MASTER PURCHASE PARTY'!$B$4:$E$50002,2,FALSE)</f>
        <v>27AAHFP1154B1ZN</v>
      </c>
      <c r="E60" s="56" t="s">
        <v>818</v>
      </c>
      <c r="F60" s="52">
        <v>43567</v>
      </c>
      <c r="G60" s="52"/>
      <c r="H60" s="52"/>
      <c r="I60" s="52"/>
      <c r="J60" s="52"/>
      <c r="K60" s="52"/>
      <c r="L60" s="41" t="s">
        <v>787</v>
      </c>
      <c r="M60" s="12" t="s">
        <v>1545</v>
      </c>
      <c r="N60" s="28">
        <v>2592</v>
      </c>
      <c r="O60" s="20">
        <f t="shared" si="0"/>
        <v>466.56000000000006</v>
      </c>
      <c r="P60" s="284">
        <v>0</v>
      </c>
      <c r="Q60" s="284">
        <v>233.28000000000003</v>
      </c>
      <c r="R60" s="284">
        <v>233.28000000000003</v>
      </c>
      <c r="S60" s="284">
        <v>0</v>
      </c>
      <c r="T60" s="27">
        <v>3058.55</v>
      </c>
      <c r="U60" s="53">
        <v>72</v>
      </c>
      <c r="V60" s="12">
        <v>48114100</v>
      </c>
      <c r="W60" s="20">
        <f>VLOOKUP(V60,'MASTER PUR-HSN'!$A$4:$E$506,5,FALSE)</f>
        <v>18</v>
      </c>
      <c r="X60" s="12" t="s">
        <v>1482</v>
      </c>
      <c r="Y60" s="41" t="str">
        <f>VLOOKUP(C60,'MASTER PURCHASE PARTY'!$B$4:$E$50002,4,FALSE)</f>
        <v>Local</v>
      </c>
    </row>
    <row r="61" spans="1:25" s="49" customFormat="1">
      <c r="A61" s="45">
        <v>43556</v>
      </c>
      <c r="B61" s="41"/>
      <c r="C61" s="50" t="s">
        <v>816</v>
      </c>
      <c r="D61" s="41" t="str">
        <f>VLOOKUP(C61,'MASTER PURCHASE PARTY'!$B$4:$E$50002,2,FALSE)</f>
        <v>27AAHFP1154B1ZN</v>
      </c>
      <c r="E61" s="56" t="s">
        <v>818</v>
      </c>
      <c r="F61" s="52">
        <v>43567</v>
      </c>
      <c r="G61" s="52"/>
      <c r="H61" s="52"/>
      <c r="I61" s="52"/>
      <c r="J61" s="52"/>
      <c r="K61" s="52"/>
      <c r="L61" s="41" t="s">
        <v>787</v>
      </c>
      <c r="M61" s="12" t="s">
        <v>1545</v>
      </c>
      <c r="N61" s="28">
        <v>1728</v>
      </c>
      <c r="O61" s="20">
        <f t="shared" si="0"/>
        <v>311.04000000000002</v>
      </c>
      <c r="P61" s="284">
        <v>0</v>
      </c>
      <c r="Q61" s="284">
        <v>155.52000000000001</v>
      </c>
      <c r="R61" s="284">
        <v>155.52000000000001</v>
      </c>
      <c r="S61" s="284">
        <v>0</v>
      </c>
      <c r="T61" s="27">
        <v>2039.03</v>
      </c>
      <c r="U61" s="53">
        <v>288</v>
      </c>
      <c r="V61" s="12" t="s">
        <v>798</v>
      </c>
      <c r="W61" s="20">
        <f>VLOOKUP(V61,'MASTER PUR-HSN'!$A$4:$E$506,5,FALSE)</f>
        <v>18</v>
      </c>
      <c r="X61" s="12" t="s">
        <v>1482</v>
      </c>
      <c r="Y61" s="41" t="str">
        <f>VLOOKUP(C61,'MASTER PURCHASE PARTY'!$B$4:$E$50002,4,FALSE)</f>
        <v>Local</v>
      </c>
    </row>
    <row r="62" spans="1:25" s="49" customFormat="1">
      <c r="A62" s="45">
        <v>43556</v>
      </c>
      <c r="B62" s="41"/>
      <c r="C62" s="50" t="s">
        <v>816</v>
      </c>
      <c r="D62" s="41" t="str">
        <f>VLOOKUP(C62,'MASTER PURCHASE PARTY'!$B$4:$E$50002,2,FALSE)</f>
        <v>27AAHFP1154B1ZN</v>
      </c>
      <c r="E62" s="56" t="s">
        <v>818</v>
      </c>
      <c r="F62" s="52">
        <v>43567</v>
      </c>
      <c r="G62" s="52"/>
      <c r="H62" s="52"/>
      <c r="I62" s="52"/>
      <c r="J62" s="52"/>
      <c r="K62" s="52"/>
      <c r="L62" s="41" t="s">
        <v>787</v>
      </c>
      <c r="M62" s="12" t="s">
        <v>1545</v>
      </c>
      <c r="N62" s="28">
        <v>144</v>
      </c>
      <c r="O62" s="20">
        <f t="shared" si="0"/>
        <v>25.919999999999998</v>
      </c>
      <c r="P62" s="284">
        <v>0</v>
      </c>
      <c r="Q62" s="284">
        <v>12.959999999999999</v>
      </c>
      <c r="R62" s="284">
        <v>12.959999999999999</v>
      </c>
      <c r="S62" s="284">
        <v>0</v>
      </c>
      <c r="T62" s="27">
        <v>169.91000000000003</v>
      </c>
      <c r="U62" s="53">
        <v>12</v>
      </c>
      <c r="V62" s="12">
        <v>63071090</v>
      </c>
      <c r="W62" s="20">
        <f>VLOOKUP(V62,'MASTER PUR-HSN'!$A$4:$E$506,5,FALSE)</f>
        <v>18</v>
      </c>
      <c r="X62" s="12" t="s">
        <v>1482</v>
      </c>
      <c r="Y62" s="41" t="str">
        <f>VLOOKUP(C62,'MASTER PURCHASE PARTY'!$B$4:$E$50002,4,FALSE)</f>
        <v>Local</v>
      </c>
    </row>
    <row r="63" spans="1:25" s="49" customFormat="1">
      <c r="A63" s="45">
        <v>43556</v>
      </c>
      <c r="B63" s="41">
        <v>46</v>
      </c>
      <c r="C63" s="50" t="s">
        <v>816</v>
      </c>
      <c r="D63" s="41" t="str">
        <f>VLOOKUP(C63,'MASTER PURCHASE PARTY'!$B$4:$E$50002,2,FALSE)</f>
        <v>27AAHFP1154B1ZN</v>
      </c>
      <c r="E63" s="56" t="s">
        <v>819</v>
      </c>
      <c r="F63" s="52">
        <v>43567</v>
      </c>
      <c r="G63" s="52"/>
      <c r="H63" s="52"/>
      <c r="I63" s="52"/>
      <c r="J63" s="52"/>
      <c r="K63" s="52"/>
      <c r="L63" s="41" t="s">
        <v>787</v>
      </c>
      <c r="M63" s="12" t="s">
        <v>1545</v>
      </c>
      <c r="N63" s="28">
        <v>5200</v>
      </c>
      <c r="O63" s="20">
        <f t="shared" si="0"/>
        <v>624</v>
      </c>
      <c r="P63" s="284">
        <v>0</v>
      </c>
      <c r="Q63" s="284">
        <v>312</v>
      </c>
      <c r="R63" s="284">
        <v>312</v>
      </c>
      <c r="S63" s="284">
        <v>0</v>
      </c>
      <c r="T63" s="27">
        <v>5823.99</v>
      </c>
      <c r="U63" s="53">
        <v>2000</v>
      </c>
      <c r="V63" s="12">
        <v>40151100</v>
      </c>
      <c r="W63" s="20">
        <f>VLOOKUP(V63,'MASTER PUR-HSN'!$A$4:$E$506,5,FALSE)</f>
        <v>12</v>
      </c>
      <c r="X63" s="12" t="s">
        <v>1482</v>
      </c>
      <c r="Y63" s="41" t="str">
        <f>VLOOKUP(C63,'MASTER PURCHASE PARTY'!$B$4:$E$50002,4,FALSE)</f>
        <v>Local</v>
      </c>
    </row>
    <row r="64" spans="1:25" s="49" customFormat="1">
      <c r="A64" s="45">
        <v>43556</v>
      </c>
      <c r="B64" s="41"/>
      <c r="C64" s="50" t="s">
        <v>816</v>
      </c>
      <c r="D64" s="41" t="str">
        <f>VLOOKUP(C64,'MASTER PURCHASE PARTY'!$B$4:$E$50002,2,FALSE)</f>
        <v>27AAHFP1154B1ZN</v>
      </c>
      <c r="E64" s="56" t="s">
        <v>819</v>
      </c>
      <c r="F64" s="52">
        <v>43567</v>
      </c>
      <c r="G64" s="52"/>
      <c r="H64" s="52"/>
      <c r="I64" s="52"/>
      <c r="J64" s="52"/>
      <c r="K64" s="52"/>
      <c r="L64" s="41" t="s">
        <v>787</v>
      </c>
      <c r="M64" s="12" t="s">
        <v>1545</v>
      </c>
      <c r="N64" s="28">
        <v>1950</v>
      </c>
      <c r="O64" s="20">
        <f t="shared" si="0"/>
        <v>234</v>
      </c>
      <c r="P64" s="284">
        <v>0</v>
      </c>
      <c r="Q64" s="284">
        <v>117</v>
      </c>
      <c r="R64" s="284">
        <v>117</v>
      </c>
      <c r="S64" s="284">
        <v>0</v>
      </c>
      <c r="T64" s="27">
        <v>2183.9899999999998</v>
      </c>
      <c r="U64" s="53">
        <v>150</v>
      </c>
      <c r="V64" s="12">
        <v>59111000</v>
      </c>
      <c r="W64" s="20">
        <f>VLOOKUP(V64,'MASTER PUR-HSN'!$A$4:$E$506,5,FALSE)</f>
        <v>12</v>
      </c>
      <c r="X64" s="12" t="s">
        <v>1482</v>
      </c>
      <c r="Y64" s="41" t="str">
        <f>VLOOKUP(C64,'MASTER PURCHASE PARTY'!$B$4:$E$50002,4,FALSE)</f>
        <v>Local</v>
      </c>
    </row>
    <row r="65" spans="1:25" s="49" customFormat="1">
      <c r="A65" s="45">
        <v>43556</v>
      </c>
      <c r="B65" s="41">
        <v>47</v>
      </c>
      <c r="C65" s="50" t="s">
        <v>799</v>
      </c>
      <c r="D65" s="41" t="str">
        <f>VLOOKUP(C65,'MASTER PURCHASE PARTY'!$B$4:$E$50002,2,FALSE)</f>
        <v>27AAHCA1363L1ZK</v>
      </c>
      <c r="E65" s="56" t="s">
        <v>820</v>
      </c>
      <c r="F65" s="52">
        <v>43567</v>
      </c>
      <c r="G65" s="52"/>
      <c r="H65" s="52"/>
      <c r="I65" s="52"/>
      <c r="J65" s="52"/>
      <c r="K65" s="52"/>
      <c r="L65" s="41" t="s">
        <v>787</v>
      </c>
      <c r="M65" s="12" t="s">
        <v>1545</v>
      </c>
      <c r="N65" s="28">
        <v>88334.399999999994</v>
      </c>
      <c r="O65" s="20">
        <f t="shared" si="0"/>
        <v>24733.631999999998</v>
      </c>
      <c r="P65" s="284">
        <v>0</v>
      </c>
      <c r="Q65" s="284">
        <v>12366.815999999999</v>
      </c>
      <c r="R65" s="284">
        <v>12366.815999999999</v>
      </c>
      <c r="S65" s="284">
        <v>0</v>
      </c>
      <c r="T65" s="27">
        <v>113068.04199999997</v>
      </c>
      <c r="U65" s="53">
        <v>1680</v>
      </c>
      <c r="V65" s="12">
        <v>87141900</v>
      </c>
      <c r="W65" s="20">
        <f>VLOOKUP(V65,'MASTER PUR-HSN'!$A$4:$E$506,5,FALSE)</f>
        <v>28</v>
      </c>
      <c r="X65" s="12" t="s">
        <v>1482</v>
      </c>
      <c r="Y65" s="41" t="str">
        <f>VLOOKUP(C65,'MASTER PURCHASE PARTY'!$B$4:$E$50002,4,FALSE)</f>
        <v>Local</v>
      </c>
    </row>
    <row r="66" spans="1:25" s="49" customFormat="1">
      <c r="A66" s="45">
        <v>43556</v>
      </c>
      <c r="B66" s="41">
        <v>48</v>
      </c>
      <c r="C66" s="50" t="s">
        <v>786</v>
      </c>
      <c r="D66" s="41" t="str">
        <f>VLOOKUP(C66,'MASTER PURCHASE PARTY'!$B$4:$E$50002,2,FALSE)</f>
        <v>27AAECM8871A1ZF</v>
      </c>
      <c r="E66" s="51">
        <v>192000389</v>
      </c>
      <c r="F66" s="52">
        <v>43567</v>
      </c>
      <c r="G66" s="52"/>
      <c r="H66" s="52"/>
      <c r="I66" s="52"/>
      <c r="J66" s="52"/>
      <c r="K66" s="52"/>
      <c r="L66" s="41" t="s">
        <v>787</v>
      </c>
      <c r="M66" s="12" t="s">
        <v>1545</v>
      </c>
      <c r="N66" s="28">
        <v>17483.52</v>
      </c>
      <c r="O66" s="20">
        <f t="shared" si="0"/>
        <v>4895.3856000000005</v>
      </c>
      <c r="P66" s="284">
        <v>0</v>
      </c>
      <c r="Q66" s="284">
        <v>2447.6928000000003</v>
      </c>
      <c r="R66" s="284">
        <v>2447.6928000000003</v>
      </c>
      <c r="S66" s="284">
        <v>0</v>
      </c>
      <c r="T66" s="27">
        <v>22378.895600000003</v>
      </c>
      <c r="U66" s="53">
        <v>12</v>
      </c>
      <c r="V66" s="12">
        <v>87089900</v>
      </c>
      <c r="W66" s="20">
        <f>VLOOKUP(V66,'MASTER PUR-HSN'!$A$4:$E$506,5,FALSE)</f>
        <v>28</v>
      </c>
      <c r="X66" s="12" t="s">
        <v>1482</v>
      </c>
      <c r="Y66" s="41" t="str">
        <f>VLOOKUP(C66,'MASTER PURCHASE PARTY'!$B$4:$E$50002,4,FALSE)</f>
        <v>Local</v>
      </c>
    </row>
    <row r="67" spans="1:25" s="49" customFormat="1">
      <c r="A67" s="45">
        <v>43556</v>
      </c>
      <c r="B67" s="41">
        <v>49</v>
      </c>
      <c r="C67" s="50" t="s">
        <v>789</v>
      </c>
      <c r="D67" s="41" t="str">
        <f>VLOOKUP(C67,'MASTER PURCHASE PARTY'!$B$4:$E$50002,2,FALSE)</f>
        <v>27AAACT1848E1ZH</v>
      </c>
      <c r="E67" s="56" t="s">
        <v>821</v>
      </c>
      <c r="F67" s="52">
        <v>43567</v>
      </c>
      <c r="G67" s="52"/>
      <c r="H67" s="52"/>
      <c r="I67" s="52"/>
      <c r="J67" s="52"/>
      <c r="K67" s="52"/>
      <c r="L67" s="41" t="s">
        <v>787</v>
      </c>
      <c r="M67" s="12" t="s">
        <v>1545</v>
      </c>
      <c r="N67" s="28">
        <v>3847.2</v>
      </c>
      <c r="O67" s="20">
        <f t="shared" si="0"/>
        <v>1077.2160000000001</v>
      </c>
      <c r="P67" s="284">
        <v>0</v>
      </c>
      <c r="Q67" s="284">
        <v>538.60800000000006</v>
      </c>
      <c r="R67" s="284">
        <v>538.60800000000006</v>
      </c>
      <c r="S67" s="284">
        <v>0</v>
      </c>
      <c r="T67" s="27">
        <v>4924.4160000000002</v>
      </c>
      <c r="U67" s="53">
        <v>24</v>
      </c>
      <c r="V67" s="12">
        <v>87082900</v>
      </c>
      <c r="W67" s="20">
        <f>VLOOKUP(V67,'MASTER PUR-HSN'!$A$4:$E$506,5,FALSE)</f>
        <v>28</v>
      </c>
      <c r="X67" s="12" t="s">
        <v>1482</v>
      </c>
      <c r="Y67" s="41" t="str">
        <f>VLOOKUP(C67,'MASTER PURCHASE PARTY'!$B$4:$E$50002,4,FALSE)</f>
        <v>Local</v>
      </c>
    </row>
    <row r="68" spans="1:25" s="49" customFormat="1">
      <c r="A68" s="45">
        <v>43556</v>
      </c>
      <c r="B68" s="41">
        <v>50</v>
      </c>
      <c r="C68" s="50" t="s">
        <v>789</v>
      </c>
      <c r="D68" s="41" t="str">
        <f>VLOOKUP(C68,'MASTER PURCHASE PARTY'!$B$4:$E$50002,2,FALSE)</f>
        <v>27AAACT1848E1ZH</v>
      </c>
      <c r="E68" s="56" t="s">
        <v>822</v>
      </c>
      <c r="F68" s="52">
        <v>43567</v>
      </c>
      <c r="G68" s="52"/>
      <c r="H68" s="52"/>
      <c r="I68" s="52"/>
      <c r="J68" s="52"/>
      <c r="K68" s="52"/>
      <c r="L68" s="41" t="s">
        <v>787</v>
      </c>
      <c r="M68" s="12" t="s">
        <v>1545</v>
      </c>
      <c r="N68" s="28">
        <v>4810.24</v>
      </c>
      <c r="O68" s="20">
        <f t="shared" si="0"/>
        <v>1346.8671999999999</v>
      </c>
      <c r="P68" s="284">
        <v>0</v>
      </c>
      <c r="Q68" s="284">
        <v>673.43359999999996</v>
      </c>
      <c r="R68" s="284">
        <v>673.43359999999996</v>
      </c>
      <c r="S68" s="284">
        <v>0</v>
      </c>
      <c r="T68" s="27">
        <v>6157.0972000000002</v>
      </c>
      <c r="U68" s="53">
        <v>32</v>
      </c>
      <c r="V68" s="12">
        <v>87089900</v>
      </c>
      <c r="W68" s="20">
        <f>VLOOKUP(V68,'MASTER PUR-HSN'!$A$4:$E$506,5,FALSE)</f>
        <v>28</v>
      </c>
      <c r="X68" s="12" t="s">
        <v>1482</v>
      </c>
      <c r="Y68" s="41" t="str">
        <f>VLOOKUP(C68,'MASTER PURCHASE PARTY'!$B$4:$E$50002,4,FALSE)</f>
        <v>Local</v>
      </c>
    </row>
    <row r="69" spans="1:25" s="49" customFormat="1">
      <c r="A69" s="45">
        <v>43556</v>
      </c>
      <c r="B69" s="41">
        <v>51</v>
      </c>
      <c r="C69" s="50" t="s">
        <v>823</v>
      </c>
      <c r="D69" s="41" t="str">
        <f>VLOOKUP(C69,'MASTER PURCHASE PARTY'!$B$4:$E$50002,2,FALSE)</f>
        <v>27AAACG1376N1ZC</v>
      </c>
      <c r="E69" s="56" t="s">
        <v>825</v>
      </c>
      <c r="F69" s="52">
        <v>43567</v>
      </c>
      <c r="G69" s="52"/>
      <c r="H69" s="52"/>
      <c r="I69" s="52"/>
      <c r="J69" s="52"/>
      <c r="K69" s="52"/>
      <c r="L69" s="41" t="s">
        <v>787</v>
      </c>
      <c r="M69" s="12" t="s">
        <v>1545</v>
      </c>
      <c r="N69" s="28">
        <v>13920</v>
      </c>
      <c r="O69" s="20">
        <f t="shared" si="0"/>
        <v>2505.6</v>
      </c>
      <c r="P69" s="284">
        <v>0</v>
      </c>
      <c r="Q69" s="284">
        <v>1252.8</v>
      </c>
      <c r="R69" s="284">
        <v>1252.8</v>
      </c>
      <c r="S69" s="284">
        <v>0</v>
      </c>
      <c r="T69" s="27">
        <v>16426</v>
      </c>
      <c r="U69" s="53">
        <v>60</v>
      </c>
      <c r="V69" s="12">
        <v>32081090</v>
      </c>
      <c r="W69" s="20">
        <f>VLOOKUP(V69,'MASTER PUR-HSN'!$A$4:$E$506,5,FALSE)</f>
        <v>18</v>
      </c>
      <c r="X69" s="12" t="s">
        <v>1482</v>
      </c>
      <c r="Y69" s="41" t="str">
        <f>VLOOKUP(C69,'MASTER PURCHASE PARTY'!$B$4:$E$50002,4,FALSE)</f>
        <v>Local</v>
      </c>
    </row>
    <row r="70" spans="1:25" s="49" customFormat="1">
      <c r="A70" s="45">
        <v>43556</v>
      </c>
      <c r="B70" s="41">
        <v>52</v>
      </c>
      <c r="C70" s="50" t="s">
        <v>823</v>
      </c>
      <c r="D70" s="41" t="str">
        <f>VLOOKUP(C70,'MASTER PURCHASE PARTY'!$B$4:$E$50002,2,FALSE)</f>
        <v>27AAACG1376N1ZC</v>
      </c>
      <c r="E70" s="56" t="s">
        <v>826</v>
      </c>
      <c r="F70" s="52">
        <v>43567</v>
      </c>
      <c r="G70" s="52"/>
      <c r="H70" s="52"/>
      <c r="I70" s="52"/>
      <c r="J70" s="52"/>
      <c r="K70" s="52"/>
      <c r="L70" s="41" t="s">
        <v>787</v>
      </c>
      <c r="M70" s="12" t="s">
        <v>1545</v>
      </c>
      <c r="N70" s="28">
        <v>2400</v>
      </c>
      <c r="O70" s="20">
        <f t="shared" si="0"/>
        <v>432</v>
      </c>
      <c r="P70" s="284">
        <v>0</v>
      </c>
      <c r="Q70" s="284">
        <v>216</v>
      </c>
      <c r="R70" s="284">
        <v>216</v>
      </c>
      <c r="S70" s="284">
        <v>0</v>
      </c>
      <c r="T70" s="27">
        <v>2832</v>
      </c>
      <c r="U70" s="53">
        <v>120</v>
      </c>
      <c r="V70" s="12">
        <v>38140010</v>
      </c>
      <c r="W70" s="20">
        <f>VLOOKUP(V70,'MASTER PUR-HSN'!$A$4:$E$506,5,FALSE)</f>
        <v>18</v>
      </c>
      <c r="X70" s="12" t="s">
        <v>1482</v>
      </c>
      <c r="Y70" s="41" t="str">
        <f>VLOOKUP(C70,'MASTER PURCHASE PARTY'!$B$4:$E$50002,4,FALSE)</f>
        <v>Local</v>
      </c>
    </row>
    <row r="71" spans="1:25" s="49" customFormat="1">
      <c r="A71" s="45">
        <v>43556</v>
      </c>
      <c r="B71" s="41">
        <v>53</v>
      </c>
      <c r="C71" s="50" t="s">
        <v>823</v>
      </c>
      <c r="D71" s="41" t="str">
        <f>VLOOKUP(C71,'MASTER PURCHASE PARTY'!$B$4:$E$50002,2,FALSE)</f>
        <v>27AAACG1376N1ZC</v>
      </c>
      <c r="E71" s="56" t="s">
        <v>827</v>
      </c>
      <c r="F71" s="52">
        <v>43567</v>
      </c>
      <c r="G71" s="52"/>
      <c r="H71" s="52"/>
      <c r="I71" s="52"/>
      <c r="J71" s="52"/>
      <c r="K71" s="52"/>
      <c r="L71" s="41" t="s">
        <v>787</v>
      </c>
      <c r="M71" s="12" t="s">
        <v>1545</v>
      </c>
      <c r="N71" s="28">
        <v>18480</v>
      </c>
      <c r="O71" s="20">
        <f t="shared" si="0"/>
        <v>3326.4</v>
      </c>
      <c r="P71" s="284">
        <v>0</v>
      </c>
      <c r="Q71" s="284">
        <v>1663.2</v>
      </c>
      <c r="R71" s="284">
        <v>1663.2</v>
      </c>
      <c r="S71" s="284">
        <v>0</v>
      </c>
      <c r="T71" s="27">
        <v>21806</v>
      </c>
      <c r="U71" s="53">
        <v>300</v>
      </c>
      <c r="V71" s="12">
        <v>38140010</v>
      </c>
      <c r="W71" s="20">
        <f>VLOOKUP(V71,'MASTER PUR-HSN'!$A$4:$E$506,5,FALSE)</f>
        <v>18</v>
      </c>
      <c r="X71" s="12" t="s">
        <v>1482</v>
      </c>
      <c r="Y71" s="41" t="str">
        <f>VLOOKUP(C71,'MASTER PURCHASE PARTY'!$B$4:$E$50002,4,FALSE)</f>
        <v>Local</v>
      </c>
    </row>
    <row r="72" spans="1:25" s="49" customFormat="1">
      <c r="A72" s="45">
        <v>43556</v>
      </c>
      <c r="B72" s="41">
        <v>54</v>
      </c>
      <c r="C72" s="50" t="s">
        <v>828</v>
      </c>
      <c r="D72" s="41" t="str">
        <f>VLOOKUP(C72,'MASTER PURCHASE PARTY'!$B$4:$E$50002,2,FALSE)</f>
        <v>27AABFA1883E1ZQ</v>
      </c>
      <c r="E72" s="56" t="s">
        <v>830</v>
      </c>
      <c r="F72" s="52">
        <v>43566</v>
      </c>
      <c r="G72" s="52"/>
      <c r="H72" s="52"/>
      <c r="I72" s="52"/>
      <c r="J72" s="52"/>
      <c r="K72" s="52"/>
      <c r="L72" s="41" t="s">
        <v>787</v>
      </c>
      <c r="M72" s="12" t="s">
        <v>1545</v>
      </c>
      <c r="N72" s="28">
        <v>17500</v>
      </c>
      <c r="O72" s="20">
        <f t="shared" ref="O72:O135" si="1">+P72+Q72+R72+S72</f>
        <v>3150</v>
      </c>
      <c r="P72" s="284">
        <v>0</v>
      </c>
      <c r="Q72" s="284">
        <v>1575</v>
      </c>
      <c r="R72" s="284">
        <v>1575</v>
      </c>
      <c r="S72" s="284">
        <v>0</v>
      </c>
      <c r="T72" s="27">
        <v>20650</v>
      </c>
      <c r="U72" s="53">
        <v>100</v>
      </c>
      <c r="V72" s="12">
        <v>32082090</v>
      </c>
      <c r="W72" s="20">
        <f>VLOOKUP(V72,'MASTER PUR-HSN'!$A$4:$E$506,5,FALSE)</f>
        <v>18</v>
      </c>
      <c r="X72" s="12" t="s">
        <v>1482</v>
      </c>
      <c r="Y72" s="41" t="str">
        <f>VLOOKUP(C72,'MASTER PURCHASE PARTY'!$B$4:$E$50002,4,FALSE)</f>
        <v>Local</v>
      </c>
    </row>
    <row r="73" spans="1:25" s="49" customFormat="1">
      <c r="A73" s="45">
        <v>43556</v>
      </c>
      <c r="B73" s="41">
        <v>55</v>
      </c>
      <c r="C73" s="50" t="s">
        <v>788</v>
      </c>
      <c r="D73" s="41" t="str">
        <f>VLOOKUP(C73,'MASTER PURCHASE PARTY'!$B$4:$E$50002,2,FALSE)</f>
        <v>27AABCM2508F1ZU</v>
      </c>
      <c r="E73" s="51">
        <v>2041213946</v>
      </c>
      <c r="F73" s="52">
        <v>43568</v>
      </c>
      <c r="G73" s="52"/>
      <c r="H73" s="52"/>
      <c r="I73" s="52"/>
      <c r="J73" s="52"/>
      <c r="K73" s="52"/>
      <c r="L73" s="41" t="s">
        <v>787</v>
      </c>
      <c r="M73" s="12" t="s">
        <v>1545</v>
      </c>
      <c r="N73" s="28">
        <v>10230</v>
      </c>
      <c r="O73" s="20">
        <f t="shared" si="1"/>
        <v>2864.4</v>
      </c>
      <c r="P73" s="284">
        <v>0</v>
      </c>
      <c r="Q73" s="284">
        <v>1432.2</v>
      </c>
      <c r="R73" s="284">
        <v>1432.2</v>
      </c>
      <c r="S73" s="284">
        <v>0</v>
      </c>
      <c r="T73" s="27">
        <v>13094.400000000001</v>
      </c>
      <c r="U73" s="53">
        <v>200</v>
      </c>
      <c r="V73" s="12">
        <v>87141090</v>
      </c>
      <c r="W73" s="20">
        <f>VLOOKUP(V73,'MASTER PUR-HSN'!$A$4:$E$506,5,FALSE)</f>
        <v>28</v>
      </c>
      <c r="X73" s="12" t="s">
        <v>1482</v>
      </c>
      <c r="Y73" s="41" t="str">
        <f>VLOOKUP(C73,'MASTER PURCHASE PARTY'!$B$4:$E$50002,4,FALSE)</f>
        <v>Local</v>
      </c>
    </row>
    <row r="74" spans="1:25" s="49" customFormat="1">
      <c r="A74" s="45">
        <v>43556</v>
      </c>
      <c r="B74" s="41">
        <v>56</v>
      </c>
      <c r="C74" s="50" t="s">
        <v>788</v>
      </c>
      <c r="D74" s="41" t="str">
        <f>VLOOKUP(C74,'MASTER PURCHASE PARTY'!$B$4:$E$50002,2,FALSE)</f>
        <v>27AABCM2508F1ZU</v>
      </c>
      <c r="E74" s="51">
        <v>2041213947</v>
      </c>
      <c r="F74" s="52">
        <v>43568</v>
      </c>
      <c r="G74" s="52"/>
      <c r="H74" s="52"/>
      <c r="I74" s="52"/>
      <c r="J74" s="52"/>
      <c r="K74" s="52"/>
      <c r="L74" s="41" t="s">
        <v>787</v>
      </c>
      <c r="M74" s="12" t="s">
        <v>1545</v>
      </c>
      <c r="N74" s="28">
        <v>8392</v>
      </c>
      <c r="O74" s="20">
        <f t="shared" si="1"/>
        <v>2349.7600000000002</v>
      </c>
      <c r="P74" s="284">
        <v>0</v>
      </c>
      <c r="Q74" s="284">
        <v>1174.8800000000001</v>
      </c>
      <c r="R74" s="284">
        <v>1174.8800000000001</v>
      </c>
      <c r="S74" s="284">
        <v>0</v>
      </c>
      <c r="T74" s="27">
        <v>10741.760000000002</v>
      </c>
      <c r="U74" s="53">
        <v>200</v>
      </c>
      <c r="V74" s="12">
        <v>87141090</v>
      </c>
      <c r="W74" s="20">
        <f>VLOOKUP(V74,'MASTER PUR-HSN'!$A$4:$E$506,5,FALSE)</f>
        <v>28</v>
      </c>
      <c r="X74" s="12" t="s">
        <v>1482</v>
      </c>
      <c r="Y74" s="41" t="str">
        <f>VLOOKUP(C74,'MASTER PURCHASE PARTY'!$B$4:$E$50002,4,FALSE)</f>
        <v>Local</v>
      </c>
    </row>
    <row r="75" spans="1:25" s="49" customFormat="1">
      <c r="A75" s="45">
        <v>43556</v>
      </c>
      <c r="B75" s="41">
        <v>57</v>
      </c>
      <c r="C75" s="50" t="s">
        <v>831</v>
      </c>
      <c r="D75" s="41" t="str">
        <f>VLOOKUP(C75,'MASTER PURCHASE PARTY'!$B$4:$E$50002,2,FALSE)</f>
        <v>27AAACU2414K1ZF</v>
      </c>
      <c r="E75" s="56" t="s">
        <v>833</v>
      </c>
      <c r="F75" s="52">
        <v>43568</v>
      </c>
      <c r="G75" s="52"/>
      <c r="H75" s="52"/>
      <c r="I75" s="52"/>
      <c r="J75" s="52"/>
      <c r="K75" s="52"/>
      <c r="L75" s="41" t="s">
        <v>787</v>
      </c>
      <c r="M75" s="12" t="s">
        <v>1545</v>
      </c>
      <c r="N75" s="28">
        <v>1525</v>
      </c>
      <c r="O75" s="20">
        <f t="shared" si="1"/>
        <v>274.5</v>
      </c>
      <c r="P75" s="284">
        <v>0</v>
      </c>
      <c r="Q75" s="284">
        <v>137.25</v>
      </c>
      <c r="R75" s="284">
        <v>137.25</v>
      </c>
      <c r="S75" s="284">
        <v>0</v>
      </c>
      <c r="T75" s="27">
        <v>1799.5</v>
      </c>
      <c r="U75" s="53">
        <v>0</v>
      </c>
      <c r="V75" s="12">
        <v>9971</v>
      </c>
      <c r="W75" s="20">
        <f>VLOOKUP(V75,'MASTER PUR-HSN'!$A$4:$E$506,5,FALSE)</f>
        <v>18</v>
      </c>
      <c r="X75" s="12" t="s">
        <v>1482</v>
      </c>
      <c r="Y75" s="41" t="str">
        <f>VLOOKUP(C75,'MASTER PURCHASE PARTY'!$B$4:$E$50002,4,FALSE)</f>
        <v>Local</v>
      </c>
    </row>
    <row r="76" spans="1:25" s="49" customFormat="1">
      <c r="A76" s="45">
        <v>43556</v>
      </c>
      <c r="B76" s="41">
        <v>58</v>
      </c>
      <c r="C76" s="50" t="s">
        <v>786</v>
      </c>
      <c r="D76" s="41" t="str">
        <f>VLOOKUP(C76,'MASTER PURCHASE PARTY'!$B$4:$E$50002,2,FALSE)</f>
        <v>27AAECM8871A1ZF</v>
      </c>
      <c r="E76" s="51">
        <v>192000413</v>
      </c>
      <c r="F76" s="52">
        <v>43568</v>
      </c>
      <c r="G76" s="52"/>
      <c r="H76" s="52"/>
      <c r="I76" s="52"/>
      <c r="J76" s="52"/>
      <c r="K76" s="52"/>
      <c r="L76" s="41" t="s">
        <v>787</v>
      </c>
      <c r="M76" s="12" t="s">
        <v>1545</v>
      </c>
      <c r="N76" s="28">
        <v>17483.52</v>
      </c>
      <c r="O76" s="20">
        <f t="shared" si="1"/>
        <v>4895.3856000000005</v>
      </c>
      <c r="P76" s="284">
        <v>0</v>
      </c>
      <c r="Q76" s="284">
        <v>2447.6928000000003</v>
      </c>
      <c r="R76" s="284">
        <v>2447.6928000000003</v>
      </c>
      <c r="S76" s="284">
        <v>0</v>
      </c>
      <c r="T76" s="27">
        <v>22378.895600000003</v>
      </c>
      <c r="U76" s="53">
        <v>12</v>
      </c>
      <c r="V76" s="12">
        <v>87089900</v>
      </c>
      <c r="W76" s="20">
        <f>VLOOKUP(V76,'MASTER PUR-HSN'!$A$4:$E$506,5,FALSE)</f>
        <v>28</v>
      </c>
      <c r="X76" s="12" t="s">
        <v>1482</v>
      </c>
      <c r="Y76" s="41" t="str">
        <f>VLOOKUP(C76,'MASTER PURCHASE PARTY'!$B$4:$E$50002,4,FALSE)</f>
        <v>Local</v>
      </c>
    </row>
    <row r="77" spans="1:25" s="49" customFormat="1">
      <c r="A77" s="45">
        <v>43556</v>
      </c>
      <c r="B77" s="41">
        <v>59</v>
      </c>
      <c r="C77" s="50" t="s">
        <v>786</v>
      </c>
      <c r="D77" s="41" t="str">
        <f>VLOOKUP(C77,'MASTER PURCHASE PARTY'!$B$4:$E$50002,2,FALSE)</f>
        <v>27AAECM8871A1ZF</v>
      </c>
      <c r="E77" s="51">
        <v>192000414</v>
      </c>
      <c r="F77" s="52">
        <v>43568</v>
      </c>
      <c r="G77" s="52"/>
      <c r="H77" s="52"/>
      <c r="I77" s="52"/>
      <c r="J77" s="52"/>
      <c r="K77" s="52"/>
      <c r="L77" s="41" t="s">
        <v>787</v>
      </c>
      <c r="M77" s="12" t="s">
        <v>1545</v>
      </c>
      <c r="N77" s="28">
        <v>17483.52</v>
      </c>
      <c r="O77" s="20">
        <f t="shared" si="1"/>
        <v>4895.3856000000005</v>
      </c>
      <c r="P77" s="284">
        <v>0</v>
      </c>
      <c r="Q77" s="284">
        <v>2447.6928000000003</v>
      </c>
      <c r="R77" s="284">
        <v>2447.6928000000003</v>
      </c>
      <c r="S77" s="284">
        <v>0</v>
      </c>
      <c r="T77" s="27">
        <v>22378.895600000003</v>
      </c>
      <c r="U77" s="53">
        <v>12</v>
      </c>
      <c r="V77" s="12">
        <v>87089900</v>
      </c>
      <c r="W77" s="20">
        <f>VLOOKUP(V77,'MASTER PUR-HSN'!$A$4:$E$506,5,FALSE)</f>
        <v>28</v>
      </c>
      <c r="X77" s="12" t="s">
        <v>1482</v>
      </c>
      <c r="Y77" s="41" t="str">
        <f>VLOOKUP(C77,'MASTER PURCHASE PARTY'!$B$4:$E$50002,4,FALSE)</f>
        <v>Local</v>
      </c>
    </row>
    <row r="78" spans="1:25" s="49" customFormat="1">
      <c r="A78" s="45">
        <v>43556</v>
      </c>
      <c r="B78" s="41">
        <v>60</v>
      </c>
      <c r="C78" s="50" t="s">
        <v>810</v>
      </c>
      <c r="D78" s="41" t="str">
        <f>VLOOKUP(C78,'MASTER PURCHASE PARTY'!$B$4:$E$50002,2,FALSE)</f>
        <v>27AMMPB3648M1ZO</v>
      </c>
      <c r="E78" s="51">
        <v>222</v>
      </c>
      <c r="F78" s="52">
        <v>43567</v>
      </c>
      <c r="G78" s="52"/>
      <c r="H78" s="52"/>
      <c r="I78" s="52"/>
      <c r="J78" s="52"/>
      <c r="K78" s="52"/>
      <c r="L78" s="41" t="s">
        <v>787</v>
      </c>
      <c r="M78" s="12" t="s">
        <v>1545</v>
      </c>
      <c r="N78" s="28">
        <v>11495</v>
      </c>
      <c r="O78" s="20">
        <f t="shared" si="1"/>
        <v>2069.1</v>
      </c>
      <c r="P78" s="284">
        <v>0</v>
      </c>
      <c r="Q78" s="284">
        <v>1034.55</v>
      </c>
      <c r="R78" s="284">
        <v>1034.55</v>
      </c>
      <c r="S78" s="284">
        <v>0</v>
      </c>
      <c r="T78" s="27">
        <v>13563.999999999998</v>
      </c>
      <c r="U78" s="53">
        <v>500</v>
      </c>
      <c r="V78" s="12">
        <v>85129000</v>
      </c>
      <c r="W78" s="20">
        <f>VLOOKUP(V78,'MASTER PUR-HSN'!$A$4:$E$506,5,FALSE)</f>
        <v>18</v>
      </c>
      <c r="X78" s="12" t="s">
        <v>1482</v>
      </c>
      <c r="Y78" s="41" t="str">
        <f>VLOOKUP(C78,'MASTER PURCHASE PARTY'!$B$4:$E$50002,4,FALSE)</f>
        <v>Local</v>
      </c>
    </row>
    <row r="79" spans="1:25" s="49" customFormat="1">
      <c r="A79" s="45">
        <v>43556</v>
      </c>
      <c r="B79" s="41">
        <v>61</v>
      </c>
      <c r="C79" s="50" t="s">
        <v>834</v>
      </c>
      <c r="D79" s="41" t="str">
        <f>VLOOKUP(C79,'MASTER PURCHASE PARTY'!$B$4:$E$50002,2,FALSE)</f>
        <v>23AAACT6376M1ZZ</v>
      </c>
      <c r="E79" s="51">
        <v>19600826</v>
      </c>
      <c r="F79" s="52">
        <v>43567</v>
      </c>
      <c r="G79" s="52"/>
      <c r="H79" s="52"/>
      <c r="I79" s="52"/>
      <c r="J79" s="52"/>
      <c r="K79" s="52"/>
      <c r="L79" s="41" t="s">
        <v>787</v>
      </c>
      <c r="M79" s="12" t="s">
        <v>1545</v>
      </c>
      <c r="N79" s="28">
        <v>7428.34</v>
      </c>
      <c r="O79" s="20">
        <f t="shared" si="1"/>
        <v>2079.9351999999999</v>
      </c>
      <c r="P79" s="284">
        <v>2079.9351999999999</v>
      </c>
      <c r="Q79" s="284">
        <v>0</v>
      </c>
      <c r="R79" s="284">
        <v>0</v>
      </c>
      <c r="S79" s="284">
        <v>0</v>
      </c>
      <c r="T79" s="27">
        <v>9508.2752</v>
      </c>
      <c r="U79" s="53">
        <v>25</v>
      </c>
      <c r="V79" s="12">
        <v>87081090</v>
      </c>
      <c r="W79" s="20">
        <f>VLOOKUP(V79,'MASTER PUR-HSN'!$A$4:$E$506,5,FALSE)</f>
        <v>28</v>
      </c>
      <c r="X79" s="12" t="s">
        <v>1482</v>
      </c>
      <c r="Y79" s="41" t="str">
        <f>VLOOKUP(C79,'MASTER PURCHASE PARTY'!$B$4:$E$50002,4,FALSE)</f>
        <v>Oms</v>
      </c>
    </row>
    <row r="80" spans="1:25" s="49" customFormat="1">
      <c r="A80" s="45">
        <v>43556</v>
      </c>
      <c r="B80" s="41">
        <v>62</v>
      </c>
      <c r="C80" s="50" t="s">
        <v>836</v>
      </c>
      <c r="D80" s="41" t="str">
        <f>VLOOKUP(C80,'MASTER PURCHASE PARTY'!$B$4:$E$50002,2,FALSE)</f>
        <v>27AAACB2894G1ZN</v>
      </c>
      <c r="E80" s="56" t="s">
        <v>838</v>
      </c>
      <c r="F80" s="52">
        <v>43567</v>
      </c>
      <c r="G80" s="52"/>
      <c r="H80" s="52"/>
      <c r="I80" s="52"/>
      <c r="J80" s="52"/>
      <c r="K80" s="52"/>
      <c r="L80" s="41" t="s">
        <v>787</v>
      </c>
      <c r="M80" s="12" t="s">
        <v>1545</v>
      </c>
      <c r="N80" s="28">
        <v>4806</v>
      </c>
      <c r="O80" s="20">
        <f t="shared" si="1"/>
        <v>865.08</v>
      </c>
      <c r="P80" s="284">
        <v>0</v>
      </c>
      <c r="Q80" s="284">
        <v>432.54</v>
      </c>
      <c r="R80" s="284">
        <v>432.54</v>
      </c>
      <c r="S80" s="284">
        <v>0</v>
      </c>
      <c r="T80" s="27">
        <v>5671.08</v>
      </c>
      <c r="U80" s="53">
        <v>0</v>
      </c>
      <c r="V80" s="12">
        <v>9984</v>
      </c>
      <c r="W80" s="20">
        <f>VLOOKUP(V80,'MASTER PUR-HSN'!$A$4:$E$506,5,FALSE)</f>
        <v>18</v>
      </c>
      <c r="X80" s="12" t="s">
        <v>1482</v>
      </c>
      <c r="Y80" s="41" t="str">
        <f>VLOOKUP(C80,'MASTER PURCHASE PARTY'!$B$4:$E$50002,4,FALSE)</f>
        <v>Local</v>
      </c>
    </row>
    <row r="81" spans="1:25" s="49" customFormat="1">
      <c r="A81" s="45">
        <v>43556</v>
      </c>
      <c r="B81" s="41">
        <v>63</v>
      </c>
      <c r="C81" s="50" t="s">
        <v>839</v>
      </c>
      <c r="D81" s="41" t="str">
        <f>VLOOKUP(C81,'MASTER PURCHASE PARTY'!$B$4:$E$50002,2,FALSE)</f>
        <v>27APHPD1073Q1ZM</v>
      </c>
      <c r="E81" s="56" t="s">
        <v>841</v>
      </c>
      <c r="F81" s="52">
        <v>43568</v>
      </c>
      <c r="G81" s="52"/>
      <c r="H81" s="52"/>
      <c r="I81" s="52"/>
      <c r="J81" s="52"/>
      <c r="K81" s="52"/>
      <c r="L81" s="41" t="s">
        <v>842</v>
      </c>
      <c r="M81" s="12" t="s">
        <v>1545</v>
      </c>
      <c r="N81" s="28">
        <v>56000</v>
      </c>
      <c r="O81" s="20">
        <f t="shared" si="1"/>
        <v>10080</v>
      </c>
      <c r="P81" s="284">
        <v>0</v>
      </c>
      <c r="Q81" s="284">
        <v>5040</v>
      </c>
      <c r="R81" s="284">
        <v>5040</v>
      </c>
      <c r="S81" s="284">
        <v>0</v>
      </c>
      <c r="T81" s="27">
        <v>66080</v>
      </c>
      <c r="U81" s="53">
        <v>100</v>
      </c>
      <c r="V81" s="12">
        <v>84778090</v>
      </c>
      <c r="W81" s="20">
        <f>VLOOKUP(V81,'MASTER PUR-HSN'!$A$4:$E$506,5,FALSE)</f>
        <v>18</v>
      </c>
      <c r="X81" s="12" t="s">
        <v>1482</v>
      </c>
      <c r="Y81" s="41" t="str">
        <f>VLOOKUP(C81,'MASTER PURCHASE PARTY'!$B$4:$E$50002,4,FALSE)</f>
        <v>Local</v>
      </c>
    </row>
    <row r="82" spans="1:25" s="49" customFormat="1">
      <c r="A82" s="45">
        <v>43556</v>
      </c>
      <c r="B82" s="41">
        <v>64</v>
      </c>
      <c r="C82" s="50" t="s">
        <v>792</v>
      </c>
      <c r="D82" s="41" t="str">
        <f>VLOOKUP(C82,'MASTER PURCHASE PARTY'!$B$4:$E$50002,2,FALSE)</f>
        <v>27AABCO8467D1ZA</v>
      </c>
      <c r="E82" s="56" t="s">
        <v>794</v>
      </c>
      <c r="F82" s="52">
        <v>43556</v>
      </c>
      <c r="G82" s="52"/>
      <c r="H82" s="52"/>
      <c r="I82" s="52"/>
      <c r="J82" s="52"/>
      <c r="K82" s="52"/>
      <c r="L82" s="41" t="s">
        <v>795</v>
      </c>
      <c r="M82" s="12" t="s">
        <v>1545</v>
      </c>
      <c r="N82" s="28">
        <v>40650</v>
      </c>
      <c r="O82" s="20">
        <f t="shared" si="1"/>
        <v>7317</v>
      </c>
      <c r="P82" s="284">
        <v>0</v>
      </c>
      <c r="Q82" s="284">
        <v>3658.5</v>
      </c>
      <c r="R82" s="284">
        <v>3658.5</v>
      </c>
      <c r="S82" s="284">
        <v>0</v>
      </c>
      <c r="T82" s="27">
        <v>47967</v>
      </c>
      <c r="U82" s="53"/>
      <c r="V82" s="12" t="s">
        <v>843</v>
      </c>
      <c r="W82" s="20">
        <f>VLOOKUP(V82,'MASTER PUR-HSN'!$A$4:$E$506,5,FALSE)</f>
        <v>18</v>
      </c>
      <c r="X82" s="12" t="s">
        <v>1482</v>
      </c>
      <c r="Y82" s="41" t="str">
        <f>VLOOKUP(C82,'MASTER PURCHASE PARTY'!$B$4:$E$50002,4,FALSE)</f>
        <v>Local</v>
      </c>
    </row>
    <row r="83" spans="1:25" s="49" customFormat="1">
      <c r="A83" s="45">
        <v>43556</v>
      </c>
      <c r="B83" s="41">
        <v>65</v>
      </c>
      <c r="C83" s="50" t="s">
        <v>788</v>
      </c>
      <c r="D83" s="41" t="str">
        <f>VLOOKUP(C83,'MASTER PURCHASE PARTY'!$B$4:$E$50002,2,FALSE)</f>
        <v>27AABCM2508F1ZU</v>
      </c>
      <c r="E83" s="51">
        <v>2041214291</v>
      </c>
      <c r="F83" s="52">
        <v>43570</v>
      </c>
      <c r="G83" s="52"/>
      <c r="H83" s="52"/>
      <c r="I83" s="52"/>
      <c r="J83" s="52"/>
      <c r="K83" s="52"/>
      <c r="L83" s="41" t="s">
        <v>787</v>
      </c>
      <c r="M83" s="12" t="s">
        <v>1545</v>
      </c>
      <c r="N83" s="28">
        <v>6713.6</v>
      </c>
      <c r="O83" s="20">
        <f t="shared" si="1"/>
        <v>1879.8080000000002</v>
      </c>
      <c r="P83" s="284">
        <v>0</v>
      </c>
      <c r="Q83" s="284">
        <v>939.90400000000011</v>
      </c>
      <c r="R83" s="284">
        <v>939.90400000000011</v>
      </c>
      <c r="S83" s="284">
        <v>0</v>
      </c>
      <c r="T83" s="27">
        <v>8593.398000000001</v>
      </c>
      <c r="U83" s="53">
        <v>160</v>
      </c>
      <c r="V83" s="12">
        <v>87141090</v>
      </c>
      <c r="W83" s="20">
        <f>VLOOKUP(V83,'MASTER PUR-HSN'!$A$4:$E$506,5,FALSE)</f>
        <v>28</v>
      </c>
      <c r="X83" s="12" t="s">
        <v>1482</v>
      </c>
      <c r="Y83" s="41" t="str">
        <f>VLOOKUP(C83,'MASTER PURCHASE PARTY'!$B$4:$E$50002,4,FALSE)</f>
        <v>Local</v>
      </c>
    </row>
    <row r="84" spans="1:25" s="49" customFormat="1">
      <c r="A84" s="45">
        <v>43556</v>
      </c>
      <c r="B84" s="41">
        <v>66</v>
      </c>
      <c r="C84" s="50" t="s">
        <v>788</v>
      </c>
      <c r="D84" s="41" t="str">
        <f>VLOOKUP(C84,'MASTER PURCHASE PARTY'!$B$4:$E$50002,2,FALSE)</f>
        <v>27AABCM2508F1ZU</v>
      </c>
      <c r="E84" s="51">
        <v>2041214292</v>
      </c>
      <c r="F84" s="52">
        <v>43570</v>
      </c>
      <c r="G84" s="52"/>
      <c r="H84" s="52"/>
      <c r="I84" s="52"/>
      <c r="J84" s="52"/>
      <c r="K84" s="52"/>
      <c r="L84" s="41" t="s">
        <v>787</v>
      </c>
      <c r="M84" s="12" t="s">
        <v>1545</v>
      </c>
      <c r="N84" s="28">
        <v>8184</v>
      </c>
      <c r="O84" s="20">
        <f t="shared" si="1"/>
        <v>2291.52</v>
      </c>
      <c r="P84" s="284">
        <v>0</v>
      </c>
      <c r="Q84" s="284">
        <v>1145.76</v>
      </c>
      <c r="R84" s="284">
        <v>1145.76</v>
      </c>
      <c r="S84" s="284">
        <v>0</v>
      </c>
      <c r="T84" s="27">
        <v>10475.52</v>
      </c>
      <c r="U84" s="53">
        <v>160</v>
      </c>
      <c r="V84" s="12">
        <v>87141090</v>
      </c>
      <c r="W84" s="20">
        <f>VLOOKUP(V84,'MASTER PUR-HSN'!$A$4:$E$506,5,FALSE)</f>
        <v>28</v>
      </c>
      <c r="X84" s="12" t="s">
        <v>1482</v>
      </c>
      <c r="Y84" s="41" t="str">
        <f>VLOOKUP(C84,'MASTER PURCHASE PARTY'!$B$4:$E$50002,4,FALSE)</f>
        <v>Local</v>
      </c>
    </row>
    <row r="85" spans="1:25" s="49" customFormat="1">
      <c r="A85" s="45">
        <v>43556</v>
      </c>
      <c r="B85" s="41">
        <v>67</v>
      </c>
      <c r="C85" s="50" t="s">
        <v>786</v>
      </c>
      <c r="D85" s="41" t="str">
        <f>VLOOKUP(C85,'MASTER PURCHASE PARTY'!$B$4:$E$50002,2,FALSE)</f>
        <v>27AAECM8871A1ZF</v>
      </c>
      <c r="E85" s="51">
        <v>192000432</v>
      </c>
      <c r="F85" s="52">
        <v>43570</v>
      </c>
      <c r="G85" s="52"/>
      <c r="H85" s="52"/>
      <c r="I85" s="52"/>
      <c r="J85" s="52"/>
      <c r="K85" s="52"/>
      <c r="L85" s="41" t="s">
        <v>787</v>
      </c>
      <c r="M85" s="12" t="s">
        <v>1545</v>
      </c>
      <c r="N85" s="28">
        <v>17483.52</v>
      </c>
      <c r="O85" s="20">
        <f t="shared" si="1"/>
        <v>4895.3856000000005</v>
      </c>
      <c r="P85" s="284">
        <v>0</v>
      </c>
      <c r="Q85" s="284">
        <v>2447.6928000000003</v>
      </c>
      <c r="R85" s="284">
        <v>2447.6928000000003</v>
      </c>
      <c r="S85" s="284">
        <v>0</v>
      </c>
      <c r="T85" s="27">
        <v>22378.895600000003</v>
      </c>
      <c r="U85" s="53">
        <v>12</v>
      </c>
      <c r="V85" s="12">
        <v>87089900</v>
      </c>
      <c r="W85" s="20">
        <f>VLOOKUP(V85,'MASTER PUR-HSN'!$A$4:$E$506,5,FALSE)</f>
        <v>28</v>
      </c>
      <c r="X85" s="12" t="s">
        <v>1482</v>
      </c>
      <c r="Y85" s="41" t="str">
        <f>VLOOKUP(C85,'MASTER PURCHASE PARTY'!$B$4:$E$50002,4,FALSE)</f>
        <v>Local</v>
      </c>
    </row>
    <row r="86" spans="1:25" s="49" customFormat="1">
      <c r="A86" s="45">
        <v>43556</v>
      </c>
      <c r="B86" s="41">
        <v>68</v>
      </c>
      <c r="C86" s="50" t="s">
        <v>786</v>
      </c>
      <c r="D86" s="41" t="str">
        <f>VLOOKUP(C86,'MASTER PURCHASE PARTY'!$B$4:$E$50002,2,FALSE)</f>
        <v>27AAECM8871A1ZF</v>
      </c>
      <c r="E86" s="51">
        <v>192000433</v>
      </c>
      <c r="F86" s="52">
        <v>43570</v>
      </c>
      <c r="G86" s="52"/>
      <c r="H86" s="52"/>
      <c r="I86" s="52"/>
      <c r="J86" s="52"/>
      <c r="K86" s="52"/>
      <c r="L86" s="41" t="s">
        <v>787</v>
      </c>
      <c r="M86" s="12" t="s">
        <v>1545</v>
      </c>
      <c r="N86" s="28">
        <v>17483.52</v>
      </c>
      <c r="O86" s="20">
        <f t="shared" si="1"/>
        <v>4895.3856000000005</v>
      </c>
      <c r="P86" s="284">
        <v>0</v>
      </c>
      <c r="Q86" s="284">
        <v>2447.6928000000003</v>
      </c>
      <c r="R86" s="284">
        <v>2447.6928000000003</v>
      </c>
      <c r="S86" s="284">
        <v>0</v>
      </c>
      <c r="T86" s="27">
        <v>22378.895600000003</v>
      </c>
      <c r="U86" s="53">
        <v>12</v>
      </c>
      <c r="V86" s="12">
        <v>87089900</v>
      </c>
      <c r="W86" s="20">
        <f>VLOOKUP(V86,'MASTER PUR-HSN'!$A$4:$E$506,5,FALSE)</f>
        <v>28</v>
      </c>
      <c r="X86" s="12" t="s">
        <v>1482</v>
      </c>
      <c r="Y86" s="41" t="str">
        <f>VLOOKUP(C86,'MASTER PURCHASE PARTY'!$B$4:$E$50002,4,FALSE)</f>
        <v>Local</v>
      </c>
    </row>
    <row r="87" spans="1:25" s="49" customFormat="1">
      <c r="A87" s="45">
        <v>43556</v>
      </c>
      <c r="B87" s="41">
        <v>69</v>
      </c>
      <c r="C87" s="50" t="s">
        <v>789</v>
      </c>
      <c r="D87" s="41" t="str">
        <f>VLOOKUP(C87,'MASTER PURCHASE PARTY'!$B$4:$E$50002,2,FALSE)</f>
        <v>27AAACT1848E1ZH</v>
      </c>
      <c r="E87" s="56" t="s">
        <v>844</v>
      </c>
      <c r="F87" s="52">
        <v>43570</v>
      </c>
      <c r="G87" s="52"/>
      <c r="H87" s="52"/>
      <c r="I87" s="52"/>
      <c r="J87" s="52"/>
      <c r="K87" s="52"/>
      <c r="L87" s="41" t="s">
        <v>787</v>
      </c>
      <c r="M87" s="12" t="s">
        <v>1545</v>
      </c>
      <c r="N87" s="28">
        <v>5770.8</v>
      </c>
      <c r="O87" s="20">
        <f t="shared" si="1"/>
        <v>1615.8240000000001</v>
      </c>
      <c r="P87" s="284">
        <v>0</v>
      </c>
      <c r="Q87" s="284">
        <v>807.91200000000003</v>
      </c>
      <c r="R87" s="284">
        <v>807.91200000000003</v>
      </c>
      <c r="S87" s="284">
        <v>0</v>
      </c>
      <c r="T87" s="27">
        <v>7386.6240000000007</v>
      </c>
      <c r="U87" s="53">
        <v>36</v>
      </c>
      <c r="V87" s="12">
        <v>87082900</v>
      </c>
      <c r="W87" s="20">
        <f>VLOOKUP(V87,'MASTER PUR-HSN'!$A$4:$E$506,5,FALSE)</f>
        <v>28</v>
      </c>
      <c r="X87" s="12" t="s">
        <v>1482</v>
      </c>
      <c r="Y87" s="41" t="str">
        <f>VLOOKUP(C87,'MASTER PURCHASE PARTY'!$B$4:$E$50002,4,FALSE)</f>
        <v>Local</v>
      </c>
    </row>
    <row r="88" spans="1:25" s="49" customFormat="1">
      <c r="A88" s="45">
        <v>43556</v>
      </c>
      <c r="B88" s="41">
        <v>70</v>
      </c>
      <c r="C88" s="50" t="s">
        <v>816</v>
      </c>
      <c r="D88" s="41" t="str">
        <f>VLOOKUP(C88,'MASTER PURCHASE PARTY'!$B$4:$E$50002,2,FALSE)</f>
        <v>27AAHFP1154B1ZN</v>
      </c>
      <c r="E88" s="56" t="s">
        <v>845</v>
      </c>
      <c r="F88" s="52">
        <v>43567</v>
      </c>
      <c r="G88" s="52"/>
      <c r="H88" s="52"/>
      <c r="I88" s="52"/>
      <c r="J88" s="52"/>
      <c r="K88" s="52"/>
      <c r="L88" s="41" t="s">
        <v>787</v>
      </c>
      <c r="M88" s="12" t="s">
        <v>1545</v>
      </c>
      <c r="N88" s="28">
        <v>1200</v>
      </c>
      <c r="O88" s="20">
        <f t="shared" si="1"/>
        <v>60</v>
      </c>
      <c r="P88" s="284">
        <v>0</v>
      </c>
      <c r="Q88" s="284">
        <v>30</v>
      </c>
      <c r="R88" s="284">
        <v>30</v>
      </c>
      <c r="S88" s="284">
        <v>0</v>
      </c>
      <c r="T88" s="27">
        <v>1259.99</v>
      </c>
      <c r="U88" s="53">
        <v>100</v>
      </c>
      <c r="V88" s="12">
        <v>61169200</v>
      </c>
      <c r="W88" s="20">
        <f>VLOOKUP(V88,'MASTER PUR-HSN'!$A$4:$E$506,5,FALSE)</f>
        <v>5</v>
      </c>
      <c r="X88" s="12" t="s">
        <v>1482</v>
      </c>
      <c r="Y88" s="41" t="str">
        <f>VLOOKUP(C88,'MASTER PURCHASE PARTY'!$B$4:$E$50002,4,FALSE)</f>
        <v>Local</v>
      </c>
    </row>
    <row r="89" spans="1:25" s="49" customFormat="1">
      <c r="A89" s="45">
        <v>43556</v>
      </c>
      <c r="B89" s="41"/>
      <c r="C89" s="50" t="s">
        <v>816</v>
      </c>
      <c r="D89" s="41" t="str">
        <f>VLOOKUP(C89,'MASTER PURCHASE PARTY'!$B$4:$E$50002,2,FALSE)</f>
        <v>27AAHFP1154B1ZN</v>
      </c>
      <c r="E89" s="56" t="s">
        <v>845</v>
      </c>
      <c r="F89" s="52">
        <v>43567</v>
      </c>
      <c r="G89" s="52"/>
      <c r="H89" s="52"/>
      <c r="I89" s="52"/>
      <c r="J89" s="52"/>
      <c r="K89" s="52"/>
      <c r="L89" s="41" t="s">
        <v>787</v>
      </c>
      <c r="M89" s="12" t="s">
        <v>1545</v>
      </c>
      <c r="N89" s="28">
        <v>6480</v>
      </c>
      <c r="O89" s="20">
        <f t="shared" si="1"/>
        <v>324</v>
      </c>
      <c r="P89" s="284">
        <v>0</v>
      </c>
      <c r="Q89" s="284">
        <v>162</v>
      </c>
      <c r="R89" s="284">
        <v>162</v>
      </c>
      <c r="S89" s="284">
        <v>0</v>
      </c>
      <c r="T89" s="27">
        <v>6803.99</v>
      </c>
      <c r="U89" s="53">
        <v>24</v>
      </c>
      <c r="V89" s="12">
        <v>5407</v>
      </c>
      <c r="W89" s="20">
        <f>VLOOKUP(V89,'MASTER PUR-HSN'!$A$4:$E$506,5,FALSE)</f>
        <v>5</v>
      </c>
      <c r="X89" s="12" t="s">
        <v>1482</v>
      </c>
      <c r="Y89" s="41" t="str">
        <f>VLOOKUP(C89,'MASTER PURCHASE PARTY'!$B$4:$E$50002,4,FALSE)</f>
        <v>Local</v>
      </c>
    </row>
    <row r="90" spans="1:25" s="49" customFormat="1">
      <c r="A90" s="45">
        <v>43556</v>
      </c>
      <c r="B90" s="41"/>
      <c r="C90" s="50" t="s">
        <v>816</v>
      </c>
      <c r="D90" s="41" t="str">
        <f>VLOOKUP(C90,'MASTER PURCHASE PARTY'!$B$4:$E$50002,2,FALSE)</f>
        <v>27AAHFP1154B1ZN</v>
      </c>
      <c r="E90" s="56" t="s">
        <v>845</v>
      </c>
      <c r="F90" s="52">
        <v>43567</v>
      </c>
      <c r="G90" s="52"/>
      <c r="H90" s="52"/>
      <c r="I90" s="52"/>
      <c r="J90" s="52"/>
      <c r="K90" s="52"/>
      <c r="L90" s="41" t="s">
        <v>787</v>
      </c>
      <c r="M90" s="12" t="s">
        <v>1545</v>
      </c>
      <c r="N90" s="28">
        <v>1650</v>
      </c>
      <c r="O90" s="20">
        <f t="shared" si="1"/>
        <v>82.5</v>
      </c>
      <c r="P90" s="284">
        <v>0</v>
      </c>
      <c r="Q90" s="284">
        <v>41.25</v>
      </c>
      <c r="R90" s="284">
        <v>41.25</v>
      </c>
      <c r="S90" s="284">
        <v>0</v>
      </c>
      <c r="T90" s="27">
        <v>1732.49</v>
      </c>
      <c r="U90" s="53">
        <v>50</v>
      </c>
      <c r="V90" s="12">
        <v>60060000</v>
      </c>
      <c r="W90" s="20">
        <f>VLOOKUP(V90,'MASTER PUR-HSN'!$A$4:$E$506,5,FALSE)</f>
        <v>5</v>
      </c>
      <c r="X90" s="12" t="s">
        <v>1482</v>
      </c>
      <c r="Y90" s="41" t="str">
        <f>VLOOKUP(C90,'MASTER PURCHASE PARTY'!$B$4:$E$50002,4,FALSE)</f>
        <v>Local</v>
      </c>
    </row>
    <row r="91" spans="1:25" s="49" customFormat="1">
      <c r="A91" s="45">
        <v>43556</v>
      </c>
      <c r="B91" s="41">
        <v>71</v>
      </c>
      <c r="C91" s="50" t="s">
        <v>846</v>
      </c>
      <c r="D91" s="41" t="str">
        <f>VLOOKUP(C91,'MASTER PURCHASE PARTY'!$B$4:$E$50002,2,FALSE)</f>
        <v>27AAACM2185R1ZX</v>
      </c>
      <c r="E91" s="51">
        <v>9330003671</v>
      </c>
      <c r="F91" s="52">
        <v>43570</v>
      </c>
      <c r="G91" s="52"/>
      <c r="H91" s="52"/>
      <c r="I91" s="52"/>
      <c r="J91" s="52"/>
      <c r="K91" s="52"/>
      <c r="L91" s="41" t="s">
        <v>787</v>
      </c>
      <c r="M91" s="12" t="s">
        <v>1545</v>
      </c>
      <c r="N91" s="28">
        <v>28606</v>
      </c>
      <c r="O91" s="20">
        <f t="shared" si="1"/>
        <v>5149.08</v>
      </c>
      <c r="P91" s="284">
        <v>0</v>
      </c>
      <c r="Q91" s="284">
        <v>2574.54</v>
      </c>
      <c r="R91" s="284">
        <v>2574.54</v>
      </c>
      <c r="S91" s="284">
        <v>0</v>
      </c>
      <c r="T91" s="27">
        <v>33755</v>
      </c>
      <c r="U91" s="53">
        <v>80</v>
      </c>
      <c r="V91" s="12">
        <v>32082090</v>
      </c>
      <c r="W91" s="20">
        <f>VLOOKUP(V91,'MASTER PUR-HSN'!$A$4:$E$506,5,FALSE)</f>
        <v>18</v>
      </c>
      <c r="X91" s="12" t="s">
        <v>1482</v>
      </c>
      <c r="Y91" s="41" t="str">
        <f>VLOOKUP(C91,'MASTER PURCHASE PARTY'!$B$4:$E$50002,4,FALSE)</f>
        <v>Local</v>
      </c>
    </row>
    <row r="92" spans="1:25" s="49" customFormat="1">
      <c r="A92" s="45">
        <v>43556</v>
      </c>
      <c r="B92" s="41">
        <v>72</v>
      </c>
      <c r="C92" s="50" t="s">
        <v>788</v>
      </c>
      <c r="D92" s="41" t="str">
        <f>VLOOKUP(C92,'MASTER PURCHASE PARTY'!$B$4:$E$50002,2,FALSE)</f>
        <v>27AABCM2508F1ZU</v>
      </c>
      <c r="E92" s="51">
        <v>2041214540</v>
      </c>
      <c r="F92" s="52">
        <v>43571</v>
      </c>
      <c r="G92" s="52"/>
      <c r="H92" s="52"/>
      <c r="I92" s="52"/>
      <c r="J92" s="52"/>
      <c r="K92" s="52"/>
      <c r="L92" s="41" t="s">
        <v>787</v>
      </c>
      <c r="M92" s="12" t="s">
        <v>1545</v>
      </c>
      <c r="N92" s="28">
        <v>8184</v>
      </c>
      <c r="O92" s="20">
        <f t="shared" si="1"/>
        <v>2291.52</v>
      </c>
      <c r="P92" s="284">
        <v>0</v>
      </c>
      <c r="Q92" s="284">
        <v>1145.76</v>
      </c>
      <c r="R92" s="284">
        <v>1145.76</v>
      </c>
      <c r="S92" s="284">
        <v>0</v>
      </c>
      <c r="T92" s="27">
        <v>10475.52</v>
      </c>
      <c r="U92" s="53">
        <v>160</v>
      </c>
      <c r="V92" s="12">
        <v>87141090</v>
      </c>
      <c r="W92" s="20">
        <f>VLOOKUP(V92,'MASTER PUR-HSN'!$A$4:$E$506,5,FALSE)</f>
        <v>28</v>
      </c>
      <c r="X92" s="12" t="s">
        <v>1482</v>
      </c>
      <c r="Y92" s="41" t="str">
        <f>VLOOKUP(C92,'MASTER PURCHASE PARTY'!$B$4:$E$50002,4,FALSE)</f>
        <v>Local</v>
      </c>
    </row>
    <row r="93" spans="1:25" s="49" customFormat="1">
      <c r="A93" s="45">
        <v>43556</v>
      </c>
      <c r="B93" s="41">
        <v>73</v>
      </c>
      <c r="C93" s="50" t="s">
        <v>788</v>
      </c>
      <c r="D93" s="41" t="str">
        <f>VLOOKUP(C93,'MASTER PURCHASE PARTY'!$B$4:$E$50002,2,FALSE)</f>
        <v>27AABCM2508F1ZU</v>
      </c>
      <c r="E93" s="51">
        <v>2041214541</v>
      </c>
      <c r="F93" s="52">
        <v>43571</v>
      </c>
      <c r="G93" s="52"/>
      <c r="H93" s="52"/>
      <c r="I93" s="52"/>
      <c r="J93" s="52"/>
      <c r="K93" s="52"/>
      <c r="L93" s="41" t="s">
        <v>787</v>
      </c>
      <c r="M93" s="12" t="s">
        <v>1545</v>
      </c>
      <c r="N93" s="28">
        <v>6713.6</v>
      </c>
      <c r="O93" s="20">
        <f t="shared" si="1"/>
        <v>1879.8080000000002</v>
      </c>
      <c r="P93" s="284">
        <v>0</v>
      </c>
      <c r="Q93" s="284">
        <v>939.90400000000011</v>
      </c>
      <c r="R93" s="284">
        <v>939.90400000000011</v>
      </c>
      <c r="S93" s="284">
        <v>0</v>
      </c>
      <c r="T93" s="27">
        <v>8593.398000000001</v>
      </c>
      <c r="U93" s="53">
        <v>160</v>
      </c>
      <c r="V93" s="12">
        <v>87141090</v>
      </c>
      <c r="W93" s="20">
        <f>VLOOKUP(V93,'MASTER PUR-HSN'!$A$4:$E$506,5,FALSE)</f>
        <v>28</v>
      </c>
      <c r="X93" s="12" t="s">
        <v>1482</v>
      </c>
      <c r="Y93" s="41" t="str">
        <f>VLOOKUP(C93,'MASTER PURCHASE PARTY'!$B$4:$E$50002,4,FALSE)</f>
        <v>Local</v>
      </c>
    </row>
    <row r="94" spans="1:25" s="49" customFormat="1">
      <c r="A94" s="45">
        <v>43556</v>
      </c>
      <c r="B94" s="41">
        <v>74</v>
      </c>
      <c r="C94" s="50" t="s">
        <v>786</v>
      </c>
      <c r="D94" s="41" t="str">
        <f>VLOOKUP(C94,'MASTER PURCHASE PARTY'!$B$4:$E$50002,2,FALSE)</f>
        <v>27AAECM8871A1ZF</v>
      </c>
      <c r="E94" s="51">
        <v>192000468</v>
      </c>
      <c r="F94" s="52">
        <v>43571</v>
      </c>
      <c r="G94" s="52"/>
      <c r="H94" s="52"/>
      <c r="I94" s="52"/>
      <c r="J94" s="52"/>
      <c r="K94" s="52"/>
      <c r="L94" s="41" t="s">
        <v>787</v>
      </c>
      <c r="M94" s="12" t="s">
        <v>1545</v>
      </c>
      <c r="N94" s="28">
        <v>17483.52</v>
      </c>
      <c r="O94" s="20">
        <f t="shared" si="1"/>
        <v>4895.3856000000005</v>
      </c>
      <c r="P94" s="284">
        <v>0</v>
      </c>
      <c r="Q94" s="284">
        <v>2447.6928000000003</v>
      </c>
      <c r="R94" s="284">
        <v>2447.6928000000003</v>
      </c>
      <c r="S94" s="284">
        <v>0</v>
      </c>
      <c r="T94" s="27">
        <v>22378.895600000003</v>
      </c>
      <c r="U94" s="53">
        <v>12</v>
      </c>
      <c r="V94" s="12">
        <v>87089900</v>
      </c>
      <c r="W94" s="20">
        <f>VLOOKUP(V94,'MASTER PUR-HSN'!$A$4:$E$506,5,FALSE)</f>
        <v>28</v>
      </c>
      <c r="X94" s="12" t="s">
        <v>1482</v>
      </c>
      <c r="Y94" s="41" t="str">
        <f>VLOOKUP(C94,'MASTER PURCHASE PARTY'!$B$4:$E$50002,4,FALSE)</f>
        <v>Local</v>
      </c>
    </row>
    <row r="95" spans="1:25" s="49" customFormat="1">
      <c r="A95" s="45">
        <v>43556</v>
      </c>
      <c r="B95" s="41">
        <v>75</v>
      </c>
      <c r="C95" s="50" t="s">
        <v>786</v>
      </c>
      <c r="D95" s="41" t="str">
        <f>VLOOKUP(C95,'MASTER PURCHASE PARTY'!$B$4:$E$50002,2,FALSE)</f>
        <v>27AAECM8871A1ZF</v>
      </c>
      <c r="E95" s="51">
        <v>192000469</v>
      </c>
      <c r="F95" s="52">
        <v>43571</v>
      </c>
      <c r="G95" s="52"/>
      <c r="H95" s="52"/>
      <c r="I95" s="52"/>
      <c r="J95" s="52"/>
      <c r="K95" s="52"/>
      <c r="L95" s="41" t="s">
        <v>787</v>
      </c>
      <c r="M95" s="12" t="s">
        <v>1545</v>
      </c>
      <c r="N95" s="28">
        <v>17483.52</v>
      </c>
      <c r="O95" s="20">
        <f t="shared" si="1"/>
        <v>4895.3856000000005</v>
      </c>
      <c r="P95" s="284">
        <v>0</v>
      </c>
      <c r="Q95" s="284">
        <v>2447.6928000000003</v>
      </c>
      <c r="R95" s="284">
        <v>2447.6928000000003</v>
      </c>
      <c r="S95" s="284">
        <v>0</v>
      </c>
      <c r="T95" s="27">
        <v>22378.895600000003</v>
      </c>
      <c r="U95" s="53">
        <v>12</v>
      </c>
      <c r="V95" s="12">
        <v>87089900</v>
      </c>
      <c r="W95" s="20">
        <f>VLOOKUP(V95,'MASTER PUR-HSN'!$A$4:$E$506,5,FALSE)</f>
        <v>28</v>
      </c>
      <c r="X95" s="12" t="s">
        <v>1482</v>
      </c>
      <c r="Y95" s="41" t="str">
        <f>VLOOKUP(C95,'MASTER PURCHASE PARTY'!$B$4:$E$50002,4,FALSE)</f>
        <v>Local</v>
      </c>
    </row>
    <row r="96" spans="1:25" s="49" customFormat="1">
      <c r="A96" s="45">
        <v>43556</v>
      </c>
      <c r="B96" s="41">
        <v>76</v>
      </c>
      <c r="C96" s="50" t="s">
        <v>786</v>
      </c>
      <c r="D96" s="41" t="str">
        <f>VLOOKUP(C96,'MASTER PURCHASE PARTY'!$B$4:$E$50002,2,FALSE)</f>
        <v>27AAECM8871A1ZF</v>
      </c>
      <c r="E96" s="51">
        <v>192000478</v>
      </c>
      <c r="F96" s="52">
        <v>43571</v>
      </c>
      <c r="G96" s="52"/>
      <c r="H96" s="52"/>
      <c r="I96" s="52"/>
      <c r="J96" s="52"/>
      <c r="K96" s="52"/>
      <c r="L96" s="41" t="s">
        <v>787</v>
      </c>
      <c r="M96" s="12" t="s">
        <v>1545</v>
      </c>
      <c r="N96" s="28">
        <v>14569.6</v>
      </c>
      <c r="O96" s="20">
        <f t="shared" si="1"/>
        <v>4079.4879999999998</v>
      </c>
      <c r="P96" s="284">
        <v>0</v>
      </c>
      <c r="Q96" s="284">
        <v>2039.7439999999999</v>
      </c>
      <c r="R96" s="284">
        <v>2039.7439999999999</v>
      </c>
      <c r="S96" s="284">
        <v>0</v>
      </c>
      <c r="T96" s="27">
        <v>18649.078000000001</v>
      </c>
      <c r="U96" s="53">
        <v>10</v>
      </c>
      <c r="V96" s="12">
        <v>87089900</v>
      </c>
      <c r="W96" s="20">
        <f>VLOOKUP(V96,'MASTER PUR-HSN'!$A$4:$E$506,5,FALSE)</f>
        <v>28</v>
      </c>
      <c r="X96" s="12" t="s">
        <v>1482</v>
      </c>
      <c r="Y96" s="41" t="str">
        <f>VLOOKUP(C96,'MASTER PURCHASE PARTY'!$B$4:$E$50002,4,FALSE)</f>
        <v>Local</v>
      </c>
    </row>
    <row r="97" spans="1:25" s="49" customFormat="1">
      <c r="A97" s="45">
        <v>43556</v>
      </c>
      <c r="B97" s="41">
        <v>77</v>
      </c>
      <c r="C97" s="50" t="s">
        <v>848</v>
      </c>
      <c r="D97" s="41" t="str">
        <f>VLOOKUP(C97,'MASTER PURCHASE PARTY'!$B$4:$E$50002,2,FALSE)</f>
        <v>27AAACB4599E1ZL</v>
      </c>
      <c r="E97" s="56" t="s">
        <v>850</v>
      </c>
      <c r="F97" s="52">
        <v>43572</v>
      </c>
      <c r="G97" s="52"/>
      <c r="H97" s="52"/>
      <c r="I97" s="52"/>
      <c r="J97" s="52"/>
      <c r="K97" s="52"/>
      <c r="L97" s="41" t="s">
        <v>787</v>
      </c>
      <c r="M97" s="12" t="s">
        <v>1545</v>
      </c>
      <c r="N97" s="28">
        <v>14500.8</v>
      </c>
      <c r="O97" s="20">
        <f t="shared" si="1"/>
        <v>2610.1439999999998</v>
      </c>
      <c r="P97" s="284">
        <v>0</v>
      </c>
      <c r="Q97" s="284">
        <v>1305.0719999999999</v>
      </c>
      <c r="R97" s="284">
        <v>1305.0719999999999</v>
      </c>
      <c r="S97" s="284">
        <v>0</v>
      </c>
      <c r="T97" s="27">
        <v>17111.004000000001</v>
      </c>
      <c r="U97" s="53">
        <v>60</v>
      </c>
      <c r="V97" s="12">
        <v>32089090</v>
      </c>
      <c r="W97" s="20">
        <f>VLOOKUP(V97,'MASTER PUR-HSN'!$A$4:$E$506,5,FALSE)</f>
        <v>18</v>
      </c>
      <c r="X97" s="12" t="s">
        <v>1482</v>
      </c>
      <c r="Y97" s="41" t="str">
        <f>VLOOKUP(C97,'MASTER PURCHASE PARTY'!$B$4:$E$50002,4,FALSE)</f>
        <v>Local</v>
      </c>
    </row>
    <row r="98" spans="1:25" s="49" customFormat="1">
      <c r="A98" s="45">
        <v>43556</v>
      </c>
      <c r="B98" s="41">
        <v>78</v>
      </c>
      <c r="C98" s="50" t="s">
        <v>848</v>
      </c>
      <c r="D98" s="41" t="str">
        <f>VLOOKUP(C98,'MASTER PURCHASE PARTY'!$B$4:$E$50002,2,FALSE)</f>
        <v>27AAACB4599E1ZL</v>
      </c>
      <c r="E98" s="56" t="s">
        <v>851</v>
      </c>
      <c r="F98" s="52">
        <v>43572</v>
      </c>
      <c r="G98" s="52"/>
      <c r="H98" s="52"/>
      <c r="I98" s="52"/>
      <c r="J98" s="52"/>
      <c r="K98" s="52"/>
      <c r="L98" s="41" t="s">
        <v>787</v>
      </c>
      <c r="M98" s="12" t="s">
        <v>1545</v>
      </c>
      <c r="N98" s="28">
        <v>10100</v>
      </c>
      <c r="O98" s="20">
        <f t="shared" si="1"/>
        <v>1818</v>
      </c>
      <c r="P98" s="284">
        <v>0</v>
      </c>
      <c r="Q98" s="284">
        <v>909</v>
      </c>
      <c r="R98" s="284">
        <v>909</v>
      </c>
      <c r="S98" s="284">
        <v>0</v>
      </c>
      <c r="T98" s="27">
        <v>11918</v>
      </c>
      <c r="U98" s="53">
        <v>100</v>
      </c>
      <c r="V98" s="12">
        <v>38140010</v>
      </c>
      <c r="W98" s="20">
        <f>VLOOKUP(V98,'MASTER PUR-HSN'!$A$4:$E$506,5,FALSE)</f>
        <v>18</v>
      </c>
      <c r="X98" s="12" t="s">
        <v>1482</v>
      </c>
      <c r="Y98" s="41" t="str">
        <f>VLOOKUP(C98,'MASTER PURCHASE PARTY'!$B$4:$E$50002,4,FALSE)</f>
        <v>Local</v>
      </c>
    </row>
    <row r="99" spans="1:25" s="49" customFormat="1">
      <c r="A99" s="45">
        <v>43556</v>
      </c>
      <c r="B99" s="41">
        <v>79</v>
      </c>
      <c r="C99" s="50" t="s">
        <v>788</v>
      </c>
      <c r="D99" s="41" t="str">
        <f>VLOOKUP(C99,'MASTER PURCHASE PARTY'!$B$4:$E$50002,2,FALSE)</f>
        <v>27AABCM2508F1ZU</v>
      </c>
      <c r="E99" s="51">
        <v>2041214699</v>
      </c>
      <c r="F99" s="52">
        <v>43571</v>
      </c>
      <c r="G99" s="52"/>
      <c r="H99" s="52"/>
      <c r="I99" s="52"/>
      <c r="J99" s="52"/>
      <c r="K99" s="52"/>
      <c r="L99" s="41" t="s">
        <v>787</v>
      </c>
      <c r="M99" s="12" t="s">
        <v>1545</v>
      </c>
      <c r="N99" s="28">
        <v>5115</v>
      </c>
      <c r="O99" s="20">
        <f t="shared" si="1"/>
        <v>1432.2</v>
      </c>
      <c r="P99" s="284">
        <v>0</v>
      </c>
      <c r="Q99" s="284">
        <v>716.1</v>
      </c>
      <c r="R99" s="284">
        <v>716.1</v>
      </c>
      <c r="S99" s="284">
        <v>0</v>
      </c>
      <c r="T99" s="27">
        <v>6547.2000000000007</v>
      </c>
      <c r="U99" s="53">
        <v>100</v>
      </c>
      <c r="V99" s="12">
        <v>87141090</v>
      </c>
      <c r="W99" s="20">
        <f>VLOOKUP(V99,'MASTER PUR-HSN'!$A$4:$E$506,5,FALSE)</f>
        <v>28</v>
      </c>
      <c r="X99" s="12" t="s">
        <v>1482</v>
      </c>
      <c r="Y99" s="41" t="str">
        <f>VLOOKUP(C99,'MASTER PURCHASE PARTY'!$B$4:$E$50002,4,FALSE)</f>
        <v>Local</v>
      </c>
    </row>
    <row r="100" spans="1:25" s="49" customFormat="1">
      <c r="A100" s="45">
        <v>43556</v>
      </c>
      <c r="B100" s="41">
        <v>80</v>
      </c>
      <c r="C100" s="50" t="s">
        <v>788</v>
      </c>
      <c r="D100" s="41" t="str">
        <f>VLOOKUP(C100,'MASTER PURCHASE PARTY'!$B$4:$E$50002,2,FALSE)</f>
        <v>27AABCM2508F1ZU</v>
      </c>
      <c r="E100" s="51">
        <v>2041214700</v>
      </c>
      <c r="F100" s="52">
        <v>43571</v>
      </c>
      <c r="G100" s="52"/>
      <c r="H100" s="52"/>
      <c r="I100" s="52"/>
      <c r="J100" s="52"/>
      <c r="K100" s="52"/>
      <c r="L100" s="41" t="s">
        <v>787</v>
      </c>
      <c r="M100" s="12" t="s">
        <v>1545</v>
      </c>
      <c r="N100" s="28">
        <v>4196</v>
      </c>
      <c r="O100" s="20">
        <f t="shared" si="1"/>
        <v>1174.8800000000001</v>
      </c>
      <c r="P100" s="284">
        <v>0</v>
      </c>
      <c r="Q100" s="284">
        <v>587.44000000000005</v>
      </c>
      <c r="R100" s="284">
        <v>587.44000000000005</v>
      </c>
      <c r="S100" s="284">
        <v>0</v>
      </c>
      <c r="T100" s="27">
        <v>5370.880000000001</v>
      </c>
      <c r="U100" s="53">
        <v>100</v>
      </c>
      <c r="V100" s="12">
        <v>87141090</v>
      </c>
      <c r="W100" s="20">
        <f>VLOOKUP(V100,'MASTER PUR-HSN'!$A$4:$E$506,5,FALSE)</f>
        <v>28</v>
      </c>
      <c r="X100" s="12" t="s">
        <v>1482</v>
      </c>
      <c r="Y100" s="41" t="str">
        <f>VLOOKUP(C100,'MASTER PURCHASE PARTY'!$B$4:$E$50002,4,FALSE)</f>
        <v>Local</v>
      </c>
    </row>
    <row r="101" spans="1:25" s="49" customFormat="1">
      <c r="A101" s="45">
        <v>43556</v>
      </c>
      <c r="B101" s="41">
        <v>81</v>
      </c>
      <c r="C101" s="50" t="s">
        <v>788</v>
      </c>
      <c r="D101" s="41" t="str">
        <f>VLOOKUP(C101,'MASTER PURCHASE PARTY'!$B$4:$E$50002,2,FALSE)</f>
        <v>27AABCM2508F1ZU</v>
      </c>
      <c r="E101" s="51">
        <v>2041214653</v>
      </c>
      <c r="F101" s="52">
        <v>43571</v>
      </c>
      <c r="G101" s="52"/>
      <c r="H101" s="52"/>
      <c r="I101" s="52"/>
      <c r="J101" s="52"/>
      <c r="K101" s="52"/>
      <c r="L101" s="41" t="s">
        <v>787</v>
      </c>
      <c r="M101" s="12" t="s">
        <v>1545</v>
      </c>
      <c r="N101" s="28">
        <v>3708</v>
      </c>
      <c r="O101" s="20">
        <f t="shared" si="1"/>
        <v>1038.24</v>
      </c>
      <c r="P101" s="284">
        <v>0</v>
      </c>
      <c r="Q101" s="284">
        <v>519.12</v>
      </c>
      <c r="R101" s="284">
        <v>519.12</v>
      </c>
      <c r="S101" s="284">
        <v>0</v>
      </c>
      <c r="T101" s="27">
        <v>4746.24</v>
      </c>
      <c r="U101" s="53">
        <v>100</v>
      </c>
      <c r="V101" s="12">
        <v>87141090</v>
      </c>
      <c r="W101" s="20">
        <f>VLOOKUP(V101,'MASTER PUR-HSN'!$A$4:$E$506,5,FALSE)</f>
        <v>28</v>
      </c>
      <c r="X101" s="12" t="s">
        <v>1482</v>
      </c>
      <c r="Y101" s="41" t="str">
        <f>VLOOKUP(C101,'MASTER PURCHASE PARTY'!$B$4:$E$50002,4,FALSE)</f>
        <v>Local</v>
      </c>
    </row>
    <row r="102" spans="1:25" s="49" customFormat="1">
      <c r="A102" s="45">
        <v>43556</v>
      </c>
      <c r="B102" s="41">
        <v>82</v>
      </c>
      <c r="C102" s="50" t="s">
        <v>788</v>
      </c>
      <c r="D102" s="41" t="str">
        <f>VLOOKUP(C102,'MASTER PURCHASE PARTY'!$B$4:$E$50002,2,FALSE)</f>
        <v>27AABCM2508F1ZU</v>
      </c>
      <c r="E102" s="51">
        <v>2041214654</v>
      </c>
      <c r="F102" s="52">
        <v>43571</v>
      </c>
      <c r="G102" s="52"/>
      <c r="H102" s="52"/>
      <c r="I102" s="52"/>
      <c r="J102" s="52"/>
      <c r="K102" s="52"/>
      <c r="L102" s="41" t="s">
        <v>787</v>
      </c>
      <c r="M102" s="12" t="s">
        <v>1545</v>
      </c>
      <c r="N102" s="28">
        <v>3708</v>
      </c>
      <c r="O102" s="20">
        <f t="shared" si="1"/>
        <v>1038.24</v>
      </c>
      <c r="P102" s="284">
        <v>0</v>
      </c>
      <c r="Q102" s="284">
        <v>519.12</v>
      </c>
      <c r="R102" s="284">
        <v>519.12</v>
      </c>
      <c r="S102" s="284">
        <v>0</v>
      </c>
      <c r="T102" s="27">
        <v>4746.24</v>
      </c>
      <c r="U102" s="53">
        <v>100</v>
      </c>
      <c r="V102" s="12">
        <v>87141090</v>
      </c>
      <c r="W102" s="20">
        <f>VLOOKUP(V102,'MASTER PUR-HSN'!$A$4:$E$506,5,FALSE)</f>
        <v>28</v>
      </c>
      <c r="X102" s="12" t="s">
        <v>1482</v>
      </c>
      <c r="Y102" s="41" t="str">
        <f>VLOOKUP(C102,'MASTER PURCHASE PARTY'!$B$4:$E$50002,4,FALSE)</f>
        <v>Local</v>
      </c>
    </row>
    <row r="103" spans="1:25" s="49" customFormat="1">
      <c r="A103" s="45">
        <v>43556</v>
      </c>
      <c r="B103" s="41">
        <v>83</v>
      </c>
      <c r="C103" s="50" t="s">
        <v>788</v>
      </c>
      <c r="D103" s="41" t="str">
        <f>VLOOKUP(C103,'MASTER PURCHASE PARTY'!$B$4:$E$50002,2,FALSE)</f>
        <v>27AABCM2508F1ZU</v>
      </c>
      <c r="E103" s="51">
        <v>2041214697</v>
      </c>
      <c r="F103" s="52">
        <v>43571</v>
      </c>
      <c r="G103" s="52"/>
      <c r="H103" s="52"/>
      <c r="I103" s="52"/>
      <c r="J103" s="52"/>
      <c r="K103" s="52"/>
      <c r="L103" s="41" t="s">
        <v>787</v>
      </c>
      <c r="M103" s="12" t="s">
        <v>1545</v>
      </c>
      <c r="N103" s="28">
        <v>3708</v>
      </c>
      <c r="O103" s="20">
        <f t="shared" si="1"/>
        <v>1038.24</v>
      </c>
      <c r="P103" s="284">
        <v>0</v>
      </c>
      <c r="Q103" s="284">
        <v>519.12</v>
      </c>
      <c r="R103" s="284">
        <v>519.12</v>
      </c>
      <c r="S103" s="284">
        <v>0</v>
      </c>
      <c r="T103" s="27">
        <v>4746.24</v>
      </c>
      <c r="U103" s="53">
        <v>100</v>
      </c>
      <c r="V103" s="12">
        <v>87141090</v>
      </c>
      <c r="W103" s="20">
        <f>VLOOKUP(V103,'MASTER PUR-HSN'!$A$4:$E$506,5,FALSE)</f>
        <v>28</v>
      </c>
      <c r="X103" s="12" t="s">
        <v>1482</v>
      </c>
      <c r="Y103" s="41" t="str">
        <f>VLOOKUP(C103,'MASTER PURCHASE PARTY'!$B$4:$E$50002,4,FALSE)</f>
        <v>Local</v>
      </c>
    </row>
    <row r="104" spans="1:25" s="49" customFormat="1">
      <c r="A104" s="45">
        <v>43556</v>
      </c>
      <c r="B104" s="41">
        <v>84</v>
      </c>
      <c r="C104" s="50" t="s">
        <v>788</v>
      </c>
      <c r="D104" s="41" t="str">
        <f>VLOOKUP(C104,'MASTER PURCHASE PARTY'!$B$4:$E$50002,2,FALSE)</f>
        <v>27AABCM2508F1ZU</v>
      </c>
      <c r="E104" s="51">
        <v>2041214698</v>
      </c>
      <c r="F104" s="52">
        <v>43571</v>
      </c>
      <c r="G104" s="52"/>
      <c r="H104" s="52"/>
      <c r="I104" s="52"/>
      <c r="J104" s="52"/>
      <c r="K104" s="52"/>
      <c r="L104" s="41" t="s">
        <v>787</v>
      </c>
      <c r="M104" s="12" t="s">
        <v>1545</v>
      </c>
      <c r="N104" s="28">
        <v>3708</v>
      </c>
      <c r="O104" s="20">
        <f t="shared" si="1"/>
        <v>1038.24</v>
      </c>
      <c r="P104" s="284">
        <v>0</v>
      </c>
      <c r="Q104" s="284">
        <v>519.12</v>
      </c>
      <c r="R104" s="284">
        <v>519.12</v>
      </c>
      <c r="S104" s="284">
        <v>0</v>
      </c>
      <c r="T104" s="27">
        <v>4746.24</v>
      </c>
      <c r="U104" s="53">
        <v>100</v>
      </c>
      <c r="V104" s="12">
        <v>87141090</v>
      </c>
      <c r="W104" s="20">
        <f>VLOOKUP(V104,'MASTER PUR-HSN'!$A$4:$E$506,5,FALSE)</f>
        <v>28</v>
      </c>
      <c r="X104" s="12" t="s">
        <v>1482</v>
      </c>
      <c r="Y104" s="41" t="str">
        <f>VLOOKUP(C104,'MASTER PURCHASE PARTY'!$B$4:$E$50002,4,FALSE)</f>
        <v>Local</v>
      </c>
    </row>
    <row r="105" spans="1:25" s="49" customFormat="1">
      <c r="A105" s="45">
        <v>43556</v>
      </c>
      <c r="B105" s="41">
        <v>85</v>
      </c>
      <c r="C105" s="50" t="s">
        <v>852</v>
      </c>
      <c r="D105" s="41" t="str">
        <f>VLOOKUP(C105,'MASTER PURCHASE PARTY'!$B$4:$E$50002,2,FALSE)</f>
        <v>27AJAPG7696K1ZP</v>
      </c>
      <c r="E105" s="56" t="s">
        <v>854</v>
      </c>
      <c r="F105" s="52">
        <v>43556</v>
      </c>
      <c r="G105" s="52"/>
      <c r="H105" s="52"/>
      <c r="I105" s="52"/>
      <c r="J105" s="52"/>
      <c r="K105" s="52"/>
      <c r="L105" s="41" t="s">
        <v>787</v>
      </c>
      <c r="M105" s="12" t="s">
        <v>1545</v>
      </c>
      <c r="N105" s="28">
        <v>1400</v>
      </c>
      <c r="O105" s="20">
        <f t="shared" si="1"/>
        <v>252</v>
      </c>
      <c r="P105" s="284">
        <v>0</v>
      </c>
      <c r="Q105" s="284">
        <v>126</v>
      </c>
      <c r="R105" s="284">
        <v>126</v>
      </c>
      <c r="S105" s="284">
        <v>0</v>
      </c>
      <c r="T105" s="27">
        <v>1652</v>
      </c>
      <c r="U105" s="53">
        <v>10</v>
      </c>
      <c r="V105" s="12">
        <v>48211090</v>
      </c>
      <c r="W105" s="20">
        <f>VLOOKUP(V105,'MASTER PUR-HSN'!$A$4:$E$506,5,FALSE)</f>
        <v>18</v>
      </c>
      <c r="X105" s="12" t="s">
        <v>1482</v>
      </c>
      <c r="Y105" s="41" t="str">
        <f>VLOOKUP(C105,'MASTER PURCHASE PARTY'!$B$4:$E$50002,4,FALSE)</f>
        <v>Local</v>
      </c>
    </row>
    <row r="106" spans="1:25" s="49" customFormat="1">
      <c r="A106" s="45">
        <v>43556</v>
      </c>
      <c r="B106" s="41">
        <v>86</v>
      </c>
      <c r="C106" s="50" t="s">
        <v>806</v>
      </c>
      <c r="D106" s="41" t="str">
        <f>VLOOKUP(C106,'MASTER PURCHASE PARTY'!$B$4:$E$50002,2,FALSE)</f>
        <v>27AAECD2713N1ZK</v>
      </c>
      <c r="E106" s="51">
        <v>7887981646</v>
      </c>
      <c r="F106" s="52">
        <v>43573</v>
      </c>
      <c r="G106" s="52"/>
      <c r="H106" s="52"/>
      <c r="I106" s="52"/>
      <c r="J106" s="52"/>
      <c r="K106" s="52"/>
      <c r="L106" s="41" t="s">
        <v>787</v>
      </c>
      <c r="M106" s="12" t="s">
        <v>1545</v>
      </c>
      <c r="N106" s="28">
        <v>1880</v>
      </c>
      <c r="O106" s="20">
        <f t="shared" si="1"/>
        <v>338.40000000000003</v>
      </c>
      <c r="P106" s="284">
        <v>0</v>
      </c>
      <c r="Q106" s="284">
        <v>169.20000000000002</v>
      </c>
      <c r="R106" s="284">
        <v>169.20000000000002</v>
      </c>
      <c r="S106" s="284">
        <v>0</v>
      </c>
      <c r="T106" s="27">
        <v>2218.4999999999995</v>
      </c>
      <c r="U106" s="53">
        <v>4</v>
      </c>
      <c r="V106" s="12">
        <v>32082090</v>
      </c>
      <c r="W106" s="20">
        <f>VLOOKUP(V106,'MASTER PUR-HSN'!$A$4:$E$506,5,FALSE)</f>
        <v>18</v>
      </c>
      <c r="X106" s="12" t="s">
        <v>1482</v>
      </c>
      <c r="Y106" s="41" t="str">
        <f>VLOOKUP(C106,'MASTER PURCHASE PARTY'!$B$4:$E$50002,4,FALSE)</f>
        <v>Local</v>
      </c>
    </row>
    <row r="107" spans="1:25" s="49" customFormat="1">
      <c r="A107" s="45">
        <v>43556</v>
      </c>
      <c r="B107" s="41"/>
      <c r="C107" s="50" t="s">
        <v>806</v>
      </c>
      <c r="D107" s="41" t="str">
        <f>VLOOKUP(C107,'MASTER PURCHASE PARTY'!$B$4:$E$50002,2,FALSE)</f>
        <v>27AAECD2713N1ZK</v>
      </c>
      <c r="E107" s="51">
        <v>7887981646</v>
      </c>
      <c r="F107" s="52">
        <v>43573</v>
      </c>
      <c r="G107" s="52"/>
      <c r="H107" s="52"/>
      <c r="I107" s="52"/>
      <c r="J107" s="52"/>
      <c r="K107" s="52"/>
      <c r="L107" s="41" t="s">
        <v>787</v>
      </c>
      <c r="M107" s="12" t="s">
        <v>1545</v>
      </c>
      <c r="N107" s="28">
        <v>595</v>
      </c>
      <c r="O107" s="20">
        <f t="shared" si="1"/>
        <v>107.10000000000001</v>
      </c>
      <c r="P107" s="284">
        <v>0</v>
      </c>
      <c r="Q107" s="284">
        <v>53.550000000000004</v>
      </c>
      <c r="R107" s="284">
        <v>53.550000000000004</v>
      </c>
      <c r="S107" s="284">
        <v>0</v>
      </c>
      <c r="T107" s="27">
        <v>702.49999999999989</v>
      </c>
      <c r="U107" s="53">
        <v>1</v>
      </c>
      <c r="V107" s="12">
        <v>39119090</v>
      </c>
      <c r="W107" s="20">
        <f>VLOOKUP(V107,'MASTER PUR-HSN'!$A$4:$E$506,5,FALSE)</f>
        <v>18</v>
      </c>
      <c r="X107" s="12" t="s">
        <v>1482</v>
      </c>
      <c r="Y107" s="41" t="str">
        <f>VLOOKUP(C107,'MASTER PURCHASE PARTY'!$B$4:$E$50002,4,FALSE)</f>
        <v>Local</v>
      </c>
    </row>
    <row r="108" spans="1:25" s="49" customFormat="1">
      <c r="A108" s="45">
        <v>43556</v>
      </c>
      <c r="B108" s="41">
        <v>87</v>
      </c>
      <c r="C108" s="50" t="s">
        <v>806</v>
      </c>
      <c r="D108" s="41" t="str">
        <f>VLOOKUP(C108,'MASTER PURCHASE PARTY'!$B$4:$E$50002,2,FALSE)</f>
        <v>27AAECD2713N1ZK</v>
      </c>
      <c r="E108" s="51">
        <v>7887981645</v>
      </c>
      <c r="F108" s="52">
        <v>43573</v>
      </c>
      <c r="G108" s="52"/>
      <c r="H108" s="52"/>
      <c r="I108" s="52"/>
      <c r="J108" s="52"/>
      <c r="K108" s="52"/>
      <c r="L108" s="41" t="s">
        <v>787</v>
      </c>
      <c r="M108" s="12" t="s">
        <v>1545</v>
      </c>
      <c r="N108" s="28">
        <v>10200</v>
      </c>
      <c r="O108" s="20">
        <f t="shared" si="1"/>
        <v>1836</v>
      </c>
      <c r="P108" s="284">
        <v>0</v>
      </c>
      <c r="Q108" s="284">
        <v>918</v>
      </c>
      <c r="R108" s="284">
        <v>918</v>
      </c>
      <c r="S108" s="284">
        <v>0</v>
      </c>
      <c r="T108" s="27">
        <v>12036</v>
      </c>
      <c r="U108" s="53">
        <v>20</v>
      </c>
      <c r="V108" s="12">
        <v>32081090</v>
      </c>
      <c r="W108" s="20">
        <f>VLOOKUP(V108,'MASTER PUR-HSN'!$A$4:$E$506,5,FALSE)</f>
        <v>18</v>
      </c>
      <c r="X108" s="12" t="s">
        <v>1482</v>
      </c>
      <c r="Y108" s="41" t="str">
        <f>VLOOKUP(C108,'MASTER PURCHASE PARTY'!$B$4:$E$50002,4,FALSE)</f>
        <v>Local</v>
      </c>
    </row>
    <row r="109" spans="1:25" s="49" customFormat="1">
      <c r="A109" s="45">
        <v>43556</v>
      </c>
      <c r="B109" s="41">
        <v>88</v>
      </c>
      <c r="C109" s="50" t="s">
        <v>799</v>
      </c>
      <c r="D109" s="41" t="str">
        <f>VLOOKUP(C109,'MASTER PURCHASE PARTY'!$B$4:$E$50002,2,FALSE)</f>
        <v>27AAHCA1363L1ZK</v>
      </c>
      <c r="E109" s="56" t="s">
        <v>855</v>
      </c>
      <c r="F109" s="52">
        <v>43573</v>
      </c>
      <c r="G109" s="52"/>
      <c r="H109" s="52"/>
      <c r="I109" s="52"/>
      <c r="J109" s="52"/>
      <c r="K109" s="52"/>
      <c r="L109" s="41" t="s">
        <v>787</v>
      </c>
      <c r="M109" s="12" t="s">
        <v>1545</v>
      </c>
      <c r="N109" s="28">
        <v>21032</v>
      </c>
      <c r="O109" s="20">
        <f t="shared" si="1"/>
        <v>5888.96</v>
      </c>
      <c r="P109" s="284">
        <v>0</v>
      </c>
      <c r="Q109" s="284">
        <v>2944.48</v>
      </c>
      <c r="R109" s="284">
        <v>2944.48</v>
      </c>
      <c r="S109" s="284">
        <v>0</v>
      </c>
      <c r="T109" s="27">
        <v>26920.959999999999</v>
      </c>
      <c r="U109" s="53">
        <v>400</v>
      </c>
      <c r="V109" s="12">
        <v>87141900</v>
      </c>
      <c r="W109" s="20">
        <f>VLOOKUP(V109,'MASTER PUR-HSN'!$A$4:$E$506,5,FALSE)</f>
        <v>28</v>
      </c>
      <c r="X109" s="12" t="s">
        <v>1482</v>
      </c>
      <c r="Y109" s="41" t="str">
        <f>VLOOKUP(C109,'MASTER PURCHASE PARTY'!$B$4:$E$50002,4,FALSE)</f>
        <v>Local</v>
      </c>
    </row>
    <row r="110" spans="1:25" s="49" customFormat="1">
      <c r="A110" s="45">
        <v>43556</v>
      </c>
      <c r="B110" s="41">
        <v>89</v>
      </c>
      <c r="C110" s="50" t="s">
        <v>799</v>
      </c>
      <c r="D110" s="41" t="str">
        <f>VLOOKUP(C110,'MASTER PURCHASE PARTY'!$B$4:$E$50002,2,FALSE)</f>
        <v>27AAHCA1363L1ZK</v>
      </c>
      <c r="E110" s="56" t="s">
        <v>856</v>
      </c>
      <c r="F110" s="52">
        <v>43573</v>
      </c>
      <c r="G110" s="52"/>
      <c r="H110" s="52"/>
      <c r="I110" s="52"/>
      <c r="J110" s="52"/>
      <c r="K110" s="52"/>
      <c r="L110" s="41" t="s">
        <v>787</v>
      </c>
      <c r="M110" s="12" t="s">
        <v>1545</v>
      </c>
      <c r="N110" s="28">
        <v>29686.799999999999</v>
      </c>
      <c r="O110" s="20">
        <f t="shared" si="1"/>
        <v>8312.3040000000001</v>
      </c>
      <c r="P110" s="284">
        <v>0</v>
      </c>
      <c r="Q110" s="284">
        <v>4156.152</v>
      </c>
      <c r="R110" s="284">
        <v>4156.152</v>
      </c>
      <c r="S110" s="284">
        <v>0</v>
      </c>
      <c r="T110" s="27">
        <v>37999.103999999999</v>
      </c>
      <c r="U110" s="53">
        <v>1560</v>
      </c>
      <c r="V110" s="12">
        <v>87141900</v>
      </c>
      <c r="W110" s="20">
        <f>VLOOKUP(V110,'MASTER PUR-HSN'!$A$4:$E$506,5,FALSE)</f>
        <v>28</v>
      </c>
      <c r="X110" s="12" t="s">
        <v>1482</v>
      </c>
      <c r="Y110" s="41" t="str">
        <f>VLOOKUP(C110,'MASTER PURCHASE PARTY'!$B$4:$E$50002,4,FALSE)</f>
        <v>Local</v>
      </c>
    </row>
    <row r="111" spans="1:25" s="49" customFormat="1">
      <c r="A111" s="45">
        <v>43556</v>
      </c>
      <c r="B111" s="41">
        <v>90</v>
      </c>
      <c r="C111" s="50" t="s">
        <v>857</v>
      </c>
      <c r="D111" s="41" t="str">
        <f>VLOOKUP(C111,'MASTER PURCHASE PARTY'!$B$4:$E$50002,2,FALSE)</f>
        <v>27AABFI6338L1Z3</v>
      </c>
      <c r="E111" s="56" t="s">
        <v>859</v>
      </c>
      <c r="F111" s="52">
        <v>43573</v>
      </c>
      <c r="G111" s="52"/>
      <c r="H111" s="52"/>
      <c r="I111" s="52"/>
      <c r="J111" s="52"/>
      <c r="K111" s="52"/>
      <c r="L111" s="41" t="s">
        <v>842</v>
      </c>
      <c r="M111" s="12" t="s">
        <v>1545</v>
      </c>
      <c r="N111" s="28">
        <v>54740</v>
      </c>
      <c r="O111" s="20">
        <f t="shared" si="1"/>
        <v>9853.1999999999989</v>
      </c>
      <c r="P111" s="284">
        <v>0</v>
      </c>
      <c r="Q111" s="284">
        <v>4926.5999999999995</v>
      </c>
      <c r="R111" s="284">
        <v>4926.5999999999995</v>
      </c>
      <c r="S111" s="284">
        <v>0</v>
      </c>
      <c r="T111" s="27">
        <v>64593</v>
      </c>
      <c r="U111" s="53">
        <v>10</v>
      </c>
      <c r="V111" s="12">
        <v>84242000</v>
      </c>
      <c r="W111" s="20">
        <f>VLOOKUP(V111,'MASTER PUR-HSN'!$A$4:$E$506,5,FALSE)</f>
        <v>18</v>
      </c>
      <c r="X111" s="12" t="s">
        <v>1482</v>
      </c>
      <c r="Y111" s="41" t="str">
        <f>VLOOKUP(C111,'MASTER PURCHASE PARTY'!$B$4:$E$50002,4,FALSE)</f>
        <v>Local</v>
      </c>
    </row>
    <row r="112" spans="1:25" s="49" customFormat="1">
      <c r="A112" s="45">
        <v>43556</v>
      </c>
      <c r="B112" s="41">
        <v>91</v>
      </c>
      <c r="C112" s="50" t="s">
        <v>860</v>
      </c>
      <c r="D112" s="41" t="str">
        <f>VLOOKUP(C112,'MASTER PURCHASE PARTY'!$B$4:$E$50002,2,FALSE)</f>
        <v>27AYCPB9228K1ZA</v>
      </c>
      <c r="E112" s="56" t="s">
        <v>862</v>
      </c>
      <c r="F112" s="52">
        <v>43556</v>
      </c>
      <c r="G112" s="52"/>
      <c r="H112" s="52"/>
      <c r="I112" s="52"/>
      <c r="J112" s="52"/>
      <c r="K112" s="52"/>
      <c r="L112" s="41" t="s">
        <v>795</v>
      </c>
      <c r="M112" s="12" t="s">
        <v>1545</v>
      </c>
      <c r="N112" s="28">
        <v>3500</v>
      </c>
      <c r="O112" s="20">
        <f t="shared" si="1"/>
        <v>630</v>
      </c>
      <c r="P112" s="284">
        <v>0</v>
      </c>
      <c r="Q112" s="284">
        <v>315</v>
      </c>
      <c r="R112" s="284">
        <v>315</v>
      </c>
      <c r="S112" s="284">
        <v>0</v>
      </c>
      <c r="T112" s="27">
        <v>4130</v>
      </c>
      <c r="U112" s="53">
        <v>0</v>
      </c>
      <c r="V112" s="12" t="s">
        <v>863</v>
      </c>
      <c r="W112" s="20">
        <f>VLOOKUP(V112,'MASTER PUR-HSN'!$A$4:$E$506,5,FALSE)</f>
        <v>18</v>
      </c>
      <c r="X112" s="12" t="s">
        <v>1482</v>
      </c>
      <c r="Y112" s="41" t="str">
        <f>VLOOKUP(C112,'MASTER PURCHASE PARTY'!$B$4:$E$50002,4,FALSE)</f>
        <v>Local</v>
      </c>
    </row>
    <row r="113" spans="1:25" s="49" customFormat="1">
      <c r="A113" s="45">
        <v>43556</v>
      </c>
      <c r="B113" s="41">
        <v>92</v>
      </c>
      <c r="C113" s="50" t="s">
        <v>796</v>
      </c>
      <c r="D113" s="41" t="str">
        <f>VLOOKUP(C113,'MASTER PURCHASE PARTY'!$B$4:$E$50002,2,FALSE)</f>
        <v>27AAMFC2124K1ZG</v>
      </c>
      <c r="E113" s="51">
        <v>1038</v>
      </c>
      <c r="F113" s="52">
        <v>43572</v>
      </c>
      <c r="G113" s="52"/>
      <c r="H113" s="52"/>
      <c r="I113" s="52"/>
      <c r="J113" s="52"/>
      <c r="K113" s="52"/>
      <c r="L113" s="41" t="s">
        <v>787</v>
      </c>
      <c r="M113" s="12" t="s">
        <v>1545</v>
      </c>
      <c r="N113" s="28">
        <v>4536</v>
      </c>
      <c r="O113" s="20">
        <f t="shared" si="1"/>
        <v>816.48</v>
      </c>
      <c r="P113" s="284">
        <v>0</v>
      </c>
      <c r="Q113" s="284">
        <v>408.24</v>
      </c>
      <c r="R113" s="284">
        <v>408.24</v>
      </c>
      <c r="S113" s="284">
        <v>0</v>
      </c>
      <c r="T113" s="27">
        <v>5352.48</v>
      </c>
      <c r="U113" s="53">
        <v>20</v>
      </c>
      <c r="V113" s="12" t="s">
        <v>798</v>
      </c>
      <c r="W113" s="20">
        <f>VLOOKUP(V113,'MASTER PUR-HSN'!$A$4:$E$506,5,FALSE)</f>
        <v>18</v>
      </c>
      <c r="X113" s="12" t="s">
        <v>1482</v>
      </c>
      <c r="Y113" s="41" t="str">
        <f>VLOOKUP(C113,'MASTER PURCHASE PARTY'!$B$4:$E$50002,4,FALSE)</f>
        <v>Local</v>
      </c>
    </row>
    <row r="114" spans="1:25" s="49" customFormat="1">
      <c r="A114" s="45">
        <v>43556</v>
      </c>
      <c r="B114" s="41">
        <v>93</v>
      </c>
      <c r="C114" s="50" t="s">
        <v>789</v>
      </c>
      <c r="D114" s="41" t="str">
        <f>VLOOKUP(C114,'MASTER PURCHASE PARTY'!$B$4:$E$50002,2,FALSE)</f>
        <v>27AAACT1848E1ZH</v>
      </c>
      <c r="E114" s="56" t="s">
        <v>864</v>
      </c>
      <c r="F114" s="52">
        <v>43574</v>
      </c>
      <c r="G114" s="52"/>
      <c r="H114" s="52"/>
      <c r="I114" s="52"/>
      <c r="J114" s="52"/>
      <c r="K114" s="52"/>
      <c r="L114" s="41" t="s">
        <v>787</v>
      </c>
      <c r="M114" s="12" t="s">
        <v>1545</v>
      </c>
      <c r="N114" s="28">
        <v>3284</v>
      </c>
      <c r="O114" s="20">
        <f t="shared" si="1"/>
        <v>919.5200000000001</v>
      </c>
      <c r="P114" s="284">
        <v>0</v>
      </c>
      <c r="Q114" s="284">
        <v>459.76000000000005</v>
      </c>
      <c r="R114" s="284">
        <v>459.76000000000005</v>
      </c>
      <c r="S114" s="284">
        <v>0</v>
      </c>
      <c r="T114" s="27">
        <v>4203.5200000000004</v>
      </c>
      <c r="U114" s="53">
        <v>520</v>
      </c>
      <c r="V114" s="12">
        <v>87089900</v>
      </c>
      <c r="W114" s="20">
        <f>VLOOKUP(V114,'MASTER PUR-HSN'!$A$4:$E$506,5,FALSE)</f>
        <v>28</v>
      </c>
      <c r="X114" s="12" t="s">
        <v>1482</v>
      </c>
      <c r="Y114" s="41" t="str">
        <f>VLOOKUP(C114,'MASTER PURCHASE PARTY'!$B$4:$E$50002,4,FALSE)</f>
        <v>Local</v>
      </c>
    </row>
    <row r="115" spans="1:25" s="49" customFormat="1">
      <c r="A115" s="45">
        <v>43556</v>
      </c>
      <c r="B115" s="41">
        <v>94</v>
      </c>
      <c r="C115" s="50" t="s">
        <v>786</v>
      </c>
      <c r="D115" s="41" t="str">
        <f>VLOOKUP(C115,'MASTER PURCHASE PARTY'!$B$4:$E$50002,2,FALSE)</f>
        <v>27AAECM8871A1ZF</v>
      </c>
      <c r="E115" s="51">
        <v>192000599</v>
      </c>
      <c r="F115" s="52">
        <v>43574</v>
      </c>
      <c r="G115" s="52"/>
      <c r="H115" s="52"/>
      <c r="I115" s="52"/>
      <c r="J115" s="52"/>
      <c r="K115" s="52"/>
      <c r="L115" s="41" t="s">
        <v>787</v>
      </c>
      <c r="M115" s="12" t="s">
        <v>1545</v>
      </c>
      <c r="N115" s="28">
        <v>17483.52</v>
      </c>
      <c r="O115" s="20">
        <f t="shared" si="1"/>
        <v>4895.3856000000005</v>
      </c>
      <c r="P115" s="284">
        <v>0</v>
      </c>
      <c r="Q115" s="284">
        <v>2447.6928000000003</v>
      </c>
      <c r="R115" s="284">
        <v>2447.6928000000003</v>
      </c>
      <c r="S115" s="284">
        <v>0</v>
      </c>
      <c r="T115" s="27">
        <v>22378.895600000003</v>
      </c>
      <c r="U115" s="53">
        <v>12</v>
      </c>
      <c r="V115" s="12">
        <v>87089900</v>
      </c>
      <c r="W115" s="20">
        <f>VLOOKUP(V115,'MASTER PUR-HSN'!$A$4:$E$506,5,FALSE)</f>
        <v>28</v>
      </c>
      <c r="X115" s="12" t="s">
        <v>1482</v>
      </c>
      <c r="Y115" s="41" t="str">
        <f>VLOOKUP(C115,'MASTER PURCHASE PARTY'!$B$4:$E$50002,4,FALSE)</f>
        <v>Local</v>
      </c>
    </row>
    <row r="116" spans="1:25" s="49" customFormat="1">
      <c r="A116" s="45">
        <v>43556</v>
      </c>
      <c r="B116" s="41">
        <v>95</v>
      </c>
      <c r="C116" s="50" t="s">
        <v>786</v>
      </c>
      <c r="D116" s="41" t="str">
        <f>VLOOKUP(C116,'MASTER PURCHASE PARTY'!$B$4:$E$50002,2,FALSE)</f>
        <v>27AAECM8871A1ZF</v>
      </c>
      <c r="E116" s="51">
        <v>192000632</v>
      </c>
      <c r="F116" s="52">
        <v>43575</v>
      </c>
      <c r="G116" s="52"/>
      <c r="H116" s="52"/>
      <c r="I116" s="52"/>
      <c r="J116" s="52"/>
      <c r="K116" s="52"/>
      <c r="L116" s="41" t="s">
        <v>787</v>
      </c>
      <c r="M116" s="12" t="s">
        <v>1545</v>
      </c>
      <c r="N116" s="28">
        <v>17483.52</v>
      </c>
      <c r="O116" s="20">
        <f t="shared" si="1"/>
        <v>4895.3856000000005</v>
      </c>
      <c r="P116" s="284">
        <v>0</v>
      </c>
      <c r="Q116" s="284">
        <v>2447.6928000000003</v>
      </c>
      <c r="R116" s="284">
        <v>2447.6928000000003</v>
      </c>
      <c r="S116" s="284">
        <v>0</v>
      </c>
      <c r="T116" s="27">
        <v>22378.895600000003</v>
      </c>
      <c r="U116" s="53">
        <v>12</v>
      </c>
      <c r="V116" s="12">
        <v>87089900</v>
      </c>
      <c r="W116" s="20">
        <f>VLOOKUP(V116,'MASTER PUR-HSN'!$A$4:$E$506,5,FALSE)</f>
        <v>28</v>
      </c>
      <c r="X116" s="12" t="s">
        <v>1482</v>
      </c>
      <c r="Y116" s="41" t="str">
        <f>VLOOKUP(C116,'MASTER PURCHASE PARTY'!$B$4:$E$50002,4,FALSE)</f>
        <v>Local</v>
      </c>
    </row>
    <row r="117" spans="1:25" s="49" customFormat="1">
      <c r="A117" s="45">
        <v>43556</v>
      </c>
      <c r="B117" s="41">
        <v>96</v>
      </c>
      <c r="C117" s="50" t="s">
        <v>786</v>
      </c>
      <c r="D117" s="41" t="str">
        <f>VLOOKUP(C117,'MASTER PURCHASE PARTY'!$B$4:$E$50002,2,FALSE)</f>
        <v>27AAECM8871A1ZF</v>
      </c>
      <c r="E117" s="51">
        <v>192000639</v>
      </c>
      <c r="F117" s="52">
        <v>43575</v>
      </c>
      <c r="G117" s="52"/>
      <c r="H117" s="52"/>
      <c r="I117" s="52"/>
      <c r="J117" s="52"/>
      <c r="K117" s="52"/>
      <c r="L117" s="41" t="s">
        <v>787</v>
      </c>
      <c r="M117" s="12" t="s">
        <v>1545</v>
      </c>
      <c r="N117" s="28">
        <v>17483.52</v>
      </c>
      <c r="O117" s="20">
        <f t="shared" si="1"/>
        <v>4895.3856000000005</v>
      </c>
      <c r="P117" s="284">
        <v>0</v>
      </c>
      <c r="Q117" s="284">
        <v>2447.6928000000003</v>
      </c>
      <c r="R117" s="284">
        <v>2447.6928000000003</v>
      </c>
      <c r="S117" s="284">
        <v>0</v>
      </c>
      <c r="T117" s="27">
        <v>22378.895600000003</v>
      </c>
      <c r="U117" s="53">
        <v>12</v>
      </c>
      <c r="V117" s="12">
        <v>87089900</v>
      </c>
      <c r="W117" s="20">
        <f>VLOOKUP(V117,'MASTER PUR-HSN'!$A$4:$E$506,5,FALSE)</f>
        <v>28</v>
      </c>
      <c r="X117" s="12" t="s">
        <v>1482</v>
      </c>
      <c r="Y117" s="41" t="str">
        <f>VLOOKUP(C117,'MASTER PURCHASE PARTY'!$B$4:$E$50002,4,FALSE)</f>
        <v>Local</v>
      </c>
    </row>
    <row r="118" spans="1:25" s="49" customFormat="1">
      <c r="A118" s="45">
        <v>43556</v>
      </c>
      <c r="B118" s="41">
        <v>97</v>
      </c>
      <c r="C118" s="50" t="s">
        <v>786</v>
      </c>
      <c r="D118" s="41" t="str">
        <f>VLOOKUP(C118,'MASTER PURCHASE PARTY'!$B$4:$E$50002,2,FALSE)</f>
        <v>27AAECM8871A1ZF</v>
      </c>
      <c r="E118" s="51">
        <v>192000642</v>
      </c>
      <c r="F118" s="52">
        <v>43575</v>
      </c>
      <c r="G118" s="52"/>
      <c r="H118" s="52"/>
      <c r="I118" s="52"/>
      <c r="J118" s="52"/>
      <c r="K118" s="52"/>
      <c r="L118" s="41" t="s">
        <v>787</v>
      </c>
      <c r="M118" s="12" t="s">
        <v>1545</v>
      </c>
      <c r="N118" s="28">
        <v>17483.52</v>
      </c>
      <c r="O118" s="20">
        <f t="shared" si="1"/>
        <v>4895.3856000000005</v>
      </c>
      <c r="P118" s="284">
        <v>0</v>
      </c>
      <c r="Q118" s="284">
        <v>2447.6928000000003</v>
      </c>
      <c r="R118" s="284">
        <v>2447.6928000000003</v>
      </c>
      <c r="S118" s="284">
        <v>0</v>
      </c>
      <c r="T118" s="27">
        <v>22378.895600000003</v>
      </c>
      <c r="U118" s="53">
        <v>12</v>
      </c>
      <c r="V118" s="12">
        <v>87089900</v>
      </c>
      <c r="W118" s="20">
        <f>VLOOKUP(V118,'MASTER PUR-HSN'!$A$4:$E$506,5,FALSE)</f>
        <v>28</v>
      </c>
      <c r="X118" s="12" t="s">
        <v>1482</v>
      </c>
      <c r="Y118" s="41" t="str">
        <f>VLOOKUP(C118,'MASTER PURCHASE PARTY'!$B$4:$E$50002,4,FALSE)</f>
        <v>Local</v>
      </c>
    </row>
    <row r="119" spans="1:25" s="49" customFormat="1">
      <c r="A119" s="45">
        <v>43556</v>
      </c>
      <c r="B119" s="41">
        <v>98</v>
      </c>
      <c r="C119" s="50" t="s">
        <v>865</v>
      </c>
      <c r="D119" s="41" t="str">
        <f>VLOOKUP(C119,'MASTER PURCHASE PARTY'!$B$4:$E$50002,2,FALSE)</f>
        <v>27AAFFT6563N1ZH</v>
      </c>
      <c r="E119" s="56" t="s">
        <v>867</v>
      </c>
      <c r="F119" s="52">
        <v>43574</v>
      </c>
      <c r="G119" s="52"/>
      <c r="H119" s="52"/>
      <c r="I119" s="52"/>
      <c r="J119" s="52"/>
      <c r="K119" s="52"/>
      <c r="L119" s="41" t="s">
        <v>787</v>
      </c>
      <c r="M119" s="12" t="s">
        <v>1545</v>
      </c>
      <c r="N119" s="28">
        <v>1275</v>
      </c>
      <c r="O119" s="20">
        <f t="shared" si="1"/>
        <v>229.5</v>
      </c>
      <c r="P119" s="284">
        <v>0</v>
      </c>
      <c r="Q119" s="284">
        <v>114.75</v>
      </c>
      <c r="R119" s="284">
        <v>114.75</v>
      </c>
      <c r="S119" s="284">
        <v>0</v>
      </c>
      <c r="T119" s="27">
        <v>1505</v>
      </c>
      <c r="U119" s="53">
        <v>1</v>
      </c>
      <c r="V119" s="12">
        <v>32082090</v>
      </c>
      <c r="W119" s="20">
        <f>VLOOKUP(V119,'MASTER PUR-HSN'!$A$4:$E$506,5,FALSE)</f>
        <v>18</v>
      </c>
      <c r="X119" s="12" t="s">
        <v>1482</v>
      </c>
      <c r="Y119" s="41" t="str">
        <f>VLOOKUP(C119,'MASTER PURCHASE PARTY'!$B$4:$E$50002,4,FALSE)</f>
        <v>Local</v>
      </c>
    </row>
    <row r="120" spans="1:25" s="49" customFormat="1">
      <c r="A120" s="45">
        <v>43556</v>
      </c>
      <c r="B120" s="41">
        <v>99</v>
      </c>
      <c r="C120" s="50" t="s">
        <v>789</v>
      </c>
      <c r="D120" s="41" t="str">
        <f>VLOOKUP(C120,'MASTER PURCHASE PARTY'!$B$4:$E$50002,2,FALSE)</f>
        <v>27AAACT1848E1ZH</v>
      </c>
      <c r="E120" s="56" t="s">
        <v>868</v>
      </c>
      <c r="F120" s="52">
        <v>43576</v>
      </c>
      <c r="G120" s="52"/>
      <c r="H120" s="52"/>
      <c r="I120" s="52"/>
      <c r="J120" s="52"/>
      <c r="K120" s="52"/>
      <c r="L120" s="41" t="s">
        <v>787</v>
      </c>
      <c r="M120" s="12" t="s">
        <v>1545</v>
      </c>
      <c r="N120" s="28">
        <v>5770.8</v>
      </c>
      <c r="O120" s="20">
        <f t="shared" si="1"/>
        <v>1615.8240000000001</v>
      </c>
      <c r="P120" s="284">
        <v>0</v>
      </c>
      <c r="Q120" s="284">
        <v>807.91200000000003</v>
      </c>
      <c r="R120" s="284">
        <v>807.91200000000003</v>
      </c>
      <c r="S120" s="284">
        <v>0</v>
      </c>
      <c r="T120" s="27">
        <v>7386.6240000000007</v>
      </c>
      <c r="U120" s="53">
        <v>36</v>
      </c>
      <c r="V120" s="12">
        <v>87082900</v>
      </c>
      <c r="W120" s="20">
        <f>VLOOKUP(V120,'MASTER PUR-HSN'!$A$4:$E$506,5,FALSE)</f>
        <v>28</v>
      </c>
      <c r="X120" s="12" t="s">
        <v>1482</v>
      </c>
      <c r="Y120" s="41" t="str">
        <f>VLOOKUP(C120,'MASTER PURCHASE PARTY'!$B$4:$E$50002,4,FALSE)</f>
        <v>Local</v>
      </c>
    </row>
    <row r="121" spans="1:25" s="49" customFormat="1">
      <c r="A121" s="45">
        <v>43556</v>
      </c>
      <c r="B121" s="41">
        <v>100</v>
      </c>
      <c r="C121" s="50" t="s">
        <v>789</v>
      </c>
      <c r="D121" s="41" t="str">
        <f>VLOOKUP(C121,'MASTER PURCHASE PARTY'!$B$4:$E$50002,2,FALSE)</f>
        <v>27AAACT1848E1ZH</v>
      </c>
      <c r="E121" s="56" t="s">
        <v>869</v>
      </c>
      <c r="F121" s="52">
        <v>43576</v>
      </c>
      <c r="G121" s="52"/>
      <c r="H121" s="52"/>
      <c r="I121" s="52"/>
      <c r="J121" s="52"/>
      <c r="K121" s="52"/>
      <c r="L121" s="41" t="s">
        <v>787</v>
      </c>
      <c r="M121" s="12" t="s">
        <v>1545</v>
      </c>
      <c r="N121" s="28">
        <v>4810.24</v>
      </c>
      <c r="O121" s="20">
        <f t="shared" si="1"/>
        <v>1346.8671999999999</v>
      </c>
      <c r="P121" s="284">
        <v>0</v>
      </c>
      <c r="Q121" s="284">
        <v>673.43359999999996</v>
      </c>
      <c r="R121" s="284">
        <v>673.43359999999996</v>
      </c>
      <c r="S121" s="284">
        <v>0</v>
      </c>
      <c r="T121" s="27">
        <v>6157.1072000000004</v>
      </c>
      <c r="U121" s="53">
        <v>32</v>
      </c>
      <c r="V121" s="12">
        <v>87089900</v>
      </c>
      <c r="W121" s="20">
        <f>VLOOKUP(V121,'MASTER PUR-HSN'!$A$4:$E$506,5,FALSE)</f>
        <v>28</v>
      </c>
      <c r="X121" s="12" t="s">
        <v>1482</v>
      </c>
      <c r="Y121" s="41" t="str">
        <f>VLOOKUP(C121,'MASTER PURCHASE PARTY'!$B$4:$E$50002,4,FALSE)</f>
        <v>Local</v>
      </c>
    </row>
    <row r="122" spans="1:25" s="49" customFormat="1">
      <c r="A122" s="45">
        <v>43556</v>
      </c>
      <c r="B122" s="41">
        <v>101</v>
      </c>
      <c r="C122" s="50" t="s">
        <v>786</v>
      </c>
      <c r="D122" s="41" t="str">
        <f>VLOOKUP(C122,'MASTER PURCHASE PARTY'!$B$4:$E$50002,2,FALSE)</f>
        <v>27AAECM8871A1ZF</v>
      </c>
      <c r="E122" s="51">
        <v>192000659</v>
      </c>
      <c r="F122" s="52">
        <v>43577</v>
      </c>
      <c r="G122" s="52"/>
      <c r="H122" s="52"/>
      <c r="I122" s="52"/>
      <c r="J122" s="52"/>
      <c r="K122" s="52"/>
      <c r="L122" s="41" t="s">
        <v>787</v>
      </c>
      <c r="M122" s="12" t="s">
        <v>1545</v>
      </c>
      <c r="N122" s="28">
        <v>17483.52</v>
      </c>
      <c r="O122" s="20">
        <f t="shared" si="1"/>
        <v>4895.3856000000005</v>
      </c>
      <c r="P122" s="284">
        <v>0</v>
      </c>
      <c r="Q122" s="284">
        <v>2447.6928000000003</v>
      </c>
      <c r="R122" s="284">
        <v>2447.6928000000003</v>
      </c>
      <c r="S122" s="284">
        <v>0</v>
      </c>
      <c r="T122" s="27">
        <v>22378.895600000003</v>
      </c>
      <c r="U122" s="53">
        <v>12</v>
      </c>
      <c r="V122" s="12">
        <v>87089900</v>
      </c>
      <c r="W122" s="20">
        <f>VLOOKUP(V122,'MASTER PUR-HSN'!$A$4:$E$506,5,FALSE)</f>
        <v>28</v>
      </c>
      <c r="X122" s="12" t="s">
        <v>1482</v>
      </c>
      <c r="Y122" s="41" t="str">
        <f>VLOOKUP(C122,'MASTER PURCHASE PARTY'!$B$4:$E$50002,4,FALSE)</f>
        <v>Local</v>
      </c>
    </row>
    <row r="123" spans="1:25" s="49" customFormat="1">
      <c r="A123" s="45">
        <v>43556</v>
      </c>
      <c r="B123" s="41">
        <v>102</v>
      </c>
      <c r="C123" s="50" t="s">
        <v>870</v>
      </c>
      <c r="D123" s="41" t="str">
        <f>VLOOKUP(C123,'MASTER PURCHASE PARTY'!$B$4:$E$50002,2,FALSE)</f>
        <v>27AHVPG8951G1ZQ</v>
      </c>
      <c r="E123" s="56" t="s">
        <v>872</v>
      </c>
      <c r="F123" s="52">
        <v>43577</v>
      </c>
      <c r="G123" s="52"/>
      <c r="H123" s="52"/>
      <c r="I123" s="52"/>
      <c r="J123" s="52"/>
      <c r="K123" s="52"/>
      <c r="L123" s="41" t="s">
        <v>787</v>
      </c>
      <c r="M123" s="12" t="s">
        <v>1545</v>
      </c>
      <c r="N123" s="28">
        <v>1000</v>
      </c>
      <c r="O123" s="20">
        <f t="shared" si="1"/>
        <v>180</v>
      </c>
      <c r="P123" s="284">
        <v>0</v>
      </c>
      <c r="Q123" s="284">
        <v>90</v>
      </c>
      <c r="R123" s="284">
        <v>90</v>
      </c>
      <c r="S123" s="284">
        <v>0</v>
      </c>
      <c r="T123" s="27">
        <v>1180</v>
      </c>
      <c r="U123" s="53">
        <v>1</v>
      </c>
      <c r="V123" s="12">
        <v>8443</v>
      </c>
      <c r="W123" s="20">
        <f>VLOOKUP(V123,'MASTER PUR-HSN'!$A$4:$E$506,5,FALSE)</f>
        <v>18</v>
      </c>
      <c r="X123" s="12" t="s">
        <v>1482</v>
      </c>
      <c r="Y123" s="41" t="str">
        <f>VLOOKUP(C123,'MASTER PURCHASE PARTY'!$B$4:$E$50002,4,FALSE)</f>
        <v>Local</v>
      </c>
    </row>
    <row r="124" spans="1:25" s="49" customFormat="1">
      <c r="A124" s="45">
        <v>43556</v>
      </c>
      <c r="B124" s="41">
        <v>103</v>
      </c>
      <c r="C124" s="50" t="s">
        <v>873</v>
      </c>
      <c r="D124" s="41" t="str">
        <f>VLOOKUP(C124,'MASTER PURCHASE PARTY'!$B$4:$E$50002,2,FALSE)</f>
        <v>27AACFA1881H1ZL</v>
      </c>
      <c r="E124" s="51">
        <v>764</v>
      </c>
      <c r="F124" s="52">
        <v>43577</v>
      </c>
      <c r="G124" s="52"/>
      <c r="H124" s="52"/>
      <c r="I124" s="52"/>
      <c r="J124" s="52"/>
      <c r="K124" s="52"/>
      <c r="L124" s="41" t="s">
        <v>787</v>
      </c>
      <c r="M124" s="12" t="s">
        <v>1545</v>
      </c>
      <c r="N124" s="28">
        <v>1946</v>
      </c>
      <c r="O124" s="20">
        <f t="shared" si="1"/>
        <v>544.88</v>
      </c>
      <c r="P124" s="284">
        <v>0</v>
      </c>
      <c r="Q124" s="284">
        <v>272.44</v>
      </c>
      <c r="R124" s="284">
        <v>272.44</v>
      </c>
      <c r="S124" s="284">
        <v>0</v>
      </c>
      <c r="T124" s="27">
        <v>2490.88</v>
      </c>
      <c r="U124" s="53">
        <v>700</v>
      </c>
      <c r="V124" s="12">
        <v>87141900</v>
      </c>
      <c r="W124" s="20">
        <f>VLOOKUP(V124,'MASTER PUR-HSN'!$A$4:$E$506,5,FALSE)</f>
        <v>28</v>
      </c>
      <c r="X124" s="12" t="s">
        <v>1482</v>
      </c>
      <c r="Y124" s="41" t="str">
        <f>VLOOKUP(C124,'MASTER PURCHASE PARTY'!$B$4:$E$50002,4,FALSE)</f>
        <v>Local</v>
      </c>
    </row>
    <row r="125" spans="1:25" s="49" customFormat="1">
      <c r="A125" s="45">
        <v>43556</v>
      </c>
      <c r="B125" s="41">
        <v>104</v>
      </c>
      <c r="C125" s="50" t="s">
        <v>786</v>
      </c>
      <c r="D125" s="41" t="str">
        <f>VLOOKUP(C125,'MASTER PURCHASE PARTY'!$B$4:$E$50002,2,FALSE)</f>
        <v>27AAECM8871A1ZF</v>
      </c>
      <c r="E125" s="51">
        <v>192000722</v>
      </c>
      <c r="F125" s="52">
        <v>43578</v>
      </c>
      <c r="G125" s="52"/>
      <c r="H125" s="52"/>
      <c r="I125" s="52"/>
      <c r="J125" s="52"/>
      <c r="K125" s="52"/>
      <c r="L125" s="41" t="s">
        <v>787</v>
      </c>
      <c r="M125" s="12" t="s">
        <v>1545</v>
      </c>
      <c r="N125" s="28">
        <v>17483.52</v>
      </c>
      <c r="O125" s="20">
        <f t="shared" si="1"/>
        <v>4895.3856000000005</v>
      </c>
      <c r="P125" s="284">
        <v>0</v>
      </c>
      <c r="Q125" s="284">
        <v>2447.6928000000003</v>
      </c>
      <c r="R125" s="284">
        <v>2447.6928000000003</v>
      </c>
      <c r="S125" s="284">
        <v>0</v>
      </c>
      <c r="T125" s="27">
        <v>22378.895600000003</v>
      </c>
      <c r="U125" s="53">
        <v>12</v>
      </c>
      <c r="V125" s="12">
        <v>87089900</v>
      </c>
      <c r="W125" s="20">
        <f>VLOOKUP(V125,'MASTER PUR-HSN'!$A$4:$E$506,5,FALSE)</f>
        <v>28</v>
      </c>
      <c r="X125" s="12" t="s">
        <v>1482</v>
      </c>
      <c r="Y125" s="41" t="str">
        <f>VLOOKUP(C125,'MASTER PURCHASE PARTY'!$B$4:$E$50002,4,FALSE)</f>
        <v>Local</v>
      </c>
    </row>
    <row r="126" spans="1:25" s="49" customFormat="1">
      <c r="A126" s="45">
        <v>43556</v>
      </c>
      <c r="B126" s="41">
        <v>105</v>
      </c>
      <c r="C126" s="50" t="s">
        <v>786</v>
      </c>
      <c r="D126" s="41" t="str">
        <f>VLOOKUP(C126,'MASTER PURCHASE PARTY'!$B$4:$E$50002,2,FALSE)</f>
        <v>27AAECM8871A1ZF</v>
      </c>
      <c r="E126" s="51">
        <v>192000729</v>
      </c>
      <c r="F126" s="52">
        <v>43578</v>
      </c>
      <c r="G126" s="52"/>
      <c r="H126" s="52"/>
      <c r="I126" s="52"/>
      <c r="J126" s="52"/>
      <c r="K126" s="52"/>
      <c r="L126" s="41" t="s">
        <v>787</v>
      </c>
      <c r="M126" s="12" t="s">
        <v>1545</v>
      </c>
      <c r="N126" s="28">
        <v>17483.52</v>
      </c>
      <c r="O126" s="20">
        <f t="shared" si="1"/>
        <v>4895.3856000000005</v>
      </c>
      <c r="P126" s="284">
        <v>0</v>
      </c>
      <c r="Q126" s="284">
        <v>2447.6928000000003</v>
      </c>
      <c r="R126" s="284">
        <v>2447.6928000000003</v>
      </c>
      <c r="S126" s="284">
        <v>0</v>
      </c>
      <c r="T126" s="27">
        <v>22378.895600000003</v>
      </c>
      <c r="U126" s="53">
        <v>12</v>
      </c>
      <c r="V126" s="12">
        <v>87089900</v>
      </c>
      <c r="W126" s="20">
        <f>VLOOKUP(V126,'MASTER PUR-HSN'!$A$4:$E$506,5,FALSE)</f>
        <v>28</v>
      </c>
      <c r="X126" s="12" t="s">
        <v>1482</v>
      </c>
      <c r="Y126" s="41" t="str">
        <f>VLOOKUP(C126,'MASTER PURCHASE PARTY'!$B$4:$E$50002,4,FALSE)</f>
        <v>Local</v>
      </c>
    </row>
    <row r="127" spans="1:25" s="49" customFormat="1">
      <c r="A127" s="45">
        <v>43556</v>
      </c>
      <c r="B127" s="41">
        <v>106</v>
      </c>
      <c r="C127" s="50" t="s">
        <v>786</v>
      </c>
      <c r="D127" s="41" t="str">
        <f>VLOOKUP(C127,'MASTER PURCHASE PARTY'!$B$4:$E$50002,2,FALSE)</f>
        <v>27AAECM8871A1ZF</v>
      </c>
      <c r="E127" s="51">
        <v>192000730</v>
      </c>
      <c r="F127" s="52">
        <v>43578</v>
      </c>
      <c r="G127" s="52"/>
      <c r="H127" s="52"/>
      <c r="I127" s="52"/>
      <c r="J127" s="52"/>
      <c r="K127" s="52"/>
      <c r="L127" s="41" t="s">
        <v>787</v>
      </c>
      <c r="M127" s="12" t="s">
        <v>1545</v>
      </c>
      <c r="N127" s="28">
        <v>17483.52</v>
      </c>
      <c r="O127" s="20">
        <f t="shared" si="1"/>
        <v>4895.3856000000005</v>
      </c>
      <c r="P127" s="284">
        <v>0</v>
      </c>
      <c r="Q127" s="284">
        <v>2447.6928000000003</v>
      </c>
      <c r="R127" s="284">
        <v>2447.6928000000003</v>
      </c>
      <c r="S127" s="284">
        <v>0</v>
      </c>
      <c r="T127" s="27">
        <v>22378.895600000003</v>
      </c>
      <c r="U127" s="53">
        <v>12</v>
      </c>
      <c r="V127" s="12">
        <v>87089900</v>
      </c>
      <c r="W127" s="20">
        <f>VLOOKUP(V127,'MASTER PUR-HSN'!$A$4:$E$506,5,FALSE)</f>
        <v>28</v>
      </c>
      <c r="X127" s="12" t="s">
        <v>1482</v>
      </c>
      <c r="Y127" s="41" t="str">
        <f>VLOOKUP(C127,'MASTER PURCHASE PARTY'!$B$4:$E$50002,4,FALSE)</f>
        <v>Local</v>
      </c>
    </row>
    <row r="128" spans="1:25" s="49" customFormat="1">
      <c r="A128" s="45">
        <v>43556</v>
      </c>
      <c r="B128" s="41">
        <v>107</v>
      </c>
      <c r="C128" s="50" t="s">
        <v>788</v>
      </c>
      <c r="D128" s="41" t="str">
        <f>VLOOKUP(C128,'MASTER PURCHASE PARTY'!$B$4:$E$50002,2,FALSE)</f>
        <v>27AABCM2508F1ZU</v>
      </c>
      <c r="E128" s="51">
        <v>2041216299</v>
      </c>
      <c r="F128" s="52">
        <v>43578</v>
      </c>
      <c r="G128" s="52"/>
      <c r="H128" s="52"/>
      <c r="I128" s="52"/>
      <c r="J128" s="52"/>
      <c r="K128" s="52"/>
      <c r="L128" s="41" t="s">
        <v>787</v>
      </c>
      <c r="M128" s="12" t="s">
        <v>1545</v>
      </c>
      <c r="N128" s="28">
        <v>5562</v>
      </c>
      <c r="O128" s="20">
        <f t="shared" si="1"/>
        <v>1557.36</v>
      </c>
      <c r="P128" s="284">
        <v>0</v>
      </c>
      <c r="Q128" s="284">
        <v>778.68</v>
      </c>
      <c r="R128" s="284">
        <v>778.68</v>
      </c>
      <c r="S128" s="284">
        <v>0</v>
      </c>
      <c r="T128" s="27">
        <v>7119.3600000000006</v>
      </c>
      <c r="U128" s="53">
        <v>150</v>
      </c>
      <c r="V128" s="12">
        <v>87141090</v>
      </c>
      <c r="W128" s="20">
        <f>VLOOKUP(V128,'MASTER PUR-HSN'!$A$4:$E$506,5,FALSE)</f>
        <v>28</v>
      </c>
      <c r="X128" s="12" t="s">
        <v>1482</v>
      </c>
      <c r="Y128" s="41" t="str">
        <f>VLOOKUP(C128,'MASTER PURCHASE PARTY'!$B$4:$E$50002,4,FALSE)</f>
        <v>Local</v>
      </c>
    </row>
    <row r="129" spans="1:25" s="49" customFormat="1">
      <c r="A129" s="45">
        <v>43556</v>
      </c>
      <c r="B129" s="41">
        <v>108</v>
      </c>
      <c r="C129" s="50" t="s">
        <v>788</v>
      </c>
      <c r="D129" s="41" t="str">
        <f>VLOOKUP(C129,'MASTER PURCHASE PARTY'!$B$4:$E$50002,2,FALSE)</f>
        <v>27AABCM2508F1ZU</v>
      </c>
      <c r="E129" s="51">
        <v>2041216300</v>
      </c>
      <c r="F129" s="52">
        <v>43578</v>
      </c>
      <c r="G129" s="52"/>
      <c r="H129" s="52"/>
      <c r="I129" s="52"/>
      <c r="J129" s="52"/>
      <c r="K129" s="52"/>
      <c r="L129" s="41" t="s">
        <v>787</v>
      </c>
      <c r="M129" s="12" t="s">
        <v>1545</v>
      </c>
      <c r="N129" s="28">
        <v>5562</v>
      </c>
      <c r="O129" s="20">
        <f t="shared" si="1"/>
        <v>1557.36</v>
      </c>
      <c r="P129" s="284">
        <v>0</v>
      </c>
      <c r="Q129" s="284">
        <v>778.68</v>
      </c>
      <c r="R129" s="284">
        <v>778.68</v>
      </c>
      <c r="S129" s="284">
        <v>0</v>
      </c>
      <c r="T129" s="27">
        <v>7119.3600000000006</v>
      </c>
      <c r="U129" s="53">
        <v>150</v>
      </c>
      <c r="V129" s="12">
        <v>87141090</v>
      </c>
      <c r="W129" s="20">
        <f>VLOOKUP(V129,'MASTER PUR-HSN'!$A$4:$E$506,5,FALSE)</f>
        <v>28</v>
      </c>
      <c r="X129" s="12" t="s">
        <v>1482</v>
      </c>
      <c r="Y129" s="41" t="str">
        <f>VLOOKUP(C129,'MASTER PURCHASE PARTY'!$B$4:$E$50002,4,FALSE)</f>
        <v>Local</v>
      </c>
    </row>
    <row r="130" spans="1:25" s="49" customFormat="1">
      <c r="A130" s="45">
        <v>43556</v>
      </c>
      <c r="B130" s="41">
        <v>109</v>
      </c>
      <c r="C130" s="50" t="s">
        <v>875</v>
      </c>
      <c r="D130" s="41" t="str">
        <f>VLOOKUP(C130,'MASTER PURCHASE PARTY'!$B$4:$E$50002,2,FALSE)</f>
        <v>27AAQCS7977M1Z3</v>
      </c>
      <c r="E130" s="56" t="s">
        <v>877</v>
      </c>
      <c r="F130" s="52">
        <v>43577</v>
      </c>
      <c r="G130" s="52"/>
      <c r="H130" s="52"/>
      <c r="I130" s="52"/>
      <c r="J130" s="52"/>
      <c r="K130" s="52"/>
      <c r="L130" s="41" t="s">
        <v>787</v>
      </c>
      <c r="M130" s="12" t="s">
        <v>1545</v>
      </c>
      <c r="N130" s="28">
        <v>26840</v>
      </c>
      <c r="O130" s="20">
        <f t="shared" si="1"/>
        <v>4831.2</v>
      </c>
      <c r="P130" s="284">
        <v>0</v>
      </c>
      <c r="Q130" s="284">
        <v>2415.6</v>
      </c>
      <c r="R130" s="284">
        <v>2415.6</v>
      </c>
      <c r="S130" s="284">
        <v>0</v>
      </c>
      <c r="T130" s="27">
        <v>31671.199999999997</v>
      </c>
      <c r="U130" s="53">
        <v>440</v>
      </c>
      <c r="V130" s="12">
        <v>29051220</v>
      </c>
      <c r="W130" s="20">
        <f>VLOOKUP(V130,'MASTER PUR-HSN'!$A$4:$E$506,5,FALSE)</f>
        <v>18</v>
      </c>
      <c r="X130" s="12" t="s">
        <v>1482</v>
      </c>
      <c r="Y130" s="41" t="str">
        <f>VLOOKUP(C130,'MASTER PURCHASE PARTY'!$B$4:$E$50002,4,FALSE)</f>
        <v>Local</v>
      </c>
    </row>
    <row r="131" spans="1:25" s="49" customFormat="1">
      <c r="A131" s="45">
        <v>43556</v>
      </c>
      <c r="B131" s="41"/>
      <c r="C131" s="50" t="s">
        <v>875</v>
      </c>
      <c r="D131" s="41" t="str">
        <f>VLOOKUP(C131,'MASTER PURCHASE PARTY'!$B$4:$E$50002,2,FALSE)</f>
        <v>27AAQCS7977M1Z3</v>
      </c>
      <c r="E131" s="56" t="s">
        <v>877</v>
      </c>
      <c r="F131" s="52">
        <v>43577</v>
      </c>
      <c r="G131" s="52"/>
      <c r="H131" s="52"/>
      <c r="I131" s="52"/>
      <c r="J131" s="52"/>
      <c r="K131" s="52"/>
      <c r="L131" s="41" t="s">
        <v>787</v>
      </c>
      <c r="M131" s="12" t="s">
        <v>1545</v>
      </c>
      <c r="N131" s="28">
        <v>41580</v>
      </c>
      <c r="O131" s="20">
        <f t="shared" si="1"/>
        <v>7484.4000000000005</v>
      </c>
      <c r="P131" s="284">
        <v>0</v>
      </c>
      <c r="Q131" s="284">
        <v>3742.2000000000003</v>
      </c>
      <c r="R131" s="284">
        <v>3742.2000000000003</v>
      </c>
      <c r="S131" s="284">
        <v>0</v>
      </c>
      <c r="T131" s="27">
        <v>49064.399999999994</v>
      </c>
      <c r="U131" s="53">
        <v>660</v>
      </c>
      <c r="V131" s="12">
        <v>29153100</v>
      </c>
      <c r="W131" s="20">
        <f>VLOOKUP(V131,'MASTER PUR-HSN'!$A$4:$E$506,5,FALSE)</f>
        <v>18</v>
      </c>
      <c r="X131" s="12" t="s">
        <v>1482</v>
      </c>
      <c r="Y131" s="41" t="str">
        <f>VLOOKUP(C131,'MASTER PURCHASE PARTY'!$B$4:$E$50002,4,FALSE)</f>
        <v>Local</v>
      </c>
    </row>
    <row r="132" spans="1:25" s="49" customFormat="1">
      <c r="A132" s="45">
        <v>43556</v>
      </c>
      <c r="B132" s="41">
        <v>110</v>
      </c>
      <c r="C132" s="50" t="s">
        <v>789</v>
      </c>
      <c r="D132" s="41" t="str">
        <f>VLOOKUP(C132,'MASTER PURCHASE PARTY'!$B$4:$E$50002,2,FALSE)</f>
        <v>27AAACT1848E1ZH</v>
      </c>
      <c r="E132" s="56" t="s">
        <v>878</v>
      </c>
      <c r="F132" s="52">
        <v>43579</v>
      </c>
      <c r="G132" s="52"/>
      <c r="H132" s="52"/>
      <c r="I132" s="52"/>
      <c r="J132" s="52"/>
      <c r="K132" s="52"/>
      <c r="L132" s="41" t="s">
        <v>787</v>
      </c>
      <c r="M132" s="12" t="s">
        <v>1545</v>
      </c>
      <c r="N132" s="28">
        <v>3206</v>
      </c>
      <c r="O132" s="20">
        <f t="shared" si="1"/>
        <v>897.68000000000006</v>
      </c>
      <c r="P132" s="284">
        <v>0</v>
      </c>
      <c r="Q132" s="284">
        <v>448.84000000000003</v>
      </c>
      <c r="R132" s="284">
        <v>448.84000000000003</v>
      </c>
      <c r="S132" s="284">
        <v>0</v>
      </c>
      <c r="T132" s="27">
        <v>4103.68</v>
      </c>
      <c r="U132" s="53">
        <v>20</v>
      </c>
      <c r="V132" s="12">
        <v>87082900</v>
      </c>
      <c r="W132" s="20">
        <f>VLOOKUP(V132,'MASTER PUR-HSN'!$A$4:$E$506,5,FALSE)</f>
        <v>28</v>
      </c>
      <c r="X132" s="12" t="s">
        <v>1482</v>
      </c>
      <c r="Y132" s="41" t="str">
        <f>VLOOKUP(C132,'MASTER PURCHASE PARTY'!$B$4:$E$50002,4,FALSE)</f>
        <v>Local</v>
      </c>
    </row>
    <row r="133" spans="1:25" s="49" customFormat="1">
      <c r="A133" s="45">
        <v>43556</v>
      </c>
      <c r="B133" s="41">
        <v>111</v>
      </c>
      <c r="C133" s="50" t="s">
        <v>789</v>
      </c>
      <c r="D133" s="41" t="str">
        <f>VLOOKUP(C133,'MASTER PURCHASE PARTY'!$B$4:$E$50002,2,FALSE)</f>
        <v>27AAACT1848E1ZH</v>
      </c>
      <c r="E133" s="56" t="s">
        <v>879</v>
      </c>
      <c r="F133" s="52">
        <v>43579</v>
      </c>
      <c r="G133" s="52"/>
      <c r="H133" s="52"/>
      <c r="I133" s="52"/>
      <c r="J133" s="52"/>
      <c r="K133" s="52"/>
      <c r="L133" s="41" t="s">
        <v>787</v>
      </c>
      <c r="M133" s="12" t="s">
        <v>1545</v>
      </c>
      <c r="N133" s="28">
        <v>4810.24</v>
      </c>
      <c r="O133" s="20">
        <f t="shared" si="1"/>
        <v>1346.8671999999999</v>
      </c>
      <c r="P133" s="284">
        <v>0</v>
      </c>
      <c r="Q133" s="284">
        <v>673.43359999999996</v>
      </c>
      <c r="R133" s="284">
        <v>673.43359999999996</v>
      </c>
      <c r="S133" s="284">
        <v>0</v>
      </c>
      <c r="T133" s="27">
        <v>6157.0972000000002</v>
      </c>
      <c r="U133" s="53">
        <v>32</v>
      </c>
      <c r="V133" s="12">
        <v>87089900</v>
      </c>
      <c r="W133" s="20">
        <f>VLOOKUP(V133,'MASTER PUR-HSN'!$A$4:$E$506,5,FALSE)</f>
        <v>28</v>
      </c>
      <c r="X133" s="12" t="s">
        <v>1482</v>
      </c>
      <c r="Y133" s="41" t="str">
        <f>VLOOKUP(C133,'MASTER PURCHASE PARTY'!$B$4:$E$50002,4,FALSE)</f>
        <v>Local</v>
      </c>
    </row>
    <row r="134" spans="1:25" s="49" customFormat="1">
      <c r="A134" s="45">
        <v>43556</v>
      </c>
      <c r="B134" s="41">
        <v>112</v>
      </c>
      <c r="C134" s="50" t="s">
        <v>880</v>
      </c>
      <c r="D134" s="41" t="str">
        <f>VLOOKUP(C134,'MASTER PURCHASE PARTY'!$B$4:$E$50002,2,FALSE)</f>
        <v>27BUQPM7574N1ZH</v>
      </c>
      <c r="E134" s="56" t="s">
        <v>882</v>
      </c>
      <c r="F134" s="52">
        <v>43571</v>
      </c>
      <c r="G134" s="52"/>
      <c r="H134" s="52"/>
      <c r="I134" s="52"/>
      <c r="J134" s="52"/>
      <c r="K134" s="52"/>
      <c r="L134" s="41" t="s">
        <v>795</v>
      </c>
      <c r="M134" s="12" t="s">
        <v>1545</v>
      </c>
      <c r="N134" s="28">
        <v>17100</v>
      </c>
      <c r="O134" s="20">
        <f t="shared" si="1"/>
        <v>3078</v>
      </c>
      <c r="P134" s="284">
        <v>0</v>
      </c>
      <c r="Q134" s="284">
        <v>1539</v>
      </c>
      <c r="R134" s="284">
        <v>1539</v>
      </c>
      <c r="S134" s="284">
        <v>0</v>
      </c>
      <c r="T134" s="27">
        <v>20178</v>
      </c>
      <c r="U134" s="53">
        <v>6</v>
      </c>
      <c r="V134" s="12">
        <v>998346</v>
      </c>
      <c r="W134" s="20">
        <f>VLOOKUP(V134,'MASTER PUR-HSN'!$A$4:$E$506,5,FALSE)</f>
        <v>18</v>
      </c>
      <c r="X134" s="12" t="s">
        <v>1482</v>
      </c>
      <c r="Y134" s="41" t="str">
        <f>VLOOKUP(C134,'MASTER PURCHASE PARTY'!$B$4:$E$50002,4,FALSE)</f>
        <v>Local</v>
      </c>
    </row>
    <row r="135" spans="1:25" s="49" customFormat="1">
      <c r="A135" s="45">
        <v>43556</v>
      </c>
      <c r="B135" s="41">
        <v>113</v>
      </c>
      <c r="C135" s="50" t="s">
        <v>786</v>
      </c>
      <c r="D135" s="41" t="str">
        <f>VLOOKUP(C135,'MASTER PURCHASE PARTY'!$B$4:$E$50002,2,FALSE)</f>
        <v>27AAECM8871A1ZF</v>
      </c>
      <c r="E135" s="51">
        <v>192000782</v>
      </c>
      <c r="F135" s="52">
        <v>43579</v>
      </c>
      <c r="G135" s="52"/>
      <c r="H135" s="52"/>
      <c r="I135" s="52"/>
      <c r="J135" s="52"/>
      <c r="K135" s="52"/>
      <c r="L135" s="41" t="s">
        <v>787</v>
      </c>
      <c r="M135" s="12" t="s">
        <v>1545</v>
      </c>
      <c r="N135" s="28">
        <v>17483.52</v>
      </c>
      <c r="O135" s="20">
        <f t="shared" si="1"/>
        <v>4895.3856000000005</v>
      </c>
      <c r="P135" s="284">
        <v>0</v>
      </c>
      <c r="Q135" s="284">
        <v>2447.6928000000003</v>
      </c>
      <c r="R135" s="284">
        <v>2447.6928000000003</v>
      </c>
      <c r="S135" s="284">
        <v>0</v>
      </c>
      <c r="T135" s="27">
        <v>22378.895600000003</v>
      </c>
      <c r="U135" s="53">
        <v>12</v>
      </c>
      <c r="V135" s="12">
        <v>87089900</v>
      </c>
      <c r="W135" s="20">
        <f>VLOOKUP(V135,'MASTER PUR-HSN'!$A$4:$E$506,5,FALSE)</f>
        <v>28</v>
      </c>
      <c r="X135" s="12" t="s">
        <v>1482</v>
      </c>
      <c r="Y135" s="41" t="str">
        <f>VLOOKUP(C135,'MASTER PURCHASE PARTY'!$B$4:$E$50002,4,FALSE)</f>
        <v>Local</v>
      </c>
    </row>
    <row r="136" spans="1:25" s="49" customFormat="1">
      <c r="A136" s="45">
        <v>43556</v>
      </c>
      <c r="B136" s="41">
        <v>114</v>
      </c>
      <c r="C136" s="50" t="s">
        <v>786</v>
      </c>
      <c r="D136" s="41" t="str">
        <f>VLOOKUP(C136,'MASTER PURCHASE PARTY'!$B$4:$E$50002,2,FALSE)</f>
        <v>27AAECM8871A1ZF</v>
      </c>
      <c r="E136" s="51">
        <v>192000783</v>
      </c>
      <c r="F136" s="52">
        <v>43579</v>
      </c>
      <c r="G136" s="52"/>
      <c r="H136" s="52"/>
      <c r="I136" s="52"/>
      <c r="J136" s="52"/>
      <c r="K136" s="52"/>
      <c r="L136" s="41" t="s">
        <v>787</v>
      </c>
      <c r="M136" s="12" t="s">
        <v>1545</v>
      </c>
      <c r="N136" s="28">
        <v>17483.52</v>
      </c>
      <c r="O136" s="20">
        <f t="shared" ref="O136:O199" si="2">+P136+Q136+R136+S136</f>
        <v>4895.3856000000005</v>
      </c>
      <c r="P136" s="284">
        <v>0</v>
      </c>
      <c r="Q136" s="284">
        <v>2447.6928000000003</v>
      </c>
      <c r="R136" s="284">
        <v>2447.6928000000003</v>
      </c>
      <c r="S136" s="284">
        <v>0</v>
      </c>
      <c r="T136" s="27">
        <v>22378.895600000003</v>
      </c>
      <c r="U136" s="53">
        <v>12</v>
      </c>
      <c r="V136" s="12">
        <v>87089900</v>
      </c>
      <c r="W136" s="20">
        <f>VLOOKUP(V136,'MASTER PUR-HSN'!$A$4:$E$506,5,FALSE)</f>
        <v>28</v>
      </c>
      <c r="X136" s="12" t="s">
        <v>1482</v>
      </c>
      <c r="Y136" s="41" t="str">
        <f>VLOOKUP(C136,'MASTER PURCHASE PARTY'!$B$4:$E$50002,4,FALSE)</f>
        <v>Local</v>
      </c>
    </row>
    <row r="137" spans="1:25" s="49" customFormat="1">
      <c r="A137" s="45">
        <v>43556</v>
      </c>
      <c r="B137" s="41">
        <v>115</v>
      </c>
      <c r="C137" s="50" t="s">
        <v>828</v>
      </c>
      <c r="D137" s="41" t="str">
        <f>VLOOKUP(C137,'MASTER PURCHASE PARTY'!$B$4:$E$50002,2,FALSE)</f>
        <v>27AABFA1883E1ZQ</v>
      </c>
      <c r="E137" s="56" t="s">
        <v>883</v>
      </c>
      <c r="F137" s="52">
        <v>43580</v>
      </c>
      <c r="G137" s="52"/>
      <c r="H137" s="52"/>
      <c r="I137" s="52"/>
      <c r="J137" s="52"/>
      <c r="K137" s="52"/>
      <c r="L137" s="41" t="s">
        <v>787</v>
      </c>
      <c r="M137" s="12" t="s">
        <v>1545</v>
      </c>
      <c r="N137" s="28">
        <v>4200</v>
      </c>
      <c r="O137" s="20">
        <f t="shared" si="2"/>
        <v>756</v>
      </c>
      <c r="P137" s="284">
        <v>0</v>
      </c>
      <c r="Q137" s="284">
        <v>378</v>
      </c>
      <c r="R137" s="284">
        <v>378</v>
      </c>
      <c r="S137" s="284">
        <v>0</v>
      </c>
      <c r="T137" s="27">
        <v>4956</v>
      </c>
      <c r="U137" s="53">
        <v>25</v>
      </c>
      <c r="V137" s="12">
        <v>32082090</v>
      </c>
      <c r="W137" s="20">
        <f>VLOOKUP(V137,'MASTER PUR-HSN'!$A$4:$E$506,5,FALSE)</f>
        <v>18</v>
      </c>
      <c r="X137" s="12" t="s">
        <v>1482</v>
      </c>
      <c r="Y137" s="41" t="str">
        <f>VLOOKUP(C137,'MASTER PURCHASE PARTY'!$B$4:$E$50002,4,FALSE)</f>
        <v>Local</v>
      </c>
    </row>
    <row r="138" spans="1:25" s="49" customFormat="1">
      <c r="A138" s="45">
        <v>43556</v>
      </c>
      <c r="B138" s="41">
        <v>116</v>
      </c>
      <c r="C138" s="50" t="s">
        <v>786</v>
      </c>
      <c r="D138" s="41" t="str">
        <f>VLOOKUP(C138,'MASTER PURCHASE PARTY'!$B$4:$E$50002,2,FALSE)</f>
        <v>27AAECM8871A1ZF</v>
      </c>
      <c r="E138" s="51">
        <v>192000837</v>
      </c>
      <c r="F138" s="52">
        <v>43581</v>
      </c>
      <c r="G138" s="52"/>
      <c r="H138" s="52"/>
      <c r="I138" s="52"/>
      <c r="J138" s="52"/>
      <c r="K138" s="52"/>
      <c r="L138" s="41" t="s">
        <v>787</v>
      </c>
      <c r="M138" s="12" t="s">
        <v>1545</v>
      </c>
      <c r="N138" s="28">
        <v>17483.52</v>
      </c>
      <c r="O138" s="20">
        <f t="shared" si="2"/>
        <v>4895.3856000000005</v>
      </c>
      <c r="P138" s="284">
        <v>0</v>
      </c>
      <c r="Q138" s="284">
        <v>2447.6928000000003</v>
      </c>
      <c r="R138" s="284">
        <v>2447.6928000000003</v>
      </c>
      <c r="S138" s="284">
        <v>0</v>
      </c>
      <c r="T138" s="27">
        <v>22378.895600000003</v>
      </c>
      <c r="U138" s="53">
        <v>12</v>
      </c>
      <c r="V138" s="12">
        <v>87089900</v>
      </c>
      <c r="W138" s="20">
        <f>VLOOKUP(V138,'MASTER PUR-HSN'!$A$4:$E$506,5,FALSE)</f>
        <v>28</v>
      </c>
      <c r="X138" s="12" t="s">
        <v>1482</v>
      </c>
      <c r="Y138" s="41" t="str">
        <f>VLOOKUP(C138,'MASTER PURCHASE PARTY'!$B$4:$E$50002,4,FALSE)</f>
        <v>Local</v>
      </c>
    </row>
    <row r="139" spans="1:25" s="49" customFormat="1">
      <c r="A139" s="45">
        <v>43556</v>
      </c>
      <c r="B139" s="41">
        <v>117</v>
      </c>
      <c r="C139" s="50" t="s">
        <v>786</v>
      </c>
      <c r="D139" s="41" t="str">
        <f>VLOOKUP(C139,'MASTER PURCHASE PARTY'!$B$4:$E$50002,2,FALSE)</f>
        <v>27AAECM8871A1ZF</v>
      </c>
      <c r="E139" s="51">
        <v>192000838</v>
      </c>
      <c r="F139" s="52">
        <v>43581</v>
      </c>
      <c r="G139" s="52"/>
      <c r="H139" s="52"/>
      <c r="I139" s="52"/>
      <c r="J139" s="52"/>
      <c r="K139" s="52"/>
      <c r="L139" s="41" t="s">
        <v>787</v>
      </c>
      <c r="M139" s="12" t="s">
        <v>1545</v>
      </c>
      <c r="N139" s="28">
        <v>17483.52</v>
      </c>
      <c r="O139" s="20">
        <f t="shared" si="2"/>
        <v>4895.3856000000005</v>
      </c>
      <c r="P139" s="284">
        <v>0</v>
      </c>
      <c r="Q139" s="284">
        <v>2447.6928000000003</v>
      </c>
      <c r="R139" s="284">
        <v>2447.6928000000003</v>
      </c>
      <c r="S139" s="284">
        <v>0</v>
      </c>
      <c r="T139" s="27">
        <v>22378.895600000003</v>
      </c>
      <c r="U139" s="53">
        <v>12</v>
      </c>
      <c r="V139" s="12">
        <v>87089900</v>
      </c>
      <c r="W139" s="20">
        <f>VLOOKUP(V139,'MASTER PUR-HSN'!$A$4:$E$506,5,FALSE)</f>
        <v>28</v>
      </c>
      <c r="X139" s="12" t="s">
        <v>1482</v>
      </c>
      <c r="Y139" s="41" t="str">
        <f>VLOOKUP(C139,'MASTER PURCHASE PARTY'!$B$4:$E$50002,4,FALSE)</f>
        <v>Local</v>
      </c>
    </row>
    <row r="140" spans="1:25" s="49" customFormat="1">
      <c r="A140" s="45">
        <v>43556</v>
      </c>
      <c r="B140" s="41">
        <v>118</v>
      </c>
      <c r="C140" s="50" t="s">
        <v>884</v>
      </c>
      <c r="D140" s="41" t="str">
        <f>VLOOKUP(C140,'MASTER PURCHASE PARTY'!$B$4:$E$50002,2,FALSE)</f>
        <v>27ADOPJ4418Q1ZV</v>
      </c>
      <c r="E140" s="51">
        <v>4635</v>
      </c>
      <c r="F140" s="52">
        <v>43556</v>
      </c>
      <c r="G140" s="52"/>
      <c r="H140" s="52"/>
      <c r="I140" s="52"/>
      <c r="J140" s="52"/>
      <c r="K140" s="52"/>
      <c r="L140" s="41" t="s">
        <v>787</v>
      </c>
      <c r="M140" s="12" t="s">
        <v>1545</v>
      </c>
      <c r="N140" s="28">
        <v>120</v>
      </c>
      <c r="O140" s="20">
        <f t="shared" si="2"/>
        <v>21.599999999999998</v>
      </c>
      <c r="P140" s="284">
        <v>0</v>
      </c>
      <c r="Q140" s="284">
        <v>10.799999999999999</v>
      </c>
      <c r="R140" s="284">
        <v>10.799999999999999</v>
      </c>
      <c r="S140" s="284">
        <v>0</v>
      </c>
      <c r="T140" s="27">
        <v>141.59000000000003</v>
      </c>
      <c r="U140" s="53">
        <v>12</v>
      </c>
      <c r="V140" s="12" t="s">
        <v>886</v>
      </c>
      <c r="W140" s="20">
        <f>VLOOKUP(V140,'MASTER PUR-HSN'!$A$4:$E$506,5,FALSE)</f>
        <v>18</v>
      </c>
      <c r="X140" s="12" t="s">
        <v>1482</v>
      </c>
      <c r="Y140" s="41" t="str">
        <f>VLOOKUP(C140,'MASTER PURCHASE PARTY'!$B$4:$E$50002,4,FALSE)</f>
        <v>Local</v>
      </c>
    </row>
    <row r="141" spans="1:25" s="49" customFormat="1">
      <c r="A141" s="45">
        <v>43556</v>
      </c>
      <c r="B141" s="41"/>
      <c r="C141" s="50" t="s">
        <v>884</v>
      </c>
      <c r="D141" s="41" t="str">
        <f>VLOOKUP(C141,'MASTER PURCHASE PARTY'!$B$4:$E$50002,2,FALSE)</f>
        <v>27ADOPJ4418Q1ZV</v>
      </c>
      <c r="E141" s="51">
        <v>4635</v>
      </c>
      <c r="F141" s="52">
        <v>43556</v>
      </c>
      <c r="G141" s="52"/>
      <c r="H141" s="52"/>
      <c r="I141" s="52"/>
      <c r="J141" s="52"/>
      <c r="K141" s="52"/>
      <c r="L141" s="41" t="s">
        <v>787</v>
      </c>
      <c r="M141" s="12" t="s">
        <v>1545</v>
      </c>
      <c r="N141" s="28">
        <v>440.64</v>
      </c>
      <c r="O141" s="20">
        <f t="shared" si="2"/>
        <v>79.31519999999999</v>
      </c>
      <c r="P141" s="284">
        <v>0</v>
      </c>
      <c r="Q141" s="284">
        <v>39.657599999999995</v>
      </c>
      <c r="R141" s="284">
        <v>39.657599999999995</v>
      </c>
      <c r="S141" s="284">
        <v>0</v>
      </c>
      <c r="T141" s="27">
        <v>519.9452</v>
      </c>
      <c r="U141" s="53">
        <v>8</v>
      </c>
      <c r="V141" s="12">
        <v>3405</v>
      </c>
      <c r="W141" s="20">
        <f>VLOOKUP(V141,'MASTER PUR-HSN'!$A$4:$E$506,5,FALSE)</f>
        <v>18</v>
      </c>
      <c r="X141" s="12" t="s">
        <v>1482</v>
      </c>
      <c r="Y141" s="41" t="str">
        <f>VLOOKUP(C141,'MASTER PURCHASE PARTY'!$B$4:$E$50002,4,FALSE)</f>
        <v>Local</v>
      </c>
    </row>
    <row r="142" spans="1:25" s="49" customFormat="1">
      <c r="A142" s="45">
        <v>43556</v>
      </c>
      <c r="B142" s="41"/>
      <c r="C142" s="50" t="s">
        <v>884</v>
      </c>
      <c r="D142" s="41" t="str">
        <f>VLOOKUP(C142,'MASTER PURCHASE PARTY'!$B$4:$E$50002,2,FALSE)</f>
        <v>27ADOPJ4418Q1ZV</v>
      </c>
      <c r="E142" s="51">
        <v>4635</v>
      </c>
      <c r="F142" s="52">
        <v>43556</v>
      </c>
      <c r="G142" s="52"/>
      <c r="H142" s="52"/>
      <c r="I142" s="52"/>
      <c r="J142" s="52"/>
      <c r="K142" s="52"/>
      <c r="L142" s="41" t="s">
        <v>787</v>
      </c>
      <c r="M142" s="12" t="s">
        <v>1545</v>
      </c>
      <c r="N142" s="28">
        <v>380</v>
      </c>
      <c r="O142" s="20">
        <f t="shared" si="2"/>
        <v>68.399999999999991</v>
      </c>
      <c r="P142" s="284">
        <v>0</v>
      </c>
      <c r="Q142" s="284">
        <v>34.199999999999996</v>
      </c>
      <c r="R142" s="284">
        <v>34.199999999999996</v>
      </c>
      <c r="S142" s="284">
        <v>0</v>
      </c>
      <c r="T142" s="27">
        <v>448.39</v>
      </c>
      <c r="U142" s="53">
        <v>2</v>
      </c>
      <c r="V142" s="12">
        <v>8481</v>
      </c>
      <c r="W142" s="20">
        <f>VLOOKUP(V142,'MASTER PUR-HSN'!$A$4:$E$506,5,FALSE)</f>
        <v>18</v>
      </c>
      <c r="X142" s="12" t="s">
        <v>1482</v>
      </c>
      <c r="Y142" s="41" t="str">
        <f>VLOOKUP(C142,'MASTER PURCHASE PARTY'!$B$4:$E$50002,4,FALSE)</f>
        <v>Local</v>
      </c>
    </row>
    <row r="143" spans="1:25" s="49" customFormat="1">
      <c r="A143" s="45">
        <v>43556</v>
      </c>
      <c r="B143" s="41"/>
      <c r="C143" s="50" t="s">
        <v>884</v>
      </c>
      <c r="D143" s="41" t="str">
        <f>VLOOKUP(C143,'MASTER PURCHASE PARTY'!$B$4:$E$50002,2,FALSE)</f>
        <v>27ADOPJ4418Q1ZV</v>
      </c>
      <c r="E143" s="51">
        <v>4635</v>
      </c>
      <c r="F143" s="52">
        <v>43556</v>
      </c>
      <c r="G143" s="52"/>
      <c r="H143" s="52"/>
      <c r="I143" s="52"/>
      <c r="J143" s="52"/>
      <c r="K143" s="52"/>
      <c r="L143" s="41" t="s">
        <v>787</v>
      </c>
      <c r="M143" s="12" t="s">
        <v>1545</v>
      </c>
      <c r="N143" s="28">
        <v>492.34</v>
      </c>
      <c r="O143" s="20">
        <f t="shared" si="2"/>
        <v>88.621200000000002</v>
      </c>
      <c r="P143" s="284">
        <v>0</v>
      </c>
      <c r="Q143" s="284">
        <v>44.310600000000001</v>
      </c>
      <c r="R143" s="284">
        <v>44.310600000000001</v>
      </c>
      <c r="S143" s="284">
        <v>0</v>
      </c>
      <c r="T143" s="27">
        <v>580.95119999999997</v>
      </c>
      <c r="U143" s="53">
        <v>1</v>
      </c>
      <c r="V143" s="12">
        <v>8536</v>
      </c>
      <c r="W143" s="20">
        <f>VLOOKUP(V143,'MASTER PUR-HSN'!$A$4:$E$506,5,FALSE)</f>
        <v>18</v>
      </c>
      <c r="X143" s="12" t="s">
        <v>1482</v>
      </c>
      <c r="Y143" s="41" t="str">
        <f>VLOOKUP(C143,'MASTER PURCHASE PARTY'!$B$4:$E$50002,4,FALSE)</f>
        <v>Local</v>
      </c>
    </row>
    <row r="144" spans="1:25" s="49" customFormat="1">
      <c r="A144" s="45">
        <v>43556</v>
      </c>
      <c r="B144" s="41"/>
      <c r="C144" s="50" t="s">
        <v>884</v>
      </c>
      <c r="D144" s="41" t="str">
        <f>VLOOKUP(C144,'MASTER PURCHASE PARTY'!$B$4:$E$50002,2,FALSE)</f>
        <v>27ADOPJ4418Q1ZV</v>
      </c>
      <c r="E144" s="51">
        <v>4635</v>
      </c>
      <c r="F144" s="52">
        <v>43556</v>
      </c>
      <c r="G144" s="52"/>
      <c r="H144" s="52"/>
      <c r="I144" s="52"/>
      <c r="J144" s="52"/>
      <c r="K144" s="52"/>
      <c r="L144" s="41" t="s">
        <v>787</v>
      </c>
      <c r="M144" s="12" t="s">
        <v>1545</v>
      </c>
      <c r="N144" s="28">
        <v>120</v>
      </c>
      <c r="O144" s="20">
        <f t="shared" si="2"/>
        <v>21.599999999999998</v>
      </c>
      <c r="P144" s="284">
        <v>0</v>
      </c>
      <c r="Q144" s="284">
        <v>10.799999999999999</v>
      </c>
      <c r="R144" s="284">
        <v>10.799999999999999</v>
      </c>
      <c r="S144" s="284">
        <v>0</v>
      </c>
      <c r="T144" s="27">
        <v>141.59000000000003</v>
      </c>
      <c r="U144" s="53">
        <v>1</v>
      </c>
      <c r="V144" s="12">
        <v>8532</v>
      </c>
      <c r="W144" s="20">
        <f>VLOOKUP(V144,'MASTER PUR-HSN'!$A$4:$E$506,5,FALSE)</f>
        <v>18</v>
      </c>
      <c r="X144" s="12" t="s">
        <v>1482</v>
      </c>
      <c r="Y144" s="41" t="str">
        <f>VLOOKUP(C144,'MASTER PURCHASE PARTY'!$B$4:$E$50002,4,FALSE)</f>
        <v>Local</v>
      </c>
    </row>
    <row r="145" spans="1:25" s="49" customFormat="1">
      <c r="A145" s="45">
        <v>43556</v>
      </c>
      <c r="B145" s="41"/>
      <c r="C145" s="50" t="s">
        <v>884</v>
      </c>
      <c r="D145" s="41" t="str">
        <f>VLOOKUP(C145,'MASTER PURCHASE PARTY'!$B$4:$E$50002,2,FALSE)</f>
        <v>27ADOPJ4418Q1ZV</v>
      </c>
      <c r="E145" s="51">
        <v>4635</v>
      </c>
      <c r="F145" s="52">
        <v>43556</v>
      </c>
      <c r="G145" s="52"/>
      <c r="H145" s="52"/>
      <c r="I145" s="52"/>
      <c r="J145" s="52"/>
      <c r="K145" s="52"/>
      <c r="L145" s="41" t="s">
        <v>787</v>
      </c>
      <c r="M145" s="12" t="s">
        <v>1545</v>
      </c>
      <c r="N145" s="28">
        <v>247</v>
      </c>
      <c r="O145" s="20">
        <f t="shared" si="2"/>
        <v>44.46</v>
      </c>
      <c r="P145" s="284">
        <v>0</v>
      </c>
      <c r="Q145" s="284">
        <v>22.23</v>
      </c>
      <c r="R145" s="284">
        <v>22.23</v>
      </c>
      <c r="S145" s="284">
        <v>0</v>
      </c>
      <c r="T145" s="27">
        <v>291.45000000000005</v>
      </c>
      <c r="U145" s="53">
        <v>5</v>
      </c>
      <c r="V145" s="12">
        <v>7307</v>
      </c>
      <c r="W145" s="20">
        <f>VLOOKUP(V145,'MASTER PUR-HSN'!$A$4:$E$506,5,FALSE)</f>
        <v>18</v>
      </c>
      <c r="X145" s="12" t="s">
        <v>1482</v>
      </c>
      <c r="Y145" s="41" t="str">
        <f>VLOOKUP(C145,'MASTER PURCHASE PARTY'!$B$4:$E$50002,4,FALSE)</f>
        <v>Local</v>
      </c>
    </row>
    <row r="146" spans="1:25" s="49" customFormat="1">
      <c r="A146" s="45">
        <v>43556</v>
      </c>
      <c r="B146" s="41"/>
      <c r="C146" s="50" t="s">
        <v>884</v>
      </c>
      <c r="D146" s="41" t="str">
        <f>VLOOKUP(C146,'MASTER PURCHASE PARTY'!$B$4:$E$50002,2,FALSE)</f>
        <v>27ADOPJ4418Q1ZV</v>
      </c>
      <c r="E146" s="51">
        <v>4635</v>
      </c>
      <c r="F146" s="52">
        <v>43556</v>
      </c>
      <c r="G146" s="52"/>
      <c r="H146" s="52"/>
      <c r="I146" s="52"/>
      <c r="J146" s="52"/>
      <c r="K146" s="52"/>
      <c r="L146" s="41" t="s">
        <v>787</v>
      </c>
      <c r="M146" s="12" t="s">
        <v>1545</v>
      </c>
      <c r="N146" s="28">
        <v>60</v>
      </c>
      <c r="O146" s="20">
        <f t="shared" si="2"/>
        <v>10.799999999999999</v>
      </c>
      <c r="P146" s="284">
        <v>0</v>
      </c>
      <c r="Q146" s="284">
        <v>5.3999999999999995</v>
      </c>
      <c r="R146" s="284">
        <v>5.3999999999999995</v>
      </c>
      <c r="S146" s="284">
        <v>0</v>
      </c>
      <c r="T146" s="27">
        <v>70.790000000000006</v>
      </c>
      <c r="U146" s="53">
        <v>3</v>
      </c>
      <c r="V146" s="12">
        <v>3924</v>
      </c>
      <c r="W146" s="20">
        <f>VLOOKUP(V146,'MASTER PUR-HSN'!$A$4:$E$506,5,FALSE)</f>
        <v>18</v>
      </c>
      <c r="X146" s="12" t="s">
        <v>1482</v>
      </c>
      <c r="Y146" s="41" t="str">
        <f>VLOOKUP(C146,'MASTER PURCHASE PARTY'!$B$4:$E$50002,4,FALSE)</f>
        <v>Local</v>
      </c>
    </row>
    <row r="147" spans="1:25" s="49" customFormat="1">
      <c r="A147" s="45">
        <v>43556</v>
      </c>
      <c r="B147" s="41"/>
      <c r="C147" s="50" t="s">
        <v>884</v>
      </c>
      <c r="D147" s="41" t="str">
        <f>VLOOKUP(C147,'MASTER PURCHASE PARTY'!$B$4:$E$50002,2,FALSE)</f>
        <v>27ADOPJ4418Q1ZV</v>
      </c>
      <c r="E147" s="51">
        <v>4635</v>
      </c>
      <c r="F147" s="52">
        <v>43556</v>
      </c>
      <c r="G147" s="52"/>
      <c r="H147" s="52"/>
      <c r="I147" s="52"/>
      <c r="J147" s="52"/>
      <c r="K147" s="52"/>
      <c r="L147" s="41" t="s">
        <v>787</v>
      </c>
      <c r="M147" s="12" t="s">
        <v>1545</v>
      </c>
      <c r="N147" s="28">
        <v>900</v>
      </c>
      <c r="O147" s="20">
        <f t="shared" si="2"/>
        <v>162</v>
      </c>
      <c r="P147" s="284">
        <v>0</v>
      </c>
      <c r="Q147" s="284">
        <v>81</v>
      </c>
      <c r="R147" s="284">
        <v>81</v>
      </c>
      <c r="S147" s="284">
        <v>0</v>
      </c>
      <c r="T147" s="27">
        <v>1061.99</v>
      </c>
      <c r="U147" s="53">
        <v>12</v>
      </c>
      <c r="V147" s="12">
        <v>7317</v>
      </c>
      <c r="W147" s="20">
        <f>VLOOKUP(V147,'MASTER PUR-HSN'!$A$4:$E$506,5,FALSE)</f>
        <v>18</v>
      </c>
      <c r="X147" s="12" t="s">
        <v>1482</v>
      </c>
      <c r="Y147" s="41" t="str">
        <f>VLOOKUP(C147,'MASTER PURCHASE PARTY'!$B$4:$E$50002,4,FALSE)</f>
        <v>Local</v>
      </c>
    </row>
    <row r="148" spans="1:25" s="49" customFormat="1">
      <c r="A148" s="45">
        <v>43556</v>
      </c>
      <c r="B148" s="41"/>
      <c r="C148" s="50" t="s">
        <v>884</v>
      </c>
      <c r="D148" s="41" t="str">
        <f>VLOOKUP(C148,'MASTER PURCHASE PARTY'!$B$4:$E$50002,2,FALSE)</f>
        <v>27ADOPJ4418Q1ZV</v>
      </c>
      <c r="E148" s="51">
        <v>4635</v>
      </c>
      <c r="F148" s="52">
        <v>43556</v>
      </c>
      <c r="G148" s="52"/>
      <c r="H148" s="52"/>
      <c r="I148" s="52"/>
      <c r="J148" s="52"/>
      <c r="K148" s="52"/>
      <c r="L148" s="41" t="s">
        <v>787</v>
      </c>
      <c r="M148" s="12" t="s">
        <v>1545</v>
      </c>
      <c r="N148" s="28">
        <v>640</v>
      </c>
      <c r="O148" s="20">
        <f t="shared" si="2"/>
        <v>32</v>
      </c>
      <c r="P148" s="284">
        <v>0</v>
      </c>
      <c r="Q148" s="284">
        <v>16</v>
      </c>
      <c r="R148" s="284">
        <v>16</v>
      </c>
      <c r="S148" s="284">
        <v>0</v>
      </c>
      <c r="T148" s="27">
        <v>672</v>
      </c>
      <c r="U148" s="53">
        <v>2</v>
      </c>
      <c r="V148" s="12">
        <v>2509</v>
      </c>
      <c r="W148" s="20">
        <f>VLOOKUP(V148,'MASTER PUR-HSN'!$A$4:$E$506,5,FALSE)</f>
        <v>5</v>
      </c>
      <c r="X148" s="12" t="s">
        <v>1482</v>
      </c>
      <c r="Y148" s="41" t="str">
        <f>VLOOKUP(C148,'MASTER PURCHASE PARTY'!$B$4:$E$50002,4,FALSE)</f>
        <v>Local</v>
      </c>
    </row>
    <row r="149" spans="1:25" s="49" customFormat="1">
      <c r="A149" s="45">
        <v>43556</v>
      </c>
      <c r="B149" s="41"/>
      <c r="C149" s="50" t="s">
        <v>884</v>
      </c>
      <c r="D149" s="41" t="str">
        <f>VLOOKUP(C149,'MASTER PURCHASE PARTY'!$B$4:$E$50002,2,FALSE)</f>
        <v>27ADOPJ4418Q1ZV</v>
      </c>
      <c r="E149" s="51">
        <v>4635</v>
      </c>
      <c r="F149" s="52">
        <v>43556</v>
      </c>
      <c r="G149" s="52"/>
      <c r="H149" s="52"/>
      <c r="I149" s="52"/>
      <c r="J149" s="52"/>
      <c r="K149" s="52"/>
      <c r="L149" s="41" t="s">
        <v>787</v>
      </c>
      <c r="M149" s="12" t="s">
        <v>1545</v>
      </c>
      <c r="N149" s="28">
        <v>169.49</v>
      </c>
      <c r="O149" s="20">
        <f t="shared" si="2"/>
        <v>30.508200000000002</v>
      </c>
      <c r="P149" s="284">
        <v>0</v>
      </c>
      <c r="Q149" s="284">
        <v>15.254100000000001</v>
      </c>
      <c r="R149" s="284">
        <v>15.254100000000001</v>
      </c>
      <c r="S149" s="284">
        <v>0</v>
      </c>
      <c r="T149" s="27">
        <v>199.98820000000001</v>
      </c>
      <c r="U149" s="53">
        <v>10</v>
      </c>
      <c r="V149" s="12" t="s">
        <v>887</v>
      </c>
      <c r="W149" s="20">
        <f>VLOOKUP(V149,'MASTER PUR-HSN'!$A$4:$E$506,5,FALSE)</f>
        <v>18</v>
      </c>
      <c r="X149" s="12" t="s">
        <v>1482</v>
      </c>
      <c r="Y149" s="41" t="str">
        <f>VLOOKUP(C149,'MASTER PURCHASE PARTY'!$B$4:$E$50002,4,FALSE)</f>
        <v>Local</v>
      </c>
    </row>
    <row r="150" spans="1:25" s="49" customFormat="1">
      <c r="A150" s="45">
        <v>43556</v>
      </c>
      <c r="B150" s="41"/>
      <c r="C150" s="50" t="s">
        <v>884</v>
      </c>
      <c r="D150" s="41" t="str">
        <f>VLOOKUP(C150,'MASTER PURCHASE PARTY'!$B$4:$E$50002,2,FALSE)</f>
        <v>27ADOPJ4418Q1ZV</v>
      </c>
      <c r="E150" s="51">
        <v>4635</v>
      </c>
      <c r="F150" s="52">
        <v>43556</v>
      </c>
      <c r="G150" s="52"/>
      <c r="H150" s="52"/>
      <c r="I150" s="52"/>
      <c r="J150" s="52"/>
      <c r="K150" s="52"/>
      <c r="L150" s="41" t="s">
        <v>787</v>
      </c>
      <c r="M150" s="12" t="s">
        <v>1545</v>
      </c>
      <c r="N150" s="28">
        <v>130</v>
      </c>
      <c r="O150" s="20">
        <f t="shared" si="2"/>
        <v>23.400000000000002</v>
      </c>
      <c r="P150" s="284">
        <v>0</v>
      </c>
      <c r="Q150" s="284">
        <v>11.700000000000001</v>
      </c>
      <c r="R150" s="284">
        <v>11.700000000000001</v>
      </c>
      <c r="S150" s="284">
        <v>0</v>
      </c>
      <c r="T150" s="27">
        <v>153.38999999999999</v>
      </c>
      <c r="U150" s="53">
        <v>10</v>
      </c>
      <c r="V150" s="12">
        <v>8506</v>
      </c>
      <c r="W150" s="20">
        <f>VLOOKUP(V150,'MASTER PUR-HSN'!$A$4:$E$506,5,FALSE)</f>
        <v>18</v>
      </c>
      <c r="X150" s="12" t="s">
        <v>1482</v>
      </c>
      <c r="Y150" s="41" t="str">
        <f>VLOOKUP(C150,'MASTER PURCHASE PARTY'!$B$4:$E$50002,4,FALSE)</f>
        <v>Local</v>
      </c>
    </row>
    <row r="151" spans="1:25" s="49" customFormat="1">
      <c r="A151" s="45">
        <v>43556</v>
      </c>
      <c r="B151" s="41"/>
      <c r="C151" s="50" t="s">
        <v>884</v>
      </c>
      <c r="D151" s="41" t="str">
        <f>VLOOKUP(C151,'MASTER PURCHASE PARTY'!$B$4:$E$50002,2,FALSE)</f>
        <v>27ADOPJ4418Q1ZV</v>
      </c>
      <c r="E151" s="51">
        <v>4635</v>
      </c>
      <c r="F151" s="52">
        <v>43556</v>
      </c>
      <c r="G151" s="52"/>
      <c r="H151" s="52"/>
      <c r="I151" s="52"/>
      <c r="J151" s="52"/>
      <c r="K151" s="52"/>
      <c r="L151" s="41" t="s">
        <v>787</v>
      </c>
      <c r="M151" s="12" t="s">
        <v>1545</v>
      </c>
      <c r="N151" s="28">
        <v>500</v>
      </c>
      <c r="O151" s="20">
        <f t="shared" si="2"/>
        <v>90</v>
      </c>
      <c r="P151" s="284">
        <v>0</v>
      </c>
      <c r="Q151" s="284">
        <v>45</v>
      </c>
      <c r="R151" s="284">
        <v>45</v>
      </c>
      <c r="S151" s="284">
        <v>0</v>
      </c>
      <c r="T151" s="27">
        <v>589.99</v>
      </c>
      <c r="U151" s="53">
        <v>5</v>
      </c>
      <c r="V151" s="12">
        <v>9608</v>
      </c>
      <c r="W151" s="20">
        <f>VLOOKUP(V151,'MASTER PUR-HSN'!$A$4:$E$506,5,FALSE)</f>
        <v>18</v>
      </c>
      <c r="X151" s="12" t="s">
        <v>1482</v>
      </c>
      <c r="Y151" s="41" t="str">
        <f>VLOOKUP(C151,'MASTER PURCHASE PARTY'!$B$4:$E$50002,4,FALSE)</f>
        <v>Local</v>
      </c>
    </row>
    <row r="152" spans="1:25" s="49" customFormat="1">
      <c r="A152" s="45">
        <v>43556</v>
      </c>
      <c r="B152" s="41"/>
      <c r="C152" s="50" t="s">
        <v>884</v>
      </c>
      <c r="D152" s="41" t="str">
        <f>VLOOKUP(C152,'MASTER PURCHASE PARTY'!$B$4:$E$50002,2,FALSE)</f>
        <v>27ADOPJ4418Q1ZV</v>
      </c>
      <c r="E152" s="51">
        <v>4635</v>
      </c>
      <c r="F152" s="52">
        <v>43556</v>
      </c>
      <c r="G152" s="52"/>
      <c r="H152" s="52"/>
      <c r="I152" s="52"/>
      <c r="J152" s="52"/>
      <c r="K152" s="52"/>
      <c r="L152" s="41" t="s">
        <v>787</v>
      </c>
      <c r="M152" s="12" t="s">
        <v>1545</v>
      </c>
      <c r="N152" s="28">
        <v>906.43</v>
      </c>
      <c r="O152" s="20">
        <f t="shared" si="2"/>
        <v>163.1574</v>
      </c>
      <c r="P152" s="284">
        <v>0</v>
      </c>
      <c r="Q152" s="284">
        <v>81.578699999999998</v>
      </c>
      <c r="R152" s="284">
        <v>81.578699999999998</v>
      </c>
      <c r="S152" s="284">
        <v>0</v>
      </c>
      <c r="T152" s="27">
        <v>1069.5773999999999</v>
      </c>
      <c r="U152" s="53">
        <v>2</v>
      </c>
      <c r="V152" s="12" t="s">
        <v>888</v>
      </c>
      <c r="W152" s="20">
        <f>VLOOKUP(V152,'MASTER PUR-HSN'!$A$4:$E$506,5,FALSE)</f>
        <v>18</v>
      </c>
      <c r="X152" s="12" t="s">
        <v>1482</v>
      </c>
      <c r="Y152" s="41" t="str">
        <f>VLOOKUP(C152,'MASTER PURCHASE PARTY'!$B$4:$E$50002,4,FALSE)</f>
        <v>Local</v>
      </c>
    </row>
    <row r="153" spans="1:25" s="49" customFormat="1">
      <c r="A153" s="45">
        <v>43556</v>
      </c>
      <c r="B153" s="41"/>
      <c r="C153" s="50" t="s">
        <v>884</v>
      </c>
      <c r="D153" s="41" t="str">
        <f>VLOOKUP(C153,'MASTER PURCHASE PARTY'!$B$4:$E$50002,2,FALSE)</f>
        <v>27ADOPJ4418Q1ZV</v>
      </c>
      <c r="E153" s="51">
        <v>4635</v>
      </c>
      <c r="F153" s="52">
        <v>43556</v>
      </c>
      <c r="G153" s="52"/>
      <c r="H153" s="52"/>
      <c r="I153" s="52"/>
      <c r="J153" s="52"/>
      <c r="K153" s="52"/>
      <c r="L153" s="41" t="s">
        <v>787</v>
      </c>
      <c r="M153" s="12" t="s">
        <v>1545</v>
      </c>
      <c r="N153" s="28">
        <v>390.44</v>
      </c>
      <c r="O153" s="20">
        <f t="shared" si="2"/>
        <v>70.279200000000003</v>
      </c>
      <c r="P153" s="284">
        <v>0</v>
      </c>
      <c r="Q153" s="284">
        <v>35.139600000000002</v>
      </c>
      <c r="R153" s="284">
        <v>35.139600000000002</v>
      </c>
      <c r="S153" s="284">
        <v>0</v>
      </c>
      <c r="T153" s="27">
        <v>460.70920000000001</v>
      </c>
      <c r="U153" s="53">
        <v>1</v>
      </c>
      <c r="V153" s="12">
        <v>3917</v>
      </c>
      <c r="W153" s="20">
        <f>VLOOKUP(V153,'MASTER PUR-HSN'!$A$4:$E$506,5,FALSE)</f>
        <v>18</v>
      </c>
      <c r="X153" s="12" t="s">
        <v>1482</v>
      </c>
      <c r="Y153" s="41" t="str">
        <f>VLOOKUP(C153,'MASTER PURCHASE PARTY'!$B$4:$E$50002,4,FALSE)</f>
        <v>Local</v>
      </c>
    </row>
    <row r="154" spans="1:25" s="49" customFormat="1">
      <c r="A154" s="45">
        <v>43556</v>
      </c>
      <c r="B154" s="41">
        <v>119</v>
      </c>
      <c r="C154" s="50" t="s">
        <v>889</v>
      </c>
      <c r="D154" s="41" t="str">
        <f>VLOOKUP(C154,'MASTER PURCHASE PARTY'!$B$4:$E$50002,2,FALSE)</f>
        <v>27AAYPA0273F1ZQ</v>
      </c>
      <c r="E154" s="56" t="s">
        <v>891</v>
      </c>
      <c r="F154" s="52">
        <v>43573</v>
      </c>
      <c r="G154" s="52"/>
      <c r="H154" s="52"/>
      <c r="I154" s="52"/>
      <c r="J154" s="52"/>
      <c r="K154" s="52"/>
      <c r="L154" s="41" t="s">
        <v>787</v>
      </c>
      <c r="M154" s="12" t="s">
        <v>1545</v>
      </c>
      <c r="N154" s="28">
        <v>23756.25</v>
      </c>
      <c r="O154" s="20">
        <f t="shared" si="2"/>
        <v>4276.125</v>
      </c>
      <c r="P154" s="284">
        <v>0</v>
      </c>
      <c r="Q154" s="284">
        <v>2138.0625</v>
      </c>
      <c r="R154" s="284">
        <v>2138.0625</v>
      </c>
      <c r="S154" s="284">
        <v>0</v>
      </c>
      <c r="T154" s="27">
        <v>28032.375</v>
      </c>
      <c r="U154" s="53">
        <v>1</v>
      </c>
      <c r="V154" s="12">
        <v>85362020</v>
      </c>
      <c r="W154" s="20">
        <f>VLOOKUP(V154,'MASTER PUR-HSN'!$A$4:$E$506,5,FALSE)</f>
        <v>18</v>
      </c>
      <c r="X154" s="12" t="s">
        <v>1482</v>
      </c>
      <c r="Y154" s="41" t="str">
        <f>VLOOKUP(C154,'MASTER PURCHASE PARTY'!$B$4:$E$50002,4,FALSE)</f>
        <v>Local</v>
      </c>
    </row>
    <row r="155" spans="1:25" s="49" customFormat="1">
      <c r="A155" s="45">
        <v>43556</v>
      </c>
      <c r="B155" s="41"/>
      <c r="C155" s="50" t="s">
        <v>889</v>
      </c>
      <c r="D155" s="41" t="str">
        <f>VLOOKUP(C155,'MASTER PURCHASE PARTY'!$B$4:$E$50002,2,FALSE)</f>
        <v>27AAYPA0273F1ZQ</v>
      </c>
      <c r="E155" s="56" t="s">
        <v>891</v>
      </c>
      <c r="F155" s="52">
        <v>43573</v>
      </c>
      <c r="G155" s="52"/>
      <c r="H155" s="52"/>
      <c r="I155" s="52"/>
      <c r="J155" s="52"/>
      <c r="K155" s="52"/>
      <c r="L155" s="41" t="s">
        <v>787</v>
      </c>
      <c r="M155" s="12" t="s">
        <v>1545</v>
      </c>
      <c r="N155" s="28">
        <v>2500</v>
      </c>
      <c r="O155" s="20">
        <f t="shared" si="2"/>
        <v>450</v>
      </c>
      <c r="P155" s="284">
        <v>0</v>
      </c>
      <c r="Q155" s="284">
        <v>225</v>
      </c>
      <c r="R155" s="284">
        <v>225</v>
      </c>
      <c r="S155" s="284">
        <v>0</v>
      </c>
      <c r="T155" s="27">
        <v>2950</v>
      </c>
      <c r="U155" s="53">
        <v>1</v>
      </c>
      <c r="V155" s="12">
        <v>85381010</v>
      </c>
      <c r="W155" s="20">
        <f>VLOOKUP(V155,'MASTER PUR-HSN'!$A$4:$E$506,5,FALSE)</f>
        <v>18</v>
      </c>
      <c r="X155" s="12" t="s">
        <v>1482</v>
      </c>
      <c r="Y155" s="41" t="str">
        <f>VLOOKUP(C155,'MASTER PURCHASE PARTY'!$B$4:$E$50002,4,FALSE)</f>
        <v>Local</v>
      </c>
    </row>
    <row r="156" spans="1:25" s="49" customFormat="1">
      <c r="A156" s="45">
        <v>43556</v>
      </c>
      <c r="B156" s="41"/>
      <c r="C156" s="50" t="s">
        <v>889</v>
      </c>
      <c r="D156" s="41" t="str">
        <f>VLOOKUP(C156,'MASTER PURCHASE PARTY'!$B$4:$E$50002,2,FALSE)</f>
        <v>27AAYPA0273F1ZQ</v>
      </c>
      <c r="E156" s="56" t="s">
        <v>891</v>
      </c>
      <c r="F156" s="52">
        <v>43573</v>
      </c>
      <c r="G156" s="52"/>
      <c r="H156" s="52"/>
      <c r="I156" s="52"/>
      <c r="J156" s="52"/>
      <c r="K156" s="52"/>
      <c r="L156" s="41" t="s">
        <v>787</v>
      </c>
      <c r="M156" s="12" t="s">
        <v>1545</v>
      </c>
      <c r="N156" s="28">
        <v>5625</v>
      </c>
      <c r="O156" s="20">
        <f t="shared" si="2"/>
        <v>1012.5</v>
      </c>
      <c r="P156" s="284">
        <v>0</v>
      </c>
      <c r="Q156" s="284">
        <v>506.25</v>
      </c>
      <c r="R156" s="284">
        <v>506.25</v>
      </c>
      <c r="S156" s="284">
        <v>0</v>
      </c>
      <c r="T156" s="27">
        <v>6637.6</v>
      </c>
      <c r="U156" s="53">
        <v>2</v>
      </c>
      <c r="V156" s="12" t="s">
        <v>892</v>
      </c>
      <c r="W156" s="20">
        <f>VLOOKUP(V156,'MASTER PUR-HSN'!$A$4:$E$506,5,FALSE)</f>
        <v>18</v>
      </c>
      <c r="X156" s="12" t="s">
        <v>1482</v>
      </c>
      <c r="Y156" s="41" t="str">
        <f>VLOOKUP(C156,'MASTER PURCHASE PARTY'!$B$4:$E$50002,4,FALSE)</f>
        <v>Local</v>
      </c>
    </row>
    <row r="157" spans="1:25" s="49" customFormat="1">
      <c r="A157" s="45">
        <v>43556</v>
      </c>
      <c r="B157" s="41">
        <v>120</v>
      </c>
      <c r="C157" s="50" t="s">
        <v>873</v>
      </c>
      <c r="D157" s="41" t="str">
        <f>VLOOKUP(C157,'MASTER PURCHASE PARTY'!$B$4:$E$50002,2,FALSE)</f>
        <v>27AACFA1881H1ZL</v>
      </c>
      <c r="E157" s="51">
        <v>902</v>
      </c>
      <c r="F157" s="52">
        <v>43581</v>
      </c>
      <c r="G157" s="52"/>
      <c r="H157" s="52"/>
      <c r="I157" s="52"/>
      <c r="J157" s="52"/>
      <c r="K157" s="52"/>
      <c r="L157" s="41" t="s">
        <v>787</v>
      </c>
      <c r="M157" s="12" t="s">
        <v>1545</v>
      </c>
      <c r="N157" s="28">
        <v>2780</v>
      </c>
      <c r="O157" s="20">
        <f t="shared" si="2"/>
        <v>778.4</v>
      </c>
      <c r="P157" s="284">
        <v>0</v>
      </c>
      <c r="Q157" s="284">
        <v>389.2</v>
      </c>
      <c r="R157" s="284">
        <v>389.2</v>
      </c>
      <c r="S157" s="284">
        <v>0</v>
      </c>
      <c r="T157" s="27">
        <v>3558.3999999999996</v>
      </c>
      <c r="U157" s="53">
        <v>1000</v>
      </c>
      <c r="V157" s="12">
        <v>87141900</v>
      </c>
      <c r="W157" s="20">
        <f>VLOOKUP(V157,'MASTER PUR-HSN'!$A$4:$E$506,5,FALSE)</f>
        <v>28</v>
      </c>
      <c r="X157" s="12" t="s">
        <v>1482</v>
      </c>
      <c r="Y157" s="41" t="str">
        <f>VLOOKUP(C157,'MASTER PURCHASE PARTY'!$B$4:$E$50002,4,FALSE)</f>
        <v>Local</v>
      </c>
    </row>
    <row r="158" spans="1:25" s="49" customFormat="1">
      <c r="A158" s="45">
        <v>43556</v>
      </c>
      <c r="B158" s="41">
        <v>121</v>
      </c>
      <c r="C158" s="50" t="s">
        <v>839</v>
      </c>
      <c r="D158" s="41" t="str">
        <f>VLOOKUP(C158,'MASTER PURCHASE PARTY'!$B$4:$E$50002,2,FALSE)</f>
        <v>27APHPD1073Q1ZM</v>
      </c>
      <c r="E158" s="56" t="s">
        <v>893</v>
      </c>
      <c r="F158" s="52">
        <v>43582</v>
      </c>
      <c r="G158" s="52"/>
      <c r="H158" s="52"/>
      <c r="I158" s="52"/>
      <c r="J158" s="52"/>
      <c r="K158" s="52"/>
      <c r="L158" s="41" t="s">
        <v>842</v>
      </c>
      <c r="M158" s="12" t="s">
        <v>1545</v>
      </c>
      <c r="N158" s="28">
        <v>30000</v>
      </c>
      <c r="O158" s="20">
        <f t="shared" si="2"/>
        <v>5400</v>
      </c>
      <c r="P158" s="284">
        <v>0</v>
      </c>
      <c r="Q158" s="284">
        <v>2700</v>
      </c>
      <c r="R158" s="284">
        <v>2700</v>
      </c>
      <c r="S158" s="284">
        <v>0</v>
      </c>
      <c r="T158" s="27">
        <v>35399.800000000003</v>
      </c>
      <c r="U158" s="53">
        <v>40</v>
      </c>
      <c r="V158" s="12">
        <v>84778090</v>
      </c>
      <c r="W158" s="20">
        <f>VLOOKUP(V158,'MASTER PUR-HSN'!$A$4:$E$506,5,FALSE)</f>
        <v>18</v>
      </c>
      <c r="X158" s="12" t="s">
        <v>1482</v>
      </c>
      <c r="Y158" s="41" t="str">
        <f>VLOOKUP(C158,'MASTER PURCHASE PARTY'!$B$4:$E$50002,4,FALSE)</f>
        <v>Local</v>
      </c>
    </row>
    <row r="159" spans="1:25" s="49" customFormat="1">
      <c r="A159" s="45">
        <v>43556</v>
      </c>
      <c r="B159" s="41">
        <v>122</v>
      </c>
      <c r="C159" s="50" t="s">
        <v>789</v>
      </c>
      <c r="D159" s="41" t="str">
        <f>VLOOKUP(C159,'MASTER PURCHASE PARTY'!$B$4:$E$50002,2,FALSE)</f>
        <v>27AAACT1848E1ZH</v>
      </c>
      <c r="E159" s="56" t="s">
        <v>894</v>
      </c>
      <c r="F159" s="52">
        <v>43582</v>
      </c>
      <c r="G159" s="52"/>
      <c r="H159" s="52"/>
      <c r="I159" s="52"/>
      <c r="J159" s="52"/>
      <c r="K159" s="52"/>
      <c r="L159" s="41" t="s">
        <v>787</v>
      </c>
      <c r="M159" s="12" t="s">
        <v>1545</v>
      </c>
      <c r="N159" s="28">
        <v>4809</v>
      </c>
      <c r="O159" s="20">
        <f t="shared" si="2"/>
        <v>1346.52</v>
      </c>
      <c r="P159" s="284">
        <v>0</v>
      </c>
      <c r="Q159" s="284">
        <v>673.26</v>
      </c>
      <c r="R159" s="284">
        <v>673.26</v>
      </c>
      <c r="S159" s="284">
        <v>0</v>
      </c>
      <c r="T159" s="27">
        <v>6155.52</v>
      </c>
      <c r="U159" s="53">
        <v>30</v>
      </c>
      <c r="V159" s="12">
        <v>87082900</v>
      </c>
      <c r="W159" s="20">
        <f>VLOOKUP(V159,'MASTER PUR-HSN'!$A$4:$E$506,5,FALSE)</f>
        <v>28</v>
      </c>
      <c r="X159" s="12" t="s">
        <v>1482</v>
      </c>
      <c r="Y159" s="41" t="str">
        <f>VLOOKUP(C159,'MASTER PURCHASE PARTY'!$B$4:$E$50002,4,FALSE)</f>
        <v>Local</v>
      </c>
    </row>
    <row r="160" spans="1:25" s="49" customFormat="1">
      <c r="A160" s="45">
        <v>43556</v>
      </c>
      <c r="B160" s="41">
        <v>123</v>
      </c>
      <c r="C160" s="50" t="s">
        <v>789</v>
      </c>
      <c r="D160" s="41" t="str">
        <f>VLOOKUP(C160,'MASTER PURCHASE PARTY'!$B$4:$E$50002,2,FALSE)</f>
        <v>27AAACT1848E1ZH</v>
      </c>
      <c r="E160" s="56" t="s">
        <v>895</v>
      </c>
      <c r="F160" s="52">
        <v>43582</v>
      </c>
      <c r="G160" s="52"/>
      <c r="H160" s="52"/>
      <c r="I160" s="52"/>
      <c r="J160" s="52"/>
      <c r="K160" s="52"/>
      <c r="L160" s="41" t="s">
        <v>787</v>
      </c>
      <c r="M160" s="12" t="s">
        <v>1545</v>
      </c>
      <c r="N160" s="28">
        <v>6012.8</v>
      </c>
      <c r="O160" s="20">
        <f t="shared" si="2"/>
        <v>1683.5840000000001</v>
      </c>
      <c r="P160" s="284">
        <v>0</v>
      </c>
      <c r="Q160" s="284">
        <v>841.79200000000003</v>
      </c>
      <c r="R160" s="284">
        <v>841.79200000000003</v>
      </c>
      <c r="S160" s="284">
        <v>0</v>
      </c>
      <c r="T160" s="27">
        <v>7696.3840000000009</v>
      </c>
      <c r="U160" s="53">
        <v>40</v>
      </c>
      <c r="V160" s="12">
        <v>87089900</v>
      </c>
      <c r="W160" s="20">
        <f>VLOOKUP(V160,'MASTER PUR-HSN'!$A$4:$E$506,5,FALSE)</f>
        <v>28</v>
      </c>
      <c r="X160" s="12" t="s">
        <v>1482</v>
      </c>
      <c r="Y160" s="41" t="str">
        <f>VLOOKUP(C160,'MASTER PURCHASE PARTY'!$B$4:$E$50002,4,FALSE)</f>
        <v>Local</v>
      </c>
    </row>
    <row r="161" spans="1:25" s="49" customFormat="1">
      <c r="A161" s="45">
        <v>43556</v>
      </c>
      <c r="B161" s="41">
        <v>124</v>
      </c>
      <c r="C161" s="50" t="s">
        <v>873</v>
      </c>
      <c r="D161" s="41" t="str">
        <f>VLOOKUP(C161,'MASTER PURCHASE PARTY'!$B$4:$E$50002,2,FALSE)</f>
        <v>27AACFA1881H1ZL</v>
      </c>
      <c r="E161" s="51">
        <v>953</v>
      </c>
      <c r="F161" s="52">
        <v>43583</v>
      </c>
      <c r="G161" s="52"/>
      <c r="H161" s="52"/>
      <c r="I161" s="52"/>
      <c r="J161" s="52"/>
      <c r="K161" s="52"/>
      <c r="L161" s="41" t="s">
        <v>787</v>
      </c>
      <c r="M161" s="12" t="s">
        <v>1545</v>
      </c>
      <c r="N161" s="28">
        <v>5481.25</v>
      </c>
      <c r="O161" s="20">
        <f t="shared" si="2"/>
        <v>1534.75</v>
      </c>
      <c r="P161" s="284">
        <v>0</v>
      </c>
      <c r="Q161" s="284">
        <v>767.375</v>
      </c>
      <c r="R161" s="284">
        <v>767.375</v>
      </c>
      <c r="S161" s="284">
        <v>0</v>
      </c>
      <c r="T161" s="27">
        <v>7016.01</v>
      </c>
      <c r="U161" s="58" t="s">
        <v>896</v>
      </c>
      <c r="V161" s="12">
        <v>87141900</v>
      </c>
      <c r="W161" s="20">
        <f>VLOOKUP(V161,'MASTER PUR-HSN'!$A$4:$E$506,5,FALSE)</f>
        <v>28</v>
      </c>
      <c r="X161" s="12" t="s">
        <v>1482</v>
      </c>
      <c r="Y161" s="41" t="str">
        <f>VLOOKUP(C161,'MASTER PURCHASE PARTY'!$B$4:$E$50002,4,FALSE)</f>
        <v>Local</v>
      </c>
    </row>
    <row r="162" spans="1:25" s="49" customFormat="1">
      <c r="A162" s="45">
        <v>43556</v>
      </c>
      <c r="B162" s="41">
        <v>125</v>
      </c>
      <c r="C162" s="50" t="s">
        <v>786</v>
      </c>
      <c r="D162" s="41" t="str">
        <f>VLOOKUP(C162,'MASTER PURCHASE PARTY'!$B$4:$E$50002,2,FALSE)</f>
        <v>27AAECM8871A1ZF</v>
      </c>
      <c r="E162" s="51">
        <v>192000885</v>
      </c>
      <c r="F162" s="52">
        <v>43583</v>
      </c>
      <c r="G162" s="52"/>
      <c r="H162" s="52"/>
      <c r="I162" s="52"/>
      <c r="J162" s="52"/>
      <c r="K162" s="52"/>
      <c r="L162" s="41" t="s">
        <v>787</v>
      </c>
      <c r="M162" s="12" t="s">
        <v>1545</v>
      </c>
      <c r="N162" s="28">
        <v>17483.52</v>
      </c>
      <c r="O162" s="20">
        <f t="shared" si="2"/>
        <v>4895.3856000000005</v>
      </c>
      <c r="P162" s="284">
        <v>0</v>
      </c>
      <c r="Q162" s="284">
        <v>2447.6928000000003</v>
      </c>
      <c r="R162" s="284">
        <v>2447.6928000000003</v>
      </c>
      <c r="S162" s="284">
        <v>0</v>
      </c>
      <c r="T162" s="27">
        <v>22378.895600000003</v>
      </c>
      <c r="U162" s="53">
        <v>12</v>
      </c>
      <c r="V162" s="12">
        <v>87089900</v>
      </c>
      <c r="W162" s="20">
        <f>VLOOKUP(V162,'MASTER PUR-HSN'!$A$4:$E$506,5,FALSE)</f>
        <v>28</v>
      </c>
      <c r="X162" s="12" t="s">
        <v>1482</v>
      </c>
      <c r="Y162" s="41" t="str">
        <f>VLOOKUP(C162,'MASTER PURCHASE PARTY'!$B$4:$E$50002,4,FALSE)</f>
        <v>Local</v>
      </c>
    </row>
    <row r="163" spans="1:25" s="49" customFormat="1">
      <c r="A163" s="45">
        <v>43556</v>
      </c>
      <c r="B163" s="41">
        <v>126</v>
      </c>
      <c r="C163" s="50" t="s">
        <v>786</v>
      </c>
      <c r="D163" s="41" t="str">
        <f>VLOOKUP(C163,'MASTER PURCHASE PARTY'!$B$4:$E$50002,2,FALSE)</f>
        <v>27AAECM8871A1ZF</v>
      </c>
      <c r="E163" s="51">
        <v>192000894</v>
      </c>
      <c r="F163" s="52">
        <v>43583</v>
      </c>
      <c r="G163" s="52"/>
      <c r="H163" s="52"/>
      <c r="I163" s="52"/>
      <c r="J163" s="52"/>
      <c r="K163" s="52"/>
      <c r="L163" s="41" t="s">
        <v>787</v>
      </c>
      <c r="M163" s="12" t="s">
        <v>1545</v>
      </c>
      <c r="N163" s="28">
        <v>17483.52</v>
      </c>
      <c r="O163" s="20">
        <f t="shared" si="2"/>
        <v>4895.3856000000005</v>
      </c>
      <c r="P163" s="284">
        <v>0</v>
      </c>
      <c r="Q163" s="284">
        <v>2447.6928000000003</v>
      </c>
      <c r="R163" s="284">
        <v>2447.6928000000003</v>
      </c>
      <c r="S163" s="284">
        <v>0</v>
      </c>
      <c r="T163" s="27">
        <v>22378.895600000003</v>
      </c>
      <c r="U163" s="53">
        <v>12</v>
      </c>
      <c r="V163" s="12">
        <v>87089900</v>
      </c>
      <c r="W163" s="20">
        <f>VLOOKUP(V163,'MASTER PUR-HSN'!$A$4:$E$506,5,FALSE)</f>
        <v>28</v>
      </c>
      <c r="X163" s="12" t="s">
        <v>1482</v>
      </c>
      <c r="Y163" s="41" t="str">
        <f>VLOOKUP(C163,'MASTER PURCHASE PARTY'!$B$4:$E$50002,4,FALSE)</f>
        <v>Local</v>
      </c>
    </row>
    <row r="164" spans="1:25" s="49" customFormat="1">
      <c r="A164" s="45">
        <v>43556</v>
      </c>
      <c r="B164" s="41">
        <v>127</v>
      </c>
      <c r="C164" s="50" t="s">
        <v>810</v>
      </c>
      <c r="D164" s="41" t="str">
        <f>VLOOKUP(C164,'MASTER PURCHASE PARTY'!$B$4:$E$50002,2,FALSE)</f>
        <v>27AMMPB3648M1ZO</v>
      </c>
      <c r="E164" s="51">
        <v>490</v>
      </c>
      <c r="F164" s="52">
        <v>43583</v>
      </c>
      <c r="G164" s="52"/>
      <c r="H164" s="52"/>
      <c r="I164" s="52"/>
      <c r="J164" s="52"/>
      <c r="K164" s="52"/>
      <c r="L164" s="41" t="s">
        <v>787</v>
      </c>
      <c r="M164" s="12" t="s">
        <v>1545</v>
      </c>
      <c r="N164" s="28">
        <v>10230.549999999999</v>
      </c>
      <c r="O164" s="20">
        <f t="shared" si="2"/>
        <v>1841.4989999999998</v>
      </c>
      <c r="P164" s="284">
        <v>0</v>
      </c>
      <c r="Q164" s="284">
        <v>920.7494999999999</v>
      </c>
      <c r="R164" s="284">
        <v>920.7494999999999</v>
      </c>
      <c r="S164" s="284">
        <v>0</v>
      </c>
      <c r="T164" s="27">
        <v>12071.999</v>
      </c>
      <c r="U164" s="53">
        <v>445</v>
      </c>
      <c r="V164" s="12">
        <v>85129000</v>
      </c>
      <c r="W164" s="20">
        <f>VLOOKUP(V164,'MASTER PUR-HSN'!$A$4:$E$506,5,FALSE)</f>
        <v>18</v>
      </c>
      <c r="X164" s="12" t="s">
        <v>1482</v>
      </c>
      <c r="Y164" s="41" t="str">
        <f>VLOOKUP(C164,'MASTER PURCHASE PARTY'!$B$4:$E$50002,4,FALSE)</f>
        <v>Local</v>
      </c>
    </row>
    <row r="165" spans="1:25" s="49" customFormat="1">
      <c r="A165" s="45">
        <v>43556</v>
      </c>
      <c r="B165" s="41">
        <v>128</v>
      </c>
      <c r="C165" s="50" t="s">
        <v>806</v>
      </c>
      <c r="D165" s="41" t="str">
        <f>VLOOKUP(C165,'MASTER PURCHASE PARTY'!$B$4:$E$50002,2,FALSE)</f>
        <v>27AAECD2713N1ZK</v>
      </c>
      <c r="E165" s="51">
        <v>7887982163</v>
      </c>
      <c r="F165" s="52">
        <v>43583</v>
      </c>
      <c r="G165" s="52"/>
      <c r="H165" s="52"/>
      <c r="I165" s="52"/>
      <c r="J165" s="52"/>
      <c r="K165" s="52"/>
      <c r="L165" s="41" t="s">
        <v>787</v>
      </c>
      <c r="M165" s="12" t="s">
        <v>1545</v>
      </c>
      <c r="N165" s="28">
        <v>7520</v>
      </c>
      <c r="O165" s="20">
        <f t="shared" si="2"/>
        <v>1353.6000000000001</v>
      </c>
      <c r="P165" s="284">
        <v>0</v>
      </c>
      <c r="Q165" s="284">
        <v>676.80000000000007</v>
      </c>
      <c r="R165" s="284">
        <v>676.80000000000007</v>
      </c>
      <c r="S165" s="284">
        <v>0</v>
      </c>
      <c r="T165" s="27">
        <v>8873.6999999999989</v>
      </c>
      <c r="U165" s="53">
        <v>16</v>
      </c>
      <c r="V165" s="12">
        <v>32082090</v>
      </c>
      <c r="W165" s="20">
        <f>VLOOKUP(V165,'MASTER PUR-HSN'!$A$4:$E$506,5,FALSE)</f>
        <v>18</v>
      </c>
      <c r="X165" s="12" t="s">
        <v>1482</v>
      </c>
      <c r="Y165" s="41" t="str">
        <f>VLOOKUP(C165,'MASTER PURCHASE PARTY'!$B$4:$E$50002,4,FALSE)</f>
        <v>Local</v>
      </c>
    </row>
    <row r="166" spans="1:25" s="49" customFormat="1">
      <c r="A166" s="45">
        <v>43556</v>
      </c>
      <c r="B166" s="41"/>
      <c r="C166" s="50" t="s">
        <v>806</v>
      </c>
      <c r="D166" s="41" t="str">
        <f>VLOOKUP(C166,'MASTER PURCHASE PARTY'!$B$4:$E$50002,2,FALSE)</f>
        <v>27AAECD2713N1ZK</v>
      </c>
      <c r="E166" s="51">
        <v>7887982163</v>
      </c>
      <c r="F166" s="52">
        <v>43583</v>
      </c>
      <c r="G166" s="52"/>
      <c r="H166" s="52"/>
      <c r="I166" s="52"/>
      <c r="J166" s="52"/>
      <c r="K166" s="52"/>
      <c r="L166" s="41" t="s">
        <v>787</v>
      </c>
      <c r="M166" s="12" t="s">
        <v>1545</v>
      </c>
      <c r="N166" s="28">
        <v>1190</v>
      </c>
      <c r="O166" s="20">
        <f t="shared" si="2"/>
        <v>214.20000000000002</v>
      </c>
      <c r="P166" s="284">
        <v>0</v>
      </c>
      <c r="Q166" s="284">
        <v>107.10000000000001</v>
      </c>
      <c r="R166" s="284">
        <v>107.10000000000001</v>
      </c>
      <c r="S166" s="284">
        <v>0</v>
      </c>
      <c r="T166" s="27">
        <v>1404.2999999999997</v>
      </c>
      <c r="U166" s="53">
        <v>2</v>
      </c>
      <c r="V166" s="12">
        <v>39119090</v>
      </c>
      <c r="W166" s="20">
        <f>VLOOKUP(V166,'MASTER PUR-HSN'!$A$4:$E$506,5,FALSE)</f>
        <v>18</v>
      </c>
      <c r="X166" s="12" t="s">
        <v>1482</v>
      </c>
      <c r="Y166" s="41" t="str">
        <f>VLOOKUP(C166,'MASTER PURCHASE PARTY'!$B$4:$E$50002,4,FALSE)</f>
        <v>Local</v>
      </c>
    </row>
    <row r="167" spans="1:25" s="49" customFormat="1">
      <c r="A167" s="45">
        <v>43556</v>
      </c>
      <c r="B167" s="41">
        <v>129</v>
      </c>
      <c r="C167" s="50" t="s">
        <v>806</v>
      </c>
      <c r="D167" s="41" t="str">
        <f>VLOOKUP(C167,'MASTER PURCHASE PARTY'!$B$4:$E$50002,2,FALSE)</f>
        <v>27AAECD2713N1ZK</v>
      </c>
      <c r="E167" s="51">
        <v>7887982162</v>
      </c>
      <c r="F167" s="52">
        <v>43583</v>
      </c>
      <c r="G167" s="52"/>
      <c r="H167" s="52"/>
      <c r="I167" s="52"/>
      <c r="J167" s="52"/>
      <c r="K167" s="52"/>
      <c r="L167" s="41" t="s">
        <v>787</v>
      </c>
      <c r="M167" s="12" t="s">
        <v>1545</v>
      </c>
      <c r="N167" s="28">
        <v>5100</v>
      </c>
      <c r="O167" s="20">
        <f t="shared" si="2"/>
        <v>918</v>
      </c>
      <c r="P167" s="284">
        <v>0</v>
      </c>
      <c r="Q167" s="284">
        <v>459</v>
      </c>
      <c r="R167" s="284">
        <v>459</v>
      </c>
      <c r="S167" s="284">
        <v>0</v>
      </c>
      <c r="T167" s="27">
        <v>6018</v>
      </c>
      <c r="U167" s="53">
        <v>12</v>
      </c>
      <c r="V167" s="12">
        <v>32082090</v>
      </c>
      <c r="W167" s="20">
        <f>VLOOKUP(V167,'MASTER PUR-HSN'!$A$4:$E$506,5,FALSE)</f>
        <v>18</v>
      </c>
      <c r="X167" s="12" t="s">
        <v>1482</v>
      </c>
      <c r="Y167" s="41" t="str">
        <f>VLOOKUP(C167,'MASTER PURCHASE PARTY'!$B$4:$E$50002,4,FALSE)</f>
        <v>Local</v>
      </c>
    </row>
    <row r="168" spans="1:25" s="49" customFormat="1">
      <c r="A168" s="45">
        <v>43556</v>
      </c>
      <c r="B168" s="41"/>
      <c r="C168" s="50" t="s">
        <v>806</v>
      </c>
      <c r="D168" s="41" t="str">
        <f>VLOOKUP(C168,'MASTER PURCHASE PARTY'!$B$4:$E$50002,2,FALSE)</f>
        <v>27AAECD2713N1ZK</v>
      </c>
      <c r="E168" s="51">
        <v>7887982162</v>
      </c>
      <c r="F168" s="52">
        <v>43583</v>
      </c>
      <c r="G168" s="52"/>
      <c r="H168" s="52"/>
      <c r="I168" s="52"/>
      <c r="J168" s="52"/>
      <c r="K168" s="52"/>
      <c r="L168" s="41" t="s">
        <v>787</v>
      </c>
      <c r="M168" s="12" t="s">
        <v>1545</v>
      </c>
      <c r="N168" s="28">
        <v>20480</v>
      </c>
      <c r="O168" s="20">
        <f t="shared" si="2"/>
        <v>3686.4</v>
      </c>
      <c r="P168" s="284">
        <v>0</v>
      </c>
      <c r="Q168" s="284">
        <v>1843.2</v>
      </c>
      <c r="R168" s="284">
        <v>1843.2</v>
      </c>
      <c r="S168" s="284">
        <v>0</v>
      </c>
      <c r="T168" s="27">
        <v>24166.400000000001</v>
      </c>
      <c r="U168" s="53">
        <v>32</v>
      </c>
      <c r="V168" s="12">
        <v>32089090</v>
      </c>
      <c r="W168" s="20">
        <f>VLOOKUP(V168,'MASTER PUR-HSN'!$A$4:$E$506,5,FALSE)</f>
        <v>18</v>
      </c>
      <c r="X168" s="12" t="s">
        <v>1482</v>
      </c>
      <c r="Y168" s="41" t="str">
        <f>VLOOKUP(C168,'MASTER PURCHASE PARTY'!$B$4:$E$50002,4,FALSE)</f>
        <v>Local</v>
      </c>
    </row>
    <row r="169" spans="1:25" s="49" customFormat="1">
      <c r="A169" s="45">
        <v>43556</v>
      </c>
      <c r="B169" s="41"/>
      <c r="C169" s="50" t="s">
        <v>806</v>
      </c>
      <c r="D169" s="41" t="str">
        <f>VLOOKUP(C169,'MASTER PURCHASE PARTY'!$B$4:$E$50002,2,FALSE)</f>
        <v>27AAECD2713N1ZK</v>
      </c>
      <c r="E169" s="51">
        <v>7887982162</v>
      </c>
      <c r="F169" s="52">
        <v>43583</v>
      </c>
      <c r="G169" s="52"/>
      <c r="H169" s="52"/>
      <c r="I169" s="52"/>
      <c r="J169" s="52"/>
      <c r="K169" s="52"/>
      <c r="L169" s="41" t="s">
        <v>787</v>
      </c>
      <c r="M169" s="12" t="s">
        <v>1545</v>
      </c>
      <c r="N169" s="28">
        <v>12420</v>
      </c>
      <c r="O169" s="20">
        <f t="shared" si="2"/>
        <v>2235.6</v>
      </c>
      <c r="P169" s="284">
        <v>0</v>
      </c>
      <c r="Q169" s="284">
        <v>1117.8</v>
      </c>
      <c r="R169" s="284">
        <v>1117.8</v>
      </c>
      <c r="S169" s="284">
        <v>0</v>
      </c>
      <c r="T169" s="27">
        <v>14655.599999999999</v>
      </c>
      <c r="U169" s="53">
        <v>18</v>
      </c>
      <c r="V169" s="12">
        <v>39119090</v>
      </c>
      <c r="W169" s="20">
        <f>VLOOKUP(V169,'MASTER PUR-HSN'!$A$4:$E$506,5,FALSE)</f>
        <v>18</v>
      </c>
      <c r="X169" s="12" t="s">
        <v>1482</v>
      </c>
      <c r="Y169" s="41" t="str">
        <f>VLOOKUP(C169,'MASTER PURCHASE PARTY'!$B$4:$E$50002,4,FALSE)</f>
        <v>Local</v>
      </c>
    </row>
    <row r="170" spans="1:25" s="49" customFormat="1">
      <c r="A170" s="45">
        <v>43556</v>
      </c>
      <c r="B170" s="41"/>
      <c r="C170" s="50" t="s">
        <v>806</v>
      </c>
      <c r="D170" s="41" t="str">
        <f>VLOOKUP(C170,'MASTER PURCHASE PARTY'!$B$4:$E$50002,2,FALSE)</f>
        <v>27AAECD2713N1ZK</v>
      </c>
      <c r="E170" s="51">
        <v>7887982162</v>
      </c>
      <c r="F170" s="52">
        <v>43583</v>
      </c>
      <c r="G170" s="52"/>
      <c r="H170" s="52"/>
      <c r="I170" s="52"/>
      <c r="J170" s="52"/>
      <c r="K170" s="52"/>
      <c r="L170" s="41" t="s">
        <v>787</v>
      </c>
      <c r="M170" s="12" t="s">
        <v>1545</v>
      </c>
      <c r="N170" s="28">
        <v>5800</v>
      </c>
      <c r="O170" s="20">
        <f t="shared" si="2"/>
        <v>1044</v>
      </c>
      <c r="P170" s="284">
        <v>0</v>
      </c>
      <c r="Q170" s="284">
        <v>522</v>
      </c>
      <c r="R170" s="284">
        <v>522</v>
      </c>
      <c r="S170" s="284">
        <v>0</v>
      </c>
      <c r="T170" s="27">
        <v>6844</v>
      </c>
      <c r="U170" s="53">
        <v>40</v>
      </c>
      <c r="V170" s="12">
        <v>38140010</v>
      </c>
      <c r="W170" s="20">
        <f>VLOOKUP(V170,'MASTER PUR-HSN'!$A$4:$E$506,5,FALSE)</f>
        <v>18</v>
      </c>
      <c r="X170" s="12" t="s">
        <v>1482</v>
      </c>
      <c r="Y170" s="41" t="str">
        <f>VLOOKUP(C170,'MASTER PURCHASE PARTY'!$B$4:$E$50002,4,FALSE)</f>
        <v>Local</v>
      </c>
    </row>
    <row r="171" spans="1:25" s="49" customFormat="1">
      <c r="A171" s="45">
        <v>43556</v>
      </c>
      <c r="B171" s="41">
        <v>130</v>
      </c>
      <c r="C171" s="50" t="s">
        <v>884</v>
      </c>
      <c r="D171" s="41" t="str">
        <f>VLOOKUP(C171,'MASTER PURCHASE PARTY'!$B$4:$E$50002,2,FALSE)</f>
        <v>27ADOPJ4418Q1ZV</v>
      </c>
      <c r="E171" s="51">
        <v>4666</v>
      </c>
      <c r="F171" s="52">
        <v>43572</v>
      </c>
      <c r="G171" s="52"/>
      <c r="H171" s="52"/>
      <c r="I171" s="52"/>
      <c r="J171" s="52"/>
      <c r="K171" s="52"/>
      <c r="L171" s="41" t="s">
        <v>787</v>
      </c>
      <c r="M171" s="12" t="s">
        <v>1545</v>
      </c>
      <c r="N171" s="28">
        <v>9550</v>
      </c>
      <c r="O171" s="20">
        <f t="shared" si="2"/>
        <v>1719</v>
      </c>
      <c r="P171" s="284">
        <v>0</v>
      </c>
      <c r="Q171" s="284">
        <v>859.5</v>
      </c>
      <c r="R171" s="284">
        <v>859.5</v>
      </c>
      <c r="S171" s="284">
        <v>0</v>
      </c>
      <c r="T171" s="27">
        <v>11269</v>
      </c>
      <c r="U171" s="53">
        <v>59</v>
      </c>
      <c r="V171" s="12">
        <v>8481</v>
      </c>
      <c r="W171" s="20">
        <f>VLOOKUP(V171,'MASTER PUR-HSN'!$A$4:$E$506,5,FALSE)</f>
        <v>18</v>
      </c>
      <c r="X171" s="12" t="s">
        <v>1482</v>
      </c>
      <c r="Y171" s="41" t="str">
        <f>VLOOKUP(C171,'MASTER PURCHASE PARTY'!$B$4:$E$50002,4,FALSE)</f>
        <v>Local</v>
      </c>
    </row>
    <row r="172" spans="1:25" s="49" customFormat="1">
      <c r="A172" s="45">
        <v>43556</v>
      </c>
      <c r="B172" s="41"/>
      <c r="C172" s="50" t="s">
        <v>884</v>
      </c>
      <c r="D172" s="41" t="str">
        <f>VLOOKUP(C172,'MASTER PURCHASE PARTY'!$B$4:$E$50002,2,FALSE)</f>
        <v>27ADOPJ4418Q1ZV</v>
      </c>
      <c r="E172" s="51">
        <v>4666</v>
      </c>
      <c r="F172" s="52">
        <v>43572</v>
      </c>
      <c r="G172" s="52"/>
      <c r="H172" s="52"/>
      <c r="I172" s="52"/>
      <c r="J172" s="52"/>
      <c r="K172" s="52"/>
      <c r="L172" s="41" t="s">
        <v>787</v>
      </c>
      <c r="M172" s="12" t="s">
        <v>1545</v>
      </c>
      <c r="N172" s="28">
        <v>180</v>
      </c>
      <c r="O172" s="20">
        <f t="shared" si="2"/>
        <v>32.4</v>
      </c>
      <c r="P172" s="284">
        <v>0</v>
      </c>
      <c r="Q172" s="284">
        <v>16.2</v>
      </c>
      <c r="R172" s="284">
        <v>16.2</v>
      </c>
      <c r="S172" s="284">
        <v>0</v>
      </c>
      <c r="T172" s="27">
        <v>212.39999999999998</v>
      </c>
      <c r="U172" s="53">
        <v>3</v>
      </c>
      <c r="V172" s="12">
        <v>3917</v>
      </c>
      <c r="W172" s="20">
        <f>VLOOKUP(V172,'MASTER PUR-HSN'!$A$4:$E$506,5,FALSE)</f>
        <v>18</v>
      </c>
      <c r="X172" s="12" t="s">
        <v>1482</v>
      </c>
      <c r="Y172" s="41" t="str">
        <f>VLOOKUP(C172,'MASTER PURCHASE PARTY'!$B$4:$E$50002,4,FALSE)</f>
        <v>Local</v>
      </c>
    </row>
    <row r="173" spans="1:25" s="49" customFormat="1">
      <c r="A173" s="45">
        <v>43556</v>
      </c>
      <c r="B173" s="41"/>
      <c r="C173" s="50" t="s">
        <v>884</v>
      </c>
      <c r="D173" s="41" t="str">
        <f>VLOOKUP(C173,'MASTER PURCHASE PARTY'!$B$4:$E$50002,2,FALSE)</f>
        <v>27ADOPJ4418Q1ZV</v>
      </c>
      <c r="E173" s="51">
        <v>4666</v>
      </c>
      <c r="F173" s="52">
        <v>43572</v>
      </c>
      <c r="G173" s="52"/>
      <c r="H173" s="52"/>
      <c r="I173" s="52"/>
      <c r="J173" s="52"/>
      <c r="K173" s="52"/>
      <c r="L173" s="41" t="s">
        <v>787</v>
      </c>
      <c r="M173" s="12" t="s">
        <v>1545</v>
      </c>
      <c r="N173" s="28">
        <v>90</v>
      </c>
      <c r="O173" s="20">
        <f t="shared" si="2"/>
        <v>16.2</v>
      </c>
      <c r="P173" s="284">
        <v>0</v>
      </c>
      <c r="Q173" s="284">
        <v>8.1</v>
      </c>
      <c r="R173" s="284">
        <v>8.1</v>
      </c>
      <c r="S173" s="284">
        <v>0</v>
      </c>
      <c r="T173" s="27">
        <v>106.29999999999998</v>
      </c>
      <c r="U173" s="53">
        <v>2</v>
      </c>
      <c r="V173" s="12">
        <v>7318</v>
      </c>
      <c r="W173" s="20">
        <f>VLOOKUP(V173,'MASTER PUR-HSN'!$A$4:$E$506,5,FALSE)</f>
        <v>18</v>
      </c>
      <c r="X173" s="12" t="s">
        <v>1482</v>
      </c>
      <c r="Y173" s="41" t="str">
        <f>VLOOKUP(C173,'MASTER PURCHASE PARTY'!$B$4:$E$50002,4,FALSE)</f>
        <v>Local</v>
      </c>
    </row>
    <row r="174" spans="1:25" s="49" customFormat="1">
      <c r="A174" s="45">
        <v>43556</v>
      </c>
      <c r="B174" s="41"/>
      <c r="C174" s="50" t="s">
        <v>884</v>
      </c>
      <c r="D174" s="41" t="str">
        <f>VLOOKUP(C174,'MASTER PURCHASE PARTY'!$B$4:$E$50002,2,FALSE)</f>
        <v>27ADOPJ4418Q1ZV</v>
      </c>
      <c r="E174" s="51">
        <v>4666</v>
      </c>
      <c r="F174" s="52">
        <v>43572</v>
      </c>
      <c r="G174" s="52"/>
      <c r="H174" s="52"/>
      <c r="I174" s="52"/>
      <c r="J174" s="52"/>
      <c r="K174" s="52"/>
      <c r="L174" s="41" t="s">
        <v>787</v>
      </c>
      <c r="M174" s="12" t="s">
        <v>1545</v>
      </c>
      <c r="N174" s="28">
        <v>140</v>
      </c>
      <c r="O174" s="20">
        <f t="shared" si="2"/>
        <v>39.199999999999996</v>
      </c>
      <c r="P174" s="284">
        <v>0</v>
      </c>
      <c r="Q174" s="284">
        <v>19.599999999999998</v>
      </c>
      <c r="R174" s="284">
        <v>19.599999999999998</v>
      </c>
      <c r="S174" s="284">
        <v>0</v>
      </c>
      <c r="T174" s="27">
        <v>179.29999999999998</v>
      </c>
      <c r="U174" s="53">
        <v>1</v>
      </c>
      <c r="V174" s="12">
        <v>2523</v>
      </c>
      <c r="W174" s="20">
        <f>VLOOKUP(V174,'MASTER PUR-HSN'!$A$4:$E$506,5,FALSE)</f>
        <v>28</v>
      </c>
      <c r="X174" s="12" t="s">
        <v>1482</v>
      </c>
      <c r="Y174" s="41" t="str">
        <f>VLOOKUP(C174,'MASTER PURCHASE PARTY'!$B$4:$E$50002,4,FALSE)</f>
        <v>Local</v>
      </c>
    </row>
    <row r="175" spans="1:25" s="49" customFormat="1">
      <c r="A175" s="45">
        <v>43556</v>
      </c>
      <c r="B175" s="41">
        <v>131</v>
      </c>
      <c r="C175" s="50" t="s">
        <v>816</v>
      </c>
      <c r="D175" s="41" t="str">
        <f>VLOOKUP(C175,'MASTER PURCHASE PARTY'!$B$4:$E$50002,2,FALSE)</f>
        <v>27AAHFP1154B1ZN</v>
      </c>
      <c r="E175" s="56" t="s">
        <v>897</v>
      </c>
      <c r="F175" s="52">
        <v>43581</v>
      </c>
      <c r="G175" s="52"/>
      <c r="H175" s="52"/>
      <c r="I175" s="52"/>
      <c r="J175" s="52"/>
      <c r="K175" s="52"/>
      <c r="L175" s="41" t="s">
        <v>787</v>
      </c>
      <c r="M175" s="12" t="s">
        <v>1545</v>
      </c>
      <c r="N175" s="28">
        <v>170</v>
      </c>
      <c r="O175" s="20">
        <f t="shared" si="2"/>
        <v>30.599999999999998</v>
      </c>
      <c r="P175" s="284">
        <v>0</v>
      </c>
      <c r="Q175" s="284">
        <v>15.299999999999999</v>
      </c>
      <c r="R175" s="284">
        <v>15.299999999999999</v>
      </c>
      <c r="S175" s="284">
        <v>0</v>
      </c>
      <c r="T175" s="27">
        <v>200.59000000000003</v>
      </c>
      <c r="U175" s="53">
        <v>10</v>
      </c>
      <c r="V175" s="12">
        <v>27076000</v>
      </c>
      <c r="W175" s="20">
        <f>VLOOKUP(V175,'MASTER PUR-HSN'!$A$4:$E$506,5,FALSE)</f>
        <v>18</v>
      </c>
      <c r="X175" s="12" t="s">
        <v>1482</v>
      </c>
      <c r="Y175" s="41" t="str">
        <f>VLOOKUP(C175,'MASTER PURCHASE PARTY'!$B$4:$E$50002,4,FALSE)</f>
        <v>Local</v>
      </c>
    </row>
    <row r="176" spans="1:25" s="49" customFormat="1">
      <c r="A176" s="45">
        <v>43556</v>
      </c>
      <c r="B176" s="41"/>
      <c r="C176" s="50" t="s">
        <v>816</v>
      </c>
      <c r="D176" s="41" t="str">
        <f>VLOOKUP(C176,'MASTER PURCHASE PARTY'!$B$4:$E$50002,2,FALSE)</f>
        <v>27AAHFP1154B1ZN</v>
      </c>
      <c r="E176" s="56" t="s">
        <v>897</v>
      </c>
      <c r="F176" s="52">
        <v>43581</v>
      </c>
      <c r="G176" s="52"/>
      <c r="H176" s="52"/>
      <c r="I176" s="52"/>
      <c r="J176" s="52"/>
      <c r="K176" s="52"/>
      <c r="L176" s="41" t="s">
        <v>787</v>
      </c>
      <c r="M176" s="12" t="s">
        <v>1545</v>
      </c>
      <c r="N176" s="28">
        <v>468</v>
      </c>
      <c r="O176" s="20">
        <f t="shared" si="2"/>
        <v>84.24</v>
      </c>
      <c r="P176" s="284">
        <v>0</v>
      </c>
      <c r="Q176" s="284">
        <v>42.12</v>
      </c>
      <c r="R176" s="284">
        <v>42.12</v>
      </c>
      <c r="S176" s="284">
        <v>0</v>
      </c>
      <c r="T176" s="27">
        <v>552.23</v>
      </c>
      <c r="U176" s="53">
        <v>6</v>
      </c>
      <c r="V176" s="12">
        <v>96039000</v>
      </c>
      <c r="W176" s="20">
        <f>VLOOKUP(V176,'MASTER PUR-HSN'!$A$4:$E$506,5,FALSE)</f>
        <v>18</v>
      </c>
      <c r="X176" s="12" t="s">
        <v>1482</v>
      </c>
      <c r="Y176" s="41" t="str">
        <f>VLOOKUP(C176,'MASTER PURCHASE PARTY'!$B$4:$E$50002,4,FALSE)</f>
        <v>Local</v>
      </c>
    </row>
    <row r="177" spans="1:25" s="49" customFormat="1">
      <c r="A177" s="45">
        <v>43556</v>
      </c>
      <c r="B177" s="41"/>
      <c r="C177" s="50" t="s">
        <v>816</v>
      </c>
      <c r="D177" s="41" t="str">
        <f>VLOOKUP(C177,'MASTER PURCHASE PARTY'!$B$4:$E$50002,2,FALSE)</f>
        <v>27AAHFP1154B1ZN</v>
      </c>
      <c r="E177" s="56" t="s">
        <v>897</v>
      </c>
      <c r="F177" s="52">
        <v>43581</v>
      </c>
      <c r="G177" s="52"/>
      <c r="H177" s="52"/>
      <c r="I177" s="52"/>
      <c r="J177" s="52"/>
      <c r="K177" s="52"/>
      <c r="L177" s="41" t="s">
        <v>787</v>
      </c>
      <c r="M177" s="12" t="s">
        <v>1545</v>
      </c>
      <c r="N177" s="28">
        <v>3000</v>
      </c>
      <c r="O177" s="20">
        <f t="shared" si="2"/>
        <v>540</v>
      </c>
      <c r="P177" s="284">
        <v>0</v>
      </c>
      <c r="Q177" s="284">
        <v>270</v>
      </c>
      <c r="R177" s="284">
        <v>270</v>
      </c>
      <c r="S177" s="284">
        <v>0</v>
      </c>
      <c r="T177" s="27">
        <v>3539.99</v>
      </c>
      <c r="U177" s="53">
        <v>120</v>
      </c>
      <c r="V177" s="12">
        <v>68053050</v>
      </c>
      <c r="W177" s="20">
        <f>VLOOKUP(V177,'MASTER PUR-HSN'!$A$4:$E$506,5,FALSE)</f>
        <v>18</v>
      </c>
      <c r="X177" s="12" t="s">
        <v>1482</v>
      </c>
      <c r="Y177" s="41" t="str">
        <f>VLOOKUP(C177,'MASTER PURCHASE PARTY'!$B$4:$E$50002,4,FALSE)</f>
        <v>Local</v>
      </c>
    </row>
    <row r="178" spans="1:25" s="49" customFormat="1">
      <c r="A178" s="45">
        <v>43556</v>
      </c>
      <c r="B178" s="41"/>
      <c r="C178" s="50" t="s">
        <v>816</v>
      </c>
      <c r="D178" s="41" t="str">
        <f>VLOOKUP(C178,'MASTER PURCHASE PARTY'!$B$4:$E$50002,2,FALSE)</f>
        <v>27AAHFP1154B1ZN</v>
      </c>
      <c r="E178" s="56" t="s">
        <v>897</v>
      </c>
      <c r="F178" s="52">
        <v>43581</v>
      </c>
      <c r="G178" s="52"/>
      <c r="H178" s="52"/>
      <c r="I178" s="52"/>
      <c r="J178" s="52"/>
      <c r="K178" s="52"/>
      <c r="L178" s="41" t="s">
        <v>787</v>
      </c>
      <c r="M178" s="12" t="s">
        <v>1545</v>
      </c>
      <c r="N178" s="28">
        <v>840</v>
      </c>
      <c r="O178" s="20">
        <f t="shared" si="2"/>
        <v>151.20000000000002</v>
      </c>
      <c r="P178" s="284">
        <v>0</v>
      </c>
      <c r="Q178" s="284">
        <v>75.600000000000009</v>
      </c>
      <c r="R178" s="284">
        <v>75.600000000000009</v>
      </c>
      <c r="S178" s="284">
        <v>0</v>
      </c>
      <c r="T178" s="27">
        <v>991.19</v>
      </c>
      <c r="U178" s="53">
        <v>4</v>
      </c>
      <c r="V178" s="12" t="s">
        <v>886</v>
      </c>
      <c r="W178" s="20">
        <f>VLOOKUP(V178,'MASTER PUR-HSN'!$A$4:$E$506,5,FALSE)</f>
        <v>18</v>
      </c>
      <c r="X178" s="12" t="s">
        <v>1482</v>
      </c>
      <c r="Y178" s="41" t="str">
        <f>VLOOKUP(C178,'MASTER PURCHASE PARTY'!$B$4:$E$50002,4,FALSE)</f>
        <v>Local</v>
      </c>
    </row>
    <row r="179" spans="1:25" s="49" customFormat="1">
      <c r="A179" s="45">
        <v>43556</v>
      </c>
      <c r="B179" s="41">
        <v>132</v>
      </c>
      <c r="C179" s="50" t="s">
        <v>816</v>
      </c>
      <c r="D179" s="41" t="str">
        <f>VLOOKUP(C179,'MASTER PURCHASE PARTY'!$B$4:$E$50002,2,FALSE)</f>
        <v>27AAHFP1154B1ZN</v>
      </c>
      <c r="E179" s="56" t="s">
        <v>898</v>
      </c>
      <c r="F179" s="52">
        <v>43581</v>
      </c>
      <c r="G179" s="52"/>
      <c r="H179" s="52"/>
      <c r="I179" s="52"/>
      <c r="J179" s="52"/>
      <c r="K179" s="52"/>
      <c r="L179" s="41" t="s">
        <v>787</v>
      </c>
      <c r="M179" s="12" t="s">
        <v>1545</v>
      </c>
      <c r="N179" s="28">
        <v>113.1</v>
      </c>
      <c r="O179" s="20">
        <f t="shared" si="2"/>
        <v>13.571999999999999</v>
      </c>
      <c r="P179" s="284">
        <v>0</v>
      </c>
      <c r="Q179" s="284">
        <v>6.7859999999999996</v>
      </c>
      <c r="R179" s="284">
        <v>6.7859999999999996</v>
      </c>
      <c r="S179" s="284">
        <v>0</v>
      </c>
      <c r="T179" s="27">
        <v>126.66199999999999</v>
      </c>
      <c r="U179" s="53">
        <v>39</v>
      </c>
      <c r="V179" s="12">
        <v>96089990</v>
      </c>
      <c r="W179" s="20">
        <f>VLOOKUP(V179,'MASTER PUR-HSN'!$A$4:$E$506,5,FALSE)</f>
        <v>12</v>
      </c>
      <c r="X179" s="12" t="s">
        <v>1482</v>
      </c>
      <c r="Y179" s="41" t="str">
        <f>VLOOKUP(C179,'MASTER PURCHASE PARTY'!$B$4:$E$50002,4,FALSE)</f>
        <v>Local</v>
      </c>
    </row>
    <row r="180" spans="1:25" s="49" customFormat="1">
      <c r="A180" s="45">
        <v>43556</v>
      </c>
      <c r="B180" s="41"/>
      <c r="C180" s="50" t="s">
        <v>816</v>
      </c>
      <c r="D180" s="41" t="str">
        <f>VLOOKUP(C180,'MASTER PURCHASE PARTY'!$B$4:$E$50002,2,FALSE)</f>
        <v>27AAHFP1154B1ZN</v>
      </c>
      <c r="E180" s="56" t="s">
        <v>898</v>
      </c>
      <c r="F180" s="52">
        <v>43581</v>
      </c>
      <c r="G180" s="52"/>
      <c r="H180" s="52"/>
      <c r="I180" s="52"/>
      <c r="J180" s="52"/>
      <c r="K180" s="52"/>
      <c r="L180" s="41" t="s">
        <v>787</v>
      </c>
      <c r="M180" s="12" t="s">
        <v>1545</v>
      </c>
      <c r="N180" s="28">
        <v>4680</v>
      </c>
      <c r="O180" s="20">
        <f t="shared" si="2"/>
        <v>561.59999999999991</v>
      </c>
      <c r="P180" s="284">
        <v>0</v>
      </c>
      <c r="Q180" s="284">
        <v>280.79999999999995</v>
      </c>
      <c r="R180" s="284">
        <v>280.79999999999995</v>
      </c>
      <c r="S180" s="284">
        <v>0</v>
      </c>
      <c r="T180" s="27">
        <v>5241.59</v>
      </c>
      <c r="U180" s="53">
        <v>1800</v>
      </c>
      <c r="V180" s="12">
        <v>40151100</v>
      </c>
      <c r="W180" s="20">
        <f>VLOOKUP(V180,'MASTER PUR-HSN'!$A$4:$E$506,5,FALSE)</f>
        <v>12</v>
      </c>
      <c r="X180" s="12" t="s">
        <v>1482</v>
      </c>
      <c r="Y180" s="41" t="str">
        <f>VLOOKUP(C180,'MASTER PURCHASE PARTY'!$B$4:$E$50002,4,FALSE)</f>
        <v>Local</v>
      </c>
    </row>
    <row r="181" spans="1:25" s="49" customFormat="1">
      <c r="A181" s="45">
        <v>43556</v>
      </c>
      <c r="B181" s="41"/>
      <c r="C181" s="50" t="s">
        <v>816</v>
      </c>
      <c r="D181" s="41" t="str">
        <f>VLOOKUP(C181,'MASTER PURCHASE PARTY'!$B$4:$E$50002,2,FALSE)</f>
        <v>27AAHFP1154B1ZN</v>
      </c>
      <c r="E181" s="56" t="s">
        <v>898</v>
      </c>
      <c r="F181" s="52">
        <v>43581</v>
      </c>
      <c r="G181" s="52"/>
      <c r="H181" s="52"/>
      <c r="I181" s="52"/>
      <c r="J181" s="52"/>
      <c r="K181" s="52"/>
      <c r="L181" s="41" t="s">
        <v>787</v>
      </c>
      <c r="M181" s="12" t="s">
        <v>1545</v>
      </c>
      <c r="N181" s="28">
        <v>2400</v>
      </c>
      <c r="O181" s="20">
        <f t="shared" si="2"/>
        <v>120</v>
      </c>
      <c r="P181" s="284">
        <v>0</v>
      </c>
      <c r="Q181" s="284">
        <v>60</v>
      </c>
      <c r="R181" s="284">
        <v>60</v>
      </c>
      <c r="S181" s="284">
        <v>0</v>
      </c>
      <c r="T181" s="27">
        <v>2519.9899999999998</v>
      </c>
      <c r="U181" s="53">
        <v>200</v>
      </c>
      <c r="V181" s="12">
        <v>61169200</v>
      </c>
      <c r="W181" s="20">
        <f>VLOOKUP(V181,'MASTER PUR-HSN'!$A$4:$E$506,5,FALSE)</f>
        <v>5</v>
      </c>
      <c r="X181" s="12" t="s">
        <v>1482</v>
      </c>
      <c r="Y181" s="41" t="str">
        <f>VLOOKUP(C181,'MASTER PURCHASE PARTY'!$B$4:$E$50002,4,FALSE)</f>
        <v>Local</v>
      </c>
    </row>
    <row r="182" spans="1:25" s="49" customFormat="1">
      <c r="A182" s="45">
        <v>43556</v>
      </c>
      <c r="B182" s="41">
        <v>133</v>
      </c>
      <c r="C182" s="50" t="s">
        <v>816</v>
      </c>
      <c r="D182" s="41" t="str">
        <f>VLOOKUP(C182,'MASTER PURCHASE PARTY'!$B$4:$E$50002,2,FALSE)</f>
        <v>27AAHFP1154B1ZN</v>
      </c>
      <c r="E182" s="56" t="s">
        <v>899</v>
      </c>
      <c r="F182" s="52">
        <v>43581</v>
      </c>
      <c r="G182" s="52"/>
      <c r="H182" s="52"/>
      <c r="I182" s="52"/>
      <c r="J182" s="52"/>
      <c r="K182" s="52"/>
      <c r="L182" s="41" t="s">
        <v>787</v>
      </c>
      <c r="M182" s="12" t="s">
        <v>1545</v>
      </c>
      <c r="N182" s="28">
        <v>5184</v>
      </c>
      <c r="O182" s="20">
        <f t="shared" si="2"/>
        <v>933.12000000000012</v>
      </c>
      <c r="P182" s="284">
        <v>0</v>
      </c>
      <c r="Q182" s="284">
        <v>466.56000000000006</v>
      </c>
      <c r="R182" s="284">
        <v>466.56000000000006</v>
      </c>
      <c r="S182" s="284">
        <v>0</v>
      </c>
      <c r="T182" s="27">
        <v>6117.1100000000006</v>
      </c>
      <c r="U182" s="53">
        <v>144</v>
      </c>
      <c r="V182" s="12">
        <v>48114100</v>
      </c>
      <c r="W182" s="20">
        <f>VLOOKUP(V182,'MASTER PUR-HSN'!$A$4:$E$506,5,FALSE)</f>
        <v>18</v>
      </c>
      <c r="X182" s="12" t="s">
        <v>1482</v>
      </c>
      <c r="Y182" s="41" t="str">
        <f>VLOOKUP(C182,'MASTER PURCHASE PARTY'!$B$4:$E$50002,4,FALSE)</f>
        <v>Local</v>
      </c>
    </row>
    <row r="183" spans="1:25" s="49" customFormat="1">
      <c r="A183" s="45">
        <v>43556</v>
      </c>
      <c r="B183" s="41">
        <v>134</v>
      </c>
      <c r="C183" s="50" t="s">
        <v>816</v>
      </c>
      <c r="D183" s="41" t="str">
        <f>VLOOKUP(C183,'MASTER PURCHASE PARTY'!$B$4:$E$50002,2,FALSE)</f>
        <v>27AAHFP1154B1ZN</v>
      </c>
      <c r="E183" s="56" t="s">
        <v>900</v>
      </c>
      <c r="F183" s="52">
        <v>43581</v>
      </c>
      <c r="G183" s="52"/>
      <c r="H183" s="52"/>
      <c r="I183" s="52"/>
      <c r="J183" s="52"/>
      <c r="K183" s="52"/>
      <c r="L183" s="41" t="s">
        <v>787</v>
      </c>
      <c r="M183" s="12" t="s">
        <v>1545</v>
      </c>
      <c r="N183" s="28">
        <v>600</v>
      </c>
      <c r="O183" s="20">
        <f t="shared" si="2"/>
        <v>108</v>
      </c>
      <c r="P183" s="284">
        <v>0</v>
      </c>
      <c r="Q183" s="284">
        <v>54</v>
      </c>
      <c r="R183" s="284">
        <v>54</v>
      </c>
      <c r="S183" s="284">
        <v>0</v>
      </c>
      <c r="T183" s="27">
        <v>707.99</v>
      </c>
      <c r="U183" s="53">
        <v>30</v>
      </c>
      <c r="V183" s="12" t="s">
        <v>798</v>
      </c>
      <c r="W183" s="20">
        <f>VLOOKUP(V183,'MASTER PUR-HSN'!$A$4:$E$506,5,FALSE)</f>
        <v>18</v>
      </c>
      <c r="X183" s="12" t="s">
        <v>1482</v>
      </c>
      <c r="Y183" s="41" t="str">
        <f>VLOOKUP(C183,'MASTER PURCHASE PARTY'!$B$4:$E$50002,4,FALSE)</f>
        <v>Local</v>
      </c>
    </row>
    <row r="184" spans="1:25" s="49" customFormat="1">
      <c r="A184" s="45">
        <v>43556</v>
      </c>
      <c r="B184" s="41">
        <v>135</v>
      </c>
      <c r="C184" s="50" t="s">
        <v>786</v>
      </c>
      <c r="D184" s="41" t="str">
        <f>VLOOKUP(C184,'MASTER PURCHASE PARTY'!$B$4:$E$50002,2,FALSE)</f>
        <v>27AAECM8871A1ZF</v>
      </c>
      <c r="E184" s="51">
        <v>192000995</v>
      </c>
      <c r="F184" s="52">
        <v>43585</v>
      </c>
      <c r="G184" s="52"/>
      <c r="H184" s="52"/>
      <c r="I184" s="52"/>
      <c r="J184" s="52"/>
      <c r="K184" s="52"/>
      <c r="L184" s="41" t="s">
        <v>787</v>
      </c>
      <c r="M184" s="12" t="s">
        <v>1545</v>
      </c>
      <c r="N184" s="28">
        <v>17483.52</v>
      </c>
      <c r="O184" s="20">
        <f t="shared" si="2"/>
        <v>4895.3856000000005</v>
      </c>
      <c r="P184" s="284">
        <v>0</v>
      </c>
      <c r="Q184" s="284">
        <v>2447.6928000000003</v>
      </c>
      <c r="R184" s="284">
        <v>2447.6928000000003</v>
      </c>
      <c r="S184" s="284">
        <v>0</v>
      </c>
      <c r="T184" s="27">
        <v>22378.895600000003</v>
      </c>
      <c r="U184" s="53">
        <v>12</v>
      </c>
      <c r="V184" s="12">
        <v>87089900</v>
      </c>
      <c r="W184" s="20">
        <f>VLOOKUP(V184,'MASTER PUR-HSN'!$A$4:$E$506,5,FALSE)</f>
        <v>28</v>
      </c>
      <c r="X184" s="12" t="s">
        <v>1482</v>
      </c>
      <c r="Y184" s="41" t="str">
        <f>VLOOKUP(C184,'MASTER PURCHASE PARTY'!$B$4:$E$50002,4,FALSE)</f>
        <v>Local</v>
      </c>
    </row>
    <row r="185" spans="1:25" s="49" customFormat="1">
      <c r="A185" s="45">
        <v>43556</v>
      </c>
      <c r="B185" s="41">
        <v>136</v>
      </c>
      <c r="C185" s="50" t="s">
        <v>786</v>
      </c>
      <c r="D185" s="41" t="str">
        <f>VLOOKUP(C185,'MASTER PURCHASE PARTY'!$B$4:$E$50002,2,FALSE)</f>
        <v>27AAECM8871A1ZF</v>
      </c>
      <c r="E185" s="51">
        <v>192000996</v>
      </c>
      <c r="F185" s="52">
        <v>43585</v>
      </c>
      <c r="G185" s="52"/>
      <c r="H185" s="52"/>
      <c r="I185" s="52"/>
      <c r="J185" s="52"/>
      <c r="K185" s="52"/>
      <c r="L185" s="41" t="s">
        <v>787</v>
      </c>
      <c r="M185" s="12" t="s">
        <v>1545</v>
      </c>
      <c r="N185" s="28">
        <v>17483.52</v>
      </c>
      <c r="O185" s="20">
        <f t="shared" si="2"/>
        <v>4895.3856000000005</v>
      </c>
      <c r="P185" s="284">
        <v>0</v>
      </c>
      <c r="Q185" s="284">
        <v>2447.6928000000003</v>
      </c>
      <c r="R185" s="284">
        <v>2447.6928000000003</v>
      </c>
      <c r="S185" s="284">
        <v>0</v>
      </c>
      <c r="T185" s="27">
        <v>22378.895600000003</v>
      </c>
      <c r="U185" s="53">
        <v>12</v>
      </c>
      <c r="V185" s="12">
        <v>87089900</v>
      </c>
      <c r="W185" s="20">
        <f>VLOOKUP(V185,'MASTER PUR-HSN'!$A$4:$E$506,5,FALSE)</f>
        <v>28</v>
      </c>
      <c r="X185" s="12" t="s">
        <v>1482</v>
      </c>
      <c r="Y185" s="41" t="str">
        <f>VLOOKUP(C185,'MASTER PURCHASE PARTY'!$B$4:$E$50002,4,FALSE)</f>
        <v>Local</v>
      </c>
    </row>
    <row r="186" spans="1:25" s="49" customFormat="1">
      <c r="A186" s="45">
        <v>43556</v>
      </c>
      <c r="B186" s="41">
        <v>137</v>
      </c>
      <c r="C186" s="50" t="s">
        <v>857</v>
      </c>
      <c r="D186" s="41" t="str">
        <f>VLOOKUP(C186,'MASTER PURCHASE PARTY'!$B$4:$E$50002,2,FALSE)</f>
        <v>27AABFI6338L1Z3</v>
      </c>
      <c r="E186" s="56" t="s">
        <v>901</v>
      </c>
      <c r="F186" s="52">
        <v>43585</v>
      </c>
      <c r="G186" s="52"/>
      <c r="H186" s="52"/>
      <c r="I186" s="52"/>
      <c r="J186" s="52"/>
      <c r="K186" s="52"/>
      <c r="L186" s="41" t="s">
        <v>787</v>
      </c>
      <c r="M186" s="12" t="s">
        <v>1545</v>
      </c>
      <c r="N186" s="28">
        <v>1537</v>
      </c>
      <c r="O186" s="20">
        <f t="shared" si="2"/>
        <v>276.65999999999997</v>
      </c>
      <c r="P186" s="284">
        <v>0</v>
      </c>
      <c r="Q186" s="284">
        <v>138.32999999999998</v>
      </c>
      <c r="R186" s="284">
        <v>138.32999999999998</v>
      </c>
      <c r="S186" s="284">
        <v>0</v>
      </c>
      <c r="T186" s="27">
        <v>1813.6599999999999</v>
      </c>
      <c r="U186" s="53">
        <v>21</v>
      </c>
      <c r="V186" s="12">
        <v>74122012</v>
      </c>
      <c r="W186" s="20">
        <f>VLOOKUP(V186,'MASTER PUR-HSN'!$A$4:$E$506,5,FALSE)</f>
        <v>18</v>
      </c>
      <c r="X186" s="12" t="s">
        <v>1482</v>
      </c>
      <c r="Y186" s="41" t="str">
        <f>VLOOKUP(C186,'MASTER PURCHASE PARTY'!$B$4:$E$50002,4,FALSE)</f>
        <v>Local</v>
      </c>
    </row>
    <row r="187" spans="1:25" s="49" customFormat="1">
      <c r="A187" s="45">
        <v>43556</v>
      </c>
      <c r="B187" s="41"/>
      <c r="C187" s="50" t="s">
        <v>857</v>
      </c>
      <c r="D187" s="41" t="str">
        <f>VLOOKUP(C187,'MASTER PURCHASE PARTY'!$B$4:$E$50002,2,FALSE)</f>
        <v>27AABFI6338L1Z3</v>
      </c>
      <c r="E187" s="56" t="s">
        <v>901</v>
      </c>
      <c r="F187" s="52">
        <v>43585</v>
      </c>
      <c r="G187" s="52"/>
      <c r="H187" s="52"/>
      <c r="I187" s="52"/>
      <c r="J187" s="52"/>
      <c r="K187" s="52"/>
      <c r="L187" s="41" t="s">
        <v>787</v>
      </c>
      <c r="M187" s="12" t="s">
        <v>1545</v>
      </c>
      <c r="N187" s="28">
        <v>11690</v>
      </c>
      <c r="O187" s="20">
        <f t="shared" si="2"/>
        <v>2104.2000000000003</v>
      </c>
      <c r="P187" s="284">
        <v>0</v>
      </c>
      <c r="Q187" s="284">
        <v>1052.1000000000001</v>
      </c>
      <c r="R187" s="284">
        <v>1052.1000000000001</v>
      </c>
      <c r="S187" s="284">
        <v>0</v>
      </c>
      <c r="T187" s="27">
        <v>13794.26</v>
      </c>
      <c r="U187" s="53">
        <v>21</v>
      </c>
      <c r="V187" s="12">
        <v>7307</v>
      </c>
      <c r="W187" s="20">
        <f>VLOOKUP(V187,'MASTER PUR-HSN'!$A$4:$E$506,5,FALSE)</f>
        <v>18</v>
      </c>
      <c r="X187" s="12" t="s">
        <v>1482</v>
      </c>
      <c r="Y187" s="41" t="str">
        <f>VLOOKUP(C187,'MASTER PURCHASE PARTY'!$B$4:$E$50002,4,FALSE)</f>
        <v>Local</v>
      </c>
    </row>
    <row r="188" spans="1:25" s="49" customFormat="1">
      <c r="A188" s="45">
        <v>43556</v>
      </c>
      <c r="B188" s="41"/>
      <c r="C188" s="50" t="s">
        <v>857</v>
      </c>
      <c r="D188" s="41" t="str">
        <f>VLOOKUP(C188,'MASTER PURCHASE PARTY'!$B$4:$E$50002,2,FALSE)</f>
        <v>27AABFI6338L1Z3</v>
      </c>
      <c r="E188" s="56" t="s">
        <v>901</v>
      </c>
      <c r="F188" s="52">
        <v>43585</v>
      </c>
      <c r="G188" s="52"/>
      <c r="H188" s="52"/>
      <c r="I188" s="52"/>
      <c r="J188" s="52"/>
      <c r="K188" s="52"/>
      <c r="L188" s="41" t="s">
        <v>787</v>
      </c>
      <c r="M188" s="12" t="s">
        <v>1545</v>
      </c>
      <c r="N188" s="28">
        <v>231</v>
      </c>
      <c r="O188" s="20">
        <f t="shared" si="2"/>
        <v>41.58</v>
      </c>
      <c r="P188" s="284">
        <v>0</v>
      </c>
      <c r="Q188" s="284">
        <v>20.79</v>
      </c>
      <c r="R188" s="284">
        <v>20.79</v>
      </c>
      <c r="S188" s="284">
        <v>0</v>
      </c>
      <c r="T188" s="27">
        <v>272.58</v>
      </c>
      <c r="U188" s="53">
        <v>21</v>
      </c>
      <c r="V188" s="12" t="s">
        <v>902</v>
      </c>
      <c r="W188" s="20">
        <f>VLOOKUP(V188,'MASTER PUR-HSN'!$A$4:$E$506,5,FALSE)</f>
        <v>18</v>
      </c>
      <c r="X188" s="12" t="s">
        <v>1482</v>
      </c>
      <c r="Y188" s="41" t="str">
        <f>VLOOKUP(C188,'MASTER PURCHASE PARTY'!$B$4:$E$50002,4,FALSE)</f>
        <v>Local</v>
      </c>
    </row>
    <row r="189" spans="1:25" s="49" customFormat="1">
      <c r="A189" s="45">
        <v>43556</v>
      </c>
      <c r="B189" s="41"/>
      <c r="C189" s="50" t="s">
        <v>857</v>
      </c>
      <c r="D189" s="41" t="str">
        <f>VLOOKUP(C189,'MASTER PURCHASE PARTY'!$B$4:$E$50002,2,FALSE)</f>
        <v>27AABFI6338L1Z3</v>
      </c>
      <c r="E189" s="56" t="s">
        <v>901</v>
      </c>
      <c r="F189" s="52">
        <v>43585</v>
      </c>
      <c r="G189" s="52"/>
      <c r="H189" s="52"/>
      <c r="I189" s="52"/>
      <c r="J189" s="52"/>
      <c r="K189" s="52"/>
      <c r="L189" s="41" t="s">
        <v>787</v>
      </c>
      <c r="M189" s="12" t="s">
        <v>1545</v>
      </c>
      <c r="N189" s="28">
        <v>700</v>
      </c>
      <c r="O189" s="20">
        <f t="shared" si="2"/>
        <v>126</v>
      </c>
      <c r="P189" s="284">
        <v>0</v>
      </c>
      <c r="Q189" s="284">
        <v>63</v>
      </c>
      <c r="R189" s="284">
        <v>63</v>
      </c>
      <c r="S189" s="284">
        <v>0</v>
      </c>
      <c r="T189" s="27">
        <v>826</v>
      </c>
      <c r="U189" s="53">
        <v>2</v>
      </c>
      <c r="V189" s="12">
        <v>84818030</v>
      </c>
      <c r="W189" s="20">
        <f>VLOOKUP(V189,'MASTER PUR-HSN'!$A$4:$E$506,5,FALSE)</f>
        <v>18</v>
      </c>
      <c r="X189" s="12" t="s">
        <v>1482</v>
      </c>
      <c r="Y189" s="41" t="str">
        <f>VLOOKUP(C189,'MASTER PURCHASE PARTY'!$B$4:$E$50002,4,FALSE)</f>
        <v>Local</v>
      </c>
    </row>
    <row r="190" spans="1:25" s="49" customFormat="1">
      <c r="A190" s="45">
        <v>43556</v>
      </c>
      <c r="B190" s="41"/>
      <c r="C190" s="50" t="s">
        <v>857</v>
      </c>
      <c r="D190" s="41" t="str">
        <f>VLOOKUP(C190,'MASTER PURCHASE PARTY'!$B$4:$E$50002,2,FALSE)</f>
        <v>27AABFI6338L1Z3</v>
      </c>
      <c r="E190" s="56" t="s">
        <v>901</v>
      </c>
      <c r="F190" s="52">
        <v>43585</v>
      </c>
      <c r="G190" s="52"/>
      <c r="H190" s="52"/>
      <c r="I190" s="52"/>
      <c r="J190" s="52"/>
      <c r="K190" s="52"/>
      <c r="L190" s="41" t="s">
        <v>787</v>
      </c>
      <c r="M190" s="12" t="s">
        <v>1545</v>
      </c>
      <c r="N190" s="28">
        <v>2475</v>
      </c>
      <c r="O190" s="20">
        <f t="shared" si="2"/>
        <v>445.5</v>
      </c>
      <c r="P190" s="284">
        <v>0</v>
      </c>
      <c r="Q190" s="284">
        <v>222.75</v>
      </c>
      <c r="R190" s="284">
        <v>222.75</v>
      </c>
      <c r="S190" s="284">
        <v>0</v>
      </c>
      <c r="T190" s="27">
        <v>2920.5</v>
      </c>
      <c r="U190" s="53">
        <v>1</v>
      </c>
      <c r="V190" s="12">
        <v>84219100</v>
      </c>
      <c r="W190" s="20">
        <f>VLOOKUP(V190,'MASTER PUR-HSN'!$A$4:$E$506,5,FALSE)</f>
        <v>18</v>
      </c>
      <c r="X190" s="12" t="s">
        <v>1482</v>
      </c>
      <c r="Y190" s="41" t="str">
        <f>VLOOKUP(C190,'MASTER PURCHASE PARTY'!$B$4:$E$50002,4,FALSE)</f>
        <v>Local</v>
      </c>
    </row>
    <row r="191" spans="1:25" s="49" customFormat="1">
      <c r="A191" s="45">
        <v>43556</v>
      </c>
      <c r="B191" s="41">
        <v>138</v>
      </c>
      <c r="C191" s="50" t="s">
        <v>857</v>
      </c>
      <c r="D191" s="41" t="str">
        <f>VLOOKUP(C191,'MASTER PURCHASE PARTY'!$B$4:$E$50002,2,FALSE)</f>
        <v>27AABFI6338L1Z3</v>
      </c>
      <c r="E191" s="56" t="s">
        <v>903</v>
      </c>
      <c r="F191" s="52">
        <v>43585</v>
      </c>
      <c r="G191" s="52"/>
      <c r="H191" s="52"/>
      <c r="I191" s="52"/>
      <c r="J191" s="52"/>
      <c r="K191" s="52"/>
      <c r="L191" s="41" t="s">
        <v>787</v>
      </c>
      <c r="M191" s="12" t="s">
        <v>1545</v>
      </c>
      <c r="N191" s="28">
        <v>2100</v>
      </c>
      <c r="O191" s="20">
        <f t="shared" si="2"/>
        <v>378</v>
      </c>
      <c r="P191" s="284">
        <v>0</v>
      </c>
      <c r="Q191" s="284">
        <v>189</v>
      </c>
      <c r="R191" s="284">
        <v>189</v>
      </c>
      <c r="S191" s="284">
        <v>0</v>
      </c>
      <c r="T191" s="27">
        <v>2478</v>
      </c>
      <c r="U191" s="53">
        <v>2</v>
      </c>
      <c r="V191" s="12">
        <v>84219100</v>
      </c>
      <c r="W191" s="20">
        <f>VLOOKUP(V191,'MASTER PUR-HSN'!$A$4:$E$506,5,FALSE)</f>
        <v>18</v>
      </c>
      <c r="X191" s="12" t="s">
        <v>1482</v>
      </c>
      <c r="Y191" s="41" t="str">
        <f>VLOOKUP(C191,'MASTER PURCHASE PARTY'!$B$4:$E$50002,4,FALSE)</f>
        <v>Local</v>
      </c>
    </row>
    <row r="192" spans="1:25" s="49" customFormat="1">
      <c r="A192" s="45">
        <v>43556</v>
      </c>
      <c r="B192" s="41">
        <v>139</v>
      </c>
      <c r="C192" s="50" t="s">
        <v>857</v>
      </c>
      <c r="D192" s="41" t="str">
        <f>VLOOKUP(C192,'MASTER PURCHASE PARTY'!$B$4:$E$50002,2,FALSE)</f>
        <v>27AABFI6338L1Z3</v>
      </c>
      <c r="E192" s="56" t="s">
        <v>904</v>
      </c>
      <c r="F192" s="52">
        <v>43585</v>
      </c>
      <c r="G192" s="52"/>
      <c r="H192" s="52"/>
      <c r="I192" s="52"/>
      <c r="J192" s="52"/>
      <c r="K192" s="52"/>
      <c r="L192" s="41" t="s">
        <v>787</v>
      </c>
      <c r="M192" s="12" t="s">
        <v>1545</v>
      </c>
      <c r="N192" s="28">
        <v>12000</v>
      </c>
      <c r="O192" s="20">
        <f t="shared" si="2"/>
        <v>2160</v>
      </c>
      <c r="P192" s="284">
        <v>0</v>
      </c>
      <c r="Q192" s="284">
        <v>1080</v>
      </c>
      <c r="R192" s="284">
        <v>1080</v>
      </c>
      <c r="S192" s="284">
        <v>0</v>
      </c>
      <c r="T192" s="27">
        <v>14160</v>
      </c>
      <c r="U192" s="53">
        <v>30</v>
      </c>
      <c r="V192" s="12">
        <v>8424</v>
      </c>
      <c r="W192" s="20">
        <f>VLOOKUP(V192,'MASTER PUR-HSN'!$A$4:$E$506,5,FALSE)</f>
        <v>18</v>
      </c>
      <c r="X192" s="12" t="s">
        <v>1482</v>
      </c>
      <c r="Y192" s="41" t="str">
        <f>VLOOKUP(C192,'MASTER PURCHASE PARTY'!$B$4:$E$50002,4,FALSE)</f>
        <v>Local</v>
      </c>
    </row>
    <row r="193" spans="1:25" s="49" customFormat="1">
      <c r="A193" s="45">
        <v>43556</v>
      </c>
      <c r="B193" s="41"/>
      <c r="C193" s="50" t="s">
        <v>857</v>
      </c>
      <c r="D193" s="41" t="str">
        <f>VLOOKUP(C193,'MASTER PURCHASE PARTY'!$B$4:$E$50002,2,FALSE)</f>
        <v>27AABFI6338L1Z3</v>
      </c>
      <c r="E193" s="56" t="s">
        <v>904</v>
      </c>
      <c r="F193" s="52">
        <v>43585</v>
      </c>
      <c r="G193" s="52"/>
      <c r="H193" s="52"/>
      <c r="I193" s="52"/>
      <c r="J193" s="52"/>
      <c r="K193" s="52"/>
      <c r="L193" s="41" t="s">
        <v>787</v>
      </c>
      <c r="M193" s="12" t="s">
        <v>1545</v>
      </c>
      <c r="N193" s="28">
        <v>1600</v>
      </c>
      <c r="O193" s="20">
        <f t="shared" si="2"/>
        <v>288</v>
      </c>
      <c r="P193" s="284">
        <v>0</v>
      </c>
      <c r="Q193" s="284">
        <v>144</v>
      </c>
      <c r="R193" s="284">
        <v>144</v>
      </c>
      <c r="S193" s="284">
        <v>0</v>
      </c>
      <c r="T193" s="27">
        <v>1888</v>
      </c>
      <c r="U193" s="53">
        <v>4</v>
      </c>
      <c r="V193" s="12">
        <v>84249000</v>
      </c>
      <c r="W193" s="20">
        <f>VLOOKUP(V193,'MASTER PUR-HSN'!$A$4:$E$506,5,FALSE)</f>
        <v>18</v>
      </c>
      <c r="X193" s="12" t="s">
        <v>1482</v>
      </c>
      <c r="Y193" s="41" t="str">
        <f>VLOOKUP(C193,'MASTER PURCHASE PARTY'!$B$4:$E$50002,4,FALSE)</f>
        <v>Local</v>
      </c>
    </row>
    <row r="194" spans="1:25" s="49" customFormat="1">
      <c r="A194" s="45">
        <v>43556</v>
      </c>
      <c r="B194" s="41">
        <v>140</v>
      </c>
      <c r="C194" s="50" t="s">
        <v>857</v>
      </c>
      <c r="D194" s="41" t="str">
        <f>VLOOKUP(C194,'MASTER PURCHASE PARTY'!$B$4:$E$50002,2,FALSE)</f>
        <v>27AABFI6338L1Z3</v>
      </c>
      <c r="E194" s="56" t="s">
        <v>905</v>
      </c>
      <c r="F194" s="52">
        <v>43585</v>
      </c>
      <c r="G194" s="52"/>
      <c r="H194" s="52"/>
      <c r="I194" s="52"/>
      <c r="J194" s="52"/>
      <c r="K194" s="52"/>
      <c r="L194" s="41" t="s">
        <v>787</v>
      </c>
      <c r="M194" s="12" t="s">
        <v>1545</v>
      </c>
      <c r="N194" s="28">
        <v>2780</v>
      </c>
      <c r="O194" s="20">
        <f t="shared" si="2"/>
        <v>500.40000000000003</v>
      </c>
      <c r="P194" s="284">
        <v>0</v>
      </c>
      <c r="Q194" s="284">
        <v>250.20000000000002</v>
      </c>
      <c r="R194" s="284">
        <v>250.20000000000002</v>
      </c>
      <c r="S194" s="284">
        <v>0</v>
      </c>
      <c r="T194" s="27">
        <v>3279.9999999999995</v>
      </c>
      <c r="U194" s="53">
        <v>6</v>
      </c>
      <c r="V194" s="12">
        <v>40169990</v>
      </c>
      <c r="W194" s="20">
        <f>VLOOKUP(V194,'MASTER PUR-HSN'!$A$4:$E$506,5,FALSE)</f>
        <v>18</v>
      </c>
      <c r="X194" s="12" t="s">
        <v>1482</v>
      </c>
      <c r="Y194" s="41" t="str">
        <f>VLOOKUP(C194,'MASTER PURCHASE PARTY'!$B$4:$E$50002,4,FALSE)</f>
        <v>Local</v>
      </c>
    </row>
    <row r="195" spans="1:25" s="49" customFormat="1">
      <c r="A195" s="45">
        <v>43556</v>
      </c>
      <c r="B195" s="41"/>
      <c r="C195" s="50" t="s">
        <v>857</v>
      </c>
      <c r="D195" s="41" t="str">
        <f>VLOOKUP(C195,'MASTER PURCHASE PARTY'!$B$4:$E$50002,2,FALSE)</f>
        <v>27AABFI6338L1Z3</v>
      </c>
      <c r="E195" s="56" t="s">
        <v>905</v>
      </c>
      <c r="F195" s="52">
        <v>43585</v>
      </c>
      <c r="G195" s="52"/>
      <c r="H195" s="52"/>
      <c r="I195" s="52"/>
      <c r="J195" s="52"/>
      <c r="K195" s="52"/>
      <c r="L195" s="41" t="s">
        <v>787</v>
      </c>
      <c r="M195" s="12" t="s">
        <v>1545</v>
      </c>
      <c r="N195" s="28">
        <v>1160</v>
      </c>
      <c r="O195" s="20">
        <f t="shared" si="2"/>
        <v>208.79999999999998</v>
      </c>
      <c r="P195" s="284">
        <v>0</v>
      </c>
      <c r="Q195" s="284">
        <v>104.39999999999999</v>
      </c>
      <c r="R195" s="284">
        <v>104.39999999999999</v>
      </c>
      <c r="S195" s="284">
        <v>0</v>
      </c>
      <c r="T195" s="27">
        <v>1368.8000000000002</v>
      </c>
      <c r="U195" s="53">
        <v>10</v>
      </c>
      <c r="V195" s="12">
        <v>40169320</v>
      </c>
      <c r="W195" s="20">
        <f>VLOOKUP(V195,'MASTER PUR-HSN'!$A$4:$E$506,5,FALSE)</f>
        <v>18</v>
      </c>
      <c r="X195" s="12" t="s">
        <v>1482</v>
      </c>
      <c r="Y195" s="41" t="str">
        <f>VLOOKUP(C195,'MASTER PURCHASE PARTY'!$B$4:$E$50002,4,FALSE)</f>
        <v>Local</v>
      </c>
    </row>
    <row r="196" spans="1:25" s="49" customFormat="1">
      <c r="A196" s="45">
        <v>43556</v>
      </c>
      <c r="B196" s="41"/>
      <c r="C196" s="50" t="s">
        <v>857</v>
      </c>
      <c r="D196" s="41" t="str">
        <f>VLOOKUP(C196,'MASTER PURCHASE PARTY'!$B$4:$E$50002,2,FALSE)</f>
        <v>27AABFI6338L1Z3</v>
      </c>
      <c r="E196" s="56" t="s">
        <v>905</v>
      </c>
      <c r="F196" s="52">
        <v>43585</v>
      </c>
      <c r="G196" s="52"/>
      <c r="H196" s="52"/>
      <c r="I196" s="52"/>
      <c r="J196" s="52"/>
      <c r="K196" s="52"/>
      <c r="L196" s="41" t="s">
        <v>787</v>
      </c>
      <c r="M196" s="12" t="s">
        <v>1545</v>
      </c>
      <c r="N196" s="28">
        <v>2840</v>
      </c>
      <c r="O196" s="20">
        <f t="shared" si="2"/>
        <v>511.2</v>
      </c>
      <c r="P196" s="284">
        <v>0</v>
      </c>
      <c r="Q196" s="284">
        <v>255.6</v>
      </c>
      <c r="R196" s="284">
        <v>255.6</v>
      </c>
      <c r="S196" s="284">
        <v>0</v>
      </c>
      <c r="T196" s="27">
        <v>3351.2</v>
      </c>
      <c r="U196" s="53">
        <v>4</v>
      </c>
      <c r="V196" s="12">
        <v>73259999</v>
      </c>
      <c r="W196" s="20">
        <f>VLOOKUP(V196,'MASTER PUR-HSN'!$A$4:$E$506,5,FALSE)</f>
        <v>18</v>
      </c>
      <c r="X196" s="12" t="s">
        <v>1482</v>
      </c>
      <c r="Y196" s="41" t="str">
        <f>VLOOKUP(C196,'MASTER PURCHASE PARTY'!$B$4:$E$50002,4,FALSE)</f>
        <v>Local</v>
      </c>
    </row>
    <row r="197" spans="1:25" s="49" customFormat="1">
      <c r="A197" s="45">
        <v>43556</v>
      </c>
      <c r="B197" s="41">
        <v>141</v>
      </c>
      <c r="C197" s="50" t="s">
        <v>857</v>
      </c>
      <c r="D197" s="41" t="str">
        <f>VLOOKUP(C197,'MASTER PURCHASE PARTY'!$B$4:$E$50002,2,FALSE)</f>
        <v>27AABFI6338L1Z3</v>
      </c>
      <c r="E197" s="56" t="s">
        <v>906</v>
      </c>
      <c r="F197" s="52">
        <v>43585</v>
      </c>
      <c r="G197" s="52"/>
      <c r="H197" s="52"/>
      <c r="I197" s="52"/>
      <c r="J197" s="52"/>
      <c r="K197" s="52"/>
      <c r="L197" s="41" t="s">
        <v>795</v>
      </c>
      <c r="M197" s="12" t="s">
        <v>1545</v>
      </c>
      <c r="N197" s="28">
        <v>3000</v>
      </c>
      <c r="O197" s="20">
        <f t="shared" si="2"/>
        <v>540</v>
      </c>
      <c r="P197" s="284">
        <v>0</v>
      </c>
      <c r="Q197" s="284">
        <v>270</v>
      </c>
      <c r="R197" s="284">
        <v>270</v>
      </c>
      <c r="S197" s="284">
        <v>0</v>
      </c>
      <c r="T197" s="27">
        <v>3540</v>
      </c>
      <c r="U197" s="53">
        <v>0</v>
      </c>
      <c r="V197" s="12" t="s">
        <v>907</v>
      </c>
      <c r="W197" s="20">
        <f>VLOOKUP(V197,'MASTER PUR-HSN'!$A$4:$E$506,5,FALSE)</f>
        <v>18</v>
      </c>
      <c r="X197" s="12" t="s">
        <v>1482</v>
      </c>
      <c r="Y197" s="41" t="str">
        <f>VLOOKUP(C197,'MASTER PURCHASE PARTY'!$B$4:$E$50002,4,FALSE)</f>
        <v>Local</v>
      </c>
    </row>
    <row r="198" spans="1:25" s="49" customFormat="1">
      <c r="A198" s="45">
        <v>43556</v>
      </c>
      <c r="B198" s="41">
        <v>142</v>
      </c>
      <c r="C198" s="50" t="s">
        <v>908</v>
      </c>
      <c r="D198" s="41" t="str">
        <f>VLOOKUP(C198,'MASTER PURCHASE PARTY'!$B$4:$E$50002,2,FALSE)</f>
        <v>27CVNPK1560R1ZT</v>
      </c>
      <c r="E198" s="51">
        <v>8</v>
      </c>
      <c r="F198" s="52">
        <v>43585</v>
      </c>
      <c r="G198" s="52"/>
      <c r="H198" s="52"/>
      <c r="I198" s="52"/>
      <c r="J198" s="52"/>
      <c r="K198" s="52"/>
      <c r="L198" s="41" t="s">
        <v>795</v>
      </c>
      <c r="M198" s="12" t="s">
        <v>1545</v>
      </c>
      <c r="N198" s="28">
        <v>105430</v>
      </c>
      <c r="O198" s="20">
        <f t="shared" si="2"/>
        <v>18977.399999999998</v>
      </c>
      <c r="P198" s="284">
        <v>0</v>
      </c>
      <c r="Q198" s="284">
        <v>9488.6999999999989</v>
      </c>
      <c r="R198" s="284">
        <v>9488.6999999999989</v>
      </c>
      <c r="S198" s="284">
        <v>0</v>
      </c>
      <c r="T198" s="27">
        <v>124408</v>
      </c>
      <c r="U198" s="53">
        <v>45</v>
      </c>
      <c r="V198" s="12">
        <v>73110010</v>
      </c>
      <c r="W198" s="20">
        <f>VLOOKUP(V198,'MASTER PUR-HSN'!$A$4:$E$506,5,FALSE)</f>
        <v>18</v>
      </c>
      <c r="X198" s="12" t="s">
        <v>1482</v>
      </c>
      <c r="Y198" s="41" t="str">
        <f>VLOOKUP(C198,'MASTER PURCHASE PARTY'!$B$4:$E$50002,4,FALSE)</f>
        <v>Local</v>
      </c>
    </row>
    <row r="199" spans="1:25" s="49" customFormat="1">
      <c r="A199" s="45">
        <v>43556</v>
      </c>
      <c r="B199" s="41">
        <v>143</v>
      </c>
      <c r="C199" s="50" t="s">
        <v>786</v>
      </c>
      <c r="D199" s="41" t="str">
        <f>VLOOKUP(C199,'MASTER PURCHASE PARTY'!$B$4:$E$50002,2,FALSE)</f>
        <v>27AAECM8871A1ZF</v>
      </c>
      <c r="E199" s="51">
        <v>192000898</v>
      </c>
      <c r="F199" s="52">
        <v>43585</v>
      </c>
      <c r="G199" s="52"/>
      <c r="H199" s="52"/>
      <c r="I199" s="52"/>
      <c r="J199" s="52"/>
      <c r="K199" s="52"/>
      <c r="L199" s="41" t="s">
        <v>787</v>
      </c>
      <c r="M199" s="12" t="s">
        <v>1545</v>
      </c>
      <c r="N199" s="28">
        <v>13112.64</v>
      </c>
      <c r="O199" s="20">
        <f t="shared" si="2"/>
        <v>3671.5391999999997</v>
      </c>
      <c r="P199" s="284">
        <v>0</v>
      </c>
      <c r="Q199" s="284">
        <v>1835.7695999999999</v>
      </c>
      <c r="R199" s="284">
        <v>1835.7695999999999</v>
      </c>
      <c r="S199" s="284">
        <v>0</v>
      </c>
      <c r="T199" s="27">
        <v>16784.179199999999</v>
      </c>
      <c r="U199" s="53">
        <v>9</v>
      </c>
      <c r="V199" s="12">
        <v>87089900</v>
      </c>
      <c r="W199" s="20">
        <f>VLOOKUP(V199,'MASTER PUR-HSN'!$A$4:$E$506,5,FALSE)</f>
        <v>28</v>
      </c>
      <c r="X199" s="12" t="s">
        <v>1482</v>
      </c>
      <c r="Y199" s="41" t="str">
        <f>VLOOKUP(C199,'MASTER PURCHASE PARTY'!$B$4:$E$50002,4,FALSE)</f>
        <v>Local</v>
      </c>
    </row>
    <row r="200" spans="1:25" s="49" customFormat="1">
      <c r="A200" s="45">
        <v>43556</v>
      </c>
      <c r="B200" s="41">
        <v>144</v>
      </c>
      <c r="C200" s="50" t="s">
        <v>806</v>
      </c>
      <c r="D200" s="41" t="str">
        <f>VLOOKUP(C200,'MASTER PURCHASE PARTY'!$B$4:$E$50002,2,FALSE)</f>
        <v>27AAECD2713N1ZK</v>
      </c>
      <c r="E200" s="51">
        <v>7887982239</v>
      </c>
      <c r="F200" s="52">
        <v>43585</v>
      </c>
      <c r="G200" s="52"/>
      <c r="H200" s="52"/>
      <c r="I200" s="52"/>
      <c r="J200" s="52"/>
      <c r="K200" s="52"/>
      <c r="L200" s="41" t="s">
        <v>787</v>
      </c>
      <c r="M200" s="12" t="s">
        <v>1545</v>
      </c>
      <c r="N200" s="28">
        <v>4368</v>
      </c>
      <c r="O200" s="20">
        <f t="shared" ref="O200:O263" si="3">+P200+Q200+R200+S200</f>
        <v>786.24</v>
      </c>
      <c r="P200" s="284">
        <v>0</v>
      </c>
      <c r="Q200" s="284">
        <v>393.12</v>
      </c>
      <c r="R200" s="284">
        <v>393.12</v>
      </c>
      <c r="S200" s="284">
        <v>0</v>
      </c>
      <c r="T200" s="27">
        <v>5154</v>
      </c>
      <c r="U200" s="53">
        <v>4</v>
      </c>
      <c r="V200" s="12">
        <v>32082090</v>
      </c>
      <c r="W200" s="20">
        <f>VLOOKUP(V200,'MASTER PUR-HSN'!$A$4:$E$506,5,FALSE)</f>
        <v>18</v>
      </c>
      <c r="X200" s="12" t="s">
        <v>1482</v>
      </c>
      <c r="Y200" s="41" t="str">
        <f>VLOOKUP(C200,'MASTER PURCHASE PARTY'!$B$4:$E$50002,4,FALSE)</f>
        <v>Local</v>
      </c>
    </row>
    <row r="201" spans="1:25" s="49" customFormat="1">
      <c r="A201" s="45">
        <v>43556</v>
      </c>
      <c r="B201" s="41">
        <v>145</v>
      </c>
      <c r="C201" s="50" t="s">
        <v>910</v>
      </c>
      <c r="D201" s="41" t="str">
        <f>VLOOKUP(C201,'MASTER PURCHASE PARTY'!$B$4:$E$50002,2,FALSE)</f>
        <v>27AAACI6297A1ZN</v>
      </c>
      <c r="E201" s="56" t="s">
        <v>912</v>
      </c>
      <c r="F201" s="52">
        <v>43585</v>
      </c>
      <c r="G201" s="52"/>
      <c r="H201" s="52"/>
      <c r="I201" s="52"/>
      <c r="J201" s="52"/>
      <c r="K201" s="52"/>
      <c r="L201" s="41" t="s">
        <v>787</v>
      </c>
      <c r="M201" s="12" t="s">
        <v>1545</v>
      </c>
      <c r="N201" s="28">
        <v>40500</v>
      </c>
      <c r="O201" s="20">
        <f t="shared" si="3"/>
        <v>7290</v>
      </c>
      <c r="P201" s="284">
        <v>0</v>
      </c>
      <c r="Q201" s="284">
        <v>3645</v>
      </c>
      <c r="R201" s="284">
        <v>3645</v>
      </c>
      <c r="S201" s="284">
        <v>0</v>
      </c>
      <c r="T201" s="27">
        <v>47790.1</v>
      </c>
      <c r="U201" s="53">
        <v>54</v>
      </c>
      <c r="V201" s="12">
        <v>3907</v>
      </c>
      <c r="W201" s="20">
        <f>VLOOKUP(V201,'MASTER PUR-HSN'!$A$4:$E$506,5,FALSE)</f>
        <v>18</v>
      </c>
      <c r="X201" s="12" t="s">
        <v>1482</v>
      </c>
      <c r="Y201" s="41" t="str">
        <f>VLOOKUP(C201,'MASTER PURCHASE PARTY'!$B$4:$E$50002,4,FALSE)</f>
        <v>Local</v>
      </c>
    </row>
    <row r="202" spans="1:25" s="49" customFormat="1">
      <c r="A202" s="45">
        <v>43556</v>
      </c>
      <c r="B202" s="41">
        <v>146</v>
      </c>
      <c r="C202" s="50" t="s">
        <v>913</v>
      </c>
      <c r="D202" s="41" t="str">
        <f>VLOOKUP(C202,'MASTER PURCHASE PARTY'!$B$4:$E$50002,2,FALSE)</f>
        <v>27AAHCS2420A1ZX</v>
      </c>
      <c r="E202" s="51">
        <v>192000054</v>
      </c>
      <c r="F202" s="52">
        <v>43580</v>
      </c>
      <c r="G202" s="52"/>
      <c r="H202" s="52"/>
      <c r="I202" s="52"/>
      <c r="J202" s="52"/>
      <c r="K202" s="52"/>
      <c r="L202" s="41" t="s">
        <v>787</v>
      </c>
      <c r="M202" s="12" t="s">
        <v>1545</v>
      </c>
      <c r="N202" s="28">
        <v>18000</v>
      </c>
      <c r="O202" s="20">
        <f t="shared" si="3"/>
        <v>3240</v>
      </c>
      <c r="P202" s="284">
        <v>0</v>
      </c>
      <c r="Q202" s="284">
        <v>1620</v>
      </c>
      <c r="R202" s="284">
        <v>1620</v>
      </c>
      <c r="S202" s="284">
        <v>0</v>
      </c>
      <c r="T202" s="27">
        <v>21240</v>
      </c>
      <c r="U202" s="53">
        <v>1</v>
      </c>
      <c r="V202" s="12">
        <v>998719</v>
      </c>
      <c r="W202" s="20">
        <f>VLOOKUP(V202,'MASTER PUR-HSN'!$A$4:$E$506,5,FALSE)</f>
        <v>18</v>
      </c>
      <c r="X202" s="12" t="s">
        <v>1482</v>
      </c>
      <c r="Y202" s="41" t="str">
        <f>VLOOKUP(C202,'MASTER PURCHASE PARTY'!$B$4:$E$50002,4,FALSE)</f>
        <v>Local</v>
      </c>
    </row>
    <row r="203" spans="1:25" s="49" customFormat="1">
      <c r="A203" s="45">
        <v>43556</v>
      </c>
      <c r="B203" s="41">
        <v>147</v>
      </c>
      <c r="C203" s="50" t="s">
        <v>831</v>
      </c>
      <c r="D203" s="41" t="str">
        <f>VLOOKUP(C203,'MASTER PURCHASE PARTY'!$B$4:$E$50002,2,FALSE)</f>
        <v>27AAACU2414K1ZF</v>
      </c>
      <c r="E203" s="56" t="s">
        <v>915</v>
      </c>
      <c r="F203" s="52">
        <v>43577</v>
      </c>
      <c r="G203" s="52"/>
      <c r="H203" s="52"/>
      <c r="I203" s="52"/>
      <c r="J203" s="52"/>
      <c r="K203" s="52"/>
      <c r="L203" s="41" t="s">
        <v>787</v>
      </c>
      <c r="M203" s="12" t="s">
        <v>1545</v>
      </c>
      <c r="N203" s="28">
        <v>2950.11</v>
      </c>
      <c r="O203" s="20">
        <f t="shared" si="3"/>
        <v>531.01980000000003</v>
      </c>
      <c r="P203" s="284">
        <v>0</v>
      </c>
      <c r="Q203" s="284">
        <v>265.50990000000002</v>
      </c>
      <c r="R203" s="284">
        <v>265.50990000000002</v>
      </c>
      <c r="S203" s="284">
        <v>0</v>
      </c>
      <c r="T203" s="27">
        <v>3481.1298000000002</v>
      </c>
      <c r="U203" s="53">
        <v>0</v>
      </c>
      <c r="V203" s="12">
        <v>9971</v>
      </c>
      <c r="W203" s="20">
        <f>VLOOKUP(V203,'MASTER PUR-HSN'!$A$4:$E$506,5,FALSE)</f>
        <v>18</v>
      </c>
      <c r="X203" s="12" t="s">
        <v>1482</v>
      </c>
      <c r="Y203" s="41" t="str">
        <f>VLOOKUP(C203,'MASTER PURCHASE PARTY'!$B$4:$E$50002,4,FALSE)</f>
        <v>Local</v>
      </c>
    </row>
    <row r="204" spans="1:25" s="49" customFormat="1">
      <c r="A204" s="45">
        <v>43556</v>
      </c>
      <c r="B204" s="41">
        <v>148</v>
      </c>
      <c r="C204" s="50" t="s">
        <v>831</v>
      </c>
      <c r="D204" s="41" t="str">
        <f>VLOOKUP(C204,'MASTER PURCHASE PARTY'!$B$4:$E$50002,2,FALSE)</f>
        <v>27AAACU2414K1ZF</v>
      </c>
      <c r="E204" s="56" t="s">
        <v>916</v>
      </c>
      <c r="F204" s="52">
        <v>43577</v>
      </c>
      <c r="G204" s="52"/>
      <c r="H204" s="52"/>
      <c r="I204" s="52"/>
      <c r="J204" s="52"/>
      <c r="K204" s="52"/>
      <c r="L204" s="41" t="s">
        <v>787</v>
      </c>
      <c r="M204" s="12" t="s">
        <v>1545</v>
      </c>
      <c r="N204" s="28">
        <v>2000</v>
      </c>
      <c r="O204" s="20">
        <f t="shared" si="3"/>
        <v>360</v>
      </c>
      <c r="P204" s="284">
        <v>0</v>
      </c>
      <c r="Q204" s="284">
        <v>180</v>
      </c>
      <c r="R204" s="284">
        <v>180</v>
      </c>
      <c r="S204" s="284">
        <v>0</v>
      </c>
      <c r="T204" s="27">
        <v>2360</v>
      </c>
      <c r="U204" s="53">
        <v>0</v>
      </c>
      <c r="V204" s="12">
        <v>9971</v>
      </c>
      <c r="W204" s="20">
        <f>VLOOKUP(V204,'MASTER PUR-HSN'!$A$4:$E$506,5,FALSE)</f>
        <v>18</v>
      </c>
      <c r="X204" s="12" t="s">
        <v>1482</v>
      </c>
      <c r="Y204" s="41" t="str">
        <f>VLOOKUP(C204,'MASTER PURCHASE PARTY'!$B$4:$E$50002,4,FALSE)</f>
        <v>Local</v>
      </c>
    </row>
    <row r="205" spans="1:25" s="49" customFormat="1">
      <c r="A205" s="45">
        <v>43556</v>
      </c>
      <c r="B205" s="41">
        <v>149</v>
      </c>
      <c r="C205" s="50" t="s">
        <v>831</v>
      </c>
      <c r="D205" s="41" t="str">
        <f>VLOOKUP(C205,'MASTER PURCHASE PARTY'!$B$4:$E$50002,2,FALSE)</f>
        <v>27AAACU2414K1ZF</v>
      </c>
      <c r="E205" s="56" t="s">
        <v>917</v>
      </c>
      <c r="F205" s="52">
        <v>43577</v>
      </c>
      <c r="G205" s="52"/>
      <c r="H205" s="52"/>
      <c r="I205" s="52"/>
      <c r="J205" s="52"/>
      <c r="K205" s="52"/>
      <c r="L205" s="41" t="s">
        <v>787</v>
      </c>
      <c r="M205" s="12" t="s">
        <v>1545</v>
      </c>
      <c r="N205" s="28">
        <v>500</v>
      </c>
      <c r="O205" s="20">
        <f t="shared" si="3"/>
        <v>90</v>
      </c>
      <c r="P205" s="284">
        <v>0</v>
      </c>
      <c r="Q205" s="284">
        <v>45</v>
      </c>
      <c r="R205" s="284">
        <v>45</v>
      </c>
      <c r="S205" s="284">
        <v>0</v>
      </c>
      <c r="T205" s="27">
        <v>590</v>
      </c>
      <c r="U205" s="53">
        <v>0</v>
      </c>
      <c r="V205" s="12">
        <v>9971</v>
      </c>
      <c r="W205" s="20">
        <f>VLOOKUP(V205,'MASTER PUR-HSN'!$A$4:$E$506,5,FALSE)</f>
        <v>18</v>
      </c>
      <c r="X205" s="12" t="s">
        <v>1482</v>
      </c>
      <c r="Y205" s="41" t="str">
        <f>VLOOKUP(C205,'MASTER PURCHASE PARTY'!$B$4:$E$50002,4,FALSE)</f>
        <v>Local</v>
      </c>
    </row>
    <row r="206" spans="1:25" s="49" customFormat="1">
      <c r="A206" s="45">
        <v>43556</v>
      </c>
      <c r="B206" s="41">
        <v>150</v>
      </c>
      <c r="C206" s="50" t="s">
        <v>831</v>
      </c>
      <c r="D206" s="41" t="str">
        <f>VLOOKUP(C206,'MASTER PURCHASE PARTY'!$B$4:$E$50002,2,FALSE)</f>
        <v>27AAACU2414K1ZF</v>
      </c>
      <c r="E206" s="56" t="s">
        <v>918</v>
      </c>
      <c r="F206" s="52">
        <v>43577</v>
      </c>
      <c r="G206" s="52"/>
      <c r="H206" s="52"/>
      <c r="I206" s="52"/>
      <c r="J206" s="52"/>
      <c r="K206" s="52"/>
      <c r="L206" s="41" t="s">
        <v>787</v>
      </c>
      <c r="M206" s="12" t="s">
        <v>1545</v>
      </c>
      <c r="N206" s="28">
        <v>1318.32</v>
      </c>
      <c r="O206" s="20">
        <f t="shared" si="3"/>
        <v>237.29759999999999</v>
      </c>
      <c r="P206" s="284">
        <v>0</v>
      </c>
      <c r="Q206" s="284">
        <v>118.64879999999999</v>
      </c>
      <c r="R206" s="284">
        <v>118.64879999999999</v>
      </c>
      <c r="S206" s="284">
        <v>0</v>
      </c>
      <c r="T206" s="27">
        <v>1555.6175999999998</v>
      </c>
      <c r="U206" s="53">
        <v>0</v>
      </c>
      <c r="V206" s="12">
        <v>9971</v>
      </c>
      <c r="W206" s="20">
        <f>VLOOKUP(V206,'MASTER PUR-HSN'!$A$4:$E$506,5,FALSE)</f>
        <v>18</v>
      </c>
      <c r="X206" s="12" t="s">
        <v>1482</v>
      </c>
      <c r="Y206" s="41" t="str">
        <f>VLOOKUP(C206,'MASTER PURCHASE PARTY'!$B$4:$E$50002,4,FALSE)</f>
        <v>Local</v>
      </c>
    </row>
    <row r="207" spans="1:25" s="49" customFormat="1">
      <c r="A207" s="45">
        <v>43556</v>
      </c>
      <c r="B207" s="41">
        <v>151</v>
      </c>
      <c r="C207" s="50" t="s">
        <v>806</v>
      </c>
      <c r="D207" s="41" t="str">
        <f>VLOOKUP(C207,'MASTER PURCHASE PARTY'!$B$4:$E$50002,2,FALSE)</f>
        <v>27AAECD2713N1ZK</v>
      </c>
      <c r="E207" s="51">
        <v>7887981884</v>
      </c>
      <c r="F207" s="52">
        <v>43577</v>
      </c>
      <c r="G207" s="52"/>
      <c r="H207" s="52"/>
      <c r="I207" s="52"/>
      <c r="J207" s="52"/>
      <c r="K207" s="52"/>
      <c r="L207" s="41" t="s">
        <v>787</v>
      </c>
      <c r="M207" s="12" t="s">
        <v>1545</v>
      </c>
      <c r="N207" s="28">
        <v>4368</v>
      </c>
      <c r="O207" s="20">
        <f t="shared" si="3"/>
        <v>786.24</v>
      </c>
      <c r="P207" s="284">
        <v>0</v>
      </c>
      <c r="Q207" s="284">
        <v>393.12</v>
      </c>
      <c r="R207" s="284">
        <v>393.12</v>
      </c>
      <c r="S207" s="284">
        <v>0</v>
      </c>
      <c r="T207" s="27">
        <v>5154</v>
      </c>
      <c r="U207" s="53">
        <v>4</v>
      </c>
      <c r="V207" s="12">
        <v>32082090</v>
      </c>
      <c r="W207" s="20">
        <f>VLOOKUP(V207,'MASTER PUR-HSN'!$A$4:$E$506,5,FALSE)</f>
        <v>18</v>
      </c>
      <c r="X207" s="12" t="s">
        <v>1482</v>
      </c>
      <c r="Y207" s="41" t="str">
        <f>VLOOKUP(C207,'MASTER PURCHASE PARTY'!$B$4:$E$50002,4,FALSE)</f>
        <v>Local</v>
      </c>
    </row>
    <row r="208" spans="1:25" s="49" customFormat="1">
      <c r="A208" s="45">
        <v>43556</v>
      </c>
      <c r="B208" s="41">
        <v>1</v>
      </c>
      <c r="C208" s="50" t="s">
        <v>919</v>
      </c>
      <c r="D208" s="41" t="e">
        <f>VLOOKUP(C208,'MASTER PURCHASE PARTY'!$B$4:$E$50002,2,FALSE)</f>
        <v>#N/A</v>
      </c>
      <c r="E208" s="56"/>
      <c r="F208" s="52"/>
      <c r="G208" s="52"/>
      <c r="H208" s="52"/>
      <c r="I208" s="52"/>
      <c r="J208" s="52"/>
      <c r="K208" s="52"/>
      <c r="L208" s="41" t="s">
        <v>920</v>
      </c>
      <c r="M208" s="12" t="s">
        <v>1545</v>
      </c>
      <c r="N208" s="28">
        <v>0</v>
      </c>
      <c r="O208" s="20">
        <f t="shared" si="3"/>
        <v>0</v>
      </c>
      <c r="P208" s="284"/>
      <c r="Q208" s="284"/>
      <c r="R208" s="284"/>
      <c r="S208" s="284"/>
      <c r="T208" s="27">
        <v>18500</v>
      </c>
      <c r="U208" s="53"/>
      <c r="V208" s="12"/>
      <c r="W208" s="20" t="e">
        <f>VLOOKUP(V208,'MASTER PUR-HSN'!$A$4:$E$506,5,FALSE)</f>
        <v>#N/A</v>
      </c>
      <c r="X208" s="12" t="s">
        <v>1482</v>
      </c>
      <c r="Y208" s="41" t="e">
        <f>VLOOKUP(C208,'MASTER PURCHASE PARTY'!$B$4:$E$50002,4,FALSE)</f>
        <v>#N/A</v>
      </c>
    </row>
    <row r="209" spans="1:25" s="49" customFormat="1" ht="15">
      <c r="A209" s="45">
        <v>43556</v>
      </c>
      <c r="B209" s="41"/>
      <c r="C209" s="59" t="s">
        <v>816</v>
      </c>
      <c r="D209" s="41" t="str">
        <f>VLOOKUP(C209,'MASTER PURCHASE PARTY'!$B$4:$E$50002,2,FALSE)</f>
        <v>27AAHFP1154B1ZN</v>
      </c>
      <c r="E209" s="61" t="s">
        <v>845</v>
      </c>
      <c r="F209" s="62">
        <v>43567</v>
      </c>
      <c r="G209" s="62"/>
      <c r="H209" s="62"/>
      <c r="I209" s="62"/>
      <c r="J209" s="62"/>
      <c r="K209" s="62"/>
      <c r="L209" s="41" t="s">
        <v>921</v>
      </c>
      <c r="M209" s="12" t="s">
        <v>1545</v>
      </c>
      <c r="N209" s="28">
        <v>0</v>
      </c>
      <c r="O209" s="20">
        <f t="shared" si="3"/>
        <v>0</v>
      </c>
      <c r="P209" s="284"/>
      <c r="Q209" s="284"/>
      <c r="R209" s="284"/>
      <c r="S209" s="284"/>
      <c r="T209" s="27">
        <v>300</v>
      </c>
      <c r="U209" s="53"/>
      <c r="V209" s="295"/>
      <c r="W209" s="20" t="e">
        <f>VLOOKUP(V209,'MASTER PUR-HSN'!$A$4:$E$506,5,FALSE)</f>
        <v>#N/A</v>
      </c>
      <c r="X209" s="12" t="s">
        <v>1482</v>
      </c>
      <c r="Y209" s="41" t="str">
        <f>VLOOKUP(C209,'MASTER PURCHASE PARTY'!$B$4:$E$50002,4,FALSE)</f>
        <v>Local</v>
      </c>
    </row>
    <row r="210" spans="1:25" s="49" customFormat="1" ht="15">
      <c r="A210" s="45">
        <v>43556</v>
      </c>
      <c r="B210" s="41"/>
      <c r="C210" s="59" t="s">
        <v>816</v>
      </c>
      <c r="D210" s="41" t="str">
        <f>VLOOKUP(C210,'MASTER PURCHASE PARTY'!$B$4:$E$50002,2,FALSE)</f>
        <v>27AAHFP1154B1ZN</v>
      </c>
      <c r="E210" s="61" t="s">
        <v>897</v>
      </c>
      <c r="F210" s="62">
        <v>43585</v>
      </c>
      <c r="G210" s="62"/>
      <c r="H210" s="62"/>
      <c r="I210" s="62"/>
      <c r="J210" s="62"/>
      <c r="K210" s="62"/>
      <c r="L210" s="41" t="s">
        <v>921</v>
      </c>
      <c r="M210" s="12" t="s">
        <v>1545</v>
      </c>
      <c r="N210" s="28">
        <v>0</v>
      </c>
      <c r="O210" s="20">
        <f t="shared" si="3"/>
        <v>0</v>
      </c>
      <c r="P210" s="284"/>
      <c r="Q210" s="284"/>
      <c r="R210" s="284"/>
      <c r="S210" s="284"/>
      <c r="T210" s="27">
        <v>60</v>
      </c>
      <c r="U210" s="53"/>
      <c r="V210" s="295"/>
      <c r="W210" s="20" t="e">
        <f>VLOOKUP(V210,'MASTER PUR-HSN'!$A$4:$E$506,5,FALSE)</f>
        <v>#N/A</v>
      </c>
      <c r="X210" s="12" t="s">
        <v>1482</v>
      </c>
      <c r="Y210" s="41" t="str">
        <f>VLOOKUP(C210,'MASTER PURCHASE PARTY'!$B$4:$E$50002,4,FALSE)</f>
        <v>Local</v>
      </c>
    </row>
    <row r="211" spans="1:25" s="49" customFormat="1">
      <c r="A211" s="35"/>
      <c r="B211" s="41"/>
      <c r="C211" s="50"/>
      <c r="D211" s="41" t="e">
        <f>VLOOKUP(C211,'MASTER PURCHASE PARTY'!$B$4:$E$50002,2,FALSE)</f>
        <v>#N/A</v>
      </c>
      <c r="E211" s="56"/>
      <c r="F211" s="52"/>
      <c r="G211" s="52"/>
      <c r="H211" s="52"/>
      <c r="I211" s="52"/>
      <c r="J211" s="52"/>
      <c r="K211" s="52"/>
      <c r="L211" s="41"/>
      <c r="M211" s="12" t="s">
        <v>1545</v>
      </c>
      <c r="N211" s="28"/>
      <c r="O211" s="20">
        <f t="shared" si="3"/>
        <v>0</v>
      </c>
      <c r="P211" s="284"/>
      <c r="Q211" s="284"/>
      <c r="R211" s="284"/>
      <c r="S211" s="284"/>
      <c r="T211" s="27"/>
      <c r="U211" s="53"/>
      <c r="V211" s="12"/>
      <c r="W211" s="20" t="e">
        <f>VLOOKUP(V211,'MASTER PUR-HSN'!$A$4:$E$506,5,FALSE)</f>
        <v>#N/A</v>
      </c>
      <c r="X211" s="12" t="s">
        <v>1482</v>
      </c>
      <c r="Y211" s="41" t="e">
        <f>VLOOKUP(C211,'MASTER PURCHASE PARTY'!$B$4:$E$50002,4,FALSE)</f>
        <v>#N/A</v>
      </c>
    </row>
    <row r="212" spans="1:25" s="49" customFormat="1">
      <c r="A212" s="55"/>
      <c r="B212" s="64"/>
      <c r="C212" s="65"/>
      <c r="D212" s="41" t="e">
        <f>VLOOKUP(C212,'MASTER PURCHASE PARTY'!$B$4:$E$50002,2,FALSE)</f>
        <v>#N/A</v>
      </c>
      <c r="E212" s="66"/>
      <c r="F212" s="64"/>
      <c r="G212" s="64"/>
      <c r="H212" s="64"/>
      <c r="I212" s="64"/>
      <c r="J212" s="64"/>
      <c r="K212" s="64"/>
      <c r="L212" s="64"/>
      <c r="M212" s="12" t="s">
        <v>1545</v>
      </c>
      <c r="N212" s="285"/>
      <c r="O212" s="20">
        <f t="shared" si="3"/>
        <v>0</v>
      </c>
      <c r="P212" s="286"/>
      <c r="Q212" s="286"/>
      <c r="R212" s="286"/>
      <c r="S212" s="286"/>
      <c r="T212" s="285"/>
      <c r="U212" s="64"/>
      <c r="V212" s="296"/>
      <c r="W212" s="20" t="e">
        <f>VLOOKUP(V212,'MASTER PUR-HSN'!$A$4:$E$506,5,FALSE)</f>
        <v>#N/A</v>
      </c>
      <c r="X212" s="12" t="s">
        <v>1482</v>
      </c>
      <c r="Y212" s="41" t="e">
        <f>VLOOKUP(C212,'MASTER PURCHASE PARTY'!$B$4:$E$50002,4,FALSE)</f>
        <v>#N/A</v>
      </c>
    </row>
    <row r="213" spans="1:25" s="49" customFormat="1">
      <c r="A213" s="45">
        <v>43586</v>
      </c>
      <c r="B213" s="39">
        <v>1</v>
      </c>
      <c r="C213" s="50" t="s">
        <v>922</v>
      </c>
      <c r="D213" s="41" t="str">
        <f>VLOOKUP(C213,'MASTER PURCHASE PARTY'!$B$4:$E$50002,2,FALSE)</f>
        <v>27AAZFM6461A1ZY</v>
      </c>
      <c r="E213" s="42">
        <v>769</v>
      </c>
      <c r="F213" s="43">
        <v>43587</v>
      </c>
      <c r="G213" s="43"/>
      <c r="H213" s="43"/>
      <c r="I213" s="43"/>
      <c r="J213" s="43"/>
      <c r="K213" s="43"/>
      <c r="L213" s="41" t="s">
        <v>787</v>
      </c>
      <c r="M213" s="12" t="s">
        <v>1545</v>
      </c>
      <c r="N213" s="19">
        <v>11160</v>
      </c>
      <c r="O213" s="20">
        <f t="shared" si="3"/>
        <v>3124.7999999999997</v>
      </c>
      <c r="P213" s="284">
        <v>0</v>
      </c>
      <c r="Q213" s="284">
        <v>1562.3999999999999</v>
      </c>
      <c r="R213" s="284">
        <v>1562.3999999999999</v>
      </c>
      <c r="S213" s="284">
        <v>0</v>
      </c>
      <c r="T213" s="27">
        <v>14284.8</v>
      </c>
      <c r="U213" s="44">
        <v>500</v>
      </c>
      <c r="V213" s="10">
        <v>87082900</v>
      </c>
      <c r="W213" s="20">
        <f>VLOOKUP(V213,'MASTER PUR-HSN'!$A$4:$E$506,5,FALSE)</f>
        <v>28</v>
      </c>
      <c r="X213" s="12" t="s">
        <v>1482</v>
      </c>
      <c r="Y213" s="41" t="str">
        <f>VLOOKUP(C213,'MASTER PURCHASE PARTY'!$B$4:$E$50002,4,FALSE)</f>
        <v>Local</v>
      </c>
    </row>
    <row r="214" spans="1:25" s="49" customFormat="1">
      <c r="A214" s="45">
        <v>43586</v>
      </c>
      <c r="B214" s="41">
        <v>2</v>
      </c>
      <c r="C214" s="50" t="s">
        <v>922</v>
      </c>
      <c r="D214" s="41" t="str">
        <f>VLOOKUP(C214,'MASTER PURCHASE PARTY'!$B$4:$E$50002,2,FALSE)</f>
        <v>27AAZFM6461A1ZY</v>
      </c>
      <c r="E214" s="51">
        <v>770</v>
      </c>
      <c r="F214" s="52">
        <v>43587</v>
      </c>
      <c r="G214" s="52"/>
      <c r="H214" s="52"/>
      <c r="I214" s="52"/>
      <c r="J214" s="52"/>
      <c r="K214" s="52"/>
      <c r="L214" s="41" t="s">
        <v>787</v>
      </c>
      <c r="M214" s="12" t="s">
        <v>1545</v>
      </c>
      <c r="N214" s="28">
        <v>17028</v>
      </c>
      <c r="O214" s="20">
        <f t="shared" si="3"/>
        <v>4767.84</v>
      </c>
      <c r="P214" s="284">
        <v>0</v>
      </c>
      <c r="Q214" s="284">
        <v>2383.92</v>
      </c>
      <c r="R214" s="284">
        <v>2383.92</v>
      </c>
      <c r="S214" s="284">
        <v>0</v>
      </c>
      <c r="T214" s="27">
        <v>21795.839999999997</v>
      </c>
      <c r="U214" s="53">
        <v>400</v>
      </c>
      <c r="V214" s="12">
        <v>87082900</v>
      </c>
      <c r="W214" s="20">
        <f>VLOOKUP(V214,'MASTER PUR-HSN'!$A$4:$E$506,5,FALSE)</f>
        <v>28</v>
      </c>
      <c r="X214" s="12" t="s">
        <v>1482</v>
      </c>
      <c r="Y214" s="41" t="str">
        <f>VLOOKUP(C214,'MASTER PURCHASE PARTY'!$B$4:$E$50002,4,FALSE)</f>
        <v>Local</v>
      </c>
    </row>
    <row r="215" spans="1:25" s="49" customFormat="1">
      <c r="A215" s="45">
        <v>43586</v>
      </c>
      <c r="B215" s="41">
        <v>3</v>
      </c>
      <c r="C215" s="50" t="s">
        <v>792</v>
      </c>
      <c r="D215" s="41" t="str">
        <f>VLOOKUP(C215,'MASTER PURCHASE PARTY'!$B$4:$E$50002,2,FALSE)</f>
        <v>27AABCO8467D1ZA</v>
      </c>
      <c r="E215" s="56" t="s">
        <v>924</v>
      </c>
      <c r="F215" s="52">
        <v>43586</v>
      </c>
      <c r="G215" s="52"/>
      <c r="H215" s="52"/>
      <c r="I215" s="52"/>
      <c r="J215" s="52"/>
      <c r="K215" s="52"/>
      <c r="L215" s="41" t="s">
        <v>787</v>
      </c>
      <c r="M215" s="12" t="s">
        <v>1545</v>
      </c>
      <c r="N215" s="28">
        <v>376945</v>
      </c>
      <c r="O215" s="20">
        <f t="shared" si="3"/>
        <v>105544.59999999999</v>
      </c>
      <c r="P215" s="284">
        <v>0</v>
      </c>
      <c r="Q215" s="284">
        <v>52772.299999999996</v>
      </c>
      <c r="R215" s="284">
        <v>52772.299999999996</v>
      </c>
      <c r="S215" s="284">
        <v>0</v>
      </c>
      <c r="T215" s="27">
        <v>482490</v>
      </c>
      <c r="U215" s="53"/>
      <c r="V215" s="12">
        <v>441480</v>
      </c>
      <c r="W215" s="20">
        <f>VLOOKUP(V215,'MASTER PUR-HSN'!$A$4:$E$506,5,FALSE)</f>
        <v>28</v>
      </c>
      <c r="X215" s="12" t="s">
        <v>1482</v>
      </c>
      <c r="Y215" s="41" t="str">
        <f>VLOOKUP(C215,'MASTER PURCHASE PARTY'!$B$4:$E$50002,4,FALSE)</f>
        <v>Local</v>
      </c>
    </row>
    <row r="216" spans="1:25" s="49" customFormat="1">
      <c r="A216" s="45">
        <v>43586</v>
      </c>
      <c r="B216" s="41">
        <v>4</v>
      </c>
      <c r="C216" s="50" t="s">
        <v>789</v>
      </c>
      <c r="D216" s="41" t="str">
        <f>VLOOKUP(C216,'MASTER PURCHASE PARTY'!$B$4:$E$50002,2,FALSE)</f>
        <v>27AAACT1848E1ZH</v>
      </c>
      <c r="E216" s="56" t="s">
        <v>925</v>
      </c>
      <c r="F216" s="52">
        <v>43588</v>
      </c>
      <c r="G216" s="52"/>
      <c r="H216" s="52"/>
      <c r="I216" s="52"/>
      <c r="J216" s="52"/>
      <c r="K216" s="52"/>
      <c r="L216" s="41" t="s">
        <v>787</v>
      </c>
      <c r="M216" s="12" t="s">
        <v>1545</v>
      </c>
      <c r="N216" s="28">
        <v>4809</v>
      </c>
      <c r="O216" s="20">
        <f t="shared" si="3"/>
        <v>1346.52</v>
      </c>
      <c r="P216" s="284">
        <v>0</v>
      </c>
      <c r="Q216" s="284">
        <v>673.26</v>
      </c>
      <c r="R216" s="284">
        <v>673.26</v>
      </c>
      <c r="S216" s="284">
        <v>0</v>
      </c>
      <c r="T216" s="27">
        <v>6155.52</v>
      </c>
      <c r="U216" s="53">
        <v>30</v>
      </c>
      <c r="V216" s="12">
        <v>87082900</v>
      </c>
      <c r="W216" s="20">
        <f>VLOOKUP(V216,'MASTER PUR-HSN'!$A$4:$E$506,5,FALSE)</f>
        <v>28</v>
      </c>
      <c r="X216" s="12" t="s">
        <v>1482</v>
      </c>
      <c r="Y216" s="41" t="str">
        <f>VLOOKUP(C216,'MASTER PURCHASE PARTY'!$B$4:$E$50002,4,FALSE)</f>
        <v>Local</v>
      </c>
    </row>
    <row r="217" spans="1:25" s="49" customFormat="1">
      <c r="A217" s="45">
        <v>43586</v>
      </c>
      <c r="B217" s="41">
        <v>5</v>
      </c>
      <c r="C217" s="50" t="s">
        <v>789</v>
      </c>
      <c r="D217" s="41" t="str">
        <f>VLOOKUP(C217,'MASTER PURCHASE PARTY'!$B$4:$E$50002,2,FALSE)</f>
        <v>27AAACT1848E1ZH</v>
      </c>
      <c r="E217" s="56" t="s">
        <v>926</v>
      </c>
      <c r="F217" s="52">
        <v>43588</v>
      </c>
      <c r="G217" s="52"/>
      <c r="H217" s="52"/>
      <c r="I217" s="52"/>
      <c r="J217" s="52"/>
      <c r="K217" s="52"/>
      <c r="L217" s="41" t="s">
        <v>787</v>
      </c>
      <c r="M217" s="12" t="s">
        <v>1545</v>
      </c>
      <c r="N217" s="28">
        <v>6012.8</v>
      </c>
      <c r="O217" s="20">
        <f t="shared" si="3"/>
        <v>1683.5840000000001</v>
      </c>
      <c r="P217" s="284">
        <v>0</v>
      </c>
      <c r="Q217" s="284">
        <v>841.79200000000003</v>
      </c>
      <c r="R217" s="284">
        <v>841.79200000000003</v>
      </c>
      <c r="S217" s="284">
        <v>0</v>
      </c>
      <c r="T217" s="27">
        <v>7696.3840000000009</v>
      </c>
      <c r="U217" s="53">
        <v>40</v>
      </c>
      <c r="V217" s="12">
        <v>87089900</v>
      </c>
      <c r="W217" s="20">
        <f>VLOOKUP(V217,'MASTER PUR-HSN'!$A$4:$E$506,5,FALSE)</f>
        <v>28</v>
      </c>
      <c r="X217" s="12" t="s">
        <v>1482</v>
      </c>
      <c r="Y217" s="41" t="str">
        <f>VLOOKUP(C217,'MASTER PURCHASE PARTY'!$B$4:$E$50002,4,FALSE)</f>
        <v>Local</v>
      </c>
    </row>
    <row r="218" spans="1:25" s="49" customFormat="1">
      <c r="A218" s="45">
        <v>43586</v>
      </c>
      <c r="B218" s="41">
        <v>6</v>
      </c>
      <c r="C218" s="50" t="s">
        <v>922</v>
      </c>
      <c r="D218" s="41" t="str">
        <f>VLOOKUP(C218,'MASTER PURCHASE PARTY'!$B$4:$E$50002,2,FALSE)</f>
        <v>27AAZFM6461A1ZY</v>
      </c>
      <c r="E218" s="51">
        <v>798</v>
      </c>
      <c r="F218" s="52">
        <v>43588</v>
      </c>
      <c r="G218" s="52"/>
      <c r="H218" s="52"/>
      <c r="I218" s="52"/>
      <c r="J218" s="52"/>
      <c r="K218" s="52"/>
      <c r="L218" s="41" t="s">
        <v>787</v>
      </c>
      <c r="M218" s="12" t="s">
        <v>1545</v>
      </c>
      <c r="N218" s="28">
        <v>21285</v>
      </c>
      <c r="O218" s="20">
        <f t="shared" si="3"/>
        <v>5959.8</v>
      </c>
      <c r="P218" s="284">
        <v>0</v>
      </c>
      <c r="Q218" s="284">
        <v>2979.9</v>
      </c>
      <c r="R218" s="284">
        <v>2979.9</v>
      </c>
      <c r="S218" s="284">
        <v>0</v>
      </c>
      <c r="T218" s="27">
        <v>27244.800000000003</v>
      </c>
      <c r="U218" s="53">
        <v>500</v>
      </c>
      <c r="V218" s="12">
        <v>87082900</v>
      </c>
      <c r="W218" s="20">
        <f>VLOOKUP(V218,'MASTER PUR-HSN'!$A$4:$E$506,5,FALSE)</f>
        <v>28</v>
      </c>
      <c r="X218" s="12" t="s">
        <v>1482</v>
      </c>
      <c r="Y218" s="41" t="str">
        <f>VLOOKUP(C218,'MASTER PURCHASE PARTY'!$B$4:$E$50002,4,FALSE)</f>
        <v>Local</v>
      </c>
    </row>
    <row r="219" spans="1:25" s="49" customFormat="1">
      <c r="A219" s="45">
        <v>43586</v>
      </c>
      <c r="B219" s="41">
        <v>7</v>
      </c>
      <c r="C219" s="50" t="s">
        <v>922</v>
      </c>
      <c r="D219" s="41" t="str">
        <f>VLOOKUP(C219,'MASTER PURCHASE PARTY'!$B$4:$E$50002,2,FALSE)</f>
        <v>27AAZFM6461A1ZY</v>
      </c>
      <c r="E219" s="51">
        <v>799</v>
      </c>
      <c r="F219" s="52">
        <v>43588</v>
      </c>
      <c r="G219" s="52"/>
      <c r="H219" s="52"/>
      <c r="I219" s="52"/>
      <c r="J219" s="52"/>
      <c r="K219" s="52"/>
      <c r="L219" s="41" t="s">
        <v>787</v>
      </c>
      <c r="M219" s="12" t="s">
        <v>1545</v>
      </c>
      <c r="N219" s="28">
        <v>11160</v>
      </c>
      <c r="O219" s="20">
        <f t="shared" si="3"/>
        <v>3124.7999999999997</v>
      </c>
      <c r="P219" s="284">
        <v>0</v>
      </c>
      <c r="Q219" s="284">
        <v>1562.3999999999999</v>
      </c>
      <c r="R219" s="284">
        <v>1562.3999999999999</v>
      </c>
      <c r="S219" s="284">
        <v>0</v>
      </c>
      <c r="T219" s="27">
        <v>14284.8</v>
      </c>
      <c r="U219" s="53">
        <v>500</v>
      </c>
      <c r="V219" s="12">
        <v>87082900</v>
      </c>
      <c r="W219" s="20">
        <f>VLOOKUP(V219,'MASTER PUR-HSN'!$A$4:$E$506,5,FALSE)</f>
        <v>28</v>
      </c>
      <c r="X219" s="12" t="s">
        <v>1482</v>
      </c>
      <c r="Y219" s="41" t="str">
        <f>VLOOKUP(C219,'MASTER PURCHASE PARTY'!$B$4:$E$50002,4,FALSE)</f>
        <v>Local</v>
      </c>
    </row>
    <row r="220" spans="1:25" s="49" customFormat="1">
      <c r="A220" s="45">
        <v>43586</v>
      </c>
      <c r="B220" s="41">
        <v>8</v>
      </c>
      <c r="C220" s="50" t="s">
        <v>788</v>
      </c>
      <c r="D220" s="41" t="str">
        <f>VLOOKUP(C220,'MASTER PURCHASE PARTY'!$B$4:$E$50002,2,FALSE)</f>
        <v>27AABCM2508F1ZU</v>
      </c>
      <c r="E220" s="51">
        <v>2041218955</v>
      </c>
      <c r="F220" s="52">
        <v>43588</v>
      </c>
      <c r="G220" s="52"/>
      <c r="H220" s="52"/>
      <c r="I220" s="52"/>
      <c r="J220" s="52"/>
      <c r="K220" s="52"/>
      <c r="L220" s="41" t="s">
        <v>787</v>
      </c>
      <c r="M220" s="12" t="s">
        <v>1545</v>
      </c>
      <c r="N220" s="28">
        <v>9270</v>
      </c>
      <c r="O220" s="20">
        <f t="shared" si="3"/>
        <v>2595.6</v>
      </c>
      <c r="P220" s="284">
        <v>0</v>
      </c>
      <c r="Q220" s="284">
        <v>1297.8</v>
      </c>
      <c r="R220" s="284">
        <v>1297.8</v>
      </c>
      <c r="S220" s="284">
        <v>0</v>
      </c>
      <c r="T220" s="27">
        <v>11865.599999999999</v>
      </c>
      <c r="U220" s="53">
        <v>250</v>
      </c>
      <c r="V220" s="12">
        <v>87141090</v>
      </c>
      <c r="W220" s="20">
        <f>VLOOKUP(V220,'MASTER PUR-HSN'!$A$4:$E$506,5,FALSE)</f>
        <v>28</v>
      </c>
      <c r="X220" s="12" t="s">
        <v>1482</v>
      </c>
      <c r="Y220" s="41" t="str">
        <f>VLOOKUP(C220,'MASTER PURCHASE PARTY'!$B$4:$E$50002,4,FALSE)</f>
        <v>Local</v>
      </c>
    </row>
    <row r="221" spans="1:25" s="49" customFormat="1">
      <c r="A221" s="45">
        <v>43586</v>
      </c>
      <c r="B221" s="41">
        <v>9</v>
      </c>
      <c r="C221" s="50" t="s">
        <v>788</v>
      </c>
      <c r="D221" s="41" t="str">
        <f>VLOOKUP(C221,'MASTER PURCHASE PARTY'!$B$4:$E$50002,2,FALSE)</f>
        <v>27AABCM2508F1ZU</v>
      </c>
      <c r="E221" s="51">
        <v>2041218960</v>
      </c>
      <c r="F221" s="52">
        <v>43588</v>
      </c>
      <c r="G221" s="52"/>
      <c r="H221" s="52"/>
      <c r="I221" s="52"/>
      <c r="J221" s="52"/>
      <c r="K221" s="52"/>
      <c r="L221" s="41" t="s">
        <v>787</v>
      </c>
      <c r="M221" s="12" t="s">
        <v>1545</v>
      </c>
      <c r="N221" s="28">
        <v>9270</v>
      </c>
      <c r="O221" s="20">
        <f t="shared" si="3"/>
        <v>2595.6</v>
      </c>
      <c r="P221" s="284">
        <v>0</v>
      </c>
      <c r="Q221" s="284">
        <v>1297.8</v>
      </c>
      <c r="R221" s="284">
        <v>1297.8</v>
      </c>
      <c r="S221" s="284">
        <v>0</v>
      </c>
      <c r="T221" s="27">
        <v>11865.599999999999</v>
      </c>
      <c r="U221" s="53">
        <v>250</v>
      </c>
      <c r="V221" s="12">
        <v>87141090</v>
      </c>
      <c r="W221" s="20">
        <f>VLOOKUP(V221,'MASTER PUR-HSN'!$A$4:$E$506,5,FALSE)</f>
        <v>28</v>
      </c>
      <c r="X221" s="12" t="s">
        <v>1482</v>
      </c>
      <c r="Y221" s="41" t="str">
        <f>VLOOKUP(C221,'MASTER PURCHASE PARTY'!$B$4:$E$50002,4,FALSE)</f>
        <v>Local</v>
      </c>
    </row>
    <row r="222" spans="1:25" s="49" customFormat="1">
      <c r="A222" s="45">
        <v>43586</v>
      </c>
      <c r="B222" s="41">
        <v>10</v>
      </c>
      <c r="C222" s="50" t="s">
        <v>786</v>
      </c>
      <c r="D222" s="41" t="str">
        <f>VLOOKUP(C222,'MASTER PURCHASE PARTY'!$B$4:$E$50002,2,FALSE)</f>
        <v>27AAECM8871A1ZF</v>
      </c>
      <c r="E222" s="51">
        <v>192001047</v>
      </c>
      <c r="F222" s="52">
        <v>43589</v>
      </c>
      <c r="G222" s="52"/>
      <c r="H222" s="52"/>
      <c r="I222" s="52"/>
      <c r="J222" s="52"/>
      <c r="K222" s="52"/>
      <c r="L222" s="41" t="s">
        <v>787</v>
      </c>
      <c r="M222" s="12" t="s">
        <v>1545</v>
      </c>
      <c r="N222" s="28">
        <v>17483.52</v>
      </c>
      <c r="O222" s="20">
        <f t="shared" si="3"/>
        <v>4895.3856000000005</v>
      </c>
      <c r="P222" s="284">
        <v>0</v>
      </c>
      <c r="Q222" s="284">
        <v>2447.6928000000003</v>
      </c>
      <c r="R222" s="284">
        <v>2447.6928000000003</v>
      </c>
      <c r="S222" s="284">
        <v>0</v>
      </c>
      <c r="T222" s="27">
        <v>22378.895600000003</v>
      </c>
      <c r="U222" s="53">
        <v>12</v>
      </c>
      <c r="V222" s="12">
        <v>87089900</v>
      </c>
      <c r="W222" s="20">
        <f>VLOOKUP(V222,'MASTER PUR-HSN'!$A$4:$E$506,5,FALSE)</f>
        <v>28</v>
      </c>
      <c r="X222" s="12" t="s">
        <v>1482</v>
      </c>
      <c r="Y222" s="41" t="str">
        <f>VLOOKUP(C222,'MASTER PURCHASE PARTY'!$B$4:$E$50002,4,FALSE)</f>
        <v>Local</v>
      </c>
    </row>
    <row r="223" spans="1:25" s="49" customFormat="1">
      <c r="A223" s="45">
        <v>43586</v>
      </c>
      <c r="B223" s="41">
        <v>11</v>
      </c>
      <c r="C223" s="50" t="s">
        <v>786</v>
      </c>
      <c r="D223" s="41" t="str">
        <f>VLOOKUP(C223,'MASTER PURCHASE PARTY'!$B$4:$E$50002,2,FALSE)</f>
        <v>27AAECM8871A1ZF</v>
      </c>
      <c r="E223" s="51">
        <v>192001048</v>
      </c>
      <c r="F223" s="52">
        <v>43589</v>
      </c>
      <c r="G223" s="52"/>
      <c r="H223" s="52"/>
      <c r="I223" s="52"/>
      <c r="J223" s="52"/>
      <c r="K223" s="52"/>
      <c r="L223" s="41" t="s">
        <v>787</v>
      </c>
      <c r="M223" s="12" t="s">
        <v>1545</v>
      </c>
      <c r="N223" s="28">
        <v>17483.52</v>
      </c>
      <c r="O223" s="20">
        <f t="shared" si="3"/>
        <v>4895.3856000000005</v>
      </c>
      <c r="P223" s="284">
        <v>0</v>
      </c>
      <c r="Q223" s="284">
        <v>2447.6928000000003</v>
      </c>
      <c r="R223" s="284">
        <v>2447.6928000000003</v>
      </c>
      <c r="S223" s="284">
        <v>0</v>
      </c>
      <c r="T223" s="27">
        <v>22378.895600000003</v>
      </c>
      <c r="U223" s="53">
        <v>12</v>
      </c>
      <c r="V223" s="12">
        <v>87089900</v>
      </c>
      <c r="W223" s="20">
        <f>VLOOKUP(V223,'MASTER PUR-HSN'!$A$4:$E$506,5,FALSE)</f>
        <v>28</v>
      </c>
      <c r="X223" s="12" t="s">
        <v>1482</v>
      </c>
      <c r="Y223" s="41" t="str">
        <f>VLOOKUP(C223,'MASTER PURCHASE PARTY'!$B$4:$E$50002,4,FALSE)</f>
        <v>Local</v>
      </c>
    </row>
    <row r="224" spans="1:25" s="49" customFormat="1">
      <c r="A224" s="45">
        <v>43586</v>
      </c>
      <c r="B224" s="41">
        <v>12</v>
      </c>
      <c r="C224" s="50" t="s">
        <v>786</v>
      </c>
      <c r="D224" s="41" t="str">
        <f>VLOOKUP(C224,'MASTER PURCHASE PARTY'!$B$4:$E$50002,2,FALSE)</f>
        <v>27AAECM8871A1ZF</v>
      </c>
      <c r="E224" s="51">
        <v>192001039</v>
      </c>
      <c r="F224" s="52">
        <v>43589</v>
      </c>
      <c r="G224" s="52"/>
      <c r="H224" s="52"/>
      <c r="I224" s="52"/>
      <c r="J224" s="52"/>
      <c r="K224" s="52"/>
      <c r="L224" s="41" t="s">
        <v>787</v>
      </c>
      <c r="M224" s="12" t="s">
        <v>1545</v>
      </c>
      <c r="N224" s="28">
        <v>17483.52</v>
      </c>
      <c r="O224" s="20">
        <f t="shared" si="3"/>
        <v>4895.3856000000005</v>
      </c>
      <c r="P224" s="284">
        <v>0</v>
      </c>
      <c r="Q224" s="284">
        <v>2447.6928000000003</v>
      </c>
      <c r="R224" s="284">
        <v>2447.6928000000003</v>
      </c>
      <c r="S224" s="284">
        <v>0</v>
      </c>
      <c r="T224" s="27">
        <v>22378.895600000003</v>
      </c>
      <c r="U224" s="53">
        <v>12</v>
      </c>
      <c r="V224" s="12">
        <v>87089900</v>
      </c>
      <c r="W224" s="20">
        <f>VLOOKUP(V224,'MASTER PUR-HSN'!$A$4:$E$506,5,FALSE)</f>
        <v>28</v>
      </c>
      <c r="X224" s="12" t="s">
        <v>1482</v>
      </c>
      <c r="Y224" s="41" t="str">
        <f>VLOOKUP(C224,'MASTER PURCHASE PARTY'!$B$4:$E$50002,4,FALSE)</f>
        <v>Local</v>
      </c>
    </row>
    <row r="225" spans="1:25" s="49" customFormat="1">
      <c r="A225" s="45">
        <v>43586</v>
      </c>
      <c r="B225" s="41">
        <v>13</v>
      </c>
      <c r="C225" s="50" t="s">
        <v>786</v>
      </c>
      <c r="D225" s="41" t="str">
        <f>VLOOKUP(C225,'MASTER PURCHASE PARTY'!$B$4:$E$50002,2,FALSE)</f>
        <v>27AAECM8871A1ZF</v>
      </c>
      <c r="E225" s="51">
        <v>192001040</v>
      </c>
      <c r="F225" s="52">
        <v>43589</v>
      </c>
      <c r="G225" s="52"/>
      <c r="H225" s="52"/>
      <c r="I225" s="52"/>
      <c r="J225" s="52"/>
      <c r="K225" s="52"/>
      <c r="L225" s="41" t="s">
        <v>787</v>
      </c>
      <c r="M225" s="12" t="s">
        <v>1545</v>
      </c>
      <c r="N225" s="28">
        <v>17483.52</v>
      </c>
      <c r="O225" s="20">
        <f t="shared" si="3"/>
        <v>4895.3856000000005</v>
      </c>
      <c r="P225" s="284">
        <v>0</v>
      </c>
      <c r="Q225" s="284">
        <v>2447.6928000000003</v>
      </c>
      <c r="R225" s="284">
        <v>2447.6928000000003</v>
      </c>
      <c r="S225" s="284">
        <v>0</v>
      </c>
      <c r="T225" s="27">
        <v>22378.895600000003</v>
      </c>
      <c r="U225" s="53">
        <v>12</v>
      </c>
      <c r="V225" s="12">
        <v>87089900</v>
      </c>
      <c r="W225" s="20">
        <f>VLOOKUP(V225,'MASTER PUR-HSN'!$A$4:$E$506,5,FALSE)</f>
        <v>28</v>
      </c>
      <c r="X225" s="12" t="s">
        <v>1482</v>
      </c>
      <c r="Y225" s="41" t="str">
        <f>VLOOKUP(C225,'MASTER PURCHASE PARTY'!$B$4:$E$50002,4,FALSE)</f>
        <v>Local</v>
      </c>
    </row>
    <row r="226" spans="1:25" s="49" customFormat="1">
      <c r="A226" s="45">
        <v>43586</v>
      </c>
      <c r="B226" s="41">
        <v>14</v>
      </c>
      <c r="C226" s="50" t="s">
        <v>922</v>
      </c>
      <c r="D226" s="41" t="str">
        <f>VLOOKUP(C226,'MASTER PURCHASE PARTY'!$B$4:$E$50002,2,FALSE)</f>
        <v>27AAZFM6461A1ZY</v>
      </c>
      <c r="E226" s="51">
        <v>836</v>
      </c>
      <c r="F226" s="52">
        <v>43590</v>
      </c>
      <c r="G226" s="52"/>
      <c r="H226" s="52"/>
      <c r="I226" s="52"/>
      <c r="J226" s="52"/>
      <c r="K226" s="52"/>
      <c r="L226" s="41" t="s">
        <v>787</v>
      </c>
      <c r="M226" s="12" t="s">
        <v>1545</v>
      </c>
      <c r="N226" s="28">
        <v>30650.400000000001</v>
      </c>
      <c r="O226" s="20">
        <f t="shared" si="3"/>
        <v>8582.112000000001</v>
      </c>
      <c r="P226" s="284">
        <v>0</v>
      </c>
      <c r="Q226" s="284">
        <v>4291.0560000000005</v>
      </c>
      <c r="R226" s="284">
        <v>4291.0560000000005</v>
      </c>
      <c r="S226" s="284">
        <v>0</v>
      </c>
      <c r="T226" s="27">
        <v>39232.522000000004</v>
      </c>
      <c r="U226" s="53">
        <v>720</v>
      </c>
      <c r="V226" s="12">
        <v>87082900</v>
      </c>
      <c r="W226" s="20">
        <f>VLOOKUP(V226,'MASTER PUR-HSN'!$A$4:$E$506,5,FALSE)</f>
        <v>28</v>
      </c>
      <c r="X226" s="12" t="s">
        <v>1482</v>
      </c>
      <c r="Y226" s="41" t="str">
        <f>VLOOKUP(C226,'MASTER PURCHASE PARTY'!$B$4:$E$50002,4,FALSE)</f>
        <v>Local</v>
      </c>
    </row>
    <row r="227" spans="1:25" s="49" customFormat="1">
      <c r="A227" s="45">
        <v>43586</v>
      </c>
      <c r="B227" s="41">
        <v>15</v>
      </c>
      <c r="C227" s="50" t="s">
        <v>922</v>
      </c>
      <c r="D227" s="41" t="str">
        <f>VLOOKUP(C227,'MASTER PURCHASE PARTY'!$B$4:$E$50002,2,FALSE)</f>
        <v>27AAZFM6461A1ZY</v>
      </c>
      <c r="E227" s="51">
        <v>837</v>
      </c>
      <c r="F227" s="52">
        <v>43590</v>
      </c>
      <c r="G227" s="52"/>
      <c r="H227" s="52"/>
      <c r="I227" s="52"/>
      <c r="J227" s="52"/>
      <c r="K227" s="52"/>
      <c r="L227" s="41" t="s">
        <v>787</v>
      </c>
      <c r="M227" s="12" t="s">
        <v>1545</v>
      </c>
      <c r="N227" s="28">
        <v>19596.96</v>
      </c>
      <c r="O227" s="20">
        <f t="shared" si="3"/>
        <v>5487.1487999999999</v>
      </c>
      <c r="P227" s="284">
        <v>0</v>
      </c>
      <c r="Q227" s="284">
        <v>2743.5744</v>
      </c>
      <c r="R227" s="284">
        <v>2743.5744</v>
      </c>
      <c r="S227" s="284">
        <v>0</v>
      </c>
      <c r="T227" s="27">
        <v>25084.098800000003</v>
      </c>
      <c r="U227" s="53">
        <v>878</v>
      </c>
      <c r="V227" s="12">
        <v>87082900</v>
      </c>
      <c r="W227" s="20">
        <f>VLOOKUP(V227,'MASTER PUR-HSN'!$A$4:$E$506,5,FALSE)</f>
        <v>28</v>
      </c>
      <c r="X227" s="12" t="s">
        <v>1482</v>
      </c>
      <c r="Y227" s="41" t="str">
        <f>VLOOKUP(C227,'MASTER PURCHASE PARTY'!$B$4:$E$50002,4,FALSE)</f>
        <v>Local</v>
      </c>
    </row>
    <row r="228" spans="1:25" s="49" customFormat="1">
      <c r="A228" s="45">
        <v>43586</v>
      </c>
      <c r="B228" s="41">
        <v>16</v>
      </c>
      <c r="C228" s="50" t="s">
        <v>922</v>
      </c>
      <c r="D228" s="41" t="str">
        <f>VLOOKUP(C228,'MASTER PURCHASE PARTY'!$B$4:$E$50002,2,FALSE)</f>
        <v>27AAZFM6461A1ZY</v>
      </c>
      <c r="E228" s="51">
        <v>844</v>
      </c>
      <c r="F228" s="52">
        <v>43590</v>
      </c>
      <c r="G228" s="52"/>
      <c r="H228" s="52"/>
      <c r="I228" s="52"/>
      <c r="J228" s="52"/>
      <c r="K228" s="52"/>
      <c r="L228" s="41" t="s">
        <v>787</v>
      </c>
      <c r="M228" s="12" t="s">
        <v>1545</v>
      </c>
      <c r="N228" s="28">
        <v>17879.400000000001</v>
      </c>
      <c r="O228" s="20">
        <f t="shared" si="3"/>
        <v>5006.232</v>
      </c>
      <c r="P228" s="284">
        <v>0</v>
      </c>
      <c r="Q228" s="284">
        <v>2503.116</v>
      </c>
      <c r="R228" s="284">
        <v>2503.116</v>
      </c>
      <c r="S228" s="284">
        <v>0</v>
      </c>
      <c r="T228" s="27">
        <v>22885.642000000003</v>
      </c>
      <c r="U228" s="53">
        <v>420</v>
      </c>
      <c r="V228" s="12">
        <v>87082900</v>
      </c>
      <c r="W228" s="20">
        <f>VLOOKUP(V228,'MASTER PUR-HSN'!$A$4:$E$506,5,FALSE)</f>
        <v>28</v>
      </c>
      <c r="X228" s="12" t="s">
        <v>1482</v>
      </c>
      <c r="Y228" s="41" t="str">
        <f>VLOOKUP(C228,'MASTER PURCHASE PARTY'!$B$4:$E$50002,4,FALSE)</f>
        <v>Local</v>
      </c>
    </row>
    <row r="229" spans="1:25" s="49" customFormat="1">
      <c r="A229" s="45">
        <v>43586</v>
      </c>
      <c r="B229" s="41">
        <v>17</v>
      </c>
      <c r="C229" s="50" t="s">
        <v>927</v>
      </c>
      <c r="D229" s="41" t="str">
        <f>VLOOKUP(C229,'MASTER PURCHASE PARTY'!$B$4:$E$50002,2,FALSE)</f>
        <v>27AJZPM2520M1ZL</v>
      </c>
      <c r="E229" s="56" t="s">
        <v>929</v>
      </c>
      <c r="F229" s="52">
        <v>43589</v>
      </c>
      <c r="G229" s="52"/>
      <c r="H229" s="52"/>
      <c r="I229" s="52"/>
      <c r="J229" s="52"/>
      <c r="K229" s="52"/>
      <c r="L229" s="41" t="s">
        <v>787</v>
      </c>
      <c r="M229" s="12" t="s">
        <v>1545</v>
      </c>
      <c r="N229" s="28">
        <v>25000</v>
      </c>
      <c r="O229" s="20">
        <f t="shared" si="3"/>
        <v>4500</v>
      </c>
      <c r="P229" s="284">
        <v>0</v>
      </c>
      <c r="Q229" s="284">
        <v>2250</v>
      </c>
      <c r="R229" s="284">
        <v>2250</v>
      </c>
      <c r="S229" s="284">
        <v>0</v>
      </c>
      <c r="T229" s="27">
        <v>29500</v>
      </c>
      <c r="U229" s="53">
        <v>2500</v>
      </c>
      <c r="V229" s="12">
        <v>68052090</v>
      </c>
      <c r="W229" s="20">
        <f>VLOOKUP(V229,'MASTER PUR-HSN'!$A$4:$E$506,5,FALSE)</f>
        <v>18</v>
      </c>
      <c r="X229" s="12" t="s">
        <v>1482</v>
      </c>
      <c r="Y229" s="41" t="str">
        <f>VLOOKUP(C229,'MASTER PURCHASE PARTY'!$B$4:$E$50002,4,FALSE)</f>
        <v>Local</v>
      </c>
    </row>
    <row r="230" spans="1:25" s="49" customFormat="1">
      <c r="A230" s="45">
        <v>43586</v>
      </c>
      <c r="B230" s="41">
        <v>18</v>
      </c>
      <c r="C230" s="50" t="s">
        <v>786</v>
      </c>
      <c r="D230" s="41" t="str">
        <f>VLOOKUP(C230,'MASTER PURCHASE PARTY'!$B$4:$E$50002,2,FALSE)</f>
        <v>27AAECM8871A1ZF</v>
      </c>
      <c r="E230" s="51">
        <v>192001080</v>
      </c>
      <c r="F230" s="52">
        <v>43591</v>
      </c>
      <c r="G230" s="52"/>
      <c r="H230" s="52"/>
      <c r="I230" s="52"/>
      <c r="J230" s="52"/>
      <c r="K230" s="52"/>
      <c r="L230" s="41" t="s">
        <v>787</v>
      </c>
      <c r="M230" s="12" t="s">
        <v>1545</v>
      </c>
      <c r="N230" s="28">
        <v>17483.52</v>
      </c>
      <c r="O230" s="20">
        <f t="shared" si="3"/>
        <v>4895.3856000000005</v>
      </c>
      <c r="P230" s="284">
        <v>0</v>
      </c>
      <c r="Q230" s="284">
        <v>2447.6928000000003</v>
      </c>
      <c r="R230" s="284">
        <v>2447.6928000000003</v>
      </c>
      <c r="S230" s="284">
        <v>0</v>
      </c>
      <c r="T230" s="27">
        <v>22378.895600000003</v>
      </c>
      <c r="U230" s="53">
        <v>12</v>
      </c>
      <c r="V230" s="12">
        <v>87089900</v>
      </c>
      <c r="W230" s="20">
        <f>VLOOKUP(V230,'MASTER PUR-HSN'!$A$4:$E$506,5,FALSE)</f>
        <v>28</v>
      </c>
      <c r="X230" s="12" t="s">
        <v>1482</v>
      </c>
      <c r="Y230" s="41" t="str">
        <f>VLOOKUP(C230,'MASTER PURCHASE PARTY'!$B$4:$E$50002,4,FALSE)</f>
        <v>Local</v>
      </c>
    </row>
    <row r="231" spans="1:25" s="49" customFormat="1">
      <c r="A231" s="45">
        <v>43586</v>
      </c>
      <c r="B231" s="41">
        <v>19</v>
      </c>
      <c r="C231" s="50" t="s">
        <v>786</v>
      </c>
      <c r="D231" s="41" t="str">
        <f>VLOOKUP(C231,'MASTER PURCHASE PARTY'!$B$4:$E$50002,2,FALSE)</f>
        <v>27AAECM8871A1ZF</v>
      </c>
      <c r="E231" s="51">
        <v>192001093</v>
      </c>
      <c r="F231" s="52">
        <v>43591</v>
      </c>
      <c r="G231" s="52"/>
      <c r="H231" s="52"/>
      <c r="I231" s="52"/>
      <c r="J231" s="52"/>
      <c r="K231" s="52"/>
      <c r="L231" s="41" t="s">
        <v>787</v>
      </c>
      <c r="M231" s="12" t="s">
        <v>1545</v>
      </c>
      <c r="N231" s="28">
        <v>17483.52</v>
      </c>
      <c r="O231" s="20">
        <f t="shared" si="3"/>
        <v>4895.3856000000005</v>
      </c>
      <c r="P231" s="284">
        <v>0</v>
      </c>
      <c r="Q231" s="284">
        <v>2447.6928000000003</v>
      </c>
      <c r="R231" s="284">
        <v>2447.6928000000003</v>
      </c>
      <c r="S231" s="284">
        <v>0</v>
      </c>
      <c r="T231" s="27">
        <v>22378.895600000003</v>
      </c>
      <c r="U231" s="53">
        <v>12</v>
      </c>
      <c r="V231" s="12">
        <v>87089900</v>
      </c>
      <c r="W231" s="20">
        <f>VLOOKUP(V231,'MASTER PUR-HSN'!$A$4:$E$506,5,FALSE)</f>
        <v>28</v>
      </c>
      <c r="X231" s="12" t="s">
        <v>1482</v>
      </c>
      <c r="Y231" s="41" t="str">
        <f>VLOOKUP(C231,'MASTER PURCHASE PARTY'!$B$4:$E$50002,4,FALSE)</f>
        <v>Local</v>
      </c>
    </row>
    <row r="232" spans="1:25" s="49" customFormat="1">
      <c r="A232" s="45">
        <v>43586</v>
      </c>
      <c r="B232" s="41">
        <v>20</v>
      </c>
      <c r="C232" s="50" t="s">
        <v>806</v>
      </c>
      <c r="D232" s="41" t="str">
        <f>VLOOKUP(C232,'MASTER PURCHASE PARTY'!$B$4:$E$50002,2,FALSE)</f>
        <v>27AAECD2713N1ZK</v>
      </c>
      <c r="E232" s="51">
        <v>7887982494</v>
      </c>
      <c r="F232" s="52">
        <v>43591</v>
      </c>
      <c r="G232" s="52"/>
      <c r="H232" s="52"/>
      <c r="I232" s="52"/>
      <c r="J232" s="52"/>
      <c r="K232" s="52"/>
      <c r="L232" s="41" t="s">
        <v>787</v>
      </c>
      <c r="M232" s="12" t="s">
        <v>1545</v>
      </c>
      <c r="N232" s="28">
        <v>6120</v>
      </c>
      <c r="O232" s="20">
        <f t="shared" si="3"/>
        <v>1101.6000000000001</v>
      </c>
      <c r="P232" s="284">
        <v>0</v>
      </c>
      <c r="Q232" s="284">
        <v>550.80000000000007</v>
      </c>
      <c r="R232" s="284">
        <v>550.80000000000007</v>
      </c>
      <c r="S232" s="284">
        <v>0</v>
      </c>
      <c r="T232" s="27">
        <v>7221.8</v>
      </c>
      <c r="U232" s="53">
        <v>12</v>
      </c>
      <c r="V232" s="12">
        <v>32081090</v>
      </c>
      <c r="W232" s="20">
        <f>VLOOKUP(V232,'MASTER PUR-HSN'!$A$4:$E$506,5,FALSE)</f>
        <v>18</v>
      </c>
      <c r="X232" s="12" t="s">
        <v>1482</v>
      </c>
      <c r="Y232" s="41" t="str">
        <f>VLOOKUP(C232,'MASTER PURCHASE PARTY'!$B$4:$E$50002,4,FALSE)</f>
        <v>Local</v>
      </c>
    </row>
    <row r="233" spans="1:25" s="49" customFormat="1">
      <c r="A233" s="45">
        <v>43586</v>
      </c>
      <c r="B233" s="41"/>
      <c r="C233" s="50" t="s">
        <v>806</v>
      </c>
      <c r="D233" s="41" t="str">
        <f>VLOOKUP(C233,'MASTER PURCHASE PARTY'!$B$4:$E$50002,2,FALSE)</f>
        <v>27AAECD2713N1ZK</v>
      </c>
      <c r="E233" s="51">
        <v>7887982494</v>
      </c>
      <c r="F233" s="52">
        <v>43591</v>
      </c>
      <c r="G233" s="52"/>
      <c r="H233" s="52"/>
      <c r="I233" s="52"/>
      <c r="J233" s="52"/>
      <c r="K233" s="52"/>
      <c r="L233" s="41" t="s">
        <v>787</v>
      </c>
      <c r="M233" s="12" t="s">
        <v>1545</v>
      </c>
      <c r="N233" s="28">
        <v>12800</v>
      </c>
      <c r="O233" s="20">
        <f t="shared" si="3"/>
        <v>2304</v>
      </c>
      <c r="P233" s="284">
        <v>0</v>
      </c>
      <c r="Q233" s="284">
        <v>1152</v>
      </c>
      <c r="R233" s="284">
        <v>1152</v>
      </c>
      <c r="S233" s="284">
        <v>0</v>
      </c>
      <c r="T233" s="27">
        <v>15103.72</v>
      </c>
      <c r="U233" s="53">
        <v>20</v>
      </c>
      <c r="V233" s="12">
        <v>32082090</v>
      </c>
      <c r="W233" s="20">
        <f>VLOOKUP(V233,'MASTER PUR-HSN'!$A$4:$E$506,5,FALSE)</f>
        <v>18</v>
      </c>
      <c r="X233" s="12" t="s">
        <v>1482</v>
      </c>
      <c r="Y233" s="41" t="str">
        <f>VLOOKUP(C233,'MASTER PURCHASE PARTY'!$B$4:$E$50002,4,FALSE)</f>
        <v>Local</v>
      </c>
    </row>
    <row r="234" spans="1:25" s="49" customFormat="1">
      <c r="A234" s="45">
        <v>43586</v>
      </c>
      <c r="B234" s="41"/>
      <c r="C234" s="50" t="s">
        <v>806</v>
      </c>
      <c r="D234" s="41" t="str">
        <f>VLOOKUP(C234,'MASTER PURCHASE PARTY'!$B$4:$E$50002,2,FALSE)</f>
        <v>27AAECD2713N1ZK</v>
      </c>
      <c r="E234" s="51">
        <v>7887982494</v>
      </c>
      <c r="F234" s="52">
        <v>43591</v>
      </c>
      <c r="G234" s="52"/>
      <c r="H234" s="52"/>
      <c r="I234" s="52"/>
      <c r="J234" s="52"/>
      <c r="K234" s="52"/>
      <c r="L234" s="41" t="s">
        <v>787</v>
      </c>
      <c r="M234" s="12" t="s">
        <v>1545</v>
      </c>
      <c r="N234" s="28">
        <v>7416</v>
      </c>
      <c r="O234" s="20">
        <f t="shared" si="3"/>
        <v>1334.8799999999999</v>
      </c>
      <c r="P234" s="284">
        <v>0</v>
      </c>
      <c r="Q234" s="284">
        <v>667.43999999999994</v>
      </c>
      <c r="R234" s="284">
        <v>667.43999999999994</v>
      </c>
      <c r="S234" s="284">
        <v>0</v>
      </c>
      <c r="T234" s="27">
        <v>8750.48</v>
      </c>
      <c r="U234" s="53">
        <v>12</v>
      </c>
      <c r="V234" s="12">
        <v>38249990</v>
      </c>
      <c r="W234" s="20">
        <f>VLOOKUP(V234,'MASTER PUR-HSN'!$A$4:$E$506,5,FALSE)</f>
        <v>18</v>
      </c>
      <c r="X234" s="12" t="s">
        <v>1482</v>
      </c>
      <c r="Y234" s="41" t="str">
        <f>VLOOKUP(C234,'MASTER PURCHASE PARTY'!$B$4:$E$50002,4,FALSE)</f>
        <v>Local</v>
      </c>
    </row>
    <row r="235" spans="1:25" s="49" customFormat="1">
      <c r="A235" s="45">
        <v>43586</v>
      </c>
      <c r="B235" s="41">
        <v>21</v>
      </c>
      <c r="C235" s="50" t="s">
        <v>806</v>
      </c>
      <c r="D235" s="41" t="str">
        <f>VLOOKUP(C235,'MASTER PURCHASE PARTY'!$B$4:$E$50002,2,FALSE)</f>
        <v>27AAECD2713N1ZK</v>
      </c>
      <c r="E235" s="51">
        <v>7887982520</v>
      </c>
      <c r="F235" s="52">
        <v>43591</v>
      </c>
      <c r="G235" s="52"/>
      <c r="H235" s="52"/>
      <c r="I235" s="52"/>
      <c r="J235" s="52"/>
      <c r="K235" s="52"/>
      <c r="L235" s="41" t="s">
        <v>787</v>
      </c>
      <c r="M235" s="12" t="s">
        <v>1545</v>
      </c>
      <c r="N235" s="28">
        <v>8736</v>
      </c>
      <c r="O235" s="20">
        <f t="shared" si="3"/>
        <v>1572.48</v>
      </c>
      <c r="P235" s="284">
        <v>0</v>
      </c>
      <c r="Q235" s="284">
        <v>786.24</v>
      </c>
      <c r="R235" s="284">
        <v>786.24</v>
      </c>
      <c r="S235" s="284">
        <v>0</v>
      </c>
      <c r="T235" s="27">
        <v>10308</v>
      </c>
      <c r="U235" s="53">
        <v>8</v>
      </c>
      <c r="V235" s="12">
        <v>32082090</v>
      </c>
      <c r="W235" s="20">
        <f>VLOOKUP(V235,'MASTER PUR-HSN'!$A$4:$E$506,5,FALSE)</f>
        <v>18</v>
      </c>
      <c r="X235" s="12" t="s">
        <v>1482</v>
      </c>
      <c r="Y235" s="41" t="str">
        <f>VLOOKUP(C235,'MASTER PURCHASE PARTY'!$B$4:$E$50002,4,FALSE)</f>
        <v>Local</v>
      </c>
    </row>
    <row r="236" spans="1:25" s="49" customFormat="1">
      <c r="A236" s="45">
        <v>43586</v>
      </c>
      <c r="B236" s="41">
        <v>22</v>
      </c>
      <c r="C236" s="50" t="s">
        <v>930</v>
      </c>
      <c r="D236" s="41" t="str">
        <f>VLOOKUP(C236,'MASTER PURCHASE PARTY'!$B$4:$E$50002,2,FALSE)</f>
        <v>27AASCS9231J1ZO</v>
      </c>
      <c r="E236" s="56" t="s">
        <v>932</v>
      </c>
      <c r="F236" s="52">
        <v>43586</v>
      </c>
      <c r="G236" s="52"/>
      <c r="H236" s="52"/>
      <c r="I236" s="52"/>
      <c r="J236" s="52"/>
      <c r="K236" s="52"/>
      <c r="L236" s="41" t="s">
        <v>795</v>
      </c>
      <c r="M236" s="12" t="s">
        <v>1545</v>
      </c>
      <c r="N236" s="28">
        <v>653410</v>
      </c>
      <c r="O236" s="20">
        <f t="shared" si="3"/>
        <v>117613.8</v>
      </c>
      <c r="P236" s="284">
        <v>0</v>
      </c>
      <c r="Q236" s="284">
        <v>58806.9</v>
      </c>
      <c r="R236" s="284">
        <v>58806.9</v>
      </c>
      <c r="S236" s="284">
        <v>0</v>
      </c>
      <c r="T236" s="27">
        <v>771024</v>
      </c>
      <c r="U236" s="53"/>
      <c r="V236" s="12">
        <v>998519</v>
      </c>
      <c r="W236" s="20">
        <f>VLOOKUP(V236,'MASTER PUR-HSN'!$A$4:$E$506,5,FALSE)</f>
        <v>18</v>
      </c>
      <c r="X236" s="12" t="s">
        <v>1482</v>
      </c>
      <c r="Y236" s="41" t="str">
        <f>VLOOKUP(C236,'MASTER PURCHASE PARTY'!$B$4:$E$50002,4,FALSE)</f>
        <v>Local</v>
      </c>
    </row>
    <row r="237" spans="1:25" s="49" customFormat="1">
      <c r="A237" s="45">
        <v>43586</v>
      </c>
      <c r="B237" s="41">
        <v>23</v>
      </c>
      <c r="C237" s="50" t="s">
        <v>930</v>
      </c>
      <c r="D237" s="41" t="str">
        <f>VLOOKUP(C237,'MASTER PURCHASE PARTY'!$B$4:$E$50002,2,FALSE)</f>
        <v>27AASCS9231J1ZO</v>
      </c>
      <c r="E237" s="56" t="s">
        <v>933</v>
      </c>
      <c r="F237" s="52">
        <v>43586</v>
      </c>
      <c r="G237" s="52"/>
      <c r="H237" s="52"/>
      <c r="I237" s="52"/>
      <c r="J237" s="52"/>
      <c r="K237" s="52"/>
      <c r="L237" s="41" t="s">
        <v>795</v>
      </c>
      <c r="M237" s="12" t="s">
        <v>1545</v>
      </c>
      <c r="N237" s="28">
        <v>22361</v>
      </c>
      <c r="O237" s="20">
        <f t="shared" si="3"/>
        <v>4024.9800000000005</v>
      </c>
      <c r="P237" s="284">
        <v>0</v>
      </c>
      <c r="Q237" s="284">
        <v>2012.4900000000002</v>
      </c>
      <c r="R237" s="284">
        <v>2012.4900000000002</v>
      </c>
      <c r="S237" s="284">
        <v>0</v>
      </c>
      <c r="T237" s="27">
        <v>26386.000000000004</v>
      </c>
      <c r="U237" s="53"/>
      <c r="V237" s="12">
        <v>998519</v>
      </c>
      <c r="W237" s="20">
        <f>VLOOKUP(V237,'MASTER PUR-HSN'!$A$4:$E$506,5,FALSE)</f>
        <v>18</v>
      </c>
      <c r="X237" s="12" t="s">
        <v>1482</v>
      </c>
      <c r="Y237" s="41" t="str">
        <f>VLOOKUP(C237,'MASTER PURCHASE PARTY'!$B$4:$E$50002,4,FALSE)</f>
        <v>Local</v>
      </c>
    </row>
    <row r="238" spans="1:25" s="49" customFormat="1">
      <c r="A238" s="45">
        <v>43586</v>
      </c>
      <c r="B238" s="41">
        <v>24</v>
      </c>
      <c r="C238" s="50" t="s">
        <v>810</v>
      </c>
      <c r="D238" s="41" t="str">
        <f>VLOOKUP(C238,'MASTER PURCHASE PARTY'!$B$4:$E$50002,2,FALSE)</f>
        <v>27AMMPB3648M1ZO</v>
      </c>
      <c r="E238" s="51">
        <v>575</v>
      </c>
      <c r="F238" s="52">
        <v>43591</v>
      </c>
      <c r="G238" s="52"/>
      <c r="H238" s="52"/>
      <c r="I238" s="52"/>
      <c r="J238" s="52"/>
      <c r="K238" s="52"/>
      <c r="L238" s="41" t="s">
        <v>787</v>
      </c>
      <c r="M238" s="12" t="s">
        <v>1545</v>
      </c>
      <c r="N238" s="28">
        <v>25289</v>
      </c>
      <c r="O238" s="20">
        <f t="shared" si="3"/>
        <v>4552.0199999999995</v>
      </c>
      <c r="P238" s="284">
        <v>0</v>
      </c>
      <c r="Q238" s="284">
        <v>2276.0099999999998</v>
      </c>
      <c r="R238" s="284">
        <v>2276.0099999999998</v>
      </c>
      <c r="S238" s="284">
        <v>0</v>
      </c>
      <c r="T238" s="27">
        <v>29840.999999999996</v>
      </c>
      <c r="U238" s="53">
        <v>1100</v>
      </c>
      <c r="V238" s="12">
        <v>85129000</v>
      </c>
      <c r="W238" s="20">
        <f>VLOOKUP(V238,'MASTER PUR-HSN'!$A$4:$E$506,5,FALSE)</f>
        <v>18</v>
      </c>
      <c r="X238" s="12" t="s">
        <v>1482</v>
      </c>
      <c r="Y238" s="41" t="str">
        <f>VLOOKUP(C238,'MASTER PURCHASE PARTY'!$B$4:$E$50002,4,FALSE)</f>
        <v>Local</v>
      </c>
    </row>
    <row r="239" spans="1:25" s="49" customFormat="1">
      <c r="A239" s="45">
        <v>43586</v>
      </c>
      <c r="B239" s="41">
        <v>25</v>
      </c>
      <c r="C239" s="50" t="s">
        <v>922</v>
      </c>
      <c r="D239" s="41" t="str">
        <f>VLOOKUP(C239,'MASTER PURCHASE PARTY'!$B$4:$E$50002,2,FALSE)</f>
        <v>27AAZFM6461A1ZY</v>
      </c>
      <c r="E239" s="51">
        <v>872</v>
      </c>
      <c r="F239" s="52">
        <v>43591</v>
      </c>
      <c r="G239" s="52"/>
      <c r="H239" s="52"/>
      <c r="I239" s="52"/>
      <c r="J239" s="52"/>
      <c r="K239" s="52"/>
      <c r="L239" s="41" t="s">
        <v>787</v>
      </c>
      <c r="M239" s="12" t="s">
        <v>1545</v>
      </c>
      <c r="N239" s="28">
        <v>46827</v>
      </c>
      <c r="O239" s="20">
        <f t="shared" si="3"/>
        <v>13111.56</v>
      </c>
      <c r="P239" s="284">
        <v>0</v>
      </c>
      <c r="Q239" s="284">
        <v>6555.78</v>
      </c>
      <c r="R239" s="284">
        <v>6555.78</v>
      </c>
      <c r="S239" s="284">
        <v>0</v>
      </c>
      <c r="T239" s="27">
        <v>59938.559999999998</v>
      </c>
      <c r="U239" s="53">
        <v>1100</v>
      </c>
      <c r="V239" s="12">
        <v>87082900</v>
      </c>
      <c r="W239" s="20">
        <f>VLOOKUP(V239,'MASTER PUR-HSN'!$A$4:$E$506,5,FALSE)</f>
        <v>28</v>
      </c>
      <c r="X239" s="12" t="s">
        <v>1482</v>
      </c>
      <c r="Y239" s="41" t="str">
        <f>VLOOKUP(C239,'MASTER PURCHASE PARTY'!$B$4:$E$50002,4,FALSE)</f>
        <v>Local</v>
      </c>
    </row>
    <row r="240" spans="1:25" s="49" customFormat="1">
      <c r="A240" s="45">
        <v>43586</v>
      </c>
      <c r="B240" s="41">
        <v>26</v>
      </c>
      <c r="C240" s="50" t="s">
        <v>934</v>
      </c>
      <c r="D240" s="41" t="str">
        <f>VLOOKUP(C240,'MASTER PURCHASE PARTY'!$B$4:$E$50002,2,FALSE)</f>
        <v>27ACFPY4813J1Z6</v>
      </c>
      <c r="E240" s="51">
        <v>19211</v>
      </c>
      <c r="F240" s="52">
        <v>43592</v>
      </c>
      <c r="G240" s="52"/>
      <c r="H240" s="52"/>
      <c r="I240" s="52"/>
      <c r="J240" s="52"/>
      <c r="K240" s="52"/>
      <c r="L240" s="41" t="s">
        <v>787</v>
      </c>
      <c r="M240" s="12" t="s">
        <v>1545</v>
      </c>
      <c r="N240" s="28">
        <v>18900</v>
      </c>
      <c r="O240" s="20">
        <f t="shared" si="3"/>
        <v>3402</v>
      </c>
      <c r="P240" s="284">
        <v>0</v>
      </c>
      <c r="Q240" s="284">
        <v>1701</v>
      </c>
      <c r="R240" s="284">
        <v>1701</v>
      </c>
      <c r="S240" s="284">
        <v>0</v>
      </c>
      <c r="T240" s="27">
        <v>22302</v>
      </c>
      <c r="U240" s="53">
        <v>9</v>
      </c>
      <c r="V240" s="12">
        <v>39201091</v>
      </c>
      <c r="W240" s="20">
        <f>VLOOKUP(V240,'MASTER PUR-HSN'!$A$4:$E$506,5,FALSE)</f>
        <v>18</v>
      </c>
      <c r="X240" s="12" t="s">
        <v>1482</v>
      </c>
      <c r="Y240" s="41" t="str">
        <f>VLOOKUP(C240,'MASTER PURCHASE PARTY'!$B$4:$E$50002,4,FALSE)</f>
        <v>Local</v>
      </c>
    </row>
    <row r="241" spans="1:25" s="49" customFormat="1">
      <c r="A241" s="45">
        <v>43586</v>
      </c>
      <c r="B241" s="41">
        <v>27</v>
      </c>
      <c r="C241" s="50" t="s">
        <v>786</v>
      </c>
      <c r="D241" s="41" t="str">
        <f>VLOOKUP(C241,'MASTER PURCHASE PARTY'!$B$4:$E$50002,2,FALSE)</f>
        <v>27AAECM8871A1ZF</v>
      </c>
      <c r="E241" s="51">
        <v>192001122</v>
      </c>
      <c r="F241" s="52">
        <v>43592</v>
      </c>
      <c r="G241" s="52"/>
      <c r="H241" s="52"/>
      <c r="I241" s="52"/>
      <c r="J241" s="52"/>
      <c r="K241" s="52"/>
      <c r="L241" s="41" t="s">
        <v>787</v>
      </c>
      <c r="M241" s="12" t="s">
        <v>1545</v>
      </c>
      <c r="N241" s="28">
        <v>17483.52</v>
      </c>
      <c r="O241" s="20">
        <f t="shared" si="3"/>
        <v>4895.3856000000005</v>
      </c>
      <c r="P241" s="284">
        <v>0</v>
      </c>
      <c r="Q241" s="284">
        <v>2447.6928000000003</v>
      </c>
      <c r="R241" s="284">
        <v>2447.6928000000003</v>
      </c>
      <c r="S241" s="284">
        <v>0</v>
      </c>
      <c r="T241" s="27">
        <v>22378.895600000003</v>
      </c>
      <c r="U241" s="53">
        <v>12</v>
      </c>
      <c r="V241" s="12">
        <v>87089900</v>
      </c>
      <c r="W241" s="20">
        <f>VLOOKUP(V241,'MASTER PUR-HSN'!$A$4:$E$506,5,FALSE)</f>
        <v>28</v>
      </c>
      <c r="X241" s="12" t="s">
        <v>1482</v>
      </c>
      <c r="Y241" s="41" t="str">
        <f>VLOOKUP(C241,'MASTER PURCHASE PARTY'!$B$4:$E$50002,4,FALSE)</f>
        <v>Local</v>
      </c>
    </row>
    <row r="242" spans="1:25" s="49" customFormat="1">
      <c r="A242" s="45">
        <v>43586</v>
      </c>
      <c r="B242" s="41">
        <v>28</v>
      </c>
      <c r="C242" s="50" t="s">
        <v>860</v>
      </c>
      <c r="D242" s="41" t="str">
        <f>VLOOKUP(C242,'MASTER PURCHASE PARTY'!$B$4:$E$50002,2,FALSE)</f>
        <v>27AYCPB9228K1ZA</v>
      </c>
      <c r="E242" s="56" t="s">
        <v>936</v>
      </c>
      <c r="F242" s="52">
        <v>43586</v>
      </c>
      <c r="G242" s="52"/>
      <c r="H242" s="52"/>
      <c r="I242" s="52"/>
      <c r="J242" s="52"/>
      <c r="K242" s="52"/>
      <c r="L242" s="41" t="s">
        <v>795</v>
      </c>
      <c r="M242" s="12" t="s">
        <v>1545</v>
      </c>
      <c r="N242" s="28">
        <v>3500</v>
      </c>
      <c r="O242" s="20">
        <f t="shared" si="3"/>
        <v>630</v>
      </c>
      <c r="P242" s="284">
        <v>0</v>
      </c>
      <c r="Q242" s="284">
        <v>315</v>
      </c>
      <c r="R242" s="284">
        <v>315</v>
      </c>
      <c r="S242" s="284">
        <v>0</v>
      </c>
      <c r="T242" s="27">
        <v>4130</v>
      </c>
      <c r="U242" s="53"/>
      <c r="V242" s="12" t="s">
        <v>863</v>
      </c>
      <c r="W242" s="20">
        <f>VLOOKUP(V242,'MASTER PUR-HSN'!$A$4:$E$506,5,FALSE)</f>
        <v>18</v>
      </c>
      <c r="X242" s="12" t="s">
        <v>1482</v>
      </c>
      <c r="Y242" s="41" t="str">
        <f>VLOOKUP(C242,'MASTER PURCHASE PARTY'!$B$4:$E$50002,4,FALSE)</f>
        <v>Local</v>
      </c>
    </row>
    <row r="243" spans="1:25" s="49" customFormat="1">
      <c r="A243" s="45">
        <v>43586</v>
      </c>
      <c r="B243" s="41">
        <v>29</v>
      </c>
      <c r="C243" s="50" t="s">
        <v>786</v>
      </c>
      <c r="D243" s="41" t="str">
        <f>VLOOKUP(C243,'MASTER PURCHASE PARTY'!$B$4:$E$50002,2,FALSE)</f>
        <v>27AAECM8871A1ZF</v>
      </c>
      <c r="E243" s="51">
        <v>192001123</v>
      </c>
      <c r="F243" s="52">
        <v>43592</v>
      </c>
      <c r="G243" s="52"/>
      <c r="H243" s="52"/>
      <c r="I243" s="52"/>
      <c r="J243" s="52"/>
      <c r="K243" s="52"/>
      <c r="L243" s="41" t="s">
        <v>787</v>
      </c>
      <c r="M243" s="12" t="s">
        <v>1545</v>
      </c>
      <c r="N243" s="28">
        <v>17483.52</v>
      </c>
      <c r="O243" s="20">
        <f t="shared" si="3"/>
        <v>4895.3856000000005</v>
      </c>
      <c r="P243" s="284">
        <v>0</v>
      </c>
      <c r="Q243" s="284">
        <v>2447.6928000000003</v>
      </c>
      <c r="R243" s="284">
        <v>2447.6928000000003</v>
      </c>
      <c r="S243" s="284">
        <v>0</v>
      </c>
      <c r="T243" s="27">
        <v>22378.895600000003</v>
      </c>
      <c r="U243" s="53">
        <v>12</v>
      </c>
      <c r="V243" s="12">
        <v>87089900</v>
      </c>
      <c r="W243" s="20">
        <f>VLOOKUP(V243,'MASTER PUR-HSN'!$A$4:$E$506,5,FALSE)</f>
        <v>28</v>
      </c>
      <c r="X243" s="12" t="s">
        <v>1482</v>
      </c>
      <c r="Y243" s="41" t="str">
        <f>VLOOKUP(C243,'MASTER PURCHASE PARTY'!$B$4:$E$50002,4,FALSE)</f>
        <v>Local</v>
      </c>
    </row>
    <row r="244" spans="1:25" s="49" customFormat="1">
      <c r="A244" s="45">
        <v>43586</v>
      </c>
      <c r="B244" s="41">
        <v>30</v>
      </c>
      <c r="C244" s="50" t="s">
        <v>922</v>
      </c>
      <c r="D244" s="41" t="str">
        <f>VLOOKUP(C244,'MASTER PURCHASE PARTY'!$B$4:$E$50002,2,FALSE)</f>
        <v>27AAZFM6461A1ZY</v>
      </c>
      <c r="E244" s="51">
        <v>910</v>
      </c>
      <c r="F244" s="52">
        <v>43593</v>
      </c>
      <c r="G244" s="52"/>
      <c r="H244" s="52"/>
      <c r="I244" s="52"/>
      <c r="J244" s="52"/>
      <c r="K244" s="52"/>
      <c r="L244" s="41" t="s">
        <v>787</v>
      </c>
      <c r="M244" s="12" t="s">
        <v>1545</v>
      </c>
      <c r="N244" s="28">
        <v>16070.4</v>
      </c>
      <c r="O244" s="20">
        <f t="shared" si="3"/>
        <v>4499.7120000000004</v>
      </c>
      <c r="P244" s="284">
        <v>0</v>
      </c>
      <c r="Q244" s="284">
        <v>2249.8560000000002</v>
      </c>
      <c r="R244" s="284">
        <v>2249.8560000000002</v>
      </c>
      <c r="S244" s="284">
        <v>0</v>
      </c>
      <c r="T244" s="27">
        <v>20570.121999999999</v>
      </c>
      <c r="U244" s="53">
        <v>720</v>
      </c>
      <c r="V244" s="12">
        <v>87082900</v>
      </c>
      <c r="W244" s="20">
        <f>VLOOKUP(V244,'MASTER PUR-HSN'!$A$4:$E$506,5,FALSE)</f>
        <v>28</v>
      </c>
      <c r="X244" s="12" t="s">
        <v>1482</v>
      </c>
      <c r="Y244" s="41" t="str">
        <f>VLOOKUP(C244,'MASTER PURCHASE PARTY'!$B$4:$E$50002,4,FALSE)</f>
        <v>Local</v>
      </c>
    </row>
    <row r="245" spans="1:25" s="49" customFormat="1">
      <c r="A245" s="45">
        <v>43586</v>
      </c>
      <c r="B245" s="41">
        <v>31</v>
      </c>
      <c r="C245" s="50" t="s">
        <v>816</v>
      </c>
      <c r="D245" s="41" t="str">
        <f>VLOOKUP(C245,'MASTER PURCHASE PARTY'!$B$4:$E$50002,2,FALSE)</f>
        <v>27AAHFP1154B1ZN</v>
      </c>
      <c r="E245" s="56" t="s">
        <v>937</v>
      </c>
      <c r="F245" s="52">
        <v>43592</v>
      </c>
      <c r="G245" s="52"/>
      <c r="H245" s="52"/>
      <c r="I245" s="52"/>
      <c r="J245" s="52"/>
      <c r="K245" s="52"/>
      <c r="L245" s="41" t="s">
        <v>787</v>
      </c>
      <c r="M245" s="12" t="s">
        <v>1545</v>
      </c>
      <c r="N245" s="28">
        <v>15122</v>
      </c>
      <c r="O245" s="20">
        <f t="shared" si="3"/>
        <v>756.1</v>
      </c>
      <c r="P245" s="284">
        <v>0</v>
      </c>
      <c r="Q245" s="284">
        <v>378.05</v>
      </c>
      <c r="R245" s="284">
        <v>378.05</v>
      </c>
      <c r="S245" s="284">
        <v>0</v>
      </c>
      <c r="T245" s="27">
        <v>15878.399999999998</v>
      </c>
      <c r="U245" s="53">
        <v>94</v>
      </c>
      <c r="V245" s="12">
        <v>5407</v>
      </c>
      <c r="W245" s="20">
        <f>VLOOKUP(V245,'MASTER PUR-HSN'!$A$4:$E$506,5,FALSE)</f>
        <v>5</v>
      </c>
      <c r="X245" s="12" t="s">
        <v>1482</v>
      </c>
      <c r="Y245" s="41" t="str">
        <f>VLOOKUP(C245,'MASTER PURCHASE PARTY'!$B$4:$E$50002,4,FALSE)</f>
        <v>Local</v>
      </c>
    </row>
    <row r="246" spans="1:25" s="49" customFormat="1">
      <c r="A246" s="45">
        <v>43586</v>
      </c>
      <c r="B246" s="41"/>
      <c r="C246" s="50" t="s">
        <v>816</v>
      </c>
      <c r="D246" s="41" t="str">
        <f>VLOOKUP(C246,'MASTER PURCHASE PARTY'!$B$4:$E$50002,2,FALSE)</f>
        <v>27AAHFP1154B1ZN</v>
      </c>
      <c r="E246" s="56" t="s">
        <v>937</v>
      </c>
      <c r="F246" s="52">
        <v>43592</v>
      </c>
      <c r="G246" s="52"/>
      <c r="H246" s="52"/>
      <c r="I246" s="52"/>
      <c r="J246" s="52"/>
      <c r="K246" s="52"/>
      <c r="L246" s="41" t="s">
        <v>787</v>
      </c>
      <c r="M246" s="12" t="s">
        <v>1545</v>
      </c>
      <c r="N246" s="28">
        <v>495</v>
      </c>
      <c r="O246" s="20">
        <f t="shared" si="3"/>
        <v>24.75</v>
      </c>
      <c r="P246" s="284">
        <v>0</v>
      </c>
      <c r="Q246" s="284">
        <v>12.375</v>
      </c>
      <c r="R246" s="284">
        <v>12.375</v>
      </c>
      <c r="S246" s="284">
        <v>0</v>
      </c>
      <c r="T246" s="27">
        <v>519.75</v>
      </c>
      <c r="U246" s="53">
        <v>15</v>
      </c>
      <c r="V246" s="12">
        <v>60060000</v>
      </c>
      <c r="W246" s="20">
        <f>VLOOKUP(V246,'MASTER PUR-HSN'!$A$4:$E$506,5,FALSE)</f>
        <v>5</v>
      </c>
      <c r="X246" s="12" t="s">
        <v>1482</v>
      </c>
      <c r="Y246" s="41" t="str">
        <f>VLOOKUP(C246,'MASTER PURCHASE PARTY'!$B$4:$E$50002,4,FALSE)</f>
        <v>Local</v>
      </c>
    </row>
    <row r="247" spans="1:25" s="49" customFormat="1">
      <c r="A247" s="45">
        <v>43586</v>
      </c>
      <c r="B247" s="41"/>
      <c r="C247" s="50" t="s">
        <v>816</v>
      </c>
      <c r="D247" s="41" t="str">
        <f>VLOOKUP(C247,'MASTER PURCHASE PARTY'!$B$4:$E$50002,2,FALSE)</f>
        <v>27AAHFP1154B1ZN</v>
      </c>
      <c r="E247" s="56" t="s">
        <v>937</v>
      </c>
      <c r="F247" s="52">
        <v>43592</v>
      </c>
      <c r="G247" s="52"/>
      <c r="H247" s="52"/>
      <c r="I247" s="52"/>
      <c r="J247" s="52"/>
      <c r="K247" s="52"/>
      <c r="L247" s="41" t="s">
        <v>787</v>
      </c>
      <c r="M247" s="12" t="s">
        <v>1545</v>
      </c>
      <c r="N247" s="28">
        <v>775</v>
      </c>
      <c r="O247" s="20">
        <f t="shared" si="3"/>
        <v>38.75</v>
      </c>
      <c r="P247" s="284">
        <v>0</v>
      </c>
      <c r="Q247" s="284">
        <v>19.375</v>
      </c>
      <c r="R247" s="284">
        <v>19.375</v>
      </c>
      <c r="S247" s="284">
        <v>0</v>
      </c>
      <c r="T247" s="27">
        <v>813.85</v>
      </c>
      <c r="U247" s="53">
        <v>100</v>
      </c>
      <c r="V247" s="12">
        <v>63079090</v>
      </c>
      <c r="W247" s="20">
        <f>VLOOKUP(V247,'MASTER PUR-HSN'!$A$4:$E$506,5,FALSE)</f>
        <v>5</v>
      </c>
      <c r="X247" s="12" t="s">
        <v>1482</v>
      </c>
      <c r="Y247" s="41" t="str">
        <f>VLOOKUP(C247,'MASTER PURCHASE PARTY'!$B$4:$E$50002,4,FALSE)</f>
        <v>Local</v>
      </c>
    </row>
    <row r="248" spans="1:25" s="49" customFormat="1">
      <c r="A248" s="45">
        <v>43586</v>
      </c>
      <c r="B248" s="41"/>
      <c r="C248" s="50" t="s">
        <v>816</v>
      </c>
      <c r="D248" s="41" t="str">
        <f>VLOOKUP(C248,'MASTER PURCHASE PARTY'!$B$4:$E$50002,2,FALSE)</f>
        <v>27AAHFP1154B1ZN</v>
      </c>
      <c r="E248" s="56" t="s">
        <v>937</v>
      </c>
      <c r="F248" s="52">
        <v>43592</v>
      </c>
      <c r="G248" s="52"/>
      <c r="H248" s="52"/>
      <c r="I248" s="52"/>
      <c r="J248" s="52"/>
      <c r="K248" s="52"/>
      <c r="L248" s="41" t="s">
        <v>921</v>
      </c>
      <c r="M248" s="12" t="s">
        <v>1545</v>
      </c>
      <c r="N248" s="28">
        <v>0</v>
      </c>
      <c r="O248" s="20">
        <f t="shared" si="3"/>
        <v>0</v>
      </c>
      <c r="P248" s="284">
        <v>0</v>
      </c>
      <c r="Q248" s="284">
        <v>0</v>
      </c>
      <c r="R248" s="284">
        <v>0</v>
      </c>
      <c r="S248" s="284">
        <v>0</v>
      </c>
      <c r="T248" s="27">
        <v>180</v>
      </c>
      <c r="U248" s="53">
        <v>12</v>
      </c>
      <c r="V248" s="12">
        <v>96031000</v>
      </c>
      <c r="W248" s="20">
        <f>VLOOKUP(V248,'MASTER PUR-HSN'!$A$4:$E$506,5,FALSE)</f>
        <v>0</v>
      </c>
      <c r="X248" s="12" t="s">
        <v>1482</v>
      </c>
      <c r="Y248" s="41" t="str">
        <f>VLOOKUP(C248,'MASTER PURCHASE PARTY'!$B$4:$E$50002,4,FALSE)</f>
        <v>Local</v>
      </c>
    </row>
    <row r="249" spans="1:25" s="49" customFormat="1">
      <c r="A249" s="45">
        <v>43586</v>
      </c>
      <c r="B249" s="41"/>
      <c r="C249" s="50" t="s">
        <v>816</v>
      </c>
      <c r="D249" s="41" t="str">
        <f>VLOOKUP(C249,'MASTER PURCHASE PARTY'!$B$4:$E$50002,2,FALSE)</f>
        <v>27AAHFP1154B1ZN</v>
      </c>
      <c r="E249" s="56" t="s">
        <v>938</v>
      </c>
      <c r="F249" s="52">
        <v>43592</v>
      </c>
      <c r="G249" s="52"/>
      <c r="H249" s="52"/>
      <c r="I249" s="52"/>
      <c r="J249" s="52"/>
      <c r="K249" s="52"/>
      <c r="L249" s="41" t="s">
        <v>921</v>
      </c>
      <c r="M249" s="12" t="s">
        <v>1545</v>
      </c>
      <c r="N249" s="28">
        <v>0</v>
      </c>
      <c r="O249" s="20">
        <f t="shared" si="3"/>
        <v>0</v>
      </c>
      <c r="P249" s="284">
        <v>0</v>
      </c>
      <c r="Q249" s="284">
        <v>0</v>
      </c>
      <c r="R249" s="284">
        <v>0</v>
      </c>
      <c r="S249" s="284">
        <v>0</v>
      </c>
      <c r="T249" s="27">
        <v>150</v>
      </c>
      <c r="U249" s="53">
        <v>6</v>
      </c>
      <c r="V249" s="12">
        <v>96031000</v>
      </c>
      <c r="W249" s="20">
        <f>VLOOKUP(V249,'MASTER PUR-HSN'!$A$4:$E$506,5,FALSE)</f>
        <v>0</v>
      </c>
      <c r="X249" s="12" t="s">
        <v>1482</v>
      </c>
      <c r="Y249" s="41" t="str">
        <f>VLOOKUP(C249,'MASTER PURCHASE PARTY'!$B$4:$E$50002,4,FALSE)</f>
        <v>Local</v>
      </c>
    </row>
    <row r="250" spans="1:25" s="49" customFormat="1">
      <c r="A250" s="45">
        <v>43586</v>
      </c>
      <c r="B250" s="41">
        <v>33</v>
      </c>
      <c r="C250" s="50" t="s">
        <v>786</v>
      </c>
      <c r="D250" s="41" t="str">
        <f>VLOOKUP(C250,'MASTER PURCHASE PARTY'!$B$4:$E$50002,2,FALSE)</f>
        <v>27AAECM8871A1ZF</v>
      </c>
      <c r="E250" s="51">
        <v>192001205</v>
      </c>
      <c r="F250" s="52">
        <v>43593</v>
      </c>
      <c r="G250" s="52"/>
      <c r="H250" s="52"/>
      <c r="I250" s="52"/>
      <c r="J250" s="52"/>
      <c r="K250" s="52"/>
      <c r="L250" s="41" t="s">
        <v>787</v>
      </c>
      <c r="M250" s="12" t="s">
        <v>1545</v>
      </c>
      <c r="N250" s="28">
        <v>17483.52</v>
      </c>
      <c r="O250" s="20">
        <f t="shared" si="3"/>
        <v>4895.3856000000005</v>
      </c>
      <c r="P250" s="284">
        <v>0</v>
      </c>
      <c r="Q250" s="284">
        <v>2447.6928000000003</v>
      </c>
      <c r="R250" s="284">
        <v>2447.6928000000003</v>
      </c>
      <c r="S250" s="284">
        <v>0</v>
      </c>
      <c r="T250" s="27">
        <v>22378.895600000003</v>
      </c>
      <c r="U250" s="53">
        <v>12</v>
      </c>
      <c r="V250" s="12">
        <v>87089900</v>
      </c>
      <c r="W250" s="20">
        <f>VLOOKUP(V250,'MASTER PUR-HSN'!$A$4:$E$506,5,FALSE)</f>
        <v>28</v>
      </c>
      <c r="X250" s="12" t="s">
        <v>1482</v>
      </c>
      <c r="Y250" s="41" t="str">
        <f>VLOOKUP(C250,'MASTER PURCHASE PARTY'!$B$4:$E$50002,4,FALSE)</f>
        <v>Local</v>
      </c>
    </row>
    <row r="251" spans="1:25" s="49" customFormat="1">
      <c r="A251" s="45">
        <v>43586</v>
      </c>
      <c r="B251" s="41">
        <v>34</v>
      </c>
      <c r="C251" s="50" t="s">
        <v>786</v>
      </c>
      <c r="D251" s="41" t="str">
        <f>VLOOKUP(C251,'MASTER PURCHASE PARTY'!$B$4:$E$50002,2,FALSE)</f>
        <v>27AAECM8871A1ZF</v>
      </c>
      <c r="E251" s="51">
        <v>192001206</v>
      </c>
      <c r="F251" s="52">
        <v>43593</v>
      </c>
      <c r="G251" s="52"/>
      <c r="H251" s="52"/>
      <c r="I251" s="52"/>
      <c r="J251" s="52"/>
      <c r="K251" s="52"/>
      <c r="L251" s="41" t="s">
        <v>787</v>
      </c>
      <c r="M251" s="12" t="s">
        <v>1545</v>
      </c>
      <c r="N251" s="28">
        <v>17483.52</v>
      </c>
      <c r="O251" s="20">
        <f t="shared" si="3"/>
        <v>4895.3856000000005</v>
      </c>
      <c r="P251" s="284">
        <v>0</v>
      </c>
      <c r="Q251" s="284">
        <v>2447.6928000000003</v>
      </c>
      <c r="R251" s="284">
        <v>2447.6928000000003</v>
      </c>
      <c r="S251" s="284">
        <v>0</v>
      </c>
      <c r="T251" s="27">
        <v>22378.895600000003</v>
      </c>
      <c r="U251" s="53">
        <v>12</v>
      </c>
      <c r="V251" s="12">
        <v>87089900</v>
      </c>
      <c r="W251" s="20">
        <f>VLOOKUP(V251,'MASTER PUR-HSN'!$A$4:$E$506,5,FALSE)</f>
        <v>28</v>
      </c>
      <c r="X251" s="12" t="s">
        <v>1482</v>
      </c>
      <c r="Y251" s="41" t="str">
        <f>VLOOKUP(C251,'MASTER PURCHASE PARTY'!$B$4:$E$50002,4,FALSE)</f>
        <v>Local</v>
      </c>
    </row>
    <row r="252" spans="1:25" s="49" customFormat="1">
      <c r="A252" s="45">
        <v>43586</v>
      </c>
      <c r="B252" s="41">
        <v>35</v>
      </c>
      <c r="C252" s="50" t="s">
        <v>816</v>
      </c>
      <c r="D252" s="41" t="str">
        <f>VLOOKUP(C252,'MASTER PURCHASE PARTY'!$B$4:$E$50002,2,FALSE)</f>
        <v>27AAHFP1154B1ZN</v>
      </c>
      <c r="E252" s="56" t="s">
        <v>939</v>
      </c>
      <c r="F252" s="52">
        <v>43592</v>
      </c>
      <c r="G252" s="52"/>
      <c r="H252" s="52"/>
      <c r="I252" s="52"/>
      <c r="J252" s="52"/>
      <c r="K252" s="52"/>
      <c r="L252" s="41" t="s">
        <v>787</v>
      </c>
      <c r="M252" s="12" t="s">
        <v>1545</v>
      </c>
      <c r="N252" s="28">
        <v>860</v>
      </c>
      <c r="O252" s="20">
        <f t="shared" si="3"/>
        <v>154.79999999999998</v>
      </c>
      <c r="P252" s="284">
        <v>0</v>
      </c>
      <c r="Q252" s="284">
        <v>77.399999999999991</v>
      </c>
      <c r="R252" s="284">
        <v>77.399999999999991</v>
      </c>
      <c r="S252" s="284">
        <v>0</v>
      </c>
      <c r="T252" s="27">
        <v>1014.8</v>
      </c>
      <c r="U252" s="53">
        <v>100</v>
      </c>
      <c r="V252" s="12">
        <v>48196000</v>
      </c>
      <c r="W252" s="20">
        <f>VLOOKUP(V252,'MASTER PUR-HSN'!$A$4:$E$506,5,FALSE)</f>
        <v>18</v>
      </c>
      <c r="X252" s="12" t="s">
        <v>1482</v>
      </c>
      <c r="Y252" s="41" t="str">
        <f>VLOOKUP(C252,'MASTER PURCHASE PARTY'!$B$4:$E$50002,4,FALSE)</f>
        <v>Local</v>
      </c>
    </row>
    <row r="253" spans="1:25" s="49" customFormat="1">
      <c r="A253" s="45">
        <v>43586</v>
      </c>
      <c r="B253" s="41"/>
      <c r="C253" s="50" t="s">
        <v>816</v>
      </c>
      <c r="D253" s="41" t="str">
        <f>VLOOKUP(C253,'MASTER PURCHASE PARTY'!$B$4:$E$50002,2,FALSE)</f>
        <v>27AAHFP1154B1ZN</v>
      </c>
      <c r="E253" s="56" t="s">
        <v>939</v>
      </c>
      <c r="F253" s="52">
        <v>43592</v>
      </c>
      <c r="G253" s="52"/>
      <c r="H253" s="52"/>
      <c r="I253" s="52"/>
      <c r="J253" s="52"/>
      <c r="K253" s="52"/>
      <c r="L253" s="41" t="s">
        <v>787</v>
      </c>
      <c r="M253" s="12" t="s">
        <v>1545</v>
      </c>
      <c r="N253" s="28">
        <v>144</v>
      </c>
      <c r="O253" s="20">
        <f t="shared" si="3"/>
        <v>25.919999999999998</v>
      </c>
      <c r="P253" s="284">
        <v>0</v>
      </c>
      <c r="Q253" s="284">
        <v>12.959999999999999</v>
      </c>
      <c r="R253" s="284">
        <v>12.959999999999999</v>
      </c>
      <c r="S253" s="284">
        <v>0</v>
      </c>
      <c r="T253" s="27">
        <v>169.9</v>
      </c>
      <c r="U253" s="53">
        <v>12</v>
      </c>
      <c r="V253" s="12">
        <v>28530010</v>
      </c>
      <c r="W253" s="20">
        <f>VLOOKUP(V253,'MASTER PUR-HSN'!$A$4:$E$506,5,FALSE)</f>
        <v>18</v>
      </c>
      <c r="X253" s="12" t="s">
        <v>1482</v>
      </c>
      <c r="Y253" s="41" t="str">
        <f>VLOOKUP(C253,'MASTER PURCHASE PARTY'!$B$4:$E$50002,4,FALSE)</f>
        <v>Local</v>
      </c>
    </row>
    <row r="254" spans="1:25" s="49" customFormat="1">
      <c r="A254" s="45">
        <v>43586</v>
      </c>
      <c r="B254" s="41"/>
      <c r="C254" s="50" t="s">
        <v>816</v>
      </c>
      <c r="D254" s="41" t="str">
        <f>VLOOKUP(C254,'MASTER PURCHASE PARTY'!$B$4:$E$50002,2,FALSE)</f>
        <v>27AAHFP1154B1ZN</v>
      </c>
      <c r="E254" s="56" t="s">
        <v>939</v>
      </c>
      <c r="F254" s="52">
        <v>43592</v>
      </c>
      <c r="G254" s="52"/>
      <c r="H254" s="52"/>
      <c r="I254" s="52"/>
      <c r="J254" s="52"/>
      <c r="K254" s="52"/>
      <c r="L254" s="41" t="s">
        <v>787</v>
      </c>
      <c r="M254" s="12" t="s">
        <v>1545</v>
      </c>
      <c r="N254" s="28">
        <v>120</v>
      </c>
      <c r="O254" s="20">
        <f t="shared" si="3"/>
        <v>21.599999999999998</v>
      </c>
      <c r="P254" s="284">
        <v>0</v>
      </c>
      <c r="Q254" s="284">
        <v>10.799999999999999</v>
      </c>
      <c r="R254" s="284">
        <v>10.799999999999999</v>
      </c>
      <c r="S254" s="284">
        <v>0</v>
      </c>
      <c r="T254" s="27">
        <v>141.60000000000002</v>
      </c>
      <c r="U254" s="53">
        <v>1</v>
      </c>
      <c r="V254" s="12">
        <v>84729010</v>
      </c>
      <c r="W254" s="20">
        <f>VLOOKUP(V254,'MASTER PUR-HSN'!$A$4:$E$506,5,FALSE)</f>
        <v>18</v>
      </c>
      <c r="X254" s="12" t="s">
        <v>1482</v>
      </c>
      <c r="Y254" s="41" t="str">
        <f>VLOOKUP(C254,'MASTER PURCHASE PARTY'!$B$4:$E$50002,4,FALSE)</f>
        <v>Local</v>
      </c>
    </row>
    <row r="255" spans="1:25" s="49" customFormat="1">
      <c r="A255" s="45">
        <v>43586</v>
      </c>
      <c r="B255" s="41"/>
      <c r="C255" s="50" t="s">
        <v>816</v>
      </c>
      <c r="D255" s="41" t="str">
        <f>VLOOKUP(C255,'MASTER PURCHASE PARTY'!$B$4:$E$50002,2,FALSE)</f>
        <v>27AAHFP1154B1ZN</v>
      </c>
      <c r="E255" s="56" t="s">
        <v>939</v>
      </c>
      <c r="F255" s="52">
        <v>43592</v>
      </c>
      <c r="G255" s="52"/>
      <c r="H255" s="52"/>
      <c r="I255" s="52"/>
      <c r="J255" s="52"/>
      <c r="K255" s="52"/>
      <c r="L255" s="41" t="s">
        <v>787</v>
      </c>
      <c r="M255" s="12" t="s">
        <v>1545</v>
      </c>
      <c r="N255" s="28">
        <v>56</v>
      </c>
      <c r="O255" s="20">
        <f t="shared" si="3"/>
        <v>6.7200000000000006</v>
      </c>
      <c r="P255" s="284">
        <v>0</v>
      </c>
      <c r="Q255" s="284">
        <v>3.3600000000000003</v>
      </c>
      <c r="R255" s="284">
        <v>3.3600000000000003</v>
      </c>
      <c r="S255" s="284">
        <v>0</v>
      </c>
      <c r="T255" s="27">
        <v>62.699999999999996</v>
      </c>
      <c r="U255" s="53">
        <v>2</v>
      </c>
      <c r="V255" s="12">
        <v>38249024</v>
      </c>
      <c r="W255" s="20">
        <f>VLOOKUP(V255,'MASTER PUR-HSN'!$A$4:$E$506,5,FALSE)</f>
        <v>12</v>
      </c>
      <c r="X255" s="12" t="s">
        <v>1482</v>
      </c>
      <c r="Y255" s="41" t="str">
        <f>VLOOKUP(C255,'MASTER PURCHASE PARTY'!$B$4:$E$50002,4,FALSE)</f>
        <v>Local</v>
      </c>
    </row>
    <row r="256" spans="1:25" s="49" customFormat="1">
      <c r="A256" s="45">
        <v>43586</v>
      </c>
      <c r="B256" s="41">
        <v>36</v>
      </c>
      <c r="C256" s="50" t="s">
        <v>786</v>
      </c>
      <c r="D256" s="41" t="str">
        <f>VLOOKUP(C256,'MASTER PURCHASE PARTY'!$B$4:$E$50002,2,FALSE)</f>
        <v>27AAECM8871A1ZF</v>
      </c>
      <c r="E256" s="51">
        <v>192001245</v>
      </c>
      <c r="F256" s="52">
        <v>43595</v>
      </c>
      <c r="G256" s="52"/>
      <c r="H256" s="52"/>
      <c r="I256" s="52"/>
      <c r="J256" s="52"/>
      <c r="K256" s="52"/>
      <c r="L256" s="41" t="s">
        <v>787</v>
      </c>
      <c r="M256" s="12" t="s">
        <v>1545</v>
      </c>
      <c r="N256" s="28">
        <v>17483.52</v>
      </c>
      <c r="O256" s="20">
        <f t="shared" si="3"/>
        <v>4895.3856000000005</v>
      </c>
      <c r="P256" s="284">
        <v>0</v>
      </c>
      <c r="Q256" s="284">
        <v>2447.6928000000003</v>
      </c>
      <c r="R256" s="284">
        <v>2447.6928000000003</v>
      </c>
      <c r="S256" s="284">
        <v>0</v>
      </c>
      <c r="T256" s="27">
        <v>22378.895600000003</v>
      </c>
      <c r="U256" s="53">
        <v>12</v>
      </c>
      <c r="V256" s="12">
        <v>87089900</v>
      </c>
      <c r="W256" s="20">
        <f>VLOOKUP(V256,'MASTER PUR-HSN'!$A$4:$E$506,5,FALSE)</f>
        <v>28</v>
      </c>
      <c r="X256" s="12" t="s">
        <v>1482</v>
      </c>
      <c r="Y256" s="41" t="str">
        <f>VLOOKUP(C256,'MASTER PURCHASE PARTY'!$B$4:$E$50002,4,FALSE)</f>
        <v>Local</v>
      </c>
    </row>
    <row r="257" spans="1:25" s="49" customFormat="1">
      <c r="A257" s="45">
        <v>43586</v>
      </c>
      <c r="B257" s="41">
        <v>37</v>
      </c>
      <c r="C257" s="50" t="s">
        <v>786</v>
      </c>
      <c r="D257" s="41" t="str">
        <f>VLOOKUP(C257,'MASTER PURCHASE PARTY'!$B$4:$E$50002,2,FALSE)</f>
        <v>27AAECM8871A1ZF</v>
      </c>
      <c r="E257" s="51">
        <v>192001246</v>
      </c>
      <c r="F257" s="52">
        <v>43595</v>
      </c>
      <c r="G257" s="52"/>
      <c r="H257" s="52"/>
      <c r="I257" s="52"/>
      <c r="J257" s="52"/>
      <c r="K257" s="52"/>
      <c r="L257" s="41" t="s">
        <v>787</v>
      </c>
      <c r="M257" s="12" t="s">
        <v>1545</v>
      </c>
      <c r="N257" s="28">
        <v>17483.52</v>
      </c>
      <c r="O257" s="20">
        <f t="shared" si="3"/>
        <v>4895.3856000000005</v>
      </c>
      <c r="P257" s="284">
        <v>0</v>
      </c>
      <c r="Q257" s="284">
        <v>2447.6928000000003</v>
      </c>
      <c r="R257" s="284">
        <v>2447.6928000000003</v>
      </c>
      <c r="S257" s="284">
        <v>0</v>
      </c>
      <c r="T257" s="27">
        <v>22378.895600000003</v>
      </c>
      <c r="U257" s="53">
        <v>12</v>
      </c>
      <c r="V257" s="12">
        <v>87089900</v>
      </c>
      <c r="W257" s="20">
        <f>VLOOKUP(V257,'MASTER PUR-HSN'!$A$4:$E$506,5,FALSE)</f>
        <v>28</v>
      </c>
      <c r="X257" s="12" t="s">
        <v>1482</v>
      </c>
      <c r="Y257" s="41" t="str">
        <f>VLOOKUP(C257,'MASTER PURCHASE PARTY'!$B$4:$E$50002,4,FALSE)</f>
        <v>Local</v>
      </c>
    </row>
    <row r="258" spans="1:25" s="49" customFormat="1">
      <c r="A258" s="45">
        <v>43586</v>
      </c>
      <c r="B258" s="41">
        <v>38</v>
      </c>
      <c r="C258" s="50" t="s">
        <v>875</v>
      </c>
      <c r="D258" s="41" t="str">
        <f>VLOOKUP(C258,'MASTER PURCHASE PARTY'!$B$4:$E$50002,2,FALSE)</f>
        <v>27AAQCS7977M1Z3</v>
      </c>
      <c r="E258" s="56" t="s">
        <v>940</v>
      </c>
      <c r="F258" s="52">
        <v>43594</v>
      </c>
      <c r="G258" s="52"/>
      <c r="H258" s="52"/>
      <c r="I258" s="52"/>
      <c r="J258" s="52"/>
      <c r="K258" s="52"/>
      <c r="L258" s="41" t="s">
        <v>787</v>
      </c>
      <c r="M258" s="12" t="s">
        <v>1545</v>
      </c>
      <c r="N258" s="28">
        <v>69300</v>
      </c>
      <c r="O258" s="20">
        <f t="shared" si="3"/>
        <v>12474</v>
      </c>
      <c r="P258" s="284">
        <v>0</v>
      </c>
      <c r="Q258" s="284">
        <v>6237</v>
      </c>
      <c r="R258" s="284">
        <v>6237</v>
      </c>
      <c r="S258" s="284">
        <v>0</v>
      </c>
      <c r="T258" s="27">
        <v>81774</v>
      </c>
      <c r="U258" s="53">
        <v>1100</v>
      </c>
      <c r="V258" s="12">
        <v>29153100</v>
      </c>
      <c r="W258" s="20">
        <f>VLOOKUP(V258,'MASTER PUR-HSN'!$A$4:$E$506,5,FALSE)</f>
        <v>18</v>
      </c>
      <c r="X258" s="12" t="s">
        <v>1482</v>
      </c>
      <c r="Y258" s="41" t="str">
        <f>VLOOKUP(C258,'MASTER PURCHASE PARTY'!$B$4:$E$50002,4,FALSE)</f>
        <v>Local</v>
      </c>
    </row>
    <row r="259" spans="1:25" s="49" customFormat="1">
      <c r="A259" s="45">
        <v>43586</v>
      </c>
      <c r="B259" s="41">
        <v>39</v>
      </c>
      <c r="C259" s="50" t="s">
        <v>857</v>
      </c>
      <c r="D259" s="41" t="str">
        <f>VLOOKUP(C259,'MASTER PURCHASE PARTY'!$B$4:$E$50002,2,FALSE)</f>
        <v>27AABFI6338L1Z3</v>
      </c>
      <c r="E259" s="56" t="s">
        <v>941</v>
      </c>
      <c r="F259" s="52">
        <v>43595</v>
      </c>
      <c r="G259" s="52"/>
      <c r="H259" s="52"/>
      <c r="I259" s="52"/>
      <c r="J259" s="52"/>
      <c r="K259" s="52"/>
      <c r="L259" s="41" t="s">
        <v>787</v>
      </c>
      <c r="M259" s="12" t="s">
        <v>1545</v>
      </c>
      <c r="N259" s="28">
        <v>17200</v>
      </c>
      <c r="O259" s="20">
        <f t="shared" si="3"/>
        <v>3096</v>
      </c>
      <c r="P259" s="284">
        <v>0</v>
      </c>
      <c r="Q259" s="284">
        <v>1548</v>
      </c>
      <c r="R259" s="284">
        <v>1548</v>
      </c>
      <c r="S259" s="284">
        <v>0</v>
      </c>
      <c r="T259" s="27">
        <v>20296</v>
      </c>
      <c r="U259" s="53">
        <v>1</v>
      </c>
      <c r="V259" s="12">
        <v>84818090</v>
      </c>
      <c r="W259" s="20">
        <f>VLOOKUP(V259,'MASTER PUR-HSN'!$A$4:$E$506,5,FALSE)</f>
        <v>18</v>
      </c>
      <c r="X259" s="12" t="s">
        <v>1482</v>
      </c>
      <c r="Y259" s="41" t="str">
        <f>VLOOKUP(C259,'MASTER PURCHASE PARTY'!$B$4:$E$50002,4,FALSE)</f>
        <v>Local</v>
      </c>
    </row>
    <row r="260" spans="1:25" s="49" customFormat="1">
      <c r="A260" s="45">
        <v>43586</v>
      </c>
      <c r="B260" s="41">
        <v>40</v>
      </c>
      <c r="C260" s="50" t="s">
        <v>922</v>
      </c>
      <c r="D260" s="41" t="str">
        <f>VLOOKUP(C260,'MASTER PURCHASE PARTY'!$B$4:$E$50002,2,FALSE)</f>
        <v>27AAZFM6461A1ZY</v>
      </c>
      <c r="E260" s="51">
        <v>972</v>
      </c>
      <c r="F260" s="52">
        <v>43595</v>
      </c>
      <c r="G260" s="52"/>
      <c r="H260" s="52"/>
      <c r="I260" s="52"/>
      <c r="J260" s="52"/>
      <c r="K260" s="52"/>
      <c r="L260" s="41" t="s">
        <v>787</v>
      </c>
      <c r="M260" s="12" t="s">
        <v>1545</v>
      </c>
      <c r="N260" s="28">
        <v>14731.2</v>
      </c>
      <c r="O260" s="20">
        <f t="shared" si="3"/>
        <v>4124.7360000000008</v>
      </c>
      <c r="P260" s="284">
        <v>0</v>
      </c>
      <c r="Q260" s="284">
        <v>2062.3680000000004</v>
      </c>
      <c r="R260" s="284">
        <v>2062.3680000000004</v>
      </c>
      <c r="S260" s="284">
        <v>0</v>
      </c>
      <c r="T260" s="27">
        <v>18855.936000000002</v>
      </c>
      <c r="U260" s="53">
        <v>660</v>
      </c>
      <c r="V260" s="12">
        <v>87082900</v>
      </c>
      <c r="W260" s="20">
        <f>VLOOKUP(V260,'MASTER PUR-HSN'!$A$4:$E$506,5,FALSE)</f>
        <v>28</v>
      </c>
      <c r="X260" s="12" t="s">
        <v>1482</v>
      </c>
      <c r="Y260" s="41" t="str">
        <f>VLOOKUP(C260,'MASTER PURCHASE PARTY'!$B$4:$E$50002,4,FALSE)</f>
        <v>Local</v>
      </c>
    </row>
    <row r="261" spans="1:25" s="49" customFormat="1">
      <c r="A261" s="45">
        <v>43586</v>
      </c>
      <c r="B261" s="41">
        <v>41</v>
      </c>
      <c r="C261" s="50" t="s">
        <v>786</v>
      </c>
      <c r="D261" s="41" t="str">
        <f>VLOOKUP(C261,'MASTER PURCHASE PARTY'!$B$4:$E$50002,2,FALSE)</f>
        <v>27AAECM8871A1ZF</v>
      </c>
      <c r="E261" s="51">
        <v>192001263</v>
      </c>
      <c r="F261" s="52">
        <v>43595</v>
      </c>
      <c r="G261" s="52"/>
      <c r="H261" s="52"/>
      <c r="I261" s="52"/>
      <c r="J261" s="52"/>
      <c r="K261" s="52"/>
      <c r="L261" s="41" t="s">
        <v>787</v>
      </c>
      <c r="M261" s="12" t="s">
        <v>1545</v>
      </c>
      <c r="N261" s="28">
        <v>17483.52</v>
      </c>
      <c r="O261" s="20">
        <f t="shared" si="3"/>
        <v>4895.3856000000005</v>
      </c>
      <c r="P261" s="284">
        <v>0</v>
      </c>
      <c r="Q261" s="284">
        <v>2447.6928000000003</v>
      </c>
      <c r="R261" s="284">
        <v>2447.6928000000003</v>
      </c>
      <c r="S261" s="284">
        <v>0</v>
      </c>
      <c r="T261" s="27">
        <v>22378.895600000003</v>
      </c>
      <c r="U261" s="53">
        <v>12</v>
      </c>
      <c r="V261" s="12">
        <v>87089900</v>
      </c>
      <c r="W261" s="20">
        <f>VLOOKUP(V261,'MASTER PUR-HSN'!$A$4:$E$506,5,FALSE)</f>
        <v>28</v>
      </c>
      <c r="X261" s="12" t="s">
        <v>1482</v>
      </c>
      <c r="Y261" s="41" t="str">
        <f>VLOOKUP(C261,'MASTER PURCHASE PARTY'!$B$4:$E$50002,4,FALSE)</f>
        <v>Local</v>
      </c>
    </row>
    <row r="262" spans="1:25" s="49" customFormat="1">
      <c r="A262" s="45">
        <v>43586</v>
      </c>
      <c r="B262" s="41">
        <v>42</v>
      </c>
      <c r="C262" s="50" t="s">
        <v>786</v>
      </c>
      <c r="D262" s="41" t="str">
        <f>VLOOKUP(C262,'MASTER PURCHASE PARTY'!$B$4:$E$50002,2,FALSE)</f>
        <v>27AAECM8871A1ZF</v>
      </c>
      <c r="E262" s="51">
        <v>192001264</v>
      </c>
      <c r="F262" s="52">
        <v>43595</v>
      </c>
      <c r="G262" s="52"/>
      <c r="H262" s="52"/>
      <c r="I262" s="52"/>
      <c r="J262" s="52"/>
      <c r="K262" s="52"/>
      <c r="L262" s="41" t="s">
        <v>787</v>
      </c>
      <c r="M262" s="12" t="s">
        <v>1545</v>
      </c>
      <c r="N262" s="28">
        <v>17483.52</v>
      </c>
      <c r="O262" s="20">
        <f t="shared" si="3"/>
        <v>4895.3856000000005</v>
      </c>
      <c r="P262" s="284">
        <v>0</v>
      </c>
      <c r="Q262" s="284">
        <v>2447.6928000000003</v>
      </c>
      <c r="R262" s="284">
        <v>2447.6928000000003</v>
      </c>
      <c r="S262" s="284">
        <v>0</v>
      </c>
      <c r="T262" s="27">
        <v>22378.895600000003</v>
      </c>
      <c r="U262" s="53">
        <v>12</v>
      </c>
      <c r="V262" s="12">
        <v>87089900</v>
      </c>
      <c r="W262" s="20">
        <f>VLOOKUP(V262,'MASTER PUR-HSN'!$A$4:$E$506,5,FALSE)</f>
        <v>28</v>
      </c>
      <c r="X262" s="12" t="s">
        <v>1482</v>
      </c>
      <c r="Y262" s="41" t="str">
        <f>VLOOKUP(C262,'MASTER PURCHASE PARTY'!$B$4:$E$50002,4,FALSE)</f>
        <v>Local</v>
      </c>
    </row>
    <row r="263" spans="1:25" s="49" customFormat="1">
      <c r="A263" s="45">
        <v>43586</v>
      </c>
      <c r="B263" s="41">
        <v>43</v>
      </c>
      <c r="C263" s="50" t="s">
        <v>810</v>
      </c>
      <c r="D263" s="41" t="str">
        <f>VLOOKUP(C263,'MASTER PURCHASE PARTY'!$B$4:$E$50002,2,FALSE)</f>
        <v>27AMMPB3648M1ZO</v>
      </c>
      <c r="E263" s="51">
        <v>675</v>
      </c>
      <c r="F263" s="52">
        <v>43596</v>
      </c>
      <c r="G263" s="52"/>
      <c r="H263" s="52"/>
      <c r="I263" s="52"/>
      <c r="J263" s="52"/>
      <c r="K263" s="52"/>
      <c r="L263" s="41" t="s">
        <v>787</v>
      </c>
      <c r="M263" s="12" t="s">
        <v>1545</v>
      </c>
      <c r="N263" s="28">
        <v>22990</v>
      </c>
      <c r="O263" s="20">
        <f t="shared" si="3"/>
        <v>4138.2</v>
      </c>
      <c r="P263" s="284">
        <v>0</v>
      </c>
      <c r="Q263" s="284">
        <v>2069.1</v>
      </c>
      <c r="R263" s="284">
        <v>2069.1</v>
      </c>
      <c r="S263" s="284">
        <v>0</v>
      </c>
      <c r="T263" s="27">
        <v>27127.999999999996</v>
      </c>
      <c r="U263" s="53">
        <v>1000</v>
      </c>
      <c r="V263" s="12">
        <v>85129000</v>
      </c>
      <c r="W263" s="20">
        <f>VLOOKUP(V263,'MASTER PUR-HSN'!$A$4:$E$506,5,FALSE)</f>
        <v>18</v>
      </c>
      <c r="X263" s="12" t="s">
        <v>1482</v>
      </c>
      <c r="Y263" s="41" t="str">
        <f>VLOOKUP(C263,'MASTER PURCHASE PARTY'!$B$4:$E$50002,4,FALSE)</f>
        <v>Local</v>
      </c>
    </row>
    <row r="264" spans="1:25" s="49" customFormat="1">
      <c r="A264" s="45">
        <v>43586</v>
      </c>
      <c r="B264" s="41">
        <v>44</v>
      </c>
      <c r="C264" s="50" t="s">
        <v>786</v>
      </c>
      <c r="D264" s="41" t="str">
        <f>VLOOKUP(C264,'MASTER PURCHASE PARTY'!$B$4:$E$50002,2,FALSE)</f>
        <v>27AAECM8871A1ZF</v>
      </c>
      <c r="E264" s="51">
        <v>192001297</v>
      </c>
      <c r="F264" s="52">
        <v>43596</v>
      </c>
      <c r="G264" s="52"/>
      <c r="H264" s="52"/>
      <c r="I264" s="52"/>
      <c r="J264" s="52"/>
      <c r="K264" s="52"/>
      <c r="L264" s="41" t="s">
        <v>787</v>
      </c>
      <c r="M264" s="12" t="s">
        <v>1545</v>
      </c>
      <c r="N264" s="28">
        <v>17483.52</v>
      </c>
      <c r="O264" s="20">
        <f t="shared" ref="O264:O327" si="4">+P264+Q264+R264+S264</f>
        <v>4895.3856000000005</v>
      </c>
      <c r="P264" s="284">
        <v>0</v>
      </c>
      <c r="Q264" s="284">
        <v>2447.6928000000003</v>
      </c>
      <c r="R264" s="284">
        <v>2447.6928000000003</v>
      </c>
      <c r="S264" s="284">
        <v>0</v>
      </c>
      <c r="T264" s="27">
        <v>22378.895600000003</v>
      </c>
      <c r="U264" s="53">
        <v>12</v>
      </c>
      <c r="V264" s="12">
        <v>87089900</v>
      </c>
      <c r="W264" s="20">
        <f>VLOOKUP(V264,'MASTER PUR-HSN'!$A$4:$E$506,5,FALSE)</f>
        <v>28</v>
      </c>
      <c r="X264" s="12" t="s">
        <v>1482</v>
      </c>
      <c r="Y264" s="41" t="str">
        <f>VLOOKUP(C264,'MASTER PURCHASE PARTY'!$B$4:$E$50002,4,FALSE)</f>
        <v>Local</v>
      </c>
    </row>
    <row r="265" spans="1:25" s="49" customFormat="1">
      <c r="A265" s="45">
        <v>43586</v>
      </c>
      <c r="B265" s="41">
        <v>45</v>
      </c>
      <c r="C265" s="50" t="s">
        <v>786</v>
      </c>
      <c r="D265" s="41" t="str">
        <f>VLOOKUP(C265,'MASTER PURCHASE PARTY'!$B$4:$E$50002,2,FALSE)</f>
        <v>27AAECM8871A1ZF</v>
      </c>
      <c r="E265" s="51">
        <v>192001300</v>
      </c>
      <c r="F265" s="52">
        <v>43596</v>
      </c>
      <c r="G265" s="52"/>
      <c r="H265" s="52"/>
      <c r="I265" s="52"/>
      <c r="J265" s="52"/>
      <c r="K265" s="52"/>
      <c r="L265" s="41" t="s">
        <v>787</v>
      </c>
      <c r="M265" s="12" t="s">
        <v>1545</v>
      </c>
      <c r="N265" s="28">
        <v>17483.52</v>
      </c>
      <c r="O265" s="20">
        <f t="shared" si="4"/>
        <v>4895.3856000000005</v>
      </c>
      <c r="P265" s="284">
        <v>0</v>
      </c>
      <c r="Q265" s="284">
        <v>2447.6928000000003</v>
      </c>
      <c r="R265" s="284">
        <v>2447.6928000000003</v>
      </c>
      <c r="S265" s="284">
        <v>0</v>
      </c>
      <c r="T265" s="27">
        <v>22378.895600000003</v>
      </c>
      <c r="U265" s="53">
        <v>12</v>
      </c>
      <c r="V265" s="12">
        <v>87089900</v>
      </c>
      <c r="W265" s="20">
        <f>VLOOKUP(V265,'MASTER PUR-HSN'!$A$4:$E$506,5,FALSE)</f>
        <v>28</v>
      </c>
      <c r="X265" s="12" t="s">
        <v>1482</v>
      </c>
      <c r="Y265" s="41" t="str">
        <f>VLOOKUP(C265,'MASTER PURCHASE PARTY'!$B$4:$E$50002,4,FALSE)</f>
        <v>Local</v>
      </c>
    </row>
    <row r="266" spans="1:25" s="49" customFormat="1">
      <c r="A266" s="45">
        <v>43586</v>
      </c>
      <c r="B266" s="41">
        <v>46</v>
      </c>
      <c r="C266" s="50" t="s">
        <v>786</v>
      </c>
      <c r="D266" s="41" t="str">
        <f>VLOOKUP(C266,'MASTER PURCHASE PARTY'!$B$4:$E$50002,2,FALSE)</f>
        <v>27AAECM8871A1ZF</v>
      </c>
      <c r="E266" s="51">
        <v>192001311</v>
      </c>
      <c r="F266" s="52">
        <v>43596</v>
      </c>
      <c r="G266" s="52"/>
      <c r="H266" s="52"/>
      <c r="I266" s="52"/>
      <c r="J266" s="52"/>
      <c r="K266" s="52"/>
      <c r="L266" s="41" t="s">
        <v>787</v>
      </c>
      <c r="M266" s="12" t="s">
        <v>1545</v>
      </c>
      <c r="N266" s="28">
        <v>11655.68</v>
      </c>
      <c r="O266" s="20">
        <f t="shared" si="4"/>
        <v>3263.5904</v>
      </c>
      <c r="P266" s="284">
        <v>0</v>
      </c>
      <c r="Q266" s="284">
        <v>1631.7952</v>
      </c>
      <c r="R266" s="284">
        <v>1631.7952</v>
      </c>
      <c r="S266" s="284">
        <v>0</v>
      </c>
      <c r="T266" s="27">
        <v>14919.280400000001</v>
      </c>
      <c r="U266" s="53">
        <v>8</v>
      </c>
      <c r="V266" s="12">
        <v>87089900</v>
      </c>
      <c r="W266" s="20">
        <f>VLOOKUP(V266,'MASTER PUR-HSN'!$A$4:$E$506,5,FALSE)</f>
        <v>28</v>
      </c>
      <c r="X266" s="12" t="s">
        <v>1482</v>
      </c>
      <c r="Y266" s="41" t="str">
        <f>VLOOKUP(C266,'MASTER PURCHASE PARTY'!$B$4:$E$50002,4,FALSE)</f>
        <v>Local</v>
      </c>
    </row>
    <row r="267" spans="1:25" s="49" customFormat="1">
      <c r="A267" s="45">
        <v>43586</v>
      </c>
      <c r="B267" s="41">
        <v>47</v>
      </c>
      <c r="C267" s="50" t="s">
        <v>831</v>
      </c>
      <c r="D267" s="41" t="str">
        <f>VLOOKUP(C267,'MASTER PURCHASE PARTY'!$B$4:$E$50002,2,FALSE)</f>
        <v>27AAACU2414K1ZF</v>
      </c>
      <c r="E267" s="56" t="s">
        <v>942</v>
      </c>
      <c r="F267" s="52">
        <v>43596</v>
      </c>
      <c r="G267" s="52"/>
      <c r="H267" s="52"/>
      <c r="I267" s="52"/>
      <c r="J267" s="52"/>
      <c r="K267" s="52"/>
      <c r="L267" s="41" t="s">
        <v>795</v>
      </c>
      <c r="M267" s="12" t="s">
        <v>1545</v>
      </c>
      <c r="N267" s="28">
        <v>48</v>
      </c>
      <c r="O267" s="20">
        <f t="shared" si="4"/>
        <v>8.64</v>
      </c>
      <c r="P267" s="284">
        <v>0</v>
      </c>
      <c r="Q267" s="284">
        <v>4.32</v>
      </c>
      <c r="R267" s="284">
        <v>4.32</v>
      </c>
      <c r="S267" s="284">
        <v>0</v>
      </c>
      <c r="T267" s="27">
        <v>56.64</v>
      </c>
      <c r="U267" s="53"/>
      <c r="V267" s="12">
        <v>9971</v>
      </c>
      <c r="W267" s="20">
        <f>VLOOKUP(V267,'MASTER PUR-HSN'!$A$4:$E$506,5,FALSE)</f>
        <v>18</v>
      </c>
      <c r="X267" s="12" t="s">
        <v>1482</v>
      </c>
      <c r="Y267" s="41" t="str">
        <f>VLOOKUP(C267,'MASTER PURCHASE PARTY'!$B$4:$E$50002,4,FALSE)</f>
        <v>Local</v>
      </c>
    </row>
    <row r="268" spans="1:25" s="49" customFormat="1">
      <c r="A268" s="45">
        <v>43586</v>
      </c>
      <c r="B268" s="41">
        <v>48</v>
      </c>
      <c r="C268" s="50" t="s">
        <v>831</v>
      </c>
      <c r="D268" s="41" t="str">
        <f>VLOOKUP(C268,'MASTER PURCHASE PARTY'!$B$4:$E$50002,2,FALSE)</f>
        <v>27AAACU2414K1ZF</v>
      </c>
      <c r="E268" s="56" t="s">
        <v>943</v>
      </c>
      <c r="F268" s="52">
        <v>43596</v>
      </c>
      <c r="G268" s="52"/>
      <c r="H268" s="52"/>
      <c r="I268" s="52"/>
      <c r="J268" s="52"/>
      <c r="K268" s="52"/>
      <c r="L268" s="41" t="s">
        <v>795</v>
      </c>
      <c r="M268" s="12" t="s">
        <v>1545</v>
      </c>
      <c r="N268" s="28">
        <v>950</v>
      </c>
      <c r="O268" s="20">
        <f t="shared" si="4"/>
        <v>171</v>
      </c>
      <c r="P268" s="284">
        <v>0</v>
      </c>
      <c r="Q268" s="284">
        <v>85.5</v>
      </c>
      <c r="R268" s="284">
        <v>85.5</v>
      </c>
      <c r="S268" s="284">
        <v>0</v>
      </c>
      <c r="T268" s="27">
        <v>1121</v>
      </c>
      <c r="U268" s="53"/>
      <c r="V268" s="12">
        <v>9971</v>
      </c>
      <c r="W268" s="20">
        <f>VLOOKUP(V268,'MASTER PUR-HSN'!$A$4:$E$506,5,FALSE)</f>
        <v>18</v>
      </c>
      <c r="X268" s="12" t="s">
        <v>1482</v>
      </c>
      <c r="Y268" s="41" t="str">
        <f>VLOOKUP(C268,'MASTER PURCHASE PARTY'!$B$4:$E$50002,4,FALSE)</f>
        <v>Local</v>
      </c>
    </row>
    <row r="269" spans="1:25" s="49" customFormat="1">
      <c r="A269" s="45">
        <v>43586</v>
      </c>
      <c r="B269" s="41">
        <v>49</v>
      </c>
      <c r="C269" s="50" t="s">
        <v>810</v>
      </c>
      <c r="D269" s="41" t="str">
        <f>VLOOKUP(C269,'MASTER PURCHASE PARTY'!$B$4:$E$50002,2,FALSE)</f>
        <v>27AMMPB3648M1ZO</v>
      </c>
      <c r="E269" s="51">
        <v>688</v>
      </c>
      <c r="F269" s="52">
        <v>43597</v>
      </c>
      <c r="G269" s="52"/>
      <c r="H269" s="52"/>
      <c r="I269" s="52"/>
      <c r="J269" s="52"/>
      <c r="K269" s="52"/>
      <c r="L269" s="41" t="s">
        <v>787</v>
      </c>
      <c r="M269" s="12" t="s">
        <v>1545</v>
      </c>
      <c r="N269" s="28">
        <v>19173.66</v>
      </c>
      <c r="O269" s="20">
        <f t="shared" si="4"/>
        <v>3451.2588000000001</v>
      </c>
      <c r="P269" s="284">
        <v>0</v>
      </c>
      <c r="Q269" s="284">
        <v>1725.6294</v>
      </c>
      <c r="R269" s="284">
        <v>1725.6294</v>
      </c>
      <c r="S269" s="284">
        <v>0</v>
      </c>
      <c r="T269" s="27">
        <v>22624.998800000005</v>
      </c>
      <c r="U269" s="53">
        <v>834</v>
      </c>
      <c r="V269" s="12">
        <v>85129000</v>
      </c>
      <c r="W269" s="20">
        <f>VLOOKUP(V269,'MASTER PUR-HSN'!$A$4:$E$506,5,FALSE)</f>
        <v>18</v>
      </c>
      <c r="X269" s="12" t="s">
        <v>1482</v>
      </c>
      <c r="Y269" s="41" t="str">
        <f>VLOOKUP(C269,'MASTER PURCHASE PARTY'!$B$4:$E$50002,4,FALSE)</f>
        <v>Local</v>
      </c>
    </row>
    <row r="270" spans="1:25" s="49" customFormat="1">
      <c r="A270" s="45">
        <v>43586</v>
      </c>
      <c r="B270" s="41">
        <v>50</v>
      </c>
      <c r="C270" s="50" t="s">
        <v>910</v>
      </c>
      <c r="D270" s="41" t="str">
        <f>VLOOKUP(C270,'MASTER PURCHASE PARTY'!$B$4:$E$50002,2,FALSE)</f>
        <v>27AAACI6297A1ZN</v>
      </c>
      <c r="E270" s="56" t="s">
        <v>944</v>
      </c>
      <c r="F270" s="52">
        <v>43596</v>
      </c>
      <c r="G270" s="52"/>
      <c r="H270" s="52"/>
      <c r="I270" s="52"/>
      <c r="J270" s="52"/>
      <c r="K270" s="52"/>
      <c r="L270" s="41" t="s">
        <v>787</v>
      </c>
      <c r="M270" s="12" t="s">
        <v>1545</v>
      </c>
      <c r="N270" s="28">
        <v>7800</v>
      </c>
      <c r="O270" s="20">
        <f t="shared" si="4"/>
        <v>1404</v>
      </c>
      <c r="P270" s="284">
        <v>0</v>
      </c>
      <c r="Q270" s="284">
        <v>702</v>
      </c>
      <c r="R270" s="284">
        <v>702</v>
      </c>
      <c r="S270" s="284">
        <v>0</v>
      </c>
      <c r="T270" s="27">
        <v>9204</v>
      </c>
      <c r="U270" s="53">
        <v>12</v>
      </c>
      <c r="V270" s="12">
        <v>3907</v>
      </c>
      <c r="W270" s="20">
        <f>VLOOKUP(V270,'MASTER PUR-HSN'!$A$4:$E$506,5,FALSE)</f>
        <v>18</v>
      </c>
      <c r="X270" s="12" t="s">
        <v>1482</v>
      </c>
      <c r="Y270" s="41" t="str">
        <f>VLOOKUP(C270,'MASTER PURCHASE PARTY'!$B$4:$E$50002,4,FALSE)</f>
        <v>Local</v>
      </c>
    </row>
    <row r="271" spans="1:25" s="49" customFormat="1">
      <c r="A271" s="45">
        <v>43586</v>
      </c>
      <c r="B271" s="41"/>
      <c r="C271" s="50" t="s">
        <v>910</v>
      </c>
      <c r="D271" s="41" t="str">
        <f>VLOOKUP(C271,'MASTER PURCHASE PARTY'!$B$4:$E$50002,2,FALSE)</f>
        <v>27AAACI6297A1ZN</v>
      </c>
      <c r="E271" s="56" t="s">
        <v>944</v>
      </c>
      <c r="F271" s="52">
        <v>43596</v>
      </c>
      <c r="G271" s="52"/>
      <c r="H271" s="52"/>
      <c r="I271" s="52"/>
      <c r="J271" s="52"/>
      <c r="K271" s="52"/>
      <c r="L271" s="41" t="s">
        <v>787</v>
      </c>
      <c r="M271" s="12" t="s">
        <v>1545</v>
      </c>
      <c r="N271" s="28">
        <v>42390</v>
      </c>
      <c r="O271" s="20">
        <f t="shared" si="4"/>
        <v>7630.2</v>
      </c>
      <c r="P271" s="284">
        <v>0</v>
      </c>
      <c r="Q271" s="284">
        <v>3815.1</v>
      </c>
      <c r="R271" s="284">
        <v>3815.1</v>
      </c>
      <c r="S271" s="284">
        <v>0</v>
      </c>
      <c r="T271" s="27">
        <v>50020.2</v>
      </c>
      <c r="U271" s="53">
        <v>54</v>
      </c>
      <c r="V271" s="12" t="s">
        <v>945</v>
      </c>
      <c r="W271" s="20">
        <f>VLOOKUP(V271,'MASTER PUR-HSN'!$A$4:$E$506,5,FALSE)</f>
        <v>18</v>
      </c>
      <c r="X271" s="12" t="s">
        <v>1482</v>
      </c>
      <c r="Y271" s="41" t="str">
        <f>VLOOKUP(C271,'MASTER PURCHASE PARTY'!$B$4:$E$50002,4,FALSE)</f>
        <v>Local</v>
      </c>
    </row>
    <row r="272" spans="1:25" s="49" customFormat="1">
      <c r="A272" s="45">
        <v>43586</v>
      </c>
      <c r="B272" s="41"/>
      <c r="C272" s="50" t="s">
        <v>910</v>
      </c>
      <c r="D272" s="41" t="str">
        <f>VLOOKUP(C272,'MASTER PURCHASE PARTY'!$B$4:$E$50002,2,FALSE)</f>
        <v>27AAACI6297A1ZN</v>
      </c>
      <c r="E272" s="56" t="s">
        <v>944</v>
      </c>
      <c r="F272" s="52">
        <v>43596</v>
      </c>
      <c r="G272" s="52"/>
      <c r="H272" s="52"/>
      <c r="I272" s="52"/>
      <c r="J272" s="52"/>
      <c r="K272" s="52"/>
      <c r="L272" s="41" t="s">
        <v>787</v>
      </c>
      <c r="M272" s="12" t="s">
        <v>1545</v>
      </c>
      <c r="N272" s="28">
        <v>8640</v>
      </c>
      <c r="O272" s="20">
        <f t="shared" si="4"/>
        <v>1555.2</v>
      </c>
      <c r="P272" s="284">
        <v>0</v>
      </c>
      <c r="Q272" s="284">
        <v>777.6</v>
      </c>
      <c r="R272" s="284">
        <v>777.6</v>
      </c>
      <c r="S272" s="284">
        <v>0</v>
      </c>
      <c r="T272" s="27">
        <v>10195.200000000001</v>
      </c>
      <c r="U272" s="53">
        <v>12</v>
      </c>
      <c r="V272" s="12">
        <v>3824</v>
      </c>
      <c r="W272" s="20">
        <f>VLOOKUP(V272,'MASTER PUR-HSN'!$A$4:$E$506,5,FALSE)</f>
        <v>18</v>
      </c>
      <c r="X272" s="12" t="s">
        <v>1482</v>
      </c>
      <c r="Y272" s="41" t="str">
        <f>VLOOKUP(C272,'MASTER PURCHASE PARTY'!$B$4:$E$50002,4,FALSE)</f>
        <v>Local</v>
      </c>
    </row>
    <row r="273" spans="1:25" s="49" customFormat="1">
      <c r="A273" s="45">
        <v>43586</v>
      </c>
      <c r="B273" s="41">
        <v>51</v>
      </c>
      <c r="C273" s="50" t="s">
        <v>946</v>
      </c>
      <c r="D273" s="41" t="str">
        <f>VLOOKUP(C273,'MASTER PURCHASE PARTY'!$B$4:$E$50002,2,FALSE)</f>
        <v>27AAPFA7196J1ZR</v>
      </c>
      <c r="E273" s="56" t="s">
        <v>948</v>
      </c>
      <c r="F273" s="52">
        <v>43598</v>
      </c>
      <c r="G273" s="52"/>
      <c r="H273" s="52"/>
      <c r="I273" s="52"/>
      <c r="J273" s="52"/>
      <c r="K273" s="52"/>
      <c r="L273" s="41" t="s">
        <v>787</v>
      </c>
      <c r="M273" s="12" t="s">
        <v>1545</v>
      </c>
      <c r="N273" s="28">
        <v>10315</v>
      </c>
      <c r="O273" s="20">
        <f t="shared" si="4"/>
        <v>1856.7</v>
      </c>
      <c r="P273" s="284">
        <v>0</v>
      </c>
      <c r="Q273" s="284">
        <v>928.35</v>
      </c>
      <c r="R273" s="284">
        <v>928.35</v>
      </c>
      <c r="S273" s="284">
        <v>0</v>
      </c>
      <c r="T273" s="27">
        <v>12172</v>
      </c>
      <c r="U273" s="53">
        <v>1</v>
      </c>
      <c r="V273" s="12">
        <v>8481</v>
      </c>
      <c r="W273" s="20">
        <f>VLOOKUP(V273,'MASTER PUR-HSN'!$A$4:$E$506,5,FALSE)</f>
        <v>18</v>
      </c>
      <c r="X273" s="12" t="s">
        <v>1482</v>
      </c>
      <c r="Y273" s="41" t="str">
        <f>VLOOKUP(C273,'MASTER PURCHASE PARTY'!$B$4:$E$50002,4,FALSE)</f>
        <v>Local</v>
      </c>
    </row>
    <row r="274" spans="1:25" s="49" customFormat="1">
      <c r="A274" s="45">
        <v>43586</v>
      </c>
      <c r="B274" s="41">
        <v>52</v>
      </c>
      <c r="C274" s="50" t="s">
        <v>823</v>
      </c>
      <c r="D274" s="41" t="str">
        <f>VLOOKUP(C274,'MASTER PURCHASE PARTY'!$B$4:$E$50002,2,FALSE)</f>
        <v>27AAACG1376N1ZC</v>
      </c>
      <c r="E274" s="56" t="s">
        <v>949</v>
      </c>
      <c r="F274" s="52">
        <v>43598</v>
      </c>
      <c r="G274" s="52"/>
      <c r="H274" s="52"/>
      <c r="I274" s="52"/>
      <c r="J274" s="52"/>
      <c r="K274" s="52"/>
      <c r="L274" s="41" t="s">
        <v>787</v>
      </c>
      <c r="M274" s="12" t="s">
        <v>1545</v>
      </c>
      <c r="N274" s="28">
        <v>9240</v>
      </c>
      <c r="O274" s="20">
        <f t="shared" si="4"/>
        <v>1663.2</v>
      </c>
      <c r="P274" s="284">
        <v>0</v>
      </c>
      <c r="Q274" s="284">
        <v>831.6</v>
      </c>
      <c r="R274" s="284">
        <v>831.6</v>
      </c>
      <c r="S274" s="284">
        <v>0</v>
      </c>
      <c r="T274" s="27">
        <v>10903</v>
      </c>
      <c r="U274" s="53">
        <v>100</v>
      </c>
      <c r="V274" s="12">
        <v>38140010</v>
      </c>
      <c r="W274" s="20">
        <f>VLOOKUP(V274,'MASTER PUR-HSN'!$A$4:$E$506,5,FALSE)</f>
        <v>18</v>
      </c>
      <c r="X274" s="12" t="s">
        <v>1482</v>
      </c>
      <c r="Y274" s="41" t="str">
        <f>VLOOKUP(C274,'MASTER PURCHASE PARTY'!$B$4:$E$50002,4,FALSE)</f>
        <v>Local</v>
      </c>
    </row>
    <row r="275" spans="1:25" s="49" customFormat="1">
      <c r="A275" s="45">
        <v>43586</v>
      </c>
      <c r="B275" s="41">
        <v>53</v>
      </c>
      <c r="C275" s="50" t="s">
        <v>873</v>
      </c>
      <c r="D275" s="41" t="str">
        <f>VLOOKUP(C275,'MASTER PURCHASE PARTY'!$B$4:$E$50002,2,FALSE)</f>
        <v>27AACFA1881H1ZL</v>
      </c>
      <c r="E275" s="51">
        <v>1419</v>
      </c>
      <c r="F275" s="52">
        <v>43598</v>
      </c>
      <c r="G275" s="52"/>
      <c r="H275" s="52"/>
      <c r="I275" s="52"/>
      <c r="J275" s="52"/>
      <c r="K275" s="52"/>
      <c r="L275" s="41" t="s">
        <v>787</v>
      </c>
      <c r="M275" s="12" t="s">
        <v>1545</v>
      </c>
      <c r="N275" s="28">
        <v>2442.6</v>
      </c>
      <c r="O275" s="20">
        <f t="shared" si="4"/>
        <v>683.928</v>
      </c>
      <c r="P275" s="284">
        <v>0</v>
      </c>
      <c r="Q275" s="284">
        <v>341.964</v>
      </c>
      <c r="R275" s="284">
        <v>341.964</v>
      </c>
      <c r="S275" s="284">
        <v>0</v>
      </c>
      <c r="T275" s="27">
        <v>3126.5179999999996</v>
      </c>
      <c r="U275" s="53">
        <v>860</v>
      </c>
      <c r="V275" s="12">
        <v>87141900</v>
      </c>
      <c r="W275" s="20">
        <f>VLOOKUP(V275,'MASTER PUR-HSN'!$A$4:$E$506,5,FALSE)</f>
        <v>28</v>
      </c>
      <c r="X275" s="12" t="s">
        <v>1482</v>
      </c>
      <c r="Y275" s="41" t="str">
        <f>VLOOKUP(C275,'MASTER PURCHASE PARTY'!$B$4:$E$50002,4,FALSE)</f>
        <v>Local</v>
      </c>
    </row>
    <row r="276" spans="1:25" s="49" customFormat="1">
      <c r="A276" s="45">
        <v>43586</v>
      </c>
      <c r="B276" s="41">
        <v>54</v>
      </c>
      <c r="C276" s="50" t="s">
        <v>922</v>
      </c>
      <c r="D276" s="41" t="str">
        <f>VLOOKUP(C276,'MASTER PURCHASE PARTY'!$B$4:$E$50002,2,FALSE)</f>
        <v>27AAZFM6461A1ZY</v>
      </c>
      <c r="E276" s="51">
        <v>1045</v>
      </c>
      <c r="F276" s="52">
        <v>43598</v>
      </c>
      <c r="G276" s="52"/>
      <c r="H276" s="52"/>
      <c r="I276" s="52"/>
      <c r="J276" s="52"/>
      <c r="K276" s="52"/>
      <c r="L276" s="41" t="s">
        <v>787</v>
      </c>
      <c r="M276" s="12" t="s">
        <v>1545</v>
      </c>
      <c r="N276" s="28">
        <v>13392</v>
      </c>
      <c r="O276" s="20">
        <f t="shared" si="4"/>
        <v>3749.7599999999998</v>
      </c>
      <c r="P276" s="284">
        <v>0</v>
      </c>
      <c r="Q276" s="284">
        <v>1874.8799999999999</v>
      </c>
      <c r="R276" s="284">
        <v>1874.8799999999999</v>
      </c>
      <c r="S276" s="284">
        <v>0</v>
      </c>
      <c r="T276" s="27">
        <v>17141.759999999998</v>
      </c>
      <c r="U276" s="53">
        <v>600</v>
      </c>
      <c r="V276" s="12">
        <v>87082900</v>
      </c>
      <c r="W276" s="20">
        <f>VLOOKUP(V276,'MASTER PUR-HSN'!$A$4:$E$506,5,FALSE)</f>
        <v>28</v>
      </c>
      <c r="X276" s="12" t="s">
        <v>1482</v>
      </c>
      <c r="Y276" s="41" t="str">
        <f>VLOOKUP(C276,'MASTER PURCHASE PARTY'!$B$4:$E$50002,4,FALSE)</f>
        <v>Local</v>
      </c>
    </row>
    <row r="277" spans="1:25" s="49" customFormat="1">
      <c r="A277" s="45">
        <v>43586</v>
      </c>
      <c r="B277" s="41">
        <v>55</v>
      </c>
      <c r="C277" s="50" t="s">
        <v>834</v>
      </c>
      <c r="D277" s="41" t="str">
        <f>VLOOKUP(C277,'MASTER PURCHASE PARTY'!$B$4:$E$50002,2,FALSE)</f>
        <v>23AAACT6376M1ZZ</v>
      </c>
      <c r="E277" s="51">
        <v>19603865</v>
      </c>
      <c r="F277" s="52">
        <v>43597</v>
      </c>
      <c r="G277" s="52"/>
      <c r="H277" s="52"/>
      <c r="I277" s="52"/>
      <c r="J277" s="52"/>
      <c r="K277" s="52"/>
      <c r="L277" s="41" t="s">
        <v>787</v>
      </c>
      <c r="M277" s="12" t="s">
        <v>1545</v>
      </c>
      <c r="N277" s="28">
        <v>24925.4</v>
      </c>
      <c r="O277" s="20">
        <f t="shared" si="4"/>
        <v>6979.112000000001</v>
      </c>
      <c r="P277" s="284">
        <v>6979.112000000001</v>
      </c>
      <c r="Q277" s="284">
        <v>0</v>
      </c>
      <c r="R277" s="284">
        <v>0</v>
      </c>
      <c r="S277" s="284">
        <v>0</v>
      </c>
      <c r="T277" s="27">
        <v>31904.512000000002</v>
      </c>
      <c r="U277" s="53">
        <v>40</v>
      </c>
      <c r="V277" s="12">
        <v>87081090</v>
      </c>
      <c r="W277" s="20">
        <f>VLOOKUP(V277,'MASTER PUR-HSN'!$A$4:$E$506,5,FALSE)</f>
        <v>28</v>
      </c>
      <c r="X277" s="12" t="s">
        <v>1482</v>
      </c>
      <c r="Y277" s="41" t="str">
        <f>VLOOKUP(C277,'MASTER PURCHASE PARTY'!$B$4:$E$50002,4,FALSE)</f>
        <v>Oms</v>
      </c>
    </row>
    <row r="278" spans="1:25" s="49" customFormat="1">
      <c r="A278" s="45">
        <v>43586</v>
      </c>
      <c r="B278" s="41">
        <v>56</v>
      </c>
      <c r="C278" s="50" t="s">
        <v>834</v>
      </c>
      <c r="D278" s="41" t="str">
        <f>VLOOKUP(C278,'MASTER PURCHASE PARTY'!$B$4:$E$50002,2,FALSE)</f>
        <v>23AAACT6376M1ZZ</v>
      </c>
      <c r="E278" s="51">
        <v>19603866</v>
      </c>
      <c r="F278" s="52">
        <v>43597</v>
      </c>
      <c r="G278" s="52"/>
      <c r="H278" s="52"/>
      <c r="I278" s="52"/>
      <c r="J278" s="52"/>
      <c r="K278" s="52"/>
      <c r="L278" s="41" t="s">
        <v>787</v>
      </c>
      <c r="M278" s="12" t="s">
        <v>1545</v>
      </c>
      <c r="N278" s="28">
        <v>31636.5</v>
      </c>
      <c r="O278" s="20">
        <f t="shared" si="4"/>
        <v>8858.2200000000012</v>
      </c>
      <c r="P278" s="284">
        <v>8858.2200000000012</v>
      </c>
      <c r="Q278" s="284">
        <v>0</v>
      </c>
      <c r="R278" s="284">
        <v>0</v>
      </c>
      <c r="S278" s="284">
        <v>0</v>
      </c>
      <c r="T278" s="27">
        <v>40494.720000000001</v>
      </c>
      <c r="U278" s="53">
        <v>35</v>
      </c>
      <c r="V278" s="12">
        <v>87081090</v>
      </c>
      <c r="W278" s="20">
        <f>VLOOKUP(V278,'MASTER PUR-HSN'!$A$4:$E$506,5,FALSE)</f>
        <v>28</v>
      </c>
      <c r="X278" s="12" t="s">
        <v>1482</v>
      </c>
      <c r="Y278" s="41" t="str">
        <f>VLOOKUP(C278,'MASTER PURCHASE PARTY'!$B$4:$E$50002,4,FALSE)</f>
        <v>Oms</v>
      </c>
    </row>
    <row r="279" spans="1:25" s="49" customFormat="1">
      <c r="A279" s="45">
        <v>43586</v>
      </c>
      <c r="B279" s="41">
        <v>57</v>
      </c>
      <c r="C279" s="50" t="s">
        <v>786</v>
      </c>
      <c r="D279" s="41" t="str">
        <f>VLOOKUP(C279,'MASTER PURCHASE PARTY'!$B$4:$E$50002,2,FALSE)</f>
        <v>27AAECM8871A1ZF</v>
      </c>
      <c r="E279" s="51">
        <v>192001386</v>
      </c>
      <c r="F279" s="52">
        <v>43599</v>
      </c>
      <c r="G279" s="52"/>
      <c r="H279" s="52"/>
      <c r="I279" s="52"/>
      <c r="J279" s="52"/>
      <c r="K279" s="52"/>
      <c r="L279" s="41" t="s">
        <v>787</v>
      </c>
      <c r="M279" s="12" t="s">
        <v>1545</v>
      </c>
      <c r="N279" s="28">
        <v>17483.52</v>
      </c>
      <c r="O279" s="20">
        <f t="shared" si="4"/>
        <v>4895.3856000000005</v>
      </c>
      <c r="P279" s="284">
        <v>0</v>
      </c>
      <c r="Q279" s="284">
        <v>2447.6928000000003</v>
      </c>
      <c r="R279" s="284">
        <v>2447.6928000000003</v>
      </c>
      <c r="S279" s="284">
        <v>0</v>
      </c>
      <c r="T279" s="27">
        <v>22378.895600000003</v>
      </c>
      <c r="U279" s="53">
        <v>12</v>
      </c>
      <c r="V279" s="12">
        <v>87089900</v>
      </c>
      <c r="W279" s="20">
        <f>VLOOKUP(V279,'MASTER PUR-HSN'!$A$4:$E$506,5,FALSE)</f>
        <v>28</v>
      </c>
      <c r="X279" s="12" t="s">
        <v>1482</v>
      </c>
      <c r="Y279" s="41" t="str">
        <f>VLOOKUP(C279,'MASTER PURCHASE PARTY'!$B$4:$E$50002,4,FALSE)</f>
        <v>Local</v>
      </c>
    </row>
    <row r="280" spans="1:25" s="49" customFormat="1">
      <c r="A280" s="45">
        <v>43586</v>
      </c>
      <c r="B280" s="41">
        <v>58</v>
      </c>
      <c r="C280" s="50" t="s">
        <v>786</v>
      </c>
      <c r="D280" s="41" t="str">
        <f>VLOOKUP(C280,'MASTER PURCHASE PARTY'!$B$4:$E$50002,2,FALSE)</f>
        <v>27AAECM8871A1ZF</v>
      </c>
      <c r="E280" s="51">
        <v>192001388</v>
      </c>
      <c r="F280" s="52">
        <v>43599</v>
      </c>
      <c r="G280" s="52"/>
      <c r="H280" s="52"/>
      <c r="I280" s="52"/>
      <c r="J280" s="52"/>
      <c r="K280" s="52"/>
      <c r="L280" s="41" t="s">
        <v>787</v>
      </c>
      <c r="M280" s="12" t="s">
        <v>1545</v>
      </c>
      <c r="N280" s="28">
        <v>17483.52</v>
      </c>
      <c r="O280" s="20">
        <f t="shared" si="4"/>
        <v>4895.3856000000005</v>
      </c>
      <c r="P280" s="284">
        <v>0</v>
      </c>
      <c r="Q280" s="284">
        <v>2447.6928000000003</v>
      </c>
      <c r="R280" s="284">
        <v>2447.6928000000003</v>
      </c>
      <c r="S280" s="284">
        <v>0</v>
      </c>
      <c r="T280" s="27">
        <v>22378.895600000003</v>
      </c>
      <c r="U280" s="53">
        <v>12</v>
      </c>
      <c r="V280" s="12">
        <v>87089900</v>
      </c>
      <c r="W280" s="20">
        <f>VLOOKUP(V280,'MASTER PUR-HSN'!$A$4:$E$506,5,FALSE)</f>
        <v>28</v>
      </c>
      <c r="X280" s="12" t="s">
        <v>1482</v>
      </c>
      <c r="Y280" s="41" t="str">
        <f>VLOOKUP(C280,'MASTER PURCHASE PARTY'!$B$4:$E$50002,4,FALSE)</f>
        <v>Local</v>
      </c>
    </row>
    <row r="281" spans="1:25" s="49" customFormat="1">
      <c r="A281" s="45">
        <v>43586</v>
      </c>
      <c r="B281" s="41">
        <v>59</v>
      </c>
      <c r="C281" s="50" t="s">
        <v>950</v>
      </c>
      <c r="D281" s="41" t="str">
        <f>VLOOKUP(C281,'MASTER PURCHASE PARTY'!$B$4:$E$50002,2,FALSE)</f>
        <v>27AACPH4424P1ZJ</v>
      </c>
      <c r="E281" s="51">
        <v>81</v>
      </c>
      <c r="F281" s="52">
        <v>43599</v>
      </c>
      <c r="G281" s="52"/>
      <c r="H281" s="52"/>
      <c r="I281" s="52"/>
      <c r="J281" s="52"/>
      <c r="K281" s="52"/>
      <c r="L281" s="41" t="s">
        <v>795</v>
      </c>
      <c r="M281" s="12" t="s">
        <v>1545</v>
      </c>
      <c r="N281" s="28">
        <v>2000</v>
      </c>
      <c r="O281" s="20">
        <f t="shared" si="4"/>
        <v>360</v>
      </c>
      <c r="P281" s="284">
        <v>0</v>
      </c>
      <c r="Q281" s="284">
        <v>180</v>
      </c>
      <c r="R281" s="284">
        <v>180</v>
      </c>
      <c r="S281" s="284">
        <v>0</v>
      </c>
      <c r="T281" s="27">
        <v>2360</v>
      </c>
      <c r="U281" s="53"/>
      <c r="V281" s="12">
        <v>998531</v>
      </c>
      <c r="W281" s="20">
        <f>VLOOKUP(V281,'MASTER PUR-HSN'!$A$4:$E$506,5,FALSE)</f>
        <v>18</v>
      </c>
      <c r="X281" s="12" t="s">
        <v>1482</v>
      </c>
      <c r="Y281" s="41" t="str">
        <f>VLOOKUP(C281,'MASTER PURCHASE PARTY'!$B$4:$E$50002,4,FALSE)</f>
        <v>Local</v>
      </c>
    </row>
    <row r="282" spans="1:25" s="49" customFormat="1">
      <c r="A282" s="45">
        <v>43586</v>
      </c>
      <c r="B282" s="41">
        <v>60</v>
      </c>
      <c r="C282" s="50" t="s">
        <v>836</v>
      </c>
      <c r="D282" s="41" t="str">
        <f>VLOOKUP(C282,'MASTER PURCHASE PARTY'!$B$4:$E$50002,2,FALSE)</f>
        <v>27AAACB2894G1ZN</v>
      </c>
      <c r="E282" s="56" t="s">
        <v>952</v>
      </c>
      <c r="F282" s="52">
        <v>43597</v>
      </c>
      <c r="G282" s="52"/>
      <c r="H282" s="52"/>
      <c r="I282" s="52"/>
      <c r="J282" s="52"/>
      <c r="K282" s="52"/>
      <c r="L282" s="41" t="s">
        <v>795</v>
      </c>
      <c r="M282" s="12" t="s">
        <v>1545</v>
      </c>
      <c r="N282" s="28">
        <v>4795</v>
      </c>
      <c r="O282" s="20">
        <f t="shared" si="4"/>
        <v>863.1</v>
      </c>
      <c r="P282" s="284">
        <v>0</v>
      </c>
      <c r="Q282" s="284">
        <v>431.55</v>
      </c>
      <c r="R282" s="284">
        <v>431.55</v>
      </c>
      <c r="S282" s="284">
        <v>0</v>
      </c>
      <c r="T282" s="27">
        <v>5658.1</v>
      </c>
      <c r="U282" s="53"/>
      <c r="V282" s="12">
        <v>9984</v>
      </c>
      <c r="W282" s="20">
        <f>VLOOKUP(V282,'MASTER PUR-HSN'!$A$4:$E$506,5,FALSE)</f>
        <v>18</v>
      </c>
      <c r="X282" s="12" t="s">
        <v>1482</v>
      </c>
      <c r="Y282" s="41" t="str">
        <f>VLOOKUP(C282,'MASTER PURCHASE PARTY'!$B$4:$E$50002,4,FALSE)</f>
        <v>Local</v>
      </c>
    </row>
    <row r="283" spans="1:25" s="49" customFormat="1">
      <c r="A283" s="45">
        <v>43586</v>
      </c>
      <c r="B283" s="41">
        <v>61</v>
      </c>
      <c r="C283" s="50" t="s">
        <v>873</v>
      </c>
      <c r="D283" s="41" t="str">
        <f>VLOOKUP(C283,'MASTER PURCHASE PARTY'!$B$4:$E$50002,2,FALSE)</f>
        <v>27AACFA1881H1ZL</v>
      </c>
      <c r="E283" s="51">
        <v>1481</v>
      </c>
      <c r="F283" s="52">
        <v>43599</v>
      </c>
      <c r="G283" s="52"/>
      <c r="H283" s="52"/>
      <c r="I283" s="52"/>
      <c r="J283" s="52"/>
      <c r="K283" s="52"/>
      <c r="L283" s="41" t="s">
        <v>787</v>
      </c>
      <c r="M283" s="12" t="s">
        <v>1545</v>
      </c>
      <c r="N283" s="28">
        <v>1946</v>
      </c>
      <c r="O283" s="20">
        <f t="shared" si="4"/>
        <v>544.88</v>
      </c>
      <c r="P283" s="284">
        <v>0</v>
      </c>
      <c r="Q283" s="284">
        <v>272.44</v>
      </c>
      <c r="R283" s="284">
        <v>272.44</v>
      </c>
      <c r="S283" s="284">
        <v>0</v>
      </c>
      <c r="T283" s="27">
        <v>2490.88</v>
      </c>
      <c r="U283" s="53">
        <v>700</v>
      </c>
      <c r="V283" s="12">
        <v>87141900</v>
      </c>
      <c r="W283" s="20">
        <f>VLOOKUP(V283,'MASTER PUR-HSN'!$A$4:$E$506,5,FALSE)</f>
        <v>28</v>
      </c>
      <c r="X283" s="12" t="s">
        <v>1482</v>
      </c>
      <c r="Y283" s="41" t="str">
        <f>VLOOKUP(C283,'MASTER PURCHASE PARTY'!$B$4:$E$50002,4,FALSE)</f>
        <v>Local</v>
      </c>
    </row>
    <row r="284" spans="1:25" s="49" customFormat="1">
      <c r="A284" s="45">
        <v>43586</v>
      </c>
      <c r="B284" s="41">
        <v>62</v>
      </c>
      <c r="C284" s="50" t="s">
        <v>786</v>
      </c>
      <c r="D284" s="41" t="str">
        <f>VLOOKUP(C284,'MASTER PURCHASE PARTY'!$B$4:$E$50002,2,FALSE)</f>
        <v>27AAECM8871A1ZF</v>
      </c>
      <c r="E284" s="51">
        <v>192001416</v>
      </c>
      <c r="F284" s="52">
        <v>43599</v>
      </c>
      <c r="G284" s="52"/>
      <c r="H284" s="52"/>
      <c r="I284" s="52"/>
      <c r="J284" s="52"/>
      <c r="K284" s="52"/>
      <c r="L284" s="41" t="s">
        <v>787</v>
      </c>
      <c r="M284" s="12" t="s">
        <v>1545</v>
      </c>
      <c r="N284" s="28">
        <v>17483.52</v>
      </c>
      <c r="O284" s="20">
        <f t="shared" si="4"/>
        <v>4895.3856000000005</v>
      </c>
      <c r="P284" s="284">
        <v>0</v>
      </c>
      <c r="Q284" s="284">
        <v>2447.6928000000003</v>
      </c>
      <c r="R284" s="284">
        <v>2447.6928000000003</v>
      </c>
      <c r="S284" s="284">
        <v>0</v>
      </c>
      <c r="T284" s="27">
        <v>22378.895600000003</v>
      </c>
      <c r="U284" s="53">
        <v>12</v>
      </c>
      <c r="V284" s="12">
        <v>87089900</v>
      </c>
      <c r="W284" s="20">
        <f>VLOOKUP(V284,'MASTER PUR-HSN'!$A$4:$E$506,5,FALSE)</f>
        <v>28</v>
      </c>
      <c r="X284" s="12" t="s">
        <v>1482</v>
      </c>
      <c r="Y284" s="41" t="str">
        <f>VLOOKUP(C284,'MASTER PURCHASE PARTY'!$B$4:$E$50002,4,FALSE)</f>
        <v>Local</v>
      </c>
    </row>
    <row r="285" spans="1:25" s="49" customFormat="1">
      <c r="A285" s="45">
        <v>43586</v>
      </c>
      <c r="B285" s="41">
        <v>63</v>
      </c>
      <c r="C285" s="50" t="s">
        <v>786</v>
      </c>
      <c r="D285" s="41" t="str">
        <f>VLOOKUP(C285,'MASTER PURCHASE PARTY'!$B$4:$E$50002,2,FALSE)</f>
        <v>27AAECM8871A1ZF</v>
      </c>
      <c r="E285" s="51">
        <v>192001415</v>
      </c>
      <c r="F285" s="52">
        <v>43599</v>
      </c>
      <c r="G285" s="52"/>
      <c r="H285" s="52"/>
      <c r="I285" s="52"/>
      <c r="J285" s="52"/>
      <c r="K285" s="52"/>
      <c r="L285" s="41" t="s">
        <v>787</v>
      </c>
      <c r="M285" s="12" t="s">
        <v>1545</v>
      </c>
      <c r="N285" s="28">
        <v>17483.52</v>
      </c>
      <c r="O285" s="20">
        <f t="shared" si="4"/>
        <v>4895.3856000000005</v>
      </c>
      <c r="P285" s="284">
        <v>0</v>
      </c>
      <c r="Q285" s="284">
        <v>2447.6928000000003</v>
      </c>
      <c r="R285" s="284">
        <v>2447.6928000000003</v>
      </c>
      <c r="S285" s="284">
        <v>0</v>
      </c>
      <c r="T285" s="27">
        <v>22378.895600000003</v>
      </c>
      <c r="U285" s="53">
        <v>12</v>
      </c>
      <c r="V285" s="12">
        <v>87089900</v>
      </c>
      <c r="W285" s="20">
        <f>VLOOKUP(V285,'MASTER PUR-HSN'!$A$4:$E$506,5,FALSE)</f>
        <v>28</v>
      </c>
      <c r="X285" s="12" t="s">
        <v>1482</v>
      </c>
      <c r="Y285" s="41" t="str">
        <f>VLOOKUP(C285,'MASTER PURCHASE PARTY'!$B$4:$E$50002,4,FALSE)</f>
        <v>Local</v>
      </c>
    </row>
    <row r="286" spans="1:25" s="49" customFormat="1">
      <c r="A286" s="45">
        <v>43586</v>
      </c>
      <c r="B286" s="41">
        <v>64</v>
      </c>
      <c r="C286" s="50" t="s">
        <v>792</v>
      </c>
      <c r="D286" s="41" t="str">
        <f>VLOOKUP(C286,'MASTER PURCHASE PARTY'!$B$4:$E$50002,2,FALSE)</f>
        <v>27AABCO8467D1ZA</v>
      </c>
      <c r="E286" s="56" t="s">
        <v>953</v>
      </c>
      <c r="F286" s="52">
        <v>43600</v>
      </c>
      <c r="G286" s="52"/>
      <c r="H286" s="52"/>
      <c r="I286" s="52"/>
      <c r="J286" s="52"/>
      <c r="K286" s="52"/>
      <c r="L286" s="41" t="s">
        <v>787</v>
      </c>
      <c r="M286" s="12" t="s">
        <v>1545</v>
      </c>
      <c r="N286" s="28">
        <v>40650</v>
      </c>
      <c r="O286" s="20">
        <f t="shared" si="4"/>
        <v>7317</v>
      </c>
      <c r="P286" s="284">
        <v>0</v>
      </c>
      <c r="Q286" s="284">
        <v>3658.5</v>
      </c>
      <c r="R286" s="284">
        <v>3658.5</v>
      </c>
      <c r="S286" s="284">
        <v>0</v>
      </c>
      <c r="T286" s="27">
        <v>47967.4</v>
      </c>
      <c r="U286" s="53"/>
      <c r="V286" s="12" t="s">
        <v>843</v>
      </c>
      <c r="W286" s="20">
        <f>VLOOKUP(V286,'MASTER PUR-HSN'!$A$4:$E$506,5,FALSE)</f>
        <v>18</v>
      </c>
      <c r="X286" s="12" t="s">
        <v>1482</v>
      </c>
      <c r="Y286" s="41" t="str">
        <f>VLOOKUP(C286,'MASTER PURCHASE PARTY'!$B$4:$E$50002,4,FALSE)</f>
        <v>Local</v>
      </c>
    </row>
    <row r="287" spans="1:25" s="49" customFormat="1">
      <c r="A287" s="45">
        <v>43586</v>
      </c>
      <c r="B287" s="41">
        <v>65</v>
      </c>
      <c r="C287" s="50" t="s">
        <v>786</v>
      </c>
      <c r="D287" s="41" t="str">
        <f>VLOOKUP(C287,'MASTER PURCHASE PARTY'!$B$4:$E$50002,2,FALSE)</f>
        <v>27AAECM8871A1ZF</v>
      </c>
      <c r="E287" s="51">
        <v>192001438</v>
      </c>
      <c r="F287" s="52">
        <v>43600</v>
      </c>
      <c r="G287" s="52"/>
      <c r="H287" s="52"/>
      <c r="I287" s="52"/>
      <c r="J287" s="52"/>
      <c r="K287" s="52"/>
      <c r="L287" s="41" t="s">
        <v>787</v>
      </c>
      <c r="M287" s="12" t="s">
        <v>1545</v>
      </c>
      <c r="N287" s="28">
        <v>17483.52</v>
      </c>
      <c r="O287" s="20">
        <f t="shared" si="4"/>
        <v>4895.3856000000005</v>
      </c>
      <c r="P287" s="284">
        <v>0</v>
      </c>
      <c r="Q287" s="284">
        <v>2447.6928000000003</v>
      </c>
      <c r="R287" s="284">
        <v>2447.6928000000003</v>
      </c>
      <c r="S287" s="284">
        <v>0</v>
      </c>
      <c r="T287" s="27">
        <v>22378.895600000003</v>
      </c>
      <c r="U287" s="53">
        <v>12</v>
      </c>
      <c r="V287" s="12">
        <v>87089900</v>
      </c>
      <c r="W287" s="20">
        <f>VLOOKUP(V287,'MASTER PUR-HSN'!$A$4:$E$506,5,FALSE)</f>
        <v>28</v>
      </c>
      <c r="X287" s="12" t="s">
        <v>1482</v>
      </c>
      <c r="Y287" s="41" t="str">
        <f>VLOOKUP(C287,'MASTER PURCHASE PARTY'!$B$4:$E$50002,4,FALSE)</f>
        <v>Local</v>
      </c>
    </row>
    <row r="288" spans="1:25" s="49" customFormat="1">
      <c r="A288" s="45">
        <v>43586</v>
      </c>
      <c r="B288" s="41">
        <v>66</v>
      </c>
      <c r="C288" s="50" t="s">
        <v>786</v>
      </c>
      <c r="D288" s="41" t="str">
        <f>VLOOKUP(C288,'MASTER PURCHASE PARTY'!$B$4:$E$50002,2,FALSE)</f>
        <v>27AAECM8871A1ZF</v>
      </c>
      <c r="E288" s="51">
        <v>192001439</v>
      </c>
      <c r="F288" s="52">
        <v>43600</v>
      </c>
      <c r="G288" s="52"/>
      <c r="H288" s="52"/>
      <c r="I288" s="52"/>
      <c r="J288" s="52"/>
      <c r="K288" s="52"/>
      <c r="L288" s="41" t="s">
        <v>787</v>
      </c>
      <c r="M288" s="12" t="s">
        <v>1545</v>
      </c>
      <c r="N288" s="28">
        <v>17483.52</v>
      </c>
      <c r="O288" s="20">
        <f t="shared" si="4"/>
        <v>4895.3856000000005</v>
      </c>
      <c r="P288" s="284">
        <v>0</v>
      </c>
      <c r="Q288" s="284">
        <v>2447.6928000000003</v>
      </c>
      <c r="R288" s="284">
        <v>2447.6928000000003</v>
      </c>
      <c r="S288" s="284">
        <v>0</v>
      </c>
      <c r="T288" s="27">
        <v>22378.895600000003</v>
      </c>
      <c r="U288" s="53">
        <v>12</v>
      </c>
      <c r="V288" s="12">
        <v>87089900</v>
      </c>
      <c r="W288" s="20">
        <f>VLOOKUP(V288,'MASTER PUR-HSN'!$A$4:$E$506,5,FALSE)</f>
        <v>28</v>
      </c>
      <c r="X288" s="12" t="s">
        <v>1482</v>
      </c>
      <c r="Y288" s="41" t="str">
        <f>VLOOKUP(C288,'MASTER PURCHASE PARTY'!$B$4:$E$50002,4,FALSE)</f>
        <v>Local</v>
      </c>
    </row>
    <row r="289" spans="1:25" s="49" customFormat="1">
      <c r="A289" s="45">
        <v>43586</v>
      </c>
      <c r="B289" s="41">
        <v>67</v>
      </c>
      <c r="C289" s="50" t="s">
        <v>810</v>
      </c>
      <c r="D289" s="41" t="str">
        <f>VLOOKUP(C289,'MASTER PURCHASE PARTY'!$B$4:$E$50002,2,FALSE)</f>
        <v>27AMMPB3648M1ZO</v>
      </c>
      <c r="E289" s="51">
        <v>755</v>
      </c>
      <c r="F289" s="52">
        <v>43600</v>
      </c>
      <c r="G289" s="52"/>
      <c r="H289" s="52"/>
      <c r="I289" s="52"/>
      <c r="J289" s="52"/>
      <c r="K289" s="52"/>
      <c r="L289" s="41" t="s">
        <v>787</v>
      </c>
      <c r="M289" s="12" t="s">
        <v>1545</v>
      </c>
      <c r="N289" s="28">
        <v>25801.4</v>
      </c>
      <c r="O289" s="20">
        <f t="shared" si="4"/>
        <v>4644.2520000000004</v>
      </c>
      <c r="P289" s="284">
        <v>0</v>
      </c>
      <c r="Q289" s="284">
        <v>2322.1260000000002</v>
      </c>
      <c r="R289" s="284">
        <v>2322.1260000000002</v>
      </c>
      <c r="S289" s="284">
        <v>0</v>
      </c>
      <c r="T289" s="27">
        <v>30446.002</v>
      </c>
      <c r="U289" s="53">
        <v>790</v>
      </c>
      <c r="V289" s="12">
        <v>85129000</v>
      </c>
      <c r="W289" s="20">
        <f>VLOOKUP(V289,'MASTER PUR-HSN'!$A$4:$E$506,5,FALSE)</f>
        <v>18</v>
      </c>
      <c r="X289" s="12" t="s">
        <v>1482</v>
      </c>
      <c r="Y289" s="41" t="str">
        <f>VLOOKUP(C289,'MASTER PURCHASE PARTY'!$B$4:$E$50002,4,FALSE)</f>
        <v>Local</v>
      </c>
    </row>
    <row r="290" spans="1:25" s="49" customFormat="1">
      <c r="A290" s="45">
        <v>43586</v>
      </c>
      <c r="B290" s="41">
        <v>68</v>
      </c>
      <c r="C290" s="50" t="s">
        <v>922</v>
      </c>
      <c r="D290" s="41" t="str">
        <f>VLOOKUP(C290,'MASTER PURCHASE PARTY'!$B$4:$E$50002,2,FALSE)</f>
        <v>27AAZFM6461A1ZY</v>
      </c>
      <c r="E290" s="51">
        <v>1130</v>
      </c>
      <c r="F290" s="52">
        <v>43600</v>
      </c>
      <c r="G290" s="52"/>
      <c r="H290" s="52"/>
      <c r="I290" s="52"/>
      <c r="J290" s="52"/>
      <c r="K290" s="52"/>
      <c r="L290" s="41" t="s">
        <v>787</v>
      </c>
      <c r="M290" s="12" t="s">
        <v>1545</v>
      </c>
      <c r="N290" s="28">
        <v>20088</v>
      </c>
      <c r="O290" s="20">
        <f t="shared" si="4"/>
        <v>5624.6399999999994</v>
      </c>
      <c r="P290" s="284">
        <v>0</v>
      </c>
      <c r="Q290" s="284">
        <v>2812.3199999999997</v>
      </c>
      <c r="R290" s="284">
        <v>2812.3199999999997</v>
      </c>
      <c r="S290" s="284">
        <v>0</v>
      </c>
      <c r="T290" s="27">
        <v>25712.639999999999</v>
      </c>
      <c r="U290" s="53">
        <v>900</v>
      </c>
      <c r="V290" s="12">
        <v>87082900</v>
      </c>
      <c r="W290" s="20">
        <f>VLOOKUP(V290,'MASTER PUR-HSN'!$A$4:$E$506,5,FALSE)</f>
        <v>28</v>
      </c>
      <c r="X290" s="12" t="s">
        <v>1482</v>
      </c>
      <c r="Y290" s="41" t="str">
        <f>VLOOKUP(C290,'MASTER PURCHASE PARTY'!$B$4:$E$50002,4,FALSE)</f>
        <v>Local</v>
      </c>
    </row>
    <row r="291" spans="1:25" s="49" customFormat="1">
      <c r="A291" s="45">
        <v>43586</v>
      </c>
      <c r="B291" s="41">
        <v>69</v>
      </c>
      <c r="C291" s="50" t="s">
        <v>873</v>
      </c>
      <c r="D291" s="41" t="str">
        <f>VLOOKUP(C291,'MASTER PURCHASE PARTY'!$B$4:$E$50002,2,FALSE)</f>
        <v>27AACFA1881H1ZL</v>
      </c>
      <c r="E291" s="51">
        <v>1573</v>
      </c>
      <c r="F291" s="52">
        <v>43601</v>
      </c>
      <c r="G291" s="52"/>
      <c r="H291" s="52"/>
      <c r="I291" s="52"/>
      <c r="J291" s="52"/>
      <c r="K291" s="52"/>
      <c r="L291" s="41" t="s">
        <v>787</v>
      </c>
      <c r="M291" s="12" t="s">
        <v>1545</v>
      </c>
      <c r="N291" s="28">
        <v>1668</v>
      </c>
      <c r="O291" s="20">
        <f t="shared" si="4"/>
        <v>467.03999999999996</v>
      </c>
      <c r="P291" s="284">
        <v>0</v>
      </c>
      <c r="Q291" s="284">
        <v>233.51999999999998</v>
      </c>
      <c r="R291" s="284">
        <v>233.51999999999998</v>
      </c>
      <c r="S291" s="284">
        <v>0</v>
      </c>
      <c r="T291" s="27">
        <v>2135.04</v>
      </c>
      <c r="U291" s="53">
        <v>600</v>
      </c>
      <c r="V291" s="12">
        <v>87141900</v>
      </c>
      <c r="W291" s="20">
        <f>VLOOKUP(V291,'MASTER PUR-HSN'!$A$4:$E$506,5,FALSE)</f>
        <v>28</v>
      </c>
      <c r="X291" s="12" t="s">
        <v>1482</v>
      </c>
      <c r="Y291" s="41" t="str">
        <f>VLOOKUP(C291,'MASTER PURCHASE PARTY'!$B$4:$E$50002,4,FALSE)</f>
        <v>Local</v>
      </c>
    </row>
    <row r="292" spans="1:25" s="49" customFormat="1">
      <c r="A292" s="45">
        <v>43586</v>
      </c>
      <c r="B292" s="41">
        <v>70</v>
      </c>
      <c r="C292" s="50" t="s">
        <v>786</v>
      </c>
      <c r="D292" s="41" t="str">
        <f>VLOOKUP(C292,'MASTER PURCHASE PARTY'!$B$4:$E$50002,2,FALSE)</f>
        <v>27AAECM8871A1ZF</v>
      </c>
      <c r="E292" s="51">
        <v>192001490</v>
      </c>
      <c r="F292" s="52">
        <v>43601</v>
      </c>
      <c r="G292" s="52"/>
      <c r="H292" s="52"/>
      <c r="I292" s="52"/>
      <c r="J292" s="52"/>
      <c r="K292" s="52"/>
      <c r="L292" s="41" t="s">
        <v>787</v>
      </c>
      <c r="M292" s="12" t="s">
        <v>1545</v>
      </c>
      <c r="N292" s="28">
        <v>17483.52</v>
      </c>
      <c r="O292" s="20">
        <f t="shared" si="4"/>
        <v>4895.3856000000005</v>
      </c>
      <c r="P292" s="284">
        <v>0</v>
      </c>
      <c r="Q292" s="284">
        <v>2447.6928000000003</v>
      </c>
      <c r="R292" s="284">
        <v>2447.6928000000003</v>
      </c>
      <c r="S292" s="284">
        <v>0</v>
      </c>
      <c r="T292" s="27">
        <v>22378.895600000003</v>
      </c>
      <c r="U292" s="53">
        <v>12</v>
      </c>
      <c r="V292" s="12">
        <v>87089900</v>
      </c>
      <c r="W292" s="20">
        <f>VLOOKUP(V292,'MASTER PUR-HSN'!$A$4:$E$506,5,FALSE)</f>
        <v>28</v>
      </c>
      <c r="X292" s="12" t="s">
        <v>1482</v>
      </c>
      <c r="Y292" s="41" t="str">
        <f>VLOOKUP(C292,'MASTER PURCHASE PARTY'!$B$4:$E$50002,4,FALSE)</f>
        <v>Local</v>
      </c>
    </row>
    <row r="293" spans="1:25" s="49" customFormat="1">
      <c r="A293" s="45">
        <v>43586</v>
      </c>
      <c r="B293" s="41">
        <v>71</v>
      </c>
      <c r="C293" s="50" t="s">
        <v>786</v>
      </c>
      <c r="D293" s="41" t="str">
        <f>VLOOKUP(C293,'MASTER PURCHASE PARTY'!$B$4:$E$50002,2,FALSE)</f>
        <v>27AAECM8871A1ZF</v>
      </c>
      <c r="E293" s="51">
        <v>192001491</v>
      </c>
      <c r="F293" s="52">
        <v>43601</v>
      </c>
      <c r="G293" s="52"/>
      <c r="H293" s="52"/>
      <c r="I293" s="52"/>
      <c r="J293" s="52"/>
      <c r="K293" s="52"/>
      <c r="L293" s="41" t="s">
        <v>787</v>
      </c>
      <c r="M293" s="12" t="s">
        <v>1545</v>
      </c>
      <c r="N293" s="28">
        <v>17483.52</v>
      </c>
      <c r="O293" s="20">
        <f t="shared" si="4"/>
        <v>4895.3856000000005</v>
      </c>
      <c r="P293" s="284">
        <v>0</v>
      </c>
      <c r="Q293" s="284">
        <v>2447.6928000000003</v>
      </c>
      <c r="R293" s="284">
        <v>2447.6928000000003</v>
      </c>
      <c r="S293" s="284">
        <v>0</v>
      </c>
      <c r="T293" s="27">
        <v>22378.895600000003</v>
      </c>
      <c r="U293" s="53">
        <v>12</v>
      </c>
      <c r="V293" s="12">
        <v>87089900</v>
      </c>
      <c r="W293" s="20">
        <f>VLOOKUP(V293,'MASTER PUR-HSN'!$A$4:$E$506,5,FALSE)</f>
        <v>28</v>
      </c>
      <c r="X293" s="12" t="s">
        <v>1482</v>
      </c>
      <c r="Y293" s="41" t="str">
        <f>VLOOKUP(C293,'MASTER PURCHASE PARTY'!$B$4:$E$50002,4,FALSE)</f>
        <v>Local</v>
      </c>
    </row>
    <row r="294" spans="1:25" s="49" customFormat="1">
      <c r="A294" s="45">
        <v>43586</v>
      </c>
      <c r="B294" s="41">
        <v>72</v>
      </c>
      <c r="C294" s="50" t="s">
        <v>812</v>
      </c>
      <c r="D294" s="41" t="str">
        <f>VLOOKUP(C294,'MASTER PURCHASE PARTY'!$B$4:$E$50002,2,FALSE)</f>
        <v>27AAACH4211R1ZF</v>
      </c>
      <c r="E294" s="51">
        <v>5510045378</v>
      </c>
      <c r="F294" s="52">
        <v>43601</v>
      </c>
      <c r="G294" s="52"/>
      <c r="H294" s="52"/>
      <c r="I294" s="52"/>
      <c r="J294" s="52"/>
      <c r="K294" s="52"/>
      <c r="L294" s="41" t="s">
        <v>787</v>
      </c>
      <c r="M294" s="12" t="s">
        <v>1545</v>
      </c>
      <c r="N294" s="28">
        <v>71668.800000000003</v>
      </c>
      <c r="O294" s="20">
        <f t="shared" si="4"/>
        <v>12900.384</v>
      </c>
      <c r="P294" s="284">
        <v>0</v>
      </c>
      <c r="Q294" s="284">
        <v>6450.192</v>
      </c>
      <c r="R294" s="284">
        <v>6450.192</v>
      </c>
      <c r="S294" s="284">
        <v>0</v>
      </c>
      <c r="T294" s="27">
        <v>84569.183999999994</v>
      </c>
      <c r="U294" s="53">
        <v>6480</v>
      </c>
      <c r="V294" s="12">
        <v>85129000</v>
      </c>
      <c r="W294" s="20">
        <f>VLOOKUP(V294,'MASTER PUR-HSN'!$A$4:$E$506,5,FALSE)</f>
        <v>18</v>
      </c>
      <c r="X294" s="12" t="s">
        <v>1482</v>
      </c>
      <c r="Y294" s="41" t="str">
        <f>VLOOKUP(C294,'MASTER PURCHASE PARTY'!$B$4:$E$50002,4,FALSE)</f>
        <v>Local</v>
      </c>
    </row>
    <row r="295" spans="1:25" s="49" customFormat="1">
      <c r="A295" s="45">
        <v>43586</v>
      </c>
      <c r="B295" s="41">
        <v>73</v>
      </c>
      <c r="C295" s="50" t="s">
        <v>954</v>
      </c>
      <c r="D295" s="41" t="str">
        <f>VLOOKUP(C295,'MASTER PURCHASE PARTY'!$B$4:$E$50002,2,FALSE)</f>
        <v>27AAECD2713N1ZK</v>
      </c>
      <c r="E295" s="51">
        <v>7887983123</v>
      </c>
      <c r="F295" s="52">
        <v>43602</v>
      </c>
      <c r="G295" s="52"/>
      <c r="H295" s="52"/>
      <c r="I295" s="52"/>
      <c r="J295" s="52"/>
      <c r="K295" s="52"/>
      <c r="L295" s="41" t="s">
        <v>787</v>
      </c>
      <c r="M295" s="12" t="s">
        <v>1545</v>
      </c>
      <c r="N295" s="28">
        <v>2500</v>
      </c>
      <c r="O295" s="20">
        <f t="shared" si="4"/>
        <v>450</v>
      </c>
      <c r="P295" s="284">
        <v>0</v>
      </c>
      <c r="Q295" s="284">
        <v>225</v>
      </c>
      <c r="R295" s="284">
        <v>225</v>
      </c>
      <c r="S295" s="284">
        <v>0</v>
      </c>
      <c r="T295" s="27">
        <v>2950</v>
      </c>
      <c r="U295" s="53">
        <v>20</v>
      </c>
      <c r="V295" s="12">
        <v>38140010</v>
      </c>
      <c r="W295" s="20">
        <f>VLOOKUP(V295,'MASTER PUR-HSN'!$A$4:$E$506,5,FALSE)</f>
        <v>18</v>
      </c>
      <c r="X295" s="12" t="s">
        <v>1482</v>
      </c>
      <c r="Y295" s="41" t="str">
        <f>VLOOKUP(C295,'MASTER PURCHASE PARTY'!$B$4:$E$50002,4,FALSE)</f>
        <v>Local</v>
      </c>
    </row>
    <row r="296" spans="1:25" s="49" customFormat="1">
      <c r="A296" s="45">
        <v>43586</v>
      </c>
      <c r="B296" s="41"/>
      <c r="C296" s="50" t="s">
        <v>954</v>
      </c>
      <c r="D296" s="41" t="str">
        <f>VLOOKUP(C296,'MASTER PURCHASE PARTY'!$B$4:$E$50002,2,FALSE)</f>
        <v>27AAECD2713N1ZK</v>
      </c>
      <c r="E296" s="51">
        <v>7887983123</v>
      </c>
      <c r="F296" s="52">
        <v>43602</v>
      </c>
      <c r="G296" s="52"/>
      <c r="H296" s="52"/>
      <c r="I296" s="52"/>
      <c r="J296" s="52"/>
      <c r="K296" s="52"/>
      <c r="L296" s="41" t="s">
        <v>787</v>
      </c>
      <c r="M296" s="12" t="s">
        <v>1545</v>
      </c>
      <c r="N296" s="28">
        <v>12680</v>
      </c>
      <c r="O296" s="20">
        <f t="shared" si="4"/>
        <v>2282.4</v>
      </c>
      <c r="P296" s="284">
        <v>0</v>
      </c>
      <c r="Q296" s="284">
        <v>1141.2</v>
      </c>
      <c r="R296" s="284">
        <v>1141.2</v>
      </c>
      <c r="S296" s="284">
        <v>0</v>
      </c>
      <c r="T296" s="27">
        <v>14962.000000000002</v>
      </c>
      <c r="U296" s="53">
        <v>40</v>
      </c>
      <c r="V296" s="12">
        <v>32082090</v>
      </c>
      <c r="W296" s="20">
        <f>VLOOKUP(V296,'MASTER PUR-HSN'!$A$4:$E$506,5,FALSE)</f>
        <v>18</v>
      </c>
      <c r="X296" s="12" t="s">
        <v>1482</v>
      </c>
      <c r="Y296" s="41" t="str">
        <f>VLOOKUP(C296,'MASTER PURCHASE PARTY'!$B$4:$E$50002,4,FALSE)</f>
        <v>Local</v>
      </c>
    </row>
    <row r="297" spans="1:25" s="49" customFormat="1">
      <c r="A297" s="45">
        <v>43586</v>
      </c>
      <c r="B297" s="41">
        <v>74</v>
      </c>
      <c r="C297" s="50" t="s">
        <v>955</v>
      </c>
      <c r="D297" s="41" t="str">
        <f>VLOOKUP(C297,'MASTER PURCHASE PARTY'!$B$4:$E$50002,2,FALSE)</f>
        <v>27AVIPS7433C1ZF</v>
      </c>
      <c r="E297" s="56" t="s">
        <v>957</v>
      </c>
      <c r="F297" s="52">
        <v>43603</v>
      </c>
      <c r="G297" s="52"/>
      <c r="H297" s="52"/>
      <c r="I297" s="52"/>
      <c r="J297" s="52"/>
      <c r="K297" s="52"/>
      <c r="L297" s="41" t="s">
        <v>787</v>
      </c>
      <c r="M297" s="12" t="s">
        <v>1545</v>
      </c>
      <c r="N297" s="28">
        <v>1040</v>
      </c>
      <c r="O297" s="20">
        <f t="shared" si="4"/>
        <v>187.20000000000002</v>
      </c>
      <c r="P297" s="284">
        <v>0</v>
      </c>
      <c r="Q297" s="284">
        <v>93.600000000000009</v>
      </c>
      <c r="R297" s="284">
        <v>93.600000000000009</v>
      </c>
      <c r="S297" s="284">
        <v>0</v>
      </c>
      <c r="T297" s="27">
        <v>1226.9999999999998</v>
      </c>
      <c r="U297" s="53">
        <v>2</v>
      </c>
      <c r="V297" s="12">
        <v>8503</v>
      </c>
      <c r="W297" s="20">
        <f>VLOOKUP(V297,'MASTER PUR-HSN'!$A$4:$E$506,5,FALSE)</f>
        <v>18</v>
      </c>
      <c r="X297" s="12" t="s">
        <v>1482</v>
      </c>
      <c r="Y297" s="41" t="str">
        <f>VLOOKUP(C297,'MASTER PURCHASE PARTY'!$B$4:$E$50002,4,FALSE)</f>
        <v>Local</v>
      </c>
    </row>
    <row r="298" spans="1:25" s="49" customFormat="1">
      <c r="A298" s="45">
        <v>43586</v>
      </c>
      <c r="B298" s="41">
        <v>75</v>
      </c>
      <c r="C298" s="50" t="s">
        <v>786</v>
      </c>
      <c r="D298" s="41" t="str">
        <f>VLOOKUP(C298,'MASTER PURCHASE PARTY'!$B$4:$E$50002,2,FALSE)</f>
        <v>27AAECM8871A1ZF</v>
      </c>
      <c r="E298" s="51">
        <v>192001583</v>
      </c>
      <c r="F298" s="52">
        <v>43603</v>
      </c>
      <c r="G298" s="52"/>
      <c r="H298" s="52"/>
      <c r="I298" s="52"/>
      <c r="J298" s="52"/>
      <c r="K298" s="52"/>
      <c r="L298" s="41" t="s">
        <v>787</v>
      </c>
      <c r="M298" s="12" t="s">
        <v>1545</v>
      </c>
      <c r="N298" s="28">
        <v>17483.52</v>
      </c>
      <c r="O298" s="20">
        <f t="shared" si="4"/>
        <v>4895.3856000000005</v>
      </c>
      <c r="P298" s="284">
        <v>0</v>
      </c>
      <c r="Q298" s="284">
        <v>2447.6928000000003</v>
      </c>
      <c r="R298" s="284">
        <v>2447.6928000000003</v>
      </c>
      <c r="S298" s="284">
        <v>0</v>
      </c>
      <c r="T298" s="27">
        <v>22378.895600000003</v>
      </c>
      <c r="U298" s="53">
        <v>12</v>
      </c>
      <c r="V298" s="12">
        <v>87089900</v>
      </c>
      <c r="W298" s="20">
        <f>VLOOKUP(V298,'MASTER PUR-HSN'!$A$4:$E$506,5,FALSE)</f>
        <v>28</v>
      </c>
      <c r="X298" s="12" t="s">
        <v>1482</v>
      </c>
      <c r="Y298" s="41" t="str">
        <f>VLOOKUP(C298,'MASTER PURCHASE PARTY'!$B$4:$E$50002,4,FALSE)</f>
        <v>Local</v>
      </c>
    </row>
    <row r="299" spans="1:25" s="49" customFormat="1">
      <c r="A299" s="45">
        <v>43586</v>
      </c>
      <c r="B299" s="41">
        <v>76</v>
      </c>
      <c r="C299" s="50" t="s">
        <v>786</v>
      </c>
      <c r="D299" s="41" t="str">
        <f>VLOOKUP(C299,'MASTER PURCHASE PARTY'!$B$4:$E$50002,2,FALSE)</f>
        <v>27AAECM8871A1ZF</v>
      </c>
      <c r="E299" s="51">
        <v>192001586</v>
      </c>
      <c r="F299" s="52">
        <v>43603</v>
      </c>
      <c r="G299" s="52"/>
      <c r="H299" s="52"/>
      <c r="I299" s="52"/>
      <c r="J299" s="52"/>
      <c r="K299" s="52"/>
      <c r="L299" s="41" t="s">
        <v>787</v>
      </c>
      <c r="M299" s="12" t="s">
        <v>1545</v>
      </c>
      <c r="N299" s="28">
        <v>17483.52</v>
      </c>
      <c r="O299" s="20">
        <f t="shared" si="4"/>
        <v>4895.3856000000005</v>
      </c>
      <c r="P299" s="284">
        <v>0</v>
      </c>
      <c r="Q299" s="284">
        <v>2447.6928000000003</v>
      </c>
      <c r="R299" s="284">
        <v>2447.6928000000003</v>
      </c>
      <c r="S299" s="284">
        <v>0</v>
      </c>
      <c r="T299" s="27">
        <v>22378.895600000003</v>
      </c>
      <c r="U299" s="53">
        <v>12</v>
      </c>
      <c r="V299" s="12">
        <v>87089900</v>
      </c>
      <c r="W299" s="20">
        <f>VLOOKUP(V299,'MASTER PUR-HSN'!$A$4:$E$506,5,FALSE)</f>
        <v>28</v>
      </c>
      <c r="X299" s="12" t="s">
        <v>1482</v>
      </c>
      <c r="Y299" s="41" t="str">
        <f>VLOOKUP(C299,'MASTER PURCHASE PARTY'!$B$4:$E$50002,4,FALSE)</f>
        <v>Local</v>
      </c>
    </row>
    <row r="300" spans="1:25" s="49" customFormat="1">
      <c r="A300" s="45">
        <v>43586</v>
      </c>
      <c r="B300" s="41">
        <v>77</v>
      </c>
      <c r="C300" s="50" t="s">
        <v>812</v>
      </c>
      <c r="D300" s="41" t="str">
        <f>VLOOKUP(C300,'MASTER PURCHASE PARTY'!$B$4:$E$50002,2,FALSE)</f>
        <v>27AAACH4211R1ZF</v>
      </c>
      <c r="E300" s="51">
        <v>5510045586</v>
      </c>
      <c r="F300" s="52">
        <v>43603</v>
      </c>
      <c r="G300" s="52"/>
      <c r="H300" s="52"/>
      <c r="I300" s="52"/>
      <c r="J300" s="52"/>
      <c r="K300" s="52"/>
      <c r="L300" s="41" t="s">
        <v>787</v>
      </c>
      <c r="M300" s="12" t="s">
        <v>1545</v>
      </c>
      <c r="N300" s="28">
        <v>53088</v>
      </c>
      <c r="O300" s="20">
        <f t="shared" si="4"/>
        <v>9555.84</v>
      </c>
      <c r="P300" s="284">
        <v>0</v>
      </c>
      <c r="Q300" s="284">
        <v>4777.92</v>
      </c>
      <c r="R300" s="284">
        <v>4777.92</v>
      </c>
      <c r="S300" s="284">
        <v>0</v>
      </c>
      <c r="T300" s="27">
        <v>62643.839999999997</v>
      </c>
      <c r="U300" s="53">
        <v>4800</v>
      </c>
      <c r="V300" s="12">
        <v>85129000</v>
      </c>
      <c r="W300" s="20">
        <f>VLOOKUP(V300,'MASTER PUR-HSN'!$A$4:$E$506,5,FALSE)</f>
        <v>18</v>
      </c>
      <c r="X300" s="12" t="s">
        <v>1482</v>
      </c>
      <c r="Y300" s="41" t="str">
        <f>VLOOKUP(C300,'MASTER PURCHASE PARTY'!$B$4:$E$50002,4,FALSE)</f>
        <v>Local</v>
      </c>
    </row>
    <row r="301" spans="1:25" s="49" customFormat="1">
      <c r="A301" s="45">
        <v>43586</v>
      </c>
      <c r="B301" s="41">
        <v>78</v>
      </c>
      <c r="C301" s="50" t="s">
        <v>884</v>
      </c>
      <c r="D301" s="41" t="str">
        <f>VLOOKUP(C301,'MASTER PURCHASE PARTY'!$B$4:$E$50002,2,FALSE)</f>
        <v>27ADOPJ4418Q1ZV</v>
      </c>
      <c r="E301" s="51">
        <v>1659</v>
      </c>
      <c r="F301" s="52">
        <v>43602</v>
      </c>
      <c r="G301" s="52"/>
      <c r="H301" s="52"/>
      <c r="I301" s="52"/>
      <c r="J301" s="52"/>
      <c r="K301" s="52"/>
      <c r="L301" s="41" t="s">
        <v>787</v>
      </c>
      <c r="M301" s="12" t="s">
        <v>1545</v>
      </c>
      <c r="N301" s="28">
        <v>60</v>
      </c>
      <c r="O301" s="20">
        <f t="shared" si="4"/>
        <v>10.799999999999999</v>
      </c>
      <c r="P301" s="284">
        <v>0</v>
      </c>
      <c r="Q301" s="284">
        <v>5.3999999999999995</v>
      </c>
      <c r="R301" s="284">
        <v>5.3999999999999995</v>
      </c>
      <c r="S301" s="284">
        <v>0</v>
      </c>
      <c r="T301" s="27">
        <v>70.800000000000011</v>
      </c>
      <c r="U301" s="53">
        <v>24</v>
      </c>
      <c r="V301" s="12">
        <v>3208</v>
      </c>
      <c r="W301" s="20">
        <f>VLOOKUP(V301,'MASTER PUR-HSN'!$A$4:$E$506,5,FALSE)</f>
        <v>18</v>
      </c>
      <c r="X301" s="12" t="s">
        <v>1482</v>
      </c>
      <c r="Y301" s="41" t="str">
        <f>VLOOKUP(C301,'MASTER PURCHASE PARTY'!$B$4:$E$50002,4,FALSE)</f>
        <v>Local</v>
      </c>
    </row>
    <row r="302" spans="1:25" s="49" customFormat="1">
      <c r="A302" s="45">
        <v>43586</v>
      </c>
      <c r="B302" s="41"/>
      <c r="C302" s="50" t="s">
        <v>884</v>
      </c>
      <c r="D302" s="41" t="str">
        <f>VLOOKUP(C302,'MASTER PURCHASE PARTY'!$B$4:$E$50002,2,FALSE)</f>
        <v>27ADOPJ4418Q1ZV</v>
      </c>
      <c r="E302" s="51">
        <v>1659</v>
      </c>
      <c r="F302" s="52">
        <v>43602</v>
      </c>
      <c r="G302" s="52"/>
      <c r="H302" s="52"/>
      <c r="I302" s="52"/>
      <c r="J302" s="52"/>
      <c r="K302" s="52"/>
      <c r="L302" s="41" t="s">
        <v>787</v>
      </c>
      <c r="M302" s="12" t="s">
        <v>1545</v>
      </c>
      <c r="N302" s="28">
        <v>204.22</v>
      </c>
      <c r="O302" s="20">
        <f t="shared" si="4"/>
        <v>36.759599999999999</v>
      </c>
      <c r="P302" s="284">
        <v>0</v>
      </c>
      <c r="Q302" s="284">
        <v>18.379799999999999</v>
      </c>
      <c r="R302" s="284">
        <v>18.379799999999999</v>
      </c>
      <c r="S302" s="284">
        <v>0</v>
      </c>
      <c r="T302" s="27">
        <v>240.97959999999998</v>
      </c>
      <c r="U302" s="53">
        <v>1</v>
      </c>
      <c r="V302" s="12">
        <v>8203</v>
      </c>
      <c r="W302" s="20">
        <f>VLOOKUP(V302,'MASTER PUR-HSN'!$A$4:$E$506,5,FALSE)</f>
        <v>18</v>
      </c>
      <c r="X302" s="12" t="s">
        <v>1482</v>
      </c>
      <c r="Y302" s="41" t="str">
        <f>VLOOKUP(C302,'MASTER PURCHASE PARTY'!$B$4:$E$50002,4,FALSE)</f>
        <v>Local</v>
      </c>
    </row>
    <row r="303" spans="1:25" s="49" customFormat="1">
      <c r="A303" s="45">
        <v>43586</v>
      </c>
      <c r="B303" s="41"/>
      <c r="C303" s="50" t="s">
        <v>884</v>
      </c>
      <c r="D303" s="41" t="str">
        <f>VLOOKUP(C303,'MASTER PURCHASE PARTY'!$B$4:$E$50002,2,FALSE)</f>
        <v>27ADOPJ4418Q1ZV</v>
      </c>
      <c r="E303" s="51">
        <v>1659</v>
      </c>
      <c r="F303" s="52">
        <v>43602</v>
      </c>
      <c r="G303" s="52"/>
      <c r="H303" s="52"/>
      <c r="I303" s="52"/>
      <c r="J303" s="52"/>
      <c r="K303" s="52"/>
      <c r="L303" s="41" t="s">
        <v>787</v>
      </c>
      <c r="M303" s="12" t="s">
        <v>1545</v>
      </c>
      <c r="N303" s="28">
        <v>76</v>
      </c>
      <c r="O303" s="20">
        <f t="shared" si="4"/>
        <v>13.68</v>
      </c>
      <c r="P303" s="284">
        <v>0</v>
      </c>
      <c r="Q303" s="284">
        <v>6.84</v>
      </c>
      <c r="R303" s="284">
        <v>6.84</v>
      </c>
      <c r="S303" s="284">
        <v>0</v>
      </c>
      <c r="T303" s="27">
        <v>89.68</v>
      </c>
      <c r="U303" s="53">
        <v>1</v>
      </c>
      <c r="V303" s="12">
        <v>8205</v>
      </c>
      <c r="W303" s="20">
        <f>VLOOKUP(V303,'MASTER PUR-HSN'!$A$4:$E$506,5,FALSE)</f>
        <v>18</v>
      </c>
      <c r="X303" s="12" t="s">
        <v>1482</v>
      </c>
      <c r="Y303" s="41" t="str">
        <f>VLOOKUP(C303,'MASTER PURCHASE PARTY'!$B$4:$E$50002,4,FALSE)</f>
        <v>Local</v>
      </c>
    </row>
    <row r="304" spans="1:25" s="49" customFormat="1">
      <c r="A304" s="45">
        <v>43586</v>
      </c>
      <c r="B304" s="41"/>
      <c r="C304" s="50" t="s">
        <v>884</v>
      </c>
      <c r="D304" s="41" t="str">
        <f>VLOOKUP(C304,'MASTER PURCHASE PARTY'!$B$4:$E$50002,2,FALSE)</f>
        <v>27ADOPJ4418Q1ZV</v>
      </c>
      <c r="E304" s="51">
        <v>1659</v>
      </c>
      <c r="F304" s="52">
        <v>43602</v>
      </c>
      <c r="G304" s="52"/>
      <c r="H304" s="52"/>
      <c r="I304" s="52"/>
      <c r="J304" s="52"/>
      <c r="K304" s="52"/>
      <c r="L304" s="41" t="s">
        <v>787</v>
      </c>
      <c r="M304" s="12" t="s">
        <v>1545</v>
      </c>
      <c r="N304" s="28">
        <v>567.33999999999992</v>
      </c>
      <c r="O304" s="20">
        <f t="shared" si="4"/>
        <v>102.12119999999999</v>
      </c>
      <c r="P304" s="284">
        <v>0</v>
      </c>
      <c r="Q304" s="284">
        <v>51.060599999999994</v>
      </c>
      <c r="R304" s="284">
        <v>51.060599999999994</v>
      </c>
      <c r="S304" s="284">
        <v>0</v>
      </c>
      <c r="T304" s="27">
        <v>669.46119999999996</v>
      </c>
      <c r="U304" s="53">
        <v>6</v>
      </c>
      <c r="V304" s="12">
        <v>8536</v>
      </c>
      <c r="W304" s="20">
        <f>VLOOKUP(V304,'MASTER PUR-HSN'!$A$4:$E$506,5,FALSE)</f>
        <v>18</v>
      </c>
      <c r="X304" s="12" t="s">
        <v>1482</v>
      </c>
      <c r="Y304" s="41" t="str">
        <f>VLOOKUP(C304,'MASTER PURCHASE PARTY'!$B$4:$E$50002,4,FALSE)</f>
        <v>Local</v>
      </c>
    </row>
    <row r="305" spans="1:25" s="49" customFormat="1">
      <c r="A305" s="45">
        <v>43586</v>
      </c>
      <c r="B305" s="41"/>
      <c r="C305" s="50" t="s">
        <v>884</v>
      </c>
      <c r="D305" s="41" t="str">
        <f>VLOOKUP(C305,'MASTER PURCHASE PARTY'!$B$4:$E$50002,2,FALSE)</f>
        <v>27ADOPJ4418Q1ZV</v>
      </c>
      <c r="E305" s="51">
        <v>1659</v>
      </c>
      <c r="F305" s="52">
        <v>43602</v>
      </c>
      <c r="G305" s="52"/>
      <c r="H305" s="52"/>
      <c r="I305" s="52"/>
      <c r="J305" s="52"/>
      <c r="K305" s="52"/>
      <c r="L305" s="41" t="s">
        <v>787</v>
      </c>
      <c r="M305" s="12" t="s">
        <v>1545</v>
      </c>
      <c r="N305" s="28">
        <v>180</v>
      </c>
      <c r="O305" s="20">
        <f t="shared" si="4"/>
        <v>32.4</v>
      </c>
      <c r="P305" s="284">
        <v>0</v>
      </c>
      <c r="Q305" s="284">
        <v>16.2</v>
      </c>
      <c r="R305" s="284">
        <v>16.2</v>
      </c>
      <c r="S305" s="284">
        <v>0</v>
      </c>
      <c r="T305" s="27">
        <v>212.39999999999998</v>
      </c>
      <c r="U305" s="53">
        <v>3</v>
      </c>
      <c r="V305" s="12">
        <v>8532</v>
      </c>
      <c r="W305" s="20">
        <f>VLOOKUP(V305,'MASTER PUR-HSN'!$A$4:$E$506,5,FALSE)</f>
        <v>18</v>
      </c>
      <c r="X305" s="12" t="s">
        <v>1482</v>
      </c>
      <c r="Y305" s="41" t="str">
        <f>VLOOKUP(C305,'MASTER PURCHASE PARTY'!$B$4:$E$50002,4,FALSE)</f>
        <v>Local</v>
      </c>
    </row>
    <row r="306" spans="1:25" s="49" customFormat="1">
      <c r="A306" s="45">
        <v>43586</v>
      </c>
      <c r="B306" s="41"/>
      <c r="C306" s="50" t="s">
        <v>884</v>
      </c>
      <c r="D306" s="41" t="str">
        <f>VLOOKUP(C306,'MASTER PURCHASE PARTY'!$B$4:$E$50002,2,FALSE)</f>
        <v>27ADOPJ4418Q1ZV</v>
      </c>
      <c r="E306" s="51">
        <v>1659</v>
      </c>
      <c r="F306" s="52">
        <v>43602</v>
      </c>
      <c r="G306" s="52"/>
      <c r="H306" s="52"/>
      <c r="I306" s="52"/>
      <c r="J306" s="52"/>
      <c r="K306" s="52"/>
      <c r="L306" s="41" t="s">
        <v>787</v>
      </c>
      <c r="M306" s="12" t="s">
        <v>1545</v>
      </c>
      <c r="N306" s="28">
        <v>180</v>
      </c>
      <c r="O306" s="20">
        <f t="shared" si="4"/>
        <v>32.4</v>
      </c>
      <c r="P306" s="284">
        <v>0</v>
      </c>
      <c r="Q306" s="284">
        <v>16.2</v>
      </c>
      <c r="R306" s="284">
        <v>16.2</v>
      </c>
      <c r="S306" s="284">
        <v>0</v>
      </c>
      <c r="T306" s="27">
        <v>212.39999999999998</v>
      </c>
      <c r="U306" s="53">
        <v>2</v>
      </c>
      <c r="V306" s="12">
        <v>8538</v>
      </c>
      <c r="W306" s="20">
        <f>VLOOKUP(V306,'MASTER PUR-HSN'!$A$4:$E$506,5,FALSE)</f>
        <v>18</v>
      </c>
      <c r="X306" s="12" t="s">
        <v>1482</v>
      </c>
      <c r="Y306" s="41" t="str">
        <f>VLOOKUP(C306,'MASTER PURCHASE PARTY'!$B$4:$E$50002,4,FALSE)</f>
        <v>Local</v>
      </c>
    </row>
    <row r="307" spans="1:25" s="49" customFormat="1">
      <c r="A307" s="45">
        <v>43586</v>
      </c>
      <c r="B307" s="41"/>
      <c r="C307" s="50" t="s">
        <v>884</v>
      </c>
      <c r="D307" s="41" t="str">
        <f>VLOOKUP(C307,'MASTER PURCHASE PARTY'!$B$4:$E$50002,2,FALSE)</f>
        <v>27ADOPJ4418Q1ZV</v>
      </c>
      <c r="E307" s="51">
        <v>1659</v>
      </c>
      <c r="F307" s="52">
        <v>43602</v>
      </c>
      <c r="G307" s="52"/>
      <c r="H307" s="52"/>
      <c r="I307" s="52"/>
      <c r="J307" s="52"/>
      <c r="K307" s="52"/>
      <c r="L307" s="41" t="s">
        <v>787</v>
      </c>
      <c r="M307" s="12" t="s">
        <v>1545</v>
      </c>
      <c r="N307" s="28">
        <v>60</v>
      </c>
      <c r="O307" s="20">
        <f t="shared" si="4"/>
        <v>10.799999999999999</v>
      </c>
      <c r="P307" s="284">
        <v>0</v>
      </c>
      <c r="Q307" s="284">
        <v>5.3999999999999995</v>
      </c>
      <c r="R307" s="284">
        <v>5.3999999999999995</v>
      </c>
      <c r="S307" s="284">
        <v>0</v>
      </c>
      <c r="T307" s="27">
        <v>70.800000000000011</v>
      </c>
      <c r="U307" s="53">
        <v>6</v>
      </c>
      <c r="V307" s="12">
        <v>8546</v>
      </c>
      <c r="W307" s="20">
        <f>VLOOKUP(V307,'MASTER PUR-HSN'!$A$4:$E$506,5,FALSE)</f>
        <v>18</v>
      </c>
      <c r="X307" s="12" t="s">
        <v>1482</v>
      </c>
      <c r="Y307" s="41" t="str">
        <f>VLOOKUP(C307,'MASTER PURCHASE PARTY'!$B$4:$E$50002,4,FALSE)</f>
        <v>Local</v>
      </c>
    </row>
    <row r="308" spans="1:25" s="49" customFormat="1">
      <c r="A308" s="45">
        <v>43586</v>
      </c>
      <c r="B308" s="41"/>
      <c r="C308" s="50" t="s">
        <v>884</v>
      </c>
      <c r="D308" s="41" t="str">
        <f>VLOOKUP(C308,'MASTER PURCHASE PARTY'!$B$4:$E$50002,2,FALSE)</f>
        <v>27ADOPJ4418Q1ZV</v>
      </c>
      <c r="E308" s="51">
        <v>1659</v>
      </c>
      <c r="F308" s="52">
        <v>43602</v>
      </c>
      <c r="G308" s="52"/>
      <c r="H308" s="52"/>
      <c r="I308" s="52"/>
      <c r="J308" s="52"/>
      <c r="K308" s="52"/>
      <c r="L308" s="41" t="s">
        <v>787</v>
      </c>
      <c r="M308" s="12" t="s">
        <v>1545</v>
      </c>
      <c r="N308" s="28">
        <v>397.8</v>
      </c>
      <c r="O308" s="20">
        <f t="shared" si="4"/>
        <v>71.603999999999999</v>
      </c>
      <c r="P308" s="284">
        <v>0</v>
      </c>
      <c r="Q308" s="284">
        <v>35.802</v>
      </c>
      <c r="R308" s="284">
        <v>35.802</v>
      </c>
      <c r="S308" s="284">
        <v>0</v>
      </c>
      <c r="T308" s="27">
        <v>469.40400000000005</v>
      </c>
      <c r="U308" s="53">
        <v>18</v>
      </c>
      <c r="V308" s="12">
        <v>8487</v>
      </c>
      <c r="W308" s="20">
        <f>VLOOKUP(V308,'MASTER PUR-HSN'!$A$4:$E$506,5,FALSE)</f>
        <v>18</v>
      </c>
      <c r="X308" s="12" t="s">
        <v>1482</v>
      </c>
      <c r="Y308" s="41" t="str">
        <f>VLOOKUP(C308,'MASTER PURCHASE PARTY'!$B$4:$E$50002,4,FALSE)</f>
        <v>Local</v>
      </c>
    </row>
    <row r="309" spans="1:25" s="49" customFormat="1">
      <c r="A309" s="45">
        <v>43586</v>
      </c>
      <c r="B309" s="41"/>
      <c r="C309" s="50" t="s">
        <v>884</v>
      </c>
      <c r="D309" s="41" t="str">
        <f>VLOOKUP(C309,'MASTER PURCHASE PARTY'!$B$4:$E$50002,2,FALSE)</f>
        <v>27ADOPJ4418Q1ZV</v>
      </c>
      <c r="E309" s="51">
        <v>1659</v>
      </c>
      <c r="F309" s="52">
        <v>43602</v>
      </c>
      <c r="G309" s="52"/>
      <c r="H309" s="52"/>
      <c r="I309" s="52"/>
      <c r="J309" s="52"/>
      <c r="K309" s="52"/>
      <c r="L309" s="41" t="s">
        <v>787</v>
      </c>
      <c r="M309" s="12" t="s">
        <v>1545</v>
      </c>
      <c r="N309" s="28">
        <v>2738</v>
      </c>
      <c r="O309" s="20">
        <f t="shared" si="4"/>
        <v>328.56</v>
      </c>
      <c r="P309" s="284">
        <v>0</v>
      </c>
      <c r="Q309" s="284">
        <v>164.28</v>
      </c>
      <c r="R309" s="284">
        <v>164.28</v>
      </c>
      <c r="S309" s="284">
        <v>0</v>
      </c>
      <c r="T309" s="27">
        <v>3066.5600000000004</v>
      </c>
      <c r="U309" s="53">
        <v>346</v>
      </c>
      <c r="V309" s="12">
        <v>4417</v>
      </c>
      <c r="W309" s="20">
        <f>VLOOKUP(V309,'MASTER PUR-HSN'!$A$4:$E$506,5,FALSE)</f>
        <v>12</v>
      </c>
      <c r="X309" s="12" t="s">
        <v>1482</v>
      </c>
      <c r="Y309" s="41" t="str">
        <f>VLOOKUP(C309,'MASTER PURCHASE PARTY'!$B$4:$E$50002,4,FALSE)</f>
        <v>Local</v>
      </c>
    </row>
    <row r="310" spans="1:25" s="49" customFormat="1">
      <c r="A310" s="45">
        <v>43586</v>
      </c>
      <c r="B310" s="41"/>
      <c r="C310" s="50" t="s">
        <v>884</v>
      </c>
      <c r="D310" s="41" t="str">
        <f>VLOOKUP(C310,'MASTER PURCHASE PARTY'!$B$4:$E$50002,2,FALSE)</f>
        <v>27ADOPJ4418Q1ZV</v>
      </c>
      <c r="E310" s="51">
        <v>1659</v>
      </c>
      <c r="F310" s="52">
        <v>43602</v>
      </c>
      <c r="G310" s="52"/>
      <c r="H310" s="52"/>
      <c r="I310" s="52"/>
      <c r="J310" s="52"/>
      <c r="K310" s="52"/>
      <c r="L310" s="41" t="s">
        <v>787</v>
      </c>
      <c r="M310" s="12" t="s">
        <v>1545</v>
      </c>
      <c r="N310" s="28">
        <v>60</v>
      </c>
      <c r="O310" s="20">
        <f t="shared" si="4"/>
        <v>10.799999999999999</v>
      </c>
      <c r="P310" s="284">
        <v>0</v>
      </c>
      <c r="Q310" s="284">
        <v>5.3999999999999995</v>
      </c>
      <c r="R310" s="284">
        <v>5.3999999999999995</v>
      </c>
      <c r="S310" s="284">
        <v>0</v>
      </c>
      <c r="T310" s="27">
        <v>70.800000000000011</v>
      </c>
      <c r="U310" s="53">
        <v>1</v>
      </c>
      <c r="V310" s="12" t="s">
        <v>886</v>
      </c>
      <c r="W310" s="20">
        <f>VLOOKUP(V310,'MASTER PUR-HSN'!$A$4:$E$506,5,FALSE)</f>
        <v>18</v>
      </c>
      <c r="X310" s="12" t="s">
        <v>1482</v>
      </c>
      <c r="Y310" s="41" t="str">
        <f>VLOOKUP(C310,'MASTER PURCHASE PARTY'!$B$4:$E$50002,4,FALSE)</f>
        <v>Local</v>
      </c>
    </row>
    <row r="311" spans="1:25" s="49" customFormat="1">
      <c r="A311" s="45">
        <v>43586</v>
      </c>
      <c r="B311" s="41"/>
      <c r="C311" s="50" t="s">
        <v>884</v>
      </c>
      <c r="D311" s="41" t="str">
        <f>VLOOKUP(C311,'MASTER PURCHASE PARTY'!$B$4:$E$50002,2,FALSE)</f>
        <v>27ADOPJ4418Q1ZV</v>
      </c>
      <c r="E311" s="51">
        <v>1659</v>
      </c>
      <c r="F311" s="52">
        <v>43602</v>
      </c>
      <c r="G311" s="52"/>
      <c r="H311" s="52"/>
      <c r="I311" s="52"/>
      <c r="J311" s="52"/>
      <c r="K311" s="52"/>
      <c r="L311" s="41" t="s">
        <v>787</v>
      </c>
      <c r="M311" s="12" t="s">
        <v>1545</v>
      </c>
      <c r="N311" s="28">
        <v>196.2</v>
      </c>
      <c r="O311" s="20">
        <f t="shared" si="4"/>
        <v>35.316000000000003</v>
      </c>
      <c r="P311" s="284">
        <v>0</v>
      </c>
      <c r="Q311" s="284">
        <v>17.658000000000001</v>
      </c>
      <c r="R311" s="284">
        <v>17.658000000000001</v>
      </c>
      <c r="S311" s="284">
        <v>0</v>
      </c>
      <c r="T311" s="27">
        <v>231.73600000000002</v>
      </c>
      <c r="U311" s="53">
        <v>2</v>
      </c>
      <c r="V311" s="12">
        <v>7317</v>
      </c>
      <c r="W311" s="20">
        <f>VLOOKUP(V311,'MASTER PUR-HSN'!$A$4:$E$506,5,FALSE)</f>
        <v>18</v>
      </c>
      <c r="X311" s="12" t="s">
        <v>1482</v>
      </c>
      <c r="Y311" s="41" t="str">
        <f>VLOOKUP(C311,'MASTER PURCHASE PARTY'!$B$4:$E$50002,4,FALSE)</f>
        <v>Local</v>
      </c>
    </row>
    <row r="312" spans="1:25" s="49" customFormat="1">
      <c r="A312" s="45">
        <v>43586</v>
      </c>
      <c r="B312" s="41"/>
      <c r="C312" s="50" t="s">
        <v>884</v>
      </c>
      <c r="D312" s="41" t="str">
        <f>VLOOKUP(C312,'MASTER PURCHASE PARTY'!$B$4:$E$50002,2,FALSE)</f>
        <v>27ADOPJ4418Q1ZV</v>
      </c>
      <c r="E312" s="51">
        <v>1659</v>
      </c>
      <c r="F312" s="52">
        <v>43602</v>
      </c>
      <c r="G312" s="52"/>
      <c r="H312" s="52"/>
      <c r="I312" s="52"/>
      <c r="J312" s="52"/>
      <c r="K312" s="52"/>
      <c r="L312" s="41" t="s">
        <v>787</v>
      </c>
      <c r="M312" s="12" t="s">
        <v>1545</v>
      </c>
      <c r="N312" s="28">
        <v>3073.3</v>
      </c>
      <c r="O312" s="20">
        <f t="shared" si="4"/>
        <v>553.19399999999996</v>
      </c>
      <c r="P312" s="284">
        <v>0</v>
      </c>
      <c r="Q312" s="284">
        <v>276.59699999999998</v>
      </c>
      <c r="R312" s="284">
        <v>276.59699999999998</v>
      </c>
      <c r="S312" s="284">
        <v>0</v>
      </c>
      <c r="T312" s="27">
        <v>3626.4939999999997</v>
      </c>
      <c r="U312" s="53">
        <v>42.1</v>
      </c>
      <c r="V312" s="12">
        <v>7314</v>
      </c>
      <c r="W312" s="20">
        <f>VLOOKUP(V312,'MASTER PUR-HSN'!$A$4:$E$506,5,FALSE)</f>
        <v>18</v>
      </c>
      <c r="X312" s="12" t="s">
        <v>1482</v>
      </c>
      <c r="Y312" s="41" t="str">
        <f>VLOOKUP(C312,'MASTER PURCHASE PARTY'!$B$4:$E$50002,4,FALSE)</f>
        <v>Local</v>
      </c>
    </row>
    <row r="313" spans="1:25" s="49" customFormat="1">
      <c r="A313" s="45">
        <v>43586</v>
      </c>
      <c r="B313" s="41"/>
      <c r="C313" s="50" t="s">
        <v>884</v>
      </c>
      <c r="D313" s="41" t="str">
        <f>VLOOKUP(C313,'MASTER PURCHASE PARTY'!$B$4:$E$50002,2,FALSE)</f>
        <v>27ADOPJ4418Q1ZV</v>
      </c>
      <c r="E313" s="51">
        <v>1659</v>
      </c>
      <c r="F313" s="52">
        <v>43602</v>
      </c>
      <c r="G313" s="52"/>
      <c r="H313" s="52"/>
      <c r="I313" s="52"/>
      <c r="J313" s="52"/>
      <c r="K313" s="52"/>
      <c r="L313" s="41" t="s">
        <v>787</v>
      </c>
      <c r="M313" s="12" t="s">
        <v>1545</v>
      </c>
      <c r="N313" s="28">
        <v>3500</v>
      </c>
      <c r="O313" s="20">
        <f t="shared" si="4"/>
        <v>630</v>
      </c>
      <c r="P313" s="284">
        <v>0</v>
      </c>
      <c r="Q313" s="284">
        <v>315</v>
      </c>
      <c r="R313" s="284">
        <v>315</v>
      </c>
      <c r="S313" s="284">
        <v>0</v>
      </c>
      <c r="T313" s="27">
        <v>4130</v>
      </c>
      <c r="U313" s="53">
        <v>50</v>
      </c>
      <c r="V313" s="12">
        <v>8544</v>
      </c>
      <c r="W313" s="20">
        <f>VLOOKUP(V313,'MASTER PUR-HSN'!$A$4:$E$506,5,FALSE)</f>
        <v>18</v>
      </c>
      <c r="X313" s="12" t="s">
        <v>1482</v>
      </c>
      <c r="Y313" s="41" t="str">
        <f>VLOOKUP(C313,'MASTER PURCHASE PARTY'!$B$4:$E$50002,4,FALSE)</f>
        <v>Local</v>
      </c>
    </row>
    <row r="314" spans="1:25" s="49" customFormat="1">
      <c r="A314" s="45">
        <v>43586</v>
      </c>
      <c r="B314" s="41"/>
      <c r="C314" s="50" t="s">
        <v>884</v>
      </c>
      <c r="D314" s="41" t="str">
        <f>VLOOKUP(C314,'MASTER PURCHASE PARTY'!$B$4:$E$50002,2,FALSE)</f>
        <v>27ADOPJ4418Q1ZV</v>
      </c>
      <c r="E314" s="51">
        <v>1659</v>
      </c>
      <c r="F314" s="52">
        <v>43602</v>
      </c>
      <c r="G314" s="52"/>
      <c r="H314" s="52"/>
      <c r="I314" s="52"/>
      <c r="J314" s="52"/>
      <c r="K314" s="52"/>
      <c r="L314" s="41" t="s">
        <v>787</v>
      </c>
      <c r="M314" s="12" t="s">
        <v>1545</v>
      </c>
      <c r="N314" s="28">
        <v>296</v>
      </c>
      <c r="O314" s="20">
        <f t="shared" si="4"/>
        <v>53.28</v>
      </c>
      <c r="P314" s="284">
        <v>0</v>
      </c>
      <c r="Q314" s="284">
        <v>26.64</v>
      </c>
      <c r="R314" s="284">
        <v>26.64</v>
      </c>
      <c r="S314" s="284">
        <v>0</v>
      </c>
      <c r="T314" s="27">
        <v>349.47999999999996</v>
      </c>
      <c r="U314" s="53">
        <v>200</v>
      </c>
      <c r="V314" s="12">
        <v>7318</v>
      </c>
      <c r="W314" s="20">
        <f>VLOOKUP(V314,'MASTER PUR-HSN'!$A$4:$E$506,5,FALSE)</f>
        <v>18</v>
      </c>
      <c r="X314" s="12" t="s">
        <v>1482</v>
      </c>
      <c r="Y314" s="41" t="str">
        <f>VLOOKUP(C314,'MASTER PURCHASE PARTY'!$B$4:$E$50002,4,FALSE)</f>
        <v>Local</v>
      </c>
    </row>
    <row r="315" spans="1:25" s="49" customFormat="1">
      <c r="A315" s="45">
        <v>43586</v>
      </c>
      <c r="B315" s="41"/>
      <c r="C315" s="50" t="s">
        <v>884</v>
      </c>
      <c r="D315" s="41" t="str">
        <f>VLOOKUP(C315,'MASTER PURCHASE PARTY'!$B$4:$E$50002,2,FALSE)</f>
        <v>27ADOPJ4418Q1ZV</v>
      </c>
      <c r="E315" s="51">
        <v>1659</v>
      </c>
      <c r="F315" s="52">
        <v>43602</v>
      </c>
      <c r="G315" s="52"/>
      <c r="H315" s="52"/>
      <c r="I315" s="52"/>
      <c r="J315" s="52"/>
      <c r="K315" s="52"/>
      <c r="L315" s="41" t="s">
        <v>787</v>
      </c>
      <c r="M315" s="12" t="s">
        <v>1545</v>
      </c>
      <c r="N315" s="28">
        <v>13.56</v>
      </c>
      <c r="O315" s="20">
        <f t="shared" si="4"/>
        <v>2.4407999999999999</v>
      </c>
      <c r="P315" s="284">
        <v>0</v>
      </c>
      <c r="Q315" s="284">
        <v>1.2203999999999999</v>
      </c>
      <c r="R315" s="284">
        <v>1.2203999999999999</v>
      </c>
      <c r="S315" s="284">
        <v>0</v>
      </c>
      <c r="T315" s="27">
        <v>16.000800000000002</v>
      </c>
      <c r="U315" s="53">
        <v>1</v>
      </c>
      <c r="V315" s="12" t="s">
        <v>958</v>
      </c>
      <c r="W315" s="20">
        <f>VLOOKUP(V315,'MASTER PUR-HSN'!$A$4:$E$506,5,FALSE)</f>
        <v>18</v>
      </c>
      <c r="X315" s="12" t="s">
        <v>1482</v>
      </c>
      <c r="Y315" s="41" t="str">
        <f>VLOOKUP(C315,'MASTER PURCHASE PARTY'!$B$4:$E$50002,4,FALSE)</f>
        <v>Local</v>
      </c>
    </row>
    <row r="316" spans="1:25" s="49" customFormat="1">
      <c r="A316" s="45">
        <v>43586</v>
      </c>
      <c r="B316" s="41"/>
      <c r="C316" s="50" t="s">
        <v>884</v>
      </c>
      <c r="D316" s="41" t="str">
        <f>VLOOKUP(C316,'MASTER PURCHASE PARTY'!$B$4:$E$50002,2,FALSE)</f>
        <v>27ADOPJ4418Q1ZV</v>
      </c>
      <c r="E316" s="51">
        <v>1659</v>
      </c>
      <c r="F316" s="52">
        <v>43602</v>
      </c>
      <c r="G316" s="52"/>
      <c r="H316" s="52"/>
      <c r="I316" s="52"/>
      <c r="J316" s="52"/>
      <c r="K316" s="52"/>
      <c r="L316" s="41" t="s">
        <v>787</v>
      </c>
      <c r="M316" s="12" t="s">
        <v>1545</v>
      </c>
      <c r="N316" s="28">
        <v>300</v>
      </c>
      <c r="O316" s="20">
        <f t="shared" si="4"/>
        <v>54</v>
      </c>
      <c r="P316" s="284">
        <v>0</v>
      </c>
      <c r="Q316" s="284">
        <v>27</v>
      </c>
      <c r="R316" s="284">
        <v>27</v>
      </c>
      <c r="S316" s="284">
        <v>0</v>
      </c>
      <c r="T316" s="27">
        <v>354</v>
      </c>
      <c r="U316" s="53">
        <v>1</v>
      </c>
      <c r="V316" s="12">
        <v>8481</v>
      </c>
      <c r="W316" s="20">
        <f>VLOOKUP(V316,'MASTER PUR-HSN'!$A$4:$E$506,5,FALSE)</f>
        <v>18</v>
      </c>
      <c r="X316" s="12" t="s">
        <v>1482</v>
      </c>
      <c r="Y316" s="41" t="str">
        <f>VLOOKUP(C316,'MASTER PURCHASE PARTY'!$B$4:$E$50002,4,FALSE)</f>
        <v>Local</v>
      </c>
    </row>
    <row r="317" spans="1:25" s="49" customFormat="1">
      <c r="A317" s="45">
        <v>43586</v>
      </c>
      <c r="B317" s="41">
        <v>79</v>
      </c>
      <c r="C317" s="50" t="s">
        <v>873</v>
      </c>
      <c r="D317" s="41" t="str">
        <f>VLOOKUP(C317,'MASTER PURCHASE PARTY'!$B$4:$E$50002,2,FALSE)</f>
        <v>27AACFA1881H1ZL</v>
      </c>
      <c r="E317" s="51">
        <v>1683</v>
      </c>
      <c r="F317" s="52">
        <v>43605</v>
      </c>
      <c r="G317" s="52"/>
      <c r="H317" s="52"/>
      <c r="I317" s="52"/>
      <c r="J317" s="52"/>
      <c r="K317" s="52"/>
      <c r="L317" s="41" t="s">
        <v>787</v>
      </c>
      <c r="M317" s="12" t="s">
        <v>1545</v>
      </c>
      <c r="N317" s="28">
        <v>1668</v>
      </c>
      <c r="O317" s="20">
        <f t="shared" si="4"/>
        <v>467.03999999999996</v>
      </c>
      <c r="P317" s="284">
        <v>0</v>
      </c>
      <c r="Q317" s="284">
        <v>233.51999999999998</v>
      </c>
      <c r="R317" s="284">
        <v>233.51999999999998</v>
      </c>
      <c r="S317" s="284">
        <v>0</v>
      </c>
      <c r="T317" s="27">
        <v>2135.04</v>
      </c>
      <c r="U317" s="53">
        <v>600</v>
      </c>
      <c r="V317" s="12">
        <v>87141900</v>
      </c>
      <c r="W317" s="20">
        <f>VLOOKUP(V317,'MASTER PUR-HSN'!$A$4:$E$506,5,FALSE)</f>
        <v>28</v>
      </c>
      <c r="X317" s="12" t="s">
        <v>1482</v>
      </c>
      <c r="Y317" s="41" t="str">
        <f>VLOOKUP(C317,'MASTER PURCHASE PARTY'!$B$4:$E$50002,4,FALSE)</f>
        <v>Local</v>
      </c>
    </row>
    <row r="318" spans="1:25" s="49" customFormat="1">
      <c r="A318" s="45">
        <v>43586</v>
      </c>
      <c r="B318" s="41">
        <v>80</v>
      </c>
      <c r="C318" s="50" t="s">
        <v>857</v>
      </c>
      <c r="D318" s="41" t="str">
        <f>VLOOKUP(C318,'MASTER PURCHASE PARTY'!$B$4:$E$50002,2,FALSE)</f>
        <v>27AABFI6338L1Z3</v>
      </c>
      <c r="E318" s="56" t="s">
        <v>959</v>
      </c>
      <c r="F318" s="52">
        <v>43605</v>
      </c>
      <c r="G318" s="52"/>
      <c r="H318" s="52"/>
      <c r="I318" s="52"/>
      <c r="J318" s="52"/>
      <c r="K318" s="52"/>
      <c r="L318" s="41" t="s">
        <v>787</v>
      </c>
      <c r="M318" s="12" t="s">
        <v>1545</v>
      </c>
      <c r="N318" s="28">
        <v>205</v>
      </c>
      <c r="O318" s="20">
        <f t="shared" si="4"/>
        <v>36.9</v>
      </c>
      <c r="P318" s="284">
        <v>0</v>
      </c>
      <c r="Q318" s="284">
        <v>18.45</v>
      </c>
      <c r="R318" s="284">
        <v>18.45</v>
      </c>
      <c r="S318" s="284">
        <v>0</v>
      </c>
      <c r="T318" s="27">
        <v>241.99999999999997</v>
      </c>
      <c r="U318" s="53">
        <v>2</v>
      </c>
      <c r="V318" s="12">
        <v>74122012</v>
      </c>
      <c r="W318" s="20">
        <f>VLOOKUP(V318,'MASTER PUR-HSN'!$A$4:$E$506,5,FALSE)</f>
        <v>18</v>
      </c>
      <c r="X318" s="12" t="s">
        <v>1482</v>
      </c>
      <c r="Y318" s="41" t="str">
        <f>VLOOKUP(C318,'MASTER PURCHASE PARTY'!$B$4:$E$50002,4,FALSE)</f>
        <v>Local</v>
      </c>
    </row>
    <row r="319" spans="1:25" s="49" customFormat="1">
      <c r="A319" s="45">
        <v>43586</v>
      </c>
      <c r="B319" s="41">
        <v>81</v>
      </c>
      <c r="C319" s="50" t="s">
        <v>954</v>
      </c>
      <c r="D319" s="41" t="str">
        <f>VLOOKUP(C319,'MASTER PURCHASE PARTY'!$B$4:$E$50002,2,FALSE)</f>
        <v>27AAECD2713N1ZK</v>
      </c>
      <c r="E319" s="51">
        <v>7887983227</v>
      </c>
      <c r="F319" s="52">
        <v>43605</v>
      </c>
      <c r="G319" s="52"/>
      <c r="H319" s="52"/>
      <c r="I319" s="52"/>
      <c r="J319" s="52"/>
      <c r="K319" s="52"/>
      <c r="L319" s="41" t="s">
        <v>787</v>
      </c>
      <c r="M319" s="12" t="s">
        <v>1545</v>
      </c>
      <c r="N319" s="28">
        <v>2500</v>
      </c>
      <c r="O319" s="20">
        <f t="shared" si="4"/>
        <v>450</v>
      </c>
      <c r="P319" s="284">
        <v>0</v>
      </c>
      <c r="Q319" s="284">
        <v>225</v>
      </c>
      <c r="R319" s="284">
        <v>225</v>
      </c>
      <c r="S319" s="284">
        <v>0</v>
      </c>
      <c r="T319" s="27">
        <v>2950</v>
      </c>
      <c r="U319" s="53">
        <v>20</v>
      </c>
      <c r="V319" s="12">
        <v>38140010</v>
      </c>
      <c r="W319" s="20">
        <f>VLOOKUP(V319,'MASTER PUR-HSN'!$A$4:$E$506,5,FALSE)</f>
        <v>18</v>
      </c>
      <c r="X319" s="12" t="s">
        <v>1482</v>
      </c>
      <c r="Y319" s="41" t="str">
        <f>VLOOKUP(C319,'MASTER PURCHASE PARTY'!$B$4:$E$50002,4,FALSE)</f>
        <v>Local</v>
      </c>
    </row>
    <row r="320" spans="1:25" s="49" customFormat="1">
      <c r="A320" s="45">
        <v>43586</v>
      </c>
      <c r="B320" s="41"/>
      <c r="C320" s="50" t="s">
        <v>954</v>
      </c>
      <c r="D320" s="41" t="str">
        <f>VLOOKUP(C320,'MASTER PURCHASE PARTY'!$B$4:$E$50002,2,FALSE)</f>
        <v>27AAECD2713N1ZK</v>
      </c>
      <c r="E320" s="51">
        <v>7887983227</v>
      </c>
      <c r="F320" s="52">
        <v>43605</v>
      </c>
      <c r="G320" s="52"/>
      <c r="H320" s="52"/>
      <c r="I320" s="52"/>
      <c r="J320" s="52"/>
      <c r="K320" s="52"/>
      <c r="L320" s="41" t="s">
        <v>787</v>
      </c>
      <c r="M320" s="12" t="s">
        <v>1545</v>
      </c>
      <c r="N320" s="28">
        <v>14960</v>
      </c>
      <c r="O320" s="20">
        <f t="shared" si="4"/>
        <v>2692.7999999999997</v>
      </c>
      <c r="P320" s="284">
        <v>0</v>
      </c>
      <c r="Q320" s="284">
        <v>1346.3999999999999</v>
      </c>
      <c r="R320" s="284">
        <v>1346.3999999999999</v>
      </c>
      <c r="S320" s="284">
        <v>0</v>
      </c>
      <c r="T320" s="27">
        <v>17653</v>
      </c>
      <c r="U320" s="53">
        <v>40</v>
      </c>
      <c r="V320" s="12">
        <v>32082090</v>
      </c>
      <c r="W320" s="20">
        <f>VLOOKUP(V320,'MASTER PUR-HSN'!$A$4:$E$506,5,FALSE)</f>
        <v>18</v>
      </c>
      <c r="X320" s="12" t="s">
        <v>1482</v>
      </c>
      <c r="Y320" s="41" t="str">
        <f>VLOOKUP(C320,'MASTER PURCHASE PARTY'!$B$4:$E$50002,4,FALSE)</f>
        <v>Local</v>
      </c>
    </row>
    <row r="321" spans="1:25" s="49" customFormat="1">
      <c r="A321" s="45">
        <v>43586</v>
      </c>
      <c r="B321" s="41">
        <v>82</v>
      </c>
      <c r="C321" s="50" t="s">
        <v>910</v>
      </c>
      <c r="D321" s="41" t="str">
        <f>VLOOKUP(C321,'MASTER PURCHASE PARTY'!$B$4:$E$50002,2,FALSE)</f>
        <v>27AAACI6297A1ZN</v>
      </c>
      <c r="E321" s="56" t="s">
        <v>960</v>
      </c>
      <c r="F321" s="52">
        <v>43605</v>
      </c>
      <c r="G321" s="52"/>
      <c r="H321" s="52"/>
      <c r="I321" s="52"/>
      <c r="J321" s="52"/>
      <c r="K321" s="52"/>
      <c r="L321" s="41" t="s">
        <v>787</v>
      </c>
      <c r="M321" s="12" t="s">
        <v>1545</v>
      </c>
      <c r="N321" s="28">
        <v>8250</v>
      </c>
      <c r="O321" s="20">
        <f t="shared" si="4"/>
        <v>1485</v>
      </c>
      <c r="P321" s="284">
        <v>0</v>
      </c>
      <c r="Q321" s="284">
        <v>742.5</v>
      </c>
      <c r="R321" s="284">
        <v>742.5</v>
      </c>
      <c r="S321" s="284">
        <v>0</v>
      </c>
      <c r="T321" s="27">
        <v>9735</v>
      </c>
      <c r="U321" s="53">
        <v>11</v>
      </c>
      <c r="V321" s="12">
        <v>3907</v>
      </c>
      <c r="W321" s="20">
        <f>VLOOKUP(V321,'MASTER PUR-HSN'!$A$4:$E$506,5,FALSE)</f>
        <v>18</v>
      </c>
      <c r="X321" s="12" t="s">
        <v>1482</v>
      </c>
      <c r="Y321" s="41" t="str">
        <f>VLOOKUP(C321,'MASTER PURCHASE PARTY'!$B$4:$E$50002,4,FALSE)</f>
        <v>Local</v>
      </c>
    </row>
    <row r="322" spans="1:25" s="49" customFormat="1">
      <c r="A322" s="45">
        <v>43586</v>
      </c>
      <c r="B322" s="41">
        <v>83</v>
      </c>
      <c r="C322" s="50" t="s">
        <v>961</v>
      </c>
      <c r="D322" s="41" t="str">
        <f>VLOOKUP(C322,'MASTER PURCHASE PARTY'!$B$4:$E$50002,2,FALSE)</f>
        <v>27ACMFS6707J1ZL</v>
      </c>
      <c r="E322" s="56" t="s">
        <v>963</v>
      </c>
      <c r="F322" s="52">
        <v>43596</v>
      </c>
      <c r="G322" s="52"/>
      <c r="H322" s="52"/>
      <c r="I322" s="52"/>
      <c r="J322" s="52"/>
      <c r="K322" s="52"/>
      <c r="L322" s="41" t="s">
        <v>842</v>
      </c>
      <c r="M322" s="12" t="s">
        <v>1545</v>
      </c>
      <c r="N322" s="28">
        <v>38220.379999999997</v>
      </c>
      <c r="O322" s="20">
        <f t="shared" si="4"/>
        <v>6879.6684000000005</v>
      </c>
      <c r="P322" s="284">
        <v>0</v>
      </c>
      <c r="Q322" s="284">
        <v>3439.8342000000002</v>
      </c>
      <c r="R322" s="284">
        <v>3439.8342000000002</v>
      </c>
      <c r="S322" s="284">
        <v>0</v>
      </c>
      <c r="T322" s="27">
        <v>45099.998399999989</v>
      </c>
      <c r="U322" s="53">
        <v>11</v>
      </c>
      <c r="V322" s="12">
        <v>38245010</v>
      </c>
      <c r="W322" s="20">
        <f>VLOOKUP(V322,'MASTER PUR-HSN'!$A$4:$E$506,5,FALSE)</f>
        <v>18</v>
      </c>
      <c r="X322" s="12" t="s">
        <v>1482</v>
      </c>
      <c r="Y322" s="41" t="str">
        <f>VLOOKUP(C322,'MASTER PURCHASE PARTY'!$B$4:$E$50002,4,FALSE)</f>
        <v>Local</v>
      </c>
    </row>
    <row r="323" spans="1:25" s="49" customFormat="1">
      <c r="A323" s="45">
        <v>43586</v>
      </c>
      <c r="B323" s="41">
        <v>84</v>
      </c>
      <c r="C323" s="50" t="s">
        <v>848</v>
      </c>
      <c r="D323" s="41" t="str">
        <f>VLOOKUP(C323,'MASTER PURCHASE PARTY'!$B$4:$E$50002,2,FALSE)</f>
        <v>27AAACB4599E1ZL</v>
      </c>
      <c r="E323" s="56" t="s">
        <v>964</v>
      </c>
      <c r="F323" s="52">
        <v>43605</v>
      </c>
      <c r="G323" s="52"/>
      <c r="H323" s="52"/>
      <c r="I323" s="52"/>
      <c r="J323" s="52"/>
      <c r="K323" s="52"/>
      <c r="L323" s="41" t="s">
        <v>787</v>
      </c>
      <c r="M323" s="12" t="s">
        <v>1545</v>
      </c>
      <c r="N323" s="28">
        <v>24168</v>
      </c>
      <c r="O323" s="20">
        <f t="shared" si="4"/>
        <v>4350.24</v>
      </c>
      <c r="P323" s="284">
        <v>0</v>
      </c>
      <c r="Q323" s="284">
        <v>2175.12</v>
      </c>
      <c r="R323" s="284">
        <v>2175.12</v>
      </c>
      <c r="S323" s="284">
        <v>0</v>
      </c>
      <c r="T323" s="27">
        <v>28517.999999999996</v>
      </c>
      <c r="U323" s="53">
        <v>100</v>
      </c>
      <c r="V323" s="12">
        <v>32089090</v>
      </c>
      <c r="W323" s="20">
        <f>VLOOKUP(V323,'MASTER PUR-HSN'!$A$4:$E$506,5,FALSE)</f>
        <v>18</v>
      </c>
      <c r="X323" s="12" t="s">
        <v>1482</v>
      </c>
      <c r="Y323" s="41" t="str">
        <f>VLOOKUP(C323,'MASTER PURCHASE PARTY'!$B$4:$E$50002,4,FALSE)</f>
        <v>Local</v>
      </c>
    </row>
    <row r="324" spans="1:25" s="49" customFormat="1">
      <c r="A324" s="45">
        <v>43586</v>
      </c>
      <c r="B324" s="41">
        <v>85</v>
      </c>
      <c r="C324" s="50" t="s">
        <v>848</v>
      </c>
      <c r="D324" s="41" t="str">
        <f>VLOOKUP(C324,'MASTER PURCHASE PARTY'!$B$4:$E$50002,2,FALSE)</f>
        <v>27AAACB4599E1ZL</v>
      </c>
      <c r="E324" s="56" t="s">
        <v>965</v>
      </c>
      <c r="F324" s="52">
        <v>43605</v>
      </c>
      <c r="G324" s="52"/>
      <c r="H324" s="52"/>
      <c r="I324" s="52"/>
      <c r="J324" s="52"/>
      <c r="K324" s="52"/>
      <c r="L324" s="41" t="s">
        <v>787</v>
      </c>
      <c r="M324" s="12" t="s">
        <v>1545</v>
      </c>
      <c r="N324" s="28">
        <v>4040</v>
      </c>
      <c r="O324" s="20">
        <f t="shared" si="4"/>
        <v>727.19999999999993</v>
      </c>
      <c r="P324" s="284">
        <v>0</v>
      </c>
      <c r="Q324" s="284">
        <v>363.59999999999997</v>
      </c>
      <c r="R324" s="284">
        <v>363.59999999999997</v>
      </c>
      <c r="S324" s="284">
        <v>0</v>
      </c>
      <c r="T324" s="27">
        <v>4767.0000000000009</v>
      </c>
      <c r="U324" s="53">
        <v>40</v>
      </c>
      <c r="V324" s="12">
        <v>38140010</v>
      </c>
      <c r="W324" s="20">
        <f>VLOOKUP(V324,'MASTER PUR-HSN'!$A$4:$E$506,5,FALSE)</f>
        <v>18</v>
      </c>
      <c r="X324" s="12" t="s">
        <v>1482</v>
      </c>
      <c r="Y324" s="41" t="str">
        <f>VLOOKUP(C324,'MASTER PURCHASE PARTY'!$B$4:$E$50002,4,FALSE)</f>
        <v>Local</v>
      </c>
    </row>
    <row r="325" spans="1:25" s="49" customFormat="1">
      <c r="A325" s="45">
        <v>43586</v>
      </c>
      <c r="B325" s="41">
        <v>87</v>
      </c>
      <c r="C325" s="50" t="s">
        <v>873</v>
      </c>
      <c r="D325" s="41" t="str">
        <f>VLOOKUP(C325,'MASTER PURCHASE PARTY'!$B$4:$E$50002,2,FALSE)</f>
        <v>27AACFA1881H1ZL</v>
      </c>
      <c r="E325" s="51">
        <v>1703</v>
      </c>
      <c r="F325" s="52">
        <v>43605</v>
      </c>
      <c r="G325" s="52"/>
      <c r="H325" s="52"/>
      <c r="I325" s="52"/>
      <c r="J325" s="52"/>
      <c r="K325" s="52"/>
      <c r="L325" s="41" t="s">
        <v>787</v>
      </c>
      <c r="M325" s="12" t="s">
        <v>1545</v>
      </c>
      <c r="N325" s="28">
        <v>1668</v>
      </c>
      <c r="O325" s="20">
        <f t="shared" si="4"/>
        <v>467.03999999999996</v>
      </c>
      <c r="P325" s="284">
        <v>0</v>
      </c>
      <c r="Q325" s="284">
        <v>233.51999999999998</v>
      </c>
      <c r="R325" s="284">
        <v>233.51999999999998</v>
      </c>
      <c r="S325" s="284">
        <v>0</v>
      </c>
      <c r="T325" s="27">
        <v>2135.04</v>
      </c>
      <c r="U325" s="53">
        <v>600</v>
      </c>
      <c r="V325" s="12">
        <v>87141900</v>
      </c>
      <c r="W325" s="20">
        <f>VLOOKUP(V325,'MASTER PUR-HSN'!$A$4:$E$506,5,FALSE)</f>
        <v>28</v>
      </c>
      <c r="X325" s="12" t="s">
        <v>1482</v>
      </c>
      <c r="Y325" s="41" t="str">
        <f>VLOOKUP(C325,'MASTER PURCHASE PARTY'!$B$4:$E$50002,4,FALSE)</f>
        <v>Local</v>
      </c>
    </row>
    <row r="326" spans="1:25" s="49" customFormat="1">
      <c r="A326" s="45">
        <v>43586</v>
      </c>
      <c r="B326" s="41">
        <v>88</v>
      </c>
      <c r="C326" s="50" t="s">
        <v>789</v>
      </c>
      <c r="D326" s="41" t="str">
        <f>VLOOKUP(C326,'MASTER PURCHASE PARTY'!$B$4:$E$50002,2,FALSE)</f>
        <v>27AAACT1848E1ZH</v>
      </c>
      <c r="E326" s="56" t="s">
        <v>966</v>
      </c>
      <c r="F326" s="52">
        <v>43605</v>
      </c>
      <c r="G326" s="52"/>
      <c r="H326" s="52"/>
      <c r="I326" s="52"/>
      <c r="J326" s="52"/>
      <c r="K326" s="52"/>
      <c r="L326" s="41" t="s">
        <v>787</v>
      </c>
      <c r="M326" s="12" t="s">
        <v>1545</v>
      </c>
      <c r="N326" s="28">
        <v>7366.25</v>
      </c>
      <c r="O326" s="20">
        <f t="shared" si="4"/>
        <v>2062.5499999999997</v>
      </c>
      <c r="P326" s="284">
        <v>0</v>
      </c>
      <c r="Q326" s="284">
        <v>1031.2749999999999</v>
      </c>
      <c r="R326" s="284">
        <v>1031.2749999999999</v>
      </c>
      <c r="S326" s="284">
        <v>0</v>
      </c>
      <c r="T326" s="27">
        <v>9428.81</v>
      </c>
      <c r="U326" s="53">
        <v>315</v>
      </c>
      <c r="V326" s="12">
        <v>87089900</v>
      </c>
      <c r="W326" s="20">
        <f>VLOOKUP(V326,'MASTER PUR-HSN'!$A$4:$E$506,5,FALSE)</f>
        <v>28</v>
      </c>
      <c r="X326" s="12" t="s">
        <v>1482</v>
      </c>
      <c r="Y326" s="41" t="str">
        <f>VLOOKUP(C326,'MASTER PURCHASE PARTY'!$B$4:$E$50002,4,FALSE)</f>
        <v>Local</v>
      </c>
    </row>
    <row r="327" spans="1:25" s="49" customFormat="1">
      <c r="A327" s="45">
        <v>43586</v>
      </c>
      <c r="B327" s="41">
        <v>89</v>
      </c>
      <c r="C327" s="50" t="s">
        <v>922</v>
      </c>
      <c r="D327" s="41" t="str">
        <f>VLOOKUP(C327,'MASTER PURCHASE PARTY'!$B$4:$E$50002,2,FALSE)</f>
        <v>27AAZFM6461A1ZY</v>
      </c>
      <c r="E327" s="51">
        <v>1282</v>
      </c>
      <c r="F327" s="52">
        <v>43605</v>
      </c>
      <c r="G327" s="52"/>
      <c r="H327" s="52"/>
      <c r="I327" s="52"/>
      <c r="J327" s="52"/>
      <c r="K327" s="52"/>
      <c r="L327" s="41" t="s">
        <v>787</v>
      </c>
      <c r="M327" s="12" t="s">
        <v>1545</v>
      </c>
      <c r="N327" s="28">
        <v>17879.400000000001</v>
      </c>
      <c r="O327" s="20">
        <f t="shared" si="4"/>
        <v>5006.232</v>
      </c>
      <c r="P327" s="284">
        <v>0</v>
      </c>
      <c r="Q327" s="284">
        <v>2503.116</v>
      </c>
      <c r="R327" s="284">
        <v>2503.116</v>
      </c>
      <c r="S327" s="284">
        <v>0</v>
      </c>
      <c r="T327" s="27">
        <v>22885.642000000003</v>
      </c>
      <c r="U327" s="53">
        <v>420</v>
      </c>
      <c r="V327" s="12">
        <v>87082900</v>
      </c>
      <c r="W327" s="20">
        <f>VLOOKUP(V327,'MASTER PUR-HSN'!$A$4:$E$506,5,FALSE)</f>
        <v>28</v>
      </c>
      <c r="X327" s="12" t="s">
        <v>1482</v>
      </c>
      <c r="Y327" s="41" t="str">
        <f>VLOOKUP(C327,'MASTER PURCHASE PARTY'!$B$4:$E$50002,4,FALSE)</f>
        <v>Local</v>
      </c>
    </row>
    <row r="328" spans="1:25" s="49" customFormat="1">
      <c r="A328" s="45">
        <v>43586</v>
      </c>
      <c r="B328" s="41">
        <v>90</v>
      </c>
      <c r="C328" s="50" t="s">
        <v>922</v>
      </c>
      <c r="D328" s="41" t="str">
        <f>VLOOKUP(C328,'MASTER PURCHASE PARTY'!$B$4:$E$50002,2,FALSE)</f>
        <v>27AAZFM6461A1ZY</v>
      </c>
      <c r="E328" s="51">
        <v>1283</v>
      </c>
      <c r="F328" s="52">
        <v>43605</v>
      </c>
      <c r="G328" s="52"/>
      <c r="H328" s="52"/>
      <c r="I328" s="52"/>
      <c r="J328" s="52"/>
      <c r="K328" s="52"/>
      <c r="L328" s="41" t="s">
        <v>787</v>
      </c>
      <c r="M328" s="12" t="s">
        <v>1545</v>
      </c>
      <c r="N328" s="28">
        <v>8035.2</v>
      </c>
      <c r="O328" s="20">
        <f t="shared" ref="O328:O391" si="5">+P328+Q328+R328+S328</f>
        <v>2249.8560000000002</v>
      </c>
      <c r="P328" s="284">
        <v>0</v>
      </c>
      <c r="Q328" s="284">
        <v>1124.9280000000001</v>
      </c>
      <c r="R328" s="284">
        <v>1124.9280000000001</v>
      </c>
      <c r="S328" s="284">
        <v>0</v>
      </c>
      <c r="T328" s="27">
        <v>10285.056</v>
      </c>
      <c r="U328" s="53">
        <v>360</v>
      </c>
      <c r="V328" s="12">
        <v>87082900</v>
      </c>
      <c r="W328" s="20">
        <f>VLOOKUP(V328,'MASTER PUR-HSN'!$A$4:$E$506,5,FALSE)</f>
        <v>28</v>
      </c>
      <c r="X328" s="12" t="s">
        <v>1482</v>
      </c>
      <c r="Y328" s="41" t="str">
        <f>VLOOKUP(C328,'MASTER PURCHASE PARTY'!$B$4:$E$50002,4,FALSE)</f>
        <v>Local</v>
      </c>
    </row>
    <row r="329" spans="1:25" s="49" customFormat="1">
      <c r="A329" s="45">
        <v>43586</v>
      </c>
      <c r="B329" s="41">
        <v>91</v>
      </c>
      <c r="C329" s="50" t="s">
        <v>812</v>
      </c>
      <c r="D329" s="41" t="str">
        <f>VLOOKUP(C329,'MASTER PURCHASE PARTY'!$B$4:$E$50002,2,FALSE)</f>
        <v>27AAACH4211R1ZF</v>
      </c>
      <c r="E329" s="51">
        <v>5510045698</v>
      </c>
      <c r="F329" s="52">
        <v>43605</v>
      </c>
      <c r="G329" s="52"/>
      <c r="H329" s="52"/>
      <c r="I329" s="52"/>
      <c r="J329" s="52"/>
      <c r="K329" s="52"/>
      <c r="L329" s="41" t="s">
        <v>787</v>
      </c>
      <c r="M329" s="12" t="s">
        <v>1545</v>
      </c>
      <c r="N329" s="28">
        <v>26544</v>
      </c>
      <c r="O329" s="20">
        <f t="shared" si="5"/>
        <v>4777.92</v>
      </c>
      <c r="P329" s="284">
        <v>0</v>
      </c>
      <c r="Q329" s="284">
        <v>2388.96</v>
      </c>
      <c r="R329" s="284">
        <v>2388.96</v>
      </c>
      <c r="S329" s="284">
        <v>0</v>
      </c>
      <c r="T329" s="27">
        <v>31321.919999999998</v>
      </c>
      <c r="U329" s="53">
        <v>2400</v>
      </c>
      <c r="V329" s="12">
        <v>85129000</v>
      </c>
      <c r="W329" s="20">
        <f>VLOOKUP(V329,'MASTER PUR-HSN'!$A$4:$E$506,5,FALSE)</f>
        <v>18</v>
      </c>
      <c r="X329" s="12" t="s">
        <v>1482</v>
      </c>
      <c r="Y329" s="41" t="str">
        <f>VLOOKUP(C329,'MASTER PURCHASE PARTY'!$B$4:$E$50002,4,FALSE)</f>
        <v>Local</v>
      </c>
    </row>
    <row r="330" spans="1:25" s="49" customFormat="1">
      <c r="A330" s="45">
        <v>43586</v>
      </c>
      <c r="B330" s="41">
        <v>92</v>
      </c>
      <c r="C330" s="50" t="s">
        <v>786</v>
      </c>
      <c r="D330" s="41" t="str">
        <f>VLOOKUP(C330,'MASTER PURCHASE PARTY'!$B$4:$E$50002,2,FALSE)</f>
        <v>27AAECM8871A1ZF</v>
      </c>
      <c r="E330" s="51">
        <v>192001630</v>
      </c>
      <c r="F330" s="52">
        <v>43605</v>
      </c>
      <c r="G330" s="52"/>
      <c r="H330" s="52"/>
      <c r="I330" s="52"/>
      <c r="J330" s="52"/>
      <c r="K330" s="52"/>
      <c r="L330" s="41" t="s">
        <v>787</v>
      </c>
      <c r="M330" s="12" t="s">
        <v>1545</v>
      </c>
      <c r="N330" s="28">
        <v>17483.52</v>
      </c>
      <c r="O330" s="20">
        <f t="shared" si="5"/>
        <v>4895.3856000000005</v>
      </c>
      <c r="P330" s="284">
        <v>0</v>
      </c>
      <c r="Q330" s="284">
        <v>2447.6928000000003</v>
      </c>
      <c r="R330" s="284">
        <v>2447.6928000000003</v>
      </c>
      <c r="S330" s="284">
        <v>0</v>
      </c>
      <c r="T330" s="27">
        <v>22378.895600000003</v>
      </c>
      <c r="U330" s="53">
        <v>12</v>
      </c>
      <c r="V330" s="12">
        <v>87089900</v>
      </c>
      <c r="W330" s="20">
        <f>VLOOKUP(V330,'MASTER PUR-HSN'!$A$4:$E$506,5,FALSE)</f>
        <v>28</v>
      </c>
      <c r="X330" s="12" t="s">
        <v>1482</v>
      </c>
      <c r="Y330" s="41" t="str">
        <f>VLOOKUP(C330,'MASTER PURCHASE PARTY'!$B$4:$E$50002,4,FALSE)</f>
        <v>Local</v>
      </c>
    </row>
    <row r="331" spans="1:25" s="49" customFormat="1">
      <c r="A331" s="45">
        <v>43586</v>
      </c>
      <c r="B331" s="41">
        <v>93</v>
      </c>
      <c r="C331" s="50" t="s">
        <v>786</v>
      </c>
      <c r="D331" s="41" t="str">
        <f>VLOOKUP(C331,'MASTER PURCHASE PARTY'!$B$4:$E$50002,2,FALSE)</f>
        <v>27AAECM8871A1ZF</v>
      </c>
      <c r="E331" s="51">
        <v>192001631</v>
      </c>
      <c r="F331" s="52">
        <v>43605</v>
      </c>
      <c r="G331" s="52"/>
      <c r="H331" s="52"/>
      <c r="I331" s="52"/>
      <c r="J331" s="52"/>
      <c r="K331" s="52"/>
      <c r="L331" s="41" t="s">
        <v>787</v>
      </c>
      <c r="M331" s="12" t="s">
        <v>1545</v>
      </c>
      <c r="N331" s="28">
        <v>17483.52</v>
      </c>
      <c r="O331" s="20">
        <f t="shared" si="5"/>
        <v>4895.3856000000005</v>
      </c>
      <c r="P331" s="284">
        <v>0</v>
      </c>
      <c r="Q331" s="284">
        <v>2447.6928000000003</v>
      </c>
      <c r="R331" s="284">
        <v>2447.6928000000003</v>
      </c>
      <c r="S331" s="284">
        <v>0</v>
      </c>
      <c r="T331" s="27">
        <v>22378.895600000003</v>
      </c>
      <c r="U331" s="53">
        <v>12</v>
      </c>
      <c r="V331" s="12">
        <v>87089900</v>
      </c>
      <c r="W331" s="20">
        <f>VLOOKUP(V331,'MASTER PUR-HSN'!$A$4:$E$506,5,FALSE)</f>
        <v>28</v>
      </c>
      <c r="X331" s="12" t="s">
        <v>1482</v>
      </c>
      <c r="Y331" s="41" t="str">
        <f>VLOOKUP(C331,'MASTER PURCHASE PARTY'!$B$4:$E$50002,4,FALSE)</f>
        <v>Local</v>
      </c>
    </row>
    <row r="332" spans="1:25" s="49" customFormat="1">
      <c r="A332" s="45">
        <v>43586</v>
      </c>
      <c r="B332" s="41">
        <v>94</v>
      </c>
      <c r="C332" s="50" t="s">
        <v>786</v>
      </c>
      <c r="D332" s="41" t="str">
        <f>VLOOKUP(C332,'MASTER PURCHASE PARTY'!$B$4:$E$50002,2,FALSE)</f>
        <v>27AAECM8871A1ZF</v>
      </c>
      <c r="E332" s="51">
        <v>192001682</v>
      </c>
      <c r="F332" s="52">
        <v>43606</v>
      </c>
      <c r="G332" s="52"/>
      <c r="H332" s="52"/>
      <c r="I332" s="52"/>
      <c r="J332" s="52"/>
      <c r="K332" s="52"/>
      <c r="L332" s="41" t="s">
        <v>787</v>
      </c>
      <c r="M332" s="12" t="s">
        <v>1545</v>
      </c>
      <c r="N332" s="28">
        <v>17483.52</v>
      </c>
      <c r="O332" s="20">
        <f t="shared" si="5"/>
        <v>4895.3856000000005</v>
      </c>
      <c r="P332" s="284">
        <v>0</v>
      </c>
      <c r="Q332" s="284">
        <v>2447.6928000000003</v>
      </c>
      <c r="R332" s="284">
        <v>2447.6928000000003</v>
      </c>
      <c r="S332" s="284">
        <v>0</v>
      </c>
      <c r="T332" s="27">
        <v>22378.895600000003</v>
      </c>
      <c r="U332" s="53">
        <v>12</v>
      </c>
      <c r="V332" s="12">
        <v>87089900</v>
      </c>
      <c r="W332" s="20">
        <f>VLOOKUP(V332,'MASTER PUR-HSN'!$A$4:$E$506,5,FALSE)</f>
        <v>28</v>
      </c>
      <c r="X332" s="12" t="s">
        <v>1482</v>
      </c>
      <c r="Y332" s="41" t="str">
        <f>VLOOKUP(C332,'MASTER PURCHASE PARTY'!$B$4:$E$50002,4,FALSE)</f>
        <v>Local</v>
      </c>
    </row>
    <row r="333" spans="1:25" s="49" customFormat="1">
      <c r="A333" s="45">
        <v>43586</v>
      </c>
      <c r="B333" s="41">
        <v>95</v>
      </c>
      <c r="C333" s="50" t="s">
        <v>786</v>
      </c>
      <c r="D333" s="41" t="str">
        <f>VLOOKUP(C333,'MASTER PURCHASE PARTY'!$B$4:$E$50002,2,FALSE)</f>
        <v>27AAECM8871A1ZF</v>
      </c>
      <c r="E333" s="51">
        <v>192001689</v>
      </c>
      <c r="F333" s="52">
        <v>43606</v>
      </c>
      <c r="G333" s="52"/>
      <c r="H333" s="52"/>
      <c r="I333" s="52"/>
      <c r="J333" s="52"/>
      <c r="K333" s="52"/>
      <c r="L333" s="41" t="s">
        <v>787</v>
      </c>
      <c r="M333" s="12" t="s">
        <v>1545</v>
      </c>
      <c r="N333" s="28">
        <v>17483.52</v>
      </c>
      <c r="O333" s="20">
        <f t="shared" si="5"/>
        <v>4895.3856000000005</v>
      </c>
      <c r="P333" s="284">
        <v>0</v>
      </c>
      <c r="Q333" s="284">
        <v>2447.6928000000003</v>
      </c>
      <c r="R333" s="284">
        <v>2447.6928000000003</v>
      </c>
      <c r="S333" s="284">
        <v>0</v>
      </c>
      <c r="T333" s="27">
        <v>22378.895600000003</v>
      </c>
      <c r="U333" s="53">
        <v>12</v>
      </c>
      <c r="V333" s="12">
        <v>87089900</v>
      </c>
      <c r="W333" s="20">
        <f>VLOOKUP(V333,'MASTER PUR-HSN'!$A$4:$E$506,5,FALSE)</f>
        <v>28</v>
      </c>
      <c r="X333" s="12" t="s">
        <v>1482</v>
      </c>
      <c r="Y333" s="41" t="str">
        <f>VLOOKUP(C333,'MASTER PURCHASE PARTY'!$B$4:$E$50002,4,FALSE)</f>
        <v>Local</v>
      </c>
    </row>
    <row r="334" spans="1:25" s="49" customFormat="1">
      <c r="A334" s="45">
        <v>43586</v>
      </c>
      <c r="B334" s="41">
        <v>96</v>
      </c>
      <c r="C334" s="50" t="s">
        <v>786</v>
      </c>
      <c r="D334" s="41" t="str">
        <f>VLOOKUP(C334,'MASTER PURCHASE PARTY'!$B$4:$E$50002,2,FALSE)</f>
        <v>27AAECM8871A1ZF</v>
      </c>
      <c r="E334" s="51">
        <v>192001690</v>
      </c>
      <c r="F334" s="52">
        <v>43606</v>
      </c>
      <c r="G334" s="52"/>
      <c r="H334" s="52"/>
      <c r="I334" s="52"/>
      <c r="J334" s="52"/>
      <c r="K334" s="52"/>
      <c r="L334" s="41" t="s">
        <v>787</v>
      </c>
      <c r="M334" s="12" t="s">
        <v>1545</v>
      </c>
      <c r="N334" s="28">
        <v>17483.52</v>
      </c>
      <c r="O334" s="20">
        <f t="shared" si="5"/>
        <v>4895.3856000000005</v>
      </c>
      <c r="P334" s="284">
        <v>0</v>
      </c>
      <c r="Q334" s="284">
        <v>2447.6928000000003</v>
      </c>
      <c r="R334" s="284">
        <v>2447.6928000000003</v>
      </c>
      <c r="S334" s="284">
        <v>0</v>
      </c>
      <c r="T334" s="27">
        <v>22378.895600000003</v>
      </c>
      <c r="U334" s="53">
        <v>12</v>
      </c>
      <c r="V334" s="12">
        <v>87089900</v>
      </c>
      <c r="W334" s="20">
        <f>VLOOKUP(V334,'MASTER PUR-HSN'!$A$4:$E$506,5,FALSE)</f>
        <v>28</v>
      </c>
      <c r="X334" s="12" t="s">
        <v>1482</v>
      </c>
      <c r="Y334" s="41" t="str">
        <f>VLOOKUP(C334,'MASTER PURCHASE PARTY'!$B$4:$E$50002,4,FALSE)</f>
        <v>Local</v>
      </c>
    </row>
    <row r="335" spans="1:25" s="49" customFormat="1">
      <c r="A335" s="45">
        <v>43586</v>
      </c>
      <c r="B335" s="41">
        <v>97</v>
      </c>
      <c r="C335" s="50" t="s">
        <v>786</v>
      </c>
      <c r="D335" s="41" t="str">
        <f>VLOOKUP(C335,'MASTER PURCHASE PARTY'!$B$4:$E$50002,2,FALSE)</f>
        <v>27AAECM8871A1ZF</v>
      </c>
      <c r="E335" s="51">
        <v>192001691</v>
      </c>
      <c r="F335" s="52">
        <v>43606</v>
      </c>
      <c r="G335" s="52"/>
      <c r="H335" s="52"/>
      <c r="I335" s="52"/>
      <c r="J335" s="52"/>
      <c r="K335" s="52"/>
      <c r="L335" s="41" t="s">
        <v>787</v>
      </c>
      <c r="M335" s="12" t="s">
        <v>1545</v>
      </c>
      <c r="N335" s="28">
        <v>17483.52</v>
      </c>
      <c r="O335" s="20">
        <f t="shared" si="5"/>
        <v>4895.3856000000005</v>
      </c>
      <c r="P335" s="284">
        <v>0</v>
      </c>
      <c r="Q335" s="284">
        <v>2447.6928000000003</v>
      </c>
      <c r="R335" s="284">
        <v>2447.6928000000003</v>
      </c>
      <c r="S335" s="284">
        <v>0</v>
      </c>
      <c r="T335" s="27">
        <v>22378.895600000003</v>
      </c>
      <c r="U335" s="53">
        <v>12</v>
      </c>
      <c r="V335" s="12">
        <v>87089900</v>
      </c>
      <c r="W335" s="20">
        <f>VLOOKUP(V335,'MASTER PUR-HSN'!$A$4:$E$506,5,FALSE)</f>
        <v>28</v>
      </c>
      <c r="X335" s="12" t="s">
        <v>1482</v>
      </c>
      <c r="Y335" s="41" t="str">
        <f>VLOOKUP(C335,'MASTER PURCHASE PARTY'!$B$4:$E$50002,4,FALSE)</f>
        <v>Local</v>
      </c>
    </row>
    <row r="336" spans="1:25" s="49" customFormat="1">
      <c r="A336" s="45">
        <v>43586</v>
      </c>
      <c r="B336" s="41">
        <v>98</v>
      </c>
      <c r="C336" s="50" t="s">
        <v>922</v>
      </c>
      <c r="D336" s="41" t="str">
        <f>VLOOKUP(C336,'MASTER PURCHASE PARTY'!$B$4:$E$50002,2,FALSE)</f>
        <v>27AAZFM6461A1ZY</v>
      </c>
      <c r="E336" s="51">
        <v>1310</v>
      </c>
      <c r="F336" s="52">
        <v>43606</v>
      </c>
      <c r="G336" s="52"/>
      <c r="H336" s="52"/>
      <c r="I336" s="52"/>
      <c r="J336" s="52"/>
      <c r="K336" s="52"/>
      <c r="L336" s="41" t="s">
        <v>787</v>
      </c>
      <c r="M336" s="12" t="s">
        <v>1545</v>
      </c>
      <c r="N336" s="28">
        <v>6696</v>
      </c>
      <c r="O336" s="20">
        <f t="shared" si="5"/>
        <v>1874.8799999999999</v>
      </c>
      <c r="P336" s="284">
        <v>0</v>
      </c>
      <c r="Q336" s="284">
        <v>937.43999999999994</v>
      </c>
      <c r="R336" s="284">
        <v>937.43999999999994</v>
      </c>
      <c r="S336" s="284">
        <v>0</v>
      </c>
      <c r="T336" s="27">
        <v>8570.8799999999992</v>
      </c>
      <c r="U336" s="53">
        <v>300</v>
      </c>
      <c r="V336" s="12">
        <v>87082900</v>
      </c>
      <c r="W336" s="20">
        <f>VLOOKUP(V336,'MASTER PUR-HSN'!$A$4:$E$506,5,FALSE)</f>
        <v>28</v>
      </c>
      <c r="X336" s="12" t="s">
        <v>1482</v>
      </c>
      <c r="Y336" s="41" t="str">
        <f>VLOOKUP(C336,'MASTER PURCHASE PARTY'!$B$4:$E$50002,4,FALSE)</f>
        <v>Local</v>
      </c>
    </row>
    <row r="337" spans="1:25" s="49" customFormat="1">
      <c r="A337" s="45">
        <v>43586</v>
      </c>
      <c r="B337" s="41">
        <v>99</v>
      </c>
      <c r="C337" s="50" t="s">
        <v>922</v>
      </c>
      <c r="D337" s="41" t="str">
        <f>VLOOKUP(C337,'MASTER PURCHASE PARTY'!$B$4:$E$50002,2,FALSE)</f>
        <v>27AAZFM6461A1ZY</v>
      </c>
      <c r="E337" s="51">
        <v>1309</v>
      </c>
      <c r="F337" s="52">
        <v>43606</v>
      </c>
      <c r="G337" s="52"/>
      <c r="H337" s="52"/>
      <c r="I337" s="52"/>
      <c r="J337" s="52"/>
      <c r="K337" s="52"/>
      <c r="L337" s="41" t="s">
        <v>787</v>
      </c>
      <c r="M337" s="12" t="s">
        <v>1545</v>
      </c>
      <c r="N337" s="28">
        <v>33204.6</v>
      </c>
      <c r="O337" s="20">
        <f t="shared" si="5"/>
        <v>9297.2880000000005</v>
      </c>
      <c r="P337" s="284">
        <v>0</v>
      </c>
      <c r="Q337" s="284">
        <v>4648.6440000000002</v>
      </c>
      <c r="R337" s="284">
        <v>4648.6440000000002</v>
      </c>
      <c r="S337" s="284">
        <v>0</v>
      </c>
      <c r="T337" s="27">
        <v>42501.877999999997</v>
      </c>
      <c r="U337" s="53">
        <v>780</v>
      </c>
      <c r="V337" s="12">
        <v>87082900</v>
      </c>
      <c r="W337" s="20">
        <f>VLOOKUP(V337,'MASTER PUR-HSN'!$A$4:$E$506,5,FALSE)</f>
        <v>28</v>
      </c>
      <c r="X337" s="12" t="s">
        <v>1482</v>
      </c>
      <c r="Y337" s="41" t="str">
        <f>VLOOKUP(C337,'MASTER PURCHASE PARTY'!$B$4:$E$50002,4,FALSE)</f>
        <v>Local</v>
      </c>
    </row>
    <row r="338" spans="1:25" s="49" customFormat="1">
      <c r="A338" s="45">
        <v>43586</v>
      </c>
      <c r="B338" s="41">
        <v>100</v>
      </c>
      <c r="C338" s="50" t="s">
        <v>810</v>
      </c>
      <c r="D338" s="41" t="str">
        <f>VLOOKUP(C338,'MASTER PURCHASE PARTY'!$B$4:$E$50002,2,FALSE)</f>
        <v>27AMMPB3648M1ZO</v>
      </c>
      <c r="E338" s="51">
        <v>849</v>
      </c>
      <c r="F338" s="52">
        <v>43606</v>
      </c>
      <c r="G338" s="52"/>
      <c r="H338" s="52"/>
      <c r="I338" s="52"/>
      <c r="J338" s="52"/>
      <c r="K338" s="52"/>
      <c r="L338" s="41" t="s">
        <v>787</v>
      </c>
      <c r="M338" s="12" t="s">
        <v>1545</v>
      </c>
      <c r="N338" s="28">
        <v>43198.21</v>
      </c>
      <c r="O338" s="20">
        <f t="shared" si="5"/>
        <v>7775.6778000000004</v>
      </c>
      <c r="P338" s="284">
        <v>0</v>
      </c>
      <c r="Q338" s="284">
        <v>3887.8389000000002</v>
      </c>
      <c r="R338" s="284">
        <v>3887.8389000000002</v>
      </c>
      <c r="S338" s="284">
        <v>0</v>
      </c>
      <c r="T338" s="27">
        <v>50973.997800000005</v>
      </c>
      <c r="U338" s="53">
        <v>1879</v>
      </c>
      <c r="V338" s="12">
        <v>85129000</v>
      </c>
      <c r="W338" s="20">
        <f>VLOOKUP(V338,'MASTER PUR-HSN'!$A$4:$E$506,5,FALSE)</f>
        <v>18</v>
      </c>
      <c r="X338" s="12" t="s">
        <v>1482</v>
      </c>
      <c r="Y338" s="41" t="str">
        <f>VLOOKUP(C338,'MASTER PURCHASE PARTY'!$B$4:$E$50002,4,FALSE)</f>
        <v>Local</v>
      </c>
    </row>
    <row r="339" spans="1:25" s="49" customFormat="1">
      <c r="A339" s="45">
        <v>43586</v>
      </c>
      <c r="B339" s="41">
        <v>101</v>
      </c>
      <c r="C339" s="50" t="s">
        <v>810</v>
      </c>
      <c r="D339" s="41" t="str">
        <f>VLOOKUP(C339,'MASTER PURCHASE PARTY'!$B$4:$E$50002,2,FALSE)</f>
        <v>27AMMPB3648M1ZO</v>
      </c>
      <c r="E339" s="51">
        <v>850</v>
      </c>
      <c r="F339" s="52">
        <v>43606</v>
      </c>
      <c r="G339" s="52"/>
      <c r="H339" s="52"/>
      <c r="I339" s="52"/>
      <c r="J339" s="52"/>
      <c r="K339" s="52"/>
      <c r="L339" s="41" t="s">
        <v>787</v>
      </c>
      <c r="M339" s="12" t="s">
        <v>1545</v>
      </c>
      <c r="N339" s="28">
        <v>10287.9</v>
      </c>
      <c r="O339" s="20">
        <f t="shared" si="5"/>
        <v>1851.8219999999999</v>
      </c>
      <c r="P339" s="284">
        <v>0</v>
      </c>
      <c r="Q339" s="284">
        <v>925.91099999999994</v>
      </c>
      <c r="R339" s="284">
        <v>925.91099999999994</v>
      </c>
      <c r="S339" s="284">
        <v>0</v>
      </c>
      <c r="T339" s="27">
        <v>12140.002</v>
      </c>
      <c r="U339" s="53">
        <v>315</v>
      </c>
      <c r="V339" s="12">
        <v>85129000</v>
      </c>
      <c r="W339" s="20">
        <f>VLOOKUP(V339,'MASTER PUR-HSN'!$A$4:$E$506,5,FALSE)</f>
        <v>18</v>
      </c>
      <c r="X339" s="12" t="s">
        <v>1482</v>
      </c>
      <c r="Y339" s="41" t="str">
        <f>VLOOKUP(C339,'MASTER PURCHASE PARTY'!$B$4:$E$50002,4,FALSE)</f>
        <v>Local</v>
      </c>
    </row>
    <row r="340" spans="1:25" s="49" customFormat="1">
      <c r="A340" s="45">
        <v>43586</v>
      </c>
      <c r="B340" s="41">
        <v>102</v>
      </c>
      <c r="C340" s="50" t="s">
        <v>823</v>
      </c>
      <c r="D340" s="41" t="str">
        <f>VLOOKUP(C340,'MASTER PURCHASE PARTY'!$B$4:$E$50002,2,FALSE)</f>
        <v>27AAACG1376N1ZC</v>
      </c>
      <c r="E340" s="56" t="s">
        <v>967</v>
      </c>
      <c r="F340" s="52">
        <v>43606</v>
      </c>
      <c r="G340" s="52"/>
      <c r="H340" s="52"/>
      <c r="I340" s="52"/>
      <c r="J340" s="52"/>
      <c r="K340" s="52"/>
      <c r="L340" s="41" t="s">
        <v>787</v>
      </c>
      <c r="M340" s="12" t="s">
        <v>1545</v>
      </c>
      <c r="N340" s="28">
        <v>14400</v>
      </c>
      <c r="O340" s="20">
        <f t="shared" si="5"/>
        <v>2592</v>
      </c>
      <c r="P340" s="284">
        <v>0</v>
      </c>
      <c r="Q340" s="284">
        <v>1296</v>
      </c>
      <c r="R340" s="284">
        <v>1296</v>
      </c>
      <c r="S340" s="284">
        <v>0</v>
      </c>
      <c r="T340" s="27">
        <v>16992</v>
      </c>
      <c r="U340" s="53">
        <v>40</v>
      </c>
      <c r="V340" s="12">
        <v>32082020</v>
      </c>
      <c r="W340" s="20">
        <f>VLOOKUP(V340,'MASTER PUR-HSN'!$A$4:$E$506,5,FALSE)</f>
        <v>18</v>
      </c>
      <c r="X340" s="12" t="s">
        <v>1482</v>
      </c>
      <c r="Y340" s="41" t="str">
        <f>VLOOKUP(C340,'MASTER PURCHASE PARTY'!$B$4:$E$50002,4,FALSE)</f>
        <v>Local</v>
      </c>
    </row>
    <row r="341" spans="1:25" s="49" customFormat="1">
      <c r="A341" s="45">
        <v>43586</v>
      </c>
      <c r="B341" s="41">
        <v>103</v>
      </c>
      <c r="C341" s="50" t="s">
        <v>823</v>
      </c>
      <c r="D341" s="41" t="str">
        <f>VLOOKUP(C341,'MASTER PURCHASE PARTY'!$B$4:$E$50002,2,FALSE)</f>
        <v>27AAACG1376N1ZC</v>
      </c>
      <c r="E341" s="56" t="s">
        <v>968</v>
      </c>
      <c r="F341" s="52">
        <v>43606</v>
      </c>
      <c r="G341" s="52"/>
      <c r="H341" s="52"/>
      <c r="I341" s="52"/>
      <c r="J341" s="52"/>
      <c r="K341" s="52"/>
      <c r="L341" s="41" t="s">
        <v>787</v>
      </c>
      <c r="M341" s="12" t="s">
        <v>1545</v>
      </c>
      <c r="N341" s="28">
        <v>6600</v>
      </c>
      <c r="O341" s="20">
        <f t="shared" si="5"/>
        <v>1188</v>
      </c>
      <c r="P341" s="284">
        <v>0</v>
      </c>
      <c r="Q341" s="284">
        <v>594</v>
      </c>
      <c r="R341" s="284">
        <v>594</v>
      </c>
      <c r="S341" s="284">
        <v>0</v>
      </c>
      <c r="T341" s="27">
        <v>7788</v>
      </c>
      <c r="U341" s="53">
        <v>20</v>
      </c>
      <c r="V341" s="12">
        <v>32082090</v>
      </c>
      <c r="W341" s="20">
        <f>VLOOKUP(V341,'MASTER PUR-HSN'!$A$4:$E$506,5,FALSE)</f>
        <v>18</v>
      </c>
      <c r="X341" s="12" t="s">
        <v>1482</v>
      </c>
      <c r="Y341" s="41" t="str">
        <f>VLOOKUP(C341,'MASTER PURCHASE PARTY'!$B$4:$E$50002,4,FALSE)</f>
        <v>Local</v>
      </c>
    </row>
    <row r="342" spans="1:25" s="49" customFormat="1">
      <c r="A342" s="45">
        <v>43586</v>
      </c>
      <c r="B342" s="41">
        <v>104</v>
      </c>
      <c r="C342" s="50" t="s">
        <v>823</v>
      </c>
      <c r="D342" s="41" t="str">
        <f>VLOOKUP(C342,'MASTER PURCHASE PARTY'!$B$4:$E$50002,2,FALSE)</f>
        <v>27AAACG1376N1ZC</v>
      </c>
      <c r="E342" s="56" t="s">
        <v>969</v>
      </c>
      <c r="F342" s="52">
        <v>43606</v>
      </c>
      <c r="G342" s="52"/>
      <c r="H342" s="52"/>
      <c r="I342" s="52"/>
      <c r="J342" s="52"/>
      <c r="K342" s="52"/>
      <c r="L342" s="41" t="s">
        <v>787</v>
      </c>
      <c r="M342" s="12" t="s">
        <v>1545</v>
      </c>
      <c r="N342" s="28">
        <v>5544</v>
      </c>
      <c r="O342" s="20">
        <f t="shared" si="5"/>
        <v>997.92</v>
      </c>
      <c r="P342" s="284">
        <v>0</v>
      </c>
      <c r="Q342" s="284">
        <v>498.96</v>
      </c>
      <c r="R342" s="284">
        <v>498.96</v>
      </c>
      <c r="S342" s="284">
        <v>0</v>
      </c>
      <c r="T342" s="27">
        <v>6542</v>
      </c>
      <c r="U342" s="53">
        <v>60</v>
      </c>
      <c r="V342" s="12">
        <v>38140010</v>
      </c>
      <c r="W342" s="20">
        <f>VLOOKUP(V342,'MASTER PUR-HSN'!$A$4:$E$506,5,FALSE)</f>
        <v>18</v>
      </c>
      <c r="X342" s="12" t="s">
        <v>1482</v>
      </c>
      <c r="Y342" s="41" t="str">
        <f>VLOOKUP(C342,'MASTER PURCHASE PARTY'!$B$4:$E$50002,4,FALSE)</f>
        <v>Local</v>
      </c>
    </row>
    <row r="343" spans="1:25" s="49" customFormat="1">
      <c r="A343" s="45">
        <v>43586</v>
      </c>
      <c r="B343" s="41">
        <v>105</v>
      </c>
      <c r="C343" s="50" t="s">
        <v>922</v>
      </c>
      <c r="D343" s="41" t="str">
        <f>VLOOKUP(C343,'MASTER PURCHASE PARTY'!$B$4:$E$50002,2,FALSE)</f>
        <v>27AAZFM6461A1ZY</v>
      </c>
      <c r="E343" s="51">
        <v>1367</v>
      </c>
      <c r="F343" s="52">
        <v>43607</v>
      </c>
      <c r="G343" s="52"/>
      <c r="H343" s="52"/>
      <c r="I343" s="52"/>
      <c r="J343" s="52"/>
      <c r="K343" s="52"/>
      <c r="L343" s="41" t="s">
        <v>787</v>
      </c>
      <c r="M343" s="12" t="s">
        <v>1545</v>
      </c>
      <c r="N343" s="28">
        <v>13392</v>
      </c>
      <c r="O343" s="20">
        <f t="shared" si="5"/>
        <v>3749.7599999999998</v>
      </c>
      <c r="P343" s="284">
        <v>0</v>
      </c>
      <c r="Q343" s="284">
        <v>1874.8799999999999</v>
      </c>
      <c r="R343" s="284">
        <v>1874.8799999999999</v>
      </c>
      <c r="S343" s="284">
        <v>0</v>
      </c>
      <c r="T343" s="27">
        <v>17141.759999999998</v>
      </c>
      <c r="U343" s="53">
        <v>600</v>
      </c>
      <c r="V343" s="12">
        <v>87082900</v>
      </c>
      <c r="W343" s="20">
        <f>VLOOKUP(V343,'MASTER PUR-HSN'!$A$4:$E$506,5,FALSE)</f>
        <v>28</v>
      </c>
      <c r="X343" s="12" t="s">
        <v>1482</v>
      </c>
      <c r="Y343" s="41" t="str">
        <f>VLOOKUP(C343,'MASTER PURCHASE PARTY'!$B$4:$E$50002,4,FALSE)</f>
        <v>Local</v>
      </c>
    </row>
    <row r="344" spans="1:25" s="49" customFormat="1">
      <c r="A344" s="45">
        <v>43586</v>
      </c>
      <c r="B344" s="41">
        <v>106</v>
      </c>
      <c r="C344" s="50" t="s">
        <v>816</v>
      </c>
      <c r="D344" s="41" t="str">
        <f>VLOOKUP(C344,'MASTER PURCHASE PARTY'!$B$4:$E$50002,2,FALSE)</f>
        <v>27AAHFP1154B1ZN</v>
      </c>
      <c r="E344" s="56" t="s">
        <v>970</v>
      </c>
      <c r="F344" s="52">
        <v>43608</v>
      </c>
      <c r="G344" s="52"/>
      <c r="H344" s="52"/>
      <c r="I344" s="52"/>
      <c r="J344" s="52"/>
      <c r="K344" s="52"/>
      <c r="L344" s="41" t="s">
        <v>787</v>
      </c>
      <c r="M344" s="12" t="s">
        <v>1545</v>
      </c>
      <c r="N344" s="28">
        <v>2400</v>
      </c>
      <c r="O344" s="20">
        <f t="shared" si="5"/>
        <v>120</v>
      </c>
      <c r="P344" s="284">
        <v>0</v>
      </c>
      <c r="Q344" s="284">
        <v>60</v>
      </c>
      <c r="R344" s="284">
        <v>60</v>
      </c>
      <c r="S344" s="284">
        <v>0</v>
      </c>
      <c r="T344" s="27">
        <v>2520</v>
      </c>
      <c r="U344" s="53">
        <v>200</v>
      </c>
      <c r="V344" s="12">
        <v>62160010</v>
      </c>
      <c r="W344" s="20">
        <f>VLOOKUP(V344,'MASTER PUR-HSN'!$A$4:$E$506,5,FALSE)</f>
        <v>5</v>
      </c>
      <c r="X344" s="12" t="s">
        <v>1482</v>
      </c>
      <c r="Y344" s="41" t="str">
        <f>VLOOKUP(C344,'MASTER PURCHASE PARTY'!$B$4:$E$50002,4,FALSE)</f>
        <v>Local</v>
      </c>
    </row>
    <row r="345" spans="1:25" s="49" customFormat="1">
      <c r="A345" s="45">
        <v>43586</v>
      </c>
      <c r="B345" s="41"/>
      <c r="C345" s="50" t="s">
        <v>816</v>
      </c>
      <c r="D345" s="41" t="str">
        <f>VLOOKUP(C345,'MASTER PURCHASE PARTY'!$B$4:$E$50002,2,FALSE)</f>
        <v>27AAHFP1154B1ZN</v>
      </c>
      <c r="E345" s="56" t="s">
        <v>970</v>
      </c>
      <c r="F345" s="52">
        <v>43608</v>
      </c>
      <c r="G345" s="52"/>
      <c r="H345" s="52"/>
      <c r="I345" s="52"/>
      <c r="J345" s="52"/>
      <c r="K345" s="52"/>
      <c r="L345" s="41" t="s">
        <v>787</v>
      </c>
      <c r="M345" s="12" t="s">
        <v>1545</v>
      </c>
      <c r="N345" s="28">
        <v>120</v>
      </c>
      <c r="O345" s="20">
        <f t="shared" si="5"/>
        <v>21.599999999999998</v>
      </c>
      <c r="P345" s="284">
        <v>0</v>
      </c>
      <c r="Q345" s="284">
        <v>10.799999999999999</v>
      </c>
      <c r="R345" s="284">
        <v>10.799999999999999</v>
      </c>
      <c r="S345" s="284">
        <v>0</v>
      </c>
      <c r="T345" s="27">
        <v>141.60000000000002</v>
      </c>
      <c r="U345" s="53">
        <v>6</v>
      </c>
      <c r="V345" s="12" t="s">
        <v>798</v>
      </c>
      <c r="W345" s="20">
        <f>VLOOKUP(V345,'MASTER PUR-HSN'!$A$4:$E$506,5,FALSE)</f>
        <v>18</v>
      </c>
      <c r="X345" s="12" t="s">
        <v>1482</v>
      </c>
      <c r="Y345" s="41" t="str">
        <f>VLOOKUP(C345,'MASTER PURCHASE PARTY'!$B$4:$E$50002,4,FALSE)</f>
        <v>Local</v>
      </c>
    </row>
    <row r="346" spans="1:25" s="49" customFormat="1">
      <c r="A346" s="45">
        <v>43586</v>
      </c>
      <c r="B346" s="41"/>
      <c r="C346" s="50" t="s">
        <v>816</v>
      </c>
      <c r="D346" s="41" t="str">
        <f>VLOOKUP(C346,'MASTER PURCHASE PARTY'!$B$4:$E$50002,2,FALSE)</f>
        <v>27AAHFP1154B1ZN</v>
      </c>
      <c r="E346" s="56" t="s">
        <v>970</v>
      </c>
      <c r="F346" s="52">
        <v>43608</v>
      </c>
      <c r="G346" s="52"/>
      <c r="H346" s="52"/>
      <c r="I346" s="52"/>
      <c r="J346" s="52"/>
      <c r="K346" s="52"/>
      <c r="L346" s="41" t="s">
        <v>787</v>
      </c>
      <c r="M346" s="12" t="s">
        <v>1545</v>
      </c>
      <c r="N346" s="28">
        <v>990</v>
      </c>
      <c r="O346" s="20">
        <f t="shared" si="5"/>
        <v>49.5</v>
      </c>
      <c r="P346" s="284">
        <v>0</v>
      </c>
      <c r="Q346" s="284">
        <v>24.75</v>
      </c>
      <c r="R346" s="284">
        <v>24.75</v>
      </c>
      <c r="S346" s="284">
        <v>0</v>
      </c>
      <c r="T346" s="27">
        <v>1039.8</v>
      </c>
      <c r="U346" s="53">
        <v>30</v>
      </c>
      <c r="V346" s="12">
        <v>60060000</v>
      </c>
      <c r="W346" s="20">
        <f>VLOOKUP(V346,'MASTER PUR-HSN'!$A$4:$E$506,5,FALSE)</f>
        <v>5</v>
      </c>
      <c r="X346" s="12" t="s">
        <v>1482</v>
      </c>
      <c r="Y346" s="41" t="str">
        <f>VLOOKUP(C346,'MASTER PURCHASE PARTY'!$B$4:$E$50002,4,FALSE)</f>
        <v>Local</v>
      </c>
    </row>
    <row r="347" spans="1:25" s="49" customFormat="1">
      <c r="A347" s="45">
        <v>43586</v>
      </c>
      <c r="B347" s="41"/>
      <c r="C347" s="50" t="s">
        <v>816</v>
      </c>
      <c r="D347" s="41" t="str">
        <f>VLOOKUP(C347,'MASTER PURCHASE PARTY'!$B$4:$E$50002,2,FALSE)</f>
        <v>27AAHFP1154B1ZN</v>
      </c>
      <c r="E347" s="56" t="s">
        <v>970</v>
      </c>
      <c r="F347" s="52">
        <v>43608</v>
      </c>
      <c r="G347" s="52"/>
      <c r="H347" s="52"/>
      <c r="I347" s="52"/>
      <c r="J347" s="52"/>
      <c r="K347" s="52"/>
      <c r="L347" s="41" t="s">
        <v>787</v>
      </c>
      <c r="M347" s="12" t="s">
        <v>1545</v>
      </c>
      <c r="N347" s="28">
        <v>320</v>
      </c>
      <c r="O347" s="20">
        <f t="shared" si="5"/>
        <v>57.6</v>
      </c>
      <c r="P347" s="284">
        <v>0</v>
      </c>
      <c r="Q347" s="284">
        <v>28.8</v>
      </c>
      <c r="R347" s="284">
        <v>28.8</v>
      </c>
      <c r="S347" s="284">
        <v>0</v>
      </c>
      <c r="T347" s="27">
        <v>377.6</v>
      </c>
      <c r="U347" s="53">
        <v>1</v>
      </c>
      <c r="V347" s="12">
        <v>84701000</v>
      </c>
      <c r="W347" s="20">
        <f>VLOOKUP(V347,'MASTER PUR-HSN'!$A$4:$E$506,5,FALSE)</f>
        <v>18</v>
      </c>
      <c r="X347" s="12" t="s">
        <v>1482</v>
      </c>
      <c r="Y347" s="41" t="str">
        <f>VLOOKUP(C347,'MASTER PURCHASE PARTY'!$B$4:$E$50002,4,FALSE)</f>
        <v>Local</v>
      </c>
    </row>
    <row r="348" spans="1:25" s="49" customFormat="1">
      <c r="A348" s="45">
        <v>43586</v>
      </c>
      <c r="B348" s="41">
        <v>107</v>
      </c>
      <c r="C348" s="50" t="s">
        <v>875</v>
      </c>
      <c r="D348" s="41" t="str">
        <f>VLOOKUP(C348,'MASTER PURCHASE PARTY'!$B$4:$E$50002,2,FALSE)</f>
        <v>27AAQCS7977M1Z3</v>
      </c>
      <c r="E348" s="56" t="s">
        <v>971</v>
      </c>
      <c r="F348" s="52">
        <v>43605</v>
      </c>
      <c r="G348" s="52"/>
      <c r="H348" s="52"/>
      <c r="I348" s="52"/>
      <c r="J348" s="52"/>
      <c r="K348" s="52"/>
      <c r="L348" s="41" t="s">
        <v>787</v>
      </c>
      <c r="M348" s="12" t="s">
        <v>1545</v>
      </c>
      <c r="N348" s="28">
        <v>2450</v>
      </c>
      <c r="O348" s="20">
        <f t="shared" si="5"/>
        <v>441</v>
      </c>
      <c r="P348" s="284">
        <v>0</v>
      </c>
      <c r="Q348" s="284">
        <v>220.5</v>
      </c>
      <c r="R348" s="284">
        <v>220.5</v>
      </c>
      <c r="S348" s="284">
        <v>0</v>
      </c>
      <c r="T348" s="27">
        <v>2891</v>
      </c>
      <c r="U348" s="53">
        <v>35</v>
      </c>
      <c r="V348" s="12">
        <v>29023000</v>
      </c>
      <c r="W348" s="20">
        <f>VLOOKUP(V348,'MASTER PUR-HSN'!$A$4:$E$506,5,FALSE)</f>
        <v>18</v>
      </c>
      <c r="X348" s="12" t="s">
        <v>1482</v>
      </c>
      <c r="Y348" s="41" t="str">
        <f>VLOOKUP(C348,'MASTER PURCHASE PARTY'!$B$4:$E$50002,4,FALSE)</f>
        <v>Local</v>
      </c>
    </row>
    <row r="349" spans="1:25" s="49" customFormat="1">
      <c r="A349" s="45">
        <v>43586</v>
      </c>
      <c r="B349" s="41">
        <v>108</v>
      </c>
      <c r="C349" s="50" t="s">
        <v>873</v>
      </c>
      <c r="D349" s="41" t="str">
        <f>VLOOKUP(C349,'MASTER PURCHASE PARTY'!$B$4:$E$50002,2,FALSE)</f>
        <v>27AACFA1881H1ZL</v>
      </c>
      <c r="E349" s="51">
        <v>1771</v>
      </c>
      <c r="F349" s="52">
        <v>43607</v>
      </c>
      <c r="G349" s="52"/>
      <c r="H349" s="52"/>
      <c r="I349" s="52"/>
      <c r="J349" s="52"/>
      <c r="K349" s="52"/>
      <c r="L349" s="41" t="s">
        <v>787</v>
      </c>
      <c r="M349" s="12" t="s">
        <v>1545</v>
      </c>
      <c r="N349" s="28">
        <v>1946</v>
      </c>
      <c r="O349" s="20">
        <f t="shared" si="5"/>
        <v>544.88</v>
      </c>
      <c r="P349" s="284">
        <v>0</v>
      </c>
      <c r="Q349" s="284">
        <v>272.44</v>
      </c>
      <c r="R349" s="284">
        <v>272.44</v>
      </c>
      <c r="S349" s="284">
        <v>0</v>
      </c>
      <c r="T349" s="27">
        <v>2490.88</v>
      </c>
      <c r="U349" s="53">
        <v>700</v>
      </c>
      <c r="V349" s="12">
        <v>87141900</v>
      </c>
      <c r="W349" s="20">
        <f>VLOOKUP(V349,'MASTER PUR-HSN'!$A$4:$E$506,5,FALSE)</f>
        <v>28</v>
      </c>
      <c r="X349" s="12" t="s">
        <v>1482</v>
      </c>
      <c r="Y349" s="41" t="str">
        <f>VLOOKUP(C349,'MASTER PURCHASE PARTY'!$B$4:$E$50002,4,FALSE)</f>
        <v>Local</v>
      </c>
    </row>
    <row r="350" spans="1:25" s="49" customFormat="1">
      <c r="A350" s="45">
        <v>43586</v>
      </c>
      <c r="B350" s="41">
        <v>109</v>
      </c>
      <c r="C350" s="50" t="s">
        <v>812</v>
      </c>
      <c r="D350" s="41" t="str">
        <f>VLOOKUP(C350,'MASTER PURCHASE PARTY'!$B$4:$E$50002,2,FALSE)</f>
        <v>27AAACH4211R1ZF</v>
      </c>
      <c r="E350" s="51">
        <v>5510045999</v>
      </c>
      <c r="F350" s="52">
        <v>43608</v>
      </c>
      <c r="G350" s="52"/>
      <c r="H350" s="52"/>
      <c r="I350" s="52"/>
      <c r="J350" s="52"/>
      <c r="K350" s="52"/>
      <c r="L350" s="41" t="s">
        <v>787</v>
      </c>
      <c r="M350" s="12" t="s">
        <v>1545</v>
      </c>
      <c r="N350" s="28">
        <v>45124.800000000003</v>
      </c>
      <c r="O350" s="20">
        <f t="shared" si="5"/>
        <v>8122.4640000000009</v>
      </c>
      <c r="P350" s="284">
        <v>0</v>
      </c>
      <c r="Q350" s="284">
        <v>4061.2320000000004</v>
      </c>
      <c r="R350" s="284">
        <v>4061.2320000000004</v>
      </c>
      <c r="S350" s="284">
        <v>0</v>
      </c>
      <c r="T350" s="27">
        <v>53247.26400000001</v>
      </c>
      <c r="U350" s="53">
        <v>4080</v>
      </c>
      <c r="V350" s="12">
        <v>85129000</v>
      </c>
      <c r="W350" s="20">
        <f>VLOOKUP(V350,'MASTER PUR-HSN'!$A$4:$E$506,5,FALSE)</f>
        <v>18</v>
      </c>
      <c r="X350" s="12" t="s">
        <v>1482</v>
      </c>
      <c r="Y350" s="41" t="str">
        <f>VLOOKUP(C350,'MASTER PURCHASE PARTY'!$B$4:$E$50002,4,FALSE)</f>
        <v>Local</v>
      </c>
    </row>
    <row r="351" spans="1:25" s="49" customFormat="1">
      <c r="A351" s="45">
        <v>43586</v>
      </c>
      <c r="B351" s="41">
        <v>110</v>
      </c>
      <c r="C351" s="50" t="s">
        <v>823</v>
      </c>
      <c r="D351" s="41" t="str">
        <f>VLOOKUP(C351,'MASTER PURCHASE PARTY'!$B$4:$E$50002,2,FALSE)</f>
        <v>27AAACG1376N1ZC</v>
      </c>
      <c r="E351" s="56" t="s">
        <v>972</v>
      </c>
      <c r="F351" s="52">
        <v>43607</v>
      </c>
      <c r="G351" s="52"/>
      <c r="H351" s="52"/>
      <c r="I351" s="52"/>
      <c r="J351" s="52"/>
      <c r="K351" s="52"/>
      <c r="L351" s="41" t="s">
        <v>787</v>
      </c>
      <c r="M351" s="12" t="s">
        <v>1545</v>
      </c>
      <c r="N351" s="28">
        <v>34879</v>
      </c>
      <c r="O351" s="20">
        <f t="shared" si="5"/>
        <v>6278.22</v>
      </c>
      <c r="P351" s="284">
        <v>0</v>
      </c>
      <c r="Q351" s="284">
        <v>3139.11</v>
      </c>
      <c r="R351" s="284">
        <v>3139.11</v>
      </c>
      <c r="S351" s="284">
        <v>0</v>
      </c>
      <c r="T351" s="27">
        <v>41157</v>
      </c>
      <c r="U351" s="53">
        <v>100</v>
      </c>
      <c r="V351" s="12">
        <v>32082090</v>
      </c>
      <c r="W351" s="20">
        <f>VLOOKUP(V351,'MASTER PUR-HSN'!$A$4:$E$506,5,FALSE)</f>
        <v>18</v>
      </c>
      <c r="X351" s="12" t="s">
        <v>1482</v>
      </c>
      <c r="Y351" s="41" t="str">
        <f>VLOOKUP(C351,'MASTER PURCHASE PARTY'!$B$4:$E$50002,4,FALSE)</f>
        <v>Local</v>
      </c>
    </row>
    <row r="352" spans="1:25" s="49" customFormat="1">
      <c r="A352" s="45">
        <v>43586</v>
      </c>
      <c r="B352" s="41">
        <v>111</v>
      </c>
      <c r="C352" s="50" t="s">
        <v>823</v>
      </c>
      <c r="D352" s="41" t="str">
        <f>VLOOKUP(C352,'MASTER PURCHASE PARTY'!$B$4:$E$50002,2,FALSE)</f>
        <v>27AAACG1376N1ZC</v>
      </c>
      <c r="E352" s="56" t="s">
        <v>973</v>
      </c>
      <c r="F352" s="52">
        <v>43607</v>
      </c>
      <c r="G352" s="52"/>
      <c r="H352" s="52"/>
      <c r="I352" s="52"/>
      <c r="J352" s="52"/>
      <c r="K352" s="52"/>
      <c r="L352" s="41" t="s">
        <v>787</v>
      </c>
      <c r="M352" s="12" t="s">
        <v>1545</v>
      </c>
      <c r="N352" s="28">
        <v>3696</v>
      </c>
      <c r="O352" s="20">
        <f t="shared" si="5"/>
        <v>665.28</v>
      </c>
      <c r="P352" s="284">
        <v>0</v>
      </c>
      <c r="Q352" s="284">
        <v>332.64</v>
      </c>
      <c r="R352" s="284">
        <v>332.64</v>
      </c>
      <c r="S352" s="284">
        <v>0</v>
      </c>
      <c r="T352" s="27">
        <v>4361</v>
      </c>
      <c r="U352" s="53">
        <v>40</v>
      </c>
      <c r="V352" s="12">
        <v>38140010</v>
      </c>
      <c r="W352" s="20">
        <f>VLOOKUP(V352,'MASTER PUR-HSN'!$A$4:$E$506,5,FALSE)</f>
        <v>18</v>
      </c>
      <c r="X352" s="12" t="s">
        <v>1482</v>
      </c>
      <c r="Y352" s="41" t="str">
        <f>VLOOKUP(C352,'MASTER PURCHASE PARTY'!$B$4:$E$50002,4,FALSE)</f>
        <v>Local</v>
      </c>
    </row>
    <row r="353" spans="1:25" s="49" customFormat="1">
      <c r="A353" s="45">
        <v>43586</v>
      </c>
      <c r="B353" s="41">
        <v>112</v>
      </c>
      <c r="C353" s="50" t="s">
        <v>786</v>
      </c>
      <c r="D353" s="41" t="str">
        <f>VLOOKUP(C353,'MASTER PURCHASE PARTY'!$B$4:$E$50002,2,FALSE)</f>
        <v>27AAECM8871A1ZF</v>
      </c>
      <c r="E353" s="51">
        <v>192001808</v>
      </c>
      <c r="F353" s="52">
        <v>43609</v>
      </c>
      <c r="G353" s="52"/>
      <c r="H353" s="52"/>
      <c r="I353" s="52"/>
      <c r="J353" s="52"/>
      <c r="K353" s="52"/>
      <c r="L353" s="41" t="s">
        <v>787</v>
      </c>
      <c r="M353" s="12" t="s">
        <v>1545</v>
      </c>
      <c r="N353" s="28">
        <v>17483.52</v>
      </c>
      <c r="O353" s="20">
        <f t="shared" si="5"/>
        <v>4895.3856000000005</v>
      </c>
      <c r="P353" s="284">
        <v>0</v>
      </c>
      <c r="Q353" s="284">
        <v>2447.6928000000003</v>
      </c>
      <c r="R353" s="284">
        <v>2447.6928000000003</v>
      </c>
      <c r="S353" s="284">
        <v>0</v>
      </c>
      <c r="T353" s="27">
        <v>22378.895600000003</v>
      </c>
      <c r="U353" s="53">
        <v>12</v>
      </c>
      <c r="V353" s="12">
        <v>87089900</v>
      </c>
      <c r="W353" s="20">
        <f>VLOOKUP(V353,'MASTER PUR-HSN'!$A$4:$E$506,5,FALSE)</f>
        <v>28</v>
      </c>
      <c r="X353" s="12" t="s">
        <v>1482</v>
      </c>
      <c r="Y353" s="41" t="str">
        <f>VLOOKUP(C353,'MASTER PURCHASE PARTY'!$B$4:$E$50002,4,FALSE)</f>
        <v>Local</v>
      </c>
    </row>
    <row r="354" spans="1:25" s="49" customFormat="1">
      <c r="A354" s="45">
        <v>43586</v>
      </c>
      <c r="B354" s="41">
        <v>113</v>
      </c>
      <c r="C354" s="50" t="s">
        <v>786</v>
      </c>
      <c r="D354" s="41" t="str">
        <f>VLOOKUP(C354,'MASTER PURCHASE PARTY'!$B$4:$E$50002,2,FALSE)</f>
        <v>27AAECM8871A1ZF</v>
      </c>
      <c r="E354" s="51">
        <v>192001809</v>
      </c>
      <c r="F354" s="52">
        <v>43609</v>
      </c>
      <c r="G354" s="52"/>
      <c r="H354" s="52"/>
      <c r="I354" s="52"/>
      <c r="J354" s="52"/>
      <c r="K354" s="52"/>
      <c r="L354" s="41" t="s">
        <v>787</v>
      </c>
      <c r="M354" s="12" t="s">
        <v>1545</v>
      </c>
      <c r="N354" s="28">
        <v>17483.52</v>
      </c>
      <c r="O354" s="20">
        <f t="shared" si="5"/>
        <v>4895.3856000000005</v>
      </c>
      <c r="P354" s="284">
        <v>0</v>
      </c>
      <c r="Q354" s="284">
        <v>2447.6928000000003</v>
      </c>
      <c r="R354" s="284">
        <v>2447.6928000000003</v>
      </c>
      <c r="S354" s="284">
        <v>0</v>
      </c>
      <c r="T354" s="27">
        <v>22378.895600000003</v>
      </c>
      <c r="U354" s="53">
        <v>12</v>
      </c>
      <c r="V354" s="12">
        <v>87089900</v>
      </c>
      <c r="W354" s="20">
        <f>VLOOKUP(V354,'MASTER PUR-HSN'!$A$4:$E$506,5,FALSE)</f>
        <v>28</v>
      </c>
      <c r="X354" s="12" t="s">
        <v>1482</v>
      </c>
      <c r="Y354" s="41" t="str">
        <f>VLOOKUP(C354,'MASTER PURCHASE PARTY'!$B$4:$E$50002,4,FALSE)</f>
        <v>Local</v>
      </c>
    </row>
    <row r="355" spans="1:25" s="49" customFormat="1">
      <c r="A355" s="45">
        <v>43586</v>
      </c>
      <c r="B355" s="41">
        <v>114</v>
      </c>
      <c r="C355" s="50" t="s">
        <v>873</v>
      </c>
      <c r="D355" s="41" t="str">
        <f>VLOOKUP(C355,'MASTER PURCHASE PARTY'!$B$4:$E$50002,2,FALSE)</f>
        <v>27AACFA1881H1ZL</v>
      </c>
      <c r="E355" s="51">
        <v>1881</v>
      </c>
      <c r="F355" s="52">
        <v>43609</v>
      </c>
      <c r="G355" s="52"/>
      <c r="H355" s="52"/>
      <c r="I355" s="52"/>
      <c r="J355" s="52"/>
      <c r="K355" s="52"/>
      <c r="L355" s="41" t="s">
        <v>787</v>
      </c>
      <c r="M355" s="12" t="s">
        <v>1545</v>
      </c>
      <c r="N355" s="28">
        <v>2502</v>
      </c>
      <c r="O355" s="20">
        <f t="shared" si="5"/>
        <v>700.56</v>
      </c>
      <c r="P355" s="284">
        <v>0</v>
      </c>
      <c r="Q355" s="284">
        <v>350.28</v>
      </c>
      <c r="R355" s="284">
        <v>350.28</v>
      </c>
      <c r="S355" s="284">
        <v>0</v>
      </c>
      <c r="T355" s="27">
        <v>3202.5599999999995</v>
      </c>
      <c r="U355" s="53">
        <v>900</v>
      </c>
      <c r="V355" s="12">
        <v>87141900</v>
      </c>
      <c r="W355" s="20">
        <f>VLOOKUP(V355,'MASTER PUR-HSN'!$A$4:$E$506,5,FALSE)</f>
        <v>28</v>
      </c>
      <c r="X355" s="12" t="s">
        <v>1482</v>
      </c>
      <c r="Y355" s="41" t="str">
        <f>VLOOKUP(C355,'MASTER PURCHASE PARTY'!$B$4:$E$50002,4,FALSE)</f>
        <v>Local</v>
      </c>
    </row>
    <row r="356" spans="1:25" s="49" customFormat="1">
      <c r="A356" s="45">
        <v>43586</v>
      </c>
      <c r="B356" s="41">
        <v>115</v>
      </c>
      <c r="C356" s="50" t="s">
        <v>823</v>
      </c>
      <c r="D356" s="41" t="str">
        <f>VLOOKUP(C356,'MASTER PURCHASE PARTY'!$B$4:$E$50002,2,FALSE)</f>
        <v>27AAACG1376N1ZC</v>
      </c>
      <c r="E356" s="56" t="s">
        <v>974</v>
      </c>
      <c r="F356" s="52">
        <v>43609</v>
      </c>
      <c r="G356" s="52"/>
      <c r="H356" s="52"/>
      <c r="I356" s="52"/>
      <c r="J356" s="52"/>
      <c r="K356" s="52"/>
      <c r="L356" s="41" t="s">
        <v>787</v>
      </c>
      <c r="M356" s="12" t="s">
        <v>1545</v>
      </c>
      <c r="N356" s="28">
        <v>69758</v>
      </c>
      <c r="O356" s="20">
        <f t="shared" si="5"/>
        <v>12556.44</v>
      </c>
      <c r="P356" s="284">
        <v>0</v>
      </c>
      <c r="Q356" s="284">
        <v>6278.22</v>
      </c>
      <c r="R356" s="284">
        <v>6278.22</v>
      </c>
      <c r="S356" s="284">
        <v>0</v>
      </c>
      <c r="T356" s="27">
        <v>82314</v>
      </c>
      <c r="U356" s="53">
        <v>200</v>
      </c>
      <c r="V356" s="12">
        <v>32082090</v>
      </c>
      <c r="W356" s="20">
        <f>VLOOKUP(V356,'MASTER PUR-HSN'!$A$4:$E$506,5,FALSE)</f>
        <v>18</v>
      </c>
      <c r="X356" s="12" t="s">
        <v>1482</v>
      </c>
      <c r="Y356" s="41" t="str">
        <f>VLOOKUP(C356,'MASTER PURCHASE PARTY'!$B$4:$E$50002,4,FALSE)</f>
        <v>Local</v>
      </c>
    </row>
    <row r="357" spans="1:25" s="49" customFormat="1">
      <c r="A357" s="45">
        <v>43586</v>
      </c>
      <c r="B357" s="41">
        <v>116</v>
      </c>
      <c r="C357" s="50" t="s">
        <v>823</v>
      </c>
      <c r="D357" s="41" t="str">
        <f>VLOOKUP(C357,'MASTER PURCHASE PARTY'!$B$4:$E$50002,2,FALSE)</f>
        <v>27AAACG1376N1ZC</v>
      </c>
      <c r="E357" s="56" t="s">
        <v>975</v>
      </c>
      <c r="F357" s="52">
        <v>43609</v>
      </c>
      <c r="G357" s="52"/>
      <c r="H357" s="52"/>
      <c r="I357" s="52"/>
      <c r="J357" s="52"/>
      <c r="K357" s="52"/>
      <c r="L357" s="41" t="s">
        <v>787</v>
      </c>
      <c r="M357" s="12" t="s">
        <v>1545</v>
      </c>
      <c r="N357" s="28">
        <v>9240</v>
      </c>
      <c r="O357" s="20">
        <f t="shared" si="5"/>
        <v>1663.2</v>
      </c>
      <c r="P357" s="284">
        <v>0</v>
      </c>
      <c r="Q357" s="284">
        <v>831.6</v>
      </c>
      <c r="R357" s="284">
        <v>831.6</v>
      </c>
      <c r="S357" s="284">
        <v>0</v>
      </c>
      <c r="T357" s="27">
        <v>10903</v>
      </c>
      <c r="U357" s="53">
        <v>100</v>
      </c>
      <c r="V357" s="12">
        <v>38140010</v>
      </c>
      <c r="W357" s="20">
        <f>VLOOKUP(V357,'MASTER PUR-HSN'!$A$4:$E$506,5,FALSE)</f>
        <v>18</v>
      </c>
      <c r="X357" s="12" t="s">
        <v>1482</v>
      </c>
      <c r="Y357" s="41" t="str">
        <f>VLOOKUP(C357,'MASTER PURCHASE PARTY'!$B$4:$E$50002,4,FALSE)</f>
        <v>Local</v>
      </c>
    </row>
    <row r="358" spans="1:25" s="49" customFormat="1">
      <c r="A358" s="45">
        <v>43586</v>
      </c>
      <c r="B358" s="41">
        <v>117</v>
      </c>
      <c r="C358" s="50" t="s">
        <v>786</v>
      </c>
      <c r="D358" s="41" t="str">
        <f>VLOOKUP(C358,'MASTER PURCHASE PARTY'!$B$4:$E$50002,2,FALSE)</f>
        <v>27AAECM8871A1ZF</v>
      </c>
      <c r="E358" s="51">
        <v>192001824</v>
      </c>
      <c r="F358" s="52">
        <v>43609</v>
      </c>
      <c r="G358" s="52"/>
      <c r="H358" s="52"/>
      <c r="I358" s="52"/>
      <c r="J358" s="52"/>
      <c r="K358" s="52"/>
      <c r="L358" s="41" t="s">
        <v>787</v>
      </c>
      <c r="M358" s="12" t="s">
        <v>1545</v>
      </c>
      <c r="N358" s="28">
        <v>17483.52</v>
      </c>
      <c r="O358" s="20">
        <f t="shared" si="5"/>
        <v>4895.3856000000005</v>
      </c>
      <c r="P358" s="284">
        <v>0</v>
      </c>
      <c r="Q358" s="284">
        <v>2447.6928000000003</v>
      </c>
      <c r="R358" s="284">
        <v>2447.6928000000003</v>
      </c>
      <c r="S358" s="284">
        <v>0</v>
      </c>
      <c r="T358" s="27">
        <v>22378.895600000003</v>
      </c>
      <c r="U358" s="53">
        <v>12</v>
      </c>
      <c r="V358" s="12">
        <v>87089900</v>
      </c>
      <c r="W358" s="20">
        <f>VLOOKUP(V358,'MASTER PUR-HSN'!$A$4:$E$506,5,FALSE)</f>
        <v>28</v>
      </c>
      <c r="X358" s="12" t="s">
        <v>1482</v>
      </c>
      <c r="Y358" s="41" t="str">
        <f>VLOOKUP(C358,'MASTER PURCHASE PARTY'!$B$4:$E$50002,4,FALSE)</f>
        <v>Local</v>
      </c>
    </row>
    <row r="359" spans="1:25" s="49" customFormat="1">
      <c r="A359" s="45">
        <v>43586</v>
      </c>
      <c r="B359" s="41">
        <v>118</v>
      </c>
      <c r="C359" s="50" t="s">
        <v>786</v>
      </c>
      <c r="D359" s="41" t="str">
        <f>VLOOKUP(C359,'MASTER PURCHASE PARTY'!$B$4:$E$50002,2,FALSE)</f>
        <v>27AAECM8871A1ZF</v>
      </c>
      <c r="E359" s="51">
        <v>192001825</v>
      </c>
      <c r="F359" s="52">
        <v>43609</v>
      </c>
      <c r="G359" s="52"/>
      <c r="H359" s="52"/>
      <c r="I359" s="52"/>
      <c r="J359" s="52"/>
      <c r="K359" s="52"/>
      <c r="L359" s="41" t="s">
        <v>787</v>
      </c>
      <c r="M359" s="12" t="s">
        <v>1545</v>
      </c>
      <c r="N359" s="28">
        <v>17483.52</v>
      </c>
      <c r="O359" s="20">
        <f t="shared" si="5"/>
        <v>4895.3856000000005</v>
      </c>
      <c r="P359" s="284">
        <v>0</v>
      </c>
      <c r="Q359" s="284">
        <v>2447.6928000000003</v>
      </c>
      <c r="R359" s="284">
        <v>2447.6928000000003</v>
      </c>
      <c r="S359" s="284">
        <v>0</v>
      </c>
      <c r="T359" s="27">
        <v>22378.895600000003</v>
      </c>
      <c r="U359" s="53">
        <v>12</v>
      </c>
      <c r="V359" s="12">
        <v>87089900</v>
      </c>
      <c r="W359" s="20">
        <f>VLOOKUP(V359,'MASTER PUR-HSN'!$A$4:$E$506,5,FALSE)</f>
        <v>28</v>
      </c>
      <c r="X359" s="12" t="s">
        <v>1482</v>
      </c>
      <c r="Y359" s="41" t="str">
        <f>VLOOKUP(C359,'MASTER PURCHASE PARTY'!$B$4:$E$50002,4,FALSE)</f>
        <v>Local</v>
      </c>
    </row>
    <row r="360" spans="1:25" s="49" customFormat="1">
      <c r="A360" s="45">
        <v>43586</v>
      </c>
      <c r="B360" s="41">
        <v>119</v>
      </c>
      <c r="C360" s="50" t="s">
        <v>870</v>
      </c>
      <c r="D360" s="41" t="str">
        <f>VLOOKUP(C360,'MASTER PURCHASE PARTY'!$B$4:$E$50002,2,FALSE)</f>
        <v>27AHVPG8951G1ZQ</v>
      </c>
      <c r="E360" s="56" t="s">
        <v>976</v>
      </c>
      <c r="F360" s="52">
        <v>43609</v>
      </c>
      <c r="G360" s="52"/>
      <c r="H360" s="52"/>
      <c r="I360" s="52"/>
      <c r="J360" s="52"/>
      <c r="K360" s="52"/>
      <c r="L360" s="41" t="s">
        <v>787</v>
      </c>
      <c r="M360" s="12" t="s">
        <v>1545</v>
      </c>
      <c r="N360" s="28">
        <v>300</v>
      </c>
      <c r="O360" s="20">
        <f t="shared" si="5"/>
        <v>54</v>
      </c>
      <c r="P360" s="284">
        <v>0</v>
      </c>
      <c r="Q360" s="284">
        <v>27</v>
      </c>
      <c r="R360" s="284">
        <v>27</v>
      </c>
      <c r="S360" s="284">
        <v>0</v>
      </c>
      <c r="T360" s="27">
        <v>354.2</v>
      </c>
      <c r="U360" s="53">
        <v>1</v>
      </c>
      <c r="V360" s="12">
        <v>37079090</v>
      </c>
      <c r="W360" s="20">
        <f>VLOOKUP(V360,'MASTER PUR-HSN'!$A$4:$E$506,5,FALSE)</f>
        <v>18</v>
      </c>
      <c r="X360" s="12" t="s">
        <v>1482</v>
      </c>
      <c r="Y360" s="41" t="str">
        <f>VLOOKUP(C360,'MASTER PURCHASE PARTY'!$B$4:$E$50002,4,FALSE)</f>
        <v>Local</v>
      </c>
    </row>
    <row r="361" spans="1:25" s="49" customFormat="1">
      <c r="A361" s="45">
        <v>43586</v>
      </c>
      <c r="B361" s="41"/>
      <c r="C361" s="50" t="s">
        <v>870</v>
      </c>
      <c r="D361" s="41" t="str">
        <f>VLOOKUP(C361,'MASTER PURCHASE PARTY'!$B$4:$E$50002,2,FALSE)</f>
        <v>27AHVPG8951G1ZQ</v>
      </c>
      <c r="E361" s="56" t="s">
        <v>976</v>
      </c>
      <c r="F361" s="52">
        <v>43609</v>
      </c>
      <c r="G361" s="52"/>
      <c r="H361" s="52"/>
      <c r="I361" s="52"/>
      <c r="J361" s="52"/>
      <c r="K361" s="52"/>
      <c r="L361" s="41" t="s">
        <v>787</v>
      </c>
      <c r="M361" s="12" t="s">
        <v>1545</v>
      </c>
      <c r="N361" s="28">
        <v>110</v>
      </c>
      <c r="O361" s="20">
        <f t="shared" si="5"/>
        <v>19.8</v>
      </c>
      <c r="P361" s="284">
        <v>0</v>
      </c>
      <c r="Q361" s="284">
        <v>9.9</v>
      </c>
      <c r="R361" s="284">
        <v>9.9</v>
      </c>
      <c r="S361" s="284">
        <v>0</v>
      </c>
      <c r="T361" s="27">
        <v>129.80000000000001</v>
      </c>
      <c r="U361" s="53">
        <v>1</v>
      </c>
      <c r="V361" s="12">
        <v>8506</v>
      </c>
      <c r="W361" s="20">
        <f>VLOOKUP(V361,'MASTER PUR-HSN'!$A$4:$E$506,5,FALSE)</f>
        <v>18</v>
      </c>
      <c r="X361" s="12" t="s">
        <v>1482</v>
      </c>
      <c r="Y361" s="41" t="str">
        <f>VLOOKUP(C361,'MASTER PURCHASE PARTY'!$B$4:$E$50002,4,FALSE)</f>
        <v>Local</v>
      </c>
    </row>
    <row r="362" spans="1:25" s="49" customFormat="1">
      <c r="A362" s="45">
        <v>43586</v>
      </c>
      <c r="B362" s="41">
        <v>120</v>
      </c>
      <c r="C362" s="50" t="s">
        <v>870</v>
      </c>
      <c r="D362" s="41" t="str">
        <f>VLOOKUP(C362,'MASTER PURCHASE PARTY'!$B$4:$E$50002,2,FALSE)</f>
        <v>27AHVPG8951G1ZQ</v>
      </c>
      <c r="E362" s="56" t="s">
        <v>977</v>
      </c>
      <c r="F362" s="52">
        <v>43610</v>
      </c>
      <c r="G362" s="52"/>
      <c r="H362" s="52"/>
      <c r="I362" s="52"/>
      <c r="J362" s="52"/>
      <c r="K362" s="52"/>
      <c r="L362" s="41" t="s">
        <v>787</v>
      </c>
      <c r="M362" s="12" t="s">
        <v>1545</v>
      </c>
      <c r="N362" s="28">
        <v>300</v>
      </c>
      <c r="O362" s="20">
        <f t="shared" si="5"/>
        <v>54</v>
      </c>
      <c r="P362" s="284">
        <v>0</v>
      </c>
      <c r="Q362" s="284">
        <v>27</v>
      </c>
      <c r="R362" s="284">
        <v>27</v>
      </c>
      <c r="S362" s="284">
        <v>0</v>
      </c>
      <c r="T362" s="27">
        <v>354.2</v>
      </c>
      <c r="U362" s="53">
        <v>1</v>
      </c>
      <c r="V362" s="12">
        <v>37079090</v>
      </c>
      <c r="W362" s="20">
        <f>VLOOKUP(V362,'MASTER PUR-HSN'!$A$4:$E$506,5,FALSE)</f>
        <v>18</v>
      </c>
      <c r="X362" s="12" t="s">
        <v>1482</v>
      </c>
      <c r="Y362" s="41" t="str">
        <f>VLOOKUP(C362,'MASTER PURCHASE PARTY'!$B$4:$E$50002,4,FALSE)</f>
        <v>Local</v>
      </c>
    </row>
    <row r="363" spans="1:25" s="49" customFormat="1">
      <c r="A363" s="45">
        <v>43586</v>
      </c>
      <c r="B363" s="41">
        <v>121</v>
      </c>
      <c r="C363" s="50" t="s">
        <v>846</v>
      </c>
      <c r="D363" s="41" t="str">
        <f>VLOOKUP(C363,'MASTER PURCHASE PARTY'!$B$4:$E$50002,2,FALSE)</f>
        <v>27AAACM2185R1ZX</v>
      </c>
      <c r="E363" s="51">
        <v>9330003845</v>
      </c>
      <c r="F363" s="52">
        <v>43610</v>
      </c>
      <c r="G363" s="52"/>
      <c r="H363" s="52"/>
      <c r="I363" s="52"/>
      <c r="J363" s="52"/>
      <c r="K363" s="52"/>
      <c r="L363" s="41" t="s">
        <v>787</v>
      </c>
      <c r="M363" s="12" t="s">
        <v>1545</v>
      </c>
      <c r="N363" s="28">
        <v>13283</v>
      </c>
      <c r="O363" s="20">
        <f t="shared" si="5"/>
        <v>2390.94</v>
      </c>
      <c r="P363" s="284">
        <v>0</v>
      </c>
      <c r="Q363" s="284">
        <v>1195.47</v>
      </c>
      <c r="R363" s="284">
        <v>1195.47</v>
      </c>
      <c r="S363" s="284">
        <v>0</v>
      </c>
      <c r="T363" s="27">
        <v>15673.999999999998</v>
      </c>
      <c r="U363" s="53">
        <v>37</v>
      </c>
      <c r="V363" s="12">
        <v>32082090</v>
      </c>
      <c r="W363" s="20">
        <f>VLOOKUP(V363,'MASTER PUR-HSN'!$A$4:$E$506,5,FALSE)</f>
        <v>18</v>
      </c>
      <c r="X363" s="12" t="s">
        <v>1482</v>
      </c>
      <c r="Y363" s="41" t="str">
        <f>VLOOKUP(C363,'MASTER PURCHASE PARTY'!$B$4:$E$50002,4,FALSE)</f>
        <v>Local</v>
      </c>
    </row>
    <row r="364" spans="1:25" s="49" customFormat="1">
      <c r="A364" s="45">
        <v>43586</v>
      </c>
      <c r="B364" s="41">
        <v>122</v>
      </c>
      <c r="C364" s="50" t="s">
        <v>839</v>
      </c>
      <c r="D364" s="41" t="str">
        <f>VLOOKUP(C364,'MASTER PURCHASE PARTY'!$B$4:$E$50002,2,FALSE)</f>
        <v>27APHPD1073Q1ZM</v>
      </c>
      <c r="E364" s="56" t="s">
        <v>978</v>
      </c>
      <c r="F364" s="52">
        <v>43593</v>
      </c>
      <c r="G364" s="52"/>
      <c r="H364" s="52"/>
      <c r="I364" s="52"/>
      <c r="J364" s="52"/>
      <c r="K364" s="52"/>
      <c r="L364" s="41" t="s">
        <v>787</v>
      </c>
      <c r="M364" s="12" t="s">
        <v>1545</v>
      </c>
      <c r="N364" s="28">
        <v>43200</v>
      </c>
      <c r="O364" s="20">
        <f t="shared" si="5"/>
        <v>7776</v>
      </c>
      <c r="P364" s="284">
        <v>0</v>
      </c>
      <c r="Q364" s="284">
        <v>3888</v>
      </c>
      <c r="R364" s="284">
        <v>3888</v>
      </c>
      <c r="S364" s="284">
        <v>0</v>
      </c>
      <c r="T364" s="27">
        <v>50976</v>
      </c>
      <c r="U364" s="53">
        <v>216</v>
      </c>
      <c r="V364" s="12">
        <v>998873</v>
      </c>
      <c r="W364" s="20">
        <f>VLOOKUP(V364,'MASTER PUR-HSN'!$A$4:$E$506,5,FALSE)</f>
        <v>18</v>
      </c>
      <c r="X364" s="12" t="s">
        <v>1482</v>
      </c>
      <c r="Y364" s="41" t="str">
        <f>VLOOKUP(C364,'MASTER PURCHASE PARTY'!$B$4:$E$50002,4,FALSE)</f>
        <v>Local</v>
      </c>
    </row>
    <row r="365" spans="1:25" s="49" customFormat="1">
      <c r="A365" s="45">
        <v>43586</v>
      </c>
      <c r="B365" s="41"/>
      <c r="C365" s="50" t="s">
        <v>839</v>
      </c>
      <c r="D365" s="41" t="str">
        <f>VLOOKUP(C365,'MASTER PURCHASE PARTY'!$B$4:$E$50002,2,FALSE)</f>
        <v>27APHPD1073Q1ZM</v>
      </c>
      <c r="E365" s="56" t="s">
        <v>978</v>
      </c>
      <c r="F365" s="52">
        <v>43593</v>
      </c>
      <c r="G365" s="52"/>
      <c r="H365" s="52"/>
      <c r="I365" s="52"/>
      <c r="J365" s="52"/>
      <c r="K365" s="52"/>
      <c r="L365" s="41" t="s">
        <v>787</v>
      </c>
      <c r="M365" s="12" t="s">
        <v>1545</v>
      </c>
      <c r="N365" s="28">
        <v>22750</v>
      </c>
      <c r="O365" s="20">
        <f t="shared" si="5"/>
        <v>4095</v>
      </c>
      <c r="P365" s="284">
        <v>0</v>
      </c>
      <c r="Q365" s="284">
        <v>2047.5</v>
      </c>
      <c r="R365" s="284">
        <v>2047.5</v>
      </c>
      <c r="S365" s="284">
        <v>0</v>
      </c>
      <c r="T365" s="27">
        <v>26845</v>
      </c>
      <c r="U365" s="53">
        <v>65</v>
      </c>
      <c r="V365" s="12">
        <v>84778090</v>
      </c>
      <c r="W365" s="20">
        <f>VLOOKUP(V365,'MASTER PUR-HSN'!$A$4:$E$506,5,FALSE)</f>
        <v>18</v>
      </c>
      <c r="X365" s="12" t="s">
        <v>1482</v>
      </c>
      <c r="Y365" s="41" t="str">
        <f>VLOOKUP(C365,'MASTER PURCHASE PARTY'!$B$4:$E$50002,4,FALSE)</f>
        <v>Local</v>
      </c>
    </row>
    <row r="366" spans="1:25" s="49" customFormat="1">
      <c r="A366" s="45">
        <v>43586</v>
      </c>
      <c r="B366" s="41">
        <v>123</v>
      </c>
      <c r="C366" s="50" t="s">
        <v>786</v>
      </c>
      <c r="D366" s="41" t="str">
        <f>VLOOKUP(C366,'MASTER PURCHASE PARTY'!$B$4:$E$50002,2,FALSE)</f>
        <v>27AAECM8871A1ZF</v>
      </c>
      <c r="E366" s="51">
        <v>192001853</v>
      </c>
      <c r="F366" s="52">
        <v>43593</v>
      </c>
      <c r="G366" s="52"/>
      <c r="H366" s="52"/>
      <c r="I366" s="52"/>
      <c r="J366" s="52"/>
      <c r="K366" s="52"/>
      <c r="L366" s="41" t="s">
        <v>787</v>
      </c>
      <c r="M366" s="12" t="s">
        <v>1545</v>
      </c>
      <c r="N366" s="28">
        <v>17483.52</v>
      </c>
      <c r="O366" s="20">
        <f t="shared" si="5"/>
        <v>4895.3856000000005</v>
      </c>
      <c r="P366" s="284">
        <v>0</v>
      </c>
      <c r="Q366" s="284">
        <v>2447.6928000000003</v>
      </c>
      <c r="R366" s="284">
        <v>2447.6928000000003</v>
      </c>
      <c r="S366" s="284">
        <v>0</v>
      </c>
      <c r="T366" s="27">
        <v>22378.895600000003</v>
      </c>
      <c r="U366" s="53">
        <v>12</v>
      </c>
      <c r="V366" s="12">
        <v>87089900</v>
      </c>
      <c r="W366" s="20">
        <f>VLOOKUP(V366,'MASTER PUR-HSN'!$A$4:$E$506,5,FALSE)</f>
        <v>28</v>
      </c>
      <c r="X366" s="12" t="s">
        <v>1482</v>
      </c>
      <c r="Y366" s="41" t="str">
        <f>VLOOKUP(C366,'MASTER PURCHASE PARTY'!$B$4:$E$50002,4,FALSE)</f>
        <v>Local</v>
      </c>
    </row>
    <row r="367" spans="1:25" s="49" customFormat="1">
      <c r="A367" s="45">
        <v>43586</v>
      </c>
      <c r="B367" s="41">
        <v>124</v>
      </c>
      <c r="C367" s="50" t="s">
        <v>789</v>
      </c>
      <c r="D367" s="41" t="str">
        <f>VLOOKUP(C367,'MASTER PURCHASE PARTY'!$B$4:$E$50002,2,FALSE)</f>
        <v>27AAACT1848E1ZH</v>
      </c>
      <c r="E367" s="56" t="s">
        <v>979</v>
      </c>
      <c r="F367" s="52">
        <v>43610</v>
      </c>
      <c r="G367" s="52"/>
      <c r="H367" s="52"/>
      <c r="I367" s="52"/>
      <c r="J367" s="52"/>
      <c r="K367" s="52"/>
      <c r="L367" s="41" t="s">
        <v>787</v>
      </c>
      <c r="M367" s="12" t="s">
        <v>1545</v>
      </c>
      <c r="N367" s="28">
        <v>5770.8</v>
      </c>
      <c r="O367" s="20">
        <f t="shared" si="5"/>
        <v>1615.8240000000001</v>
      </c>
      <c r="P367" s="284">
        <v>0</v>
      </c>
      <c r="Q367" s="284">
        <v>807.91200000000003</v>
      </c>
      <c r="R367" s="284">
        <v>807.91200000000003</v>
      </c>
      <c r="S367" s="284">
        <v>0</v>
      </c>
      <c r="T367" s="27">
        <v>7386.6340000000009</v>
      </c>
      <c r="U367" s="53">
        <v>36</v>
      </c>
      <c r="V367" s="12">
        <v>87082900</v>
      </c>
      <c r="W367" s="20">
        <f>VLOOKUP(V367,'MASTER PUR-HSN'!$A$4:$E$506,5,FALSE)</f>
        <v>28</v>
      </c>
      <c r="X367" s="12" t="s">
        <v>1482</v>
      </c>
      <c r="Y367" s="41" t="str">
        <f>VLOOKUP(C367,'MASTER PURCHASE PARTY'!$B$4:$E$50002,4,FALSE)</f>
        <v>Local</v>
      </c>
    </row>
    <row r="368" spans="1:25" s="49" customFormat="1">
      <c r="A368" s="45">
        <v>43586</v>
      </c>
      <c r="B368" s="41">
        <v>125</v>
      </c>
      <c r="C368" s="50" t="s">
        <v>834</v>
      </c>
      <c r="D368" s="41" t="str">
        <f>VLOOKUP(C368,'MASTER PURCHASE PARTY'!$B$4:$E$50002,2,FALSE)</f>
        <v>23AAACT6376M1ZZ</v>
      </c>
      <c r="E368" s="51">
        <v>19605190</v>
      </c>
      <c r="F368" s="52">
        <v>43610</v>
      </c>
      <c r="G368" s="52"/>
      <c r="H368" s="52"/>
      <c r="I368" s="52"/>
      <c r="J368" s="52"/>
      <c r="K368" s="52"/>
      <c r="L368" s="41" t="s">
        <v>787</v>
      </c>
      <c r="M368" s="12" t="s">
        <v>1545</v>
      </c>
      <c r="N368" s="28">
        <v>3013.12</v>
      </c>
      <c r="O368" s="20">
        <f t="shared" si="5"/>
        <v>843.67359999999996</v>
      </c>
      <c r="P368" s="284">
        <v>843.67359999999996</v>
      </c>
      <c r="Q368" s="284">
        <v>0</v>
      </c>
      <c r="R368" s="284">
        <v>0</v>
      </c>
      <c r="S368" s="284">
        <v>0</v>
      </c>
      <c r="T368" s="27">
        <v>3856.7936</v>
      </c>
      <c r="U368" s="53">
        <v>4</v>
      </c>
      <c r="V368" s="12">
        <v>87081090</v>
      </c>
      <c r="W368" s="20">
        <f>VLOOKUP(V368,'MASTER PUR-HSN'!$A$4:$E$506,5,FALSE)</f>
        <v>28</v>
      </c>
      <c r="X368" s="12" t="s">
        <v>1482</v>
      </c>
      <c r="Y368" s="41" t="str">
        <f>VLOOKUP(C368,'MASTER PURCHASE PARTY'!$B$4:$E$50002,4,FALSE)</f>
        <v>Oms</v>
      </c>
    </row>
    <row r="369" spans="1:25" s="49" customFormat="1">
      <c r="A369" s="45">
        <v>43586</v>
      </c>
      <c r="B369" s="41">
        <v>126</v>
      </c>
      <c r="C369" s="50" t="s">
        <v>922</v>
      </c>
      <c r="D369" s="41" t="str">
        <f>VLOOKUP(C369,'MASTER PURCHASE PARTY'!$B$4:$E$50002,2,FALSE)</f>
        <v>27AAZFM6461A1ZY</v>
      </c>
      <c r="E369" s="51">
        <v>1458</v>
      </c>
      <c r="F369" s="52">
        <v>43611</v>
      </c>
      <c r="G369" s="52"/>
      <c r="H369" s="52"/>
      <c r="I369" s="52"/>
      <c r="J369" s="52"/>
      <c r="K369" s="52"/>
      <c r="L369" s="41" t="s">
        <v>787</v>
      </c>
      <c r="M369" s="12" t="s">
        <v>1545</v>
      </c>
      <c r="N369" s="28">
        <v>16176.6</v>
      </c>
      <c r="O369" s="20">
        <f t="shared" si="5"/>
        <v>4529.4479999999994</v>
      </c>
      <c r="P369" s="284">
        <v>0</v>
      </c>
      <c r="Q369" s="284">
        <v>2264.7239999999997</v>
      </c>
      <c r="R369" s="284">
        <v>2264.7239999999997</v>
      </c>
      <c r="S369" s="284">
        <v>0</v>
      </c>
      <c r="T369" s="27">
        <v>20706.038</v>
      </c>
      <c r="U369" s="53">
        <v>380</v>
      </c>
      <c r="V369" s="12">
        <v>87082900</v>
      </c>
      <c r="W369" s="20">
        <f>VLOOKUP(V369,'MASTER PUR-HSN'!$A$4:$E$506,5,FALSE)</f>
        <v>28</v>
      </c>
      <c r="X369" s="12" t="s">
        <v>1482</v>
      </c>
      <c r="Y369" s="41" t="str">
        <f>VLOOKUP(C369,'MASTER PURCHASE PARTY'!$B$4:$E$50002,4,FALSE)</f>
        <v>Local</v>
      </c>
    </row>
    <row r="370" spans="1:25" s="49" customFormat="1">
      <c r="A370" s="45">
        <v>43586</v>
      </c>
      <c r="B370" s="41">
        <v>127</v>
      </c>
      <c r="C370" s="50" t="s">
        <v>922</v>
      </c>
      <c r="D370" s="41" t="str">
        <f>VLOOKUP(C370,'MASTER PURCHASE PARTY'!$B$4:$E$50002,2,FALSE)</f>
        <v>27AAZFM6461A1ZY</v>
      </c>
      <c r="E370" s="51">
        <v>1459</v>
      </c>
      <c r="F370" s="52">
        <v>43611</v>
      </c>
      <c r="G370" s="52"/>
      <c r="H370" s="52"/>
      <c r="I370" s="52"/>
      <c r="J370" s="52"/>
      <c r="K370" s="52"/>
      <c r="L370" s="41" t="s">
        <v>787</v>
      </c>
      <c r="M370" s="12" t="s">
        <v>1545</v>
      </c>
      <c r="N370" s="28">
        <v>17409.599999999999</v>
      </c>
      <c r="O370" s="20">
        <f t="shared" si="5"/>
        <v>4874.6879999999992</v>
      </c>
      <c r="P370" s="284">
        <v>0</v>
      </c>
      <c r="Q370" s="284">
        <v>2437.3439999999996</v>
      </c>
      <c r="R370" s="284">
        <v>2437.3439999999996</v>
      </c>
      <c r="S370" s="284">
        <v>0</v>
      </c>
      <c r="T370" s="27">
        <v>22284.278000000002</v>
      </c>
      <c r="U370" s="53">
        <v>780</v>
      </c>
      <c r="V370" s="12">
        <v>87082900</v>
      </c>
      <c r="W370" s="20">
        <f>VLOOKUP(V370,'MASTER PUR-HSN'!$A$4:$E$506,5,FALSE)</f>
        <v>28</v>
      </c>
      <c r="X370" s="12" t="s">
        <v>1482</v>
      </c>
      <c r="Y370" s="41" t="str">
        <f>VLOOKUP(C370,'MASTER PURCHASE PARTY'!$B$4:$E$50002,4,FALSE)</f>
        <v>Local</v>
      </c>
    </row>
    <row r="371" spans="1:25" s="49" customFormat="1">
      <c r="A371" s="45">
        <v>43586</v>
      </c>
      <c r="B371" s="41">
        <v>128</v>
      </c>
      <c r="C371" s="50" t="s">
        <v>786</v>
      </c>
      <c r="D371" s="41" t="str">
        <f>VLOOKUP(C371,'MASTER PURCHASE PARTY'!$B$4:$E$50002,2,FALSE)</f>
        <v>27AAECM8871A1ZF</v>
      </c>
      <c r="E371" s="51">
        <v>192001866</v>
      </c>
      <c r="F371" s="52">
        <v>43612</v>
      </c>
      <c r="G371" s="52"/>
      <c r="H371" s="52"/>
      <c r="I371" s="52"/>
      <c r="J371" s="52"/>
      <c r="K371" s="52"/>
      <c r="L371" s="41" t="s">
        <v>787</v>
      </c>
      <c r="M371" s="12" t="s">
        <v>1545</v>
      </c>
      <c r="N371" s="28">
        <v>17483.52</v>
      </c>
      <c r="O371" s="20">
        <f t="shared" si="5"/>
        <v>4895.3856000000005</v>
      </c>
      <c r="P371" s="284">
        <v>0</v>
      </c>
      <c r="Q371" s="284">
        <v>2447.6928000000003</v>
      </c>
      <c r="R371" s="284">
        <v>2447.6928000000003</v>
      </c>
      <c r="S371" s="284">
        <v>0</v>
      </c>
      <c r="T371" s="27">
        <v>22378.895600000003</v>
      </c>
      <c r="U371" s="53">
        <v>12</v>
      </c>
      <c r="V371" s="12">
        <v>87089900</v>
      </c>
      <c r="W371" s="20">
        <f>VLOOKUP(V371,'MASTER PUR-HSN'!$A$4:$E$506,5,FALSE)</f>
        <v>28</v>
      </c>
      <c r="X371" s="12" t="s">
        <v>1482</v>
      </c>
      <c r="Y371" s="41" t="str">
        <f>VLOOKUP(C371,'MASTER PURCHASE PARTY'!$B$4:$E$50002,4,FALSE)</f>
        <v>Local</v>
      </c>
    </row>
    <row r="372" spans="1:25" s="49" customFormat="1">
      <c r="A372" s="45">
        <v>43586</v>
      </c>
      <c r="B372" s="41">
        <v>129</v>
      </c>
      <c r="C372" s="50" t="s">
        <v>786</v>
      </c>
      <c r="D372" s="41" t="str">
        <f>VLOOKUP(C372,'MASTER PURCHASE PARTY'!$B$4:$E$50002,2,FALSE)</f>
        <v>27AAECM8871A1ZF</v>
      </c>
      <c r="E372" s="51">
        <v>192001854</v>
      </c>
      <c r="F372" s="52">
        <v>43610</v>
      </c>
      <c r="G372" s="52"/>
      <c r="H372" s="52"/>
      <c r="I372" s="52"/>
      <c r="J372" s="52"/>
      <c r="K372" s="52"/>
      <c r="L372" s="41" t="s">
        <v>787</v>
      </c>
      <c r="M372" s="12" t="s">
        <v>1545</v>
      </c>
      <c r="N372" s="28">
        <v>17483.52</v>
      </c>
      <c r="O372" s="20">
        <f t="shared" si="5"/>
        <v>4895.3856000000005</v>
      </c>
      <c r="P372" s="284">
        <v>0</v>
      </c>
      <c r="Q372" s="284">
        <v>2447.6928000000003</v>
      </c>
      <c r="R372" s="284">
        <v>2447.6928000000003</v>
      </c>
      <c r="S372" s="284">
        <v>0</v>
      </c>
      <c r="T372" s="27">
        <v>22378.895600000003</v>
      </c>
      <c r="U372" s="53">
        <v>12</v>
      </c>
      <c r="V372" s="12">
        <v>87089900</v>
      </c>
      <c r="W372" s="20">
        <f>VLOOKUP(V372,'MASTER PUR-HSN'!$A$4:$E$506,5,FALSE)</f>
        <v>28</v>
      </c>
      <c r="X372" s="12" t="s">
        <v>1482</v>
      </c>
      <c r="Y372" s="41" t="str">
        <f>VLOOKUP(C372,'MASTER PURCHASE PARTY'!$B$4:$E$50002,4,FALSE)</f>
        <v>Local</v>
      </c>
    </row>
    <row r="373" spans="1:25" s="49" customFormat="1">
      <c r="A373" s="45">
        <v>43586</v>
      </c>
      <c r="B373" s="41">
        <v>130</v>
      </c>
      <c r="C373" s="50" t="s">
        <v>980</v>
      </c>
      <c r="D373" s="41" t="str">
        <f>VLOOKUP(C373,'MASTER PURCHASE PARTY'!$B$4:$E$50002,2,FALSE)</f>
        <v>27AAZPJ4136D1ZI</v>
      </c>
      <c r="E373" s="56" t="s">
        <v>982</v>
      </c>
      <c r="F373" s="52">
        <v>43612</v>
      </c>
      <c r="G373" s="52"/>
      <c r="H373" s="52"/>
      <c r="I373" s="52"/>
      <c r="J373" s="52"/>
      <c r="K373" s="52"/>
      <c r="L373" s="41" t="s">
        <v>787</v>
      </c>
      <c r="M373" s="12" t="s">
        <v>1545</v>
      </c>
      <c r="N373" s="28">
        <v>16320</v>
      </c>
      <c r="O373" s="20">
        <f t="shared" si="5"/>
        <v>2937.6</v>
      </c>
      <c r="P373" s="284">
        <v>0</v>
      </c>
      <c r="Q373" s="284">
        <v>1468.8</v>
      </c>
      <c r="R373" s="284">
        <v>1468.8</v>
      </c>
      <c r="S373" s="284">
        <v>0</v>
      </c>
      <c r="T373" s="27">
        <v>19258</v>
      </c>
      <c r="U373" s="53">
        <v>240</v>
      </c>
      <c r="V373" s="12">
        <v>2710</v>
      </c>
      <c r="W373" s="20">
        <f>VLOOKUP(V373,'MASTER PUR-HSN'!$A$4:$E$506,5,FALSE)</f>
        <v>18</v>
      </c>
      <c r="X373" s="12" t="s">
        <v>1482</v>
      </c>
      <c r="Y373" s="41" t="str">
        <f>VLOOKUP(C373,'MASTER PURCHASE PARTY'!$B$4:$E$50002,4,FALSE)</f>
        <v>Local</v>
      </c>
    </row>
    <row r="374" spans="1:25" s="49" customFormat="1">
      <c r="A374" s="45">
        <v>43586</v>
      </c>
      <c r="B374" s="41">
        <v>131</v>
      </c>
      <c r="C374" s="50" t="s">
        <v>873</v>
      </c>
      <c r="D374" s="41" t="str">
        <f>VLOOKUP(C374,'MASTER PURCHASE PARTY'!$B$4:$E$50002,2,FALSE)</f>
        <v>27AACFA1881H1ZL</v>
      </c>
      <c r="E374" s="51">
        <v>1957</v>
      </c>
      <c r="F374" s="52">
        <v>43612</v>
      </c>
      <c r="G374" s="52"/>
      <c r="H374" s="52"/>
      <c r="I374" s="52"/>
      <c r="J374" s="52"/>
      <c r="K374" s="52"/>
      <c r="L374" s="41" t="s">
        <v>787</v>
      </c>
      <c r="M374" s="12" t="s">
        <v>1545</v>
      </c>
      <c r="N374" s="28">
        <v>3336</v>
      </c>
      <c r="O374" s="20">
        <f t="shared" si="5"/>
        <v>934.07999999999993</v>
      </c>
      <c r="P374" s="284">
        <v>0</v>
      </c>
      <c r="Q374" s="284">
        <v>467.03999999999996</v>
      </c>
      <c r="R374" s="284">
        <v>467.03999999999996</v>
      </c>
      <c r="S374" s="284">
        <v>0</v>
      </c>
      <c r="T374" s="27">
        <v>4270.08</v>
      </c>
      <c r="U374" s="53">
        <v>1200</v>
      </c>
      <c r="V374" s="12">
        <v>87141900</v>
      </c>
      <c r="W374" s="20">
        <f>VLOOKUP(V374,'MASTER PUR-HSN'!$A$4:$E$506,5,FALSE)</f>
        <v>28</v>
      </c>
      <c r="X374" s="12" t="s">
        <v>1482</v>
      </c>
      <c r="Y374" s="41" t="str">
        <f>VLOOKUP(C374,'MASTER PURCHASE PARTY'!$B$4:$E$50002,4,FALSE)</f>
        <v>Local</v>
      </c>
    </row>
    <row r="375" spans="1:25" s="49" customFormat="1">
      <c r="A375" s="45">
        <v>43586</v>
      </c>
      <c r="B375" s="41">
        <v>132</v>
      </c>
      <c r="C375" s="50" t="s">
        <v>786</v>
      </c>
      <c r="D375" s="41" t="str">
        <f>VLOOKUP(C375,'MASTER PURCHASE PARTY'!$B$4:$E$50002,2,FALSE)</f>
        <v>27AAECM8871A1ZF</v>
      </c>
      <c r="E375" s="51">
        <v>192001867</v>
      </c>
      <c r="F375" s="52">
        <v>43612</v>
      </c>
      <c r="G375" s="52"/>
      <c r="H375" s="52"/>
      <c r="I375" s="52"/>
      <c r="J375" s="52"/>
      <c r="K375" s="52"/>
      <c r="L375" s="41" t="s">
        <v>787</v>
      </c>
      <c r="M375" s="12" t="s">
        <v>1545</v>
      </c>
      <c r="N375" s="28">
        <v>17483.52</v>
      </c>
      <c r="O375" s="20">
        <f t="shared" si="5"/>
        <v>4895.3856000000005</v>
      </c>
      <c r="P375" s="284">
        <v>0</v>
      </c>
      <c r="Q375" s="284">
        <v>2447.6928000000003</v>
      </c>
      <c r="R375" s="284">
        <v>2447.6928000000003</v>
      </c>
      <c r="S375" s="284">
        <v>0</v>
      </c>
      <c r="T375" s="27">
        <v>22378.895600000003</v>
      </c>
      <c r="U375" s="53">
        <v>12</v>
      </c>
      <c r="V375" s="12">
        <v>87089900</v>
      </c>
      <c r="W375" s="20">
        <f>VLOOKUP(V375,'MASTER PUR-HSN'!$A$4:$E$506,5,FALSE)</f>
        <v>28</v>
      </c>
      <c r="X375" s="12" t="s">
        <v>1482</v>
      </c>
      <c r="Y375" s="41" t="str">
        <f>VLOOKUP(C375,'MASTER PURCHASE PARTY'!$B$4:$E$50002,4,FALSE)</f>
        <v>Local</v>
      </c>
    </row>
    <row r="376" spans="1:25" s="49" customFormat="1">
      <c r="A376" s="45">
        <v>43586</v>
      </c>
      <c r="B376" s="41">
        <v>133</v>
      </c>
      <c r="C376" s="50" t="s">
        <v>786</v>
      </c>
      <c r="D376" s="41" t="str">
        <f>VLOOKUP(C376,'MASTER PURCHASE PARTY'!$B$4:$E$50002,2,FALSE)</f>
        <v>27AAECM8871A1ZF</v>
      </c>
      <c r="E376" s="51">
        <v>192001898</v>
      </c>
      <c r="F376" s="52">
        <v>43612</v>
      </c>
      <c r="G376" s="52"/>
      <c r="H376" s="52"/>
      <c r="I376" s="52"/>
      <c r="J376" s="52"/>
      <c r="K376" s="52"/>
      <c r="L376" s="41" t="s">
        <v>787</v>
      </c>
      <c r="M376" s="12" t="s">
        <v>1545</v>
      </c>
      <c r="N376" s="28">
        <v>17483.52</v>
      </c>
      <c r="O376" s="20">
        <f t="shared" si="5"/>
        <v>4895.3856000000005</v>
      </c>
      <c r="P376" s="284">
        <v>0</v>
      </c>
      <c r="Q376" s="284">
        <v>2447.6928000000003</v>
      </c>
      <c r="R376" s="284">
        <v>2447.6928000000003</v>
      </c>
      <c r="S376" s="284">
        <v>0</v>
      </c>
      <c r="T376" s="27">
        <v>22378.895600000003</v>
      </c>
      <c r="U376" s="53">
        <v>12</v>
      </c>
      <c r="V376" s="12">
        <v>87089900</v>
      </c>
      <c r="W376" s="20">
        <f>VLOOKUP(V376,'MASTER PUR-HSN'!$A$4:$E$506,5,FALSE)</f>
        <v>28</v>
      </c>
      <c r="X376" s="12" t="s">
        <v>1482</v>
      </c>
      <c r="Y376" s="41" t="str">
        <f>VLOOKUP(C376,'MASTER PURCHASE PARTY'!$B$4:$E$50002,4,FALSE)</f>
        <v>Local</v>
      </c>
    </row>
    <row r="377" spans="1:25" s="49" customFormat="1">
      <c r="A377" s="45">
        <v>43586</v>
      </c>
      <c r="B377" s="41">
        <v>134</v>
      </c>
      <c r="C377" s="50" t="s">
        <v>922</v>
      </c>
      <c r="D377" s="41" t="str">
        <f>VLOOKUP(C377,'MASTER PURCHASE PARTY'!$B$4:$E$50002,2,FALSE)</f>
        <v>27AAZFM6461A1ZY</v>
      </c>
      <c r="E377" s="51">
        <v>1466</v>
      </c>
      <c r="F377" s="52">
        <v>43612</v>
      </c>
      <c r="G377" s="52"/>
      <c r="H377" s="52"/>
      <c r="I377" s="52"/>
      <c r="J377" s="52"/>
      <c r="K377" s="52"/>
      <c r="L377" s="41" t="s">
        <v>787</v>
      </c>
      <c r="M377" s="12" t="s">
        <v>1545</v>
      </c>
      <c r="N377" s="28">
        <v>34056</v>
      </c>
      <c r="O377" s="20">
        <f t="shared" si="5"/>
        <v>9535.68</v>
      </c>
      <c r="P377" s="284">
        <v>0</v>
      </c>
      <c r="Q377" s="284">
        <v>4767.84</v>
      </c>
      <c r="R377" s="284">
        <v>4767.84</v>
      </c>
      <c r="S377" s="284">
        <v>0</v>
      </c>
      <c r="T377" s="27">
        <v>43591.669999999991</v>
      </c>
      <c r="U377" s="53">
        <v>800</v>
      </c>
      <c r="V377" s="12">
        <v>87082900</v>
      </c>
      <c r="W377" s="20">
        <f>VLOOKUP(V377,'MASTER PUR-HSN'!$A$4:$E$506,5,FALSE)</f>
        <v>28</v>
      </c>
      <c r="X377" s="12" t="s">
        <v>1482</v>
      </c>
      <c r="Y377" s="41" t="str">
        <f>VLOOKUP(C377,'MASTER PURCHASE PARTY'!$B$4:$E$50002,4,FALSE)</f>
        <v>Local</v>
      </c>
    </row>
    <row r="378" spans="1:25" s="49" customFormat="1">
      <c r="A378" s="45">
        <v>43586</v>
      </c>
      <c r="B378" s="41">
        <v>135</v>
      </c>
      <c r="C378" s="50" t="s">
        <v>875</v>
      </c>
      <c r="D378" s="41" t="str">
        <f>VLOOKUP(C378,'MASTER PURCHASE PARTY'!$B$4:$E$50002,2,FALSE)</f>
        <v>27AAQCS7977M1Z3</v>
      </c>
      <c r="E378" s="56" t="s">
        <v>983</v>
      </c>
      <c r="F378" s="52">
        <v>43612</v>
      </c>
      <c r="G378" s="52"/>
      <c r="H378" s="52"/>
      <c r="I378" s="52"/>
      <c r="J378" s="52"/>
      <c r="K378" s="52"/>
      <c r="L378" s="41" t="s">
        <v>787</v>
      </c>
      <c r="M378" s="12" t="s">
        <v>1545</v>
      </c>
      <c r="N378" s="28">
        <v>69300</v>
      </c>
      <c r="O378" s="20">
        <f t="shared" si="5"/>
        <v>12474</v>
      </c>
      <c r="P378" s="284">
        <v>0</v>
      </c>
      <c r="Q378" s="284">
        <v>6237</v>
      </c>
      <c r="R378" s="284">
        <v>6237</v>
      </c>
      <c r="S378" s="284">
        <v>0</v>
      </c>
      <c r="T378" s="27">
        <v>81774</v>
      </c>
      <c r="U378" s="53">
        <v>1100</v>
      </c>
      <c r="V378" s="12">
        <v>29141100</v>
      </c>
      <c r="W378" s="20">
        <f>VLOOKUP(V378,'MASTER PUR-HSN'!$A$4:$E$506,5,FALSE)</f>
        <v>18</v>
      </c>
      <c r="X378" s="12" t="s">
        <v>1482</v>
      </c>
      <c r="Y378" s="41" t="str">
        <f>VLOOKUP(C378,'MASTER PURCHASE PARTY'!$B$4:$E$50002,4,FALSE)</f>
        <v>Local</v>
      </c>
    </row>
    <row r="379" spans="1:25" s="49" customFormat="1">
      <c r="A379" s="45">
        <v>43586</v>
      </c>
      <c r="B379" s="41">
        <v>136</v>
      </c>
      <c r="C379" s="50" t="s">
        <v>922</v>
      </c>
      <c r="D379" s="41" t="str">
        <f>VLOOKUP(C379,'MASTER PURCHASE PARTY'!$B$4:$E$50002,2,FALSE)</f>
        <v>27AAZFM6461A1ZY</v>
      </c>
      <c r="E379" s="51">
        <v>1496</v>
      </c>
      <c r="F379" s="52">
        <v>43613</v>
      </c>
      <c r="G379" s="52"/>
      <c r="H379" s="52"/>
      <c r="I379" s="52"/>
      <c r="J379" s="52"/>
      <c r="K379" s="52"/>
      <c r="L379" s="41" t="s">
        <v>787</v>
      </c>
      <c r="M379" s="12" t="s">
        <v>1545</v>
      </c>
      <c r="N379" s="28">
        <v>46827</v>
      </c>
      <c r="O379" s="20">
        <f t="shared" si="5"/>
        <v>13111.56</v>
      </c>
      <c r="P379" s="284">
        <v>0</v>
      </c>
      <c r="Q379" s="284">
        <v>6555.78</v>
      </c>
      <c r="R379" s="284">
        <v>6555.78</v>
      </c>
      <c r="S379" s="284">
        <v>0</v>
      </c>
      <c r="T379" s="27">
        <v>59938.549999999996</v>
      </c>
      <c r="U379" s="53">
        <v>1100</v>
      </c>
      <c r="V379" s="12">
        <v>87082900</v>
      </c>
      <c r="W379" s="20">
        <f>VLOOKUP(V379,'MASTER PUR-HSN'!$A$4:$E$506,5,FALSE)</f>
        <v>28</v>
      </c>
      <c r="X379" s="12" t="s">
        <v>1482</v>
      </c>
      <c r="Y379" s="41" t="str">
        <f>VLOOKUP(C379,'MASTER PURCHASE PARTY'!$B$4:$E$50002,4,FALSE)</f>
        <v>Local</v>
      </c>
    </row>
    <row r="380" spans="1:25" s="49" customFormat="1">
      <c r="A380" s="45">
        <v>43586</v>
      </c>
      <c r="B380" s="41">
        <v>137</v>
      </c>
      <c r="C380" s="50" t="s">
        <v>810</v>
      </c>
      <c r="D380" s="41" t="str">
        <f>VLOOKUP(C380,'MASTER PURCHASE PARTY'!$B$4:$E$50002,2,FALSE)</f>
        <v>27AMMPB3648M1ZO</v>
      </c>
      <c r="E380" s="51">
        <v>975</v>
      </c>
      <c r="F380" s="52">
        <v>43613</v>
      </c>
      <c r="G380" s="52"/>
      <c r="H380" s="52"/>
      <c r="I380" s="52"/>
      <c r="J380" s="52"/>
      <c r="K380" s="52"/>
      <c r="L380" s="41" t="s">
        <v>787</v>
      </c>
      <c r="M380" s="12" t="s">
        <v>1545</v>
      </c>
      <c r="N380" s="28">
        <v>24898.17</v>
      </c>
      <c r="O380" s="20">
        <f t="shared" si="5"/>
        <v>4481.6705999999995</v>
      </c>
      <c r="P380" s="284">
        <v>0</v>
      </c>
      <c r="Q380" s="284">
        <v>2240.8352999999997</v>
      </c>
      <c r="R380" s="284">
        <v>2240.8352999999997</v>
      </c>
      <c r="S380" s="284">
        <v>0</v>
      </c>
      <c r="T380" s="27">
        <v>29380.000599999996</v>
      </c>
      <c r="U380" s="53">
        <v>1083</v>
      </c>
      <c r="V380" s="12">
        <v>85129000</v>
      </c>
      <c r="W380" s="20">
        <f>VLOOKUP(V380,'MASTER PUR-HSN'!$A$4:$E$506,5,FALSE)</f>
        <v>18</v>
      </c>
      <c r="X380" s="12" t="s">
        <v>1482</v>
      </c>
      <c r="Y380" s="41" t="str">
        <f>VLOOKUP(C380,'MASTER PURCHASE PARTY'!$B$4:$E$50002,4,FALSE)</f>
        <v>Local</v>
      </c>
    </row>
    <row r="381" spans="1:25" s="49" customFormat="1">
      <c r="A381" s="45">
        <v>43586</v>
      </c>
      <c r="B381" s="41">
        <v>138</v>
      </c>
      <c r="C381" s="50" t="s">
        <v>873</v>
      </c>
      <c r="D381" s="41" t="str">
        <f>VLOOKUP(C381,'MASTER PURCHASE PARTY'!$B$4:$E$50002,2,FALSE)</f>
        <v>27AACFA1881H1ZL</v>
      </c>
      <c r="E381" s="51">
        <v>2007</v>
      </c>
      <c r="F381" s="52">
        <v>43613</v>
      </c>
      <c r="G381" s="52"/>
      <c r="H381" s="52"/>
      <c r="I381" s="52"/>
      <c r="J381" s="52"/>
      <c r="K381" s="52"/>
      <c r="L381" s="41" t="s">
        <v>787</v>
      </c>
      <c r="M381" s="12" t="s">
        <v>1545</v>
      </c>
      <c r="N381" s="28">
        <v>1668</v>
      </c>
      <c r="O381" s="20">
        <f t="shared" si="5"/>
        <v>467.03999999999996</v>
      </c>
      <c r="P381" s="284">
        <v>0</v>
      </c>
      <c r="Q381" s="284">
        <v>233.51999999999998</v>
      </c>
      <c r="R381" s="284">
        <v>233.51999999999998</v>
      </c>
      <c r="S381" s="284">
        <v>0</v>
      </c>
      <c r="T381" s="27">
        <v>2135.04</v>
      </c>
      <c r="U381" s="53">
        <v>600</v>
      </c>
      <c r="V381" s="12">
        <v>87141900</v>
      </c>
      <c r="W381" s="20">
        <f>VLOOKUP(V381,'MASTER PUR-HSN'!$A$4:$E$506,5,FALSE)</f>
        <v>28</v>
      </c>
      <c r="X381" s="12" t="s">
        <v>1482</v>
      </c>
      <c r="Y381" s="41" t="str">
        <f>VLOOKUP(C381,'MASTER PURCHASE PARTY'!$B$4:$E$50002,4,FALSE)</f>
        <v>Local</v>
      </c>
    </row>
    <row r="382" spans="1:25" s="49" customFormat="1">
      <c r="A382" s="45">
        <v>43586</v>
      </c>
      <c r="B382" s="41">
        <v>139</v>
      </c>
      <c r="C382" s="50" t="s">
        <v>873</v>
      </c>
      <c r="D382" s="41" t="str">
        <f>VLOOKUP(C382,'MASTER PURCHASE PARTY'!$B$4:$E$50002,2,FALSE)</f>
        <v>27AACFA1881H1ZL</v>
      </c>
      <c r="E382" s="51">
        <v>2035</v>
      </c>
      <c r="F382" s="52">
        <v>43613</v>
      </c>
      <c r="G382" s="52"/>
      <c r="H382" s="52"/>
      <c r="I382" s="52"/>
      <c r="J382" s="52"/>
      <c r="K382" s="52"/>
      <c r="L382" s="41" t="s">
        <v>787</v>
      </c>
      <c r="M382" s="12" t="s">
        <v>1545</v>
      </c>
      <c r="N382" s="28">
        <v>1112</v>
      </c>
      <c r="O382" s="20">
        <f t="shared" si="5"/>
        <v>311.35999999999996</v>
      </c>
      <c r="P382" s="284">
        <v>0</v>
      </c>
      <c r="Q382" s="284">
        <v>155.67999999999998</v>
      </c>
      <c r="R382" s="284">
        <v>155.67999999999998</v>
      </c>
      <c r="S382" s="284">
        <v>0</v>
      </c>
      <c r="T382" s="27">
        <v>1423.3600000000001</v>
      </c>
      <c r="U382" s="53">
        <v>400</v>
      </c>
      <c r="V382" s="12">
        <v>87141900</v>
      </c>
      <c r="W382" s="20">
        <f>VLOOKUP(V382,'MASTER PUR-HSN'!$A$4:$E$506,5,FALSE)</f>
        <v>28</v>
      </c>
      <c r="X382" s="12" t="s">
        <v>1482</v>
      </c>
      <c r="Y382" s="41" t="str">
        <f>VLOOKUP(C382,'MASTER PURCHASE PARTY'!$B$4:$E$50002,4,FALSE)</f>
        <v>Local</v>
      </c>
    </row>
    <row r="383" spans="1:25" s="49" customFormat="1">
      <c r="A383" s="45">
        <v>43586</v>
      </c>
      <c r="B383" s="41">
        <v>140</v>
      </c>
      <c r="C383" s="50" t="s">
        <v>839</v>
      </c>
      <c r="D383" s="41" t="str">
        <f>VLOOKUP(C383,'MASTER PURCHASE PARTY'!$B$4:$E$50002,2,FALSE)</f>
        <v>27APHPD1073Q1ZM</v>
      </c>
      <c r="E383" s="56" t="s">
        <v>984</v>
      </c>
      <c r="F383" s="52">
        <v>43613</v>
      </c>
      <c r="G383" s="52"/>
      <c r="H383" s="52"/>
      <c r="I383" s="52"/>
      <c r="J383" s="52"/>
      <c r="K383" s="52"/>
      <c r="L383" s="41" t="s">
        <v>787</v>
      </c>
      <c r="M383" s="12" t="s">
        <v>1545</v>
      </c>
      <c r="N383" s="28">
        <v>9200</v>
      </c>
      <c r="O383" s="20">
        <f t="shared" si="5"/>
        <v>1656</v>
      </c>
      <c r="P383" s="284">
        <v>0</v>
      </c>
      <c r="Q383" s="284">
        <v>828</v>
      </c>
      <c r="R383" s="284">
        <v>828</v>
      </c>
      <c r="S383" s="284">
        <v>0</v>
      </c>
      <c r="T383" s="27">
        <v>10856</v>
      </c>
      <c r="U383" s="53">
        <v>46</v>
      </c>
      <c r="V383" s="12">
        <v>998873</v>
      </c>
      <c r="W383" s="20">
        <f>VLOOKUP(V383,'MASTER PUR-HSN'!$A$4:$E$506,5,FALSE)</f>
        <v>18</v>
      </c>
      <c r="X383" s="12" t="s">
        <v>1482</v>
      </c>
      <c r="Y383" s="41" t="str">
        <f>VLOOKUP(C383,'MASTER PURCHASE PARTY'!$B$4:$E$50002,4,FALSE)</f>
        <v>Local</v>
      </c>
    </row>
    <row r="384" spans="1:25" s="49" customFormat="1">
      <c r="A384" s="45">
        <v>43586</v>
      </c>
      <c r="B384" s="35"/>
      <c r="C384" s="50" t="s">
        <v>839</v>
      </c>
      <c r="D384" s="41" t="str">
        <f>VLOOKUP(C384,'MASTER PURCHASE PARTY'!$B$4:$E$50002,2,FALSE)</f>
        <v>27APHPD1073Q1ZM</v>
      </c>
      <c r="E384" s="56" t="s">
        <v>984</v>
      </c>
      <c r="F384" s="52">
        <v>43613</v>
      </c>
      <c r="G384" s="52"/>
      <c r="H384" s="52"/>
      <c r="I384" s="52"/>
      <c r="J384" s="52"/>
      <c r="K384" s="52"/>
      <c r="L384" s="41" t="s">
        <v>787</v>
      </c>
      <c r="M384" s="12" t="s">
        <v>1545</v>
      </c>
      <c r="N384" s="28">
        <v>10000</v>
      </c>
      <c r="O384" s="20">
        <f t="shared" si="5"/>
        <v>1800</v>
      </c>
      <c r="P384" s="284">
        <v>0</v>
      </c>
      <c r="Q384" s="284">
        <v>900</v>
      </c>
      <c r="R384" s="284">
        <v>900</v>
      </c>
      <c r="S384" s="284">
        <v>0</v>
      </c>
      <c r="T384" s="27">
        <v>11800</v>
      </c>
      <c r="U384" s="53">
        <v>10</v>
      </c>
      <c r="V384" s="12">
        <v>84778090</v>
      </c>
      <c r="W384" s="20">
        <f>VLOOKUP(V384,'MASTER PUR-HSN'!$A$4:$E$506,5,FALSE)</f>
        <v>18</v>
      </c>
      <c r="X384" s="12" t="s">
        <v>1482</v>
      </c>
      <c r="Y384" s="41" t="str">
        <f>VLOOKUP(C384,'MASTER PURCHASE PARTY'!$B$4:$E$50002,4,FALSE)</f>
        <v>Local</v>
      </c>
    </row>
    <row r="385" spans="1:25" s="49" customFormat="1">
      <c r="A385" s="45">
        <v>43586</v>
      </c>
      <c r="B385" s="41">
        <v>141</v>
      </c>
      <c r="C385" s="50" t="s">
        <v>812</v>
      </c>
      <c r="D385" s="41" t="str">
        <f>VLOOKUP(C385,'MASTER PURCHASE PARTY'!$B$4:$E$50002,2,FALSE)</f>
        <v>27AAACH4211R1ZF</v>
      </c>
      <c r="E385" s="51">
        <v>5510046442</v>
      </c>
      <c r="F385" s="52">
        <v>43612</v>
      </c>
      <c r="G385" s="52"/>
      <c r="H385" s="52"/>
      <c r="I385" s="52"/>
      <c r="J385" s="52"/>
      <c r="K385" s="52"/>
      <c r="L385" s="41" t="s">
        <v>787</v>
      </c>
      <c r="M385" s="12" t="s">
        <v>1545</v>
      </c>
      <c r="N385" s="28">
        <v>18580.8</v>
      </c>
      <c r="O385" s="20">
        <f t="shared" si="5"/>
        <v>3344.5439999999999</v>
      </c>
      <c r="P385" s="284">
        <v>0</v>
      </c>
      <c r="Q385" s="284">
        <v>1672.2719999999999</v>
      </c>
      <c r="R385" s="284">
        <v>1672.2719999999999</v>
      </c>
      <c r="S385" s="284">
        <v>0</v>
      </c>
      <c r="T385" s="27">
        <v>21925.344000000001</v>
      </c>
      <c r="U385" s="53">
        <v>1680</v>
      </c>
      <c r="V385" s="12">
        <v>85129000</v>
      </c>
      <c r="W385" s="20">
        <f>VLOOKUP(V385,'MASTER PUR-HSN'!$A$4:$E$506,5,FALSE)</f>
        <v>18</v>
      </c>
      <c r="X385" s="12" t="s">
        <v>1482</v>
      </c>
      <c r="Y385" s="41" t="str">
        <f>VLOOKUP(C385,'MASTER PURCHASE PARTY'!$B$4:$E$50002,4,FALSE)</f>
        <v>Local</v>
      </c>
    </row>
    <row r="386" spans="1:25" s="49" customFormat="1">
      <c r="A386" s="45">
        <v>43586</v>
      </c>
      <c r="B386" s="41">
        <v>142</v>
      </c>
      <c r="C386" s="50" t="s">
        <v>812</v>
      </c>
      <c r="D386" s="41" t="str">
        <f>VLOOKUP(C386,'MASTER PURCHASE PARTY'!$B$4:$E$50002,2,FALSE)</f>
        <v>27AAACH4211R1ZF</v>
      </c>
      <c r="E386" s="51">
        <v>5510046539</v>
      </c>
      <c r="F386" s="52">
        <v>43613</v>
      </c>
      <c r="G386" s="52"/>
      <c r="H386" s="52"/>
      <c r="I386" s="52"/>
      <c r="J386" s="52"/>
      <c r="K386" s="52"/>
      <c r="L386" s="41" t="s">
        <v>787</v>
      </c>
      <c r="M386" s="12" t="s">
        <v>1545</v>
      </c>
      <c r="N386" s="28">
        <v>23889.599999999999</v>
      </c>
      <c r="O386" s="20">
        <f t="shared" si="5"/>
        <v>4300.1279999999997</v>
      </c>
      <c r="P386" s="284">
        <v>0</v>
      </c>
      <c r="Q386" s="284">
        <v>2150.0639999999999</v>
      </c>
      <c r="R386" s="284">
        <v>2150.0639999999999</v>
      </c>
      <c r="S386" s="284">
        <v>0</v>
      </c>
      <c r="T386" s="27">
        <v>28189.717999999997</v>
      </c>
      <c r="U386" s="53">
        <v>2160</v>
      </c>
      <c r="V386" s="12">
        <v>85129000</v>
      </c>
      <c r="W386" s="20">
        <f>VLOOKUP(V386,'MASTER PUR-HSN'!$A$4:$E$506,5,FALSE)</f>
        <v>18</v>
      </c>
      <c r="X386" s="12" t="s">
        <v>1482</v>
      </c>
      <c r="Y386" s="41" t="str">
        <f>VLOOKUP(C386,'MASTER PURCHASE PARTY'!$B$4:$E$50002,4,FALSE)</f>
        <v>Local</v>
      </c>
    </row>
    <row r="387" spans="1:25" s="49" customFormat="1">
      <c r="A387" s="45">
        <v>43586</v>
      </c>
      <c r="B387" s="41">
        <v>143</v>
      </c>
      <c r="C387" s="50" t="s">
        <v>910</v>
      </c>
      <c r="D387" s="41" t="str">
        <f>VLOOKUP(C387,'MASTER PURCHASE PARTY'!$B$4:$E$50002,2,FALSE)</f>
        <v>27AAACI6297A1ZN</v>
      </c>
      <c r="E387" s="56" t="s">
        <v>985</v>
      </c>
      <c r="F387" s="52">
        <v>43612</v>
      </c>
      <c r="G387" s="52"/>
      <c r="H387" s="52"/>
      <c r="I387" s="52"/>
      <c r="J387" s="52"/>
      <c r="K387" s="52"/>
      <c r="L387" s="41" t="s">
        <v>787</v>
      </c>
      <c r="M387" s="12" t="s">
        <v>1545</v>
      </c>
      <c r="N387" s="28">
        <v>17100</v>
      </c>
      <c r="O387" s="20">
        <f t="shared" si="5"/>
        <v>3078</v>
      </c>
      <c r="P387" s="284">
        <v>0</v>
      </c>
      <c r="Q387" s="284">
        <v>1539</v>
      </c>
      <c r="R387" s="284">
        <v>1539</v>
      </c>
      <c r="S387" s="284">
        <v>0</v>
      </c>
      <c r="T387" s="27">
        <v>20178</v>
      </c>
      <c r="U387" s="53">
        <v>18</v>
      </c>
      <c r="V387" s="12">
        <v>3208</v>
      </c>
      <c r="W387" s="20">
        <f>VLOOKUP(V387,'MASTER PUR-HSN'!$A$4:$E$506,5,FALSE)</f>
        <v>18</v>
      </c>
      <c r="X387" s="12" t="s">
        <v>1482</v>
      </c>
      <c r="Y387" s="41" t="str">
        <f>VLOOKUP(C387,'MASTER PURCHASE PARTY'!$B$4:$E$50002,4,FALSE)</f>
        <v>Local</v>
      </c>
    </row>
    <row r="388" spans="1:25" s="49" customFormat="1">
      <c r="A388" s="45">
        <v>43586</v>
      </c>
      <c r="B388" s="41">
        <v>144</v>
      </c>
      <c r="C388" s="50" t="s">
        <v>910</v>
      </c>
      <c r="D388" s="41" t="str">
        <f>VLOOKUP(C388,'MASTER PURCHASE PARTY'!$B$4:$E$50002,2,FALSE)</f>
        <v>27AAACI6297A1ZN</v>
      </c>
      <c r="E388" s="56" t="s">
        <v>986</v>
      </c>
      <c r="F388" s="52">
        <v>43613</v>
      </c>
      <c r="G388" s="52"/>
      <c r="H388" s="52"/>
      <c r="I388" s="52"/>
      <c r="J388" s="52"/>
      <c r="K388" s="52"/>
      <c r="L388" s="41" t="s">
        <v>787</v>
      </c>
      <c r="M388" s="12" t="s">
        <v>1545</v>
      </c>
      <c r="N388" s="28">
        <v>13500</v>
      </c>
      <c r="O388" s="20">
        <f t="shared" si="5"/>
        <v>2430</v>
      </c>
      <c r="P388" s="284">
        <v>0</v>
      </c>
      <c r="Q388" s="284">
        <v>1215</v>
      </c>
      <c r="R388" s="284">
        <v>1215</v>
      </c>
      <c r="S388" s="284">
        <v>0</v>
      </c>
      <c r="T388" s="27">
        <v>15930</v>
      </c>
      <c r="U388" s="53">
        <v>18</v>
      </c>
      <c r="V388" s="12">
        <v>3208</v>
      </c>
      <c r="W388" s="20">
        <f>VLOOKUP(V388,'MASTER PUR-HSN'!$A$4:$E$506,5,FALSE)</f>
        <v>18</v>
      </c>
      <c r="X388" s="12" t="s">
        <v>1482</v>
      </c>
      <c r="Y388" s="41" t="str">
        <f>VLOOKUP(C388,'MASTER PURCHASE PARTY'!$B$4:$E$50002,4,FALSE)</f>
        <v>Local</v>
      </c>
    </row>
    <row r="389" spans="1:25" s="49" customFormat="1">
      <c r="A389" s="45">
        <v>43586</v>
      </c>
      <c r="B389" s="41">
        <v>145</v>
      </c>
      <c r="C389" s="50" t="s">
        <v>834</v>
      </c>
      <c r="D389" s="41" t="str">
        <f>VLOOKUP(C389,'MASTER PURCHASE PARTY'!$B$4:$E$50002,2,FALSE)</f>
        <v>23AAACT6376M1ZZ</v>
      </c>
      <c r="E389" s="51">
        <v>19605297</v>
      </c>
      <c r="F389" s="52">
        <v>43612</v>
      </c>
      <c r="G389" s="52"/>
      <c r="H389" s="52"/>
      <c r="I389" s="52"/>
      <c r="J389" s="52"/>
      <c r="K389" s="52"/>
      <c r="L389" s="41" t="s">
        <v>787</v>
      </c>
      <c r="M389" s="12" t="s">
        <v>1545</v>
      </c>
      <c r="N389" s="28">
        <v>22597.68</v>
      </c>
      <c r="O389" s="20">
        <f t="shared" si="5"/>
        <v>6327.3504000000003</v>
      </c>
      <c r="P389" s="284">
        <v>6327.3504000000003</v>
      </c>
      <c r="Q389" s="284">
        <v>0</v>
      </c>
      <c r="R389" s="284">
        <v>0</v>
      </c>
      <c r="S389" s="284">
        <v>0</v>
      </c>
      <c r="T389" s="27">
        <v>28925.0304</v>
      </c>
      <c r="U389" s="53">
        <v>26</v>
      </c>
      <c r="V389" s="12">
        <v>87081090</v>
      </c>
      <c r="W389" s="20">
        <f>VLOOKUP(V389,'MASTER PUR-HSN'!$A$4:$E$506,5,FALSE)</f>
        <v>28</v>
      </c>
      <c r="X389" s="12" t="s">
        <v>1482</v>
      </c>
      <c r="Y389" s="41" t="str">
        <f>VLOOKUP(C389,'MASTER PURCHASE PARTY'!$B$4:$E$50002,4,FALSE)</f>
        <v>Oms</v>
      </c>
    </row>
    <row r="390" spans="1:25" s="49" customFormat="1">
      <c r="A390" s="45">
        <v>43586</v>
      </c>
      <c r="B390" s="41">
        <v>146</v>
      </c>
      <c r="C390" s="50" t="s">
        <v>987</v>
      </c>
      <c r="D390" s="41" t="str">
        <f>VLOOKUP(C390,'MASTER PURCHASE PARTY'!$B$4:$E$50002,2,FALSE)</f>
        <v>27AAECP8535C1ZF</v>
      </c>
      <c r="E390" s="56" t="s">
        <v>989</v>
      </c>
      <c r="F390" s="52">
        <v>43614</v>
      </c>
      <c r="G390" s="52"/>
      <c r="H390" s="52"/>
      <c r="I390" s="52"/>
      <c r="J390" s="52"/>
      <c r="K390" s="52"/>
      <c r="L390" s="41" t="s">
        <v>787</v>
      </c>
      <c r="M390" s="12" t="s">
        <v>1545</v>
      </c>
      <c r="N390" s="28">
        <v>78423.75</v>
      </c>
      <c r="O390" s="20">
        <f t="shared" si="5"/>
        <v>21958.649999999998</v>
      </c>
      <c r="P390" s="284">
        <v>0</v>
      </c>
      <c r="Q390" s="284">
        <v>10979.324999999999</v>
      </c>
      <c r="R390" s="284">
        <v>10979.324999999999</v>
      </c>
      <c r="S390" s="284">
        <v>0</v>
      </c>
      <c r="T390" s="27">
        <v>100382.40999999999</v>
      </c>
      <c r="U390" s="53">
        <v>225</v>
      </c>
      <c r="V390" s="12">
        <v>8708</v>
      </c>
      <c r="W390" s="20">
        <f>VLOOKUP(V390,'MASTER PUR-HSN'!$A$4:$E$506,5,FALSE)</f>
        <v>28</v>
      </c>
      <c r="X390" s="12" t="s">
        <v>1482</v>
      </c>
      <c r="Y390" s="41" t="str">
        <f>VLOOKUP(C390,'MASTER PURCHASE PARTY'!$B$4:$E$50002,4,FALSE)</f>
        <v>Local</v>
      </c>
    </row>
    <row r="391" spans="1:25" s="49" customFormat="1">
      <c r="A391" s="45">
        <v>43586</v>
      </c>
      <c r="B391" s="41">
        <v>147</v>
      </c>
      <c r="C391" s="50" t="s">
        <v>987</v>
      </c>
      <c r="D391" s="41" t="str">
        <f>VLOOKUP(C391,'MASTER PURCHASE PARTY'!$B$4:$E$50002,2,FALSE)</f>
        <v>27AAECP8535C1ZF</v>
      </c>
      <c r="E391" s="56" t="s">
        <v>990</v>
      </c>
      <c r="F391" s="52">
        <v>43614</v>
      </c>
      <c r="G391" s="52"/>
      <c r="H391" s="52"/>
      <c r="I391" s="52"/>
      <c r="J391" s="52"/>
      <c r="K391" s="52"/>
      <c r="L391" s="41" t="s">
        <v>787</v>
      </c>
      <c r="M391" s="12" t="s">
        <v>1545</v>
      </c>
      <c r="N391" s="28">
        <v>16000</v>
      </c>
      <c r="O391" s="20">
        <f t="shared" si="5"/>
        <v>4480</v>
      </c>
      <c r="P391" s="284">
        <v>0</v>
      </c>
      <c r="Q391" s="284">
        <v>2240</v>
      </c>
      <c r="R391" s="284">
        <v>2240</v>
      </c>
      <c r="S391" s="284">
        <v>0</v>
      </c>
      <c r="T391" s="27">
        <v>20480</v>
      </c>
      <c r="U391" s="53">
        <v>200</v>
      </c>
      <c r="V391" s="12">
        <v>8708</v>
      </c>
      <c r="W391" s="20">
        <f>VLOOKUP(V391,'MASTER PUR-HSN'!$A$4:$E$506,5,FALSE)</f>
        <v>28</v>
      </c>
      <c r="X391" s="12" t="s">
        <v>1482</v>
      </c>
      <c r="Y391" s="41" t="str">
        <f>VLOOKUP(C391,'MASTER PURCHASE PARTY'!$B$4:$E$50002,4,FALSE)</f>
        <v>Local</v>
      </c>
    </row>
    <row r="392" spans="1:25" s="49" customFormat="1">
      <c r="A392" s="45">
        <v>43586</v>
      </c>
      <c r="B392" s="41">
        <v>148</v>
      </c>
      <c r="C392" s="50" t="s">
        <v>786</v>
      </c>
      <c r="D392" s="41" t="str">
        <f>VLOOKUP(C392,'MASTER PURCHASE PARTY'!$B$4:$E$50002,2,FALSE)</f>
        <v>27AAECM8871A1ZF</v>
      </c>
      <c r="E392" s="51">
        <v>192001932</v>
      </c>
      <c r="F392" s="52">
        <v>43614</v>
      </c>
      <c r="G392" s="52"/>
      <c r="H392" s="52"/>
      <c r="I392" s="52"/>
      <c r="J392" s="52"/>
      <c r="K392" s="52"/>
      <c r="L392" s="41" t="s">
        <v>787</v>
      </c>
      <c r="M392" s="12" t="s">
        <v>1545</v>
      </c>
      <c r="N392" s="28">
        <v>17483.52</v>
      </c>
      <c r="O392" s="20">
        <f t="shared" ref="O392:O461" si="6">+P392+Q392+R392+S392</f>
        <v>4895.3856000000005</v>
      </c>
      <c r="P392" s="284">
        <v>0</v>
      </c>
      <c r="Q392" s="284">
        <v>2447.6928000000003</v>
      </c>
      <c r="R392" s="284">
        <v>2447.6928000000003</v>
      </c>
      <c r="S392" s="284">
        <v>0</v>
      </c>
      <c r="T392" s="27">
        <v>22378.895600000003</v>
      </c>
      <c r="U392" s="53">
        <v>12</v>
      </c>
      <c r="V392" s="12">
        <v>87089900</v>
      </c>
      <c r="W392" s="20">
        <f>VLOOKUP(V392,'MASTER PUR-HSN'!$A$4:$E$506,5,FALSE)</f>
        <v>28</v>
      </c>
      <c r="X392" s="12" t="s">
        <v>1482</v>
      </c>
      <c r="Y392" s="41" t="str">
        <f>VLOOKUP(C392,'MASTER PURCHASE PARTY'!$B$4:$E$50002,4,FALSE)</f>
        <v>Local</v>
      </c>
    </row>
    <row r="393" spans="1:25" s="49" customFormat="1">
      <c r="A393" s="45">
        <v>43586</v>
      </c>
      <c r="B393" s="41">
        <v>149</v>
      </c>
      <c r="C393" s="50" t="s">
        <v>786</v>
      </c>
      <c r="D393" s="41" t="str">
        <f>VLOOKUP(C393,'MASTER PURCHASE PARTY'!$B$4:$E$50002,2,FALSE)</f>
        <v>27AAECM8871A1ZF</v>
      </c>
      <c r="E393" s="51">
        <v>192001933</v>
      </c>
      <c r="F393" s="52">
        <v>43614</v>
      </c>
      <c r="G393" s="52"/>
      <c r="H393" s="52"/>
      <c r="I393" s="52"/>
      <c r="J393" s="52"/>
      <c r="K393" s="52"/>
      <c r="L393" s="41" t="s">
        <v>787</v>
      </c>
      <c r="M393" s="12" t="s">
        <v>1545</v>
      </c>
      <c r="N393" s="28">
        <v>17483.52</v>
      </c>
      <c r="O393" s="20">
        <f t="shared" si="6"/>
        <v>4895.3856000000005</v>
      </c>
      <c r="P393" s="284">
        <v>0</v>
      </c>
      <c r="Q393" s="284">
        <v>2447.6928000000003</v>
      </c>
      <c r="R393" s="284">
        <v>2447.6928000000003</v>
      </c>
      <c r="S393" s="284">
        <v>0</v>
      </c>
      <c r="T393" s="27">
        <v>22378.895600000003</v>
      </c>
      <c r="U393" s="53">
        <v>12</v>
      </c>
      <c r="V393" s="12">
        <v>87089900</v>
      </c>
      <c r="W393" s="20">
        <f>VLOOKUP(V393,'MASTER PUR-HSN'!$A$4:$E$506,5,FALSE)</f>
        <v>28</v>
      </c>
      <c r="X393" s="12" t="s">
        <v>1482</v>
      </c>
      <c r="Y393" s="41" t="str">
        <f>VLOOKUP(C393,'MASTER PURCHASE PARTY'!$B$4:$E$50002,4,FALSE)</f>
        <v>Local</v>
      </c>
    </row>
    <row r="394" spans="1:25" s="49" customFormat="1">
      <c r="A394" s="45">
        <v>43586</v>
      </c>
      <c r="B394" s="41">
        <v>150</v>
      </c>
      <c r="C394" s="50" t="s">
        <v>873</v>
      </c>
      <c r="D394" s="41" t="str">
        <f>VLOOKUP(C394,'MASTER PURCHASE PARTY'!$B$4:$E$50002,2,FALSE)</f>
        <v>27AACFA1881H1ZL</v>
      </c>
      <c r="E394" s="51">
        <v>2094</v>
      </c>
      <c r="F394" s="52">
        <v>43614</v>
      </c>
      <c r="G394" s="52"/>
      <c r="H394" s="52"/>
      <c r="I394" s="52"/>
      <c r="J394" s="52"/>
      <c r="K394" s="52"/>
      <c r="L394" s="41" t="s">
        <v>787</v>
      </c>
      <c r="M394" s="12" t="s">
        <v>1545</v>
      </c>
      <c r="N394" s="28">
        <v>1668</v>
      </c>
      <c r="O394" s="20">
        <f t="shared" si="6"/>
        <v>467.03999999999996</v>
      </c>
      <c r="P394" s="284">
        <v>0</v>
      </c>
      <c r="Q394" s="284">
        <v>233.51999999999998</v>
      </c>
      <c r="R394" s="284">
        <v>233.51999999999998</v>
      </c>
      <c r="S394" s="284">
        <v>0</v>
      </c>
      <c r="T394" s="27">
        <v>2135.04</v>
      </c>
      <c r="U394" s="53">
        <v>600</v>
      </c>
      <c r="V394" s="12">
        <v>87141900</v>
      </c>
      <c r="W394" s="20">
        <f>VLOOKUP(V394,'MASTER PUR-HSN'!$A$4:$E$506,5,FALSE)</f>
        <v>28</v>
      </c>
      <c r="X394" s="12" t="s">
        <v>1482</v>
      </c>
      <c r="Y394" s="41" t="str">
        <f>VLOOKUP(C394,'MASTER PURCHASE PARTY'!$B$4:$E$50002,4,FALSE)</f>
        <v>Local</v>
      </c>
    </row>
    <row r="395" spans="1:25" s="49" customFormat="1">
      <c r="A395" s="45">
        <v>43586</v>
      </c>
      <c r="B395" s="41">
        <v>151</v>
      </c>
      <c r="C395" s="50" t="s">
        <v>922</v>
      </c>
      <c r="D395" s="41" t="str">
        <f>VLOOKUP(C395,'MASTER PURCHASE PARTY'!$B$4:$E$50002,2,FALSE)</f>
        <v>27AAZFM6461A1ZY</v>
      </c>
      <c r="E395" s="51">
        <v>1542</v>
      </c>
      <c r="F395" s="52">
        <v>43614</v>
      </c>
      <c r="G395" s="52"/>
      <c r="H395" s="52"/>
      <c r="I395" s="52"/>
      <c r="J395" s="52"/>
      <c r="K395" s="52"/>
      <c r="L395" s="41" t="s">
        <v>787</v>
      </c>
      <c r="M395" s="12" t="s">
        <v>1545</v>
      </c>
      <c r="N395" s="28">
        <v>17028</v>
      </c>
      <c r="O395" s="20">
        <f t="shared" si="6"/>
        <v>4767.84</v>
      </c>
      <c r="P395" s="284">
        <v>0</v>
      </c>
      <c r="Q395" s="284">
        <v>2383.92</v>
      </c>
      <c r="R395" s="284">
        <v>2383.92</v>
      </c>
      <c r="S395" s="284">
        <v>0</v>
      </c>
      <c r="T395" s="27">
        <v>21795.839999999997</v>
      </c>
      <c r="U395" s="53">
        <v>400</v>
      </c>
      <c r="V395" s="12">
        <v>87082900</v>
      </c>
      <c r="W395" s="20">
        <f>VLOOKUP(V395,'MASTER PUR-HSN'!$A$4:$E$506,5,FALSE)</f>
        <v>28</v>
      </c>
      <c r="X395" s="12" t="s">
        <v>1482</v>
      </c>
      <c r="Y395" s="41" t="str">
        <f>VLOOKUP(C395,'MASTER PURCHASE PARTY'!$B$4:$E$50002,4,FALSE)</f>
        <v>Local</v>
      </c>
    </row>
    <row r="396" spans="1:25" s="49" customFormat="1">
      <c r="A396" s="45">
        <v>43586</v>
      </c>
      <c r="B396" s="41">
        <v>152</v>
      </c>
      <c r="C396" s="50" t="s">
        <v>922</v>
      </c>
      <c r="D396" s="41" t="str">
        <f>VLOOKUP(C396,'MASTER PURCHASE PARTY'!$B$4:$E$50002,2,FALSE)</f>
        <v>27AAZFM6461A1ZY</v>
      </c>
      <c r="E396" s="51">
        <v>1543</v>
      </c>
      <c r="F396" s="52">
        <v>43614</v>
      </c>
      <c r="G396" s="52"/>
      <c r="H396" s="52"/>
      <c r="I396" s="52"/>
      <c r="J396" s="52"/>
      <c r="K396" s="52"/>
      <c r="L396" s="41" t="s">
        <v>787</v>
      </c>
      <c r="M396" s="12" t="s">
        <v>1545</v>
      </c>
      <c r="N396" s="28">
        <v>17409.599999999999</v>
      </c>
      <c r="O396" s="20">
        <f t="shared" si="6"/>
        <v>4874.6879999999992</v>
      </c>
      <c r="P396" s="284">
        <v>0</v>
      </c>
      <c r="Q396" s="284">
        <v>2437.3439999999996</v>
      </c>
      <c r="R396" s="284">
        <v>2437.3439999999996</v>
      </c>
      <c r="S396" s="284">
        <v>0</v>
      </c>
      <c r="T396" s="27">
        <v>22284.278000000002</v>
      </c>
      <c r="U396" s="53">
        <v>780</v>
      </c>
      <c r="V396" s="12">
        <v>87082900</v>
      </c>
      <c r="W396" s="20">
        <f>VLOOKUP(V396,'MASTER PUR-HSN'!$A$4:$E$506,5,FALSE)</f>
        <v>28</v>
      </c>
      <c r="X396" s="12" t="s">
        <v>1482</v>
      </c>
      <c r="Y396" s="41" t="str">
        <f>VLOOKUP(C396,'MASTER PURCHASE PARTY'!$B$4:$E$50002,4,FALSE)</f>
        <v>Local</v>
      </c>
    </row>
    <row r="397" spans="1:25" s="49" customFormat="1">
      <c r="A397" s="45">
        <v>43586</v>
      </c>
      <c r="B397" s="41">
        <v>153</v>
      </c>
      <c r="C397" s="50" t="s">
        <v>873</v>
      </c>
      <c r="D397" s="41" t="str">
        <f>VLOOKUP(C397,'MASTER PURCHASE PARTY'!$B$4:$E$50002,2,FALSE)</f>
        <v>27AACFA1881H1ZL</v>
      </c>
      <c r="E397" s="51">
        <v>2094</v>
      </c>
      <c r="F397" s="52">
        <v>43615</v>
      </c>
      <c r="G397" s="52"/>
      <c r="H397" s="52"/>
      <c r="I397" s="52"/>
      <c r="J397" s="52"/>
      <c r="K397" s="52"/>
      <c r="L397" s="41" t="s">
        <v>787</v>
      </c>
      <c r="M397" s="12" t="s">
        <v>1545</v>
      </c>
      <c r="N397" s="28">
        <v>2224</v>
      </c>
      <c r="O397" s="20">
        <f t="shared" si="6"/>
        <v>622.71999999999991</v>
      </c>
      <c r="P397" s="284">
        <v>0</v>
      </c>
      <c r="Q397" s="284">
        <v>311.35999999999996</v>
      </c>
      <c r="R397" s="284">
        <v>311.35999999999996</v>
      </c>
      <c r="S397" s="284">
        <v>0</v>
      </c>
      <c r="T397" s="27">
        <v>2846.7200000000003</v>
      </c>
      <c r="U397" s="53">
        <v>800</v>
      </c>
      <c r="V397" s="12">
        <v>87141900</v>
      </c>
      <c r="W397" s="20">
        <f>VLOOKUP(V397,'MASTER PUR-HSN'!$A$4:$E$506,5,FALSE)</f>
        <v>28</v>
      </c>
      <c r="X397" s="12" t="s">
        <v>1482</v>
      </c>
      <c r="Y397" s="41" t="str">
        <f>VLOOKUP(C397,'MASTER PURCHASE PARTY'!$B$4:$E$50002,4,FALSE)</f>
        <v>Local</v>
      </c>
    </row>
    <row r="398" spans="1:25" s="49" customFormat="1">
      <c r="A398" s="45">
        <v>43586</v>
      </c>
      <c r="B398" s="41">
        <v>154</v>
      </c>
      <c r="C398" s="50" t="s">
        <v>786</v>
      </c>
      <c r="D398" s="41" t="str">
        <f>VLOOKUP(C398,'MASTER PURCHASE PARTY'!$B$4:$E$50002,2,FALSE)</f>
        <v>27AAECM8871A1ZF</v>
      </c>
      <c r="E398" s="51">
        <v>192001968</v>
      </c>
      <c r="F398" s="52">
        <v>43615</v>
      </c>
      <c r="G398" s="52"/>
      <c r="H398" s="52"/>
      <c r="I398" s="52"/>
      <c r="J398" s="52"/>
      <c r="K398" s="52"/>
      <c r="L398" s="41" t="s">
        <v>787</v>
      </c>
      <c r="M398" s="12" t="s">
        <v>1545</v>
      </c>
      <c r="N398" s="28">
        <v>17483.52</v>
      </c>
      <c r="O398" s="20">
        <f t="shared" si="6"/>
        <v>4895.3856000000005</v>
      </c>
      <c r="P398" s="284">
        <v>0</v>
      </c>
      <c r="Q398" s="284">
        <v>2447.6928000000003</v>
      </c>
      <c r="R398" s="284">
        <v>2447.6928000000003</v>
      </c>
      <c r="S398" s="284">
        <v>0</v>
      </c>
      <c r="T398" s="27">
        <v>22378.895600000003</v>
      </c>
      <c r="U398" s="53">
        <v>12</v>
      </c>
      <c r="V398" s="12">
        <v>87089900</v>
      </c>
      <c r="W398" s="20">
        <f>VLOOKUP(V398,'MASTER PUR-HSN'!$A$4:$E$506,5,FALSE)</f>
        <v>28</v>
      </c>
      <c r="X398" s="12" t="s">
        <v>1482</v>
      </c>
      <c r="Y398" s="41" t="str">
        <f>VLOOKUP(C398,'MASTER PURCHASE PARTY'!$B$4:$E$50002,4,FALSE)</f>
        <v>Local</v>
      </c>
    </row>
    <row r="399" spans="1:25" s="49" customFormat="1">
      <c r="A399" s="45">
        <v>43586</v>
      </c>
      <c r="B399" s="41">
        <v>155</v>
      </c>
      <c r="C399" s="50" t="s">
        <v>991</v>
      </c>
      <c r="D399" s="41" t="str">
        <f>VLOOKUP(C399,'MASTER PURCHASE PARTY'!$B$4:$E$50002,2,FALSE)</f>
        <v>27ABDFS1863M1ZR</v>
      </c>
      <c r="E399" s="56" t="s">
        <v>993</v>
      </c>
      <c r="F399" s="52">
        <v>43616</v>
      </c>
      <c r="G399" s="52"/>
      <c r="H399" s="52"/>
      <c r="I399" s="52"/>
      <c r="J399" s="52"/>
      <c r="K399" s="52"/>
      <c r="L399" s="41" t="s">
        <v>787</v>
      </c>
      <c r="M399" s="12" t="s">
        <v>1545</v>
      </c>
      <c r="N399" s="28">
        <v>660</v>
      </c>
      <c r="O399" s="20">
        <f t="shared" si="6"/>
        <v>118.8</v>
      </c>
      <c r="P399" s="284">
        <v>0</v>
      </c>
      <c r="Q399" s="284">
        <v>59.4</v>
      </c>
      <c r="R399" s="284">
        <v>59.4</v>
      </c>
      <c r="S399" s="284">
        <v>0</v>
      </c>
      <c r="T399" s="27">
        <v>779</v>
      </c>
      <c r="U399" s="53">
        <v>200</v>
      </c>
      <c r="V399" s="12">
        <v>7318</v>
      </c>
      <c r="W399" s="20">
        <f>VLOOKUP(V399,'MASTER PUR-HSN'!$A$4:$E$506,5,FALSE)</f>
        <v>18</v>
      </c>
      <c r="X399" s="12" t="s">
        <v>1482</v>
      </c>
      <c r="Y399" s="41" t="str">
        <f>VLOOKUP(C399,'MASTER PURCHASE PARTY'!$B$4:$E$50002,4,FALSE)</f>
        <v>Local</v>
      </c>
    </row>
    <row r="400" spans="1:25" s="49" customFormat="1">
      <c r="A400" s="45">
        <v>43586</v>
      </c>
      <c r="B400" s="41">
        <v>156</v>
      </c>
      <c r="C400" s="50" t="s">
        <v>994</v>
      </c>
      <c r="D400" s="41" t="str">
        <f>VLOOKUP(C400,'MASTER PURCHASE PARTY'!$B$4:$E$50002,2,FALSE)</f>
        <v>27AAFCD5233J1ZM</v>
      </c>
      <c r="E400" s="56" t="s">
        <v>996</v>
      </c>
      <c r="F400" s="52">
        <v>43614</v>
      </c>
      <c r="G400" s="52"/>
      <c r="H400" s="52"/>
      <c r="I400" s="52"/>
      <c r="J400" s="52"/>
      <c r="K400" s="52"/>
      <c r="L400" s="41" t="s">
        <v>787</v>
      </c>
      <c r="M400" s="12" t="s">
        <v>1545</v>
      </c>
      <c r="N400" s="28">
        <v>23296</v>
      </c>
      <c r="O400" s="20">
        <f t="shared" si="6"/>
        <v>4193.28</v>
      </c>
      <c r="P400" s="284">
        <v>0</v>
      </c>
      <c r="Q400" s="284">
        <v>2096.64</v>
      </c>
      <c r="R400" s="284">
        <v>2096.64</v>
      </c>
      <c r="S400" s="284">
        <v>0</v>
      </c>
      <c r="T400" s="27">
        <v>56852.28</v>
      </c>
      <c r="U400" s="53">
        <v>0</v>
      </c>
      <c r="V400" s="12" t="s">
        <v>997</v>
      </c>
      <c r="W400" s="20">
        <f>VLOOKUP(V400,'MASTER PUR-HSN'!$A$4:$E$506,5,FALSE)</f>
        <v>18</v>
      </c>
      <c r="X400" s="12" t="s">
        <v>1482</v>
      </c>
      <c r="Y400" s="41" t="str">
        <f>VLOOKUP(C400,'MASTER PURCHASE PARTY'!$B$4:$E$50002,4,FALSE)</f>
        <v>Local</v>
      </c>
    </row>
    <row r="401" spans="1:25" s="49" customFormat="1">
      <c r="A401" s="45">
        <v>43586</v>
      </c>
      <c r="B401" s="41">
        <v>157</v>
      </c>
      <c r="C401" s="50" t="s">
        <v>834</v>
      </c>
      <c r="D401" s="41" t="str">
        <f>VLOOKUP(C401,'MASTER PURCHASE PARTY'!$B$4:$E$50002,2,FALSE)</f>
        <v>23AAACT6376M1ZZ</v>
      </c>
      <c r="E401" s="51">
        <v>19605541</v>
      </c>
      <c r="F401" s="52">
        <v>43615</v>
      </c>
      <c r="G401" s="52"/>
      <c r="H401" s="52"/>
      <c r="I401" s="52"/>
      <c r="J401" s="52"/>
      <c r="K401" s="52"/>
      <c r="L401" s="41" t="s">
        <v>787</v>
      </c>
      <c r="M401" s="12" t="s">
        <v>1545</v>
      </c>
      <c r="N401" s="28">
        <v>27117</v>
      </c>
      <c r="O401" s="20">
        <f t="shared" si="6"/>
        <v>7592.76</v>
      </c>
      <c r="P401" s="284">
        <v>7592.76</v>
      </c>
      <c r="Q401" s="284">
        <v>0</v>
      </c>
      <c r="R401" s="284">
        <v>0</v>
      </c>
      <c r="S401" s="284">
        <v>0</v>
      </c>
      <c r="T401" s="27">
        <v>34709.760000000002</v>
      </c>
      <c r="U401" s="53">
        <v>30</v>
      </c>
      <c r="V401" s="12">
        <v>87081090</v>
      </c>
      <c r="W401" s="20">
        <f>VLOOKUP(V401,'MASTER PUR-HSN'!$A$4:$E$506,5,FALSE)</f>
        <v>28</v>
      </c>
      <c r="X401" s="12" t="s">
        <v>1482</v>
      </c>
      <c r="Y401" s="41" t="str">
        <f>VLOOKUP(C401,'MASTER PURCHASE PARTY'!$B$4:$E$50002,4,FALSE)</f>
        <v>Oms</v>
      </c>
    </row>
    <row r="402" spans="1:25" s="49" customFormat="1">
      <c r="A402" s="45">
        <v>43586</v>
      </c>
      <c r="B402" s="41">
        <v>158</v>
      </c>
      <c r="C402" s="50" t="s">
        <v>998</v>
      </c>
      <c r="D402" s="41" t="str">
        <f>VLOOKUP(C402,'MASTER PURCHASE PARTY'!$B$4:$E$50002,2,FALSE)</f>
        <v>06AAACM6984G1Z9</v>
      </c>
      <c r="E402" s="56" t="s">
        <v>1000</v>
      </c>
      <c r="F402" s="52">
        <v>43606</v>
      </c>
      <c r="G402" s="52"/>
      <c r="H402" s="52"/>
      <c r="I402" s="52"/>
      <c r="J402" s="52"/>
      <c r="K402" s="52"/>
      <c r="L402" s="41" t="s">
        <v>787</v>
      </c>
      <c r="M402" s="12" t="s">
        <v>1545</v>
      </c>
      <c r="N402" s="28">
        <v>22615</v>
      </c>
      <c r="O402" s="20">
        <f t="shared" si="6"/>
        <v>6332.2</v>
      </c>
      <c r="P402" s="284">
        <v>6332.2</v>
      </c>
      <c r="Q402" s="284">
        <v>0</v>
      </c>
      <c r="R402" s="284">
        <v>0</v>
      </c>
      <c r="S402" s="284">
        <v>0</v>
      </c>
      <c r="T402" s="27">
        <v>28947.200000000001</v>
      </c>
      <c r="U402" s="53">
        <v>500</v>
      </c>
      <c r="V402" s="12">
        <v>87081090</v>
      </c>
      <c r="W402" s="20">
        <f>VLOOKUP(V402,'MASTER PUR-HSN'!$A$4:$E$506,5,FALSE)</f>
        <v>28</v>
      </c>
      <c r="X402" s="12" t="s">
        <v>1482</v>
      </c>
      <c r="Y402" s="41" t="str">
        <f>VLOOKUP(C402,'MASTER PURCHASE PARTY'!$B$4:$E$50002,4,FALSE)</f>
        <v>Oms</v>
      </c>
    </row>
    <row r="403" spans="1:25" s="49" customFormat="1">
      <c r="A403" s="45">
        <v>43586</v>
      </c>
      <c r="B403" s="41">
        <v>159</v>
      </c>
      <c r="C403" s="50" t="s">
        <v>908</v>
      </c>
      <c r="D403" s="41" t="str">
        <f>VLOOKUP(C403,'MASTER PURCHASE PARTY'!$B$4:$E$50002,2,FALSE)</f>
        <v>27CVNPK1560R1ZT</v>
      </c>
      <c r="E403" s="51">
        <v>9</v>
      </c>
      <c r="F403" s="52">
        <v>43616</v>
      </c>
      <c r="G403" s="52"/>
      <c r="H403" s="52"/>
      <c r="I403" s="52"/>
      <c r="J403" s="52"/>
      <c r="K403" s="52"/>
      <c r="L403" s="41" t="s">
        <v>787</v>
      </c>
      <c r="M403" s="12" t="s">
        <v>1545</v>
      </c>
      <c r="N403" s="28">
        <v>202181.4</v>
      </c>
      <c r="O403" s="20">
        <f t="shared" si="6"/>
        <v>36392.651999999995</v>
      </c>
      <c r="P403" s="284">
        <v>0</v>
      </c>
      <c r="Q403" s="284">
        <v>18196.325999999997</v>
      </c>
      <c r="R403" s="284">
        <v>18196.325999999997</v>
      </c>
      <c r="S403" s="284">
        <v>0</v>
      </c>
      <c r="T403" s="27">
        <v>238574.052</v>
      </c>
      <c r="U403" s="53">
        <v>75</v>
      </c>
      <c r="V403" s="12">
        <v>73110010</v>
      </c>
      <c r="W403" s="20">
        <f>VLOOKUP(V403,'MASTER PUR-HSN'!$A$4:$E$506,5,FALSE)</f>
        <v>18</v>
      </c>
      <c r="X403" s="12" t="s">
        <v>1482</v>
      </c>
      <c r="Y403" s="41" t="str">
        <f>VLOOKUP(C403,'MASTER PURCHASE PARTY'!$B$4:$E$50002,4,FALSE)</f>
        <v>Local</v>
      </c>
    </row>
    <row r="404" spans="1:25" s="49" customFormat="1">
      <c r="A404" s="45">
        <v>43586</v>
      </c>
      <c r="B404" s="41">
        <v>160</v>
      </c>
      <c r="C404" s="50" t="s">
        <v>870</v>
      </c>
      <c r="D404" s="41" t="str">
        <f>VLOOKUP(C404,'MASTER PURCHASE PARTY'!$B$4:$E$50002,2,FALSE)</f>
        <v>27AHVPG8951G1ZQ</v>
      </c>
      <c r="E404" s="56" t="s">
        <v>1001</v>
      </c>
      <c r="F404" s="52">
        <v>43616</v>
      </c>
      <c r="G404" s="52"/>
      <c r="H404" s="52"/>
      <c r="I404" s="52"/>
      <c r="J404" s="52"/>
      <c r="K404" s="52"/>
      <c r="L404" s="41" t="s">
        <v>787</v>
      </c>
      <c r="M404" s="12" t="s">
        <v>1545</v>
      </c>
      <c r="N404" s="28">
        <v>300</v>
      </c>
      <c r="O404" s="20">
        <f t="shared" si="6"/>
        <v>54</v>
      </c>
      <c r="P404" s="284">
        <v>0</v>
      </c>
      <c r="Q404" s="284">
        <v>27</v>
      </c>
      <c r="R404" s="284">
        <v>27</v>
      </c>
      <c r="S404" s="284">
        <v>0</v>
      </c>
      <c r="T404" s="27">
        <v>354</v>
      </c>
      <c r="U404" s="53">
        <v>1</v>
      </c>
      <c r="V404" s="12">
        <v>37079090</v>
      </c>
      <c r="W404" s="20">
        <f>VLOOKUP(V404,'MASTER PUR-HSN'!$A$4:$E$506,5,FALSE)</f>
        <v>18</v>
      </c>
      <c r="X404" s="12" t="s">
        <v>1482</v>
      </c>
      <c r="Y404" s="41" t="str">
        <f>VLOOKUP(C404,'MASTER PURCHASE PARTY'!$B$4:$E$50002,4,FALSE)</f>
        <v>Local</v>
      </c>
    </row>
    <row r="405" spans="1:25" s="49" customFormat="1">
      <c r="A405" s="45">
        <v>43586</v>
      </c>
      <c r="B405" s="41">
        <v>161</v>
      </c>
      <c r="C405" s="50" t="s">
        <v>831</v>
      </c>
      <c r="D405" s="41" t="str">
        <f>VLOOKUP(C405,'MASTER PURCHASE PARTY'!$B$4:$E$50002,2,FALSE)</f>
        <v>27AAACU2414K1ZF</v>
      </c>
      <c r="E405" s="56" t="s">
        <v>1002</v>
      </c>
      <c r="F405" s="52">
        <v>43600</v>
      </c>
      <c r="G405" s="52"/>
      <c r="H405" s="52"/>
      <c r="I405" s="52"/>
      <c r="J405" s="52"/>
      <c r="K405" s="52"/>
      <c r="L405" s="41" t="s">
        <v>795</v>
      </c>
      <c r="M405" s="12" t="s">
        <v>1545</v>
      </c>
      <c r="N405" s="28">
        <v>15</v>
      </c>
      <c r="O405" s="20">
        <f t="shared" si="6"/>
        <v>2.6999999999999997</v>
      </c>
      <c r="P405" s="284">
        <v>0</v>
      </c>
      <c r="Q405" s="284">
        <v>1.3499999999999999</v>
      </c>
      <c r="R405" s="284">
        <v>1.3499999999999999</v>
      </c>
      <c r="S405" s="284">
        <v>0</v>
      </c>
      <c r="T405" s="27">
        <v>17.700000000000003</v>
      </c>
      <c r="U405" s="53">
        <v>0</v>
      </c>
      <c r="V405" s="12">
        <v>9971</v>
      </c>
      <c r="W405" s="20">
        <f>VLOOKUP(V405,'MASTER PUR-HSN'!$A$4:$E$506,5,FALSE)</f>
        <v>18</v>
      </c>
      <c r="X405" s="12" t="s">
        <v>1482</v>
      </c>
      <c r="Y405" s="41" t="str">
        <f>VLOOKUP(C405,'MASTER PURCHASE PARTY'!$B$4:$E$50002,4,FALSE)</f>
        <v>Local</v>
      </c>
    </row>
    <row r="406" spans="1:25" s="49" customFormat="1">
      <c r="A406" s="45">
        <v>43586</v>
      </c>
      <c r="B406" s="41">
        <v>162</v>
      </c>
      <c r="C406" s="50" t="s">
        <v>1003</v>
      </c>
      <c r="D406" s="41" t="str">
        <f>VLOOKUP(C406,'MASTER PURCHASE PARTY'!$B$4:$E$50002,2,FALSE)</f>
        <v>27AACCV17226H1ZE</v>
      </c>
      <c r="E406" s="67" t="s">
        <v>1005</v>
      </c>
      <c r="F406" s="68">
        <v>42491</v>
      </c>
      <c r="G406" s="68"/>
      <c r="H406" s="68"/>
      <c r="I406" s="68"/>
      <c r="J406" s="68"/>
      <c r="K406" s="68"/>
      <c r="L406" s="41" t="s">
        <v>787</v>
      </c>
      <c r="M406" s="12" t="s">
        <v>1545</v>
      </c>
      <c r="N406" s="28">
        <v>3939</v>
      </c>
      <c r="O406" s="20">
        <f t="shared" si="6"/>
        <v>709.02</v>
      </c>
      <c r="P406" s="284">
        <v>0</v>
      </c>
      <c r="Q406" s="284">
        <v>354.51</v>
      </c>
      <c r="R406" s="284">
        <v>354.51</v>
      </c>
      <c r="S406" s="284">
        <v>0</v>
      </c>
      <c r="T406" s="27">
        <v>4648.0200000000004</v>
      </c>
      <c r="U406" s="53">
        <v>0</v>
      </c>
      <c r="V406" s="12">
        <v>998873</v>
      </c>
      <c r="W406" s="20">
        <f>VLOOKUP(V406,'MASTER PUR-HSN'!$A$4:$E$506,5,FALSE)</f>
        <v>18</v>
      </c>
      <c r="X406" s="12" t="s">
        <v>1482</v>
      </c>
      <c r="Y406" s="41" t="str">
        <f>VLOOKUP(C406,'MASTER PURCHASE PARTY'!$B$4:$E$50002,4,FALSE)</f>
        <v>Local</v>
      </c>
    </row>
    <row r="407" spans="1:25" s="49" customFormat="1">
      <c r="A407" s="45">
        <v>43586</v>
      </c>
      <c r="B407" s="41">
        <v>162</v>
      </c>
      <c r="C407" s="50" t="s">
        <v>1003</v>
      </c>
      <c r="D407" s="41" t="str">
        <f>VLOOKUP(C407,'MASTER PURCHASE PARTY'!$B$4:$E$50002,2,FALSE)</f>
        <v>27AACCV17226H1ZE</v>
      </c>
      <c r="E407" s="67" t="s">
        <v>1005</v>
      </c>
      <c r="F407" s="68">
        <v>42491</v>
      </c>
      <c r="G407" s="68"/>
      <c r="H407" s="68"/>
      <c r="I407" s="68"/>
      <c r="J407" s="68"/>
      <c r="K407" s="68"/>
      <c r="L407" s="41" t="s">
        <v>787</v>
      </c>
      <c r="M407" s="12" t="s">
        <v>1545</v>
      </c>
      <c r="N407" s="28">
        <v>24953</v>
      </c>
      <c r="O407" s="20">
        <f t="shared" si="6"/>
        <v>6986.84</v>
      </c>
      <c r="P407" s="284">
        <v>0</v>
      </c>
      <c r="Q407" s="284">
        <v>3493.42</v>
      </c>
      <c r="R407" s="284">
        <v>3493.42</v>
      </c>
      <c r="S407" s="284">
        <v>0</v>
      </c>
      <c r="T407" s="27">
        <v>31939.839999999997</v>
      </c>
      <c r="U407" s="53">
        <v>0</v>
      </c>
      <c r="V407" s="12">
        <v>8415</v>
      </c>
      <c r="W407" s="20">
        <f>VLOOKUP(V407,'MASTER PUR-HSN'!$A$4:$E$506,5,FALSE)</f>
        <v>28</v>
      </c>
      <c r="X407" s="12" t="s">
        <v>1482</v>
      </c>
      <c r="Y407" s="41" t="str">
        <f>VLOOKUP(C407,'MASTER PURCHASE PARTY'!$B$4:$E$50002,4,FALSE)</f>
        <v>Local</v>
      </c>
    </row>
    <row r="408" spans="1:25" s="49" customFormat="1">
      <c r="A408" s="45">
        <v>43586</v>
      </c>
      <c r="B408" s="41">
        <v>2</v>
      </c>
      <c r="C408" s="50" t="s">
        <v>919</v>
      </c>
      <c r="D408" s="41" t="e">
        <f>VLOOKUP(C408,'MASTER PURCHASE PARTY'!$B$4:$E$50002,2,FALSE)</f>
        <v>#N/A</v>
      </c>
      <c r="E408" s="56"/>
      <c r="F408" s="52"/>
      <c r="G408" s="52"/>
      <c r="H408" s="52"/>
      <c r="I408" s="52"/>
      <c r="J408" s="52"/>
      <c r="K408" s="52"/>
      <c r="L408" s="41" t="s">
        <v>920</v>
      </c>
      <c r="M408" s="12" t="s">
        <v>1545</v>
      </c>
      <c r="N408" s="28">
        <v>0</v>
      </c>
      <c r="O408" s="20">
        <f t="shared" si="6"/>
        <v>0</v>
      </c>
      <c r="P408" s="284"/>
      <c r="Q408" s="284"/>
      <c r="R408" s="284"/>
      <c r="S408" s="284"/>
      <c r="T408" s="27">
        <v>17400</v>
      </c>
      <c r="U408" s="53"/>
      <c r="V408" s="12"/>
      <c r="W408" s="20" t="e">
        <f>VLOOKUP(V408,'MASTER PUR-HSN'!$A$4:$E$506,5,FALSE)</f>
        <v>#N/A</v>
      </c>
      <c r="X408" s="12" t="s">
        <v>1482</v>
      </c>
      <c r="Y408" s="41" t="e">
        <f>VLOOKUP(C408,'MASTER PURCHASE PARTY'!$B$4:$E$50002,4,FALSE)</f>
        <v>#N/A</v>
      </c>
    </row>
    <row r="409" spans="1:25" s="49" customFormat="1">
      <c r="A409" s="45">
        <v>43586</v>
      </c>
      <c r="B409" s="41">
        <v>3</v>
      </c>
      <c r="C409" s="50" t="s">
        <v>994</v>
      </c>
      <c r="D409" s="41" t="str">
        <f>VLOOKUP(C409,'MASTER PURCHASE PARTY'!$B$4:$E$50002,2,FALSE)</f>
        <v>27AAFCD5233J1ZM</v>
      </c>
      <c r="E409" s="56" t="s">
        <v>1919</v>
      </c>
      <c r="F409" s="52">
        <v>43601</v>
      </c>
      <c r="G409" s="314"/>
      <c r="H409" s="314"/>
      <c r="I409" s="314"/>
      <c r="J409" s="314"/>
      <c r="K409" s="314"/>
      <c r="L409" s="41" t="s">
        <v>920</v>
      </c>
      <c r="M409" s="12" t="s">
        <v>1545</v>
      </c>
      <c r="N409" s="28">
        <v>0</v>
      </c>
      <c r="O409" s="20">
        <f t="shared" si="6"/>
        <v>0</v>
      </c>
      <c r="P409" s="284"/>
      <c r="Q409" s="284"/>
      <c r="R409" s="284"/>
      <c r="S409" s="284"/>
      <c r="T409" s="27">
        <v>4500</v>
      </c>
      <c r="U409" s="53"/>
      <c r="V409" s="12"/>
      <c r="W409" s="20" t="e">
        <f>VLOOKUP(V409,'MASTER PUR-HSN'!$A$4:$E$506,5,FALSE)</f>
        <v>#N/A</v>
      </c>
      <c r="X409" s="12" t="s">
        <v>1482</v>
      </c>
      <c r="Y409" s="41" t="str">
        <f>VLOOKUP(C409,'MASTER PURCHASE PARTY'!$B$4:$E$50002,4,FALSE)</f>
        <v>Local</v>
      </c>
    </row>
    <row r="410" spans="1:25" s="49" customFormat="1">
      <c r="A410" s="45">
        <v>43586</v>
      </c>
      <c r="B410" s="41">
        <v>4</v>
      </c>
      <c r="C410" s="50" t="s">
        <v>1183</v>
      </c>
      <c r="D410" s="41" t="str">
        <f>VLOOKUP(C410,'MASTER PURCHASE PARTY'!$B$4:$E$50002,2,FALSE)</f>
        <v>23AAFFO4378L1ZX</v>
      </c>
      <c r="E410" s="56">
        <v>1460</v>
      </c>
      <c r="F410" s="52">
        <v>43613</v>
      </c>
      <c r="G410" s="314"/>
      <c r="H410" s="314"/>
      <c r="I410" s="314"/>
      <c r="J410" s="314"/>
      <c r="K410" s="314"/>
      <c r="L410" s="41" t="s">
        <v>920</v>
      </c>
      <c r="M410" s="12" t="s">
        <v>1545</v>
      </c>
      <c r="N410" s="28">
        <v>0</v>
      </c>
      <c r="O410" s="20">
        <f t="shared" ref="O410:O413" si="7">+P410+Q410+R410+S410</f>
        <v>0</v>
      </c>
      <c r="P410" s="284"/>
      <c r="Q410" s="284"/>
      <c r="R410" s="284"/>
      <c r="S410" s="284"/>
      <c r="T410" s="27">
        <v>4550</v>
      </c>
      <c r="U410" s="53"/>
      <c r="V410" s="12"/>
      <c r="W410" s="20" t="e">
        <f>VLOOKUP(V410,'MASTER PUR-HSN'!$A$4:$E$506,5,FALSE)</f>
        <v>#N/A</v>
      </c>
      <c r="X410" s="12" t="s">
        <v>1482</v>
      </c>
      <c r="Y410" s="41" t="str">
        <f>VLOOKUP(C410,'MASTER PURCHASE PARTY'!$B$4:$E$50002,4,FALSE)</f>
        <v>Oms</v>
      </c>
    </row>
    <row r="411" spans="1:25" s="49" customFormat="1">
      <c r="A411" s="45">
        <v>43586</v>
      </c>
      <c r="B411" s="41">
        <v>5</v>
      </c>
      <c r="C411" s="50" t="s">
        <v>1183</v>
      </c>
      <c r="D411" s="41" t="str">
        <f>VLOOKUP(C411,'MASTER PURCHASE PARTY'!$B$4:$E$50002,2,FALSE)</f>
        <v>23AAFFO4378L1ZX</v>
      </c>
      <c r="E411" s="56">
        <v>1423</v>
      </c>
      <c r="F411" s="52">
        <v>43615</v>
      </c>
      <c r="G411" s="314"/>
      <c r="H411" s="314"/>
      <c r="I411" s="314"/>
      <c r="J411" s="314"/>
      <c r="K411" s="314"/>
      <c r="L411" s="41" t="s">
        <v>920</v>
      </c>
      <c r="M411" s="12" t="s">
        <v>1545</v>
      </c>
      <c r="N411" s="28">
        <v>0</v>
      </c>
      <c r="O411" s="20">
        <f t="shared" si="7"/>
        <v>0</v>
      </c>
      <c r="P411" s="284"/>
      <c r="Q411" s="284"/>
      <c r="R411" s="284"/>
      <c r="S411" s="284"/>
      <c r="T411" s="27">
        <v>6860</v>
      </c>
      <c r="U411" s="53"/>
      <c r="V411" s="12"/>
      <c r="W411" s="20" t="e">
        <f>VLOOKUP(V411,'MASTER PUR-HSN'!$A$4:$E$506,5,FALSE)</f>
        <v>#N/A</v>
      </c>
      <c r="X411" s="12" t="s">
        <v>1482</v>
      </c>
      <c r="Y411" s="41" t="str">
        <f>VLOOKUP(C411,'MASTER PURCHASE PARTY'!$B$4:$E$50002,4,FALSE)</f>
        <v>Oms</v>
      </c>
    </row>
    <row r="412" spans="1:25" s="49" customFormat="1">
      <c r="A412" s="45">
        <v>43586</v>
      </c>
      <c r="B412" s="41">
        <v>6</v>
      </c>
      <c r="C412" s="50" t="s">
        <v>1183</v>
      </c>
      <c r="D412" s="41" t="str">
        <f>VLOOKUP(C412,'MASTER PURCHASE PARTY'!$B$4:$E$50002,2,FALSE)</f>
        <v>23AAFFO4378L1ZX</v>
      </c>
      <c r="E412" s="56">
        <v>1346</v>
      </c>
      <c r="F412" s="52">
        <v>43615</v>
      </c>
      <c r="G412" s="314"/>
      <c r="H412" s="314"/>
      <c r="I412" s="314"/>
      <c r="J412" s="314"/>
      <c r="K412" s="314"/>
      <c r="L412" s="41" t="s">
        <v>920</v>
      </c>
      <c r="M412" s="12" t="s">
        <v>1545</v>
      </c>
      <c r="N412" s="28">
        <v>0</v>
      </c>
      <c r="O412" s="20">
        <f t="shared" si="7"/>
        <v>0</v>
      </c>
      <c r="P412" s="284"/>
      <c r="Q412" s="284"/>
      <c r="R412" s="284"/>
      <c r="S412" s="284"/>
      <c r="T412" s="27">
        <v>8250</v>
      </c>
      <c r="U412" s="53"/>
      <c r="V412" s="12"/>
      <c r="W412" s="20" t="e">
        <f>VLOOKUP(V412,'MASTER PUR-HSN'!$A$4:$E$506,5,FALSE)</f>
        <v>#N/A</v>
      </c>
      <c r="X412" s="12" t="s">
        <v>1482</v>
      </c>
      <c r="Y412" s="41" t="str">
        <f>VLOOKUP(C412,'MASTER PURCHASE PARTY'!$B$4:$E$50002,4,FALSE)</f>
        <v>Oms</v>
      </c>
    </row>
    <row r="413" spans="1:25" s="49" customFormat="1">
      <c r="A413" s="45">
        <v>43586</v>
      </c>
      <c r="B413" s="41">
        <v>7</v>
      </c>
      <c r="C413" s="50" t="s">
        <v>1183</v>
      </c>
      <c r="D413" s="41" t="str">
        <f>VLOOKUP(C413,'MASTER PURCHASE PARTY'!$B$4:$E$50002,2,FALSE)</f>
        <v>23AAFFO4378L1ZX</v>
      </c>
      <c r="E413" s="56">
        <v>1372</v>
      </c>
      <c r="F413" s="52">
        <v>43615</v>
      </c>
      <c r="G413" s="314"/>
      <c r="H413" s="314"/>
      <c r="I413" s="314"/>
      <c r="J413" s="314"/>
      <c r="K413" s="314"/>
      <c r="L413" s="41" t="s">
        <v>920</v>
      </c>
      <c r="M413" s="12" t="s">
        <v>1545</v>
      </c>
      <c r="N413" s="28">
        <v>0</v>
      </c>
      <c r="O413" s="20">
        <f t="shared" si="7"/>
        <v>0</v>
      </c>
      <c r="P413" s="284"/>
      <c r="Q413" s="284"/>
      <c r="R413" s="284"/>
      <c r="S413" s="284"/>
      <c r="T413" s="27">
        <v>4000</v>
      </c>
      <c r="U413" s="53"/>
      <c r="V413" s="12"/>
      <c r="W413" s="20" t="e">
        <f>VLOOKUP(V413,'MASTER PUR-HSN'!$A$4:$E$506,5,FALSE)</f>
        <v>#N/A</v>
      </c>
      <c r="X413" s="12" t="s">
        <v>1482</v>
      </c>
      <c r="Y413" s="41" t="str">
        <f>VLOOKUP(C413,'MASTER PURCHASE PARTY'!$B$4:$E$50002,4,FALSE)</f>
        <v>Oms</v>
      </c>
    </row>
    <row r="414" spans="1:25" s="49" customFormat="1" ht="15">
      <c r="A414" s="45">
        <v>43586</v>
      </c>
      <c r="B414" s="64"/>
      <c r="C414" t="s">
        <v>1006</v>
      </c>
      <c r="D414" s="41" t="e">
        <f>VLOOKUP(C414,'MASTER PURCHASE PARTY'!$B$4:$E$50002,2,FALSE)</f>
        <v>#N/A</v>
      </c>
      <c r="E414" s="66"/>
      <c r="F414" s="64"/>
      <c r="G414" s="55"/>
      <c r="H414" s="55"/>
      <c r="I414" s="55"/>
      <c r="J414" s="55"/>
      <c r="K414" s="55"/>
      <c r="L414" s="41" t="s">
        <v>1007</v>
      </c>
      <c r="M414" s="12" t="s">
        <v>1545</v>
      </c>
      <c r="N414" s="287">
        <v>567427.30000000005</v>
      </c>
      <c r="O414" s="20">
        <f t="shared" si="6"/>
        <v>102136.914</v>
      </c>
      <c r="P414" s="284">
        <v>102136.914</v>
      </c>
      <c r="Q414" s="284">
        <v>0</v>
      </c>
      <c r="R414" s="284">
        <v>0</v>
      </c>
      <c r="S414" s="284">
        <v>0</v>
      </c>
      <c r="T414" s="27">
        <v>488218.86</v>
      </c>
      <c r="U414" s="64"/>
      <c r="V414" s="22">
        <v>39206290</v>
      </c>
      <c r="W414" s="20">
        <f>VLOOKUP(V414,'MASTER PUR-HSN'!$A$4:$E$506,5,FALSE)</f>
        <v>18</v>
      </c>
      <c r="X414" s="12" t="s">
        <v>1482</v>
      </c>
      <c r="Y414" s="41" t="e">
        <f>VLOOKUP(C414,'MASTER PURCHASE PARTY'!$B$4:$E$50002,4,FALSE)</f>
        <v>#N/A</v>
      </c>
    </row>
    <row r="415" spans="1:25" s="49" customFormat="1">
      <c r="A415" s="45">
        <v>43586</v>
      </c>
      <c r="B415" s="64"/>
      <c r="C415" s="59" t="s">
        <v>799</v>
      </c>
      <c r="D415" s="41" t="str">
        <f>VLOOKUP(C415,'MASTER PURCHASE PARTY'!$B$4:$E$50002,2,FALSE)</f>
        <v>27AAHCA1363L1ZK</v>
      </c>
      <c r="E415" s="266">
        <v>1</v>
      </c>
      <c r="F415" s="267">
        <v>43598</v>
      </c>
      <c r="G415" s="55"/>
      <c r="H415" s="55"/>
      <c r="I415" s="55"/>
      <c r="J415" s="55"/>
      <c r="K415" s="55"/>
      <c r="L415" s="41" t="s">
        <v>787</v>
      </c>
      <c r="M415" s="12" t="s">
        <v>1543</v>
      </c>
      <c r="N415" s="28">
        <v>-48816</v>
      </c>
      <c r="O415" s="20">
        <f t="shared" ref="O415" si="8">+P415+Q415+R415+S415</f>
        <v>-13668.48</v>
      </c>
      <c r="P415" s="284">
        <v>0</v>
      </c>
      <c r="Q415" s="284">
        <v>-6834.24</v>
      </c>
      <c r="R415" s="284">
        <v>-6834.24</v>
      </c>
      <c r="S415" s="284">
        <v>0</v>
      </c>
      <c r="T415" s="27">
        <f>+S415+R415+Q415+P415+N415</f>
        <v>-62484.479999999996</v>
      </c>
      <c r="U415" s="64"/>
      <c r="V415" s="295">
        <v>87141900</v>
      </c>
      <c r="W415" s="20">
        <v>28</v>
      </c>
      <c r="X415" s="12" t="s">
        <v>1482</v>
      </c>
      <c r="Y415" s="41" t="str">
        <f>VLOOKUP(C415,'MASTER PURCHASE PARTY'!$B$4:$E$50002,4,FALSE)</f>
        <v>Local</v>
      </c>
    </row>
    <row r="416" spans="1:25" s="49" customFormat="1" ht="15">
      <c r="A416" s="45"/>
      <c r="B416" s="64"/>
      <c r="C416"/>
      <c r="D416" s="41" t="e">
        <f>VLOOKUP(C416,'MASTER PURCHASE PARTY'!$B$4:$E$50002,2,FALSE)</f>
        <v>#N/A</v>
      </c>
      <c r="E416" s="66"/>
      <c r="F416" s="64"/>
      <c r="G416" s="55"/>
      <c r="H416" s="55"/>
      <c r="I416" s="55"/>
      <c r="J416" s="55"/>
      <c r="K416" s="55"/>
      <c r="L416" s="41"/>
      <c r="M416" s="12"/>
      <c r="N416" s="287"/>
      <c r="O416" s="20"/>
      <c r="P416" s="284"/>
      <c r="Q416" s="284"/>
      <c r="R416" s="284"/>
      <c r="S416" s="284"/>
      <c r="T416" s="27"/>
      <c r="U416" s="64"/>
      <c r="V416" s="22"/>
      <c r="W416" s="20"/>
      <c r="X416" s="12"/>
      <c r="Y416" s="41" t="e">
        <f>VLOOKUP(C416,'MASTER PURCHASE PARTY'!$B$4:$E$50002,4,FALSE)</f>
        <v>#N/A</v>
      </c>
    </row>
    <row r="417" spans="1:25" s="49" customFormat="1">
      <c r="A417" s="55"/>
      <c r="B417" s="64"/>
      <c r="C417" s="65"/>
      <c r="D417" s="41" t="e">
        <f>VLOOKUP(C417,'MASTER PURCHASE PARTY'!$B$4:$E$50002,2,FALSE)</f>
        <v>#N/A</v>
      </c>
      <c r="E417" s="66"/>
      <c r="F417" s="64"/>
      <c r="G417" s="64"/>
      <c r="H417" s="64"/>
      <c r="I417" s="64"/>
      <c r="J417" s="64"/>
      <c r="K417" s="64"/>
      <c r="L417" s="64"/>
      <c r="M417" s="12" t="s">
        <v>1545</v>
      </c>
      <c r="N417" s="285"/>
      <c r="O417" s="20">
        <f t="shared" si="6"/>
        <v>0</v>
      </c>
      <c r="P417" s="286"/>
      <c r="Q417" s="286"/>
      <c r="R417" s="286"/>
      <c r="S417" s="286"/>
      <c r="T417" s="285"/>
      <c r="U417" s="64"/>
      <c r="V417" s="296"/>
      <c r="W417" s="20" t="e">
        <f>VLOOKUP(V417,'MASTER PUR-HSN'!$A$4:$E$506,5,FALSE)</f>
        <v>#N/A</v>
      </c>
      <c r="X417" s="12" t="s">
        <v>1482</v>
      </c>
      <c r="Y417" s="41" t="e">
        <f>VLOOKUP(C417,'MASTER PURCHASE PARTY'!$B$4:$E$50002,4,FALSE)</f>
        <v>#N/A</v>
      </c>
    </row>
    <row r="418" spans="1:25">
      <c r="A418" s="45">
        <v>43617</v>
      </c>
      <c r="B418" s="41">
        <v>1</v>
      </c>
      <c r="C418" s="50" t="s">
        <v>873</v>
      </c>
      <c r="D418" s="41" t="str">
        <f>VLOOKUP(C418,'MASTER PURCHASE PARTY'!$B$4:$E$50002,2,FALSE)</f>
        <v>27AACFA1881H1ZL</v>
      </c>
      <c r="E418" s="51">
        <v>2190</v>
      </c>
      <c r="F418" s="69">
        <v>43617</v>
      </c>
      <c r="G418" s="69"/>
      <c r="H418" s="69"/>
      <c r="I418" s="69"/>
      <c r="J418" s="69"/>
      <c r="K418" s="69"/>
      <c r="L418" s="41" t="s">
        <v>787</v>
      </c>
      <c r="M418" s="12" t="s">
        <v>1545</v>
      </c>
      <c r="N418" s="28">
        <v>2780</v>
      </c>
      <c r="O418" s="20">
        <f t="shared" si="6"/>
        <v>778.4</v>
      </c>
      <c r="P418" s="284">
        <v>0</v>
      </c>
      <c r="Q418" s="284">
        <v>389.2</v>
      </c>
      <c r="R418" s="284">
        <v>389.2</v>
      </c>
      <c r="S418" s="284">
        <v>0</v>
      </c>
      <c r="T418" s="27">
        <v>3558.3999999999996</v>
      </c>
      <c r="U418" s="53">
        <v>1000</v>
      </c>
      <c r="V418" s="12">
        <v>87141900</v>
      </c>
      <c r="W418" s="20">
        <f>VLOOKUP(V418,'MASTER PUR-HSN'!$A$4:$E$506,5,FALSE)</f>
        <v>28</v>
      </c>
      <c r="X418" s="12" t="s">
        <v>1482</v>
      </c>
      <c r="Y418" s="41" t="str">
        <f>VLOOKUP(C418,'MASTER PURCHASE PARTY'!$B$4:$E$50002,4,FALSE)</f>
        <v>Local</v>
      </c>
    </row>
    <row r="419" spans="1:25">
      <c r="A419" s="45">
        <v>43617</v>
      </c>
      <c r="B419" s="41">
        <v>2</v>
      </c>
      <c r="C419" s="50" t="s">
        <v>922</v>
      </c>
      <c r="D419" s="41" t="str">
        <f>VLOOKUP(C419,'MASTER PURCHASE PARTY'!$B$4:$E$50002,2,FALSE)</f>
        <v>27AAZFM6461A1ZY</v>
      </c>
      <c r="E419" s="51">
        <v>1602</v>
      </c>
      <c r="F419" s="69">
        <v>43617</v>
      </c>
      <c r="G419" s="69"/>
      <c r="H419" s="69"/>
      <c r="I419" s="69"/>
      <c r="J419" s="69"/>
      <c r="K419" s="69"/>
      <c r="L419" s="41" t="s">
        <v>842</v>
      </c>
      <c r="M419" s="12" t="s">
        <v>1545</v>
      </c>
      <c r="N419" s="28">
        <v>42570</v>
      </c>
      <c r="O419" s="20">
        <f t="shared" si="6"/>
        <v>11919.6</v>
      </c>
      <c r="P419" s="284">
        <v>0</v>
      </c>
      <c r="Q419" s="284">
        <v>5959.8</v>
      </c>
      <c r="R419" s="284">
        <v>5959.8</v>
      </c>
      <c r="S419" s="284">
        <v>0</v>
      </c>
      <c r="T419" s="27">
        <v>54489.600000000006</v>
      </c>
      <c r="U419" s="53">
        <v>1000</v>
      </c>
      <c r="V419" s="12">
        <v>87082900</v>
      </c>
      <c r="W419" s="20">
        <f>VLOOKUP(V419,'MASTER PUR-HSN'!$A$4:$E$506,5,FALSE)</f>
        <v>28</v>
      </c>
      <c r="X419" s="12" t="s">
        <v>1482</v>
      </c>
      <c r="Y419" s="41" t="str">
        <f>VLOOKUP(C419,'MASTER PURCHASE PARTY'!$B$4:$E$50002,4,FALSE)</f>
        <v>Local</v>
      </c>
    </row>
    <row r="420" spans="1:25">
      <c r="A420" s="45">
        <v>43617</v>
      </c>
      <c r="B420" s="41">
        <v>3</v>
      </c>
      <c r="C420" s="50" t="s">
        <v>922</v>
      </c>
      <c r="D420" s="41" t="str">
        <f>VLOOKUP(C420,'MASTER PURCHASE PARTY'!$B$4:$E$50002,2,FALSE)</f>
        <v>27AAZFM6461A1ZY</v>
      </c>
      <c r="E420" s="51">
        <v>1603</v>
      </c>
      <c r="F420" s="69">
        <v>43617</v>
      </c>
      <c r="G420" s="69"/>
      <c r="H420" s="69"/>
      <c r="I420" s="69"/>
      <c r="J420" s="69"/>
      <c r="K420" s="69"/>
      <c r="L420" s="41" t="s">
        <v>795</v>
      </c>
      <c r="M420" s="12" t="s">
        <v>1545</v>
      </c>
      <c r="N420" s="28">
        <v>24105.599999999999</v>
      </c>
      <c r="O420" s="20">
        <f t="shared" si="6"/>
        <v>6749.5679999999993</v>
      </c>
      <c r="P420" s="284">
        <v>0</v>
      </c>
      <c r="Q420" s="284">
        <v>3374.7839999999997</v>
      </c>
      <c r="R420" s="284">
        <v>3374.7839999999997</v>
      </c>
      <c r="S420" s="284">
        <v>0</v>
      </c>
      <c r="T420" s="27">
        <v>30855.157999999999</v>
      </c>
      <c r="U420" s="53">
        <v>1080</v>
      </c>
      <c r="V420" s="12">
        <v>87082900</v>
      </c>
      <c r="W420" s="20">
        <f>VLOOKUP(V420,'MASTER PUR-HSN'!$A$4:$E$506,5,FALSE)</f>
        <v>28</v>
      </c>
      <c r="X420" s="12" t="s">
        <v>1482</v>
      </c>
      <c r="Y420" s="41" t="str">
        <f>VLOOKUP(C420,'MASTER PURCHASE PARTY'!$B$4:$E$50002,4,FALSE)</f>
        <v>Local</v>
      </c>
    </row>
    <row r="421" spans="1:25">
      <c r="A421" s="45">
        <v>43617</v>
      </c>
      <c r="B421" s="41">
        <v>4</v>
      </c>
      <c r="C421" s="50" t="s">
        <v>873</v>
      </c>
      <c r="D421" s="41" t="str">
        <f>VLOOKUP(C421,'MASTER PURCHASE PARTY'!$B$4:$E$50002,2,FALSE)</f>
        <v>27AACFA1881H1ZL</v>
      </c>
      <c r="E421" s="51">
        <v>2217</v>
      </c>
      <c r="F421" s="69">
        <v>43617</v>
      </c>
      <c r="G421" s="69"/>
      <c r="H421" s="69"/>
      <c r="I421" s="69"/>
      <c r="J421" s="69"/>
      <c r="K421" s="69"/>
      <c r="L421" s="41" t="s">
        <v>787</v>
      </c>
      <c r="M421" s="12" t="s">
        <v>1545</v>
      </c>
      <c r="N421" s="28">
        <v>1390</v>
      </c>
      <c r="O421" s="20">
        <f t="shared" si="6"/>
        <v>389.2</v>
      </c>
      <c r="P421" s="284">
        <v>0</v>
      </c>
      <c r="Q421" s="284">
        <v>194.6</v>
      </c>
      <c r="R421" s="284">
        <v>194.6</v>
      </c>
      <c r="S421" s="284">
        <v>0</v>
      </c>
      <c r="T421" s="27">
        <v>1779.1999999999998</v>
      </c>
      <c r="U421" s="53">
        <v>500</v>
      </c>
      <c r="V421" s="12">
        <v>87141900</v>
      </c>
      <c r="W421" s="20">
        <f>VLOOKUP(V421,'MASTER PUR-HSN'!$A$4:$E$506,5,FALSE)</f>
        <v>28</v>
      </c>
      <c r="X421" s="12" t="s">
        <v>1482</v>
      </c>
      <c r="Y421" s="41" t="str">
        <f>VLOOKUP(C421,'MASTER PURCHASE PARTY'!$B$4:$E$50002,4,FALSE)</f>
        <v>Local</v>
      </c>
    </row>
    <row r="422" spans="1:25">
      <c r="A422" s="45">
        <v>43617</v>
      </c>
      <c r="B422" s="41">
        <v>5</v>
      </c>
      <c r="C422" s="50" t="s">
        <v>816</v>
      </c>
      <c r="D422" s="41" t="str">
        <f>VLOOKUP(C422,'MASTER PURCHASE PARTY'!$B$4:$E$50002,2,FALSE)</f>
        <v>27AAHFP1154B1ZN</v>
      </c>
      <c r="E422" s="56" t="s">
        <v>1008</v>
      </c>
      <c r="F422" s="69">
        <v>43619</v>
      </c>
      <c r="G422" s="69"/>
      <c r="H422" s="69"/>
      <c r="I422" s="69"/>
      <c r="J422" s="69"/>
      <c r="K422" s="69"/>
      <c r="L422" s="41" t="s">
        <v>787</v>
      </c>
      <c r="M422" s="12" t="s">
        <v>1545</v>
      </c>
      <c r="N422" s="28">
        <v>540</v>
      </c>
      <c r="O422" s="20">
        <f t="shared" si="6"/>
        <v>97.2</v>
      </c>
      <c r="P422" s="284">
        <v>0</v>
      </c>
      <c r="Q422" s="284">
        <v>48.6</v>
      </c>
      <c r="R422" s="284">
        <v>48.6</v>
      </c>
      <c r="S422" s="284">
        <v>0</v>
      </c>
      <c r="T422" s="27">
        <v>637.20000000000005</v>
      </c>
      <c r="U422" s="53">
        <v>12</v>
      </c>
      <c r="V422" s="12">
        <v>48196000</v>
      </c>
      <c r="W422" s="20">
        <f>VLOOKUP(V422,'MASTER PUR-HSN'!$A$4:$E$506,5,FALSE)</f>
        <v>18</v>
      </c>
      <c r="X422" s="12" t="s">
        <v>1482</v>
      </c>
      <c r="Y422" s="41" t="str">
        <f>VLOOKUP(C422,'MASTER PURCHASE PARTY'!$B$4:$E$50002,4,FALSE)</f>
        <v>Local</v>
      </c>
    </row>
    <row r="423" spans="1:25">
      <c r="A423" s="45">
        <v>43617</v>
      </c>
      <c r="C423" s="50" t="s">
        <v>816</v>
      </c>
      <c r="D423" s="41" t="str">
        <f>VLOOKUP(C423,'MASTER PURCHASE PARTY'!$B$4:$E$50002,2,FALSE)</f>
        <v>27AAHFP1154B1ZN</v>
      </c>
      <c r="E423" s="56" t="s">
        <v>1008</v>
      </c>
      <c r="F423" s="69">
        <v>43619</v>
      </c>
      <c r="G423" s="69"/>
      <c r="H423" s="69"/>
      <c r="I423" s="69"/>
      <c r="J423" s="69"/>
      <c r="K423" s="69"/>
      <c r="L423" s="41" t="s">
        <v>787</v>
      </c>
      <c r="M423" s="12" t="s">
        <v>1545</v>
      </c>
      <c r="N423" s="28">
        <v>3456</v>
      </c>
      <c r="O423" s="20">
        <f t="shared" si="6"/>
        <v>622.08000000000004</v>
      </c>
      <c r="P423" s="284">
        <v>0</v>
      </c>
      <c r="Q423" s="284">
        <v>311.04000000000002</v>
      </c>
      <c r="R423" s="284">
        <v>311.04000000000002</v>
      </c>
      <c r="S423" s="284">
        <v>0</v>
      </c>
      <c r="T423" s="27">
        <v>4078</v>
      </c>
      <c r="U423" s="53">
        <v>576</v>
      </c>
      <c r="V423" s="12">
        <v>39199099</v>
      </c>
      <c r="W423" s="20">
        <f>VLOOKUP(V423,'MASTER PUR-HSN'!$A$4:$E$506,5,FALSE)</f>
        <v>18</v>
      </c>
      <c r="X423" s="12" t="s">
        <v>1482</v>
      </c>
      <c r="Y423" s="41" t="str">
        <f>VLOOKUP(C423,'MASTER PURCHASE PARTY'!$B$4:$E$50002,4,FALSE)</f>
        <v>Local</v>
      </c>
    </row>
    <row r="424" spans="1:25">
      <c r="A424" s="45">
        <v>43617</v>
      </c>
      <c r="C424" s="50" t="s">
        <v>816</v>
      </c>
      <c r="D424" s="41" t="str">
        <f>VLOOKUP(C424,'MASTER PURCHASE PARTY'!$B$4:$E$50002,2,FALSE)</f>
        <v>27AAHFP1154B1ZN</v>
      </c>
      <c r="E424" s="56" t="s">
        <v>1008</v>
      </c>
      <c r="F424" s="69">
        <v>43619</v>
      </c>
      <c r="G424" s="69"/>
      <c r="H424" s="69"/>
      <c r="I424" s="69"/>
      <c r="J424" s="69"/>
      <c r="K424" s="69"/>
      <c r="L424" s="41" t="s">
        <v>787</v>
      </c>
      <c r="M424" s="12" t="s">
        <v>1545</v>
      </c>
      <c r="N424" s="28">
        <v>144</v>
      </c>
      <c r="O424" s="20">
        <f t="shared" si="6"/>
        <v>25.919999999999998</v>
      </c>
      <c r="P424" s="284">
        <v>0</v>
      </c>
      <c r="Q424" s="284">
        <v>12.959999999999999</v>
      </c>
      <c r="R424" s="284">
        <v>12.959999999999999</v>
      </c>
      <c r="S424" s="284">
        <v>0</v>
      </c>
      <c r="T424" s="27">
        <v>169.9</v>
      </c>
      <c r="U424" s="53">
        <v>12</v>
      </c>
      <c r="V424" s="12">
        <v>63071090</v>
      </c>
      <c r="W424" s="20">
        <f>VLOOKUP(V424,'MASTER PUR-HSN'!$A$4:$E$506,5,FALSE)</f>
        <v>18</v>
      </c>
      <c r="X424" s="12" t="s">
        <v>1482</v>
      </c>
      <c r="Y424" s="41" t="str">
        <f>VLOOKUP(C424,'MASTER PURCHASE PARTY'!$B$4:$E$50002,4,FALSE)</f>
        <v>Local</v>
      </c>
    </row>
    <row r="425" spans="1:25">
      <c r="A425" s="45">
        <v>43617</v>
      </c>
      <c r="C425" s="50" t="s">
        <v>816</v>
      </c>
      <c r="D425" s="41" t="str">
        <f>VLOOKUP(C425,'MASTER PURCHASE PARTY'!$B$4:$E$50002,2,FALSE)</f>
        <v>27AAHFP1154B1ZN</v>
      </c>
      <c r="E425" s="56" t="s">
        <v>1008</v>
      </c>
      <c r="F425" s="69">
        <v>43619</v>
      </c>
      <c r="G425" s="69"/>
      <c r="H425" s="69"/>
      <c r="I425" s="69"/>
      <c r="J425" s="69"/>
      <c r="K425" s="69"/>
      <c r="L425" s="41" t="s">
        <v>787</v>
      </c>
      <c r="M425" s="12" t="s">
        <v>1545</v>
      </c>
      <c r="N425" s="28">
        <v>144</v>
      </c>
      <c r="O425" s="20">
        <f t="shared" si="6"/>
        <v>25.919999999999998</v>
      </c>
      <c r="P425" s="284">
        <v>0</v>
      </c>
      <c r="Q425" s="284">
        <v>12.959999999999999</v>
      </c>
      <c r="R425" s="284">
        <v>12.959999999999999</v>
      </c>
      <c r="S425" s="284">
        <v>0</v>
      </c>
      <c r="T425" s="27">
        <v>169.9</v>
      </c>
      <c r="U425" s="53">
        <v>2</v>
      </c>
      <c r="V425" s="12">
        <v>34011190</v>
      </c>
      <c r="W425" s="20">
        <f>VLOOKUP(V425,'MASTER PUR-HSN'!$A$4:$E$506,5,FALSE)</f>
        <v>18</v>
      </c>
      <c r="X425" s="12" t="s">
        <v>1482</v>
      </c>
      <c r="Y425" s="41" t="str">
        <f>VLOOKUP(C425,'MASTER PURCHASE PARTY'!$B$4:$E$50002,4,FALSE)</f>
        <v>Local</v>
      </c>
    </row>
    <row r="426" spans="1:25">
      <c r="A426" s="45">
        <v>43617</v>
      </c>
      <c r="B426" s="41">
        <v>6</v>
      </c>
      <c r="C426" s="50" t="s">
        <v>816</v>
      </c>
      <c r="D426" s="41" t="str">
        <f>VLOOKUP(C426,'MASTER PURCHASE PARTY'!$B$4:$E$50002,2,FALSE)</f>
        <v>27AAHFP1154B1ZN</v>
      </c>
      <c r="E426" s="56" t="s">
        <v>1009</v>
      </c>
      <c r="F426" s="69">
        <v>43619</v>
      </c>
      <c r="G426" s="69"/>
      <c r="H426" s="69"/>
      <c r="I426" s="69"/>
      <c r="J426" s="69"/>
      <c r="K426" s="69"/>
      <c r="L426" s="41" t="s">
        <v>787</v>
      </c>
      <c r="M426" s="12" t="s">
        <v>1545</v>
      </c>
      <c r="N426" s="28">
        <v>2970</v>
      </c>
      <c r="O426" s="20">
        <f t="shared" si="6"/>
        <v>148.5</v>
      </c>
      <c r="P426" s="284">
        <v>0</v>
      </c>
      <c r="Q426" s="284">
        <v>74.25</v>
      </c>
      <c r="R426" s="284">
        <v>74.25</v>
      </c>
      <c r="S426" s="284">
        <v>0</v>
      </c>
      <c r="T426" s="27">
        <v>3118.5</v>
      </c>
      <c r="U426" s="53">
        <v>90</v>
      </c>
      <c r="V426" s="12">
        <v>60060000</v>
      </c>
      <c r="W426" s="20">
        <f>VLOOKUP(V426,'MASTER PUR-HSN'!$A$4:$E$506,5,FALSE)</f>
        <v>5</v>
      </c>
      <c r="X426" s="12" t="s">
        <v>1482</v>
      </c>
      <c r="Y426" s="41" t="str">
        <f>VLOOKUP(C426,'MASTER PURCHASE PARTY'!$B$4:$E$50002,4,FALSE)</f>
        <v>Local</v>
      </c>
    </row>
    <row r="427" spans="1:25">
      <c r="A427" s="45">
        <v>43617</v>
      </c>
      <c r="B427" s="41"/>
      <c r="C427" s="50" t="s">
        <v>816</v>
      </c>
      <c r="D427" s="41" t="str">
        <f>VLOOKUP(C427,'MASTER PURCHASE PARTY'!$B$4:$E$50002,2,FALSE)</f>
        <v>27AAHFP1154B1ZN</v>
      </c>
      <c r="E427" s="56" t="s">
        <v>1009</v>
      </c>
      <c r="F427" s="69">
        <v>43619</v>
      </c>
      <c r="G427" s="69"/>
      <c r="H427" s="69"/>
      <c r="I427" s="69"/>
      <c r="J427" s="69"/>
      <c r="K427" s="69"/>
      <c r="L427" s="41" t="s">
        <v>787</v>
      </c>
      <c r="M427" s="12" t="s">
        <v>1545</v>
      </c>
      <c r="N427" s="28">
        <v>5200</v>
      </c>
      <c r="O427" s="20">
        <f t="shared" si="6"/>
        <v>624</v>
      </c>
      <c r="P427" s="284">
        <v>0</v>
      </c>
      <c r="Q427" s="284">
        <v>312</v>
      </c>
      <c r="R427" s="284">
        <v>312</v>
      </c>
      <c r="S427" s="284">
        <v>0</v>
      </c>
      <c r="T427" s="27">
        <v>5824</v>
      </c>
      <c r="U427" s="53">
        <v>2000</v>
      </c>
      <c r="V427" s="12">
        <v>40151100</v>
      </c>
      <c r="W427" s="20">
        <f>VLOOKUP(V427,'MASTER PUR-HSN'!$A$4:$E$506,5,FALSE)</f>
        <v>12</v>
      </c>
      <c r="X427" s="12" t="s">
        <v>1482</v>
      </c>
      <c r="Y427" s="41" t="str">
        <f>VLOOKUP(C427,'MASTER PURCHASE PARTY'!$B$4:$E$50002,4,FALSE)</f>
        <v>Local</v>
      </c>
    </row>
    <row r="428" spans="1:25">
      <c r="A428" s="45">
        <v>43617</v>
      </c>
      <c r="B428" s="41"/>
      <c r="C428" s="50" t="s">
        <v>816</v>
      </c>
      <c r="D428" s="41" t="str">
        <f>VLOOKUP(C428,'MASTER PURCHASE PARTY'!$B$4:$E$50002,2,FALSE)</f>
        <v>27AAHFP1154B1ZN</v>
      </c>
      <c r="E428" s="56" t="s">
        <v>1009</v>
      </c>
      <c r="F428" s="69">
        <v>43619</v>
      </c>
      <c r="G428" s="69"/>
      <c r="H428" s="69"/>
      <c r="I428" s="69"/>
      <c r="J428" s="69"/>
      <c r="K428" s="69"/>
      <c r="L428" s="41" t="s">
        <v>787</v>
      </c>
      <c r="M428" s="12" t="s">
        <v>1545</v>
      </c>
      <c r="N428" s="28">
        <v>675</v>
      </c>
      <c r="O428" s="20">
        <f t="shared" si="6"/>
        <v>121.5</v>
      </c>
      <c r="P428" s="284">
        <v>0</v>
      </c>
      <c r="Q428" s="284">
        <v>60.75</v>
      </c>
      <c r="R428" s="284">
        <v>60.75</v>
      </c>
      <c r="S428" s="284">
        <v>0</v>
      </c>
      <c r="T428" s="27">
        <v>796.5</v>
      </c>
      <c r="U428" s="53">
        <v>30</v>
      </c>
      <c r="V428" s="12">
        <v>34012000</v>
      </c>
      <c r="W428" s="20">
        <f>VLOOKUP(V428,'MASTER PUR-HSN'!$A$4:$E$506,5,FALSE)</f>
        <v>18</v>
      </c>
      <c r="X428" s="12" t="s">
        <v>1482</v>
      </c>
      <c r="Y428" s="41" t="str">
        <f>VLOOKUP(C428,'MASTER PURCHASE PARTY'!$B$4:$E$50002,4,FALSE)</f>
        <v>Local</v>
      </c>
    </row>
    <row r="429" spans="1:25">
      <c r="A429" s="45">
        <v>43617</v>
      </c>
      <c r="B429" s="41">
        <v>7</v>
      </c>
      <c r="C429" s="50" t="s">
        <v>910</v>
      </c>
      <c r="D429" s="41" t="str">
        <f>VLOOKUP(C429,'MASTER PURCHASE PARTY'!$B$4:$E$50002,2,FALSE)</f>
        <v>27AAACI6297A1ZN</v>
      </c>
      <c r="E429" s="56" t="s">
        <v>1010</v>
      </c>
      <c r="F429" s="69">
        <v>43619</v>
      </c>
      <c r="G429" s="69"/>
      <c r="H429" s="69"/>
      <c r="I429" s="69"/>
      <c r="J429" s="69"/>
      <c r="K429" s="69"/>
      <c r="L429" s="41" t="s">
        <v>787</v>
      </c>
      <c r="M429" s="12" t="s">
        <v>1545</v>
      </c>
      <c r="N429" s="28">
        <v>58550</v>
      </c>
      <c r="O429" s="20">
        <f t="shared" si="6"/>
        <v>10539</v>
      </c>
      <c r="P429" s="284">
        <v>0</v>
      </c>
      <c r="Q429" s="284">
        <v>5269.5</v>
      </c>
      <c r="R429" s="284">
        <v>5269.5</v>
      </c>
      <c r="S429" s="284">
        <v>0</v>
      </c>
      <c r="T429" s="27">
        <v>69089</v>
      </c>
      <c r="U429" s="53">
        <v>79</v>
      </c>
      <c r="V429" s="12">
        <v>3907</v>
      </c>
      <c r="W429" s="20">
        <f>VLOOKUP(V429,'MASTER PUR-HSN'!$A$4:$E$506,5,FALSE)</f>
        <v>18</v>
      </c>
      <c r="X429" s="12" t="s">
        <v>1482</v>
      </c>
      <c r="Y429" s="41" t="str">
        <f>VLOOKUP(C429,'MASTER PURCHASE PARTY'!$B$4:$E$50002,4,FALSE)</f>
        <v>Local</v>
      </c>
    </row>
    <row r="430" spans="1:25">
      <c r="A430" s="45">
        <v>43617</v>
      </c>
      <c r="B430" s="41"/>
      <c r="C430" s="50" t="s">
        <v>910</v>
      </c>
      <c r="D430" s="41" t="str">
        <f>VLOOKUP(C430,'MASTER PURCHASE PARTY'!$B$4:$E$50002,2,FALSE)</f>
        <v>27AAACI6297A1ZN</v>
      </c>
      <c r="E430" s="56" t="s">
        <v>1010</v>
      </c>
      <c r="F430" s="69">
        <v>43619</v>
      </c>
      <c r="G430" s="69"/>
      <c r="H430" s="69"/>
      <c r="I430" s="69"/>
      <c r="J430" s="69"/>
      <c r="K430" s="69"/>
      <c r="L430" s="41" t="s">
        <v>787</v>
      </c>
      <c r="M430" s="12" t="s">
        <v>1545</v>
      </c>
      <c r="N430" s="28">
        <v>5040</v>
      </c>
      <c r="O430" s="20">
        <f t="shared" si="6"/>
        <v>907.19999999999993</v>
      </c>
      <c r="P430" s="284">
        <v>0</v>
      </c>
      <c r="Q430" s="284">
        <v>453.59999999999997</v>
      </c>
      <c r="R430" s="284">
        <v>453.59999999999997</v>
      </c>
      <c r="S430" s="284">
        <v>0</v>
      </c>
      <c r="T430" s="27">
        <v>5947.2000000000007</v>
      </c>
      <c r="U430" s="53">
        <v>7</v>
      </c>
      <c r="V430" s="12">
        <v>3824</v>
      </c>
      <c r="W430" s="20">
        <f>VLOOKUP(V430,'MASTER PUR-HSN'!$A$4:$E$506,5,FALSE)</f>
        <v>18</v>
      </c>
      <c r="X430" s="12" t="s">
        <v>1482</v>
      </c>
      <c r="Y430" s="41" t="str">
        <f>VLOOKUP(C430,'MASTER PURCHASE PARTY'!$B$4:$E$50002,4,FALSE)</f>
        <v>Local</v>
      </c>
    </row>
    <row r="431" spans="1:25">
      <c r="A431" s="45">
        <v>43617</v>
      </c>
      <c r="B431" s="41"/>
      <c r="C431" s="50" t="s">
        <v>910</v>
      </c>
      <c r="D431" s="41" t="str">
        <f>VLOOKUP(C431,'MASTER PURCHASE PARTY'!$B$4:$E$50002,2,FALSE)</f>
        <v>27AAACI6297A1ZN</v>
      </c>
      <c r="E431" s="56" t="s">
        <v>1010</v>
      </c>
      <c r="F431" s="69">
        <v>43619</v>
      </c>
      <c r="G431" s="69"/>
      <c r="H431" s="69"/>
      <c r="I431" s="69"/>
      <c r="J431" s="69"/>
      <c r="K431" s="69"/>
      <c r="L431" s="41" t="s">
        <v>787</v>
      </c>
      <c r="M431" s="12" t="s">
        <v>1545</v>
      </c>
      <c r="N431" s="28">
        <v>28260</v>
      </c>
      <c r="O431" s="20">
        <f t="shared" si="6"/>
        <v>5086.8</v>
      </c>
      <c r="P431" s="284">
        <v>0</v>
      </c>
      <c r="Q431" s="284">
        <v>2543.4</v>
      </c>
      <c r="R431" s="284">
        <v>2543.4</v>
      </c>
      <c r="S431" s="284">
        <v>0</v>
      </c>
      <c r="T431" s="27">
        <v>33346.800000000003</v>
      </c>
      <c r="U431" s="53">
        <v>36</v>
      </c>
      <c r="V431" s="12" t="s">
        <v>945</v>
      </c>
      <c r="W431" s="20">
        <f>VLOOKUP(V431,'MASTER PUR-HSN'!$A$4:$E$506,5,FALSE)</f>
        <v>18</v>
      </c>
      <c r="X431" s="12" t="s">
        <v>1482</v>
      </c>
      <c r="Y431" s="41" t="str">
        <f>VLOOKUP(C431,'MASTER PURCHASE PARTY'!$B$4:$E$50002,4,FALSE)</f>
        <v>Local</v>
      </c>
    </row>
    <row r="432" spans="1:25">
      <c r="A432" s="45">
        <v>43617</v>
      </c>
      <c r="B432" s="41">
        <v>8</v>
      </c>
      <c r="C432" s="50" t="s">
        <v>873</v>
      </c>
      <c r="D432" s="41" t="str">
        <f>VLOOKUP(C432,'MASTER PURCHASE PARTY'!$B$4:$E$50002,2,FALSE)</f>
        <v>27AACFA1881H1ZL</v>
      </c>
      <c r="E432" s="51">
        <v>2245</v>
      </c>
      <c r="F432" s="69">
        <v>43619</v>
      </c>
      <c r="G432" s="69"/>
      <c r="H432" s="69"/>
      <c r="I432" s="69"/>
      <c r="J432" s="69"/>
      <c r="K432" s="69"/>
      <c r="L432" s="41" t="s">
        <v>787</v>
      </c>
      <c r="M432" s="12" t="s">
        <v>1545</v>
      </c>
      <c r="N432" s="28">
        <v>1825.5</v>
      </c>
      <c r="O432" s="20">
        <f t="shared" si="6"/>
        <v>511.14</v>
      </c>
      <c r="P432" s="284">
        <v>0</v>
      </c>
      <c r="Q432" s="284">
        <v>255.57</v>
      </c>
      <c r="R432" s="284">
        <v>255.57</v>
      </c>
      <c r="S432" s="284">
        <v>0</v>
      </c>
      <c r="T432" s="27">
        <v>2336.6400000000003</v>
      </c>
      <c r="U432" s="53">
        <v>650</v>
      </c>
      <c r="V432" s="12">
        <v>87141900</v>
      </c>
      <c r="W432" s="20">
        <f>VLOOKUP(V432,'MASTER PUR-HSN'!$A$4:$E$506,5,FALSE)</f>
        <v>28</v>
      </c>
      <c r="X432" s="12" t="s">
        <v>1482</v>
      </c>
      <c r="Y432" s="41" t="str">
        <f>VLOOKUP(C432,'MASTER PURCHASE PARTY'!$B$4:$E$50002,4,FALSE)</f>
        <v>Local</v>
      </c>
    </row>
    <row r="433" spans="1:25">
      <c r="A433" s="45">
        <v>43617</v>
      </c>
      <c r="B433" s="41">
        <v>9</v>
      </c>
      <c r="C433" s="50" t="s">
        <v>873</v>
      </c>
      <c r="D433" s="41" t="str">
        <f>VLOOKUP(C433,'MASTER PURCHASE PARTY'!$B$4:$E$50002,2,FALSE)</f>
        <v>27AACFA1881H1ZL</v>
      </c>
      <c r="E433" s="51">
        <v>2279</v>
      </c>
      <c r="F433" s="69">
        <v>43619</v>
      </c>
      <c r="G433" s="69"/>
      <c r="H433" s="69"/>
      <c r="I433" s="69"/>
      <c r="J433" s="69"/>
      <c r="K433" s="69"/>
      <c r="L433" s="41" t="s">
        <v>787</v>
      </c>
      <c r="M433" s="12" t="s">
        <v>1545</v>
      </c>
      <c r="N433" s="28">
        <v>1668</v>
      </c>
      <c r="O433" s="20">
        <f t="shared" si="6"/>
        <v>467.03999999999996</v>
      </c>
      <c r="P433" s="284">
        <v>0</v>
      </c>
      <c r="Q433" s="284">
        <v>233.51999999999998</v>
      </c>
      <c r="R433" s="284">
        <v>233.51999999999998</v>
      </c>
      <c r="S433" s="284">
        <v>0</v>
      </c>
      <c r="T433" s="27">
        <v>2135.04</v>
      </c>
      <c r="U433" s="53">
        <v>600</v>
      </c>
      <c r="V433" s="12">
        <v>87141900</v>
      </c>
      <c r="W433" s="20">
        <f>VLOOKUP(V433,'MASTER PUR-HSN'!$A$4:$E$506,5,FALSE)</f>
        <v>28</v>
      </c>
      <c r="X433" s="12" t="s">
        <v>1482</v>
      </c>
      <c r="Y433" s="41" t="str">
        <f>VLOOKUP(C433,'MASTER PURCHASE PARTY'!$B$4:$E$50002,4,FALSE)</f>
        <v>Local</v>
      </c>
    </row>
    <row r="434" spans="1:25">
      <c r="A434" s="45">
        <v>43617</v>
      </c>
      <c r="B434" s="41">
        <v>10</v>
      </c>
      <c r="C434" s="50" t="s">
        <v>873</v>
      </c>
      <c r="D434" s="41" t="str">
        <f>VLOOKUP(C434,'MASTER PURCHASE PARTY'!$B$4:$E$50002,2,FALSE)</f>
        <v>27AACFA1881H1ZL</v>
      </c>
      <c r="E434" s="51">
        <v>2280</v>
      </c>
      <c r="F434" s="69">
        <v>43619</v>
      </c>
      <c r="G434" s="69"/>
      <c r="H434" s="69"/>
      <c r="I434" s="69"/>
      <c r="J434" s="69"/>
      <c r="K434" s="69"/>
      <c r="L434" s="41" t="s">
        <v>787</v>
      </c>
      <c r="M434" s="12" t="s">
        <v>1545</v>
      </c>
      <c r="N434" s="28">
        <v>472.5</v>
      </c>
      <c r="O434" s="20">
        <f t="shared" si="6"/>
        <v>132.29999999999998</v>
      </c>
      <c r="P434" s="284">
        <v>0</v>
      </c>
      <c r="Q434" s="284">
        <v>66.149999999999991</v>
      </c>
      <c r="R434" s="284">
        <v>66.149999999999991</v>
      </c>
      <c r="S434" s="284">
        <v>0</v>
      </c>
      <c r="T434" s="27">
        <v>604.79999999999995</v>
      </c>
      <c r="U434" s="53">
        <v>150</v>
      </c>
      <c r="V434" s="12">
        <v>87141900</v>
      </c>
      <c r="W434" s="20">
        <f>VLOOKUP(V434,'MASTER PUR-HSN'!$A$4:$E$506,5,FALSE)</f>
        <v>28</v>
      </c>
      <c r="X434" s="12" t="s">
        <v>1482</v>
      </c>
      <c r="Y434" s="41" t="str">
        <f>VLOOKUP(C434,'MASTER PURCHASE PARTY'!$B$4:$E$50002,4,FALSE)</f>
        <v>Local</v>
      </c>
    </row>
    <row r="435" spans="1:25">
      <c r="A435" s="45">
        <v>43617</v>
      </c>
      <c r="B435" s="41">
        <v>11</v>
      </c>
      <c r="C435" s="50" t="s">
        <v>789</v>
      </c>
      <c r="D435" s="41" t="str">
        <f>VLOOKUP(C435,'MASTER PURCHASE PARTY'!$B$4:$E$50002,2,FALSE)</f>
        <v>27AAACT1848E1ZH</v>
      </c>
      <c r="E435" s="56" t="s">
        <v>1011</v>
      </c>
      <c r="F435" s="69">
        <v>43619</v>
      </c>
      <c r="G435" s="69"/>
      <c r="H435" s="69"/>
      <c r="I435" s="69"/>
      <c r="J435" s="69"/>
      <c r="K435" s="69"/>
      <c r="L435" s="41" t="s">
        <v>787</v>
      </c>
      <c r="M435" s="12" t="s">
        <v>1545</v>
      </c>
      <c r="N435" s="28">
        <v>6251.7</v>
      </c>
      <c r="O435" s="20">
        <f t="shared" si="6"/>
        <v>1750.4759999999999</v>
      </c>
      <c r="P435" s="284">
        <v>0</v>
      </c>
      <c r="Q435" s="284">
        <v>875.23799999999994</v>
      </c>
      <c r="R435" s="284">
        <v>875.23799999999994</v>
      </c>
      <c r="S435" s="284">
        <v>0</v>
      </c>
      <c r="T435" s="27">
        <v>8002.1760000000004</v>
      </c>
      <c r="U435" s="53">
        <v>39</v>
      </c>
      <c r="V435" s="12">
        <v>87082900</v>
      </c>
      <c r="W435" s="20">
        <f>VLOOKUP(V435,'MASTER PUR-HSN'!$A$4:$E$506,5,FALSE)</f>
        <v>28</v>
      </c>
      <c r="X435" s="12" t="s">
        <v>1482</v>
      </c>
      <c r="Y435" s="41" t="str">
        <f>VLOOKUP(C435,'MASTER PURCHASE PARTY'!$B$4:$E$50002,4,FALSE)</f>
        <v>Local</v>
      </c>
    </row>
    <row r="436" spans="1:25">
      <c r="A436" s="45">
        <v>43617</v>
      </c>
      <c r="B436" s="41">
        <v>12</v>
      </c>
      <c r="C436" s="50" t="s">
        <v>789</v>
      </c>
      <c r="D436" s="41" t="str">
        <f>VLOOKUP(C436,'MASTER PURCHASE PARTY'!$B$4:$E$50002,2,FALSE)</f>
        <v>27AAACT1848E1ZH</v>
      </c>
      <c r="E436" s="56" t="s">
        <v>1012</v>
      </c>
      <c r="F436" s="69">
        <v>43619</v>
      </c>
      <c r="G436" s="69"/>
      <c r="H436" s="69"/>
      <c r="I436" s="69"/>
      <c r="J436" s="69"/>
      <c r="K436" s="69"/>
      <c r="L436" s="41" t="s">
        <v>787</v>
      </c>
      <c r="M436" s="12" t="s">
        <v>1545</v>
      </c>
      <c r="N436" s="28">
        <v>138.33000000000001</v>
      </c>
      <c r="O436" s="20">
        <f t="shared" si="6"/>
        <v>38.732400000000005</v>
      </c>
      <c r="P436" s="284">
        <v>0</v>
      </c>
      <c r="Q436" s="284">
        <v>19.366200000000003</v>
      </c>
      <c r="R436" s="284">
        <v>19.366200000000003</v>
      </c>
      <c r="S436" s="284">
        <v>0</v>
      </c>
      <c r="T436" s="27">
        <v>177.07239999999999</v>
      </c>
      <c r="U436" s="53">
        <v>29</v>
      </c>
      <c r="V436" s="12">
        <v>87089900</v>
      </c>
      <c r="W436" s="20">
        <f>VLOOKUP(V436,'MASTER PUR-HSN'!$A$4:$E$506,5,FALSE)</f>
        <v>28</v>
      </c>
      <c r="X436" s="12" t="s">
        <v>1482</v>
      </c>
      <c r="Y436" s="41" t="str">
        <f>VLOOKUP(C436,'MASTER PURCHASE PARTY'!$B$4:$E$50002,4,FALSE)</f>
        <v>Local</v>
      </c>
    </row>
    <row r="437" spans="1:25">
      <c r="A437" s="45">
        <v>43617</v>
      </c>
      <c r="B437" s="41">
        <v>13</v>
      </c>
      <c r="C437" s="50" t="s">
        <v>789</v>
      </c>
      <c r="D437" s="41" t="str">
        <f>VLOOKUP(C437,'MASTER PURCHASE PARTY'!$B$4:$E$50002,2,FALSE)</f>
        <v>27AAACT1848E1ZH</v>
      </c>
      <c r="E437" s="56" t="s">
        <v>1013</v>
      </c>
      <c r="F437" s="69">
        <v>43619</v>
      </c>
      <c r="G437" s="69"/>
      <c r="H437" s="69"/>
      <c r="I437" s="69"/>
      <c r="J437" s="69"/>
      <c r="K437" s="69"/>
      <c r="L437" s="41" t="s">
        <v>787</v>
      </c>
      <c r="M437" s="12" t="s">
        <v>1545</v>
      </c>
      <c r="N437" s="28">
        <v>1576.5</v>
      </c>
      <c r="O437" s="20">
        <f t="shared" si="6"/>
        <v>441.42</v>
      </c>
      <c r="P437" s="284">
        <v>0</v>
      </c>
      <c r="Q437" s="284">
        <v>220.71</v>
      </c>
      <c r="R437" s="284">
        <v>220.71</v>
      </c>
      <c r="S437" s="284">
        <v>0</v>
      </c>
      <c r="T437" s="27">
        <v>2017.92</v>
      </c>
      <c r="U437" s="53">
        <v>250</v>
      </c>
      <c r="V437" s="12">
        <v>87089900</v>
      </c>
      <c r="W437" s="20">
        <f>VLOOKUP(V437,'MASTER PUR-HSN'!$A$4:$E$506,5,FALSE)</f>
        <v>28</v>
      </c>
      <c r="X437" s="12" t="s">
        <v>1482</v>
      </c>
      <c r="Y437" s="41" t="str">
        <f>VLOOKUP(C437,'MASTER PURCHASE PARTY'!$B$4:$E$50002,4,FALSE)</f>
        <v>Local</v>
      </c>
    </row>
    <row r="438" spans="1:25">
      <c r="A438" s="45">
        <v>43617</v>
      </c>
      <c r="B438" s="41">
        <v>14</v>
      </c>
      <c r="C438" s="50" t="s">
        <v>922</v>
      </c>
      <c r="D438" s="41" t="str">
        <f>VLOOKUP(C438,'MASTER PURCHASE PARTY'!$B$4:$E$50002,2,FALSE)</f>
        <v>27AAZFM6461A1ZY</v>
      </c>
      <c r="E438" s="51">
        <v>1634</v>
      </c>
      <c r="F438" s="69">
        <v>43619</v>
      </c>
      <c r="G438" s="69"/>
      <c r="H438" s="69"/>
      <c r="I438" s="69"/>
      <c r="J438" s="69"/>
      <c r="K438" s="69"/>
      <c r="L438" s="41" t="s">
        <v>787</v>
      </c>
      <c r="M438" s="12" t="s">
        <v>1545</v>
      </c>
      <c r="N438" s="28">
        <v>38313</v>
      </c>
      <c r="O438" s="20">
        <f t="shared" si="6"/>
        <v>10727.64</v>
      </c>
      <c r="P438" s="284">
        <v>0</v>
      </c>
      <c r="Q438" s="284">
        <v>5363.82</v>
      </c>
      <c r="R438" s="284">
        <v>5363.82</v>
      </c>
      <c r="S438" s="284">
        <v>0</v>
      </c>
      <c r="T438" s="27">
        <v>49040.639999999999</v>
      </c>
      <c r="U438" s="53">
        <v>900</v>
      </c>
      <c r="V438" s="12">
        <v>87082900</v>
      </c>
      <c r="W438" s="20">
        <f>VLOOKUP(V438,'MASTER PUR-HSN'!$A$4:$E$506,5,FALSE)</f>
        <v>28</v>
      </c>
      <c r="X438" s="12" t="s">
        <v>1482</v>
      </c>
      <c r="Y438" s="41" t="str">
        <f>VLOOKUP(C438,'MASTER PURCHASE PARTY'!$B$4:$E$50002,4,FALSE)</f>
        <v>Local</v>
      </c>
    </row>
    <row r="439" spans="1:25">
      <c r="A439" s="45">
        <v>43617</v>
      </c>
      <c r="B439" s="41">
        <v>15</v>
      </c>
      <c r="C439" s="50" t="s">
        <v>922</v>
      </c>
      <c r="D439" s="41" t="str">
        <f>VLOOKUP(C439,'MASTER PURCHASE PARTY'!$B$4:$E$50002,2,FALSE)</f>
        <v>27AAZFM6461A1ZY</v>
      </c>
      <c r="E439" s="51">
        <v>1635</v>
      </c>
      <c r="F439" s="69">
        <v>43619</v>
      </c>
      <c r="G439" s="69"/>
      <c r="H439" s="69"/>
      <c r="I439" s="69"/>
      <c r="J439" s="69"/>
      <c r="K439" s="69"/>
      <c r="L439" s="41" t="s">
        <v>787</v>
      </c>
      <c r="M439" s="12" t="s">
        <v>1545</v>
      </c>
      <c r="N439" s="28">
        <v>13392</v>
      </c>
      <c r="O439" s="20">
        <f t="shared" si="6"/>
        <v>3749.7599999999998</v>
      </c>
      <c r="P439" s="284">
        <v>0</v>
      </c>
      <c r="Q439" s="284">
        <v>1874.8799999999999</v>
      </c>
      <c r="R439" s="284">
        <v>1874.8799999999999</v>
      </c>
      <c r="S439" s="284">
        <v>0</v>
      </c>
      <c r="T439" s="27">
        <v>17141.759999999998</v>
      </c>
      <c r="U439" s="53">
        <v>600</v>
      </c>
      <c r="V439" s="12">
        <v>87082900</v>
      </c>
      <c r="W439" s="20">
        <f>VLOOKUP(V439,'MASTER PUR-HSN'!$A$4:$E$506,5,FALSE)</f>
        <v>28</v>
      </c>
      <c r="X439" s="12" t="s">
        <v>1482</v>
      </c>
      <c r="Y439" s="41" t="str">
        <f>VLOOKUP(C439,'MASTER PURCHASE PARTY'!$B$4:$E$50002,4,FALSE)</f>
        <v>Local</v>
      </c>
    </row>
    <row r="440" spans="1:25">
      <c r="A440" s="45">
        <v>43617</v>
      </c>
      <c r="B440" s="41">
        <v>16</v>
      </c>
      <c r="C440" s="50" t="s">
        <v>922</v>
      </c>
      <c r="D440" s="41" t="str">
        <f>VLOOKUP(C440,'MASTER PURCHASE PARTY'!$B$4:$E$50002,2,FALSE)</f>
        <v>27AAZFM6461A1ZY</v>
      </c>
      <c r="E440" s="51">
        <v>1616</v>
      </c>
      <c r="F440" s="69">
        <v>43619</v>
      </c>
      <c r="G440" s="69"/>
      <c r="H440" s="69"/>
      <c r="I440" s="69"/>
      <c r="J440" s="69"/>
      <c r="K440" s="69"/>
      <c r="L440" s="41" t="s">
        <v>787</v>
      </c>
      <c r="M440" s="12" t="s">
        <v>1545</v>
      </c>
      <c r="N440" s="28">
        <v>46827</v>
      </c>
      <c r="O440" s="20">
        <f t="shared" si="6"/>
        <v>13111.56</v>
      </c>
      <c r="P440" s="284">
        <v>0</v>
      </c>
      <c r="Q440" s="284">
        <v>6555.78</v>
      </c>
      <c r="R440" s="284">
        <v>6555.78</v>
      </c>
      <c r="S440" s="284">
        <v>0</v>
      </c>
      <c r="T440" s="27">
        <v>59938.559999999998</v>
      </c>
      <c r="U440" s="53">
        <v>1100</v>
      </c>
      <c r="V440" s="12">
        <v>87082900</v>
      </c>
      <c r="W440" s="20">
        <f>VLOOKUP(V440,'MASTER PUR-HSN'!$A$4:$E$506,5,FALSE)</f>
        <v>28</v>
      </c>
      <c r="X440" s="12" t="s">
        <v>1482</v>
      </c>
      <c r="Y440" s="41" t="str">
        <f>VLOOKUP(C440,'MASTER PURCHASE PARTY'!$B$4:$E$50002,4,FALSE)</f>
        <v>Local</v>
      </c>
    </row>
    <row r="441" spans="1:25">
      <c r="A441" s="45">
        <v>43617</v>
      </c>
      <c r="B441" s="41">
        <v>17</v>
      </c>
      <c r="C441" s="50" t="s">
        <v>806</v>
      </c>
      <c r="D441" s="41" t="str">
        <f>VLOOKUP(C441,'MASTER PURCHASE PARTY'!$B$4:$E$50002,2,FALSE)</f>
        <v>27AAECD2713N1ZK</v>
      </c>
      <c r="E441" s="51">
        <v>7887983839</v>
      </c>
      <c r="F441" s="69">
        <v>43617</v>
      </c>
      <c r="G441" s="69"/>
      <c r="H441" s="69"/>
      <c r="I441" s="69"/>
      <c r="J441" s="69"/>
      <c r="K441" s="69"/>
      <c r="L441" s="41" t="s">
        <v>787</v>
      </c>
      <c r="M441" s="12" t="s">
        <v>1545</v>
      </c>
      <c r="N441" s="28">
        <v>8736</v>
      </c>
      <c r="O441" s="20">
        <f t="shared" si="6"/>
        <v>1572.48</v>
      </c>
      <c r="P441" s="284">
        <v>0</v>
      </c>
      <c r="Q441" s="284">
        <v>786.24</v>
      </c>
      <c r="R441" s="284">
        <v>786.24</v>
      </c>
      <c r="S441" s="284">
        <v>0</v>
      </c>
      <c r="T441" s="27">
        <v>10308</v>
      </c>
      <c r="U441" s="53">
        <v>8</v>
      </c>
      <c r="V441" s="12">
        <v>32082090</v>
      </c>
      <c r="W441" s="20">
        <f>VLOOKUP(V441,'MASTER PUR-HSN'!$A$4:$E$506,5,FALSE)</f>
        <v>18</v>
      </c>
      <c r="X441" s="12" t="s">
        <v>1482</v>
      </c>
      <c r="Y441" s="41" t="str">
        <f>VLOOKUP(C441,'MASTER PURCHASE PARTY'!$B$4:$E$50002,4,FALSE)</f>
        <v>Local</v>
      </c>
    </row>
    <row r="442" spans="1:25">
      <c r="A442" s="45">
        <v>43617</v>
      </c>
      <c r="B442" s="41">
        <v>18</v>
      </c>
      <c r="C442" s="50" t="s">
        <v>806</v>
      </c>
      <c r="D442" s="41" t="str">
        <f>VLOOKUP(C442,'MASTER PURCHASE PARTY'!$B$4:$E$50002,2,FALSE)</f>
        <v>27AAECD2713N1ZK</v>
      </c>
      <c r="E442" s="51">
        <v>7887983907</v>
      </c>
      <c r="F442" s="69">
        <v>43619</v>
      </c>
      <c r="G442" s="69"/>
      <c r="H442" s="69"/>
      <c r="I442" s="69"/>
      <c r="J442" s="69"/>
      <c r="K442" s="69"/>
      <c r="L442" s="41" t="s">
        <v>787</v>
      </c>
      <c r="M442" s="12" t="s">
        <v>1545</v>
      </c>
      <c r="N442" s="28">
        <v>36216</v>
      </c>
      <c r="O442" s="20">
        <f t="shared" si="6"/>
        <v>6518.88</v>
      </c>
      <c r="P442" s="284">
        <v>0</v>
      </c>
      <c r="Q442" s="284">
        <v>3259.44</v>
      </c>
      <c r="R442" s="284">
        <v>3259.44</v>
      </c>
      <c r="S442" s="284">
        <v>0</v>
      </c>
      <c r="T442" s="27">
        <v>42735.000000000007</v>
      </c>
      <c r="U442" s="53">
        <v>72</v>
      </c>
      <c r="V442" s="12">
        <v>32082090</v>
      </c>
      <c r="W442" s="20">
        <f>VLOOKUP(V442,'MASTER PUR-HSN'!$A$4:$E$506,5,FALSE)</f>
        <v>18</v>
      </c>
      <c r="X442" s="12" t="s">
        <v>1482</v>
      </c>
      <c r="Y442" s="41" t="str">
        <f>VLOOKUP(C442,'MASTER PURCHASE PARTY'!$B$4:$E$50002,4,FALSE)</f>
        <v>Local</v>
      </c>
    </row>
    <row r="443" spans="1:25">
      <c r="A443" s="45">
        <v>43617</v>
      </c>
      <c r="B443" s="41"/>
      <c r="C443" s="50" t="s">
        <v>806</v>
      </c>
      <c r="D443" s="41" t="str">
        <f>VLOOKUP(C443,'MASTER PURCHASE PARTY'!$B$4:$E$50002,2,FALSE)</f>
        <v>27AAECD2713N1ZK</v>
      </c>
      <c r="E443" s="51">
        <v>7887983907</v>
      </c>
      <c r="F443" s="69">
        <v>43619</v>
      </c>
      <c r="G443" s="69"/>
      <c r="H443" s="69"/>
      <c r="I443" s="69"/>
      <c r="J443" s="69"/>
      <c r="K443" s="69"/>
      <c r="L443" s="41" t="s">
        <v>787</v>
      </c>
      <c r="M443" s="12" t="s">
        <v>1545</v>
      </c>
      <c r="N443" s="28">
        <v>20000</v>
      </c>
      <c r="O443" s="20">
        <f t="shared" si="6"/>
        <v>3600</v>
      </c>
      <c r="P443" s="284">
        <v>0</v>
      </c>
      <c r="Q443" s="284">
        <v>1800</v>
      </c>
      <c r="R443" s="284">
        <v>1800</v>
      </c>
      <c r="S443" s="284">
        <v>0</v>
      </c>
      <c r="T443" s="27">
        <v>23600</v>
      </c>
      <c r="U443" s="53">
        <v>40</v>
      </c>
      <c r="V443" s="12">
        <v>39119090</v>
      </c>
      <c r="W443" s="20">
        <f>VLOOKUP(V443,'MASTER PUR-HSN'!$A$4:$E$506,5,FALSE)</f>
        <v>18</v>
      </c>
      <c r="X443" s="12" t="s">
        <v>1482</v>
      </c>
      <c r="Y443" s="41" t="str">
        <f>VLOOKUP(C443,'MASTER PURCHASE PARTY'!$B$4:$E$50002,4,FALSE)</f>
        <v>Local</v>
      </c>
    </row>
    <row r="444" spans="1:25">
      <c r="A444" s="45">
        <v>43617</v>
      </c>
      <c r="B444" s="41">
        <v>19</v>
      </c>
      <c r="C444" s="50" t="s">
        <v>806</v>
      </c>
      <c r="D444" s="41" t="str">
        <f>VLOOKUP(C444,'MASTER PURCHASE PARTY'!$B$4:$E$50002,2,FALSE)</f>
        <v>27AAECD2713N1ZK</v>
      </c>
      <c r="E444" s="51">
        <v>7887983908</v>
      </c>
      <c r="F444" s="69">
        <v>43619</v>
      </c>
      <c r="G444" s="69"/>
      <c r="H444" s="69"/>
      <c r="I444" s="69"/>
      <c r="J444" s="69"/>
      <c r="K444" s="69"/>
      <c r="L444" s="41" t="s">
        <v>787</v>
      </c>
      <c r="M444" s="12" t="s">
        <v>1545</v>
      </c>
      <c r="N444" s="28">
        <v>2380</v>
      </c>
      <c r="O444" s="20">
        <f t="shared" si="6"/>
        <v>428.40000000000003</v>
      </c>
      <c r="P444" s="284">
        <v>0</v>
      </c>
      <c r="Q444" s="284">
        <v>214.20000000000002</v>
      </c>
      <c r="R444" s="284">
        <v>214.20000000000002</v>
      </c>
      <c r="S444" s="284">
        <v>0</v>
      </c>
      <c r="T444" s="27">
        <v>2808.5999999999995</v>
      </c>
      <c r="U444" s="53">
        <v>4</v>
      </c>
      <c r="V444" s="12">
        <v>39119090</v>
      </c>
      <c r="W444" s="20">
        <f>VLOOKUP(V444,'MASTER PUR-HSN'!$A$4:$E$506,5,FALSE)</f>
        <v>18</v>
      </c>
      <c r="X444" s="12" t="s">
        <v>1482</v>
      </c>
      <c r="Y444" s="41" t="str">
        <f>VLOOKUP(C444,'MASTER PURCHASE PARTY'!$B$4:$E$50002,4,FALSE)</f>
        <v>Local</v>
      </c>
    </row>
    <row r="445" spans="1:25">
      <c r="A445" s="45">
        <v>43617</v>
      </c>
      <c r="B445" s="41"/>
      <c r="C445" s="50" t="s">
        <v>806</v>
      </c>
      <c r="D445" s="41" t="str">
        <f>VLOOKUP(C445,'MASTER PURCHASE PARTY'!$B$4:$E$50002,2,FALSE)</f>
        <v>27AAECD2713N1ZK</v>
      </c>
      <c r="E445" s="51">
        <v>7887983908</v>
      </c>
      <c r="F445" s="69">
        <v>43619</v>
      </c>
      <c r="G445" s="69"/>
      <c r="H445" s="69"/>
      <c r="I445" s="69"/>
      <c r="J445" s="69"/>
      <c r="K445" s="69"/>
      <c r="L445" s="41" t="s">
        <v>787</v>
      </c>
      <c r="M445" s="12" t="s">
        <v>1545</v>
      </c>
      <c r="N445" s="28">
        <v>11280</v>
      </c>
      <c r="O445" s="20">
        <f t="shared" si="6"/>
        <v>2030.3999999999999</v>
      </c>
      <c r="P445" s="284">
        <v>0</v>
      </c>
      <c r="Q445" s="284">
        <v>1015.1999999999999</v>
      </c>
      <c r="R445" s="284">
        <v>1015.1999999999999</v>
      </c>
      <c r="S445" s="284">
        <v>0</v>
      </c>
      <c r="T445" s="27">
        <v>13310.400000000001</v>
      </c>
      <c r="U445" s="53">
        <v>24</v>
      </c>
      <c r="V445" s="12">
        <v>32082090</v>
      </c>
      <c r="W445" s="20">
        <f>VLOOKUP(V445,'MASTER PUR-HSN'!$A$4:$E$506,5,FALSE)</f>
        <v>18</v>
      </c>
      <c r="X445" s="12" t="s">
        <v>1482</v>
      </c>
      <c r="Y445" s="41" t="str">
        <f>VLOOKUP(C445,'MASTER PURCHASE PARTY'!$B$4:$E$50002,4,FALSE)</f>
        <v>Local</v>
      </c>
    </row>
    <row r="446" spans="1:25">
      <c r="A446" s="45">
        <v>43617</v>
      </c>
      <c r="B446" s="41"/>
      <c r="C446" s="50" t="s">
        <v>806</v>
      </c>
      <c r="D446" s="41" t="str">
        <f>VLOOKUP(C446,'MASTER PURCHASE PARTY'!$B$4:$E$50002,2,FALSE)</f>
        <v>27AAECD2713N1ZK</v>
      </c>
      <c r="E446" s="51">
        <v>7887983908</v>
      </c>
      <c r="F446" s="69">
        <v>43619</v>
      </c>
      <c r="G446" s="69"/>
      <c r="H446" s="69"/>
      <c r="I446" s="69"/>
      <c r="J446" s="69"/>
      <c r="K446" s="69"/>
      <c r="L446" s="41" t="s">
        <v>787</v>
      </c>
      <c r="M446" s="12" t="s">
        <v>1545</v>
      </c>
      <c r="N446" s="28">
        <v>14500</v>
      </c>
      <c r="O446" s="20">
        <f t="shared" si="6"/>
        <v>2610</v>
      </c>
      <c r="P446" s="284">
        <v>0</v>
      </c>
      <c r="Q446" s="284">
        <v>1305</v>
      </c>
      <c r="R446" s="284">
        <v>1305</v>
      </c>
      <c r="S446" s="284">
        <v>0</v>
      </c>
      <c r="T446" s="27">
        <v>17110</v>
      </c>
      <c r="U446" s="53">
        <v>100</v>
      </c>
      <c r="V446" s="12">
        <v>38140010</v>
      </c>
      <c r="W446" s="20">
        <f>VLOOKUP(V446,'MASTER PUR-HSN'!$A$4:$E$506,5,FALSE)</f>
        <v>18</v>
      </c>
      <c r="X446" s="12" t="s">
        <v>1482</v>
      </c>
      <c r="Y446" s="41" t="str">
        <f>VLOOKUP(C446,'MASTER PURCHASE PARTY'!$B$4:$E$50002,4,FALSE)</f>
        <v>Local</v>
      </c>
    </row>
    <row r="447" spans="1:25">
      <c r="A447" s="45">
        <v>43617</v>
      </c>
      <c r="B447" s="41">
        <v>20</v>
      </c>
      <c r="C447" s="50" t="s">
        <v>1014</v>
      </c>
      <c r="D447" s="41" t="str">
        <f>VLOOKUP(C447,'MASTER PURCHASE PARTY'!$B$4:$E$50002,2,FALSE)</f>
        <v>27CIDPP6150M1ZU</v>
      </c>
      <c r="E447" s="51">
        <v>1</v>
      </c>
      <c r="F447" s="69">
        <v>43617</v>
      </c>
      <c r="G447" s="69"/>
      <c r="H447" s="69"/>
      <c r="I447" s="69"/>
      <c r="J447" s="69"/>
      <c r="K447" s="69"/>
      <c r="L447" s="41" t="s">
        <v>787</v>
      </c>
      <c r="M447" s="12" t="s">
        <v>1545</v>
      </c>
      <c r="N447" s="28">
        <v>12180</v>
      </c>
      <c r="O447" s="20">
        <f t="shared" si="6"/>
        <v>2192.4</v>
      </c>
      <c r="P447" s="284">
        <v>0</v>
      </c>
      <c r="Q447" s="284">
        <v>1096.2</v>
      </c>
      <c r="R447" s="284">
        <v>1096.2</v>
      </c>
      <c r="S447" s="284">
        <v>0</v>
      </c>
      <c r="T447" s="27">
        <v>14372.000000000002</v>
      </c>
      <c r="U447" s="53">
        <v>42</v>
      </c>
      <c r="V447" s="12">
        <v>7411</v>
      </c>
      <c r="W447" s="20">
        <f>VLOOKUP(V447,'MASTER PUR-HSN'!$A$4:$E$506,5,FALSE)</f>
        <v>18</v>
      </c>
      <c r="X447" s="12" t="s">
        <v>1482</v>
      </c>
      <c r="Y447" s="41" t="str">
        <f>VLOOKUP(C447,'MASTER PURCHASE PARTY'!$B$4:$E$50002,4,FALSE)</f>
        <v>Local</v>
      </c>
    </row>
    <row r="448" spans="1:25">
      <c r="A448" s="45">
        <v>43617</v>
      </c>
      <c r="B448" s="41"/>
      <c r="C448" s="50" t="s">
        <v>1014</v>
      </c>
      <c r="D448" s="41" t="str">
        <f>VLOOKUP(C448,'MASTER PURCHASE PARTY'!$B$4:$E$50002,2,FALSE)</f>
        <v>27CIDPP6150M1ZU</v>
      </c>
      <c r="E448" s="51">
        <v>1</v>
      </c>
      <c r="F448" s="69">
        <v>43617</v>
      </c>
      <c r="G448" s="69"/>
      <c r="H448" s="69"/>
      <c r="I448" s="69"/>
      <c r="J448" s="69"/>
      <c r="K448" s="69"/>
      <c r="L448" s="41" t="s">
        <v>787</v>
      </c>
      <c r="M448" s="12" t="s">
        <v>1545</v>
      </c>
      <c r="N448" s="28">
        <v>900</v>
      </c>
      <c r="O448" s="20">
        <f t="shared" si="6"/>
        <v>162</v>
      </c>
      <c r="P448" s="284">
        <v>0</v>
      </c>
      <c r="Q448" s="284">
        <v>81</v>
      </c>
      <c r="R448" s="284">
        <v>81</v>
      </c>
      <c r="S448" s="284">
        <v>0</v>
      </c>
      <c r="T448" s="27">
        <v>1062</v>
      </c>
      <c r="U448" s="53">
        <v>15</v>
      </c>
      <c r="V448" s="12">
        <v>3917</v>
      </c>
      <c r="W448" s="20">
        <f>VLOOKUP(V448,'MASTER PUR-HSN'!$A$4:$E$506,5,FALSE)</f>
        <v>18</v>
      </c>
      <c r="X448" s="12" t="s">
        <v>1482</v>
      </c>
      <c r="Y448" s="41" t="str">
        <f>VLOOKUP(C448,'MASTER PURCHASE PARTY'!$B$4:$E$50002,4,FALSE)</f>
        <v>Local</v>
      </c>
    </row>
    <row r="449" spans="1:25">
      <c r="A449" s="45">
        <v>43617</v>
      </c>
      <c r="B449" s="41"/>
      <c r="C449" s="50" t="s">
        <v>1014</v>
      </c>
      <c r="D449" s="41" t="str">
        <f>VLOOKUP(C449,'MASTER PURCHASE PARTY'!$B$4:$E$50002,2,FALSE)</f>
        <v>27CIDPP6150M1ZU</v>
      </c>
      <c r="E449" s="51">
        <v>1</v>
      </c>
      <c r="F449" s="69">
        <v>43617</v>
      </c>
      <c r="G449" s="69"/>
      <c r="H449" s="69"/>
      <c r="I449" s="69"/>
      <c r="J449" s="69"/>
      <c r="K449" s="69"/>
      <c r="L449" s="41" t="s">
        <v>787</v>
      </c>
      <c r="M449" s="12" t="s">
        <v>1545</v>
      </c>
      <c r="N449" s="28">
        <v>1500</v>
      </c>
      <c r="O449" s="20">
        <f t="shared" si="6"/>
        <v>270</v>
      </c>
      <c r="P449" s="284">
        <v>0</v>
      </c>
      <c r="Q449" s="284">
        <v>135</v>
      </c>
      <c r="R449" s="284">
        <v>135</v>
      </c>
      <c r="S449" s="284">
        <v>0</v>
      </c>
      <c r="T449" s="27">
        <v>1770</v>
      </c>
      <c r="U449" s="53">
        <v>2</v>
      </c>
      <c r="V449" s="12">
        <v>7301</v>
      </c>
      <c r="W449" s="20">
        <f>VLOOKUP(V449,'MASTER PUR-HSN'!$A$4:$E$506,5,FALSE)</f>
        <v>18</v>
      </c>
      <c r="X449" s="12" t="s">
        <v>1482</v>
      </c>
      <c r="Y449" s="41" t="str">
        <f>VLOOKUP(C449,'MASTER PURCHASE PARTY'!$B$4:$E$50002,4,FALSE)</f>
        <v>Local</v>
      </c>
    </row>
    <row r="450" spans="1:25">
      <c r="A450" s="45">
        <v>43617</v>
      </c>
      <c r="B450" s="41"/>
      <c r="C450" s="50" t="s">
        <v>1014</v>
      </c>
      <c r="D450" s="41" t="str">
        <f>VLOOKUP(C450,'MASTER PURCHASE PARTY'!$B$4:$E$50002,2,FALSE)</f>
        <v>27CIDPP6150M1ZU</v>
      </c>
      <c r="E450" s="51">
        <v>1</v>
      </c>
      <c r="F450" s="69">
        <v>43617</v>
      </c>
      <c r="G450" s="69"/>
      <c r="H450" s="69"/>
      <c r="I450" s="69"/>
      <c r="J450" s="69"/>
      <c r="K450" s="69"/>
      <c r="L450" s="41" t="s">
        <v>787</v>
      </c>
      <c r="M450" s="12" t="s">
        <v>1545</v>
      </c>
      <c r="N450" s="28">
        <v>3000</v>
      </c>
      <c r="O450" s="20">
        <f t="shared" si="6"/>
        <v>540</v>
      </c>
      <c r="P450" s="284">
        <v>0</v>
      </c>
      <c r="Q450" s="284">
        <v>270</v>
      </c>
      <c r="R450" s="284">
        <v>270</v>
      </c>
      <c r="S450" s="284">
        <v>0</v>
      </c>
      <c r="T450" s="27">
        <v>3540</v>
      </c>
      <c r="U450" s="53">
        <v>2</v>
      </c>
      <c r="V450" s="12" t="s">
        <v>907</v>
      </c>
      <c r="W450" s="20">
        <f>VLOOKUP(V450,'MASTER PUR-HSN'!$A$4:$E$506,5,FALSE)</f>
        <v>18</v>
      </c>
      <c r="X450" s="12" t="s">
        <v>1482</v>
      </c>
      <c r="Y450" s="41" t="str">
        <f>VLOOKUP(C450,'MASTER PURCHASE PARTY'!$B$4:$E$50002,4,FALSE)</f>
        <v>Local</v>
      </c>
    </row>
    <row r="451" spans="1:25">
      <c r="A451" s="45">
        <v>43617</v>
      </c>
      <c r="B451" s="41">
        <v>21</v>
      </c>
      <c r="C451" s="50" t="s">
        <v>804</v>
      </c>
      <c r="D451" s="41" t="str">
        <f>VLOOKUP(C451,'MASTER PURCHASE PARTY'!$B$4:$E$50002,2,FALSE)</f>
        <v>27AFJPK6177Q1ZJ</v>
      </c>
      <c r="E451" s="51">
        <v>414</v>
      </c>
      <c r="F451" s="69">
        <v>43620</v>
      </c>
      <c r="G451" s="69"/>
      <c r="H451" s="69"/>
      <c r="I451" s="69"/>
      <c r="J451" s="69"/>
      <c r="K451" s="69"/>
      <c r="L451" s="41" t="s">
        <v>787</v>
      </c>
      <c r="M451" s="12" t="s">
        <v>1545</v>
      </c>
      <c r="N451" s="28">
        <v>8000</v>
      </c>
      <c r="O451" s="20">
        <f t="shared" si="6"/>
        <v>1440</v>
      </c>
      <c r="P451" s="284">
        <v>0</v>
      </c>
      <c r="Q451" s="284">
        <v>720</v>
      </c>
      <c r="R451" s="284">
        <v>720</v>
      </c>
      <c r="S451" s="284">
        <v>0</v>
      </c>
      <c r="T451" s="27">
        <v>9440</v>
      </c>
      <c r="U451" s="53">
        <v>100</v>
      </c>
      <c r="V451" s="12">
        <v>34029092</v>
      </c>
      <c r="W451" s="20">
        <f>VLOOKUP(V451,'MASTER PUR-HSN'!$A$4:$E$506,5,FALSE)</f>
        <v>18</v>
      </c>
      <c r="X451" s="12" t="s">
        <v>1482</v>
      </c>
      <c r="Y451" s="41" t="str">
        <f>VLOOKUP(C451,'MASTER PURCHASE PARTY'!$B$4:$E$50002,4,FALSE)</f>
        <v>Local</v>
      </c>
    </row>
    <row r="452" spans="1:25">
      <c r="A452" s="45">
        <v>43617</v>
      </c>
      <c r="B452" s="41">
        <v>22</v>
      </c>
      <c r="C452" s="50" t="s">
        <v>839</v>
      </c>
      <c r="D452" s="41" t="str">
        <f>VLOOKUP(C452,'MASTER PURCHASE PARTY'!$B$4:$E$50002,2,FALSE)</f>
        <v>27APHPD1073Q1ZM</v>
      </c>
      <c r="E452" s="56" t="s">
        <v>1016</v>
      </c>
      <c r="F452" s="69">
        <v>43619</v>
      </c>
      <c r="G452" s="69"/>
      <c r="H452" s="69"/>
      <c r="I452" s="69"/>
      <c r="J452" s="69"/>
      <c r="K452" s="69"/>
      <c r="L452" s="41" t="s">
        <v>787</v>
      </c>
      <c r="M452" s="12" t="s">
        <v>1545</v>
      </c>
      <c r="N452" s="28">
        <v>6000</v>
      </c>
      <c r="O452" s="20">
        <f t="shared" si="6"/>
        <v>1080</v>
      </c>
      <c r="P452" s="284">
        <v>0</v>
      </c>
      <c r="Q452" s="284">
        <v>540</v>
      </c>
      <c r="R452" s="284">
        <v>540</v>
      </c>
      <c r="S452" s="284">
        <v>0</v>
      </c>
      <c r="T452" s="27">
        <v>7080</v>
      </c>
      <c r="U452" s="53">
        <v>30</v>
      </c>
      <c r="V452" s="12">
        <v>84778090</v>
      </c>
      <c r="W452" s="20">
        <f>VLOOKUP(V452,'MASTER PUR-HSN'!$A$4:$E$506,5,FALSE)</f>
        <v>18</v>
      </c>
      <c r="X452" s="12" t="s">
        <v>1482</v>
      </c>
      <c r="Y452" s="41" t="str">
        <f>VLOOKUP(C452,'MASTER PURCHASE PARTY'!$B$4:$E$50002,4,FALSE)</f>
        <v>Local</v>
      </c>
    </row>
    <row r="453" spans="1:25">
      <c r="A453" s="45">
        <v>43617</v>
      </c>
      <c r="B453" s="41">
        <v>23</v>
      </c>
      <c r="C453" s="50" t="s">
        <v>823</v>
      </c>
      <c r="D453" s="41" t="str">
        <f>VLOOKUP(C453,'MASTER PURCHASE PARTY'!$B$4:$E$50002,2,FALSE)</f>
        <v>27AAACG1376N1ZC</v>
      </c>
      <c r="E453" s="56" t="s">
        <v>1017</v>
      </c>
      <c r="F453" s="69">
        <v>43619</v>
      </c>
      <c r="G453" s="69"/>
      <c r="H453" s="69"/>
      <c r="I453" s="69"/>
      <c r="J453" s="69"/>
      <c r="K453" s="69"/>
      <c r="L453" s="41" t="s">
        <v>787</v>
      </c>
      <c r="M453" s="12" t="s">
        <v>1545</v>
      </c>
      <c r="N453" s="28">
        <v>69758</v>
      </c>
      <c r="O453" s="20">
        <f t="shared" si="6"/>
        <v>12556.44</v>
      </c>
      <c r="P453" s="284">
        <v>0</v>
      </c>
      <c r="Q453" s="284">
        <v>6278.22</v>
      </c>
      <c r="R453" s="284">
        <v>6278.22</v>
      </c>
      <c r="S453" s="284">
        <v>0</v>
      </c>
      <c r="T453" s="27">
        <v>82314</v>
      </c>
      <c r="U453" s="53">
        <v>200</v>
      </c>
      <c r="V453" s="12">
        <v>32082090</v>
      </c>
      <c r="W453" s="20">
        <f>VLOOKUP(V453,'MASTER PUR-HSN'!$A$4:$E$506,5,FALSE)</f>
        <v>18</v>
      </c>
      <c r="X453" s="12" t="s">
        <v>1482</v>
      </c>
      <c r="Y453" s="41" t="str">
        <f>VLOOKUP(C453,'MASTER PURCHASE PARTY'!$B$4:$E$50002,4,FALSE)</f>
        <v>Local</v>
      </c>
    </row>
    <row r="454" spans="1:25">
      <c r="A454" s="45">
        <v>43617</v>
      </c>
      <c r="B454" s="41">
        <v>24</v>
      </c>
      <c r="C454" s="50" t="s">
        <v>823</v>
      </c>
      <c r="D454" s="41" t="str">
        <f>VLOOKUP(C454,'MASTER PURCHASE PARTY'!$B$4:$E$50002,2,FALSE)</f>
        <v>27AAACG1376N1ZC</v>
      </c>
      <c r="E454" s="56" t="s">
        <v>1018</v>
      </c>
      <c r="F454" s="69">
        <v>43619</v>
      </c>
      <c r="G454" s="69"/>
      <c r="H454" s="69"/>
      <c r="I454" s="69"/>
      <c r="J454" s="69"/>
      <c r="K454" s="69"/>
      <c r="L454" s="41" t="s">
        <v>787</v>
      </c>
      <c r="M454" s="12" t="s">
        <v>1545</v>
      </c>
      <c r="N454" s="28">
        <v>13920</v>
      </c>
      <c r="O454" s="20">
        <f t="shared" si="6"/>
        <v>2505.6</v>
      </c>
      <c r="P454" s="284">
        <v>0</v>
      </c>
      <c r="Q454" s="284">
        <v>1252.8</v>
      </c>
      <c r="R454" s="284">
        <v>1252.8</v>
      </c>
      <c r="S454" s="284">
        <v>0</v>
      </c>
      <c r="T454" s="27">
        <v>16426</v>
      </c>
      <c r="U454" s="53">
        <v>60</v>
      </c>
      <c r="V454" s="12">
        <v>32081090</v>
      </c>
      <c r="W454" s="20">
        <f>VLOOKUP(V454,'MASTER PUR-HSN'!$A$4:$E$506,5,FALSE)</f>
        <v>18</v>
      </c>
      <c r="X454" s="12" t="s">
        <v>1482</v>
      </c>
      <c r="Y454" s="41" t="str">
        <f>VLOOKUP(C454,'MASTER PURCHASE PARTY'!$B$4:$E$50002,4,FALSE)</f>
        <v>Local</v>
      </c>
    </row>
    <row r="455" spans="1:25">
      <c r="A455" s="45">
        <v>43617</v>
      </c>
      <c r="B455" s="41">
        <v>25</v>
      </c>
      <c r="C455" s="50" t="s">
        <v>823</v>
      </c>
      <c r="D455" s="41" t="str">
        <f>VLOOKUP(C455,'MASTER PURCHASE PARTY'!$B$4:$E$50002,2,FALSE)</f>
        <v>27AAACG1376N1ZC</v>
      </c>
      <c r="E455" s="56" t="s">
        <v>1019</v>
      </c>
      <c r="F455" s="69">
        <v>43619</v>
      </c>
      <c r="G455" s="69"/>
      <c r="H455" s="69"/>
      <c r="I455" s="69"/>
      <c r="J455" s="69"/>
      <c r="K455" s="69"/>
      <c r="L455" s="41" t="s">
        <v>787</v>
      </c>
      <c r="M455" s="12" t="s">
        <v>1545</v>
      </c>
      <c r="N455" s="28">
        <v>18480</v>
      </c>
      <c r="O455" s="20">
        <f t="shared" si="6"/>
        <v>3326.4</v>
      </c>
      <c r="P455" s="284">
        <v>0</v>
      </c>
      <c r="Q455" s="284">
        <v>1663.2</v>
      </c>
      <c r="R455" s="284">
        <v>1663.2</v>
      </c>
      <c r="S455" s="284">
        <v>0</v>
      </c>
      <c r="T455" s="27">
        <v>21806</v>
      </c>
      <c r="U455" s="53">
        <v>200</v>
      </c>
      <c r="V455" s="12">
        <v>38140010</v>
      </c>
      <c r="W455" s="20">
        <f>VLOOKUP(V455,'MASTER PUR-HSN'!$A$4:$E$506,5,FALSE)</f>
        <v>18</v>
      </c>
      <c r="X455" s="12" t="s">
        <v>1482</v>
      </c>
      <c r="Y455" s="41" t="str">
        <f>VLOOKUP(C455,'MASTER PURCHASE PARTY'!$B$4:$E$50002,4,FALSE)</f>
        <v>Local</v>
      </c>
    </row>
    <row r="456" spans="1:25">
      <c r="A456" s="45">
        <v>43617</v>
      </c>
      <c r="B456" s="41">
        <v>26</v>
      </c>
      <c r="C456" s="50" t="s">
        <v>823</v>
      </c>
      <c r="D456" s="41" t="str">
        <f>VLOOKUP(C456,'MASTER PURCHASE PARTY'!$B$4:$E$50002,2,FALSE)</f>
        <v>27AAACG1376N1ZC</v>
      </c>
      <c r="E456" s="56" t="s">
        <v>1020</v>
      </c>
      <c r="F456" s="69">
        <v>43619</v>
      </c>
      <c r="G456" s="69"/>
      <c r="H456" s="69"/>
      <c r="I456" s="69"/>
      <c r="J456" s="69"/>
      <c r="K456" s="69"/>
      <c r="L456" s="41" t="s">
        <v>787</v>
      </c>
      <c r="M456" s="12" t="s">
        <v>1545</v>
      </c>
      <c r="N456" s="28">
        <v>2400</v>
      </c>
      <c r="O456" s="20">
        <f t="shared" si="6"/>
        <v>432</v>
      </c>
      <c r="P456" s="284">
        <v>0</v>
      </c>
      <c r="Q456" s="284">
        <v>216</v>
      </c>
      <c r="R456" s="284">
        <v>216</v>
      </c>
      <c r="S456" s="284">
        <v>0</v>
      </c>
      <c r="T456" s="27">
        <v>2832</v>
      </c>
      <c r="U456" s="53">
        <v>20</v>
      </c>
      <c r="V456" s="12">
        <v>38140010</v>
      </c>
      <c r="W456" s="20">
        <f>VLOOKUP(V456,'MASTER PUR-HSN'!$A$4:$E$506,5,FALSE)</f>
        <v>18</v>
      </c>
      <c r="X456" s="12" t="s">
        <v>1482</v>
      </c>
      <c r="Y456" s="41" t="str">
        <f>VLOOKUP(C456,'MASTER PURCHASE PARTY'!$B$4:$E$50002,4,FALSE)</f>
        <v>Local</v>
      </c>
    </row>
    <row r="457" spans="1:25">
      <c r="A457" s="45">
        <v>43617</v>
      </c>
      <c r="B457" s="41">
        <v>27</v>
      </c>
      <c r="C457" s="50" t="s">
        <v>873</v>
      </c>
      <c r="D457" s="41" t="str">
        <f>VLOOKUP(C457,'MASTER PURCHASE PARTY'!$B$4:$E$50002,2,FALSE)</f>
        <v>27AACFA1881H1ZL</v>
      </c>
      <c r="E457" s="51">
        <v>2294</v>
      </c>
      <c r="F457" s="69">
        <v>43620</v>
      </c>
      <c r="G457" s="69"/>
      <c r="H457" s="69"/>
      <c r="I457" s="69"/>
      <c r="J457" s="69"/>
      <c r="K457" s="69"/>
      <c r="L457" s="41" t="s">
        <v>787</v>
      </c>
      <c r="M457" s="12" t="s">
        <v>1545</v>
      </c>
      <c r="N457" s="28">
        <v>1353</v>
      </c>
      <c r="O457" s="20">
        <f t="shared" si="6"/>
        <v>378.84</v>
      </c>
      <c r="P457" s="284">
        <v>0</v>
      </c>
      <c r="Q457" s="284">
        <v>189.42</v>
      </c>
      <c r="R457" s="284">
        <v>189.42</v>
      </c>
      <c r="S457" s="284">
        <v>0</v>
      </c>
      <c r="T457" s="27">
        <v>1731.8400000000001</v>
      </c>
      <c r="U457" s="53">
        <v>500</v>
      </c>
      <c r="V457" s="12">
        <v>87141900</v>
      </c>
      <c r="W457" s="20">
        <f>VLOOKUP(V457,'MASTER PUR-HSN'!$A$4:$E$506,5,FALSE)</f>
        <v>28</v>
      </c>
      <c r="X457" s="12" t="s">
        <v>1482</v>
      </c>
      <c r="Y457" s="41" t="str">
        <f>VLOOKUP(C457,'MASTER PURCHASE PARTY'!$B$4:$E$50002,4,FALSE)</f>
        <v>Local</v>
      </c>
    </row>
    <row r="458" spans="1:25">
      <c r="A458" s="45">
        <v>43617</v>
      </c>
      <c r="B458" s="41">
        <v>28</v>
      </c>
      <c r="C458" s="50" t="s">
        <v>810</v>
      </c>
      <c r="D458" s="41" t="str">
        <f>VLOOKUP(C458,'MASTER PURCHASE PARTY'!$B$4:$E$50002,2,FALSE)</f>
        <v>27AMMPB3648M1ZO</v>
      </c>
      <c r="E458" s="51">
        <v>1105</v>
      </c>
      <c r="F458" s="69">
        <v>43620</v>
      </c>
      <c r="G458" s="69"/>
      <c r="H458" s="69"/>
      <c r="I458" s="69"/>
      <c r="J458" s="69"/>
      <c r="K458" s="69"/>
      <c r="L458" s="41" t="s">
        <v>787</v>
      </c>
      <c r="M458" s="12" t="s">
        <v>1545</v>
      </c>
      <c r="N458" s="28">
        <v>41382</v>
      </c>
      <c r="O458" s="20">
        <f t="shared" si="6"/>
        <v>7448.76</v>
      </c>
      <c r="P458" s="284">
        <v>0</v>
      </c>
      <c r="Q458" s="284">
        <v>3724.38</v>
      </c>
      <c r="R458" s="284">
        <v>3724.38</v>
      </c>
      <c r="S458" s="284">
        <v>0</v>
      </c>
      <c r="T458" s="27">
        <v>48830.999999999993</v>
      </c>
      <c r="U458" s="53">
        <v>1800</v>
      </c>
      <c r="V458" s="12">
        <v>85129000</v>
      </c>
      <c r="W458" s="20">
        <f>VLOOKUP(V458,'MASTER PUR-HSN'!$A$4:$E$506,5,FALSE)</f>
        <v>18</v>
      </c>
      <c r="X458" s="12" t="s">
        <v>1482</v>
      </c>
      <c r="Y458" s="41" t="str">
        <f>VLOOKUP(C458,'MASTER PURCHASE PARTY'!$B$4:$E$50002,4,FALSE)</f>
        <v>Local</v>
      </c>
    </row>
    <row r="459" spans="1:25">
      <c r="A459" s="45">
        <v>43617</v>
      </c>
      <c r="B459" s="41">
        <v>29</v>
      </c>
      <c r="C459" s="50" t="s">
        <v>873</v>
      </c>
      <c r="D459" s="41" t="str">
        <f>VLOOKUP(C459,'MASTER PURCHASE PARTY'!$B$4:$E$50002,2,FALSE)</f>
        <v>27AACFA1881H1ZL</v>
      </c>
      <c r="E459" s="51">
        <v>2326</v>
      </c>
      <c r="F459" s="69">
        <v>43620</v>
      </c>
      <c r="G459" s="69"/>
      <c r="H459" s="69"/>
      <c r="I459" s="69"/>
      <c r="J459" s="69"/>
      <c r="K459" s="69"/>
      <c r="L459" s="41" t="s">
        <v>787</v>
      </c>
      <c r="M459" s="12" t="s">
        <v>1545</v>
      </c>
      <c r="N459" s="28">
        <v>2298</v>
      </c>
      <c r="O459" s="20">
        <f t="shared" si="6"/>
        <v>643.44000000000005</v>
      </c>
      <c r="P459" s="284">
        <v>0</v>
      </c>
      <c r="Q459" s="284">
        <v>321.72000000000003</v>
      </c>
      <c r="R459" s="284">
        <v>321.72000000000003</v>
      </c>
      <c r="S459" s="284">
        <v>0</v>
      </c>
      <c r="T459" s="27">
        <v>2941.4400000000005</v>
      </c>
      <c r="U459" s="53">
        <v>800</v>
      </c>
      <c r="V459" s="12">
        <v>87141900</v>
      </c>
      <c r="W459" s="20">
        <f>VLOOKUP(V459,'MASTER PUR-HSN'!$A$4:$E$506,5,FALSE)</f>
        <v>28</v>
      </c>
      <c r="X459" s="12" t="s">
        <v>1482</v>
      </c>
      <c r="Y459" s="41" t="str">
        <f>VLOOKUP(C459,'MASTER PURCHASE PARTY'!$B$4:$E$50002,4,FALSE)</f>
        <v>Local</v>
      </c>
    </row>
    <row r="460" spans="1:25">
      <c r="A460" s="45">
        <v>43617</v>
      </c>
      <c r="B460" s="41">
        <v>30</v>
      </c>
      <c r="C460" s="50" t="s">
        <v>873</v>
      </c>
      <c r="D460" s="41" t="str">
        <f>VLOOKUP(C460,'MASTER PURCHASE PARTY'!$B$4:$E$50002,2,FALSE)</f>
        <v>27AACFA1881H1ZL</v>
      </c>
      <c r="E460" s="51">
        <v>2335</v>
      </c>
      <c r="F460" s="69">
        <v>43620</v>
      </c>
      <c r="G460" s="69"/>
      <c r="H460" s="69"/>
      <c r="I460" s="69"/>
      <c r="J460" s="69"/>
      <c r="K460" s="69"/>
      <c r="L460" s="41" t="s">
        <v>787</v>
      </c>
      <c r="M460" s="12" t="s">
        <v>1545</v>
      </c>
      <c r="N460" s="28">
        <v>797</v>
      </c>
      <c r="O460" s="20">
        <f t="shared" si="6"/>
        <v>223.16</v>
      </c>
      <c r="P460" s="284">
        <v>0</v>
      </c>
      <c r="Q460" s="284">
        <v>111.58</v>
      </c>
      <c r="R460" s="284">
        <v>111.58</v>
      </c>
      <c r="S460" s="284">
        <v>0</v>
      </c>
      <c r="T460" s="27">
        <v>1020.1600000000001</v>
      </c>
      <c r="U460" s="53">
        <v>300</v>
      </c>
      <c r="V460" s="12">
        <v>87141900</v>
      </c>
      <c r="W460" s="20">
        <f>VLOOKUP(V460,'MASTER PUR-HSN'!$A$4:$E$506,5,FALSE)</f>
        <v>28</v>
      </c>
      <c r="X460" s="12" t="s">
        <v>1482</v>
      </c>
      <c r="Y460" s="41" t="str">
        <f>VLOOKUP(C460,'MASTER PURCHASE PARTY'!$B$4:$E$50002,4,FALSE)</f>
        <v>Local</v>
      </c>
    </row>
    <row r="461" spans="1:25">
      <c r="A461" s="45">
        <v>43617</v>
      </c>
      <c r="B461" s="41">
        <v>31</v>
      </c>
      <c r="C461" s="50" t="s">
        <v>786</v>
      </c>
      <c r="D461" s="41" t="str">
        <f>VLOOKUP(C461,'MASTER PURCHASE PARTY'!$B$4:$E$50002,2,FALSE)</f>
        <v>27AAECM8871A1ZF</v>
      </c>
      <c r="E461" s="51">
        <v>192002128</v>
      </c>
      <c r="F461" s="69">
        <v>43621</v>
      </c>
      <c r="G461" s="69"/>
      <c r="H461" s="69"/>
      <c r="I461" s="69"/>
      <c r="J461" s="69"/>
      <c r="K461" s="69"/>
      <c r="L461" s="41" t="s">
        <v>787</v>
      </c>
      <c r="M461" s="12" t="s">
        <v>1545</v>
      </c>
      <c r="N461" s="28">
        <v>17483.52</v>
      </c>
      <c r="O461" s="20">
        <f t="shared" si="6"/>
        <v>4895.3856000000005</v>
      </c>
      <c r="P461" s="284">
        <v>0</v>
      </c>
      <c r="Q461" s="284">
        <v>2447.6928000000003</v>
      </c>
      <c r="R461" s="284">
        <v>2447.6928000000003</v>
      </c>
      <c r="S461" s="284">
        <v>0</v>
      </c>
      <c r="T461" s="27">
        <v>22378.895600000003</v>
      </c>
      <c r="U461" s="53">
        <v>12</v>
      </c>
      <c r="V461" s="12">
        <v>87089900</v>
      </c>
      <c r="W461" s="20">
        <f>VLOOKUP(V461,'MASTER PUR-HSN'!$A$4:$E$506,5,FALSE)</f>
        <v>28</v>
      </c>
      <c r="X461" s="12" t="s">
        <v>1482</v>
      </c>
      <c r="Y461" s="41" t="str">
        <f>VLOOKUP(C461,'MASTER PURCHASE PARTY'!$B$4:$E$50002,4,FALSE)</f>
        <v>Local</v>
      </c>
    </row>
    <row r="462" spans="1:25">
      <c r="A462" s="45">
        <v>43617</v>
      </c>
      <c r="B462" s="41">
        <v>32</v>
      </c>
      <c r="C462" s="50" t="s">
        <v>786</v>
      </c>
      <c r="D462" s="41" t="str">
        <f>VLOOKUP(C462,'MASTER PURCHASE PARTY'!$B$4:$E$50002,2,FALSE)</f>
        <v>27AAECM8871A1ZF</v>
      </c>
      <c r="E462" s="51">
        <v>192002129</v>
      </c>
      <c r="F462" s="69">
        <v>43621</v>
      </c>
      <c r="G462" s="69"/>
      <c r="H462" s="69"/>
      <c r="I462" s="69"/>
      <c r="J462" s="69"/>
      <c r="K462" s="69"/>
      <c r="L462" s="41" t="s">
        <v>787</v>
      </c>
      <c r="M462" s="12" t="s">
        <v>1545</v>
      </c>
      <c r="N462" s="28">
        <v>17483.52</v>
      </c>
      <c r="O462" s="20">
        <f t="shared" ref="O462:O525" si="9">+P462+Q462+R462+S462</f>
        <v>4895.3856000000005</v>
      </c>
      <c r="P462" s="284">
        <v>0</v>
      </c>
      <c r="Q462" s="284">
        <v>2447.6928000000003</v>
      </c>
      <c r="R462" s="284">
        <v>2447.6928000000003</v>
      </c>
      <c r="S462" s="284">
        <v>0</v>
      </c>
      <c r="T462" s="27">
        <v>22378.895600000003</v>
      </c>
      <c r="U462" s="53">
        <v>12</v>
      </c>
      <c r="V462" s="12">
        <v>87089900</v>
      </c>
      <c r="W462" s="20">
        <f>VLOOKUP(V462,'MASTER PUR-HSN'!$A$4:$E$506,5,FALSE)</f>
        <v>28</v>
      </c>
      <c r="X462" s="12" t="s">
        <v>1482</v>
      </c>
      <c r="Y462" s="41" t="str">
        <f>VLOOKUP(C462,'MASTER PURCHASE PARTY'!$B$4:$E$50002,4,FALSE)</f>
        <v>Local</v>
      </c>
    </row>
    <row r="463" spans="1:25">
      <c r="A463" s="45">
        <v>43617</v>
      </c>
      <c r="B463" s="41">
        <v>33</v>
      </c>
      <c r="C463" s="50" t="s">
        <v>786</v>
      </c>
      <c r="D463" s="41" t="str">
        <f>VLOOKUP(C463,'MASTER PURCHASE PARTY'!$B$4:$E$50002,2,FALSE)</f>
        <v>27AAECM8871A1ZF</v>
      </c>
      <c r="E463" s="51">
        <v>192002136</v>
      </c>
      <c r="F463" s="69">
        <v>43621</v>
      </c>
      <c r="G463" s="69"/>
      <c r="H463" s="69"/>
      <c r="I463" s="69"/>
      <c r="J463" s="69"/>
      <c r="K463" s="69"/>
      <c r="L463" s="41" t="s">
        <v>787</v>
      </c>
      <c r="M463" s="12" t="s">
        <v>1545</v>
      </c>
      <c r="N463" s="28">
        <v>17483.52</v>
      </c>
      <c r="O463" s="20">
        <f t="shared" si="9"/>
        <v>4895.3856000000005</v>
      </c>
      <c r="P463" s="284">
        <v>0</v>
      </c>
      <c r="Q463" s="284">
        <v>2447.6928000000003</v>
      </c>
      <c r="R463" s="284">
        <v>2447.6928000000003</v>
      </c>
      <c r="S463" s="284">
        <v>0</v>
      </c>
      <c r="T463" s="27">
        <v>22378.895600000003</v>
      </c>
      <c r="U463" s="53">
        <v>12</v>
      </c>
      <c r="V463" s="12">
        <v>87089900</v>
      </c>
      <c r="W463" s="20">
        <f>VLOOKUP(V463,'MASTER PUR-HSN'!$A$4:$E$506,5,FALSE)</f>
        <v>28</v>
      </c>
      <c r="X463" s="12" t="s">
        <v>1482</v>
      </c>
      <c r="Y463" s="41" t="str">
        <f>VLOOKUP(C463,'MASTER PURCHASE PARTY'!$B$4:$E$50002,4,FALSE)</f>
        <v>Local</v>
      </c>
    </row>
    <row r="464" spans="1:25">
      <c r="A464" s="45">
        <v>43617</v>
      </c>
      <c r="B464" s="41">
        <v>34</v>
      </c>
      <c r="C464" s="50" t="s">
        <v>786</v>
      </c>
      <c r="D464" s="41" t="str">
        <f>VLOOKUP(C464,'MASTER PURCHASE PARTY'!$B$4:$E$50002,2,FALSE)</f>
        <v>27AAECM8871A1ZF</v>
      </c>
      <c r="E464" s="51">
        <v>192002146</v>
      </c>
      <c r="F464" s="69">
        <v>43621</v>
      </c>
      <c r="G464" s="69"/>
      <c r="H464" s="69"/>
      <c r="I464" s="69"/>
      <c r="J464" s="69"/>
      <c r="K464" s="69"/>
      <c r="L464" s="41" t="s">
        <v>787</v>
      </c>
      <c r="M464" s="12" t="s">
        <v>1545</v>
      </c>
      <c r="N464" s="28">
        <v>17483.52</v>
      </c>
      <c r="O464" s="20">
        <f t="shared" si="9"/>
        <v>4895.3856000000005</v>
      </c>
      <c r="P464" s="284">
        <v>0</v>
      </c>
      <c r="Q464" s="284">
        <v>2447.6928000000003</v>
      </c>
      <c r="R464" s="284">
        <v>2447.6928000000003</v>
      </c>
      <c r="S464" s="284">
        <v>0</v>
      </c>
      <c r="T464" s="27">
        <v>22378.895600000003</v>
      </c>
      <c r="U464" s="53">
        <v>12</v>
      </c>
      <c r="V464" s="12">
        <v>87089900</v>
      </c>
      <c r="W464" s="20">
        <f>VLOOKUP(V464,'MASTER PUR-HSN'!$A$4:$E$506,5,FALSE)</f>
        <v>28</v>
      </c>
      <c r="X464" s="12" t="s">
        <v>1482</v>
      </c>
      <c r="Y464" s="41" t="str">
        <f>VLOOKUP(C464,'MASTER PURCHASE PARTY'!$B$4:$E$50002,4,FALSE)</f>
        <v>Local</v>
      </c>
    </row>
    <row r="465" spans="1:25">
      <c r="A465" s="45">
        <v>43617</v>
      </c>
      <c r="B465" s="41">
        <v>35</v>
      </c>
      <c r="C465" s="50" t="s">
        <v>873</v>
      </c>
      <c r="D465" s="41" t="str">
        <f>VLOOKUP(C465,'MASTER PURCHASE PARTY'!$B$4:$E$50002,2,FALSE)</f>
        <v>27AACFA1881H1ZL</v>
      </c>
      <c r="E465" s="51">
        <v>2351</v>
      </c>
      <c r="F465" s="69">
        <v>43621</v>
      </c>
      <c r="G465" s="69"/>
      <c r="H465" s="69"/>
      <c r="I465" s="69"/>
      <c r="J465" s="69"/>
      <c r="K465" s="69"/>
      <c r="L465" s="41" t="s">
        <v>787</v>
      </c>
      <c r="M465" s="12" t="s">
        <v>1545</v>
      </c>
      <c r="N465" s="28">
        <v>2780</v>
      </c>
      <c r="O465" s="20">
        <f t="shared" si="9"/>
        <v>778.4</v>
      </c>
      <c r="P465" s="284">
        <v>0</v>
      </c>
      <c r="Q465" s="284">
        <v>389.2</v>
      </c>
      <c r="R465" s="284">
        <v>389.2</v>
      </c>
      <c r="S465" s="284">
        <v>0</v>
      </c>
      <c r="T465" s="27">
        <v>3558.3999999999996</v>
      </c>
      <c r="U465" s="53">
        <v>1000</v>
      </c>
      <c r="V465" s="12">
        <v>87141900</v>
      </c>
      <c r="W465" s="20">
        <f>VLOOKUP(V465,'MASTER PUR-HSN'!$A$4:$E$506,5,FALSE)</f>
        <v>28</v>
      </c>
      <c r="X465" s="12" t="s">
        <v>1482</v>
      </c>
      <c r="Y465" s="41" t="str">
        <f>VLOOKUP(C465,'MASTER PURCHASE PARTY'!$B$4:$E$50002,4,FALSE)</f>
        <v>Local</v>
      </c>
    </row>
    <row r="466" spans="1:25">
      <c r="A466" s="45">
        <v>43617</v>
      </c>
      <c r="B466" s="41">
        <v>36</v>
      </c>
      <c r="C466" s="50" t="s">
        <v>792</v>
      </c>
      <c r="D466" s="41" t="str">
        <f>VLOOKUP(C466,'MASTER PURCHASE PARTY'!$B$4:$E$50002,2,FALSE)</f>
        <v>27AABCO8467D1ZA</v>
      </c>
      <c r="E466" s="56" t="s">
        <v>1021</v>
      </c>
      <c r="F466" s="69">
        <v>43617</v>
      </c>
      <c r="G466" s="69"/>
      <c r="H466" s="69"/>
      <c r="I466" s="69"/>
      <c r="J466" s="69"/>
      <c r="K466" s="69"/>
      <c r="L466" s="41" t="s">
        <v>787</v>
      </c>
      <c r="M466" s="12" t="s">
        <v>1545</v>
      </c>
      <c r="N466" s="28">
        <v>376945</v>
      </c>
      <c r="O466" s="20">
        <f t="shared" si="9"/>
        <v>105544.59999999999</v>
      </c>
      <c r="P466" s="284">
        <v>0</v>
      </c>
      <c r="Q466" s="284">
        <v>52772.299999999996</v>
      </c>
      <c r="R466" s="284">
        <v>52772.299999999996</v>
      </c>
      <c r="S466" s="284">
        <v>0</v>
      </c>
      <c r="T466" s="27">
        <v>482490</v>
      </c>
      <c r="U466" s="53">
        <v>0</v>
      </c>
      <c r="V466" s="12" t="s">
        <v>1022</v>
      </c>
      <c r="W466" s="20">
        <f>VLOOKUP(V466,'MASTER PUR-HSN'!$A$4:$E$506,5,FALSE)</f>
        <v>28</v>
      </c>
      <c r="X466" s="12" t="s">
        <v>1482</v>
      </c>
      <c r="Y466" s="41" t="str">
        <f>VLOOKUP(C466,'MASTER PURCHASE PARTY'!$B$4:$E$50002,4,FALSE)</f>
        <v>Local</v>
      </c>
    </row>
    <row r="467" spans="1:25">
      <c r="A467" s="45">
        <v>43617</v>
      </c>
      <c r="B467" s="41">
        <v>37</v>
      </c>
      <c r="C467" s="50" t="s">
        <v>839</v>
      </c>
      <c r="D467" s="41" t="str">
        <f>VLOOKUP(C467,'MASTER PURCHASE PARTY'!$B$4:$E$50002,2,FALSE)</f>
        <v>27APHPD1073Q1ZM</v>
      </c>
      <c r="E467" s="56" t="s">
        <v>1023</v>
      </c>
      <c r="F467" s="69">
        <v>43621</v>
      </c>
      <c r="G467" s="69"/>
      <c r="H467" s="69"/>
      <c r="I467" s="69"/>
      <c r="J467" s="69"/>
      <c r="K467" s="69"/>
      <c r="L467" s="41" t="s">
        <v>787</v>
      </c>
      <c r="M467" s="12" t="s">
        <v>1545</v>
      </c>
      <c r="N467" s="28">
        <v>4000</v>
      </c>
      <c r="O467" s="20">
        <f t="shared" si="9"/>
        <v>720</v>
      </c>
      <c r="P467" s="284">
        <v>0</v>
      </c>
      <c r="Q467" s="284">
        <v>360</v>
      </c>
      <c r="R467" s="284">
        <v>360</v>
      </c>
      <c r="S467" s="284">
        <v>0</v>
      </c>
      <c r="T467" s="27">
        <v>4720</v>
      </c>
      <c r="U467" s="53">
        <v>20</v>
      </c>
      <c r="V467" s="12">
        <v>84778090</v>
      </c>
      <c r="W467" s="20">
        <f>VLOOKUP(V467,'MASTER PUR-HSN'!$A$4:$E$506,5,FALSE)</f>
        <v>18</v>
      </c>
      <c r="X467" s="12" t="s">
        <v>1482</v>
      </c>
      <c r="Y467" s="41" t="str">
        <f>VLOOKUP(C467,'MASTER PURCHASE PARTY'!$B$4:$E$50002,4,FALSE)</f>
        <v>Local</v>
      </c>
    </row>
    <row r="468" spans="1:25">
      <c r="A468" s="45">
        <v>43617</v>
      </c>
      <c r="B468" s="41">
        <v>38</v>
      </c>
      <c r="C468" s="50" t="s">
        <v>1024</v>
      </c>
      <c r="D468" s="41" t="str">
        <f>VLOOKUP(C468,'MASTER PURCHASE PARTY'!$B$4:$E$50002,2,FALSE)</f>
        <v>27AABFM8397H1ZT</v>
      </c>
      <c r="E468" s="56" t="s">
        <v>1026</v>
      </c>
      <c r="F468" s="69">
        <v>43621</v>
      </c>
      <c r="G468" s="69"/>
      <c r="H468" s="69"/>
      <c r="I468" s="69"/>
      <c r="J468" s="69"/>
      <c r="K468" s="69"/>
      <c r="L468" s="41" t="s">
        <v>787</v>
      </c>
      <c r="M468" s="12" t="s">
        <v>1545</v>
      </c>
      <c r="N468" s="28">
        <v>0</v>
      </c>
      <c r="O468" s="20">
        <f t="shared" si="9"/>
        <v>0</v>
      </c>
      <c r="P468" s="284">
        <v>0</v>
      </c>
      <c r="Q468" s="284">
        <v>0</v>
      </c>
      <c r="R468" s="284">
        <v>0</v>
      </c>
      <c r="S468" s="284">
        <v>0</v>
      </c>
      <c r="T468" s="27">
        <v>0</v>
      </c>
      <c r="U468" s="53">
        <v>0</v>
      </c>
      <c r="V468" s="12">
        <v>87089900</v>
      </c>
      <c r="W468" s="20">
        <f>VLOOKUP(V468,'MASTER PUR-HSN'!$A$4:$E$506,5,FALSE)</f>
        <v>28</v>
      </c>
      <c r="X468" s="12" t="s">
        <v>1482</v>
      </c>
      <c r="Y468" s="41" t="str">
        <f>VLOOKUP(C468,'MASTER PURCHASE PARTY'!$B$4:$E$50002,4,FALSE)</f>
        <v>Local</v>
      </c>
    </row>
    <row r="469" spans="1:25">
      <c r="A469" s="45">
        <v>43617</v>
      </c>
      <c r="B469" s="41">
        <v>39</v>
      </c>
      <c r="C469" s="50" t="s">
        <v>873</v>
      </c>
      <c r="D469" s="41" t="str">
        <f>VLOOKUP(C469,'MASTER PURCHASE PARTY'!$B$4:$E$50002,2,FALSE)</f>
        <v>27AACFA1881H1ZL</v>
      </c>
      <c r="E469" s="51">
        <v>2393</v>
      </c>
      <c r="F469" s="69">
        <v>43621</v>
      </c>
      <c r="G469" s="69"/>
      <c r="H469" s="69"/>
      <c r="I469" s="69"/>
      <c r="J469" s="69"/>
      <c r="K469" s="69"/>
      <c r="L469" s="41" t="s">
        <v>787</v>
      </c>
      <c r="M469" s="12" t="s">
        <v>1545</v>
      </c>
      <c r="N469" s="28">
        <v>964</v>
      </c>
      <c r="O469" s="20">
        <f t="shared" si="9"/>
        <v>269.92</v>
      </c>
      <c r="P469" s="284">
        <v>0</v>
      </c>
      <c r="Q469" s="284">
        <v>134.96</v>
      </c>
      <c r="R469" s="284">
        <v>134.96</v>
      </c>
      <c r="S469" s="284">
        <v>0</v>
      </c>
      <c r="T469" s="27">
        <v>1233.92</v>
      </c>
      <c r="U469" s="53">
        <v>400</v>
      </c>
      <c r="V469" s="12">
        <v>87141900</v>
      </c>
      <c r="W469" s="20">
        <f>VLOOKUP(V469,'MASTER PUR-HSN'!$A$4:$E$506,5,FALSE)</f>
        <v>28</v>
      </c>
      <c r="X469" s="12" t="s">
        <v>1482</v>
      </c>
      <c r="Y469" s="41" t="str">
        <f>VLOOKUP(C469,'MASTER PURCHASE PARTY'!$B$4:$E$50002,4,FALSE)</f>
        <v>Local</v>
      </c>
    </row>
    <row r="470" spans="1:25">
      <c r="A470" s="45">
        <v>43617</v>
      </c>
      <c r="B470" s="41">
        <v>40</v>
      </c>
      <c r="C470" s="50" t="s">
        <v>922</v>
      </c>
      <c r="D470" s="41" t="str">
        <f>VLOOKUP(C470,'MASTER PURCHASE PARTY'!$B$4:$E$50002,2,FALSE)</f>
        <v>27AAZFM6461A1ZY</v>
      </c>
      <c r="E470" s="51">
        <v>1698</v>
      </c>
      <c r="F470" s="69">
        <v>43621</v>
      </c>
      <c r="G470" s="69"/>
      <c r="H470" s="69"/>
      <c r="I470" s="69"/>
      <c r="J470" s="69"/>
      <c r="K470" s="69"/>
      <c r="L470" s="41" t="s">
        <v>787</v>
      </c>
      <c r="M470" s="12" t="s">
        <v>1545</v>
      </c>
      <c r="N470" s="28">
        <v>24105.599999999999</v>
      </c>
      <c r="O470" s="20">
        <f t="shared" si="9"/>
        <v>6749.5679999999993</v>
      </c>
      <c r="P470" s="284">
        <v>0</v>
      </c>
      <c r="Q470" s="284">
        <v>3374.7839999999997</v>
      </c>
      <c r="R470" s="284">
        <v>3374.7839999999997</v>
      </c>
      <c r="S470" s="284">
        <v>0</v>
      </c>
      <c r="T470" s="27">
        <v>30855.157999999999</v>
      </c>
      <c r="U470" s="53">
        <v>1080</v>
      </c>
      <c r="V470" s="12">
        <v>87082900</v>
      </c>
      <c r="W470" s="20">
        <f>VLOOKUP(V470,'MASTER PUR-HSN'!$A$4:$E$506,5,FALSE)</f>
        <v>28</v>
      </c>
      <c r="X470" s="12" t="s">
        <v>1482</v>
      </c>
      <c r="Y470" s="41" t="str">
        <f>VLOOKUP(C470,'MASTER PURCHASE PARTY'!$B$4:$E$50002,4,FALSE)</f>
        <v>Local</v>
      </c>
    </row>
    <row r="471" spans="1:25">
      <c r="A471" s="45">
        <v>43617</v>
      </c>
      <c r="B471" s="41">
        <v>41</v>
      </c>
      <c r="C471" s="50" t="s">
        <v>922</v>
      </c>
      <c r="D471" s="41" t="str">
        <f>VLOOKUP(C471,'MASTER PURCHASE PARTY'!$B$4:$E$50002,2,FALSE)</f>
        <v>27AAZFM6461A1ZY</v>
      </c>
      <c r="E471" s="51">
        <v>1699</v>
      </c>
      <c r="F471" s="69">
        <v>43621</v>
      </c>
      <c r="G471" s="69"/>
      <c r="H471" s="69"/>
      <c r="I471" s="69"/>
      <c r="J471" s="69"/>
      <c r="K471" s="69"/>
      <c r="L471" s="41" t="s">
        <v>787</v>
      </c>
      <c r="M471" s="12" t="s">
        <v>1545</v>
      </c>
      <c r="N471" s="28">
        <v>29799</v>
      </c>
      <c r="O471" s="20">
        <f t="shared" si="9"/>
        <v>8343.7200000000012</v>
      </c>
      <c r="P471" s="284">
        <v>0</v>
      </c>
      <c r="Q471" s="284">
        <v>4171.8600000000006</v>
      </c>
      <c r="R471" s="284">
        <v>4171.8600000000006</v>
      </c>
      <c r="S471" s="284">
        <v>0</v>
      </c>
      <c r="T471" s="27">
        <v>38142.720000000001</v>
      </c>
      <c r="U471" s="53">
        <v>700</v>
      </c>
      <c r="V471" s="12">
        <v>87082900</v>
      </c>
      <c r="W471" s="20">
        <f>VLOOKUP(V471,'MASTER PUR-HSN'!$A$4:$E$506,5,FALSE)</f>
        <v>28</v>
      </c>
      <c r="X471" s="12" t="s">
        <v>1482</v>
      </c>
      <c r="Y471" s="41" t="str">
        <f>VLOOKUP(C471,'MASTER PURCHASE PARTY'!$B$4:$E$50002,4,FALSE)</f>
        <v>Local</v>
      </c>
    </row>
    <row r="472" spans="1:25">
      <c r="A472" s="45">
        <v>43617</v>
      </c>
      <c r="B472" s="41">
        <v>42</v>
      </c>
      <c r="C472" s="50" t="s">
        <v>786</v>
      </c>
      <c r="D472" s="41" t="str">
        <f>VLOOKUP(C472,'MASTER PURCHASE PARTY'!$B$4:$E$50002,2,FALSE)</f>
        <v>27AAECM8871A1ZF</v>
      </c>
      <c r="E472" s="51">
        <v>192002177</v>
      </c>
      <c r="F472" s="69">
        <v>43622</v>
      </c>
      <c r="G472" s="69"/>
      <c r="H472" s="69"/>
      <c r="I472" s="69"/>
      <c r="J472" s="69"/>
      <c r="K472" s="69"/>
      <c r="L472" s="41" t="s">
        <v>787</v>
      </c>
      <c r="M472" s="12" t="s">
        <v>1545</v>
      </c>
      <c r="N472" s="28">
        <v>17483.52</v>
      </c>
      <c r="O472" s="20">
        <f t="shared" si="9"/>
        <v>4895.3856000000005</v>
      </c>
      <c r="P472" s="284">
        <v>0</v>
      </c>
      <c r="Q472" s="284">
        <v>2447.6928000000003</v>
      </c>
      <c r="R472" s="284">
        <v>2447.6928000000003</v>
      </c>
      <c r="S472" s="284">
        <v>0</v>
      </c>
      <c r="T472" s="27">
        <v>22378.895600000003</v>
      </c>
      <c r="U472" s="53">
        <v>12</v>
      </c>
      <c r="V472" s="12">
        <v>87089900</v>
      </c>
      <c r="W472" s="20">
        <f>VLOOKUP(V472,'MASTER PUR-HSN'!$A$4:$E$506,5,FALSE)</f>
        <v>28</v>
      </c>
      <c r="X472" s="12" t="s">
        <v>1482</v>
      </c>
      <c r="Y472" s="41" t="str">
        <f>VLOOKUP(C472,'MASTER PURCHASE PARTY'!$B$4:$E$50002,4,FALSE)</f>
        <v>Local</v>
      </c>
    </row>
    <row r="473" spans="1:25">
      <c r="A473" s="45">
        <v>43617</v>
      </c>
      <c r="B473" s="41">
        <v>43</v>
      </c>
      <c r="C473" s="50" t="s">
        <v>1027</v>
      </c>
      <c r="D473" s="41" t="str">
        <f>VLOOKUP(C473,'MASTER PURCHASE PARTY'!$B$4:$E$50002,2,FALSE)</f>
        <v>24AAECD2713N1ZQ</v>
      </c>
      <c r="E473" s="51">
        <v>7888007473</v>
      </c>
      <c r="F473" s="69">
        <v>43620</v>
      </c>
      <c r="G473" s="69"/>
      <c r="H473" s="69"/>
      <c r="I473" s="69"/>
      <c r="J473" s="69"/>
      <c r="K473" s="69"/>
      <c r="L473" s="41" t="s">
        <v>787</v>
      </c>
      <c r="M473" s="12" t="s">
        <v>1545</v>
      </c>
      <c r="N473" s="28">
        <v>7500</v>
      </c>
      <c r="O473" s="20">
        <f t="shared" si="9"/>
        <v>1350</v>
      </c>
      <c r="P473" s="284">
        <v>1350</v>
      </c>
      <c r="Q473" s="284">
        <v>0</v>
      </c>
      <c r="R473" s="284">
        <v>0</v>
      </c>
      <c r="S473" s="284">
        <v>0</v>
      </c>
      <c r="T473" s="27">
        <v>8850</v>
      </c>
      <c r="U473" s="53">
        <v>100</v>
      </c>
      <c r="V473" s="12">
        <v>38140010</v>
      </c>
      <c r="W473" s="20">
        <f>VLOOKUP(V473,'MASTER PUR-HSN'!$A$4:$E$506,5,FALSE)</f>
        <v>18</v>
      </c>
      <c r="X473" s="12" t="s">
        <v>1482</v>
      </c>
      <c r="Y473" s="41" t="str">
        <f>VLOOKUP(C473,'MASTER PURCHASE PARTY'!$B$4:$E$50002,4,FALSE)</f>
        <v>Oms</v>
      </c>
    </row>
    <row r="474" spans="1:25">
      <c r="A474" s="45">
        <v>43617</v>
      </c>
      <c r="B474" s="41">
        <v>44</v>
      </c>
      <c r="C474" s="70" t="s">
        <v>1029</v>
      </c>
      <c r="D474" s="41" t="str">
        <f>VLOOKUP(C474,'MASTER PURCHASE PARTY'!$B$4:$E$50002,2,FALSE)</f>
        <v>27ATWPK5509M1ZV</v>
      </c>
      <c r="E474" s="51">
        <v>668</v>
      </c>
      <c r="F474" s="69">
        <v>43621</v>
      </c>
      <c r="G474" s="69"/>
      <c r="H474" s="69"/>
      <c r="I474" s="69"/>
      <c r="J474" s="69"/>
      <c r="K474" s="69"/>
      <c r="L474" s="71" t="s">
        <v>787</v>
      </c>
      <c r="M474" s="12" t="s">
        <v>1545</v>
      </c>
      <c r="N474" s="28">
        <v>7590</v>
      </c>
      <c r="O474" s="20">
        <f t="shared" si="9"/>
        <v>1366.2</v>
      </c>
      <c r="P474" s="284">
        <v>0</v>
      </c>
      <c r="Q474" s="284">
        <v>683.1</v>
      </c>
      <c r="R474" s="284">
        <v>683.1</v>
      </c>
      <c r="S474" s="284">
        <v>0</v>
      </c>
      <c r="T474" s="288">
        <v>8956.2000000000007</v>
      </c>
      <c r="U474" s="53">
        <v>9</v>
      </c>
      <c r="V474" s="31">
        <v>3813</v>
      </c>
      <c r="W474" s="20">
        <f>VLOOKUP(V474,'MASTER PUR-HSN'!$A$4:$E$506,5,FALSE)</f>
        <v>18</v>
      </c>
      <c r="X474" s="12" t="s">
        <v>1482</v>
      </c>
      <c r="Y474" s="41" t="str">
        <f>VLOOKUP(C474,'MASTER PURCHASE PARTY'!$B$4:$E$50002,4,FALSE)</f>
        <v>Local</v>
      </c>
    </row>
    <row r="475" spans="1:25">
      <c r="A475" s="45">
        <v>43617</v>
      </c>
      <c r="B475" s="41">
        <v>45</v>
      </c>
      <c r="C475" s="50" t="s">
        <v>1031</v>
      </c>
      <c r="D475" s="41" t="str">
        <f>VLOOKUP(C475,'MASTER PURCHASE PARTY'!$B$4:$E$50002,2,FALSE)</f>
        <v>27AAIPN4131D1Z0</v>
      </c>
      <c r="E475" s="56" t="s">
        <v>1033</v>
      </c>
      <c r="F475" s="69">
        <v>43619</v>
      </c>
      <c r="G475" s="69"/>
      <c r="H475" s="69"/>
      <c r="I475" s="69"/>
      <c r="J475" s="69"/>
      <c r="K475" s="69"/>
      <c r="L475" s="41" t="s">
        <v>787</v>
      </c>
      <c r="M475" s="12" t="s">
        <v>1545</v>
      </c>
      <c r="N475" s="28">
        <v>6912</v>
      </c>
      <c r="O475" s="20">
        <f t="shared" si="9"/>
        <v>1244.1600000000001</v>
      </c>
      <c r="P475" s="284">
        <v>0</v>
      </c>
      <c r="Q475" s="284">
        <v>622.08000000000004</v>
      </c>
      <c r="R475" s="284">
        <v>622.08000000000004</v>
      </c>
      <c r="S475" s="284">
        <v>0</v>
      </c>
      <c r="T475" s="27">
        <v>8156.16</v>
      </c>
      <c r="U475" s="53">
        <v>96</v>
      </c>
      <c r="V475" s="12">
        <v>85051110</v>
      </c>
      <c r="W475" s="20">
        <f>VLOOKUP(V475,'MASTER PUR-HSN'!$A$4:$E$506,5,FALSE)</f>
        <v>18</v>
      </c>
      <c r="X475" s="12" t="s">
        <v>1482</v>
      </c>
      <c r="Y475" s="41" t="str">
        <f>VLOOKUP(C475,'MASTER PURCHASE PARTY'!$B$4:$E$50002,4,FALSE)</f>
        <v>Local</v>
      </c>
    </row>
    <row r="476" spans="1:25">
      <c r="A476" s="45">
        <v>43617</v>
      </c>
      <c r="B476" s="41">
        <v>46</v>
      </c>
      <c r="C476" s="50" t="s">
        <v>955</v>
      </c>
      <c r="D476" s="41" t="str">
        <f>VLOOKUP(C476,'MASTER PURCHASE PARTY'!$B$4:$E$50002,2,FALSE)</f>
        <v>27AVIPS7433C1ZF</v>
      </c>
      <c r="E476" s="56" t="s">
        <v>1034</v>
      </c>
      <c r="F476" s="69">
        <v>43622</v>
      </c>
      <c r="G476" s="69"/>
      <c r="H476" s="69"/>
      <c r="I476" s="69"/>
      <c r="J476" s="69"/>
      <c r="K476" s="69"/>
      <c r="L476" s="41" t="s">
        <v>787</v>
      </c>
      <c r="M476" s="12" t="s">
        <v>1545</v>
      </c>
      <c r="N476" s="28">
        <v>5550</v>
      </c>
      <c r="O476" s="20">
        <f t="shared" si="9"/>
        <v>999</v>
      </c>
      <c r="P476" s="284">
        <v>0</v>
      </c>
      <c r="Q476" s="284">
        <v>499.5</v>
      </c>
      <c r="R476" s="284">
        <v>499.5</v>
      </c>
      <c r="S476" s="284">
        <v>0</v>
      </c>
      <c r="T476" s="27">
        <v>6549</v>
      </c>
      <c r="U476" s="53">
        <v>3</v>
      </c>
      <c r="V476" s="12">
        <v>8414</v>
      </c>
      <c r="W476" s="20">
        <f>VLOOKUP(V476,'MASTER PUR-HSN'!$A$4:$E$506,5,FALSE)</f>
        <v>18</v>
      </c>
      <c r="X476" s="12" t="s">
        <v>1482</v>
      </c>
      <c r="Y476" s="41" t="str">
        <f>VLOOKUP(C476,'MASTER PURCHASE PARTY'!$B$4:$E$50002,4,FALSE)</f>
        <v>Local</v>
      </c>
    </row>
    <row r="477" spans="1:25">
      <c r="A477" s="45">
        <v>43617</v>
      </c>
      <c r="B477" s="41">
        <v>47</v>
      </c>
      <c r="C477" s="50" t="s">
        <v>873</v>
      </c>
      <c r="D477" s="41" t="str">
        <f>VLOOKUP(C477,'MASTER PURCHASE PARTY'!$B$4:$E$50002,2,FALSE)</f>
        <v>27AACFA1881H1ZL</v>
      </c>
      <c r="E477" s="51">
        <v>2413</v>
      </c>
      <c r="F477" s="69">
        <v>43622</v>
      </c>
      <c r="G477" s="69"/>
      <c r="H477" s="69"/>
      <c r="I477" s="69"/>
      <c r="J477" s="69"/>
      <c r="K477" s="69"/>
      <c r="L477" s="41" t="s">
        <v>787</v>
      </c>
      <c r="M477" s="12" t="s">
        <v>1545</v>
      </c>
      <c r="N477" s="28">
        <v>1668</v>
      </c>
      <c r="O477" s="20">
        <f t="shared" si="9"/>
        <v>467.03999999999996</v>
      </c>
      <c r="P477" s="284">
        <v>0</v>
      </c>
      <c r="Q477" s="284">
        <v>233.51999999999998</v>
      </c>
      <c r="R477" s="284">
        <v>233.51999999999998</v>
      </c>
      <c r="S477" s="284">
        <v>0</v>
      </c>
      <c r="T477" s="27">
        <v>2135.04</v>
      </c>
      <c r="U477" s="53">
        <v>600</v>
      </c>
      <c r="V477" s="12">
        <v>87141900</v>
      </c>
      <c r="W477" s="20">
        <f>VLOOKUP(V477,'MASTER PUR-HSN'!$A$4:$E$506,5,FALSE)</f>
        <v>28</v>
      </c>
      <c r="X477" s="12" t="s">
        <v>1482</v>
      </c>
      <c r="Y477" s="41" t="str">
        <f>VLOOKUP(C477,'MASTER PURCHASE PARTY'!$B$4:$E$50002,4,FALSE)</f>
        <v>Local</v>
      </c>
    </row>
    <row r="478" spans="1:25">
      <c r="A478" s="45">
        <v>43617</v>
      </c>
      <c r="B478" s="41">
        <v>48</v>
      </c>
      <c r="C478" s="50" t="s">
        <v>786</v>
      </c>
      <c r="D478" s="41" t="str">
        <f>VLOOKUP(C478,'MASTER PURCHASE PARTY'!$B$4:$E$50002,2,FALSE)</f>
        <v>27AAECM8871A1ZF</v>
      </c>
      <c r="E478" s="51">
        <v>192002178</v>
      </c>
      <c r="F478" s="69">
        <v>43622</v>
      </c>
      <c r="G478" s="69"/>
      <c r="H478" s="69"/>
      <c r="I478" s="69"/>
      <c r="J478" s="69"/>
      <c r="K478" s="69"/>
      <c r="L478" s="41" t="s">
        <v>787</v>
      </c>
      <c r="M478" s="12" t="s">
        <v>1545</v>
      </c>
      <c r="N478" s="28">
        <v>17483.52</v>
      </c>
      <c r="O478" s="20">
        <f t="shared" si="9"/>
        <v>4895.3856000000005</v>
      </c>
      <c r="P478" s="284">
        <v>0</v>
      </c>
      <c r="Q478" s="284">
        <v>2447.6928000000003</v>
      </c>
      <c r="R478" s="284">
        <v>2447.6928000000003</v>
      </c>
      <c r="S478" s="284">
        <v>0</v>
      </c>
      <c r="T478" s="27">
        <v>22378.895600000003</v>
      </c>
      <c r="U478" s="53">
        <v>12</v>
      </c>
      <c r="V478" s="12">
        <v>87089900</v>
      </c>
      <c r="W478" s="20">
        <f>VLOOKUP(V478,'MASTER PUR-HSN'!$A$4:$E$506,5,FALSE)</f>
        <v>28</v>
      </c>
      <c r="X478" s="12" t="s">
        <v>1482</v>
      </c>
      <c r="Y478" s="41" t="str">
        <f>VLOOKUP(C478,'MASTER PURCHASE PARTY'!$B$4:$E$50002,4,FALSE)</f>
        <v>Local</v>
      </c>
    </row>
    <row r="479" spans="1:25">
      <c r="A479" s="45">
        <v>43617</v>
      </c>
      <c r="B479" s="41">
        <v>49</v>
      </c>
      <c r="C479" s="50" t="s">
        <v>922</v>
      </c>
      <c r="D479" s="41" t="str">
        <f>VLOOKUP(C479,'MASTER PURCHASE PARTY'!$B$4:$E$50002,2,FALSE)</f>
        <v>27AAZFM6461A1ZY</v>
      </c>
      <c r="E479" s="51">
        <v>1715</v>
      </c>
      <c r="F479" s="69">
        <v>43622</v>
      </c>
      <c r="G479" s="69"/>
      <c r="H479" s="69"/>
      <c r="I479" s="69"/>
      <c r="J479" s="69"/>
      <c r="K479" s="69"/>
      <c r="L479" s="41" t="s">
        <v>787</v>
      </c>
      <c r="M479" s="12" t="s">
        <v>1545</v>
      </c>
      <c r="N479" s="28">
        <v>44272.800000000003</v>
      </c>
      <c r="O479" s="20">
        <f t="shared" si="9"/>
        <v>12396.384</v>
      </c>
      <c r="P479" s="284">
        <v>0</v>
      </c>
      <c r="Q479" s="284">
        <v>6198.192</v>
      </c>
      <c r="R479" s="284">
        <v>6198.192</v>
      </c>
      <c r="S479" s="284">
        <v>0</v>
      </c>
      <c r="T479" s="27">
        <v>56669.184000000008</v>
      </c>
      <c r="U479" s="53">
        <v>1040</v>
      </c>
      <c r="V479" s="12">
        <v>87082900</v>
      </c>
      <c r="W479" s="20">
        <f>VLOOKUP(V479,'MASTER PUR-HSN'!$A$4:$E$506,5,FALSE)</f>
        <v>28</v>
      </c>
      <c r="X479" s="12" t="s">
        <v>1482</v>
      </c>
      <c r="Y479" s="41" t="str">
        <f>VLOOKUP(C479,'MASTER PURCHASE PARTY'!$B$4:$E$50002,4,FALSE)</f>
        <v>Local</v>
      </c>
    </row>
    <row r="480" spans="1:25">
      <c r="A480" s="45">
        <v>43617</v>
      </c>
      <c r="B480" s="41">
        <v>50</v>
      </c>
      <c r="C480" s="50" t="s">
        <v>828</v>
      </c>
      <c r="D480" s="41" t="str">
        <f>VLOOKUP(C480,'MASTER PURCHASE PARTY'!$B$4:$E$50002,2,FALSE)</f>
        <v>27AABFA1883E1ZQ</v>
      </c>
      <c r="E480" s="56" t="s">
        <v>1035</v>
      </c>
      <c r="F480" s="69">
        <v>43623</v>
      </c>
      <c r="G480" s="69"/>
      <c r="H480" s="69"/>
      <c r="I480" s="69"/>
      <c r="J480" s="69"/>
      <c r="K480" s="69"/>
      <c r="L480" s="41" t="s">
        <v>787</v>
      </c>
      <c r="M480" s="12" t="s">
        <v>1545</v>
      </c>
      <c r="N480" s="28">
        <v>8750</v>
      </c>
      <c r="O480" s="20">
        <f t="shared" si="9"/>
        <v>1575</v>
      </c>
      <c r="P480" s="284">
        <v>0</v>
      </c>
      <c r="Q480" s="284">
        <v>787.5</v>
      </c>
      <c r="R480" s="284">
        <v>787.5</v>
      </c>
      <c r="S480" s="284">
        <v>0</v>
      </c>
      <c r="T480" s="27">
        <v>10325</v>
      </c>
      <c r="U480" s="53">
        <v>50</v>
      </c>
      <c r="V480" s="12">
        <v>32082090</v>
      </c>
      <c r="W480" s="20">
        <f>VLOOKUP(V480,'MASTER PUR-HSN'!$A$4:$E$506,5,FALSE)</f>
        <v>18</v>
      </c>
      <c r="X480" s="12" t="s">
        <v>1482</v>
      </c>
      <c r="Y480" s="41" t="str">
        <f>VLOOKUP(C480,'MASTER PURCHASE PARTY'!$B$4:$E$50002,4,FALSE)</f>
        <v>Local</v>
      </c>
    </row>
    <row r="481" spans="1:25">
      <c r="A481" s="45">
        <v>43617</v>
      </c>
      <c r="B481" s="41">
        <v>51</v>
      </c>
      <c r="C481" s="50" t="s">
        <v>806</v>
      </c>
      <c r="D481" s="41" t="str">
        <f>VLOOKUP(C481,'MASTER PURCHASE PARTY'!$B$4:$E$50002,2,FALSE)</f>
        <v>27AAECD2713N1ZK</v>
      </c>
      <c r="E481" s="51">
        <v>7887984181</v>
      </c>
      <c r="F481" s="69">
        <v>43623</v>
      </c>
      <c r="G481" s="69"/>
      <c r="H481" s="69"/>
      <c r="I481" s="69"/>
      <c r="J481" s="69"/>
      <c r="K481" s="69"/>
      <c r="L481" s="41" t="s">
        <v>787</v>
      </c>
      <c r="M481" s="12" t="s">
        <v>1545</v>
      </c>
      <c r="N481" s="28">
        <v>17472</v>
      </c>
      <c r="O481" s="20">
        <f t="shared" si="9"/>
        <v>3144.96</v>
      </c>
      <c r="P481" s="284">
        <v>0</v>
      </c>
      <c r="Q481" s="284">
        <v>1572.48</v>
      </c>
      <c r="R481" s="284">
        <v>1572.48</v>
      </c>
      <c r="S481" s="284">
        <v>0</v>
      </c>
      <c r="T481" s="27">
        <v>20617</v>
      </c>
      <c r="U481" s="53">
        <v>16</v>
      </c>
      <c r="V481" s="12">
        <v>32082090</v>
      </c>
      <c r="W481" s="20">
        <f>VLOOKUP(V481,'MASTER PUR-HSN'!$A$4:$E$506,5,FALSE)</f>
        <v>18</v>
      </c>
      <c r="X481" s="12" t="s">
        <v>1482</v>
      </c>
      <c r="Y481" s="41" t="str">
        <f>VLOOKUP(C481,'MASTER PURCHASE PARTY'!$B$4:$E$50002,4,FALSE)</f>
        <v>Local</v>
      </c>
    </row>
    <row r="482" spans="1:25">
      <c r="A482" s="45">
        <v>43617</v>
      </c>
      <c r="B482" s="41">
        <v>52</v>
      </c>
      <c r="C482" s="50" t="s">
        <v>930</v>
      </c>
      <c r="D482" s="41" t="str">
        <f>VLOOKUP(C482,'MASTER PURCHASE PARTY'!$B$4:$E$50002,2,FALSE)</f>
        <v>27AASCS9231J1ZO</v>
      </c>
      <c r="E482" s="56" t="s">
        <v>1036</v>
      </c>
      <c r="F482" s="69">
        <v>43617</v>
      </c>
      <c r="G482" s="69"/>
      <c r="H482" s="69"/>
      <c r="I482" s="69"/>
      <c r="J482" s="69"/>
      <c r="K482" s="69"/>
      <c r="L482" s="41" t="s">
        <v>795</v>
      </c>
      <c r="M482" s="12" t="s">
        <v>1545</v>
      </c>
      <c r="N482" s="28">
        <v>24626</v>
      </c>
      <c r="O482" s="20">
        <f t="shared" si="9"/>
        <v>4432.68</v>
      </c>
      <c r="P482" s="284">
        <v>0</v>
      </c>
      <c r="Q482" s="284">
        <v>2216.34</v>
      </c>
      <c r="R482" s="284">
        <v>2216.34</v>
      </c>
      <c r="S482" s="284">
        <v>0</v>
      </c>
      <c r="T482" s="27">
        <v>29059</v>
      </c>
      <c r="U482" s="53">
        <v>0</v>
      </c>
      <c r="V482" s="12">
        <v>998519</v>
      </c>
      <c r="W482" s="20">
        <f>VLOOKUP(V482,'MASTER PUR-HSN'!$A$4:$E$506,5,FALSE)</f>
        <v>18</v>
      </c>
      <c r="X482" s="12" t="s">
        <v>1482</v>
      </c>
      <c r="Y482" s="41" t="str">
        <f>VLOOKUP(C482,'MASTER PURCHASE PARTY'!$B$4:$E$50002,4,FALSE)</f>
        <v>Local</v>
      </c>
    </row>
    <row r="483" spans="1:25">
      <c r="A483" s="45">
        <v>43617</v>
      </c>
      <c r="B483" s="41">
        <v>53</v>
      </c>
      <c r="C483" s="50" t="s">
        <v>930</v>
      </c>
      <c r="D483" s="41" t="str">
        <f>VLOOKUP(C483,'MASTER PURCHASE PARTY'!$B$4:$E$50002,2,FALSE)</f>
        <v>27AASCS9231J1ZO</v>
      </c>
      <c r="E483" s="56" t="s">
        <v>1037</v>
      </c>
      <c r="F483" s="69">
        <v>43617</v>
      </c>
      <c r="G483" s="69"/>
      <c r="H483" s="69"/>
      <c r="I483" s="69"/>
      <c r="J483" s="69"/>
      <c r="K483" s="69"/>
      <c r="L483" s="41" t="s">
        <v>795</v>
      </c>
      <c r="M483" s="12" t="s">
        <v>1545</v>
      </c>
      <c r="N483" s="28">
        <v>758400</v>
      </c>
      <c r="O483" s="20">
        <f t="shared" si="9"/>
        <v>136512</v>
      </c>
      <c r="P483" s="284">
        <v>0</v>
      </c>
      <c r="Q483" s="284">
        <v>68256</v>
      </c>
      <c r="R483" s="284">
        <v>68256</v>
      </c>
      <c r="S483" s="284">
        <v>0</v>
      </c>
      <c r="T483" s="27">
        <v>894912</v>
      </c>
      <c r="U483" s="53">
        <v>0</v>
      </c>
      <c r="V483" s="12">
        <v>998519</v>
      </c>
      <c r="W483" s="20">
        <f>VLOOKUP(V483,'MASTER PUR-HSN'!$A$4:$E$506,5,FALSE)</f>
        <v>18</v>
      </c>
      <c r="X483" s="12" t="s">
        <v>1482</v>
      </c>
      <c r="Y483" s="41" t="str">
        <f>VLOOKUP(C483,'MASTER PURCHASE PARTY'!$B$4:$E$50002,4,FALSE)</f>
        <v>Local</v>
      </c>
    </row>
    <row r="484" spans="1:25">
      <c r="A484" s="45">
        <v>43617</v>
      </c>
      <c r="B484" s="41">
        <v>54</v>
      </c>
      <c r="C484" s="50" t="s">
        <v>910</v>
      </c>
      <c r="D484" s="41" t="str">
        <f>VLOOKUP(C484,'MASTER PURCHASE PARTY'!$B$4:$E$50002,2,FALSE)</f>
        <v>27AAACI6297A1ZN</v>
      </c>
      <c r="E484" s="56" t="s">
        <v>1038</v>
      </c>
      <c r="F484" s="69">
        <v>43623</v>
      </c>
      <c r="G484" s="69"/>
      <c r="H484" s="69"/>
      <c r="I484" s="69"/>
      <c r="J484" s="69"/>
      <c r="K484" s="69"/>
      <c r="L484" s="41" t="s">
        <v>787</v>
      </c>
      <c r="M484" s="12" t="s">
        <v>1545</v>
      </c>
      <c r="N484" s="28">
        <v>36504</v>
      </c>
      <c r="O484" s="20">
        <f t="shared" si="9"/>
        <v>6570.72</v>
      </c>
      <c r="P484" s="284">
        <v>0</v>
      </c>
      <c r="Q484" s="284">
        <v>3285.36</v>
      </c>
      <c r="R484" s="284">
        <v>3285.36</v>
      </c>
      <c r="S484" s="284">
        <v>0</v>
      </c>
      <c r="T484" s="27">
        <v>43074.720000000001</v>
      </c>
      <c r="U484" s="53">
        <v>54</v>
      </c>
      <c r="V484" s="12">
        <v>3208</v>
      </c>
      <c r="W484" s="20">
        <f>VLOOKUP(V484,'MASTER PUR-HSN'!$A$4:$E$506,5,FALSE)</f>
        <v>18</v>
      </c>
      <c r="X484" s="12" t="s">
        <v>1482</v>
      </c>
      <c r="Y484" s="41" t="str">
        <f>VLOOKUP(C484,'MASTER PURCHASE PARTY'!$B$4:$E$50002,4,FALSE)</f>
        <v>Local</v>
      </c>
    </row>
    <row r="485" spans="1:25">
      <c r="A485" s="45">
        <v>43617</v>
      </c>
      <c r="B485" s="41">
        <v>55</v>
      </c>
      <c r="C485" s="50" t="s">
        <v>786</v>
      </c>
      <c r="D485" s="41" t="str">
        <f>VLOOKUP(C485,'MASTER PURCHASE PARTY'!$B$4:$E$50002,2,FALSE)</f>
        <v>27AAECM8871A1ZF</v>
      </c>
      <c r="E485" s="51">
        <v>192002118</v>
      </c>
      <c r="F485" s="69">
        <v>43620</v>
      </c>
      <c r="G485" s="69"/>
      <c r="H485" s="69"/>
      <c r="I485" s="69"/>
      <c r="J485" s="69"/>
      <c r="K485" s="69"/>
      <c r="L485" s="41" t="s">
        <v>787</v>
      </c>
      <c r="M485" s="12" t="s">
        <v>1545</v>
      </c>
      <c r="N485" s="28">
        <v>17483.52</v>
      </c>
      <c r="O485" s="20">
        <f t="shared" si="9"/>
        <v>4895.3856000000005</v>
      </c>
      <c r="P485" s="284">
        <v>0</v>
      </c>
      <c r="Q485" s="284">
        <v>2447.6928000000003</v>
      </c>
      <c r="R485" s="284">
        <v>2447.6928000000003</v>
      </c>
      <c r="S485" s="284">
        <v>0</v>
      </c>
      <c r="T485" s="27">
        <v>22378.895600000003</v>
      </c>
      <c r="U485" s="53">
        <v>12</v>
      </c>
      <c r="V485" s="12">
        <v>87089900</v>
      </c>
      <c r="W485" s="20">
        <f>VLOOKUP(V485,'MASTER PUR-HSN'!$A$4:$E$506,5,FALSE)</f>
        <v>28</v>
      </c>
      <c r="X485" s="12" t="s">
        <v>1482</v>
      </c>
      <c r="Y485" s="41" t="str">
        <f>VLOOKUP(C485,'MASTER PURCHASE PARTY'!$B$4:$E$50002,4,FALSE)</f>
        <v>Local</v>
      </c>
    </row>
    <row r="486" spans="1:25">
      <c r="A486" s="45">
        <v>43617</v>
      </c>
      <c r="B486" s="41">
        <v>56</v>
      </c>
      <c r="C486" s="50" t="s">
        <v>786</v>
      </c>
      <c r="D486" s="41" t="str">
        <f>VLOOKUP(C486,'MASTER PURCHASE PARTY'!$B$4:$E$50002,2,FALSE)</f>
        <v>27AAECM8871A1ZF</v>
      </c>
      <c r="E486" s="51">
        <v>192002178</v>
      </c>
      <c r="F486" s="69">
        <v>43620</v>
      </c>
      <c r="G486" s="69"/>
      <c r="H486" s="69"/>
      <c r="I486" s="69"/>
      <c r="J486" s="69"/>
      <c r="K486" s="69"/>
      <c r="L486" s="41" t="s">
        <v>787</v>
      </c>
      <c r="M486" s="12" t="s">
        <v>1545</v>
      </c>
      <c r="N486" s="28">
        <v>17483.52</v>
      </c>
      <c r="O486" s="20">
        <f t="shared" si="9"/>
        <v>4895.3856000000005</v>
      </c>
      <c r="P486" s="284">
        <v>0</v>
      </c>
      <c r="Q486" s="284">
        <v>2447.6928000000003</v>
      </c>
      <c r="R486" s="284">
        <v>2447.6928000000003</v>
      </c>
      <c r="S486" s="284">
        <v>0</v>
      </c>
      <c r="T486" s="27">
        <v>22378.895600000003</v>
      </c>
      <c r="U486" s="53">
        <v>12</v>
      </c>
      <c r="V486" s="12">
        <v>87089900</v>
      </c>
      <c r="W486" s="20">
        <f>VLOOKUP(V486,'MASTER PUR-HSN'!$A$4:$E$506,5,FALSE)</f>
        <v>28</v>
      </c>
      <c r="X486" s="12" t="s">
        <v>1482</v>
      </c>
      <c r="Y486" s="41" t="str">
        <f>VLOOKUP(C486,'MASTER PURCHASE PARTY'!$B$4:$E$50002,4,FALSE)</f>
        <v>Local</v>
      </c>
    </row>
    <row r="487" spans="1:25">
      <c r="A487" s="45">
        <v>43617</v>
      </c>
      <c r="B487" s="41">
        <v>57</v>
      </c>
      <c r="C487" s="50" t="s">
        <v>1039</v>
      </c>
      <c r="D487" s="41" t="str">
        <f>VLOOKUP(C487,'MASTER PURCHASE PARTY'!$B$4:$E$50002,2,FALSE)</f>
        <v>27ABDFS1863M1ZR</v>
      </c>
      <c r="E487" s="56" t="s">
        <v>1040</v>
      </c>
      <c r="F487" s="69">
        <v>43623</v>
      </c>
      <c r="G487" s="69"/>
      <c r="H487" s="69"/>
      <c r="I487" s="69"/>
      <c r="J487" s="69"/>
      <c r="K487" s="69"/>
      <c r="L487" s="41" t="s">
        <v>787</v>
      </c>
      <c r="M487" s="12" t="s">
        <v>1545</v>
      </c>
      <c r="N487" s="28">
        <v>792</v>
      </c>
      <c r="O487" s="20">
        <f t="shared" si="9"/>
        <v>142.56</v>
      </c>
      <c r="P487" s="284">
        <v>0</v>
      </c>
      <c r="Q487" s="284">
        <v>71.28</v>
      </c>
      <c r="R487" s="284">
        <v>71.28</v>
      </c>
      <c r="S487" s="284">
        <v>0</v>
      </c>
      <c r="T487" s="27">
        <v>935</v>
      </c>
      <c r="U487" s="53">
        <v>240</v>
      </c>
      <c r="V487" s="12">
        <v>7318</v>
      </c>
      <c r="W487" s="20">
        <f>VLOOKUP(V487,'MASTER PUR-HSN'!$A$4:$E$506,5,FALSE)</f>
        <v>18</v>
      </c>
      <c r="X487" s="12" t="s">
        <v>1482</v>
      </c>
      <c r="Y487" s="41" t="str">
        <f>VLOOKUP(C487,'MASTER PURCHASE PARTY'!$B$4:$E$50002,4,FALSE)</f>
        <v>Local</v>
      </c>
    </row>
    <row r="488" spans="1:25">
      <c r="A488" s="45">
        <v>43617</v>
      </c>
      <c r="B488" s="41">
        <v>58</v>
      </c>
      <c r="C488" s="50" t="s">
        <v>873</v>
      </c>
      <c r="D488" s="41" t="str">
        <f>VLOOKUP(C488,'MASTER PURCHASE PARTY'!$B$4:$E$50002,2,FALSE)</f>
        <v>27AACFA1881H1ZL</v>
      </c>
      <c r="E488" s="51">
        <v>2454</v>
      </c>
      <c r="F488" s="69">
        <v>43623</v>
      </c>
      <c r="G488" s="69"/>
      <c r="H488" s="69"/>
      <c r="I488" s="69"/>
      <c r="J488" s="69"/>
      <c r="K488" s="69"/>
      <c r="L488" s="41" t="s">
        <v>787</v>
      </c>
      <c r="M488" s="12" t="s">
        <v>1545</v>
      </c>
      <c r="N488" s="28">
        <v>1742</v>
      </c>
      <c r="O488" s="20">
        <f t="shared" si="9"/>
        <v>487.76000000000005</v>
      </c>
      <c r="P488" s="284">
        <v>0</v>
      </c>
      <c r="Q488" s="284">
        <v>243.88000000000002</v>
      </c>
      <c r="R488" s="284">
        <v>243.88000000000002</v>
      </c>
      <c r="S488" s="284">
        <v>0</v>
      </c>
      <c r="T488" s="27">
        <v>2229.7600000000002</v>
      </c>
      <c r="U488" s="53">
        <v>600</v>
      </c>
      <c r="V488" s="12">
        <v>87141900</v>
      </c>
      <c r="W488" s="20">
        <f>VLOOKUP(V488,'MASTER PUR-HSN'!$A$4:$E$506,5,FALSE)</f>
        <v>28</v>
      </c>
      <c r="X488" s="12" t="s">
        <v>1482</v>
      </c>
      <c r="Y488" s="41" t="str">
        <f>VLOOKUP(C488,'MASTER PURCHASE PARTY'!$B$4:$E$50002,4,FALSE)</f>
        <v>Local</v>
      </c>
    </row>
    <row r="489" spans="1:25">
      <c r="A489" s="45">
        <v>43617</v>
      </c>
      <c r="B489" s="41">
        <v>59</v>
      </c>
      <c r="C489" s="50" t="s">
        <v>873</v>
      </c>
      <c r="D489" s="41" t="str">
        <f>VLOOKUP(C489,'MASTER PURCHASE PARTY'!$B$4:$E$50002,2,FALSE)</f>
        <v>27AACFA1881H1ZL</v>
      </c>
      <c r="E489" s="51">
        <v>2471</v>
      </c>
      <c r="F489" s="69">
        <v>43623</v>
      </c>
      <c r="G489" s="69"/>
      <c r="H489" s="69"/>
      <c r="I489" s="69"/>
      <c r="J489" s="69"/>
      <c r="K489" s="69"/>
      <c r="L489" s="41" t="s">
        <v>787</v>
      </c>
      <c r="M489" s="12" t="s">
        <v>1545</v>
      </c>
      <c r="N489" s="28">
        <v>1946</v>
      </c>
      <c r="O489" s="20">
        <f t="shared" si="9"/>
        <v>544.88</v>
      </c>
      <c r="P489" s="284">
        <v>0</v>
      </c>
      <c r="Q489" s="284">
        <v>272.44</v>
      </c>
      <c r="R489" s="284">
        <v>272.44</v>
      </c>
      <c r="S489" s="284">
        <v>0</v>
      </c>
      <c r="T489" s="27">
        <v>2490.88</v>
      </c>
      <c r="U489" s="53">
        <v>700</v>
      </c>
      <c r="V489" s="12">
        <v>87141900</v>
      </c>
      <c r="W489" s="20">
        <f>VLOOKUP(V489,'MASTER PUR-HSN'!$A$4:$E$506,5,FALSE)</f>
        <v>28</v>
      </c>
      <c r="X489" s="12" t="s">
        <v>1482</v>
      </c>
      <c r="Y489" s="41" t="str">
        <f>VLOOKUP(C489,'MASTER PURCHASE PARTY'!$B$4:$E$50002,4,FALSE)</f>
        <v>Local</v>
      </c>
    </row>
    <row r="490" spans="1:25">
      <c r="A490" s="45">
        <v>43617</v>
      </c>
      <c r="B490" s="41">
        <v>60</v>
      </c>
      <c r="C490" s="50" t="s">
        <v>873</v>
      </c>
      <c r="D490" s="41" t="str">
        <f>VLOOKUP(C490,'MASTER PURCHASE PARTY'!$B$4:$E$50002,2,FALSE)</f>
        <v>27AACFA1881H1ZL</v>
      </c>
      <c r="E490" s="51">
        <v>2522</v>
      </c>
      <c r="F490" s="69">
        <v>43624</v>
      </c>
      <c r="G490" s="69"/>
      <c r="H490" s="69"/>
      <c r="I490" s="69"/>
      <c r="J490" s="69"/>
      <c r="K490" s="69"/>
      <c r="L490" s="41" t="s">
        <v>787</v>
      </c>
      <c r="M490" s="12" t="s">
        <v>1545</v>
      </c>
      <c r="N490" s="28">
        <v>1850.25</v>
      </c>
      <c r="O490" s="20">
        <f t="shared" si="9"/>
        <v>518.07000000000005</v>
      </c>
      <c r="P490" s="284">
        <v>0</v>
      </c>
      <c r="Q490" s="284">
        <v>259.03500000000003</v>
      </c>
      <c r="R490" s="284">
        <v>259.03500000000003</v>
      </c>
      <c r="S490" s="284">
        <v>0</v>
      </c>
      <c r="T490" s="27">
        <v>2368.33</v>
      </c>
      <c r="U490" s="53">
        <v>605</v>
      </c>
      <c r="V490" s="12">
        <v>87141900</v>
      </c>
      <c r="W490" s="20">
        <f>VLOOKUP(V490,'MASTER PUR-HSN'!$A$4:$E$506,5,FALSE)</f>
        <v>28</v>
      </c>
      <c r="X490" s="12" t="s">
        <v>1482</v>
      </c>
      <c r="Y490" s="41" t="str">
        <f>VLOOKUP(C490,'MASTER PURCHASE PARTY'!$B$4:$E$50002,4,FALSE)</f>
        <v>Local</v>
      </c>
    </row>
    <row r="491" spans="1:25">
      <c r="A491" s="45">
        <v>43617</v>
      </c>
      <c r="B491" s="41">
        <v>61</v>
      </c>
      <c r="C491" s="50" t="s">
        <v>873</v>
      </c>
      <c r="D491" s="41" t="str">
        <f>VLOOKUP(C491,'MASTER PURCHASE PARTY'!$B$4:$E$50002,2,FALSE)</f>
        <v>27AACFA1881H1ZL</v>
      </c>
      <c r="E491" s="51">
        <v>2555</v>
      </c>
      <c r="F491" s="69">
        <v>43624</v>
      </c>
      <c r="G491" s="69"/>
      <c r="H491" s="69"/>
      <c r="I491" s="69"/>
      <c r="J491" s="69"/>
      <c r="K491" s="69"/>
      <c r="L491" s="41" t="s">
        <v>787</v>
      </c>
      <c r="M491" s="12" t="s">
        <v>1545</v>
      </c>
      <c r="N491" s="28">
        <v>2214.5</v>
      </c>
      <c r="O491" s="20">
        <f t="shared" si="9"/>
        <v>620.05999999999995</v>
      </c>
      <c r="P491" s="284">
        <v>0</v>
      </c>
      <c r="Q491" s="284">
        <v>310.02999999999997</v>
      </c>
      <c r="R491" s="284">
        <v>310.02999999999997</v>
      </c>
      <c r="S491" s="284">
        <v>0</v>
      </c>
      <c r="T491" s="27">
        <v>2834.5599999999995</v>
      </c>
      <c r="U491" s="53">
        <v>750</v>
      </c>
      <c r="V491" s="12">
        <v>87141900</v>
      </c>
      <c r="W491" s="20">
        <f>VLOOKUP(V491,'MASTER PUR-HSN'!$A$4:$E$506,5,FALSE)</f>
        <v>28</v>
      </c>
      <c r="X491" s="12" t="s">
        <v>1482</v>
      </c>
      <c r="Y491" s="41" t="str">
        <f>VLOOKUP(C491,'MASTER PURCHASE PARTY'!$B$4:$E$50002,4,FALSE)</f>
        <v>Local</v>
      </c>
    </row>
    <row r="492" spans="1:25">
      <c r="A492" s="45">
        <v>43617</v>
      </c>
      <c r="B492" s="41">
        <v>62</v>
      </c>
      <c r="C492" s="50" t="s">
        <v>834</v>
      </c>
      <c r="D492" s="41" t="str">
        <f>VLOOKUP(C492,'MASTER PURCHASE PARTY'!$B$4:$E$50002,2,FALSE)</f>
        <v>23AAACT6376M1ZZ</v>
      </c>
      <c r="E492" s="51">
        <v>19606306</v>
      </c>
      <c r="F492" s="69">
        <v>43623</v>
      </c>
      <c r="G492" s="69"/>
      <c r="H492" s="69"/>
      <c r="I492" s="69"/>
      <c r="J492" s="69"/>
      <c r="K492" s="69"/>
      <c r="L492" s="41" t="s">
        <v>787</v>
      </c>
      <c r="M492" s="12" t="s">
        <v>1545</v>
      </c>
      <c r="N492" s="28">
        <v>19920.900000000001</v>
      </c>
      <c r="O492" s="20">
        <f t="shared" si="9"/>
        <v>5577.8519999999999</v>
      </c>
      <c r="P492" s="284">
        <v>5577.8519999999999</v>
      </c>
      <c r="Q492" s="284">
        <v>0</v>
      </c>
      <c r="R492" s="284">
        <v>0</v>
      </c>
      <c r="S492" s="284">
        <v>0</v>
      </c>
      <c r="T492" s="27">
        <v>25498.742000000002</v>
      </c>
      <c r="U492" s="53">
        <v>27</v>
      </c>
      <c r="V492" s="12">
        <v>87081090</v>
      </c>
      <c r="W492" s="20">
        <f>VLOOKUP(V492,'MASTER PUR-HSN'!$A$4:$E$506,5,FALSE)</f>
        <v>28</v>
      </c>
      <c r="X492" s="12" t="s">
        <v>1482</v>
      </c>
      <c r="Y492" s="41" t="str">
        <f>VLOOKUP(C492,'MASTER PURCHASE PARTY'!$B$4:$E$50002,4,FALSE)</f>
        <v>Oms</v>
      </c>
    </row>
    <row r="493" spans="1:25">
      <c r="A493" s="45">
        <v>43617</v>
      </c>
      <c r="B493" s="41">
        <v>63</v>
      </c>
      <c r="C493" s="50" t="s">
        <v>1041</v>
      </c>
      <c r="D493" s="41" t="str">
        <f>VLOOKUP(C493,'MASTER PURCHASE PARTY'!$B$4:$E$50002,2,FALSE)</f>
        <v>27ANLPS2142M1ZJ</v>
      </c>
      <c r="E493" s="56" t="s">
        <v>1043</v>
      </c>
      <c r="F493" s="69">
        <v>43626</v>
      </c>
      <c r="G493" s="69"/>
      <c r="H493" s="69"/>
      <c r="I493" s="69"/>
      <c r="J493" s="69"/>
      <c r="K493" s="69"/>
      <c r="L493" s="41" t="s">
        <v>787</v>
      </c>
      <c r="M493" s="12" t="s">
        <v>1545</v>
      </c>
      <c r="N493" s="28">
        <v>6700</v>
      </c>
      <c r="O493" s="20">
        <f t="shared" si="9"/>
        <v>1206</v>
      </c>
      <c r="P493" s="284">
        <v>0</v>
      </c>
      <c r="Q493" s="284">
        <v>603</v>
      </c>
      <c r="R493" s="284">
        <v>603</v>
      </c>
      <c r="S493" s="284">
        <v>0</v>
      </c>
      <c r="T493" s="27">
        <v>7906</v>
      </c>
      <c r="U493" s="53">
        <v>101</v>
      </c>
      <c r="V493" s="12">
        <v>85051900</v>
      </c>
      <c r="W493" s="20">
        <f>VLOOKUP(V493,'MASTER PUR-HSN'!$A$4:$E$506,5,FALSE)</f>
        <v>18</v>
      </c>
      <c r="X493" s="12" t="s">
        <v>1482</v>
      </c>
      <c r="Y493" s="41" t="str">
        <f>VLOOKUP(C493,'MASTER PURCHASE PARTY'!$B$4:$E$50002,4,FALSE)</f>
        <v>Local</v>
      </c>
    </row>
    <row r="494" spans="1:25">
      <c r="A494" s="45">
        <v>43617</v>
      </c>
      <c r="B494" s="41">
        <v>64</v>
      </c>
      <c r="C494" s="50" t="s">
        <v>873</v>
      </c>
      <c r="D494" s="41" t="str">
        <f>VLOOKUP(C494,'MASTER PURCHASE PARTY'!$B$4:$E$50002,2,FALSE)</f>
        <v>27AACFA1881H1ZL</v>
      </c>
      <c r="E494" s="51">
        <v>2570</v>
      </c>
      <c r="F494" s="69">
        <v>43626</v>
      </c>
      <c r="G494" s="69"/>
      <c r="H494" s="69"/>
      <c r="I494" s="69"/>
      <c r="J494" s="69"/>
      <c r="K494" s="69"/>
      <c r="L494" s="41" t="s">
        <v>787</v>
      </c>
      <c r="M494" s="12" t="s">
        <v>1545</v>
      </c>
      <c r="N494" s="28">
        <v>1687</v>
      </c>
      <c r="O494" s="20">
        <f t="shared" si="9"/>
        <v>472.36</v>
      </c>
      <c r="P494" s="284">
        <v>0</v>
      </c>
      <c r="Q494" s="284">
        <v>236.18</v>
      </c>
      <c r="R494" s="284">
        <v>236.18</v>
      </c>
      <c r="S494" s="284">
        <v>0</v>
      </c>
      <c r="T494" s="27">
        <v>2159.36</v>
      </c>
      <c r="U494" s="53">
        <v>700</v>
      </c>
      <c r="V494" s="12">
        <v>87141900</v>
      </c>
      <c r="W494" s="20">
        <f>VLOOKUP(V494,'MASTER PUR-HSN'!$A$4:$E$506,5,FALSE)</f>
        <v>28</v>
      </c>
      <c r="X494" s="12" t="s">
        <v>1482</v>
      </c>
      <c r="Y494" s="41" t="str">
        <f>VLOOKUP(C494,'MASTER PURCHASE PARTY'!$B$4:$E$50002,4,FALSE)</f>
        <v>Local</v>
      </c>
    </row>
    <row r="495" spans="1:25">
      <c r="A495" s="45">
        <v>43617</v>
      </c>
      <c r="B495" s="41">
        <v>65</v>
      </c>
      <c r="C495" s="50" t="s">
        <v>873</v>
      </c>
      <c r="D495" s="41" t="str">
        <f>VLOOKUP(C495,'MASTER PURCHASE PARTY'!$B$4:$E$50002,2,FALSE)</f>
        <v>27AACFA1881H1ZL</v>
      </c>
      <c r="E495" s="51">
        <v>2586</v>
      </c>
      <c r="F495" s="69">
        <v>43626</v>
      </c>
      <c r="G495" s="69"/>
      <c r="H495" s="69"/>
      <c r="I495" s="69"/>
      <c r="J495" s="69"/>
      <c r="K495" s="69"/>
      <c r="L495" s="41" t="s">
        <v>787</v>
      </c>
      <c r="M495" s="12" t="s">
        <v>1545</v>
      </c>
      <c r="N495" s="28">
        <v>843.5</v>
      </c>
      <c r="O495" s="20">
        <f t="shared" si="9"/>
        <v>236.18</v>
      </c>
      <c r="P495" s="284">
        <v>0</v>
      </c>
      <c r="Q495" s="284">
        <v>118.09</v>
      </c>
      <c r="R495" s="284">
        <v>118.09</v>
      </c>
      <c r="S495" s="284">
        <v>0</v>
      </c>
      <c r="T495" s="27">
        <v>1079.68</v>
      </c>
      <c r="U495" s="53">
        <v>350</v>
      </c>
      <c r="V495" s="12">
        <v>87141900</v>
      </c>
      <c r="W495" s="20">
        <f>VLOOKUP(V495,'MASTER PUR-HSN'!$A$4:$E$506,5,FALSE)</f>
        <v>28</v>
      </c>
      <c r="X495" s="12" t="s">
        <v>1482</v>
      </c>
      <c r="Y495" s="41" t="str">
        <f>VLOOKUP(C495,'MASTER PURCHASE PARTY'!$B$4:$E$50002,4,FALSE)</f>
        <v>Local</v>
      </c>
    </row>
    <row r="496" spans="1:25">
      <c r="A496" s="45">
        <v>43617</v>
      </c>
      <c r="B496" s="41">
        <v>66</v>
      </c>
      <c r="C496" s="50" t="s">
        <v>873</v>
      </c>
      <c r="D496" s="41" t="str">
        <f>VLOOKUP(C496,'MASTER PURCHASE PARTY'!$B$4:$E$50002,2,FALSE)</f>
        <v>27AACFA1881H1ZL</v>
      </c>
      <c r="E496" s="51">
        <v>2593</v>
      </c>
      <c r="F496" s="69">
        <v>43626</v>
      </c>
      <c r="G496" s="69"/>
      <c r="H496" s="69"/>
      <c r="I496" s="69"/>
      <c r="J496" s="69"/>
      <c r="K496" s="69"/>
      <c r="L496" s="41" t="s">
        <v>787</v>
      </c>
      <c r="M496" s="12" t="s">
        <v>1545</v>
      </c>
      <c r="N496" s="28">
        <v>945</v>
      </c>
      <c r="O496" s="20">
        <f t="shared" si="9"/>
        <v>264.59999999999997</v>
      </c>
      <c r="P496" s="284">
        <v>0</v>
      </c>
      <c r="Q496" s="284">
        <v>132.29999999999998</v>
      </c>
      <c r="R496" s="284">
        <v>132.29999999999998</v>
      </c>
      <c r="S496" s="284">
        <v>0</v>
      </c>
      <c r="T496" s="27">
        <v>1209.5999999999999</v>
      </c>
      <c r="U496" s="53">
        <v>300</v>
      </c>
      <c r="V496" s="12">
        <v>87141900</v>
      </c>
      <c r="W496" s="20">
        <f>VLOOKUP(V496,'MASTER PUR-HSN'!$A$4:$E$506,5,FALSE)</f>
        <v>28</v>
      </c>
      <c r="X496" s="12" t="s">
        <v>1482</v>
      </c>
      <c r="Y496" s="41" t="str">
        <f>VLOOKUP(C496,'MASTER PURCHASE PARTY'!$B$4:$E$50002,4,FALSE)</f>
        <v>Local</v>
      </c>
    </row>
    <row r="497" spans="1:25">
      <c r="A497" s="45">
        <v>43617</v>
      </c>
      <c r="B497" s="41">
        <v>67</v>
      </c>
      <c r="C497" s="50" t="s">
        <v>873</v>
      </c>
      <c r="D497" s="41" t="str">
        <f>VLOOKUP(C497,'MASTER PURCHASE PARTY'!$B$4:$E$50002,2,FALSE)</f>
        <v>27AACFA1881H1ZL</v>
      </c>
      <c r="E497" s="51">
        <v>2616</v>
      </c>
      <c r="F497" s="69">
        <v>43626</v>
      </c>
      <c r="G497" s="69"/>
      <c r="H497" s="69"/>
      <c r="I497" s="69"/>
      <c r="J497" s="69"/>
      <c r="K497" s="69"/>
      <c r="L497" s="41" t="s">
        <v>787</v>
      </c>
      <c r="M497" s="12" t="s">
        <v>1545</v>
      </c>
      <c r="N497" s="28">
        <v>787.5</v>
      </c>
      <c r="O497" s="20">
        <f t="shared" si="9"/>
        <v>220.5</v>
      </c>
      <c r="P497" s="284">
        <v>0</v>
      </c>
      <c r="Q497" s="284">
        <v>110.25</v>
      </c>
      <c r="R497" s="284">
        <v>110.25</v>
      </c>
      <c r="S497" s="284">
        <v>0</v>
      </c>
      <c r="T497" s="27">
        <v>1008</v>
      </c>
      <c r="U497" s="53">
        <v>250</v>
      </c>
      <c r="V497" s="12">
        <v>87141900</v>
      </c>
      <c r="W497" s="20">
        <f>VLOOKUP(V497,'MASTER PUR-HSN'!$A$4:$E$506,5,FALSE)</f>
        <v>28</v>
      </c>
      <c r="X497" s="12" t="s">
        <v>1482</v>
      </c>
      <c r="Y497" s="41" t="str">
        <f>VLOOKUP(C497,'MASTER PURCHASE PARTY'!$B$4:$E$50002,4,FALSE)</f>
        <v>Local</v>
      </c>
    </row>
    <row r="498" spans="1:25">
      <c r="A498" s="45">
        <v>43617</v>
      </c>
      <c r="B498" s="41">
        <v>68</v>
      </c>
      <c r="C498" s="50" t="s">
        <v>812</v>
      </c>
      <c r="D498" s="41" t="str">
        <f>VLOOKUP(C498,'MASTER PURCHASE PARTY'!$B$4:$E$50002,2,FALSE)</f>
        <v>27AAACH4211R1ZF</v>
      </c>
      <c r="E498" s="51">
        <v>5510047957</v>
      </c>
      <c r="F498" s="69">
        <v>43626</v>
      </c>
      <c r="G498" s="69"/>
      <c r="H498" s="69"/>
      <c r="I498" s="69"/>
      <c r="J498" s="69"/>
      <c r="K498" s="69"/>
      <c r="L498" s="41" t="s">
        <v>787</v>
      </c>
      <c r="M498" s="12" t="s">
        <v>1545</v>
      </c>
      <c r="N498" s="28">
        <v>39816</v>
      </c>
      <c r="O498" s="20">
        <f t="shared" si="9"/>
        <v>7166.88</v>
      </c>
      <c r="P498" s="284">
        <v>0</v>
      </c>
      <c r="Q498" s="284">
        <v>3583.44</v>
      </c>
      <c r="R498" s="284">
        <v>3583.44</v>
      </c>
      <c r="S498" s="284">
        <v>0</v>
      </c>
      <c r="T498" s="27">
        <v>46982.880000000005</v>
      </c>
      <c r="U498" s="53">
        <v>3600</v>
      </c>
      <c r="V498" s="12">
        <v>85129000</v>
      </c>
      <c r="W498" s="20">
        <f>VLOOKUP(V498,'MASTER PUR-HSN'!$A$4:$E$506,5,FALSE)</f>
        <v>18</v>
      </c>
      <c r="X498" s="12" t="s">
        <v>1482</v>
      </c>
      <c r="Y498" s="41" t="str">
        <f>VLOOKUP(C498,'MASTER PURCHASE PARTY'!$B$4:$E$50002,4,FALSE)</f>
        <v>Local</v>
      </c>
    </row>
    <row r="499" spans="1:25">
      <c r="A499" s="45">
        <v>43617</v>
      </c>
      <c r="B499" s="41">
        <v>69</v>
      </c>
      <c r="C499" s="50" t="s">
        <v>922</v>
      </c>
      <c r="D499" s="41" t="str">
        <f>VLOOKUP(C499,'MASTER PURCHASE PARTY'!$B$4:$E$50002,2,FALSE)</f>
        <v>27AAZFM6461A1ZY</v>
      </c>
      <c r="E499" s="51">
        <v>1801</v>
      </c>
      <c r="F499" s="69">
        <v>43627</v>
      </c>
      <c r="G499" s="69"/>
      <c r="H499" s="69"/>
      <c r="I499" s="69"/>
      <c r="J499" s="69"/>
      <c r="K499" s="69"/>
      <c r="L499" s="41" t="s">
        <v>787</v>
      </c>
      <c r="M499" s="12" t="s">
        <v>1545</v>
      </c>
      <c r="N499" s="28">
        <v>38313</v>
      </c>
      <c r="O499" s="20">
        <f t="shared" si="9"/>
        <v>10727.64</v>
      </c>
      <c r="P499" s="284">
        <v>0</v>
      </c>
      <c r="Q499" s="284">
        <v>5363.82</v>
      </c>
      <c r="R499" s="284">
        <v>5363.82</v>
      </c>
      <c r="S499" s="284">
        <v>0</v>
      </c>
      <c r="T499" s="27">
        <v>49040.639999999999</v>
      </c>
      <c r="U499" s="53">
        <v>900</v>
      </c>
      <c r="V499" s="12">
        <v>87082900</v>
      </c>
      <c r="W499" s="20">
        <f>VLOOKUP(V499,'MASTER PUR-HSN'!$A$4:$E$506,5,FALSE)</f>
        <v>28</v>
      </c>
      <c r="X499" s="12" t="s">
        <v>1482</v>
      </c>
      <c r="Y499" s="41" t="str">
        <f>VLOOKUP(C499,'MASTER PURCHASE PARTY'!$B$4:$E$50002,4,FALSE)</f>
        <v>Local</v>
      </c>
    </row>
    <row r="500" spans="1:25">
      <c r="A500" s="45">
        <v>43617</v>
      </c>
      <c r="B500" s="41">
        <v>70</v>
      </c>
      <c r="C500" s="50" t="s">
        <v>922</v>
      </c>
      <c r="D500" s="41" t="str">
        <f>VLOOKUP(C500,'MASTER PURCHASE PARTY'!$B$4:$E$50002,2,FALSE)</f>
        <v>27AAZFM6461A1ZY</v>
      </c>
      <c r="E500" s="51">
        <v>1802</v>
      </c>
      <c r="F500" s="69">
        <v>43627</v>
      </c>
      <c r="G500" s="69"/>
      <c r="H500" s="69"/>
      <c r="I500" s="69"/>
      <c r="J500" s="69"/>
      <c r="K500" s="69"/>
      <c r="L500" s="41" t="s">
        <v>787</v>
      </c>
      <c r="M500" s="12" t="s">
        <v>1545</v>
      </c>
      <c r="N500" s="28">
        <v>8035.2</v>
      </c>
      <c r="O500" s="20">
        <f t="shared" si="9"/>
        <v>2249.8560000000002</v>
      </c>
      <c r="P500" s="284">
        <v>0</v>
      </c>
      <c r="Q500" s="284">
        <v>1124.9280000000001</v>
      </c>
      <c r="R500" s="284">
        <v>1124.9280000000001</v>
      </c>
      <c r="S500" s="284">
        <v>0</v>
      </c>
      <c r="T500" s="27">
        <v>10285.056</v>
      </c>
      <c r="U500" s="53">
        <v>360</v>
      </c>
      <c r="V500" s="12">
        <v>87082900</v>
      </c>
      <c r="W500" s="20">
        <f>VLOOKUP(V500,'MASTER PUR-HSN'!$A$4:$E$506,5,FALSE)</f>
        <v>28</v>
      </c>
      <c r="X500" s="12" t="s">
        <v>1482</v>
      </c>
      <c r="Y500" s="41" t="str">
        <f>VLOOKUP(C500,'MASTER PURCHASE PARTY'!$B$4:$E$50002,4,FALSE)</f>
        <v>Local</v>
      </c>
    </row>
    <row r="501" spans="1:25">
      <c r="A501" s="45">
        <v>43617</v>
      </c>
      <c r="B501" s="41">
        <v>71</v>
      </c>
      <c r="C501" s="50" t="s">
        <v>873</v>
      </c>
      <c r="D501" s="41" t="str">
        <f>VLOOKUP(C501,'MASTER PURCHASE PARTY'!$B$4:$E$50002,2,FALSE)</f>
        <v>27AACFA1881H1ZL</v>
      </c>
      <c r="E501" s="51">
        <v>2642</v>
      </c>
      <c r="F501" s="69">
        <v>43627</v>
      </c>
      <c r="G501" s="69"/>
      <c r="H501" s="69"/>
      <c r="I501" s="69"/>
      <c r="J501" s="69"/>
      <c r="K501" s="69"/>
      <c r="L501" s="41" t="s">
        <v>787</v>
      </c>
      <c r="M501" s="12" t="s">
        <v>1545</v>
      </c>
      <c r="N501" s="28">
        <v>241</v>
      </c>
      <c r="O501" s="20">
        <f t="shared" si="9"/>
        <v>67.48</v>
      </c>
      <c r="P501" s="284">
        <v>0</v>
      </c>
      <c r="Q501" s="284">
        <v>33.74</v>
      </c>
      <c r="R501" s="284">
        <v>33.74</v>
      </c>
      <c r="S501" s="284">
        <v>0</v>
      </c>
      <c r="T501" s="27">
        <v>308.48</v>
      </c>
      <c r="U501" s="53">
        <v>100</v>
      </c>
      <c r="V501" s="12">
        <v>87141900</v>
      </c>
      <c r="W501" s="20">
        <f>VLOOKUP(V501,'MASTER PUR-HSN'!$A$4:$E$506,5,FALSE)</f>
        <v>28</v>
      </c>
      <c r="X501" s="12" t="s">
        <v>1482</v>
      </c>
      <c r="Y501" s="41" t="str">
        <f>VLOOKUP(C501,'MASTER PURCHASE PARTY'!$B$4:$E$50002,4,FALSE)</f>
        <v>Local</v>
      </c>
    </row>
    <row r="502" spans="1:25">
      <c r="A502" s="45">
        <v>43617</v>
      </c>
      <c r="B502" s="41">
        <v>72</v>
      </c>
      <c r="C502" s="50" t="s">
        <v>873</v>
      </c>
      <c r="D502" s="41" t="str">
        <f>VLOOKUP(C502,'MASTER PURCHASE PARTY'!$B$4:$E$50002,2,FALSE)</f>
        <v>27AACFA1881H1ZL</v>
      </c>
      <c r="E502" s="51">
        <v>2627</v>
      </c>
      <c r="F502" s="69">
        <v>43626</v>
      </c>
      <c r="G502" s="69"/>
      <c r="H502" s="69"/>
      <c r="I502" s="69"/>
      <c r="J502" s="69"/>
      <c r="K502" s="69"/>
      <c r="L502" s="41" t="s">
        <v>787</v>
      </c>
      <c r="M502" s="12" t="s">
        <v>1545</v>
      </c>
      <c r="N502" s="28">
        <v>630</v>
      </c>
      <c r="O502" s="20">
        <f t="shared" si="9"/>
        <v>176.4</v>
      </c>
      <c r="P502" s="284">
        <v>0</v>
      </c>
      <c r="Q502" s="284">
        <v>88.2</v>
      </c>
      <c r="R502" s="284">
        <v>88.2</v>
      </c>
      <c r="S502" s="284">
        <v>0</v>
      </c>
      <c r="T502" s="27">
        <v>806.40000000000009</v>
      </c>
      <c r="U502" s="53">
        <v>200</v>
      </c>
      <c r="V502" s="12">
        <v>87141900</v>
      </c>
      <c r="W502" s="20">
        <f>VLOOKUP(V502,'MASTER PUR-HSN'!$A$4:$E$506,5,FALSE)</f>
        <v>28</v>
      </c>
      <c r="X502" s="12" t="s">
        <v>1482</v>
      </c>
      <c r="Y502" s="41" t="str">
        <f>VLOOKUP(C502,'MASTER PURCHASE PARTY'!$B$4:$E$50002,4,FALSE)</f>
        <v>Local</v>
      </c>
    </row>
    <row r="503" spans="1:25">
      <c r="A503" s="45">
        <v>43617</v>
      </c>
      <c r="B503" s="41">
        <v>73</v>
      </c>
      <c r="C503" s="50" t="s">
        <v>873</v>
      </c>
      <c r="D503" s="41" t="str">
        <f>VLOOKUP(C503,'MASTER PURCHASE PARTY'!$B$4:$E$50002,2,FALSE)</f>
        <v>27AACFA1881H1ZL</v>
      </c>
      <c r="E503" s="51">
        <v>2655</v>
      </c>
      <c r="F503" s="69">
        <v>43627</v>
      </c>
      <c r="G503" s="69"/>
      <c r="H503" s="69"/>
      <c r="I503" s="69"/>
      <c r="J503" s="69"/>
      <c r="K503" s="69"/>
      <c r="L503" s="41" t="s">
        <v>787</v>
      </c>
      <c r="M503" s="12" t="s">
        <v>1545</v>
      </c>
      <c r="N503" s="28">
        <v>1909</v>
      </c>
      <c r="O503" s="20">
        <f t="shared" si="9"/>
        <v>534.52</v>
      </c>
      <c r="P503" s="284">
        <v>0</v>
      </c>
      <c r="Q503" s="284">
        <v>267.26</v>
      </c>
      <c r="R503" s="284">
        <v>267.26</v>
      </c>
      <c r="S503" s="284">
        <v>0</v>
      </c>
      <c r="T503" s="27">
        <v>2443.5200000000004</v>
      </c>
      <c r="U503" s="53">
        <v>700</v>
      </c>
      <c r="V503" s="12">
        <v>87141900</v>
      </c>
      <c r="W503" s="20">
        <f>VLOOKUP(V503,'MASTER PUR-HSN'!$A$4:$E$506,5,FALSE)</f>
        <v>28</v>
      </c>
      <c r="X503" s="12" t="s">
        <v>1482</v>
      </c>
      <c r="Y503" s="41" t="str">
        <f>VLOOKUP(C503,'MASTER PURCHASE PARTY'!$B$4:$E$50002,4,FALSE)</f>
        <v>Local</v>
      </c>
    </row>
    <row r="504" spans="1:25">
      <c r="A504" s="45">
        <v>43617</v>
      </c>
      <c r="B504" s="41">
        <v>74</v>
      </c>
      <c r="C504" s="50" t="s">
        <v>873</v>
      </c>
      <c r="D504" s="41" t="str">
        <f>VLOOKUP(C504,'MASTER PURCHASE PARTY'!$B$4:$E$50002,2,FALSE)</f>
        <v>27AACFA1881H1ZL</v>
      </c>
      <c r="E504" s="51">
        <v>2676</v>
      </c>
      <c r="F504" s="69">
        <v>43627</v>
      </c>
      <c r="G504" s="69"/>
      <c r="H504" s="69"/>
      <c r="I504" s="69"/>
      <c r="J504" s="69"/>
      <c r="K504" s="69"/>
      <c r="L504" s="41" t="s">
        <v>787</v>
      </c>
      <c r="M504" s="12" t="s">
        <v>1545</v>
      </c>
      <c r="N504" s="28">
        <v>2465</v>
      </c>
      <c r="O504" s="20">
        <f t="shared" si="9"/>
        <v>690.19999999999993</v>
      </c>
      <c r="P504" s="284">
        <v>0</v>
      </c>
      <c r="Q504" s="284">
        <v>345.09999999999997</v>
      </c>
      <c r="R504" s="284">
        <v>345.09999999999997</v>
      </c>
      <c r="S504" s="284">
        <v>0</v>
      </c>
      <c r="T504" s="27">
        <v>3155.2</v>
      </c>
      <c r="U504" s="53">
        <v>900</v>
      </c>
      <c r="V504" s="12">
        <v>87141900</v>
      </c>
      <c r="W504" s="20">
        <f>VLOOKUP(V504,'MASTER PUR-HSN'!$A$4:$E$506,5,FALSE)</f>
        <v>28</v>
      </c>
      <c r="X504" s="12" t="s">
        <v>1482</v>
      </c>
      <c r="Y504" s="41" t="str">
        <f>VLOOKUP(C504,'MASTER PURCHASE PARTY'!$B$4:$E$50002,4,FALSE)</f>
        <v>Local</v>
      </c>
    </row>
    <row r="505" spans="1:25">
      <c r="A505" s="45">
        <v>43617</v>
      </c>
      <c r="B505" s="41">
        <v>75</v>
      </c>
      <c r="C505" s="50" t="s">
        <v>873</v>
      </c>
      <c r="D505" s="41" t="str">
        <f>VLOOKUP(C505,'MASTER PURCHASE PARTY'!$B$4:$E$50002,2,FALSE)</f>
        <v>27AACFA1881H1ZL</v>
      </c>
      <c r="E505" s="51">
        <v>2699</v>
      </c>
      <c r="F505" s="69">
        <v>43628</v>
      </c>
      <c r="G505" s="69"/>
      <c r="H505" s="69"/>
      <c r="I505" s="69"/>
      <c r="J505" s="69"/>
      <c r="K505" s="69"/>
      <c r="L505" s="41" t="s">
        <v>787</v>
      </c>
      <c r="M505" s="12" t="s">
        <v>1545</v>
      </c>
      <c r="N505" s="28">
        <v>1668</v>
      </c>
      <c r="O505" s="20">
        <f t="shared" si="9"/>
        <v>467.03999999999996</v>
      </c>
      <c r="P505" s="284">
        <v>0</v>
      </c>
      <c r="Q505" s="284">
        <v>233.51999999999998</v>
      </c>
      <c r="R505" s="284">
        <v>233.51999999999998</v>
      </c>
      <c r="S505" s="284">
        <v>0</v>
      </c>
      <c r="T505" s="27">
        <v>2135.04</v>
      </c>
      <c r="U505" s="53">
        <v>600</v>
      </c>
      <c r="V505" s="12">
        <v>87141900</v>
      </c>
      <c r="W505" s="20">
        <f>VLOOKUP(V505,'MASTER PUR-HSN'!$A$4:$E$506,5,FALSE)</f>
        <v>28</v>
      </c>
      <c r="X505" s="12" t="s">
        <v>1482</v>
      </c>
      <c r="Y505" s="41" t="str">
        <f>VLOOKUP(C505,'MASTER PURCHASE PARTY'!$B$4:$E$50002,4,FALSE)</f>
        <v>Local</v>
      </c>
    </row>
    <row r="506" spans="1:25">
      <c r="A506" s="45">
        <v>43617</v>
      </c>
      <c r="B506" s="41">
        <v>76</v>
      </c>
      <c r="C506" s="50" t="s">
        <v>812</v>
      </c>
      <c r="D506" s="41" t="str">
        <f>VLOOKUP(C506,'MASTER PURCHASE PARTY'!$B$4:$E$50002,2,FALSE)</f>
        <v>27AAACH4211R1ZF</v>
      </c>
      <c r="E506" s="51">
        <v>5510048179</v>
      </c>
      <c r="F506" s="69">
        <v>43628</v>
      </c>
      <c r="G506" s="69"/>
      <c r="H506" s="69"/>
      <c r="I506" s="69"/>
      <c r="J506" s="69"/>
      <c r="K506" s="69"/>
      <c r="L506" s="41" t="s">
        <v>787</v>
      </c>
      <c r="M506" s="12" t="s">
        <v>1545</v>
      </c>
      <c r="N506" s="28">
        <v>39816</v>
      </c>
      <c r="O506" s="20">
        <f t="shared" si="9"/>
        <v>7166.88</v>
      </c>
      <c r="P506" s="284">
        <v>0</v>
      </c>
      <c r="Q506" s="284">
        <v>3583.44</v>
      </c>
      <c r="R506" s="284">
        <v>3583.44</v>
      </c>
      <c r="S506" s="284">
        <v>0</v>
      </c>
      <c r="T506" s="27">
        <v>46982.880000000005</v>
      </c>
      <c r="U506" s="53">
        <v>3600</v>
      </c>
      <c r="V506" s="12">
        <v>85129000</v>
      </c>
      <c r="W506" s="20">
        <f>VLOOKUP(V506,'MASTER PUR-HSN'!$A$4:$E$506,5,FALSE)</f>
        <v>18</v>
      </c>
      <c r="X506" s="12" t="s">
        <v>1482</v>
      </c>
      <c r="Y506" s="41" t="str">
        <f>VLOOKUP(C506,'MASTER PURCHASE PARTY'!$B$4:$E$50002,4,FALSE)</f>
        <v>Local</v>
      </c>
    </row>
    <row r="507" spans="1:25">
      <c r="A507" s="45">
        <v>43617</v>
      </c>
      <c r="B507" s="41">
        <v>77</v>
      </c>
      <c r="C507" s="50" t="s">
        <v>873</v>
      </c>
      <c r="D507" s="41" t="str">
        <f>VLOOKUP(C507,'MASTER PURCHASE PARTY'!$B$4:$E$50002,2,FALSE)</f>
        <v>27AACFA1881H1ZL</v>
      </c>
      <c r="E507" s="51">
        <v>2737</v>
      </c>
      <c r="F507" s="69">
        <v>43628</v>
      </c>
      <c r="G507" s="69"/>
      <c r="H507" s="69"/>
      <c r="I507" s="69"/>
      <c r="J507" s="69"/>
      <c r="K507" s="69"/>
      <c r="L507" s="41" t="s">
        <v>787</v>
      </c>
      <c r="M507" s="12" t="s">
        <v>1545</v>
      </c>
      <c r="N507" s="28">
        <v>1668</v>
      </c>
      <c r="O507" s="20">
        <f t="shared" si="9"/>
        <v>467.03999999999996</v>
      </c>
      <c r="P507" s="284">
        <v>0</v>
      </c>
      <c r="Q507" s="284">
        <v>233.51999999999998</v>
      </c>
      <c r="R507" s="284">
        <v>233.51999999999998</v>
      </c>
      <c r="S507" s="284">
        <v>0</v>
      </c>
      <c r="T507" s="27">
        <v>2135.04</v>
      </c>
      <c r="U507" s="53">
        <v>600</v>
      </c>
      <c r="V507" s="12">
        <v>87141900</v>
      </c>
      <c r="W507" s="20">
        <f>VLOOKUP(V507,'MASTER PUR-HSN'!$A$4:$E$506,5,FALSE)</f>
        <v>28</v>
      </c>
      <c r="X507" s="12" t="s">
        <v>1482</v>
      </c>
      <c r="Y507" s="41" t="str">
        <f>VLOOKUP(C507,'MASTER PURCHASE PARTY'!$B$4:$E$50002,4,FALSE)</f>
        <v>Local</v>
      </c>
    </row>
    <row r="508" spans="1:25">
      <c r="A508" s="45">
        <v>43617</v>
      </c>
      <c r="B508" s="41">
        <v>78</v>
      </c>
      <c r="C508" s="50" t="s">
        <v>922</v>
      </c>
      <c r="D508" s="41" t="str">
        <f>VLOOKUP(C508,'MASTER PURCHASE PARTY'!$B$4:$E$50002,2,FALSE)</f>
        <v>27AAZFM6461A1ZY</v>
      </c>
      <c r="E508" s="51">
        <v>1883</v>
      </c>
      <c r="F508" s="69">
        <v>43628</v>
      </c>
      <c r="G508" s="69"/>
      <c r="H508" s="69"/>
      <c r="I508" s="69"/>
      <c r="J508" s="69"/>
      <c r="K508" s="69"/>
      <c r="L508" s="41" t="s">
        <v>787</v>
      </c>
      <c r="M508" s="12" t="s">
        <v>1545</v>
      </c>
      <c r="N508" s="28">
        <v>20088</v>
      </c>
      <c r="O508" s="20">
        <f t="shared" si="9"/>
        <v>5624.6399999999994</v>
      </c>
      <c r="P508" s="284">
        <v>0</v>
      </c>
      <c r="Q508" s="284">
        <v>2812.3199999999997</v>
      </c>
      <c r="R508" s="284">
        <v>2812.3199999999997</v>
      </c>
      <c r="S508" s="284">
        <v>0</v>
      </c>
      <c r="T508" s="27">
        <v>25712.639999999999</v>
      </c>
      <c r="U508" s="53">
        <v>900</v>
      </c>
      <c r="V508" s="12">
        <v>87082900</v>
      </c>
      <c r="W508" s="20">
        <f>VLOOKUP(V508,'MASTER PUR-HSN'!$A$4:$E$506,5,FALSE)</f>
        <v>28</v>
      </c>
      <c r="X508" s="12" t="s">
        <v>1482</v>
      </c>
      <c r="Y508" s="41" t="str">
        <f>VLOOKUP(C508,'MASTER PURCHASE PARTY'!$B$4:$E$50002,4,FALSE)</f>
        <v>Local</v>
      </c>
    </row>
    <row r="509" spans="1:25">
      <c r="A509" s="45">
        <v>43617</v>
      </c>
      <c r="B509" s="41">
        <v>79</v>
      </c>
      <c r="C509" s="50" t="s">
        <v>870</v>
      </c>
      <c r="D509" s="41" t="str">
        <f>VLOOKUP(C509,'MASTER PURCHASE PARTY'!$B$4:$E$50002,2,FALSE)</f>
        <v>27AHVPG8951G1ZQ</v>
      </c>
      <c r="E509" s="56" t="s">
        <v>1044</v>
      </c>
      <c r="F509" s="69">
        <v>43628</v>
      </c>
      <c r="G509" s="69"/>
      <c r="H509" s="69"/>
      <c r="I509" s="69"/>
      <c r="J509" s="69"/>
      <c r="K509" s="69"/>
      <c r="L509" s="41" t="s">
        <v>787</v>
      </c>
      <c r="M509" s="12" t="s">
        <v>1545</v>
      </c>
      <c r="N509" s="28">
        <v>170</v>
      </c>
      <c r="O509" s="20">
        <f t="shared" si="9"/>
        <v>30.599999999999998</v>
      </c>
      <c r="P509" s="284">
        <v>0</v>
      </c>
      <c r="Q509" s="284">
        <v>15.299999999999999</v>
      </c>
      <c r="R509" s="284">
        <v>15.299999999999999</v>
      </c>
      <c r="S509" s="284">
        <v>0</v>
      </c>
      <c r="T509" s="27">
        <v>201.00000000000003</v>
      </c>
      <c r="U509" s="53">
        <v>1</v>
      </c>
      <c r="V509" s="12">
        <v>8443</v>
      </c>
      <c r="W509" s="20">
        <f>VLOOKUP(V509,'MASTER PUR-HSN'!$A$4:$E$506,5,FALSE)</f>
        <v>18</v>
      </c>
      <c r="X509" s="12" t="s">
        <v>1482</v>
      </c>
      <c r="Y509" s="41" t="str">
        <f>VLOOKUP(C509,'MASTER PURCHASE PARTY'!$B$4:$E$50002,4,FALSE)</f>
        <v>Local</v>
      </c>
    </row>
    <row r="510" spans="1:25">
      <c r="A510" s="45">
        <v>43617</v>
      </c>
      <c r="B510" s="41">
        <v>80</v>
      </c>
      <c r="C510" s="50" t="s">
        <v>922</v>
      </c>
      <c r="D510" s="41" t="str">
        <f>VLOOKUP(C510,'MASTER PURCHASE PARTY'!$B$4:$E$50002,2,FALSE)</f>
        <v>27AAZFM6461A1ZY</v>
      </c>
      <c r="E510" s="51">
        <v>1891</v>
      </c>
      <c r="F510" s="69">
        <v>43629</v>
      </c>
      <c r="G510" s="69"/>
      <c r="H510" s="69"/>
      <c r="I510" s="69"/>
      <c r="J510" s="69"/>
      <c r="K510" s="69"/>
      <c r="L510" s="41" t="s">
        <v>787</v>
      </c>
      <c r="M510" s="12" t="s">
        <v>1545</v>
      </c>
      <c r="N510" s="28">
        <v>22766.400000000001</v>
      </c>
      <c r="O510" s="20">
        <f t="shared" si="9"/>
        <v>6374.5920000000006</v>
      </c>
      <c r="P510" s="284">
        <v>0</v>
      </c>
      <c r="Q510" s="284">
        <v>3187.2960000000003</v>
      </c>
      <c r="R510" s="284">
        <v>3187.2960000000003</v>
      </c>
      <c r="S510" s="284">
        <v>0</v>
      </c>
      <c r="T510" s="27">
        <v>29141.002000000004</v>
      </c>
      <c r="U510" s="53">
        <v>1020</v>
      </c>
      <c r="V510" s="12">
        <v>87082900</v>
      </c>
      <c r="W510" s="20">
        <f>VLOOKUP(V510,'MASTER PUR-HSN'!$A$4:$E$506,5,FALSE)</f>
        <v>28</v>
      </c>
      <c r="X510" s="12" t="s">
        <v>1482</v>
      </c>
      <c r="Y510" s="41" t="str">
        <f>VLOOKUP(C510,'MASTER PURCHASE PARTY'!$B$4:$E$50002,4,FALSE)</f>
        <v>Local</v>
      </c>
    </row>
    <row r="511" spans="1:25">
      <c r="A511" s="45">
        <v>43617</v>
      </c>
      <c r="B511" s="41">
        <v>81</v>
      </c>
      <c r="C511" s="50" t="s">
        <v>875</v>
      </c>
      <c r="D511" s="41" t="str">
        <f>VLOOKUP(C511,'MASTER PURCHASE PARTY'!$B$4:$E$50002,2,FALSE)</f>
        <v>27AAQCS7977M1Z3</v>
      </c>
      <c r="E511" s="56" t="s">
        <v>1045</v>
      </c>
      <c r="F511" s="69">
        <v>43621</v>
      </c>
      <c r="G511" s="69"/>
      <c r="H511" s="69"/>
      <c r="I511" s="69"/>
      <c r="J511" s="69"/>
      <c r="K511" s="69"/>
      <c r="L511" s="41" t="s">
        <v>787</v>
      </c>
      <c r="M511" s="12" t="s">
        <v>1545</v>
      </c>
      <c r="N511" s="28">
        <v>2450</v>
      </c>
      <c r="O511" s="20">
        <f t="shared" si="9"/>
        <v>441</v>
      </c>
      <c r="P511" s="284">
        <v>0</v>
      </c>
      <c r="Q511" s="284">
        <v>220.5</v>
      </c>
      <c r="R511" s="284">
        <v>220.5</v>
      </c>
      <c r="S511" s="284">
        <v>0</v>
      </c>
      <c r="T511" s="27">
        <v>2891</v>
      </c>
      <c r="U511" s="53">
        <v>35</v>
      </c>
      <c r="V511" s="12">
        <v>29023000</v>
      </c>
      <c r="W511" s="20">
        <f>VLOOKUP(V511,'MASTER PUR-HSN'!$A$4:$E$506,5,FALSE)</f>
        <v>18</v>
      </c>
      <c r="X511" s="12" t="s">
        <v>1482</v>
      </c>
      <c r="Y511" s="41" t="str">
        <f>VLOOKUP(C511,'MASTER PURCHASE PARTY'!$B$4:$E$50002,4,FALSE)</f>
        <v>Local</v>
      </c>
    </row>
    <row r="512" spans="1:25">
      <c r="A512" s="45">
        <v>43617</v>
      </c>
      <c r="B512" s="41">
        <v>82</v>
      </c>
      <c r="C512" s="50" t="s">
        <v>873</v>
      </c>
      <c r="D512" s="41" t="str">
        <f>VLOOKUP(C512,'MASTER PURCHASE PARTY'!$B$4:$E$50002,2,FALSE)</f>
        <v>27AACFA1881H1ZL</v>
      </c>
      <c r="E512" s="51">
        <v>2757</v>
      </c>
      <c r="F512" s="69">
        <v>43629</v>
      </c>
      <c r="G512" s="69"/>
      <c r="H512" s="69"/>
      <c r="I512" s="69"/>
      <c r="J512" s="69"/>
      <c r="K512" s="69"/>
      <c r="L512" s="41" t="s">
        <v>787</v>
      </c>
      <c r="M512" s="12" t="s">
        <v>1545</v>
      </c>
      <c r="N512" s="28">
        <v>1175</v>
      </c>
      <c r="O512" s="20">
        <f t="shared" si="9"/>
        <v>329</v>
      </c>
      <c r="P512" s="284">
        <v>0</v>
      </c>
      <c r="Q512" s="284">
        <v>164.5</v>
      </c>
      <c r="R512" s="284">
        <v>164.5</v>
      </c>
      <c r="S512" s="284">
        <v>0</v>
      </c>
      <c r="T512" s="27">
        <v>1504</v>
      </c>
      <c r="U512" s="53">
        <v>420</v>
      </c>
      <c r="V512" s="12">
        <v>87141900</v>
      </c>
      <c r="W512" s="20">
        <f>VLOOKUP(V512,'MASTER PUR-HSN'!$A$4:$E$506,5,FALSE)</f>
        <v>28</v>
      </c>
      <c r="X512" s="12" t="s">
        <v>1482</v>
      </c>
      <c r="Y512" s="41" t="str">
        <f>VLOOKUP(C512,'MASTER PURCHASE PARTY'!$B$4:$E$50002,4,FALSE)</f>
        <v>Local</v>
      </c>
    </row>
    <row r="513" spans="1:25">
      <c r="A513" s="45">
        <v>43617</v>
      </c>
      <c r="B513" s="41">
        <v>83</v>
      </c>
      <c r="C513" s="50" t="s">
        <v>873</v>
      </c>
      <c r="D513" s="41" t="str">
        <f>VLOOKUP(C513,'MASTER PURCHASE PARTY'!$B$4:$E$50002,2,FALSE)</f>
        <v>27AACFA1881H1ZL</v>
      </c>
      <c r="E513" s="51">
        <v>2783</v>
      </c>
      <c r="F513" s="69">
        <v>43629</v>
      </c>
      <c r="G513" s="69"/>
      <c r="H513" s="69"/>
      <c r="I513" s="69"/>
      <c r="J513" s="69"/>
      <c r="K513" s="69"/>
      <c r="L513" s="41" t="s">
        <v>787</v>
      </c>
      <c r="M513" s="12" t="s">
        <v>1545</v>
      </c>
      <c r="N513" s="28">
        <v>1668</v>
      </c>
      <c r="O513" s="20">
        <f t="shared" si="9"/>
        <v>467.03999999999996</v>
      </c>
      <c r="P513" s="284">
        <v>0</v>
      </c>
      <c r="Q513" s="284">
        <v>233.51999999999998</v>
      </c>
      <c r="R513" s="284">
        <v>233.51999999999998</v>
      </c>
      <c r="S513" s="284">
        <v>0</v>
      </c>
      <c r="T513" s="27">
        <v>2135.04</v>
      </c>
      <c r="U513" s="53">
        <v>600</v>
      </c>
      <c r="V513" s="12">
        <v>87141900</v>
      </c>
      <c r="W513" s="20">
        <f>VLOOKUP(V513,'MASTER PUR-HSN'!$A$4:$E$506,5,FALSE)</f>
        <v>28</v>
      </c>
      <c r="X513" s="12" t="s">
        <v>1482</v>
      </c>
      <c r="Y513" s="41" t="str">
        <f>VLOOKUP(C513,'MASTER PURCHASE PARTY'!$B$4:$E$50002,4,FALSE)</f>
        <v>Local</v>
      </c>
    </row>
    <row r="514" spans="1:25">
      <c r="A514" s="45">
        <v>43617</v>
      </c>
      <c r="B514" s="41">
        <v>84</v>
      </c>
      <c r="C514" s="50" t="s">
        <v>873</v>
      </c>
      <c r="D514" s="41" t="str">
        <f>VLOOKUP(C514,'MASTER PURCHASE PARTY'!$B$4:$E$50002,2,FALSE)</f>
        <v>27AACFA1881H1ZL</v>
      </c>
      <c r="E514" s="51">
        <v>2805</v>
      </c>
      <c r="F514" s="69">
        <v>43630</v>
      </c>
      <c r="G514" s="69"/>
      <c r="H514" s="69"/>
      <c r="I514" s="69"/>
      <c r="J514" s="69"/>
      <c r="K514" s="69"/>
      <c r="L514" s="41" t="s">
        <v>787</v>
      </c>
      <c r="M514" s="12" t="s">
        <v>1545</v>
      </c>
      <c r="N514" s="28">
        <v>1668</v>
      </c>
      <c r="O514" s="20">
        <f t="shared" si="9"/>
        <v>467.03999999999996</v>
      </c>
      <c r="P514" s="284">
        <v>0</v>
      </c>
      <c r="Q514" s="284">
        <v>233.51999999999998</v>
      </c>
      <c r="R514" s="284">
        <v>233.51999999999998</v>
      </c>
      <c r="S514" s="284">
        <v>0</v>
      </c>
      <c r="T514" s="27">
        <v>2135.04</v>
      </c>
      <c r="U514" s="53">
        <v>600</v>
      </c>
      <c r="V514" s="12">
        <v>87141900</v>
      </c>
      <c r="W514" s="20">
        <f>VLOOKUP(V514,'MASTER PUR-HSN'!$A$4:$E$506,5,FALSE)</f>
        <v>28</v>
      </c>
      <c r="X514" s="12" t="s">
        <v>1482</v>
      </c>
      <c r="Y514" s="41" t="str">
        <f>VLOOKUP(C514,'MASTER PURCHASE PARTY'!$B$4:$E$50002,4,FALSE)</f>
        <v>Local</v>
      </c>
    </row>
    <row r="515" spans="1:25">
      <c r="A515" s="45">
        <v>43617</v>
      </c>
      <c r="B515" s="41">
        <v>85</v>
      </c>
      <c r="C515" s="50" t="s">
        <v>873</v>
      </c>
      <c r="D515" s="41" t="str">
        <f>VLOOKUP(C515,'MASTER PURCHASE PARTY'!$B$4:$E$50002,2,FALSE)</f>
        <v>27AACFA1881H1ZL</v>
      </c>
      <c r="E515" s="51">
        <v>2817</v>
      </c>
      <c r="F515" s="69">
        <v>43630</v>
      </c>
      <c r="G515" s="69"/>
      <c r="H515" s="69"/>
      <c r="I515" s="69"/>
      <c r="J515" s="69"/>
      <c r="K515" s="69"/>
      <c r="L515" s="41" t="s">
        <v>787</v>
      </c>
      <c r="M515" s="12" t="s">
        <v>1545</v>
      </c>
      <c r="N515" s="28">
        <v>2368.6</v>
      </c>
      <c r="O515" s="20">
        <f t="shared" si="9"/>
        <v>663.20799999999997</v>
      </c>
      <c r="P515" s="284">
        <v>0</v>
      </c>
      <c r="Q515" s="284">
        <v>331.60399999999998</v>
      </c>
      <c r="R515" s="284">
        <v>331.60399999999998</v>
      </c>
      <c r="S515" s="284">
        <v>0</v>
      </c>
      <c r="T515" s="27">
        <v>3031.7979999999993</v>
      </c>
      <c r="U515" s="53">
        <v>860</v>
      </c>
      <c r="V515" s="12">
        <v>87141900</v>
      </c>
      <c r="W515" s="20">
        <f>VLOOKUP(V515,'MASTER PUR-HSN'!$A$4:$E$506,5,FALSE)</f>
        <v>28</v>
      </c>
      <c r="X515" s="12" t="s">
        <v>1482</v>
      </c>
      <c r="Y515" s="41" t="str">
        <f>VLOOKUP(C515,'MASTER PURCHASE PARTY'!$B$4:$E$50002,4,FALSE)</f>
        <v>Local</v>
      </c>
    </row>
    <row r="516" spans="1:25">
      <c r="A516" s="45">
        <v>43617</v>
      </c>
      <c r="B516" s="41">
        <v>86</v>
      </c>
      <c r="C516" s="50" t="s">
        <v>810</v>
      </c>
      <c r="D516" s="41" t="str">
        <f>VLOOKUP(C516,'MASTER PURCHASE PARTY'!$B$4:$E$50002,2,FALSE)</f>
        <v>27AMMPB3648M1ZO</v>
      </c>
      <c r="E516" s="51">
        <v>1310</v>
      </c>
      <c r="F516" s="69">
        <v>43630</v>
      </c>
      <c r="G516" s="69"/>
      <c r="H516" s="69"/>
      <c r="I516" s="69"/>
      <c r="J516" s="69"/>
      <c r="K516" s="69"/>
      <c r="L516" s="41" t="s">
        <v>787</v>
      </c>
      <c r="M516" s="12" t="s">
        <v>1545</v>
      </c>
      <c r="N516" s="28">
        <v>5747.5</v>
      </c>
      <c r="O516" s="20">
        <f t="shared" si="9"/>
        <v>1034.55</v>
      </c>
      <c r="P516" s="284">
        <v>0</v>
      </c>
      <c r="Q516" s="284">
        <v>517.27499999999998</v>
      </c>
      <c r="R516" s="284">
        <v>517.27499999999998</v>
      </c>
      <c r="S516" s="284">
        <v>0</v>
      </c>
      <c r="T516" s="27">
        <v>6781.9999999999991</v>
      </c>
      <c r="U516" s="53">
        <v>250</v>
      </c>
      <c r="V516" s="12">
        <v>85129000</v>
      </c>
      <c r="W516" s="20">
        <f>VLOOKUP(V516,'MASTER PUR-HSN'!$A$4:$E$506,5,FALSE)</f>
        <v>18</v>
      </c>
      <c r="X516" s="12" t="s">
        <v>1482</v>
      </c>
      <c r="Y516" s="41" t="str">
        <f>VLOOKUP(C516,'MASTER PURCHASE PARTY'!$B$4:$E$50002,4,FALSE)</f>
        <v>Local</v>
      </c>
    </row>
    <row r="517" spans="1:25">
      <c r="A517" s="45">
        <v>43617</v>
      </c>
      <c r="B517" s="41">
        <v>87</v>
      </c>
      <c r="C517" s="50" t="s">
        <v>823</v>
      </c>
      <c r="D517" s="41" t="str">
        <f>VLOOKUP(C517,'MASTER PURCHASE PARTY'!$B$4:$E$50002,2,FALSE)</f>
        <v>27AAACG1376N1ZC</v>
      </c>
      <c r="E517" s="56" t="s">
        <v>1046</v>
      </c>
      <c r="F517" s="69">
        <v>43630</v>
      </c>
      <c r="G517" s="69"/>
      <c r="H517" s="69"/>
      <c r="I517" s="69"/>
      <c r="J517" s="69"/>
      <c r="K517" s="69"/>
      <c r="L517" s="41" t="s">
        <v>787</v>
      </c>
      <c r="M517" s="12" t="s">
        <v>1545</v>
      </c>
      <c r="N517" s="28">
        <v>69758</v>
      </c>
      <c r="O517" s="20">
        <f t="shared" si="9"/>
        <v>12556.44</v>
      </c>
      <c r="P517" s="284">
        <v>0</v>
      </c>
      <c r="Q517" s="284">
        <v>6278.22</v>
      </c>
      <c r="R517" s="284">
        <v>6278.22</v>
      </c>
      <c r="S517" s="284">
        <v>0</v>
      </c>
      <c r="T517" s="27">
        <v>82314</v>
      </c>
      <c r="U517" s="53">
        <v>200</v>
      </c>
      <c r="V517" s="12">
        <v>32082090</v>
      </c>
      <c r="W517" s="20">
        <f>VLOOKUP(V517,'MASTER PUR-HSN'!$A$4:$E$506,5,FALSE)</f>
        <v>18</v>
      </c>
      <c r="X517" s="12" t="s">
        <v>1482</v>
      </c>
      <c r="Y517" s="41" t="str">
        <f>VLOOKUP(C517,'MASTER PURCHASE PARTY'!$B$4:$E$50002,4,FALSE)</f>
        <v>Local</v>
      </c>
    </row>
    <row r="518" spans="1:25">
      <c r="A518" s="45">
        <v>43617</v>
      </c>
      <c r="B518" s="41">
        <v>88</v>
      </c>
      <c r="C518" s="50" t="s">
        <v>823</v>
      </c>
      <c r="D518" s="41" t="str">
        <f>VLOOKUP(C518,'MASTER PURCHASE PARTY'!$B$4:$E$50002,2,FALSE)</f>
        <v>27AAACG1376N1ZC</v>
      </c>
      <c r="E518" s="56" t="s">
        <v>1047</v>
      </c>
      <c r="F518" s="69">
        <v>43630</v>
      </c>
      <c r="G518" s="69"/>
      <c r="H518" s="69"/>
      <c r="I518" s="69"/>
      <c r="J518" s="69"/>
      <c r="K518" s="69"/>
      <c r="L518" s="41" t="s">
        <v>787</v>
      </c>
      <c r="M518" s="12" t="s">
        <v>1545</v>
      </c>
      <c r="N518" s="28">
        <v>9240</v>
      </c>
      <c r="O518" s="20">
        <f t="shared" si="9"/>
        <v>1663.2</v>
      </c>
      <c r="P518" s="284">
        <v>0</v>
      </c>
      <c r="Q518" s="284">
        <v>831.6</v>
      </c>
      <c r="R518" s="284">
        <v>831.6</v>
      </c>
      <c r="S518" s="284">
        <v>0</v>
      </c>
      <c r="T518" s="27">
        <v>10903</v>
      </c>
      <c r="U518" s="53">
        <v>100</v>
      </c>
      <c r="V518" s="12">
        <v>38140010</v>
      </c>
      <c r="W518" s="20">
        <f>VLOOKUP(V518,'MASTER PUR-HSN'!$A$4:$E$506,5,FALSE)</f>
        <v>18</v>
      </c>
      <c r="X518" s="12" t="s">
        <v>1482</v>
      </c>
      <c r="Y518" s="41" t="str">
        <f>VLOOKUP(C518,'MASTER PURCHASE PARTY'!$B$4:$E$50002,4,FALSE)</f>
        <v>Local</v>
      </c>
    </row>
    <row r="519" spans="1:25">
      <c r="A519" s="45">
        <v>43617</v>
      </c>
      <c r="B519" s="41">
        <v>89</v>
      </c>
      <c r="C519" s="50" t="s">
        <v>846</v>
      </c>
      <c r="D519" s="41" t="str">
        <f>VLOOKUP(C519,'MASTER PURCHASE PARTY'!$B$4:$E$50002,2,FALSE)</f>
        <v>27AAACM2185R1ZX</v>
      </c>
      <c r="E519" s="51">
        <v>9330003913</v>
      </c>
      <c r="F519" s="69">
        <v>43629</v>
      </c>
      <c r="G519" s="69"/>
      <c r="H519" s="69"/>
      <c r="I519" s="69"/>
      <c r="J519" s="69"/>
      <c r="K519" s="69"/>
      <c r="L519" s="41" t="s">
        <v>787</v>
      </c>
      <c r="M519" s="12" t="s">
        <v>1545</v>
      </c>
      <c r="N519" s="28">
        <v>2872</v>
      </c>
      <c r="O519" s="20">
        <f t="shared" si="9"/>
        <v>516.96</v>
      </c>
      <c r="P519" s="284">
        <v>0</v>
      </c>
      <c r="Q519" s="284">
        <v>258.48</v>
      </c>
      <c r="R519" s="284">
        <v>258.48</v>
      </c>
      <c r="S519" s="284">
        <v>0</v>
      </c>
      <c r="T519" s="27">
        <v>3389</v>
      </c>
      <c r="U519" s="53">
        <v>8</v>
      </c>
      <c r="V519" s="12">
        <v>32082090</v>
      </c>
      <c r="W519" s="20">
        <f>VLOOKUP(V519,'MASTER PUR-HSN'!$A$4:$E$506,5,FALSE)</f>
        <v>18</v>
      </c>
      <c r="X519" s="12" t="s">
        <v>1482</v>
      </c>
      <c r="Y519" s="41" t="str">
        <f>VLOOKUP(C519,'MASTER PURCHASE PARTY'!$B$4:$E$50002,4,FALSE)</f>
        <v>Local</v>
      </c>
    </row>
    <row r="520" spans="1:25">
      <c r="A520" s="45">
        <v>43617</v>
      </c>
      <c r="B520" s="41">
        <v>90</v>
      </c>
      <c r="C520" s="50" t="s">
        <v>846</v>
      </c>
      <c r="D520" s="41" t="str">
        <f>VLOOKUP(C520,'MASTER PURCHASE PARTY'!$B$4:$E$50002,2,FALSE)</f>
        <v>27AAACM2185R1ZX</v>
      </c>
      <c r="E520" s="51">
        <v>9330003918</v>
      </c>
      <c r="F520" s="69">
        <v>43630</v>
      </c>
      <c r="G520" s="69"/>
      <c r="H520" s="69"/>
      <c r="I520" s="69"/>
      <c r="J520" s="69"/>
      <c r="K520" s="69"/>
      <c r="L520" s="41" t="s">
        <v>787</v>
      </c>
      <c r="M520" s="12" t="s">
        <v>1545</v>
      </c>
      <c r="N520" s="28">
        <v>14360</v>
      </c>
      <c r="O520" s="20">
        <f t="shared" si="9"/>
        <v>2584.7999999999997</v>
      </c>
      <c r="P520" s="284">
        <v>0</v>
      </c>
      <c r="Q520" s="284">
        <v>1292.3999999999999</v>
      </c>
      <c r="R520" s="284">
        <v>1292.3999999999999</v>
      </c>
      <c r="S520" s="284">
        <v>0</v>
      </c>
      <c r="T520" s="27">
        <v>16945</v>
      </c>
      <c r="U520" s="53">
        <v>40</v>
      </c>
      <c r="V520" s="12">
        <v>32082090</v>
      </c>
      <c r="W520" s="20">
        <f>VLOOKUP(V520,'MASTER PUR-HSN'!$A$4:$E$506,5,FALSE)</f>
        <v>18</v>
      </c>
      <c r="X520" s="12" t="s">
        <v>1482</v>
      </c>
      <c r="Y520" s="41" t="str">
        <f>VLOOKUP(C520,'MASTER PURCHASE PARTY'!$B$4:$E$50002,4,FALSE)</f>
        <v>Local</v>
      </c>
    </row>
    <row r="521" spans="1:25">
      <c r="A521" s="45">
        <v>43617</v>
      </c>
      <c r="B521" s="41">
        <v>91</v>
      </c>
      <c r="C521" s="50" t="s">
        <v>816</v>
      </c>
      <c r="D521" s="41" t="str">
        <f>VLOOKUP(C521,'MASTER PURCHASE PARTY'!$B$4:$E$50002,2,FALSE)</f>
        <v>27AAHFP1154B1ZN</v>
      </c>
      <c r="E521" s="56" t="s">
        <v>1048</v>
      </c>
      <c r="F521" s="69">
        <v>43629</v>
      </c>
      <c r="G521" s="69"/>
      <c r="H521" s="69"/>
      <c r="I521" s="69"/>
      <c r="J521" s="69"/>
      <c r="K521" s="69"/>
      <c r="L521" s="41" t="s">
        <v>787</v>
      </c>
      <c r="M521" s="12" t="s">
        <v>1545</v>
      </c>
      <c r="N521" s="28">
        <v>15720</v>
      </c>
      <c r="O521" s="20">
        <f t="shared" si="9"/>
        <v>786</v>
      </c>
      <c r="P521" s="284">
        <v>0</v>
      </c>
      <c r="Q521" s="284">
        <v>393</v>
      </c>
      <c r="R521" s="284">
        <v>393</v>
      </c>
      <c r="S521" s="284">
        <v>0</v>
      </c>
      <c r="T521" s="27">
        <v>16506</v>
      </c>
      <c r="U521" s="53">
        <v>60</v>
      </c>
      <c r="V521" s="12">
        <v>63071030</v>
      </c>
      <c r="W521" s="20">
        <f>VLOOKUP(V521,'MASTER PUR-HSN'!$A$4:$E$506,5,FALSE)</f>
        <v>5</v>
      </c>
      <c r="X521" s="12" t="s">
        <v>1482</v>
      </c>
      <c r="Y521" s="41" t="str">
        <f>VLOOKUP(C521,'MASTER PURCHASE PARTY'!$B$4:$E$50002,4,FALSE)</f>
        <v>Local</v>
      </c>
    </row>
    <row r="522" spans="1:25">
      <c r="A522" s="45">
        <v>43617</v>
      </c>
      <c r="B522" s="41">
        <v>92</v>
      </c>
      <c r="C522" s="50" t="s">
        <v>873</v>
      </c>
      <c r="D522" s="41" t="str">
        <f>VLOOKUP(C522,'MASTER PURCHASE PARTY'!$B$4:$E$50002,2,FALSE)</f>
        <v>27AACFA1881H1ZL</v>
      </c>
      <c r="E522" s="51">
        <v>2837</v>
      </c>
      <c r="F522" s="69">
        <v>43630</v>
      </c>
      <c r="G522" s="69"/>
      <c r="H522" s="69"/>
      <c r="I522" s="69"/>
      <c r="J522" s="69"/>
      <c r="K522" s="69"/>
      <c r="L522" s="41" t="s">
        <v>787</v>
      </c>
      <c r="M522" s="12" t="s">
        <v>1545</v>
      </c>
      <c r="N522" s="28">
        <v>1668</v>
      </c>
      <c r="O522" s="20">
        <f t="shared" si="9"/>
        <v>467.03999999999996</v>
      </c>
      <c r="P522" s="284">
        <v>0</v>
      </c>
      <c r="Q522" s="284">
        <v>233.51999999999998</v>
      </c>
      <c r="R522" s="284">
        <v>233.51999999999998</v>
      </c>
      <c r="S522" s="284">
        <v>0</v>
      </c>
      <c r="T522" s="27">
        <v>2135.04</v>
      </c>
      <c r="U522" s="53">
        <v>600</v>
      </c>
      <c r="V522" s="12">
        <v>87141900</v>
      </c>
      <c r="W522" s="20">
        <f>VLOOKUP(V522,'MASTER PUR-HSN'!$A$4:$E$506,5,FALSE)</f>
        <v>28</v>
      </c>
      <c r="X522" s="12" t="s">
        <v>1482</v>
      </c>
      <c r="Y522" s="41" t="str">
        <f>VLOOKUP(C522,'MASTER PURCHASE PARTY'!$B$4:$E$50002,4,FALSE)</f>
        <v>Local</v>
      </c>
    </row>
    <row r="523" spans="1:25">
      <c r="A523" s="45">
        <v>43617</v>
      </c>
      <c r="B523" s="41">
        <v>93</v>
      </c>
      <c r="C523" s="50" t="s">
        <v>786</v>
      </c>
      <c r="D523" s="41" t="str">
        <f>VLOOKUP(C523,'MASTER PURCHASE PARTY'!$B$4:$E$50002,2,FALSE)</f>
        <v>27AAECM8871A1ZF</v>
      </c>
      <c r="E523" s="51">
        <v>192002478</v>
      </c>
      <c r="F523" s="69">
        <v>43630</v>
      </c>
      <c r="G523" s="69"/>
      <c r="H523" s="69"/>
      <c r="I523" s="69"/>
      <c r="J523" s="69"/>
      <c r="K523" s="69"/>
      <c r="L523" s="41" t="s">
        <v>787</v>
      </c>
      <c r="M523" s="12" t="s">
        <v>1545</v>
      </c>
      <c r="N523" s="28">
        <v>17483.52</v>
      </c>
      <c r="O523" s="20">
        <f t="shared" si="9"/>
        <v>4895.3856000000005</v>
      </c>
      <c r="P523" s="284">
        <v>0</v>
      </c>
      <c r="Q523" s="284">
        <v>2447.6928000000003</v>
      </c>
      <c r="R523" s="284">
        <v>2447.6928000000003</v>
      </c>
      <c r="S523" s="284">
        <v>0</v>
      </c>
      <c r="T523" s="27">
        <v>22378.895600000003</v>
      </c>
      <c r="U523" s="53">
        <v>12</v>
      </c>
      <c r="V523" s="12">
        <v>87089900</v>
      </c>
      <c r="W523" s="20">
        <f>VLOOKUP(V523,'MASTER PUR-HSN'!$A$4:$E$506,5,FALSE)</f>
        <v>28</v>
      </c>
      <c r="X523" s="12" t="s">
        <v>1482</v>
      </c>
      <c r="Y523" s="41" t="str">
        <f>VLOOKUP(C523,'MASTER PURCHASE PARTY'!$B$4:$E$50002,4,FALSE)</f>
        <v>Local</v>
      </c>
    </row>
    <row r="524" spans="1:25">
      <c r="A524" s="45">
        <v>43617</v>
      </c>
      <c r="B524" s="41">
        <v>94</v>
      </c>
      <c r="C524" s="50" t="s">
        <v>786</v>
      </c>
      <c r="D524" s="41" t="str">
        <f>VLOOKUP(C524,'MASTER PURCHASE PARTY'!$B$4:$E$50002,2,FALSE)</f>
        <v>27AAECM8871A1ZF</v>
      </c>
      <c r="E524" s="51">
        <v>192002179</v>
      </c>
      <c r="F524" s="69">
        <v>43630</v>
      </c>
      <c r="G524" s="69"/>
      <c r="H524" s="69"/>
      <c r="I524" s="69"/>
      <c r="J524" s="69"/>
      <c r="K524" s="69"/>
      <c r="L524" s="41" t="s">
        <v>787</v>
      </c>
      <c r="M524" s="12" t="s">
        <v>1545</v>
      </c>
      <c r="N524" s="28">
        <v>17483.52</v>
      </c>
      <c r="O524" s="20">
        <f t="shared" si="9"/>
        <v>4895.3856000000005</v>
      </c>
      <c r="P524" s="284">
        <v>0</v>
      </c>
      <c r="Q524" s="284">
        <v>2447.6928000000003</v>
      </c>
      <c r="R524" s="284">
        <v>2447.6928000000003</v>
      </c>
      <c r="S524" s="284">
        <v>0</v>
      </c>
      <c r="T524" s="27">
        <v>22378.895600000003</v>
      </c>
      <c r="U524" s="53">
        <v>12</v>
      </c>
      <c r="V524" s="12">
        <v>87089900</v>
      </c>
      <c r="W524" s="20">
        <f>VLOOKUP(V524,'MASTER PUR-HSN'!$A$4:$E$506,5,FALSE)</f>
        <v>28</v>
      </c>
      <c r="X524" s="12" t="s">
        <v>1482</v>
      </c>
      <c r="Y524" s="41" t="str">
        <f>VLOOKUP(C524,'MASTER PURCHASE PARTY'!$B$4:$E$50002,4,FALSE)</f>
        <v>Local</v>
      </c>
    </row>
    <row r="525" spans="1:25">
      <c r="A525" s="45">
        <v>43617</v>
      </c>
      <c r="B525" s="41">
        <v>95</v>
      </c>
      <c r="C525" s="50" t="s">
        <v>789</v>
      </c>
      <c r="D525" s="41" t="str">
        <f>VLOOKUP(C525,'MASTER PURCHASE PARTY'!$B$4:$E$50002,2,FALSE)</f>
        <v>27AAACT1848E1ZH</v>
      </c>
      <c r="E525" s="56" t="s">
        <v>1049</v>
      </c>
      <c r="F525" s="69">
        <v>43630</v>
      </c>
      <c r="G525" s="69"/>
      <c r="H525" s="69"/>
      <c r="I525" s="69"/>
      <c r="J525" s="69"/>
      <c r="K525" s="69"/>
      <c r="L525" s="41" t="s">
        <v>787</v>
      </c>
      <c r="M525" s="12" t="s">
        <v>1545</v>
      </c>
      <c r="N525" s="28">
        <v>10280.84</v>
      </c>
      <c r="O525" s="20">
        <f t="shared" si="9"/>
        <v>2878.6352000000002</v>
      </c>
      <c r="P525" s="284">
        <v>0</v>
      </c>
      <c r="Q525" s="284">
        <v>1439.3176000000001</v>
      </c>
      <c r="R525" s="284">
        <v>1439.3176000000001</v>
      </c>
      <c r="S525" s="284">
        <v>0</v>
      </c>
      <c r="T525" s="27">
        <v>13159.475200000001</v>
      </c>
      <c r="U525" s="53">
        <v>68</v>
      </c>
      <c r="V525" s="12">
        <v>87089900</v>
      </c>
      <c r="W525" s="20">
        <f>VLOOKUP(V525,'MASTER PUR-HSN'!$A$4:$E$506,5,FALSE)</f>
        <v>28</v>
      </c>
      <c r="X525" s="12" t="s">
        <v>1482</v>
      </c>
      <c r="Y525" s="41" t="str">
        <f>VLOOKUP(C525,'MASTER PURCHASE PARTY'!$B$4:$E$50002,4,FALSE)</f>
        <v>Local</v>
      </c>
    </row>
    <row r="526" spans="1:25">
      <c r="A526" s="45">
        <v>43617</v>
      </c>
      <c r="B526" s="41">
        <v>96</v>
      </c>
      <c r="C526" s="50" t="s">
        <v>834</v>
      </c>
      <c r="D526" s="41" t="str">
        <f>VLOOKUP(C526,'MASTER PURCHASE PARTY'!$B$4:$E$50002,2,FALSE)</f>
        <v>23AAACT6376M1ZZ</v>
      </c>
      <c r="E526" s="51">
        <v>19606798</v>
      </c>
      <c r="F526" s="69">
        <v>43629</v>
      </c>
      <c r="G526" s="69"/>
      <c r="H526" s="69"/>
      <c r="I526" s="69"/>
      <c r="J526" s="69"/>
      <c r="K526" s="69"/>
      <c r="L526" s="41" t="s">
        <v>787</v>
      </c>
      <c r="M526" s="12" t="s">
        <v>1545</v>
      </c>
      <c r="N526" s="28">
        <v>23606.92</v>
      </c>
      <c r="O526" s="20">
        <f t="shared" ref="O526:O589" si="10">+P526+Q526+R526+S526</f>
        <v>6609.9376000000002</v>
      </c>
      <c r="P526" s="284">
        <v>6609.9376000000002</v>
      </c>
      <c r="Q526" s="284">
        <v>0</v>
      </c>
      <c r="R526" s="284">
        <v>0</v>
      </c>
      <c r="S526" s="284">
        <v>0</v>
      </c>
      <c r="T526" s="27">
        <v>30216.857599999999</v>
      </c>
      <c r="U526" s="53">
        <v>46</v>
      </c>
      <c r="V526" s="12">
        <v>87081090</v>
      </c>
      <c r="W526" s="20">
        <f>VLOOKUP(V526,'MASTER PUR-HSN'!$A$4:$E$506,5,FALSE)</f>
        <v>28</v>
      </c>
      <c r="X526" s="12" t="s">
        <v>1482</v>
      </c>
      <c r="Y526" s="41" t="str">
        <f>VLOOKUP(C526,'MASTER PURCHASE PARTY'!$B$4:$E$50002,4,FALSE)</f>
        <v>Oms</v>
      </c>
    </row>
    <row r="527" spans="1:25">
      <c r="A527" s="45">
        <v>43617</v>
      </c>
      <c r="B527" s="41">
        <v>97</v>
      </c>
      <c r="C527" s="50" t="s">
        <v>834</v>
      </c>
      <c r="D527" s="41" t="str">
        <f>VLOOKUP(C527,'MASTER PURCHASE PARTY'!$B$4:$E$50002,2,FALSE)</f>
        <v>23AAACT6376M1ZZ</v>
      </c>
      <c r="E527" s="51">
        <v>19606799</v>
      </c>
      <c r="F527" s="69">
        <v>43629</v>
      </c>
      <c r="G527" s="69"/>
      <c r="H527" s="69"/>
      <c r="I527" s="69"/>
      <c r="J527" s="69"/>
      <c r="K527" s="69"/>
      <c r="L527" s="41" t="s">
        <v>787</v>
      </c>
      <c r="M527" s="12" t="s">
        <v>1545</v>
      </c>
      <c r="N527" s="28">
        <v>15065.24</v>
      </c>
      <c r="O527" s="20">
        <f t="shared" si="10"/>
        <v>4218.2672000000002</v>
      </c>
      <c r="P527" s="284">
        <v>4218.2672000000002</v>
      </c>
      <c r="Q527" s="284">
        <v>0</v>
      </c>
      <c r="R527" s="284">
        <v>0</v>
      </c>
      <c r="S527" s="284">
        <v>0</v>
      </c>
      <c r="T527" s="27">
        <v>19283.5072</v>
      </c>
      <c r="U527" s="53">
        <v>18</v>
      </c>
      <c r="V527" s="12">
        <v>87081090</v>
      </c>
      <c r="W527" s="20">
        <f>VLOOKUP(V527,'MASTER PUR-HSN'!$A$4:$E$506,5,FALSE)</f>
        <v>28</v>
      </c>
      <c r="X527" s="12" t="s">
        <v>1482</v>
      </c>
      <c r="Y527" s="41" t="str">
        <f>VLOOKUP(C527,'MASTER PURCHASE PARTY'!$B$4:$E$50002,4,FALSE)</f>
        <v>Oms</v>
      </c>
    </row>
    <row r="528" spans="1:25">
      <c r="A528" s="45">
        <v>43617</v>
      </c>
      <c r="B528" s="41">
        <v>98</v>
      </c>
      <c r="C528" s="50" t="s">
        <v>792</v>
      </c>
      <c r="D528" s="41" t="str">
        <f>VLOOKUP(C528,'MASTER PURCHASE PARTY'!$B$4:$E$50002,2,FALSE)</f>
        <v>27AABCO8467D1ZA</v>
      </c>
      <c r="E528" s="56" t="s">
        <v>1050</v>
      </c>
      <c r="F528" s="69">
        <v>43631</v>
      </c>
      <c r="G528" s="69"/>
      <c r="H528" s="69"/>
      <c r="I528" s="69"/>
      <c r="J528" s="69"/>
      <c r="K528" s="69"/>
      <c r="L528" s="41" t="s">
        <v>787</v>
      </c>
      <c r="M528" s="12" t="s">
        <v>1545</v>
      </c>
      <c r="N528" s="28">
        <v>40650</v>
      </c>
      <c r="O528" s="20">
        <f t="shared" si="10"/>
        <v>7317</v>
      </c>
      <c r="P528" s="284">
        <v>0</v>
      </c>
      <c r="Q528" s="284">
        <v>3658.5</v>
      </c>
      <c r="R528" s="284">
        <v>3658.5</v>
      </c>
      <c r="S528" s="284">
        <v>0</v>
      </c>
      <c r="T528" s="27">
        <v>47967</v>
      </c>
      <c r="U528" s="53">
        <v>0</v>
      </c>
      <c r="V528" s="12" t="s">
        <v>1051</v>
      </c>
      <c r="W528" s="20">
        <f>VLOOKUP(V528,'MASTER PUR-HSN'!$A$4:$E$506,5,FALSE)</f>
        <v>18</v>
      </c>
      <c r="X528" s="12" t="s">
        <v>1482</v>
      </c>
      <c r="Y528" s="41" t="str">
        <f>VLOOKUP(C528,'MASTER PURCHASE PARTY'!$B$4:$E$50002,4,FALSE)</f>
        <v>Local</v>
      </c>
    </row>
    <row r="529" spans="1:25">
      <c r="A529" s="45">
        <v>43617</v>
      </c>
      <c r="B529" s="41">
        <v>99</v>
      </c>
      <c r="C529" s="50" t="s">
        <v>806</v>
      </c>
      <c r="D529" s="41" t="str">
        <f>VLOOKUP(C529,'MASTER PURCHASE PARTY'!$B$4:$E$50002,2,FALSE)</f>
        <v>27AAECD2713N1ZK</v>
      </c>
      <c r="E529" s="51">
        <v>7887984587</v>
      </c>
      <c r="F529" s="69">
        <v>43630</v>
      </c>
      <c r="G529" s="69"/>
      <c r="H529" s="69"/>
      <c r="I529" s="69"/>
      <c r="J529" s="69"/>
      <c r="K529" s="69"/>
      <c r="L529" s="41" t="s">
        <v>787</v>
      </c>
      <c r="M529" s="12" t="s">
        <v>1545</v>
      </c>
      <c r="N529" s="28">
        <v>10176</v>
      </c>
      <c r="O529" s="20">
        <f t="shared" si="10"/>
        <v>1831.68</v>
      </c>
      <c r="P529" s="284">
        <v>0</v>
      </c>
      <c r="Q529" s="284">
        <v>915.84</v>
      </c>
      <c r="R529" s="284">
        <v>915.84</v>
      </c>
      <c r="S529" s="284">
        <v>0</v>
      </c>
      <c r="T529" s="27">
        <v>12008</v>
      </c>
      <c r="U529" s="53">
        <v>24</v>
      </c>
      <c r="V529" s="12">
        <v>39119090</v>
      </c>
      <c r="W529" s="20">
        <f>VLOOKUP(V529,'MASTER PUR-HSN'!$A$4:$E$506,5,FALSE)</f>
        <v>18</v>
      </c>
      <c r="X529" s="12" t="s">
        <v>1482</v>
      </c>
      <c r="Y529" s="41" t="str">
        <f>VLOOKUP(C529,'MASTER PURCHASE PARTY'!$B$4:$E$50002,4,FALSE)</f>
        <v>Local</v>
      </c>
    </row>
    <row r="530" spans="1:25">
      <c r="A530" s="45">
        <v>43617</v>
      </c>
      <c r="B530" s="41"/>
      <c r="C530" s="50" t="s">
        <v>806</v>
      </c>
      <c r="D530" s="41" t="str">
        <f>VLOOKUP(C530,'MASTER PURCHASE PARTY'!$B$4:$E$50002,2,FALSE)</f>
        <v>27AAECD2713N1ZK</v>
      </c>
      <c r="E530" s="51">
        <v>7887984587</v>
      </c>
      <c r="F530" s="69">
        <v>43630</v>
      </c>
      <c r="G530" s="69"/>
      <c r="H530" s="69"/>
      <c r="I530" s="69"/>
      <c r="J530" s="69"/>
      <c r="K530" s="69"/>
      <c r="L530" s="41" t="s">
        <v>787</v>
      </c>
      <c r="M530" s="12" t="s">
        <v>1545</v>
      </c>
      <c r="N530" s="28">
        <v>7500</v>
      </c>
      <c r="O530" s="20">
        <f t="shared" si="10"/>
        <v>1350</v>
      </c>
      <c r="P530" s="284">
        <v>0</v>
      </c>
      <c r="Q530" s="284">
        <v>675</v>
      </c>
      <c r="R530" s="284">
        <v>675</v>
      </c>
      <c r="S530" s="284">
        <v>0</v>
      </c>
      <c r="T530" s="27">
        <v>8850</v>
      </c>
      <c r="U530" s="53">
        <v>60</v>
      </c>
      <c r="V530" s="12">
        <v>38140010</v>
      </c>
      <c r="W530" s="20">
        <f>VLOOKUP(V530,'MASTER PUR-HSN'!$A$4:$E$506,5,FALSE)</f>
        <v>18</v>
      </c>
      <c r="X530" s="12" t="s">
        <v>1482</v>
      </c>
      <c r="Y530" s="41" t="str">
        <f>VLOOKUP(C530,'MASTER PURCHASE PARTY'!$B$4:$E$50002,4,FALSE)</f>
        <v>Local</v>
      </c>
    </row>
    <row r="531" spans="1:25">
      <c r="A531" s="45">
        <v>43617</v>
      </c>
      <c r="B531" s="41">
        <v>100</v>
      </c>
      <c r="C531" s="50" t="s">
        <v>873</v>
      </c>
      <c r="D531" s="41" t="str">
        <f>VLOOKUP(C531,'MASTER PURCHASE PARTY'!$B$4:$E$50002,2,FALSE)</f>
        <v>27AACFA1881H1ZL</v>
      </c>
      <c r="E531" s="51">
        <v>2854</v>
      </c>
      <c r="F531" s="69">
        <v>43631</v>
      </c>
      <c r="G531" s="69"/>
      <c r="H531" s="69"/>
      <c r="I531" s="69"/>
      <c r="J531" s="69"/>
      <c r="K531" s="69"/>
      <c r="L531" s="41" t="s">
        <v>787</v>
      </c>
      <c r="M531" s="12" t="s">
        <v>1545</v>
      </c>
      <c r="N531" s="28">
        <v>2224</v>
      </c>
      <c r="O531" s="20">
        <f t="shared" si="10"/>
        <v>622.71999999999991</v>
      </c>
      <c r="P531" s="284">
        <v>0</v>
      </c>
      <c r="Q531" s="284">
        <v>311.35999999999996</v>
      </c>
      <c r="R531" s="284">
        <v>311.35999999999996</v>
      </c>
      <c r="S531" s="284">
        <v>0</v>
      </c>
      <c r="T531" s="27">
        <v>2846.7200000000003</v>
      </c>
      <c r="U531" s="53">
        <v>800</v>
      </c>
      <c r="V531" s="12">
        <v>87141900</v>
      </c>
      <c r="W531" s="20">
        <f>VLOOKUP(V531,'MASTER PUR-HSN'!$A$4:$E$506,5,FALSE)</f>
        <v>28</v>
      </c>
      <c r="X531" s="12" t="s">
        <v>1482</v>
      </c>
      <c r="Y531" s="41" t="str">
        <f>VLOOKUP(C531,'MASTER PURCHASE PARTY'!$B$4:$E$50002,4,FALSE)</f>
        <v>Local</v>
      </c>
    </row>
    <row r="532" spans="1:25">
      <c r="A532" s="45">
        <v>43617</v>
      </c>
      <c r="B532" s="41">
        <v>101</v>
      </c>
      <c r="C532" s="50" t="s">
        <v>873</v>
      </c>
      <c r="D532" s="41" t="str">
        <f>VLOOKUP(C532,'MASTER PURCHASE PARTY'!$B$4:$E$50002,2,FALSE)</f>
        <v>27AACFA1881H1ZL</v>
      </c>
      <c r="E532" s="51">
        <v>2870</v>
      </c>
      <c r="F532" s="69">
        <v>43631</v>
      </c>
      <c r="G532" s="69"/>
      <c r="H532" s="69"/>
      <c r="I532" s="69"/>
      <c r="J532" s="69"/>
      <c r="K532" s="69"/>
      <c r="L532" s="41" t="s">
        <v>787</v>
      </c>
      <c r="M532" s="12" t="s">
        <v>1545</v>
      </c>
      <c r="N532" s="28">
        <v>2780</v>
      </c>
      <c r="O532" s="20">
        <f t="shared" si="10"/>
        <v>778.4</v>
      </c>
      <c r="P532" s="284">
        <v>0</v>
      </c>
      <c r="Q532" s="284">
        <v>389.2</v>
      </c>
      <c r="R532" s="284">
        <v>389.2</v>
      </c>
      <c r="S532" s="284">
        <v>0</v>
      </c>
      <c r="T532" s="27">
        <v>3558.3999999999996</v>
      </c>
      <c r="U532" s="53">
        <v>1000</v>
      </c>
      <c r="V532" s="12">
        <v>87141900</v>
      </c>
      <c r="W532" s="20">
        <f>VLOOKUP(V532,'MASTER PUR-HSN'!$A$4:$E$506,5,FALSE)</f>
        <v>28</v>
      </c>
      <c r="X532" s="12" t="s">
        <v>1482</v>
      </c>
      <c r="Y532" s="41" t="str">
        <f>VLOOKUP(C532,'MASTER PURCHASE PARTY'!$B$4:$E$50002,4,FALSE)</f>
        <v>Local</v>
      </c>
    </row>
    <row r="533" spans="1:25">
      <c r="A533" s="45">
        <v>43617</v>
      </c>
      <c r="B533" s="41">
        <v>102</v>
      </c>
      <c r="C533" s="50" t="s">
        <v>810</v>
      </c>
      <c r="D533" s="41" t="str">
        <f>VLOOKUP(C533,'MASTER PURCHASE PARTY'!$B$4:$E$50002,2,FALSE)</f>
        <v>27AMMPB3648M1ZO</v>
      </c>
      <c r="E533" s="51">
        <v>1325</v>
      </c>
      <c r="F533" s="69">
        <v>43631</v>
      </c>
      <c r="G533" s="69"/>
      <c r="H533" s="69"/>
      <c r="I533" s="69"/>
      <c r="J533" s="69"/>
      <c r="K533" s="69"/>
      <c r="L533" s="41" t="s">
        <v>787</v>
      </c>
      <c r="M533" s="12" t="s">
        <v>1545</v>
      </c>
      <c r="N533" s="28">
        <v>28737.5</v>
      </c>
      <c r="O533" s="20">
        <f t="shared" si="10"/>
        <v>5172.75</v>
      </c>
      <c r="P533" s="284">
        <v>0</v>
      </c>
      <c r="Q533" s="284">
        <v>2586.375</v>
      </c>
      <c r="R533" s="284">
        <v>2586.375</v>
      </c>
      <c r="S533" s="284">
        <v>0</v>
      </c>
      <c r="T533" s="27">
        <v>33910</v>
      </c>
      <c r="U533" s="53">
        <v>1250</v>
      </c>
      <c r="V533" s="12">
        <v>85129000</v>
      </c>
      <c r="W533" s="20">
        <f>VLOOKUP(V533,'MASTER PUR-HSN'!$A$4:$E$506,5,FALSE)</f>
        <v>18</v>
      </c>
      <c r="X533" s="12" t="s">
        <v>1482</v>
      </c>
      <c r="Y533" s="41" t="str">
        <f>VLOOKUP(C533,'MASTER PURCHASE PARTY'!$B$4:$E$50002,4,FALSE)</f>
        <v>Local</v>
      </c>
    </row>
    <row r="534" spans="1:25">
      <c r="A534" s="45">
        <v>43617</v>
      </c>
      <c r="B534" s="41">
        <v>103</v>
      </c>
      <c r="C534" s="50" t="s">
        <v>806</v>
      </c>
      <c r="D534" s="41" t="str">
        <f>VLOOKUP(C534,'MASTER PURCHASE PARTY'!$B$4:$E$50002,2,FALSE)</f>
        <v>27AAECD2713N1ZK</v>
      </c>
      <c r="E534" s="51">
        <v>7887984262</v>
      </c>
      <c r="F534" s="69">
        <v>43624</v>
      </c>
      <c r="G534" s="69"/>
      <c r="H534" s="69"/>
      <c r="I534" s="69"/>
      <c r="J534" s="69"/>
      <c r="K534" s="69"/>
      <c r="L534" s="41" t="s">
        <v>787</v>
      </c>
      <c r="M534" s="12" t="s">
        <v>1545</v>
      </c>
      <c r="N534" s="28">
        <v>2251</v>
      </c>
      <c r="O534" s="20">
        <f t="shared" si="10"/>
        <v>405.18</v>
      </c>
      <c r="P534" s="284">
        <v>0</v>
      </c>
      <c r="Q534" s="284">
        <v>202.59</v>
      </c>
      <c r="R534" s="284">
        <v>202.59</v>
      </c>
      <c r="S534" s="284">
        <v>0</v>
      </c>
      <c r="T534" s="27">
        <v>2656.0000000000005</v>
      </c>
      <c r="U534" s="53">
        <v>1</v>
      </c>
      <c r="V534" s="12">
        <v>32129090</v>
      </c>
      <c r="W534" s="20">
        <f>VLOOKUP(V534,'MASTER PUR-HSN'!$A$4:$E$506,5,FALSE)</f>
        <v>18</v>
      </c>
      <c r="X534" s="12" t="s">
        <v>1482</v>
      </c>
      <c r="Y534" s="41" t="str">
        <f>VLOOKUP(C534,'MASTER PURCHASE PARTY'!$B$4:$E$50002,4,FALSE)</f>
        <v>Local</v>
      </c>
    </row>
    <row r="535" spans="1:25">
      <c r="A535" s="45">
        <v>43617</v>
      </c>
      <c r="B535" s="41">
        <v>104</v>
      </c>
      <c r="C535" s="50" t="s">
        <v>806</v>
      </c>
      <c r="D535" s="41" t="str">
        <f>VLOOKUP(C535,'MASTER PURCHASE PARTY'!$B$4:$E$50002,2,FALSE)</f>
        <v>27AAECD2713N1ZK</v>
      </c>
      <c r="E535" s="51">
        <v>7887984587</v>
      </c>
      <c r="F535" s="69">
        <v>43628</v>
      </c>
      <c r="G535" s="69"/>
      <c r="H535" s="69"/>
      <c r="I535" s="69"/>
      <c r="J535" s="69"/>
      <c r="K535" s="69"/>
      <c r="L535" s="41" t="s">
        <v>787</v>
      </c>
      <c r="M535" s="12" t="s">
        <v>1545</v>
      </c>
      <c r="N535" s="28">
        <v>3274</v>
      </c>
      <c r="O535" s="20">
        <f t="shared" si="10"/>
        <v>589.32000000000005</v>
      </c>
      <c r="P535" s="284">
        <v>0</v>
      </c>
      <c r="Q535" s="284">
        <v>294.66000000000003</v>
      </c>
      <c r="R535" s="284">
        <v>294.66000000000003</v>
      </c>
      <c r="S535" s="284">
        <v>0</v>
      </c>
      <c r="T535" s="27">
        <v>3862.9999999999995</v>
      </c>
      <c r="U535" s="53">
        <v>1</v>
      </c>
      <c r="V535" s="12">
        <v>32129090</v>
      </c>
      <c r="W535" s="20">
        <f>VLOOKUP(V535,'MASTER PUR-HSN'!$A$4:$E$506,5,FALSE)</f>
        <v>18</v>
      </c>
      <c r="X535" s="12" t="s">
        <v>1482</v>
      </c>
      <c r="Y535" s="41" t="str">
        <f>VLOOKUP(C535,'MASTER PURCHASE PARTY'!$B$4:$E$50002,4,FALSE)</f>
        <v>Local</v>
      </c>
    </row>
    <row r="536" spans="1:25">
      <c r="A536" s="45">
        <v>43617</v>
      </c>
      <c r="B536" s="41">
        <v>105</v>
      </c>
      <c r="C536" s="50" t="s">
        <v>806</v>
      </c>
      <c r="D536" s="41" t="str">
        <f>VLOOKUP(C536,'MASTER PURCHASE PARTY'!$B$4:$E$50002,2,FALSE)</f>
        <v>27AAECD2713N1ZK</v>
      </c>
      <c r="E536" s="51">
        <v>7887984630</v>
      </c>
      <c r="F536" s="69">
        <v>43631</v>
      </c>
      <c r="G536" s="69"/>
      <c r="H536" s="69"/>
      <c r="I536" s="69"/>
      <c r="J536" s="69"/>
      <c r="K536" s="69"/>
      <c r="L536" s="41" t="s">
        <v>787</v>
      </c>
      <c r="M536" s="12" t="s">
        <v>1545</v>
      </c>
      <c r="N536" s="28">
        <v>23920</v>
      </c>
      <c r="O536" s="20">
        <f t="shared" si="10"/>
        <v>4305.5999999999995</v>
      </c>
      <c r="P536" s="284">
        <v>0</v>
      </c>
      <c r="Q536" s="284">
        <v>2152.7999999999997</v>
      </c>
      <c r="R536" s="284">
        <v>2152.7999999999997</v>
      </c>
      <c r="S536" s="284">
        <v>0</v>
      </c>
      <c r="T536" s="27">
        <v>28225.599999999999</v>
      </c>
      <c r="U536" s="53">
        <v>40</v>
      </c>
      <c r="V536" s="12">
        <v>32082090</v>
      </c>
      <c r="W536" s="20">
        <f>VLOOKUP(V536,'MASTER PUR-HSN'!$A$4:$E$506,5,FALSE)</f>
        <v>18</v>
      </c>
      <c r="X536" s="12" t="s">
        <v>1482</v>
      </c>
      <c r="Y536" s="41" t="str">
        <f>VLOOKUP(C536,'MASTER PURCHASE PARTY'!$B$4:$E$50002,4,FALSE)</f>
        <v>Local</v>
      </c>
    </row>
    <row r="537" spans="1:25">
      <c r="A537" s="45">
        <v>43617</v>
      </c>
      <c r="B537" s="41"/>
      <c r="C537" s="50" t="s">
        <v>806</v>
      </c>
      <c r="D537" s="41" t="str">
        <f>VLOOKUP(C537,'MASTER PURCHASE PARTY'!$B$4:$E$50002,2,FALSE)</f>
        <v>27AAECD2713N1ZK</v>
      </c>
      <c r="E537" s="51">
        <v>7887984630</v>
      </c>
      <c r="F537" s="69">
        <v>43631</v>
      </c>
      <c r="G537" s="69"/>
      <c r="H537" s="69"/>
      <c r="I537" s="69"/>
      <c r="J537" s="69"/>
      <c r="K537" s="69"/>
      <c r="L537" s="41" t="s">
        <v>787</v>
      </c>
      <c r="M537" s="12" t="s">
        <v>1545</v>
      </c>
      <c r="N537" s="28">
        <v>1190</v>
      </c>
      <c r="O537" s="20">
        <f t="shared" si="10"/>
        <v>214.20000000000002</v>
      </c>
      <c r="P537" s="284">
        <v>0</v>
      </c>
      <c r="Q537" s="284">
        <v>107.10000000000001</v>
      </c>
      <c r="R537" s="284">
        <v>107.10000000000001</v>
      </c>
      <c r="S537" s="284">
        <v>0</v>
      </c>
      <c r="T537" s="27">
        <v>1404.1999999999998</v>
      </c>
      <c r="U537" s="53">
        <v>2</v>
      </c>
      <c r="V537" s="12">
        <v>39119090</v>
      </c>
      <c r="W537" s="20">
        <f>VLOOKUP(V537,'MASTER PUR-HSN'!$A$4:$E$506,5,FALSE)</f>
        <v>18</v>
      </c>
      <c r="X537" s="12" t="s">
        <v>1482</v>
      </c>
      <c r="Y537" s="41" t="str">
        <f>VLOOKUP(C537,'MASTER PURCHASE PARTY'!$B$4:$E$50002,4,FALSE)</f>
        <v>Local</v>
      </c>
    </row>
    <row r="538" spans="1:25">
      <c r="A538" s="45">
        <v>43617</v>
      </c>
      <c r="B538" s="41"/>
      <c r="C538" s="50" t="s">
        <v>806</v>
      </c>
      <c r="D538" s="41" t="str">
        <f>VLOOKUP(C538,'MASTER PURCHASE PARTY'!$B$4:$E$50002,2,FALSE)</f>
        <v>27AAECD2713N1ZK</v>
      </c>
      <c r="E538" s="51">
        <v>7887984630</v>
      </c>
      <c r="F538" s="69">
        <v>43631</v>
      </c>
      <c r="G538" s="69"/>
      <c r="H538" s="69"/>
      <c r="I538" s="69"/>
      <c r="J538" s="69"/>
      <c r="K538" s="69"/>
      <c r="L538" s="41" t="s">
        <v>787</v>
      </c>
      <c r="M538" s="12" t="s">
        <v>1545</v>
      </c>
      <c r="N538" s="28">
        <v>10240</v>
      </c>
      <c r="O538" s="20">
        <f t="shared" si="10"/>
        <v>1843.2</v>
      </c>
      <c r="P538" s="284">
        <v>0</v>
      </c>
      <c r="Q538" s="284">
        <v>921.6</v>
      </c>
      <c r="R538" s="284">
        <v>921.6</v>
      </c>
      <c r="S538" s="284">
        <v>0</v>
      </c>
      <c r="T538" s="27">
        <v>12083.2</v>
      </c>
      <c r="U538" s="53">
        <v>16</v>
      </c>
      <c r="V538" s="12">
        <v>32089090</v>
      </c>
      <c r="W538" s="20">
        <f>VLOOKUP(V538,'MASTER PUR-HSN'!$A$4:$E$506,5,FALSE)</f>
        <v>18</v>
      </c>
      <c r="X538" s="12" t="s">
        <v>1482</v>
      </c>
      <c r="Y538" s="41" t="str">
        <f>VLOOKUP(C538,'MASTER PURCHASE PARTY'!$B$4:$E$50002,4,FALSE)</f>
        <v>Local</v>
      </c>
    </row>
    <row r="539" spans="1:25">
      <c r="A539" s="45">
        <v>43617</v>
      </c>
      <c r="B539" s="41">
        <v>106</v>
      </c>
      <c r="C539" s="50" t="s">
        <v>806</v>
      </c>
      <c r="D539" s="41" t="str">
        <f>VLOOKUP(C539,'MASTER PURCHASE PARTY'!$B$4:$E$50002,2,FALSE)</f>
        <v>27AAECD2713N1ZK</v>
      </c>
      <c r="E539" s="51">
        <v>7887984631</v>
      </c>
      <c r="F539" s="69">
        <v>43631</v>
      </c>
      <c r="G539" s="69"/>
      <c r="H539" s="69"/>
      <c r="I539" s="69"/>
      <c r="J539" s="69"/>
      <c r="K539" s="69"/>
      <c r="L539" s="41" t="s">
        <v>787</v>
      </c>
      <c r="M539" s="12" t="s">
        <v>1545</v>
      </c>
      <c r="N539" s="28">
        <v>17472</v>
      </c>
      <c r="O539" s="20">
        <f t="shared" si="10"/>
        <v>3144.96</v>
      </c>
      <c r="P539" s="284">
        <v>0</v>
      </c>
      <c r="Q539" s="284">
        <v>1572.48</v>
      </c>
      <c r="R539" s="284">
        <v>1572.48</v>
      </c>
      <c r="S539" s="284">
        <v>0</v>
      </c>
      <c r="T539" s="27">
        <v>20617</v>
      </c>
      <c r="U539" s="53">
        <v>16</v>
      </c>
      <c r="V539" s="12">
        <v>32082090</v>
      </c>
      <c r="W539" s="20">
        <f>VLOOKUP(V539,'MASTER PUR-HSN'!$A$4:$E$506,5,FALSE)</f>
        <v>18</v>
      </c>
      <c r="X539" s="12" t="s">
        <v>1482</v>
      </c>
      <c r="Y539" s="41" t="str">
        <f>VLOOKUP(C539,'MASTER PURCHASE PARTY'!$B$4:$E$50002,4,FALSE)</f>
        <v>Local</v>
      </c>
    </row>
    <row r="540" spans="1:25">
      <c r="A540" s="45">
        <v>43617</v>
      </c>
      <c r="B540" s="41">
        <v>107</v>
      </c>
      <c r="C540" s="50" t="s">
        <v>816</v>
      </c>
      <c r="D540" s="41" t="str">
        <f>VLOOKUP(C540,'MASTER PURCHASE PARTY'!$B$4:$E$50002,2,FALSE)</f>
        <v>27AAHFP1154B1ZN</v>
      </c>
      <c r="E540" s="56" t="s">
        <v>1052</v>
      </c>
      <c r="F540" s="69">
        <v>43631</v>
      </c>
      <c r="G540" s="69"/>
      <c r="H540" s="69"/>
      <c r="I540" s="69"/>
      <c r="J540" s="69"/>
      <c r="K540" s="69"/>
      <c r="L540" s="41" t="s">
        <v>787</v>
      </c>
      <c r="M540" s="12" t="s">
        <v>1545</v>
      </c>
      <c r="N540" s="28">
        <v>11718</v>
      </c>
      <c r="O540" s="20">
        <f t="shared" si="10"/>
        <v>585.90000000000009</v>
      </c>
      <c r="P540" s="284">
        <v>0</v>
      </c>
      <c r="Q540" s="284">
        <v>292.95000000000005</v>
      </c>
      <c r="R540" s="284">
        <v>292.95000000000005</v>
      </c>
      <c r="S540" s="284">
        <v>0</v>
      </c>
      <c r="T540" s="27">
        <v>12304.000000000002</v>
      </c>
      <c r="U540" s="53">
        <v>88</v>
      </c>
      <c r="V540" s="12">
        <v>5407</v>
      </c>
      <c r="W540" s="20">
        <f>VLOOKUP(V540,'MASTER PUR-HSN'!$A$4:$E$506,5,FALSE)</f>
        <v>5</v>
      </c>
      <c r="X540" s="12" t="s">
        <v>1482</v>
      </c>
      <c r="Y540" s="41" t="str">
        <f>VLOOKUP(C540,'MASTER PURCHASE PARTY'!$B$4:$E$50002,4,FALSE)</f>
        <v>Local</v>
      </c>
    </row>
    <row r="541" spans="1:25">
      <c r="A541" s="45">
        <v>43617</v>
      </c>
      <c r="B541" s="41">
        <v>108</v>
      </c>
      <c r="C541" s="50" t="s">
        <v>786</v>
      </c>
      <c r="D541" s="41" t="str">
        <f>VLOOKUP(C541,'MASTER PURCHASE PARTY'!$B$4:$E$50002,2,FALSE)</f>
        <v>27AAECM8871A1ZF</v>
      </c>
      <c r="E541" s="51">
        <v>192002521</v>
      </c>
      <c r="F541" s="69">
        <v>43631</v>
      </c>
      <c r="G541" s="69"/>
      <c r="H541" s="69"/>
      <c r="I541" s="69"/>
      <c r="J541" s="69"/>
      <c r="K541" s="69"/>
      <c r="L541" s="41" t="s">
        <v>787</v>
      </c>
      <c r="M541" s="12" t="s">
        <v>1545</v>
      </c>
      <c r="N541" s="28">
        <v>17483.52</v>
      </c>
      <c r="O541" s="20">
        <f t="shared" si="10"/>
        <v>4895.3856000000005</v>
      </c>
      <c r="P541" s="284">
        <v>0</v>
      </c>
      <c r="Q541" s="284">
        <v>2447.6928000000003</v>
      </c>
      <c r="R541" s="284">
        <v>2447.6928000000003</v>
      </c>
      <c r="S541" s="284">
        <v>0</v>
      </c>
      <c r="T541" s="27">
        <v>22378.895600000003</v>
      </c>
      <c r="U541" s="53">
        <v>12</v>
      </c>
      <c r="V541" s="12">
        <v>87089900</v>
      </c>
      <c r="W541" s="20">
        <f>VLOOKUP(V541,'MASTER PUR-HSN'!$A$4:$E$506,5,FALSE)</f>
        <v>28</v>
      </c>
      <c r="X541" s="12" t="s">
        <v>1482</v>
      </c>
      <c r="Y541" s="41" t="str">
        <f>VLOOKUP(C541,'MASTER PURCHASE PARTY'!$B$4:$E$50002,4,FALSE)</f>
        <v>Local</v>
      </c>
    </row>
    <row r="542" spans="1:25">
      <c r="A542" s="45">
        <v>43617</v>
      </c>
      <c r="B542" s="41">
        <v>109</v>
      </c>
      <c r="C542" s="50" t="s">
        <v>873</v>
      </c>
      <c r="D542" s="41" t="str">
        <f>VLOOKUP(C542,'MASTER PURCHASE PARTY'!$B$4:$E$50002,2,FALSE)</f>
        <v>27AACFA1881H1ZL</v>
      </c>
      <c r="E542" s="51">
        <v>2898</v>
      </c>
      <c r="F542" s="69">
        <v>43631</v>
      </c>
      <c r="G542" s="69"/>
      <c r="H542" s="69"/>
      <c r="I542" s="69"/>
      <c r="J542" s="69"/>
      <c r="K542" s="69"/>
      <c r="L542" s="41" t="s">
        <v>787</v>
      </c>
      <c r="M542" s="12" t="s">
        <v>1545</v>
      </c>
      <c r="N542" s="28">
        <v>4368.3</v>
      </c>
      <c r="O542" s="20">
        <f t="shared" si="10"/>
        <v>1223.124</v>
      </c>
      <c r="P542" s="284">
        <v>0</v>
      </c>
      <c r="Q542" s="284">
        <v>611.56200000000001</v>
      </c>
      <c r="R542" s="284">
        <v>611.56200000000001</v>
      </c>
      <c r="S542" s="284">
        <v>0</v>
      </c>
      <c r="T542" s="27">
        <v>5591.424</v>
      </c>
      <c r="U542" s="53">
        <v>1570</v>
      </c>
      <c r="V542" s="12">
        <v>87141900</v>
      </c>
      <c r="W542" s="20">
        <f>VLOOKUP(V542,'MASTER PUR-HSN'!$A$4:$E$506,5,FALSE)</f>
        <v>28</v>
      </c>
      <c r="X542" s="12" t="s">
        <v>1482</v>
      </c>
      <c r="Y542" s="41" t="str">
        <f>VLOOKUP(C542,'MASTER PURCHASE PARTY'!$B$4:$E$50002,4,FALSE)</f>
        <v>Local</v>
      </c>
    </row>
    <row r="543" spans="1:25">
      <c r="A543" s="45">
        <v>43617</v>
      </c>
      <c r="B543" s="41">
        <v>110</v>
      </c>
      <c r="C543" s="50" t="s">
        <v>922</v>
      </c>
      <c r="D543" s="41" t="str">
        <f>VLOOKUP(C543,'MASTER PURCHASE PARTY'!$B$4:$E$50002,2,FALSE)</f>
        <v>27AAZFM6461A1ZY</v>
      </c>
      <c r="E543" s="51">
        <v>1998</v>
      </c>
      <c r="F543" s="69">
        <v>43631</v>
      </c>
      <c r="G543" s="69"/>
      <c r="H543" s="69"/>
      <c r="I543" s="69"/>
      <c r="J543" s="69"/>
      <c r="K543" s="69"/>
      <c r="L543" s="41" t="s">
        <v>787</v>
      </c>
      <c r="M543" s="12" t="s">
        <v>1545</v>
      </c>
      <c r="N543" s="28">
        <v>40176</v>
      </c>
      <c r="O543" s="20">
        <f t="shared" si="10"/>
        <v>11249.279999999999</v>
      </c>
      <c r="P543" s="284">
        <v>0</v>
      </c>
      <c r="Q543" s="284">
        <v>5624.6399999999994</v>
      </c>
      <c r="R543" s="284">
        <v>5624.6399999999994</v>
      </c>
      <c r="S543" s="284">
        <v>0</v>
      </c>
      <c r="T543" s="27">
        <v>51425.279999999999</v>
      </c>
      <c r="U543" s="53">
        <v>1800</v>
      </c>
      <c r="V543" s="12">
        <v>87082900</v>
      </c>
      <c r="W543" s="20">
        <f>VLOOKUP(V543,'MASTER PUR-HSN'!$A$4:$E$506,5,FALSE)</f>
        <v>28</v>
      </c>
      <c r="X543" s="12" t="s">
        <v>1482</v>
      </c>
      <c r="Y543" s="41" t="str">
        <f>VLOOKUP(C543,'MASTER PURCHASE PARTY'!$B$4:$E$50002,4,FALSE)</f>
        <v>Local</v>
      </c>
    </row>
    <row r="544" spans="1:25">
      <c r="A544" s="45">
        <v>43617</v>
      </c>
      <c r="B544" s="41">
        <v>111</v>
      </c>
      <c r="C544" s="50" t="s">
        <v>922</v>
      </c>
      <c r="D544" s="41" t="str">
        <f>VLOOKUP(C544,'MASTER PURCHASE PARTY'!$B$4:$E$50002,2,FALSE)</f>
        <v>27AAZFM6461A1ZY</v>
      </c>
      <c r="E544" s="51">
        <v>1999</v>
      </c>
      <c r="F544" s="69">
        <v>43631</v>
      </c>
      <c r="G544" s="69"/>
      <c r="H544" s="69"/>
      <c r="I544" s="69"/>
      <c r="J544" s="69"/>
      <c r="K544" s="69"/>
      <c r="L544" s="41" t="s">
        <v>787</v>
      </c>
      <c r="M544" s="12" t="s">
        <v>1545</v>
      </c>
      <c r="N544" s="28">
        <v>35758.800000000003</v>
      </c>
      <c r="O544" s="20">
        <f t="shared" si="10"/>
        <v>10012.464</v>
      </c>
      <c r="P544" s="284">
        <v>0</v>
      </c>
      <c r="Q544" s="284">
        <v>5006.232</v>
      </c>
      <c r="R544" s="284">
        <v>5006.232</v>
      </c>
      <c r="S544" s="284">
        <v>0</v>
      </c>
      <c r="T544" s="27">
        <v>45771.26400000001</v>
      </c>
      <c r="U544" s="53">
        <v>840</v>
      </c>
      <c r="V544" s="12">
        <v>87082900</v>
      </c>
      <c r="W544" s="20">
        <f>VLOOKUP(V544,'MASTER PUR-HSN'!$A$4:$E$506,5,FALSE)</f>
        <v>28</v>
      </c>
      <c r="X544" s="12" t="s">
        <v>1482</v>
      </c>
      <c r="Y544" s="41" t="str">
        <f>VLOOKUP(C544,'MASTER PURCHASE PARTY'!$B$4:$E$50002,4,FALSE)</f>
        <v>Local</v>
      </c>
    </row>
    <row r="545" spans="1:25">
      <c r="A545" s="45">
        <v>43617</v>
      </c>
      <c r="B545" s="41">
        <v>112</v>
      </c>
      <c r="C545" s="50" t="s">
        <v>812</v>
      </c>
      <c r="D545" s="41" t="str">
        <f>VLOOKUP(C545,'MASTER PURCHASE PARTY'!$B$4:$E$50002,2,FALSE)</f>
        <v>27AAACH4211R1ZF</v>
      </c>
      <c r="E545" s="51">
        <v>5510048530</v>
      </c>
      <c r="F545" s="69">
        <v>43631</v>
      </c>
      <c r="G545" s="69"/>
      <c r="H545" s="69"/>
      <c r="I545" s="69"/>
      <c r="J545" s="69"/>
      <c r="K545" s="69"/>
      <c r="L545" s="41" t="s">
        <v>787</v>
      </c>
      <c r="M545" s="12" t="s">
        <v>1545</v>
      </c>
      <c r="N545" s="28">
        <v>7963.2</v>
      </c>
      <c r="O545" s="20">
        <f t="shared" si="10"/>
        <v>1433.3760000000002</v>
      </c>
      <c r="P545" s="284">
        <v>0</v>
      </c>
      <c r="Q545" s="284">
        <v>716.6880000000001</v>
      </c>
      <c r="R545" s="284">
        <v>716.6880000000001</v>
      </c>
      <c r="S545" s="284">
        <v>0</v>
      </c>
      <c r="T545" s="27">
        <v>9396.5759999999991</v>
      </c>
      <c r="U545" s="53">
        <v>720</v>
      </c>
      <c r="V545" s="12">
        <v>85129000</v>
      </c>
      <c r="W545" s="20">
        <f>VLOOKUP(V545,'MASTER PUR-HSN'!$A$4:$E$506,5,FALSE)</f>
        <v>18</v>
      </c>
      <c r="X545" s="12" t="s">
        <v>1482</v>
      </c>
      <c r="Y545" s="41" t="str">
        <f>VLOOKUP(C545,'MASTER PURCHASE PARTY'!$B$4:$E$50002,4,FALSE)</f>
        <v>Local</v>
      </c>
    </row>
    <row r="546" spans="1:25">
      <c r="A546" s="45">
        <v>43617</v>
      </c>
      <c r="B546" s="41">
        <v>113</v>
      </c>
      <c r="C546" s="50" t="s">
        <v>812</v>
      </c>
      <c r="D546" s="41" t="str">
        <f>VLOOKUP(C546,'MASTER PURCHASE PARTY'!$B$4:$E$50002,2,FALSE)</f>
        <v>27AAACH4211R1ZF</v>
      </c>
      <c r="E546" s="51">
        <v>5510048564</v>
      </c>
      <c r="F546" s="69">
        <v>43631</v>
      </c>
      <c r="G546" s="69"/>
      <c r="H546" s="69"/>
      <c r="I546" s="69"/>
      <c r="J546" s="69"/>
      <c r="K546" s="69"/>
      <c r="L546" s="41" t="s">
        <v>787</v>
      </c>
      <c r="M546" s="12" t="s">
        <v>1545</v>
      </c>
      <c r="N546" s="28">
        <v>21235.200000000001</v>
      </c>
      <c r="O546" s="20">
        <f t="shared" si="10"/>
        <v>3822.3360000000002</v>
      </c>
      <c r="P546" s="284">
        <v>0</v>
      </c>
      <c r="Q546" s="284">
        <v>1911.1680000000001</v>
      </c>
      <c r="R546" s="284">
        <v>1911.1680000000001</v>
      </c>
      <c r="S546" s="284">
        <v>0</v>
      </c>
      <c r="T546" s="27">
        <v>25057.536000000004</v>
      </c>
      <c r="U546" s="53">
        <v>1920</v>
      </c>
      <c r="V546" s="12">
        <v>85129000</v>
      </c>
      <c r="W546" s="20">
        <f>VLOOKUP(V546,'MASTER PUR-HSN'!$A$4:$E$506,5,FALSE)</f>
        <v>18</v>
      </c>
      <c r="X546" s="12" t="s">
        <v>1482</v>
      </c>
      <c r="Y546" s="41" t="str">
        <f>VLOOKUP(C546,'MASTER PURCHASE PARTY'!$B$4:$E$50002,4,FALSE)</f>
        <v>Local</v>
      </c>
    </row>
    <row r="547" spans="1:25">
      <c r="A547" s="45">
        <v>43617</v>
      </c>
      <c r="B547" s="41">
        <v>114</v>
      </c>
      <c r="C547" s="50" t="s">
        <v>860</v>
      </c>
      <c r="D547" s="41" t="str">
        <f>VLOOKUP(C547,'MASTER PURCHASE PARTY'!$B$4:$E$50002,2,FALSE)</f>
        <v>27AYCPB9228K1ZA</v>
      </c>
      <c r="E547" s="56" t="s">
        <v>1053</v>
      </c>
      <c r="F547" s="69">
        <v>43617</v>
      </c>
      <c r="G547" s="69"/>
      <c r="H547" s="69"/>
      <c r="I547" s="69"/>
      <c r="J547" s="69"/>
      <c r="K547" s="69"/>
      <c r="L547" s="41" t="s">
        <v>795</v>
      </c>
      <c r="M547" s="12" t="s">
        <v>1545</v>
      </c>
      <c r="N547" s="28">
        <v>3500</v>
      </c>
      <c r="O547" s="20">
        <f t="shared" si="10"/>
        <v>630</v>
      </c>
      <c r="P547" s="284">
        <v>0</v>
      </c>
      <c r="Q547" s="284">
        <v>315</v>
      </c>
      <c r="R547" s="284">
        <v>315</v>
      </c>
      <c r="S547" s="284">
        <v>0</v>
      </c>
      <c r="T547" s="27">
        <v>4130</v>
      </c>
      <c r="U547" s="53">
        <v>0</v>
      </c>
      <c r="V547" s="12" t="s">
        <v>863</v>
      </c>
      <c r="W547" s="20">
        <f>VLOOKUP(V547,'MASTER PUR-HSN'!$A$4:$E$506,5,FALSE)</f>
        <v>18</v>
      </c>
      <c r="X547" s="12" t="s">
        <v>1482</v>
      </c>
      <c r="Y547" s="41" t="str">
        <f>VLOOKUP(C547,'MASTER PURCHASE PARTY'!$B$4:$E$50002,4,FALSE)</f>
        <v>Local</v>
      </c>
    </row>
    <row r="548" spans="1:25">
      <c r="A548" s="45">
        <v>43617</v>
      </c>
      <c r="B548" s="41">
        <v>115</v>
      </c>
      <c r="C548" s="50" t="s">
        <v>810</v>
      </c>
      <c r="D548" s="41" t="str">
        <f>VLOOKUP(C548,'MASTER PURCHASE PARTY'!$B$4:$E$50002,2,FALSE)</f>
        <v>27AMMPB3648M1ZO</v>
      </c>
      <c r="E548" s="51">
        <v>1348</v>
      </c>
      <c r="F548" s="69">
        <v>43632</v>
      </c>
      <c r="G548" s="69"/>
      <c r="H548" s="69"/>
      <c r="I548" s="69"/>
      <c r="J548" s="69"/>
      <c r="K548" s="69"/>
      <c r="L548" s="41" t="s">
        <v>787</v>
      </c>
      <c r="M548" s="12" t="s">
        <v>1545</v>
      </c>
      <c r="N548" s="28">
        <v>53336.800000000003</v>
      </c>
      <c r="O548" s="20">
        <f t="shared" si="10"/>
        <v>9600.6240000000016</v>
      </c>
      <c r="P548" s="284">
        <v>0</v>
      </c>
      <c r="Q548" s="284">
        <v>4800.3120000000008</v>
      </c>
      <c r="R548" s="284">
        <v>4800.3120000000008</v>
      </c>
      <c r="S548" s="284">
        <v>0</v>
      </c>
      <c r="T548" s="27">
        <v>62937.004000000001</v>
      </c>
      <c r="U548" s="53">
        <v>2320</v>
      </c>
      <c r="V548" s="12">
        <v>85129000</v>
      </c>
      <c r="W548" s="20">
        <f>VLOOKUP(V548,'MASTER PUR-HSN'!$A$4:$E$506,5,FALSE)</f>
        <v>18</v>
      </c>
      <c r="X548" s="12" t="s">
        <v>1482</v>
      </c>
      <c r="Y548" s="41" t="str">
        <f>VLOOKUP(C548,'MASTER PURCHASE PARTY'!$B$4:$E$50002,4,FALSE)</f>
        <v>Local</v>
      </c>
    </row>
    <row r="549" spans="1:25">
      <c r="A549" s="45">
        <v>43617</v>
      </c>
      <c r="B549" s="41">
        <v>116</v>
      </c>
      <c r="C549" s="50" t="s">
        <v>786</v>
      </c>
      <c r="D549" s="41" t="str">
        <f>VLOOKUP(C549,'MASTER PURCHASE PARTY'!$B$4:$E$50002,2,FALSE)</f>
        <v>27AAECM8871A1ZF</v>
      </c>
      <c r="E549" s="51">
        <v>192002522</v>
      </c>
      <c r="F549" s="69">
        <v>43631</v>
      </c>
      <c r="G549" s="69"/>
      <c r="H549" s="69"/>
      <c r="I549" s="69"/>
      <c r="J549" s="69"/>
      <c r="K549" s="69"/>
      <c r="L549" s="41" t="s">
        <v>787</v>
      </c>
      <c r="M549" s="12" t="s">
        <v>1545</v>
      </c>
      <c r="N549" s="28">
        <v>17483.52</v>
      </c>
      <c r="O549" s="20">
        <f t="shared" si="10"/>
        <v>4895.3856000000005</v>
      </c>
      <c r="P549" s="284">
        <v>0</v>
      </c>
      <c r="Q549" s="284">
        <v>2447.6928000000003</v>
      </c>
      <c r="R549" s="284">
        <v>2447.6928000000003</v>
      </c>
      <c r="S549" s="284">
        <v>0</v>
      </c>
      <c r="T549" s="27">
        <v>22378.895600000003</v>
      </c>
      <c r="U549" s="53">
        <v>12</v>
      </c>
      <c r="V549" s="12">
        <v>87089900</v>
      </c>
      <c r="W549" s="20">
        <f>VLOOKUP(V549,'MASTER PUR-HSN'!$A$4:$E$506,5,FALSE)</f>
        <v>28</v>
      </c>
      <c r="X549" s="12" t="s">
        <v>1482</v>
      </c>
      <c r="Y549" s="41" t="str">
        <f>VLOOKUP(C549,'MASTER PURCHASE PARTY'!$B$4:$E$50002,4,FALSE)</f>
        <v>Local</v>
      </c>
    </row>
    <row r="550" spans="1:25">
      <c r="A550" s="45">
        <v>43617</v>
      </c>
      <c r="B550" s="41">
        <v>117</v>
      </c>
      <c r="C550" s="50" t="s">
        <v>786</v>
      </c>
      <c r="D550" s="41" t="str">
        <f>VLOOKUP(C550,'MASTER PURCHASE PARTY'!$B$4:$E$50002,2,FALSE)</f>
        <v>27AAECM8871A1ZF</v>
      </c>
      <c r="E550" s="51">
        <v>192002537</v>
      </c>
      <c r="F550" s="69">
        <v>43633</v>
      </c>
      <c r="G550" s="69"/>
      <c r="H550" s="69"/>
      <c r="I550" s="69"/>
      <c r="J550" s="69"/>
      <c r="K550" s="69"/>
      <c r="L550" s="41" t="s">
        <v>787</v>
      </c>
      <c r="M550" s="12" t="s">
        <v>1545</v>
      </c>
      <c r="N550" s="28">
        <v>17483.52</v>
      </c>
      <c r="O550" s="20">
        <f t="shared" si="10"/>
        <v>4895.3856000000005</v>
      </c>
      <c r="P550" s="284">
        <v>0</v>
      </c>
      <c r="Q550" s="284">
        <v>2447.6928000000003</v>
      </c>
      <c r="R550" s="284">
        <v>2447.6928000000003</v>
      </c>
      <c r="S550" s="284">
        <v>0</v>
      </c>
      <c r="T550" s="27">
        <v>22378.895600000003</v>
      </c>
      <c r="U550" s="53">
        <v>12</v>
      </c>
      <c r="V550" s="12">
        <v>87089900</v>
      </c>
      <c r="W550" s="20">
        <f>VLOOKUP(V550,'MASTER PUR-HSN'!$A$4:$E$506,5,FALSE)</f>
        <v>28</v>
      </c>
      <c r="X550" s="12" t="s">
        <v>1482</v>
      </c>
      <c r="Y550" s="41" t="str">
        <f>VLOOKUP(C550,'MASTER PURCHASE PARTY'!$B$4:$E$50002,4,FALSE)</f>
        <v>Local</v>
      </c>
    </row>
    <row r="551" spans="1:25">
      <c r="A551" s="45">
        <v>43617</v>
      </c>
      <c r="B551" s="41">
        <v>118</v>
      </c>
      <c r="C551" s="50" t="s">
        <v>1027</v>
      </c>
      <c r="D551" s="41" t="str">
        <f>VLOOKUP(C551,'MASTER PURCHASE PARTY'!$B$4:$E$50002,2,FALSE)</f>
        <v>24AAECD2713N1ZQ</v>
      </c>
      <c r="E551" s="51">
        <v>78880008096</v>
      </c>
      <c r="F551" s="69">
        <v>43630</v>
      </c>
      <c r="G551" s="69"/>
      <c r="H551" s="69"/>
      <c r="I551" s="69"/>
      <c r="J551" s="69"/>
      <c r="K551" s="69"/>
      <c r="L551" s="41" t="s">
        <v>787</v>
      </c>
      <c r="M551" s="12" t="s">
        <v>1545</v>
      </c>
      <c r="N551" s="28">
        <v>14648</v>
      </c>
      <c r="O551" s="20">
        <f t="shared" si="10"/>
        <v>2636.64</v>
      </c>
      <c r="P551" s="284">
        <v>2636.64</v>
      </c>
      <c r="Q551" s="284">
        <v>0</v>
      </c>
      <c r="R551" s="284">
        <v>0</v>
      </c>
      <c r="S551" s="284">
        <v>0</v>
      </c>
      <c r="T551" s="27">
        <v>17285</v>
      </c>
      <c r="U551" s="53">
        <v>36</v>
      </c>
      <c r="V551" s="12">
        <v>32082090</v>
      </c>
      <c r="W551" s="20">
        <f>VLOOKUP(V551,'MASTER PUR-HSN'!$A$4:$E$506,5,FALSE)</f>
        <v>18</v>
      </c>
      <c r="X551" s="12" t="s">
        <v>1482</v>
      </c>
      <c r="Y551" s="41" t="str">
        <f>VLOOKUP(C551,'MASTER PURCHASE PARTY'!$B$4:$E$50002,4,FALSE)</f>
        <v>Oms</v>
      </c>
    </row>
    <row r="552" spans="1:25">
      <c r="A552" s="45">
        <v>43617</v>
      </c>
      <c r="B552" s="41">
        <v>119</v>
      </c>
      <c r="C552" s="50" t="s">
        <v>873</v>
      </c>
      <c r="D552" s="41" t="str">
        <f>VLOOKUP(C552,'MASTER PURCHASE PARTY'!$B$4:$E$50002,2,FALSE)</f>
        <v>27AACFA1881H1ZL</v>
      </c>
      <c r="E552" s="51">
        <v>2912</v>
      </c>
      <c r="F552" s="69">
        <v>43633</v>
      </c>
      <c r="G552" s="69"/>
      <c r="H552" s="69"/>
      <c r="I552" s="69"/>
      <c r="J552" s="69"/>
      <c r="K552" s="69"/>
      <c r="L552" s="41" t="s">
        <v>787</v>
      </c>
      <c r="M552" s="12" t="s">
        <v>1545</v>
      </c>
      <c r="N552" s="28">
        <v>1112</v>
      </c>
      <c r="O552" s="20">
        <f t="shared" si="10"/>
        <v>311.35999999999996</v>
      </c>
      <c r="P552" s="284">
        <v>0</v>
      </c>
      <c r="Q552" s="284">
        <v>155.67999999999998</v>
      </c>
      <c r="R552" s="284">
        <v>155.67999999999998</v>
      </c>
      <c r="S552" s="284">
        <v>0</v>
      </c>
      <c r="T552" s="27">
        <v>1423.3600000000001</v>
      </c>
      <c r="U552" s="53">
        <v>400</v>
      </c>
      <c r="V552" s="12">
        <v>87141900</v>
      </c>
      <c r="W552" s="20">
        <f>VLOOKUP(V552,'MASTER PUR-HSN'!$A$4:$E$506,5,FALSE)</f>
        <v>28</v>
      </c>
      <c r="X552" s="12" t="s">
        <v>1482</v>
      </c>
      <c r="Y552" s="41" t="str">
        <f>VLOOKUP(C552,'MASTER PURCHASE PARTY'!$B$4:$E$50002,4,FALSE)</f>
        <v>Local</v>
      </c>
    </row>
    <row r="553" spans="1:25">
      <c r="A553" s="45">
        <v>43617</v>
      </c>
      <c r="B553" s="41">
        <v>120</v>
      </c>
      <c r="C553" s="50" t="s">
        <v>873</v>
      </c>
      <c r="D553" s="41" t="str">
        <f>VLOOKUP(C553,'MASTER PURCHASE PARTY'!$B$4:$E$50002,2,FALSE)</f>
        <v>27AACFA1881H1ZL</v>
      </c>
      <c r="E553" s="51">
        <v>2920</v>
      </c>
      <c r="F553" s="69">
        <v>43633</v>
      </c>
      <c r="G553" s="69"/>
      <c r="H553" s="69"/>
      <c r="I553" s="69"/>
      <c r="J553" s="69"/>
      <c r="K553" s="69"/>
      <c r="L553" s="41" t="s">
        <v>787</v>
      </c>
      <c r="M553" s="12" t="s">
        <v>1545</v>
      </c>
      <c r="N553" s="28">
        <v>1668</v>
      </c>
      <c r="O553" s="20">
        <f t="shared" si="10"/>
        <v>467.03999999999996</v>
      </c>
      <c r="P553" s="284">
        <v>0</v>
      </c>
      <c r="Q553" s="284">
        <v>233.51999999999998</v>
      </c>
      <c r="R553" s="284">
        <v>233.51999999999998</v>
      </c>
      <c r="S553" s="284">
        <v>0</v>
      </c>
      <c r="T553" s="27">
        <v>2135.04</v>
      </c>
      <c r="U553" s="53">
        <v>600</v>
      </c>
      <c r="V553" s="12">
        <v>87141900</v>
      </c>
      <c r="W553" s="20">
        <f>VLOOKUP(V553,'MASTER PUR-HSN'!$A$4:$E$506,5,FALSE)</f>
        <v>28</v>
      </c>
      <c r="X553" s="12" t="s">
        <v>1482</v>
      </c>
      <c r="Y553" s="41" t="str">
        <f>VLOOKUP(C553,'MASTER PURCHASE PARTY'!$B$4:$E$50002,4,FALSE)</f>
        <v>Local</v>
      </c>
    </row>
    <row r="554" spans="1:25">
      <c r="A554" s="45">
        <v>43617</v>
      </c>
      <c r="B554" s="41">
        <v>121</v>
      </c>
      <c r="C554" s="50" t="s">
        <v>873</v>
      </c>
      <c r="D554" s="41" t="str">
        <f>VLOOKUP(C554,'MASTER PURCHASE PARTY'!$B$4:$E$50002,2,FALSE)</f>
        <v>27AACFA1881H1ZL</v>
      </c>
      <c r="E554" s="51">
        <v>2926</v>
      </c>
      <c r="F554" s="69">
        <v>43633</v>
      </c>
      <c r="G554" s="69"/>
      <c r="H554" s="69"/>
      <c r="I554" s="69"/>
      <c r="J554" s="69"/>
      <c r="K554" s="69"/>
      <c r="L554" s="41" t="s">
        <v>787</v>
      </c>
      <c r="M554" s="12" t="s">
        <v>1545</v>
      </c>
      <c r="N554" s="28">
        <v>5004</v>
      </c>
      <c r="O554" s="20">
        <f t="shared" si="10"/>
        <v>1401.12</v>
      </c>
      <c r="P554" s="284">
        <v>0</v>
      </c>
      <c r="Q554" s="284">
        <v>700.56</v>
      </c>
      <c r="R554" s="284">
        <v>700.56</v>
      </c>
      <c r="S554" s="284">
        <v>0</v>
      </c>
      <c r="T554" s="27">
        <v>6405.119999999999</v>
      </c>
      <c r="U554" s="53">
        <v>1800</v>
      </c>
      <c r="V554" s="12">
        <v>87141900</v>
      </c>
      <c r="W554" s="20">
        <f>VLOOKUP(V554,'MASTER PUR-HSN'!$A$4:$E$506,5,FALSE)</f>
        <v>28</v>
      </c>
      <c r="X554" s="12" t="s">
        <v>1482</v>
      </c>
      <c r="Y554" s="41" t="str">
        <f>VLOOKUP(C554,'MASTER PURCHASE PARTY'!$B$4:$E$50002,4,FALSE)</f>
        <v>Local</v>
      </c>
    </row>
    <row r="555" spans="1:25">
      <c r="A555" s="45">
        <v>43617</v>
      </c>
      <c r="B555" s="41">
        <v>122</v>
      </c>
      <c r="C555" s="50" t="s">
        <v>873</v>
      </c>
      <c r="D555" s="41" t="str">
        <f>VLOOKUP(C555,'MASTER PURCHASE PARTY'!$B$4:$E$50002,2,FALSE)</f>
        <v>27AACFA1881H1ZL</v>
      </c>
      <c r="E555" s="51">
        <v>2960</v>
      </c>
      <c r="F555" s="69">
        <v>43633</v>
      </c>
      <c r="G555" s="69"/>
      <c r="H555" s="69"/>
      <c r="I555" s="69"/>
      <c r="J555" s="69"/>
      <c r="K555" s="69"/>
      <c r="L555" s="41" t="s">
        <v>787</v>
      </c>
      <c r="M555" s="12" t="s">
        <v>1545</v>
      </c>
      <c r="N555" s="28">
        <v>1668</v>
      </c>
      <c r="O555" s="20">
        <f t="shared" si="10"/>
        <v>467.03999999999996</v>
      </c>
      <c r="P555" s="284">
        <v>0</v>
      </c>
      <c r="Q555" s="284">
        <v>233.51999999999998</v>
      </c>
      <c r="R555" s="284">
        <v>233.51999999999998</v>
      </c>
      <c r="S555" s="284">
        <v>0</v>
      </c>
      <c r="T555" s="27">
        <v>2135.04</v>
      </c>
      <c r="U555" s="53">
        <v>600</v>
      </c>
      <c r="V555" s="12">
        <v>87141900</v>
      </c>
      <c r="W555" s="20">
        <f>VLOOKUP(V555,'MASTER PUR-HSN'!$A$4:$E$506,5,FALSE)</f>
        <v>28</v>
      </c>
      <c r="X555" s="12" t="s">
        <v>1482</v>
      </c>
      <c r="Y555" s="41" t="str">
        <f>VLOOKUP(C555,'MASTER PURCHASE PARTY'!$B$4:$E$50002,4,FALSE)</f>
        <v>Local</v>
      </c>
    </row>
    <row r="556" spans="1:25">
      <c r="A556" s="45">
        <v>43617</v>
      </c>
      <c r="B556" s="41">
        <v>123</v>
      </c>
      <c r="C556" s="50" t="s">
        <v>831</v>
      </c>
      <c r="D556" s="41" t="str">
        <f>VLOOKUP(C556,'MASTER PURCHASE PARTY'!$B$4:$E$50002,2,FALSE)</f>
        <v>27AAACU2414K1ZF</v>
      </c>
      <c r="E556" s="56" t="s">
        <v>1054</v>
      </c>
      <c r="F556" s="69">
        <v>43633</v>
      </c>
      <c r="G556" s="69"/>
      <c r="H556" s="69"/>
      <c r="I556" s="69"/>
      <c r="J556" s="69"/>
      <c r="K556" s="69"/>
      <c r="L556" s="41" t="s">
        <v>795</v>
      </c>
      <c r="M556" s="12" t="s">
        <v>1545</v>
      </c>
      <c r="N556" s="28">
        <v>50</v>
      </c>
      <c r="O556" s="20">
        <f t="shared" si="10"/>
        <v>9</v>
      </c>
      <c r="P556" s="284">
        <v>0</v>
      </c>
      <c r="Q556" s="284">
        <v>4.5</v>
      </c>
      <c r="R556" s="284">
        <v>4.5</v>
      </c>
      <c r="S556" s="284">
        <v>0</v>
      </c>
      <c r="T556" s="27">
        <v>59</v>
      </c>
      <c r="U556" s="53">
        <v>0</v>
      </c>
      <c r="V556" s="12">
        <v>9971</v>
      </c>
      <c r="W556" s="20">
        <f>VLOOKUP(V556,'MASTER PUR-HSN'!$A$4:$E$506,5,FALSE)</f>
        <v>18</v>
      </c>
      <c r="X556" s="12" t="s">
        <v>1482</v>
      </c>
      <c r="Y556" s="41" t="str">
        <f>VLOOKUP(C556,'MASTER PURCHASE PARTY'!$B$4:$E$50002,4,FALSE)</f>
        <v>Local</v>
      </c>
    </row>
    <row r="557" spans="1:25">
      <c r="A557" s="45">
        <v>43617</v>
      </c>
      <c r="B557" s="41">
        <v>124</v>
      </c>
      <c r="C557" s="50" t="s">
        <v>1027</v>
      </c>
      <c r="D557" s="41" t="str">
        <f>VLOOKUP(C557,'MASTER PURCHASE PARTY'!$B$4:$E$50002,2,FALSE)</f>
        <v>24AAECD2713N1ZQ</v>
      </c>
      <c r="E557" s="51">
        <v>7888008265</v>
      </c>
      <c r="F557" s="69">
        <v>43633</v>
      </c>
      <c r="G557" s="69"/>
      <c r="H557" s="69"/>
      <c r="I557" s="69"/>
      <c r="J557" s="69"/>
      <c r="K557" s="69"/>
      <c r="L557" s="41" t="s">
        <v>787</v>
      </c>
      <c r="M557" s="12" t="s">
        <v>1545</v>
      </c>
      <c r="N557" s="28">
        <v>15534</v>
      </c>
      <c r="O557" s="20">
        <f t="shared" si="10"/>
        <v>2796.12</v>
      </c>
      <c r="P557" s="284">
        <v>2796.12</v>
      </c>
      <c r="Q557" s="284">
        <v>0</v>
      </c>
      <c r="R557" s="284">
        <v>0</v>
      </c>
      <c r="S557" s="284">
        <v>0</v>
      </c>
      <c r="T557" s="27">
        <v>18330</v>
      </c>
      <c r="U557" s="53">
        <v>38</v>
      </c>
      <c r="V557" s="12">
        <v>32082090</v>
      </c>
      <c r="W557" s="20">
        <f>VLOOKUP(V557,'MASTER PUR-HSN'!$A$4:$E$506,5,FALSE)</f>
        <v>18</v>
      </c>
      <c r="X557" s="12" t="s">
        <v>1482</v>
      </c>
      <c r="Y557" s="41" t="str">
        <f>VLOOKUP(C557,'MASTER PURCHASE PARTY'!$B$4:$E$50002,4,FALSE)</f>
        <v>Oms</v>
      </c>
    </row>
    <row r="558" spans="1:25">
      <c r="A558" s="45">
        <v>43617</v>
      </c>
      <c r="B558" s="41">
        <v>125</v>
      </c>
      <c r="C558" s="50" t="s">
        <v>786</v>
      </c>
      <c r="D558" s="41" t="str">
        <f>VLOOKUP(C558,'MASTER PURCHASE PARTY'!$B$4:$E$50002,2,FALSE)</f>
        <v>27AAECM8871A1ZF</v>
      </c>
      <c r="E558" s="51">
        <v>192002539</v>
      </c>
      <c r="F558" s="69">
        <v>43633</v>
      </c>
      <c r="G558" s="69"/>
      <c r="H558" s="69"/>
      <c r="I558" s="69"/>
      <c r="J558" s="69"/>
      <c r="K558" s="69"/>
      <c r="L558" s="41" t="s">
        <v>787</v>
      </c>
      <c r="M558" s="12" t="s">
        <v>1545</v>
      </c>
      <c r="N558" s="28">
        <v>17483.52</v>
      </c>
      <c r="O558" s="20">
        <f t="shared" si="10"/>
        <v>4895.3856000000005</v>
      </c>
      <c r="P558" s="284">
        <v>0</v>
      </c>
      <c r="Q558" s="284">
        <v>2447.6928000000003</v>
      </c>
      <c r="R558" s="284">
        <v>2447.6928000000003</v>
      </c>
      <c r="S558" s="284">
        <v>0</v>
      </c>
      <c r="T558" s="27">
        <v>22378.895600000003</v>
      </c>
      <c r="U558" s="53">
        <v>12</v>
      </c>
      <c r="V558" s="12">
        <v>87089900</v>
      </c>
      <c r="W558" s="20">
        <f>VLOOKUP(V558,'MASTER PUR-HSN'!$A$4:$E$506,5,FALSE)</f>
        <v>28</v>
      </c>
      <c r="X558" s="12" t="s">
        <v>1482</v>
      </c>
      <c r="Y558" s="41" t="str">
        <f>VLOOKUP(C558,'MASTER PURCHASE PARTY'!$B$4:$E$50002,4,FALSE)</f>
        <v>Local</v>
      </c>
    </row>
    <row r="559" spans="1:25">
      <c r="A559" s="45">
        <v>43617</v>
      </c>
      <c r="B559" s="41">
        <v>126</v>
      </c>
      <c r="C559" s="50" t="s">
        <v>831</v>
      </c>
      <c r="D559" s="41" t="str">
        <f>VLOOKUP(C559,'MASTER PURCHASE PARTY'!$B$4:$E$50002,2,FALSE)</f>
        <v>27AAACU2414K1ZF</v>
      </c>
      <c r="E559" s="51">
        <v>0</v>
      </c>
      <c r="F559" s="69">
        <v>43633</v>
      </c>
      <c r="G559" s="69"/>
      <c r="H559" s="69"/>
      <c r="I559" s="69"/>
      <c r="J559" s="69"/>
      <c r="K559" s="69"/>
      <c r="L559" s="41" t="s">
        <v>795</v>
      </c>
      <c r="M559" s="12" t="s">
        <v>1545</v>
      </c>
      <c r="N559" s="28">
        <v>2000</v>
      </c>
      <c r="O559" s="20">
        <f t="shared" si="10"/>
        <v>360</v>
      </c>
      <c r="P559" s="284">
        <v>0</v>
      </c>
      <c r="Q559" s="284">
        <v>180</v>
      </c>
      <c r="R559" s="284">
        <v>180</v>
      </c>
      <c r="S559" s="284">
        <v>0</v>
      </c>
      <c r="T559" s="27">
        <v>2360</v>
      </c>
      <c r="U559" s="53">
        <v>0</v>
      </c>
      <c r="V559" s="12">
        <v>9971</v>
      </c>
      <c r="W559" s="20">
        <f>VLOOKUP(V559,'MASTER PUR-HSN'!$A$4:$E$506,5,FALSE)</f>
        <v>18</v>
      </c>
      <c r="X559" s="12" t="s">
        <v>1482</v>
      </c>
      <c r="Y559" s="41" t="str">
        <f>VLOOKUP(C559,'MASTER PURCHASE PARTY'!$B$4:$E$50002,4,FALSE)</f>
        <v>Local</v>
      </c>
    </row>
    <row r="560" spans="1:25">
      <c r="A560" s="45">
        <v>43617</v>
      </c>
      <c r="B560" s="41">
        <v>127</v>
      </c>
      <c r="C560" s="50" t="s">
        <v>831</v>
      </c>
      <c r="D560" s="41" t="str">
        <f>VLOOKUP(C560,'MASTER PURCHASE PARTY'!$B$4:$E$50002,2,FALSE)</f>
        <v>27AAACU2414K1ZF</v>
      </c>
      <c r="E560" s="56" t="s">
        <v>1055</v>
      </c>
      <c r="F560" s="69">
        <v>43633</v>
      </c>
      <c r="G560" s="69"/>
      <c r="H560" s="69"/>
      <c r="I560" s="69"/>
      <c r="J560" s="69"/>
      <c r="K560" s="69"/>
      <c r="L560" s="41" t="s">
        <v>795</v>
      </c>
      <c r="M560" s="12" t="s">
        <v>1545</v>
      </c>
      <c r="N560" s="28">
        <v>1529.22</v>
      </c>
      <c r="O560" s="20">
        <f t="shared" si="10"/>
        <v>275.25960000000003</v>
      </c>
      <c r="P560" s="284">
        <v>0</v>
      </c>
      <c r="Q560" s="284">
        <v>137.62980000000002</v>
      </c>
      <c r="R560" s="284">
        <v>137.62980000000002</v>
      </c>
      <c r="S560" s="284">
        <v>0</v>
      </c>
      <c r="T560" s="27">
        <v>1804.4795999999999</v>
      </c>
      <c r="U560" s="53">
        <v>0</v>
      </c>
      <c r="V560" s="12">
        <v>9971</v>
      </c>
      <c r="W560" s="20">
        <f>VLOOKUP(V560,'MASTER PUR-HSN'!$A$4:$E$506,5,FALSE)</f>
        <v>18</v>
      </c>
      <c r="X560" s="12" t="s">
        <v>1482</v>
      </c>
      <c r="Y560" s="41" t="str">
        <f>VLOOKUP(C560,'MASTER PURCHASE PARTY'!$B$4:$E$50002,4,FALSE)</f>
        <v>Local</v>
      </c>
    </row>
    <row r="561" spans="1:25">
      <c r="A561" s="45">
        <v>43617</v>
      </c>
      <c r="B561" s="41">
        <v>128</v>
      </c>
      <c r="C561" s="50" t="s">
        <v>831</v>
      </c>
      <c r="D561" s="41" t="str">
        <f>VLOOKUP(C561,'MASTER PURCHASE PARTY'!$B$4:$E$50002,2,FALSE)</f>
        <v>27AAACU2414K1ZF</v>
      </c>
      <c r="E561" s="56" t="s">
        <v>1056</v>
      </c>
      <c r="F561" s="69">
        <v>43633</v>
      </c>
      <c r="G561" s="69"/>
      <c r="H561" s="69"/>
      <c r="I561" s="69"/>
      <c r="J561" s="69"/>
      <c r="K561" s="69"/>
      <c r="L561" s="41" t="s">
        <v>795</v>
      </c>
      <c r="M561" s="12" t="s">
        <v>1545</v>
      </c>
      <c r="N561" s="28">
        <v>500</v>
      </c>
      <c r="O561" s="20">
        <f t="shared" si="10"/>
        <v>90</v>
      </c>
      <c r="P561" s="284">
        <v>0</v>
      </c>
      <c r="Q561" s="284">
        <v>45</v>
      </c>
      <c r="R561" s="284">
        <v>45</v>
      </c>
      <c r="S561" s="284">
        <v>0</v>
      </c>
      <c r="T561" s="27">
        <v>590</v>
      </c>
      <c r="U561" s="53">
        <v>0</v>
      </c>
      <c r="V561" s="12">
        <v>9971</v>
      </c>
      <c r="W561" s="20">
        <f>VLOOKUP(V561,'MASTER PUR-HSN'!$A$4:$E$506,5,FALSE)</f>
        <v>18</v>
      </c>
      <c r="X561" s="12" t="s">
        <v>1482</v>
      </c>
      <c r="Y561" s="41" t="str">
        <f>VLOOKUP(C561,'MASTER PURCHASE PARTY'!$B$4:$E$50002,4,FALSE)</f>
        <v>Local</v>
      </c>
    </row>
    <row r="562" spans="1:25">
      <c r="A562" s="45">
        <v>43617</v>
      </c>
      <c r="B562" s="41">
        <v>129</v>
      </c>
      <c r="C562" s="50" t="s">
        <v>870</v>
      </c>
      <c r="D562" s="41" t="str">
        <f>VLOOKUP(C562,'MASTER PURCHASE PARTY'!$B$4:$E$50002,2,FALSE)</f>
        <v>27AHVPG8951G1ZQ</v>
      </c>
      <c r="E562" s="56" t="s">
        <v>1057</v>
      </c>
      <c r="F562" s="69">
        <v>43633</v>
      </c>
      <c r="G562" s="69"/>
      <c r="H562" s="69"/>
      <c r="I562" s="69"/>
      <c r="J562" s="69"/>
      <c r="K562" s="69"/>
      <c r="L562" s="41" t="s">
        <v>795</v>
      </c>
      <c r="M562" s="12" t="s">
        <v>1545</v>
      </c>
      <c r="N562" s="28">
        <v>400</v>
      </c>
      <c r="O562" s="20">
        <f t="shared" si="10"/>
        <v>72</v>
      </c>
      <c r="P562" s="284">
        <v>0</v>
      </c>
      <c r="Q562" s="284">
        <v>36</v>
      </c>
      <c r="R562" s="284">
        <v>36</v>
      </c>
      <c r="S562" s="284">
        <v>0</v>
      </c>
      <c r="T562" s="27">
        <v>472</v>
      </c>
      <c r="U562" s="53">
        <v>1</v>
      </c>
      <c r="V562" s="12">
        <v>85198990</v>
      </c>
      <c r="W562" s="20">
        <f>VLOOKUP(V562,'MASTER PUR-HSN'!$A$4:$E$506,5,FALSE)</f>
        <v>18</v>
      </c>
      <c r="X562" s="12" t="s">
        <v>1482</v>
      </c>
      <c r="Y562" s="41" t="str">
        <f>VLOOKUP(C562,'MASTER PURCHASE PARTY'!$B$4:$E$50002,4,FALSE)</f>
        <v>Local</v>
      </c>
    </row>
    <row r="563" spans="1:25">
      <c r="A563" s="45">
        <v>43617</v>
      </c>
      <c r="B563" s="41">
        <v>130</v>
      </c>
      <c r="C563" s="50" t="s">
        <v>786</v>
      </c>
      <c r="D563" s="41" t="str">
        <f>VLOOKUP(C563,'MASTER PURCHASE PARTY'!$B$4:$E$50002,2,FALSE)</f>
        <v>27AAECM8871A1ZF</v>
      </c>
      <c r="E563" s="51">
        <v>192002538</v>
      </c>
      <c r="F563" s="69">
        <v>43633</v>
      </c>
      <c r="G563" s="69"/>
      <c r="H563" s="69"/>
      <c r="I563" s="69"/>
      <c r="J563" s="69"/>
      <c r="K563" s="69"/>
      <c r="L563" s="41" t="s">
        <v>787</v>
      </c>
      <c r="M563" s="12" t="s">
        <v>1545</v>
      </c>
      <c r="N563" s="28">
        <v>17483.52</v>
      </c>
      <c r="O563" s="20">
        <f t="shared" si="10"/>
        <v>4895.3856000000005</v>
      </c>
      <c r="P563" s="284">
        <v>0</v>
      </c>
      <c r="Q563" s="284">
        <v>2447.6928000000003</v>
      </c>
      <c r="R563" s="284">
        <v>2447.6928000000003</v>
      </c>
      <c r="S563" s="284">
        <v>0</v>
      </c>
      <c r="T563" s="27">
        <v>22378.895600000003</v>
      </c>
      <c r="U563" s="53">
        <v>12</v>
      </c>
      <c r="V563" s="12">
        <v>87089900</v>
      </c>
      <c r="W563" s="20">
        <f>VLOOKUP(V563,'MASTER PUR-HSN'!$A$4:$E$506,5,FALSE)</f>
        <v>28</v>
      </c>
      <c r="X563" s="12" t="s">
        <v>1482</v>
      </c>
      <c r="Y563" s="41" t="str">
        <f>VLOOKUP(C563,'MASTER PURCHASE PARTY'!$B$4:$E$50002,4,FALSE)</f>
        <v>Local</v>
      </c>
    </row>
    <row r="564" spans="1:25">
      <c r="A564" s="45">
        <v>43617</v>
      </c>
      <c r="B564" s="41">
        <v>131</v>
      </c>
      <c r="C564" s="50" t="s">
        <v>873</v>
      </c>
      <c r="D564" s="41" t="str">
        <f>VLOOKUP(C564,'MASTER PURCHASE PARTY'!$B$4:$E$50002,2,FALSE)</f>
        <v>27AACFA1881H1ZL</v>
      </c>
      <c r="E564" s="51">
        <v>2969</v>
      </c>
      <c r="F564" s="69">
        <v>43634</v>
      </c>
      <c r="G564" s="69"/>
      <c r="H564" s="69"/>
      <c r="I564" s="69"/>
      <c r="J564" s="69"/>
      <c r="K564" s="69"/>
      <c r="L564" s="41" t="s">
        <v>787</v>
      </c>
      <c r="M564" s="12" t="s">
        <v>1545</v>
      </c>
      <c r="N564" s="28">
        <v>1699.67</v>
      </c>
      <c r="O564" s="20">
        <f t="shared" si="10"/>
        <v>475.9076</v>
      </c>
      <c r="P564" s="284">
        <v>0</v>
      </c>
      <c r="Q564" s="284">
        <v>237.9538</v>
      </c>
      <c r="R564" s="284">
        <v>237.9538</v>
      </c>
      <c r="S564" s="284">
        <v>0</v>
      </c>
      <c r="T564" s="27">
        <v>2175.5675999999999</v>
      </c>
      <c r="U564" s="53">
        <v>607</v>
      </c>
      <c r="V564" s="12">
        <v>87141900</v>
      </c>
      <c r="W564" s="20">
        <f>VLOOKUP(V564,'MASTER PUR-HSN'!$A$4:$E$506,5,FALSE)</f>
        <v>28</v>
      </c>
      <c r="X564" s="12" t="s">
        <v>1482</v>
      </c>
      <c r="Y564" s="41" t="str">
        <f>VLOOKUP(C564,'MASTER PURCHASE PARTY'!$B$4:$E$50002,4,FALSE)</f>
        <v>Local</v>
      </c>
    </row>
    <row r="565" spans="1:25">
      <c r="A565" s="45">
        <v>43617</v>
      </c>
      <c r="B565" s="41">
        <v>132</v>
      </c>
      <c r="C565" s="50" t="s">
        <v>873</v>
      </c>
      <c r="D565" s="41" t="str">
        <f>VLOOKUP(C565,'MASTER PURCHASE PARTY'!$B$4:$E$50002,2,FALSE)</f>
        <v>27AACFA1881H1ZL</v>
      </c>
      <c r="E565" s="51">
        <v>2983</v>
      </c>
      <c r="F565" s="69">
        <v>43634</v>
      </c>
      <c r="G565" s="69"/>
      <c r="H565" s="69"/>
      <c r="I565" s="69"/>
      <c r="J565" s="69"/>
      <c r="K565" s="69"/>
      <c r="L565" s="41" t="s">
        <v>787</v>
      </c>
      <c r="M565" s="12" t="s">
        <v>1545</v>
      </c>
      <c r="N565" s="28">
        <v>1668</v>
      </c>
      <c r="O565" s="20">
        <f t="shared" si="10"/>
        <v>467.03999999999996</v>
      </c>
      <c r="P565" s="284">
        <v>0</v>
      </c>
      <c r="Q565" s="284">
        <v>233.51999999999998</v>
      </c>
      <c r="R565" s="284">
        <v>233.51999999999998</v>
      </c>
      <c r="S565" s="284">
        <v>0</v>
      </c>
      <c r="T565" s="27">
        <v>2135.04</v>
      </c>
      <c r="U565" s="53">
        <v>600</v>
      </c>
      <c r="V565" s="12">
        <v>87141900</v>
      </c>
      <c r="W565" s="20">
        <f>VLOOKUP(V565,'MASTER PUR-HSN'!$A$4:$E$506,5,FALSE)</f>
        <v>28</v>
      </c>
      <c r="X565" s="12" t="s">
        <v>1482</v>
      </c>
      <c r="Y565" s="41" t="str">
        <f>VLOOKUP(C565,'MASTER PURCHASE PARTY'!$B$4:$E$50002,4,FALSE)</f>
        <v>Local</v>
      </c>
    </row>
    <row r="566" spans="1:25">
      <c r="A566" s="45">
        <v>43617</v>
      </c>
      <c r="B566" s="41">
        <v>133</v>
      </c>
      <c r="C566" s="50" t="s">
        <v>1058</v>
      </c>
      <c r="D566" s="41" t="str">
        <f>VLOOKUP(C566,'MASTER PURCHASE PARTY'!$B$4:$E$50002,2,FALSE)</f>
        <v>27AAECM3522C1ZX</v>
      </c>
      <c r="E566" s="51">
        <v>330219003574</v>
      </c>
      <c r="F566" s="69">
        <v>43633</v>
      </c>
      <c r="G566" s="69"/>
      <c r="H566" s="69"/>
      <c r="I566" s="69"/>
      <c r="J566" s="69"/>
      <c r="K566" s="69"/>
      <c r="L566" s="41" t="s">
        <v>795</v>
      </c>
      <c r="M566" s="12" t="s">
        <v>1545</v>
      </c>
      <c r="N566" s="28">
        <v>24587</v>
      </c>
      <c r="O566" s="20">
        <f t="shared" si="10"/>
        <v>4425.66</v>
      </c>
      <c r="P566" s="284">
        <v>0</v>
      </c>
      <c r="Q566" s="284">
        <v>2212.83</v>
      </c>
      <c r="R566" s="284">
        <v>2212.83</v>
      </c>
      <c r="S566" s="284">
        <v>0</v>
      </c>
      <c r="T566" s="27">
        <v>29013.000000000004</v>
      </c>
      <c r="U566" s="53">
        <v>1</v>
      </c>
      <c r="V566" s="12">
        <v>999432</v>
      </c>
      <c r="W566" s="20">
        <f>VLOOKUP(V566,'MASTER PUR-HSN'!$A$4:$E$506,5,FALSE)</f>
        <v>18</v>
      </c>
      <c r="X566" s="12" t="s">
        <v>1482</v>
      </c>
      <c r="Y566" s="41" t="str">
        <f>VLOOKUP(C566,'MASTER PURCHASE PARTY'!$B$4:$E$50002,4,FALSE)</f>
        <v>Local</v>
      </c>
    </row>
    <row r="567" spans="1:25">
      <c r="A567" s="45">
        <v>43617</v>
      </c>
      <c r="B567" s="41">
        <v>134</v>
      </c>
      <c r="C567" s="50" t="s">
        <v>873</v>
      </c>
      <c r="D567" s="41" t="str">
        <f>VLOOKUP(C567,'MASTER PURCHASE PARTY'!$B$4:$E$50002,2,FALSE)</f>
        <v>27AACFA1881H1ZL</v>
      </c>
      <c r="E567" s="51">
        <v>2994</v>
      </c>
      <c r="F567" s="69">
        <v>43634</v>
      </c>
      <c r="G567" s="69"/>
      <c r="H567" s="69"/>
      <c r="I567" s="69"/>
      <c r="J567" s="69"/>
      <c r="K567" s="69"/>
      <c r="L567" s="41" t="s">
        <v>787</v>
      </c>
      <c r="M567" s="12" t="s">
        <v>1545</v>
      </c>
      <c r="N567" s="28">
        <v>2224</v>
      </c>
      <c r="O567" s="20">
        <f t="shared" si="10"/>
        <v>622.71999999999991</v>
      </c>
      <c r="P567" s="284">
        <v>0</v>
      </c>
      <c r="Q567" s="284">
        <v>311.35999999999996</v>
      </c>
      <c r="R567" s="284">
        <v>311.35999999999996</v>
      </c>
      <c r="S567" s="284">
        <v>0</v>
      </c>
      <c r="T567" s="27">
        <v>2846.7200000000003</v>
      </c>
      <c r="U567" s="53">
        <v>800</v>
      </c>
      <c r="V567" s="12">
        <v>87141900</v>
      </c>
      <c r="W567" s="20">
        <f>VLOOKUP(V567,'MASTER PUR-HSN'!$A$4:$E$506,5,FALSE)</f>
        <v>28</v>
      </c>
      <c r="X567" s="12" t="s">
        <v>1482</v>
      </c>
      <c r="Y567" s="41" t="str">
        <f>VLOOKUP(C567,'MASTER PURCHASE PARTY'!$B$4:$E$50002,4,FALSE)</f>
        <v>Local</v>
      </c>
    </row>
    <row r="568" spans="1:25">
      <c r="A568" s="45">
        <v>43617</v>
      </c>
      <c r="B568" s="41">
        <v>135</v>
      </c>
      <c r="C568" s="50" t="s">
        <v>1060</v>
      </c>
      <c r="D568" s="41" t="str">
        <f>VLOOKUP(C568,'MASTER PURCHASE PARTY'!$B$4:$E$50002,2,FALSE)</f>
        <v>27AAACV2420J1ZI</v>
      </c>
      <c r="E568" s="51">
        <v>2240087224</v>
      </c>
      <c r="F568" s="69">
        <v>43634</v>
      </c>
      <c r="G568" s="69"/>
      <c r="H568" s="69"/>
      <c r="I568" s="69"/>
      <c r="J568" s="69"/>
      <c r="K568" s="69"/>
      <c r="L568" s="41" t="s">
        <v>787</v>
      </c>
      <c r="M568" s="12" t="s">
        <v>1545</v>
      </c>
      <c r="N568" s="28">
        <v>35268</v>
      </c>
      <c r="O568" s="20">
        <f t="shared" si="10"/>
        <v>9875.0400000000009</v>
      </c>
      <c r="P568" s="284">
        <v>0</v>
      </c>
      <c r="Q568" s="284">
        <v>4937.5200000000004</v>
      </c>
      <c r="R568" s="284">
        <v>4937.5200000000004</v>
      </c>
      <c r="S568" s="284">
        <v>0</v>
      </c>
      <c r="T568" s="27">
        <v>45143.040000000008</v>
      </c>
      <c r="U568" s="53">
        <v>1200</v>
      </c>
      <c r="V568" s="12">
        <v>87142090</v>
      </c>
      <c r="W568" s="20">
        <f>VLOOKUP(V568,'MASTER PUR-HSN'!$A$4:$E$506,5,FALSE)</f>
        <v>28</v>
      </c>
      <c r="X568" s="12" t="s">
        <v>1482</v>
      </c>
      <c r="Y568" s="41" t="str">
        <f>VLOOKUP(C568,'MASTER PURCHASE PARTY'!$B$4:$E$50002,4,FALSE)</f>
        <v>Local</v>
      </c>
    </row>
    <row r="569" spans="1:25">
      <c r="A569" s="45">
        <v>43617</v>
      </c>
      <c r="B569" s="41">
        <v>136</v>
      </c>
      <c r="C569" s="50" t="s">
        <v>1060</v>
      </c>
      <c r="D569" s="41" t="str">
        <f>VLOOKUP(C569,'MASTER PURCHASE PARTY'!$B$4:$E$50002,2,FALSE)</f>
        <v>27AAACV2420J1ZI</v>
      </c>
      <c r="E569" s="51">
        <v>2240087225</v>
      </c>
      <c r="F569" s="69">
        <v>43634</v>
      </c>
      <c r="G569" s="69"/>
      <c r="H569" s="69"/>
      <c r="I569" s="69"/>
      <c r="J569" s="69"/>
      <c r="K569" s="69"/>
      <c r="L569" s="41" t="s">
        <v>787</v>
      </c>
      <c r="M569" s="12" t="s">
        <v>1545</v>
      </c>
      <c r="N569" s="28">
        <v>10157.4</v>
      </c>
      <c r="O569" s="20">
        <f t="shared" si="10"/>
        <v>2844.0720000000001</v>
      </c>
      <c r="P569" s="284">
        <v>0</v>
      </c>
      <c r="Q569" s="284">
        <v>1422.0360000000001</v>
      </c>
      <c r="R569" s="284">
        <v>1422.0360000000001</v>
      </c>
      <c r="S569" s="284">
        <v>0</v>
      </c>
      <c r="T569" s="27">
        <v>13001.482</v>
      </c>
      <c r="U569" s="53">
        <v>1188</v>
      </c>
      <c r="V569" s="12">
        <v>87142090</v>
      </c>
      <c r="W569" s="20">
        <f>VLOOKUP(V569,'MASTER PUR-HSN'!$A$4:$E$506,5,FALSE)</f>
        <v>28</v>
      </c>
      <c r="X569" s="12" t="s">
        <v>1482</v>
      </c>
      <c r="Y569" s="41" t="str">
        <f>VLOOKUP(C569,'MASTER PURCHASE PARTY'!$B$4:$E$50002,4,FALSE)</f>
        <v>Local</v>
      </c>
    </row>
    <row r="570" spans="1:25">
      <c r="A570" s="45">
        <v>43617</v>
      </c>
      <c r="B570" s="41">
        <v>137</v>
      </c>
      <c r="C570" s="50" t="s">
        <v>873</v>
      </c>
      <c r="D570" s="41" t="str">
        <f>VLOOKUP(C570,'MASTER PURCHASE PARTY'!$B$4:$E$50002,2,FALSE)</f>
        <v>27AACFA1881H1ZL</v>
      </c>
      <c r="E570" s="51">
        <v>3008</v>
      </c>
      <c r="F570" s="69">
        <v>43635</v>
      </c>
      <c r="G570" s="69"/>
      <c r="H570" s="69"/>
      <c r="I570" s="69"/>
      <c r="J570" s="69"/>
      <c r="K570" s="69"/>
      <c r="L570" s="41" t="s">
        <v>787</v>
      </c>
      <c r="M570" s="12" t="s">
        <v>1545</v>
      </c>
      <c r="N570" s="28">
        <v>1779.2</v>
      </c>
      <c r="O570" s="20">
        <f t="shared" si="10"/>
        <v>498.17600000000004</v>
      </c>
      <c r="P570" s="284">
        <v>0</v>
      </c>
      <c r="Q570" s="284">
        <v>249.08800000000002</v>
      </c>
      <c r="R570" s="284">
        <v>249.08800000000002</v>
      </c>
      <c r="S570" s="284">
        <v>0</v>
      </c>
      <c r="T570" s="27">
        <v>2277.3760000000002</v>
      </c>
      <c r="U570" s="53">
        <v>640</v>
      </c>
      <c r="V570" s="12">
        <v>87141900</v>
      </c>
      <c r="W570" s="20">
        <f>VLOOKUP(V570,'MASTER PUR-HSN'!$A$4:$E$506,5,FALSE)</f>
        <v>28</v>
      </c>
      <c r="X570" s="12" t="s">
        <v>1482</v>
      </c>
      <c r="Y570" s="41" t="str">
        <f>VLOOKUP(C570,'MASTER PURCHASE PARTY'!$B$4:$E$50002,4,FALSE)</f>
        <v>Local</v>
      </c>
    </row>
    <row r="571" spans="1:25">
      <c r="A571" s="45">
        <v>43617</v>
      </c>
      <c r="B571" s="41">
        <v>138</v>
      </c>
      <c r="C571" s="50" t="s">
        <v>873</v>
      </c>
      <c r="D571" s="41" t="str">
        <f>VLOOKUP(C571,'MASTER PURCHASE PARTY'!$B$4:$E$50002,2,FALSE)</f>
        <v>27AACFA1881H1ZL</v>
      </c>
      <c r="E571" s="51">
        <v>3024</v>
      </c>
      <c r="F571" s="69">
        <v>43635</v>
      </c>
      <c r="G571" s="69"/>
      <c r="H571" s="69"/>
      <c r="I571" s="69"/>
      <c r="J571" s="69"/>
      <c r="K571" s="69"/>
      <c r="L571" s="41" t="s">
        <v>787</v>
      </c>
      <c r="M571" s="12" t="s">
        <v>1545</v>
      </c>
      <c r="N571" s="28">
        <v>1890.4</v>
      </c>
      <c r="O571" s="20">
        <f t="shared" si="10"/>
        <v>529.31200000000001</v>
      </c>
      <c r="P571" s="284">
        <v>0</v>
      </c>
      <c r="Q571" s="284">
        <v>264.65600000000001</v>
      </c>
      <c r="R571" s="284">
        <v>264.65600000000001</v>
      </c>
      <c r="S571" s="284">
        <v>0</v>
      </c>
      <c r="T571" s="27">
        <v>2419.7220000000002</v>
      </c>
      <c r="U571" s="53">
        <v>680</v>
      </c>
      <c r="V571" s="12">
        <v>87141900</v>
      </c>
      <c r="W571" s="20">
        <f>VLOOKUP(V571,'MASTER PUR-HSN'!$A$4:$E$506,5,FALSE)</f>
        <v>28</v>
      </c>
      <c r="X571" s="12" t="s">
        <v>1482</v>
      </c>
      <c r="Y571" s="41" t="str">
        <f>VLOOKUP(C571,'MASTER PURCHASE PARTY'!$B$4:$E$50002,4,FALSE)</f>
        <v>Local</v>
      </c>
    </row>
    <row r="572" spans="1:25">
      <c r="A572" s="45">
        <v>43617</v>
      </c>
      <c r="B572" s="41">
        <v>139</v>
      </c>
      <c r="C572" s="50" t="s">
        <v>910</v>
      </c>
      <c r="D572" s="41" t="str">
        <f>VLOOKUP(C572,'MASTER PURCHASE PARTY'!$B$4:$E$50002,2,FALSE)</f>
        <v>27AAACI6297A1ZN</v>
      </c>
      <c r="E572" s="56" t="s">
        <v>1061</v>
      </c>
      <c r="F572" s="69">
        <v>43634</v>
      </c>
      <c r="G572" s="69"/>
      <c r="H572" s="69"/>
      <c r="I572" s="69"/>
      <c r="J572" s="69"/>
      <c r="K572" s="69"/>
      <c r="L572" s="41" t="s">
        <v>787</v>
      </c>
      <c r="M572" s="12" t="s">
        <v>1545</v>
      </c>
      <c r="N572" s="28">
        <v>30900</v>
      </c>
      <c r="O572" s="20">
        <f t="shared" si="10"/>
        <v>5562</v>
      </c>
      <c r="P572" s="284">
        <v>0</v>
      </c>
      <c r="Q572" s="284">
        <v>2781</v>
      </c>
      <c r="R572" s="284">
        <v>2781</v>
      </c>
      <c r="S572" s="284">
        <v>0</v>
      </c>
      <c r="T572" s="27">
        <v>36462</v>
      </c>
      <c r="U572" s="53">
        <v>42</v>
      </c>
      <c r="V572" s="12">
        <v>3907</v>
      </c>
      <c r="W572" s="20">
        <f>VLOOKUP(V572,'MASTER PUR-HSN'!$A$4:$E$506,5,FALSE)</f>
        <v>18</v>
      </c>
      <c r="X572" s="12" t="s">
        <v>1482</v>
      </c>
      <c r="Y572" s="41" t="str">
        <f>VLOOKUP(C572,'MASTER PURCHASE PARTY'!$B$4:$E$50002,4,FALSE)</f>
        <v>Local</v>
      </c>
    </row>
    <row r="573" spans="1:25">
      <c r="A573" s="45">
        <v>43617</v>
      </c>
      <c r="B573" s="41">
        <v>140</v>
      </c>
      <c r="C573" s="50" t="s">
        <v>828</v>
      </c>
      <c r="D573" s="41" t="str">
        <f>VLOOKUP(C573,'MASTER PURCHASE PARTY'!$B$4:$E$50002,2,FALSE)</f>
        <v>27AABFA1883E1ZQ</v>
      </c>
      <c r="E573" s="56" t="s">
        <v>1062</v>
      </c>
      <c r="F573" s="69">
        <v>43635</v>
      </c>
      <c r="G573" s="69"/>
      <c r="H573" s="69"/>
      <c r="I573" s="69"/>
      <c r="J573" s="69"/>
      <c r="K573" s="69"/>
      <c r="L573" s="41" t="s">
        <v>787</v>
      </c>
      <c r="M573" s="12" t="s">
        <v>1545</v>
      </c>
      <c r="N573" s="28">
        <v>4500</v>
      </c>
      <c r="O573" s="20">
        <f t="shared" si="10"/>
        <v>810</v>
      </c>
      <c r="P573" s="284">
        <v>0</v>
      </c>
      <c r="Q573" s="284">
        <v>405</v>
      </c>
      <c r="R573" s="284">
        <v>405</v>
      </c>
      <c r="S573" s="284">
        <v>0</v>
      </c>
      <c r="T573" s="27">
        <v>5310</v>
      </c>
      <c r="U573" s="53">
        <v>25</v>
      </c>
      <c r="V573" s="12">
        <v>32082090</v>
      </c>
      <c r="W573" s="20">
        <f>VLOOKUP(V573,'MASTER PUR-HSN'!$A$4:$E$506,5,FALSE)</f>
        <v>18</v>
      </c>
      <c r="X573" s="12" t="s">
        <v>1482</v>
      </c>
      <c r="Y573" s="41" t="str">
        <f>VLOOKUP(C573,'MASTER PURCHASE PARTY'!$B$4:$E$50002,4,FALSE)</f>
        <v>Local</v>
      </c>
    </row>
    <row r="574" spans="1:25">
      <c r="A574" s="45">
        <v>43617</v>
      </c>
      <c r="B574" s="41">
        <v>141</v>
      </c>
      <c r="C574" s="50" t="s">
        <v>873</v>
      </c>
      <c r="D574" s="41" t="str">
        <f>VLOOKUP(C574,'MASTER PURCHASE PARTY'!$B$4:$E$50002,2,FALSE)</f>
        <v>27AACFA1881H1ZL</v>
      </c>
      <c r="E574" s="51">
        <v>3033</v>
      </c>
      <c r="F574" s="69">
        <v>43635</v>
      </c>
      <c r="G574" s="69"/>
      <c r="H574" s="69"/>
      <c r="I574" s="69"/>
      <c r="J574" s="69"/>
      <c r="K574" s="69"/>
      <c r="L574" s="41" t="s">
        <v>787</v>
      </c>
      <c r="M574" s="12" t="s">
        <v>1545</v>
      </c>
      <c r="N574" s="28">
        <v>1306.5999999999999</v>
      </c>
      <c r="O574" s="20">
        <f t="shared" si="10"/>
        <v>365.84799999999996</v>
      </c>
      <c r="P574" s="284">
        <v>0</v>
      </c>
      <c r="Q574" s="284">
        <v>182.92399999999998</v>
      </c>
      <c r="R574" s="284">
        <v>182.92399999999998</v>
      </c>
      <c r="S574" s="284">
        <v>0</v>
      </c>
      <c r="T574" s="27">
        <v>1672.4379999999999</v>
      </c>
      <c r="U574" s="53">
        <v>470</v>
      </c>
      <c r="V574" s="12">
        <v>87141900</v>
      </c>
      <c r="W574" s="20">
        <f>VLOOKUP(V574,'MASTER PUR-HSN'!$A$4:$E$506,5,FALSE)</f>
        <v>28</v>
      </c>
      <c r="X574" s="12" t="s">
        <v>1482</v>
      </c>
      <c r="Y574" s="41" t="str">
        <f>VLOOKUP(C574,'MASTER PURCHASE PARTY'!$B$4:$E$50002,4,FALSE)</f>
        <v>Local</v>
      </c>
    </row>
    <row r="575" spans="1:25">
      <c r="A575" s="45">
        <v>43617</v>
      </c>
      <c r="B575" s="41">
        <v>142</v>
      </c>
      <c r="C575" s="50" t="s">
        <v>786</v>
      </c>
      <c r="D575" s="41" t="str">
        <f>VLOOKUP(C575,'MASTER PURCHASE PARTY'!$B$4:$E$50002,2,FALSE)</f>
        <v>27AAECM8871A1ZF</v>
      </c>
      <c r="E575" s="51">
        <v>192002627</v>
      </c>
      <c r="F575" s="69">
        <v>43635</v>
      </c>
      <c r="G575" s="69"/>
      <c r="H575" s="69"/>
      <c r="I575" s="69"/>
      <c r="J575" s="69"/>
      <c r="K575" s="69"/>
      <c r="L575" s="41" t="s">
        <v>787</v>
      </c>
      <c r="M575" s="12" t="s">
        <v>1545</v>
      </c>
      <c r="N575" s="28">
        <v>17483.52</v>
      </c>
      <c r="O575" s="20">
        <f t="shared" si="10"/>
        <v>4895.3856000000005</v>
      </c>
      <c r="P575" s="284">
        <v>0</v>
      </c>
      <c r="Q575" s="284">
        <v>2447.6928000000003</v>
      </c>
      <c r="R575" s="284">
        <v>2447.6928000000003</v>
      </c>
      <c r="S575" s="284">
        <v>0</v>
      </c>
      <c r="T575" s="27">
        <v>22378.895600000003</v>
      </c>
      <c r="U575" s="53">
        <v>12</v>
      </c>
      <c r="V575" s="12">
        <v>87089900</v>
      </c>
      <c r="W575" s="20">
        <f>VLOOKUP(V575,'MASTER PUR-HSN'!$A$4:$E$506,5,FALSE)</f>
        <v>28</v>
      </c>
      <c r="X575" s="12" t="s">
        <v>1482</v>
      </c>
      <c r="Y575" s="41" t="str">
        <f>VLOOKUP(C575,'MASTER PURCHASE PARTY'!$B$4:$E$50002,4,FALSE)</f>
        <v>Local</v>
      </c>
    </row>
    <row r="576" spans="1:25">
      <c r="A576" s="45">
        <v>43617</v>
      </c>
      <c r="B576" s="41">
        <v>143</v>
      </c>
      <c r="C576" s="50" t="s">
        <v>786</v>
      </c>
      <c r="D576" s="41" t="str">
        <f>VLOOKUP(C576,'MASTER PURCHASE PARTY'!$B$4:$E$50002,2,FALSE)</f>
        <v>27AAECM8871A1ZF</v>
      </c>
      <c r="E576" s="51">
        <v>192002628</v>
      </c>
      <c r="F576" s="69">
        <v>43635</v>
      </c>
      <c r="G576" s="69"/>
      <c r="H576" s="69"/>
      <c r="I576" s="69"/>
      <c r="J576" s="69"/>
      <c r="K576" s="69"/>
      <c r="L576" s="41" t="s">
        <v>787</v>
      </c>
      <c r="M576" s="12" t="s">
        <v>1545</v>
      </c>
      <c r="N576" s="28">
        <v>17483.52</v>
      </c>
      <c r="O576" s="20">
        <f t="shared" si="10"/>
        <v>4895.3856000000005</v>
      </c>
      <c r="P576" s="284">
        <v>0</v>
      </c>
      <c r="Q576" s="284">
        <v>2447.6928000000003</v>
      </c>
      <c r="R576" s="284">
        <v>2447.6928000000003</v>
      </c>
      <c r="S576" s="284">
        <v>0</v>
      </c>
      <c r="T576" s="27">
        <v>22378.895600000003</v>
      </c>
      <c r="U576" s="53">
        <v>12</v>
      </c>
      <c r="V576" s="12">
        <v>87089900</v>
      </c>
      <c r="W576" s="20">
        <f>VLOOKUP(V576,'MASTER PUR-HSN'!$A$4:$E$506,5,FALSE)</f>
        <v>28</v>
      </c>
      <c r="X576" s="12" t="s">
        <v>1482</v>
      </c>
      <c r="Y576" s="41" t="str">
        <f>VLOOKUP(C576,'MASTER PURCHASE PARTY'!$B$4:$E$50002,4,FALSE)</f>
        <v>Local</v>
      </c>
    </row>
    <row r="577" spans="1:25">
      <c r="A577" s="45">
        <v>43617</v>
      </c>
      <c r="B577" s="41">
        <v>144</v>
      </c>
      <c r="C577" s="50" t="s">
        <v>812</v>
      </c>
      <c r="D577" s="41" t="str">
        <f>VLOOKUP(C577,'MASTER PURCHASE PARTY'!$B$4:$E$50002,2,FALSE)</f>
        <v>27AAACH4211R1ZF</v>
      </c>
      <c r="E577" s="51">
        <v>5510048900</v>
      </c>
      <c r="F577" s="69">
        <v>43635</v>
      </c>
      <c r="G577" s="69"/>
      <c r="H577" s="69"/>
      <c r="I577" s="69"/>
      <c r="J577" s="69"/>
      <c r="K577" s="69"/>
      <c r="L577" s="41" t="s">
        <v>787</v>
      </c>
      <c r="M577" s="12" t="s">
        <v>1545</v>
      </c>
      <c r="N577" s="28">
        <v>31852.799999999999</v>
      </c>
      <c r="O577" s="20">
        <f t="shared" si="10"/>
        <v>5733.5040000000008</v>
      </c>
      <c r="P577" s="284">
        <v>0</v>
      </c>
      <c r="Q577" s="284">
        <v>2866.7520000000004</v>
      </c>
      <c r="R577" s="284">
        <v>2866.7520000000004</v>
      </c>
      <c r="S577" s="284">
        <v>0</v>
      </c>
      <c r="T577" s="27">
        <v>37586.303999999996</v>
      </c>
      <c r="U577" s="53">
        <v>2880</v>
      </c>
      <c r="V577" s="12">
        <v>85129000</v>
      </c>
      <c r="W577" s="20">
        <f>VLOOKUP(V577,'MASTER PUR-HSN'!$A$4:$E$506,5,FALSE)</f>
        <v>18</v>
      </c>
      <c r="X577" s="12" t="s">
        <v>1482</v>
      </c>
      <c r="Y577" s="41" t="str">
        <f>VLOOKUP(C577,'MASTER PURCHASE PARTY'!$B$4:$E$50002,4,FALSE)</f>
        <v>Local</v>
      </c>
    </row>
    <row r="578" spans="1:25">
      <c r="A578" s="45">
        <v>43617</v>
      </c>
      <c r="B578" s="41">
        <v>145</v>
      </c>
      <c r="C578" s="50" t="s">
        <v>806</v>
      </c>
      <c r="D578" s="41" t="str">
        <f>VLOOKUP(C578,'MASTER PURCHASE PARTY'!$B$4:$E$50002,2,FALSE)</f>
        <v>27AAECD2713N1ZK</v>
      </c>
      <c r="E578" s="51">
        <v>7887984827</v>
      </c>
      <c r="F578" s="69">
        <v>43635</v>
      </c>
      <c r="G578" s="69"/>
      <c r="H578" s="69"/>
      <c r="I578" s="69"/>
      <c r="J578" s="69"/>
      <c r="K578" s="69"/>
      <c r="L578" s="41" t="s">
        <v>787</v>
      </c>
      <c r="M578" s="12" t="s">
        <v>1545</v>
      </c>
      <c r="N578" s="28">
        <v>12720</v>
      </c>
      <c r="O578" s="20">
        <f t="shared" si="10"/>
        <v>2289.6</v>
      </c>
      <c r="P578" s="284">
        <v>0</v>
      </c>
      <c r="Q578" s="284">
        <v>1144.8</v>
      </c>
      <c r="R578" s="284">
        <v>1144.8</v>
      </c>
      <c r="S578" s="284">
        <v>0</v>
      </c>
      <c r="T578" s="27">
        <v>15009.999999999998</v>
      </c>
      <c r="U578" s="53">
        <v>30</v>
      </c>
      <c r="V578" s="12">
        <v>39119090</v>
      </c>
      <c r="W578" s="20">
        <f>VLOOKUP(V578,'MASTER PUR-HSN'!$A$4:$E$506,5,FALSE)</f>
        <v>18</v>
      </c>
      <c r="X578" s="12" t="s">
        <v>1482</v>
      </c>
      <c r="Y578" s="41" t="str">
        <f>VLOOKUP(C578,'MASTER PURCHASE PARTY'!$B$4:$E$50002,4,FALSE)</f>
        <v>Local</v>
      </c>
    </row>
    <row r="579" spans="1:25">
      <c r="A579" s="45">
        <v>43617</v>
      </c>
      <c r="B579" s="41">
        <v>146</v>
      </c>
      <c r="C579" s="50" t="s">
        <v>873</v>
      </c>
      <c r="D579" s="41" t="str">
        <f>VLOOKUP(C579,'MASTER PURCHASE PARTY'!$B$4:$E$50002,2,FALSE)</f>
        <v>27AACFA1881H1ZL</v>
      </c>
      <c r="E579" s="51">
        <v>3067</v>
      </c>
      <c r="F579" s="69">
        <v>43636</v>
      </c>
      <c r="G579" s="69"/>
      <c r="H579" s="69"/>
      <c r="I579" s="69"/>
      <c r="J579" s="69"/>
      <c r="K579" s="69"/>
      <c r="L579" s="41" t="s">
        <v>787</v>
      </c>
      <c r="M579" s="12" t="s">
        <v>1545</v>
      </c>
      <c r="N579" s="28">
        <v>5560</v>
      </c>
      <c r="O579" s="20">
        <f t="shared" si="10"/>
        <v>1556.8</v>
      </c>
      <c r="P579" s="284">
        <v>0</v>
      </c>
      <c r="Q579" s="284">
        <v>778.4</v>
      </c>
      <c r="R579" s="284">
        <v>778.4</v>
      </c>
      <c r="S579" s="284">
        <v>0</v>
      </c>
      <c r="T579" s="27">
        <v>7116.7999999999993</v>
      </c>
      <c r="U579" s="53">
        <v>2000</v>
      </c>
      <c r="V579" s="12">
        <v>87141900</v>
      </c>
      <c r="W579" s="20">
        <f>VLOOKUP(V579,'MASTER PUR-HSN'!$A$4:$E$506,5,FALSE)</f>
        <v>28</v>
      </c>
      <c r="X579" s="12" t="s">
        <v>1482</v>
      </c>
      <c r="Y579" s="41" t="str">
        <f>VLOOKUP(C579,'MASTER PURCHASE PARTY'!$B$4:$E$50002,4,FALSE)</f>
        <v>Local</v>
      </c>
    </row>
    <row r="580" spans="1:25">
      <c r="A580" s="45">
        <v>43617</v>
      </c>
      <c r="B580" s="41"/>
      <c r="C580" s="50" t="s">
        <v>816</v>
      </c>
      <c r="D580" s="41" t="str">
        <f>VLOOKUP(C580,'MASTER PURCHASE PARTY'!$B$4:$E$50002,2,FALSE)</f>
        <v>27AAHFP1154B1ZN</v>
      </c>
      <c r="E580" s="56" t="s">
        <v>1063</v>
      </c>
      <c r="F580" s="69">
        <v>43636</v>
      </c>
      <c r="G580" s="69"/>
      <c r="H580" s="69"/>
      <c r="I580" s="69"/>
      <c r="J580" s="69"/>
      <c r="K580" s="69"/>
      <c r="L580" s="41" t="s">
        <v>787</v>
      </c>
      <c r="M580" s="12" t="s">
        <v>1545</v>
      </c>
      <c r="N580" s="28">
        <v>90</v>
      </c>
      <c r="O580" s="20">
        <f t="shared" si="10"/>
        <v>16.2</v>
      </c>
      <c r="P580" s="284">
        <v>0</v>
      </c>
      <c r="Q580" s="284">
        <v>8.1</v>
      </c>
      <c r="R580" s="284">
        <v>8.1</v>
      </c>
      <c r="S580" s="284">
        <v>0</v>
      </c>
      <c r="T580" s="27">
        <v>106.29999999999998</v>
      </c>
      <c r="U580" s="53">
        <v>9</v>
      </c>
      <c r="V580" s="12">
        <v>4820</v>
      </c>
      <c r="W580" s="20">
        <f>VLOOKUP(V580,'MASTER PUR-HSN'!$A$4:$E$506,5,FALSE)</f>
        <v>18</v>
      </c>
      <c r="X580" s="12" t="s">
        <v>1482</v>
      </c>
      <c r="Y580" s="41" t="str">
        <f>VLOOKUP(C580,'MASTER PURCHASE PARTY'!$B$4:$E$50002,4,FALSE)</f>
        <v>Local</v>
      </c>
    </row>
    <row r="581" spans="1:25">
      <c r="A581" s="45">
        <v>43617</v>
      </c>
      <c r="B581" s="41"/>
      <c r="C581" s="50" t="s">
        <v>816</v>
      </c>
      <c r="D581" s="41" t="str">
        <f>VLOOKUP(C581,'MASTER PURCHASE PARTY'!$B$4:$E$50002,2,FALSE)</f>
        <v>27AAHFP1154B1ZN</v>
      </c>
      <c r="E581" s="56" t="s">
        <v>1063</v>
      </c>
      <c r="F581" s="69">
        <v>43636</v>
      </c>
      <c r="G581" s="69"/>
      <c r="H581" s="69"/>
      <c r="I581" s="69"/>
      <c r="J581" s="69"/>
      <c r="K581" s="69"/>
      <c r="L581" s="41" t="s">
        <v>787</v>
      </c>
      <c r="M581" s="12" t="s">
        <v>1545</v>
      </c>
      <c r="N581" s="28">
        <v>144</v>
      </c>
      <c r="O581" s="20">
        <f t="shared" si="10"/>
        <v>25.919999999999998</v>
      </c>
      <c r="P581" s="284">
        <v>0</v>
      </c>
      <c r="Q581" s="284">
        <v>12.959999999999999</v>
      </c>
      <c r="R581" s="284">
        <v>12.959999999999999</v>
      </c>
      <c r="S581" s="284">
        <v>0</v>
      </c>
      <c r="T581" s="27">
        <v>169.92000000000002</v>
      </c>
      <c r="U581" s="53">
        <v>12</v>
      </c>
      <c r="V581" s="12">
        <v>63071090</v>
      </c>
      <c r="W581" s="20">
        <f>VLOOKUP(V581,'MASTER PUR-HSN'!$A$4:$E$506,5,FALSE)</f>
        <v>18</v>
      </c>
      <c r="X581" s="12" t="s">
        <v>1482</v>
      </c>
      <c r="Y581" s="41" t="str">
        <f>VLOOKUP(C581,'MASTER PURCHASE PARTY'!$B$4:$E$50002,4,FALSE)</f>
        <v>Local</v>
      </c>
    </row>
    <row r="582" spans="1:25">
      <c r="A582" s="45">
        <v>43617</v>
      </c>
      <c r="B582" s="41"/>
      <c r="C582" s="50" t="s">
        <v>816</v>
      </c>
      <c r="D582" s="41" t="str">
        <f>VLOOKUP(C582,'MASTER PURCHASE PARTY'!$B$4:$E$50002,2,FALSE)</f>
        <v>27AAHFP1154B1ZN</v>
      </c>
      <c r="E582" s="56" t="s">
        <v>1063</v>
      </c>
      <c r="F582" s="69">
        <v>43636</v>
      </c>
      <c r="G582" s="69"/>
      <c r="H582" s="69"/>
      <c r="I582" s="69"/>
      <c r="J582" s="69"/>
      <c r="K582" s="69"/>
      <c r="L582" s="41" t="s">
        <v>787</v>
      </c>
      <c r="M582" s="12" t="s">
        <v>1545</v>
      </c>
      <c r="N582" s="28">
        <v>290</v>
      </c>
      <c r="O582" s="20">
        <f t="shared" si="10"/>
        <v>34.799999999999997</v>
      </c>
      <c r="P582" s="284">
        <v>0</v>
      </c>
      <c r="Q582" s="284">
        <v>17.399999999999999</v>
      </c>
      <c r="R582" s="284">
        <v>17.399999999999999</v>
      </c>
      <c r="S582" s="284">
        <v>0</v>
      </c>
      <c r="T582" s="27">
        <v>324.89999999999998</v>
      </c>
      <c r="U582" s="53">
        <v>100</v>
      </c>
      <c r="V582" s="12">
        <v>96089990</v>
      </c>
      <c r="W582" s="20">
        <f>VLOOKUP(V582,'MASTER PUR-HSN'!$A$4:$E$506,5,FALSE)</f>
        <v>12</v>
      </c>
      <c r="X582" s="12" t="s">
        <v>1482</v>
      </c>
      <c r="Y582" s="41" t="str">
        <f>VLOOKUP(C582,'MASTER PURCHASE PARTY'!$B$4:$E$50002,4,FALSE)</f>
        <v>Local</v>
      </c>
    </row>
    <row r="583" spans="1:25">
      <c r="A583" s="45">
        <v>43617</v>
      </c>
      <c r="B583" s="41">
        <v>147</v>
      </c>
      <c r="C583" s="50" t="s">
        <v>816</v>
      </c>
      <c r="D583" s="41" t="str">
        <f>VLOOKUP(C583,'MASTER PURCHASE PARTY'!$B$4:$E$50002,2,FALSE)</f>
        <v>27AAHFP1154B1ZN</v>
      </c>
      <c r="E583" s="56" t="s">
        <v>1063</v>
      </c>
      <c r="F583" s="69">
        <v>43636</v>
      </c>
      <c r="G583" s="69"/>
      <c r="H583" s="69"/>
      <c r="I583" s="69"/>
      <c r="J583" s="69"/>
      <c r="K583" s="69"/>
      <c r="L583" s="41" t="s">
        <v>787</v>
      </c>
      <c r="M583" s="12" t="s">
        <v>1545</v>
      </c>
      <c r="N583" s="28">
        <v>53.2</v>
      </c>
      <c r="O583" s="20">
        <f t="shared" si="10"/>
        <v>6.3840000000000003</v>
      </c>
      <c r="P583" s="284">
        <v>0</v>
      </c>
      <c r="Q583" s="284">
        <v>3.1920000000000002</v>
      </c>
      <c r="R583" s="284">
        <v>3.1920000000000002</v>
      </c>
      <c r="S583" s="284">
        <v>0</v>
      </c>
      <c r="T583" s="27">
        <v>59.884</v>
      </c>
      <c r="U583" s="53">
        <v>10</v>
      </c>
      <c r="V583" s="12">
        <v>96081019</v>
      </c>
      <c r="W583" s="20">
        <f>VLOOKUP(V583,'MASTER PUR-HSN'!$A$4:$E$506,5,FALSE)</f>
        <v>12</v>
      </c>
      <c r="X583" s="12" t="s">
        <v>1482</v>
      </c>
      <c r="Y583" s="41" t="str">
        <f>VLOOKUP(C583,'MASTER PURCHASE PARTY'!$B$4:$E$50002,4,FALSE)</f>
        <v>Local</v>
      </c>
    </row>
    <row r="584" spans="1:25">
      <c r="A584" s="45">
        <v>43617</v>
      </c>
      <c r="B584" s="41">
        <v>148</v>
      </c>
      <c r="C584" s="50" t="s">
        <v>816</v>
      </c>
      <c r="D584" s="41" t="str">
        <f>VLOOKUP(C584,'MASTER PURCHASE PARTY'!$B$4:$E$50002,2,FALSE)</f>
        <v>27AAHFP1154B1ZN</v>
      </c>
      <c r="E584" s="56" t="s">
        <v>1064</v>
      </c>
      <c r="F584" s="69">
        <v>43636</v>
      </c>
      <c r="G584" s="69"/>
      <c r="H584" s="69"/>
      <c r="I584" s="69"/>
      <c r="J584" s="69"/>
      <c r="K584" s="69"/>
      <c r="L584" s="41" t="s">
        <v>787</v>
      </c>
      <c r="M584" s="12" t="s">
        <v>1545</v>
      </c>
      <c r="N584" s="28">
        <v>420</v>
      </c>
      <c r="O584" s="20">
        <f t="shared" si="10"/>
        <v>75.600000000000009</v>
      </c>
      <c r="P584" s="284">
        <v>0</v>
      </c>
      <c r="Q584" s="284">
        <v>37.800000000000004</v>
      </c>
      <c r="R584" s="284">
        <v>37.800000000000004</v>
      </c>
      <c r="S584" s="284">
        <v>0</v>
      </c>
      <c r="T584" s="27">
        <v>496</v>
      </c>
      <c r="U584" s="53">
        <v>2</v>
      </c>
      <c r="V584" s="12" t="s">
        <v>886</v>
      </c>
      <c r="W584" s="20">
        <f>VLOOKUP(V584,'MASTER PUR-HSN'!$A$4:$E$506,5,FALSE)</f>
        <v>18</v>
      </c>
      <c r="X584" s="12" t="s">
        <v>1482</v>
      </c>
      <c r="Y584" s="41" t="str">
        <f>VLOOKUP(C584,'MASTER PURCHASE PARTY'!$B$4:$E$50002,4,FALSE)</f>
        <v>Local</v>
      </c>
    </row>
    <row r="585" spans="1:25">
      <c r="A585" s="45">
        <v>43617</v>
      </c>
      <c r="B585" s="41">
        <v>149</v>
      </c>
      <c r="C585" s="50" t="s">
        <v>873</v>
      </c>
      <c r="D585" s="41" t="str">
        <f>VLOOKUP(C585,'MASTER PURCHASE PARTY'!$B$4:$E$50002,2,FALSE)</f>
        <v>27AACFA1881H1ZL</v>
      </c>
      <c r="E585" s="51">
        <v>3109</v>
      </c>
      <c r="F585" s="69">
        <v>43636</v>
      </c>
      <c r="G585" s="69"/>
      <c r="H585" s="69"/>
      <c r="I585" s="69"/>
      <c r="J585" s="69"/>
      <c r="K585" s="69"/>
      <c r="L585" s="41" t="s">
        <v>787</v>
      </c>
      <c r="M585" s="12" t="s">
        <v>1545</v>
      </c>
      <c r="N585" s="28">
        <v>4726</v>
      </c>
      <c r="O585" s="20">
        <f t="shared" si="10"/>
        <v>1323.28</v>
      </c>
      <c r="P585" s="284">
        <v>0</v>
      </c>
      <c r="Q585" s="284">
        <v>661.64</v>
      </c>
      <c r="R585" s="284">
        <v>661.64</v>
      </c>
      <c r="S585" s="284">
        <v>0</v>
      </c>
      <c r="T585" s="27">
        <v>6049.2800000000007</v>
      </c>
      <c r="U585" s="53">
        <v>1700</v>
      </c>
      <c r="V585" s="12">
        <v>87141900</v>
      </c>
      <c r="W585" s="20">
        <f>VLOOKUP(V585,'MASTER PUR-HSN'!$A$4:$E$506,5,FALSE)</f>
        <v>28</v>
      </c>
      <c r="X585" s="12" t="s">
        <v>1482</v>
      </c>
      <c r="Y585" s="41" t="str">
        <f>VLOOKUP(C585,'MASTER PURCHASE PARTY'!$B$4:$E$50002,4,FALSE)</f>
        <v>Local</v>
      </c>
    </row>
    <row r="586" spans="1:25">
      <c r="A586" s="45">
        <v>43617</v>
      </c>
      <c r="B586" s="41">
        <v>150</v>
      </c>
      <c r="C586" s="50" t="s">
        <v>786</v>
      </c>
      <c r="D586" s="41" t="str">
        <f>VLOOKUP(C586,'MASTER PURCHASE PARTY'!$B$4:$E$50002,2,FALSE)</f>
        <v>27AAECM8871A1ZF</v>
      </c>
      <c r="E586" s="51">
        <v>192002650</v>
      </c>
      <c r="F586" s="69">
        <v>43635</v>
      </c>
      <c r="G586" s="69"/>
      <c r="H586" s="69"/>
      <c r="I586" s="69"/>
      <c r="J586" s="69"/>
      <c r="K586" s="69"/>
      <c r="L586" s="41" t="s">
        <v>787</v>
      </c>
      <c r="M586" s="12" t="s">
        <v>1545</v>
      </c>
      <c r="N586" s="28">
        <v>17483.52</v>
      </c>
      <c r="O586" s="20">
        <f t="shared" si="10"/>
        <v>4895.3856000000005</v>
      </c>
      <c r="P586" s="284">
        <v>0</v>
      </c>
      <c r="Q586" s="284">
        <v>2447.6928000000003</v>
      </c>
      <c r="R586" s="284">
        <v>2447.6928000000003</v>
      </c>
      <c r="S586" s="284">
        <v>0</v>
      </c>
      <c r="T586" s="27">
        <v>22378.895600000003</v>
      </c>
      <c r="U586" s="53">
        <v>12</v>
      </c>
      <c r="V586" s="12">
        <v>87089900</v>
      </c>
      <c r="W586" s="20">
        <f>VLOOKUP(V586,'MASTER PUR-HSN'!$A$4:$E$506,5,FALSE)</f>
        <v>28</v>
      </c>
      <c r="X586" s="12" t="s">
        <v>1482</v>
      </c>
      <c r="Y586" s="41" t="str">
        <f>VLOOKUP(C586,'MASTER PURCHASE PARTY'!$B$4:$E$50002,4,FALSE)</f>
        <v>Local</v>
      </c>
    </row>
    <row r="587" spans="1:25">
      <c r="A587" s="45">
        <v>43617</v>
      </c>
      <c r="B587" s="41">
        <v>151</v>
      </c>
      <c r="C587" s="50" t="s">
        <v>786</v>
      </c>
      <c r="D587" s="41" t="str">
        <f>VLOOKUP(C587,'MASTER PURCHASE PARTY'!$B$4:$E$50002,2,FALSE)</f>
        <v>27AAECM8871A1ZF</v>
      </c>
      <c r="E587" s="51">
        <v>192002657</v>
      </c>
      <c r="F587" s="69">
        <v>43636</v>
      </c>
      <c r="G587" s="69"/>
      <c r="H587" s="69"/>
      <c r="I587" s="69"/>
      <c r="J587" s="69"/>
      <c r="K587" s="69"/>
      <c r="L587" s="41" t="s">
        <v>787</v>
      </c>
      <c r="M587" s="12" t="s">
        <v>1545</v>
      </c>
      <c r="N587" s="28">
        <v>17483.52</v>
      </c>
      <c r="O587" s="20">
        <f t="shared" si="10"/>
        <v>4895.3856000000005</v>
      </c>
      <c r="P587" s="284">
        <v>0</v>
      </c>
      <c r="Q587" s="284">
        <v>2447.6928000000003</v>
      </c>
      <c r="R587" s="284">
        <v>2447.6928000000003</v>
      </c>
      <c r="S587" s="284">
        <v>0</v>
      </c>
      <c r="T587" s="27">
        <v>22378.895600000003</v>
      </c>
      <c r="U587" s="53">
        <v>12</v>
      </c>
      <c r="V587" s="12">
        <v>87089900</v>
      </c>
      <c r="W587" s="20">
        <f>VLOOKUP(V587,'MASTER PUR-HSN'!$A$4:$E$506,5,FALSE)</f>
        <v>28</v>
      </c>
      <c r="X587" s="12" t="s">
        <v>1482</v>
      </c>
      <c r="Y587" s="41" t="str">
        <f>VLOOKUP(C587,'MASTER PURCHASE PARTY'!$B$4:$E$50002,4,FALSE)</f>
        <v>Local</v>
      </c>
    </row>
    <row r="588" spans="1:25">
      <c r="A588" s="45">
        <v>43617</v>
      </c>
      <c r="B588" s="41">
        <v>152</v>
      </c>
      <c r="C588" s="50" t="s">
        <v>812</v>
      </c>
      <c r="D588" s="41" t="str">
        <f>VLOOKUP(C588,'MASTER PURCHASE PARTY'!$B$4:$E$50002,2,FALSE)</f>
        <v>27AAACH4211R1ZF</v>
      </c>
      <c r="E588" s="51">
        <v>5510049069</v>
      </c>
      <c r="F588" s="69">
        <v>43636</v>
      </c>
      <c r="G588" s="69"/>
      <c r="H588" s="69"/>
      <c r="I588" s="69"/>
      <c r="J588" s="69"/>
      <c r="K588" s="69"/>
      <c r="L588" s="41" t="s">
        <v>787</v>
      </c>
      <c r="M588" s="12" t="s">
        <v>1545</v>
      </c>
      <c r="N588" s="28">
        <v>39816</v>
      </c>
      <c r="O588" s="20">
        <f t="shared" si="10"/>
        <v>7166.88</v>
      </c>
      <c r="P588" s="284">
        <v>0</v>
      </c>
      <c r="Q588" s="284">
        <v>3583.44</v>
      </c>
      <c r="R588" s="284">
        <v>3583.44</v>
      </c>
      <c r="S588" s="284">
        <v>0</v>
      </c>
      <c r="T588" s="27">
        <v>46982.880000000005</v>
      </c>
      <c r="U588" s="53">
        <v>3600</v>
      </c>
      <c r="V588" s="12">
        <v>85129000</v>
      </c>
      <c r="W588" s="20">
        <f>VLOOKUP(V588,'MASTER PUR-HSN'!$A$4:$E$506,5,FALSE)</f>
        <v>18</v>
      </c>
      <c r="X588" s="12" t="s">
        <v>1482</v>
      </c>
      <c r="Y588" s="41" t="str">
        <f>VLOOKUP(C588,'MASTER PURCHASE PARTY'!$B$4:$E$50002,4,FALSE)</f>
        <v>Local</v>
      </c>
    </row>
    <row r="589" spans="1:25">
      <c r="A589" s="45">
        <v>43617</v>
      </c>
      <c r="B589" s="41">
        <v>153</v>
      </c>
      <c r="C589" s="50" t="s">
        <v>1027</v>
      </c>
      <c r="D589" s="41" t="str">
        <f>VLOOKUP(C589,'MASTER PURCHASE PARTY'!$B$4:$E$50002,2,FALSE)</f>
        <v>24AAECD2713N1ZQ</v>
      </c>
      <c r="E589" s="51">
        <v>7888008462</v>
      </c>
      <c r="F589" s="69">
        <v>43636</v>
      </c>
      <c r="G589" s="69"/>
      <c r="H589" s="69"/>
      <c r="I589" s="69"/>
      <c r="J589" s="69"/>
      <c r="K589" s="69"/>
      <c r="L589" s="41" t="s">
        <v>787</v>
      </c>
      <c r="M589" s="12" t="s">
        <v>1545</v>
      </c>
      <c r="N589" s="28">
        <v>8860</v>
      </c>
      <c r="O589" s="20">
        <f t="shared" si="10"/>
        <v>1594.8</v>
      </c>
      <c r="P589" s="284">
        <v>1594.8</v>
      </c>
      <c r="Q589" s="284">
        <v>0</v>
      </c>
      <c r="R589" s="284">
        <v>0</v>
      </c>
      <c r="S589" s="284">
        <v>0</v>
      </c>
      <c r="T589" s="27">
        <v>10455</v>
      </c>
      <c r="U589" s="53">
        <v>20</v>
      </c>
      <c r="V589" s="12">
        <v>32082090</v>
      </c>
      <c r="W589" s="20">
        <f>VLOOKUP(V589,'MASTER PUR-HSN'!$A$4:$E$506,5,FALSE)</f>
        <v>18</v>
      </c>
      <c r="X589" s="12" t="s">
        <v>1482</v>
      </c>
      <c r="Y589" s="41" t="str">
        <f>VLOOKUP(C589,'MASTER PURCHASE PARTY'!$B$4:$E$50002,4,FALSE)</f>
        <v>Oms</v>
      </c>
    </row>
    <row r="590" spans="1:25">
      <c r="A590" s="45">
        <v>43617</v>
      </c>
      <c r="B590" s="41">
        <v>154</v>
      </c>
      <c r="C590" s="50" t="s">
        <v>873</v>
      </c>
      <c r="D590" s="41" t="str">
        <f>VLOOKUP(C590,'MASTER PURCHASE PARTY'!$B$4:$E$50002,2,FALSE)</f>
        <v>27AACFA1881H1ZL</v>
      </c>
      <c r="E590" s="51">
        <v>3135</v>
      </c>
      <c r="F590" s="69">
        <v>43637</v>
      </c>
      <c r="G590" s="69"/>
      <c r="H590" s="69"/>
      <c r="I590" s="69"/>
      <c r="J590" s="69"/>
      <c r="K590" s="69"/>
      <c r="L590" s="41" t="s">
        <v>787</v>
      </c>
      <c r="M590" s="12" t="s">
        <v>1545</v>
      </c>
      <c r="N590" s="28">
        <v>7784</v>
      </c>
      <c r="O590" s="20">
        <f t="shared" ref="O590:O653" si="11">+P590+Q590+R590+S590</f>
        <v>2179.52</v>
      </c>
      <c r="P590" s="284">
        <v>0</v>
      </c>
      <c r="Q590" s="284">
        <v>1089.76</v>
      </c>
      <c r="R590" s="284">
        <v>1089.76</v>
      </c>
      <c r="S590" s="284">
        <v>0</v>
      </c>
      <c r="T590" s="27">
        <v>9963.52</v>
      </c>
      <c r="U590" s="53">
        <v>2800</v>
      </c>
      <c r="V590" s="12">
        <v>87141900</v>
      </c>
      <c r="W590" s="20">
        <f>VLOOKUP(V590,'MASTER PUR-HSN'!$A$4:$E$506,5,FALSE)</f>
        <v>28</v>
      </c>
      <c r="X590" s="12" t="s">
        <v>1482</v>
      </c>
      <c r="Y590" s="41" t="str">
        <f>VLOOKUP(C590,'MASTER PURCHASE PARTY'!$B$4:$E$50002,4,FALSE)</f>
        <v>Local</v>
      </c>
    </row>
    <row r="591" spans="1:25">
      <c r="A591" s="45">
        <v>43617</v>
      </c>
      <c r="B591" s="41">
        <v>155</v>
      </c>
      <c r="C591" s="50" t="s">
        <v>873</v>
      </c>
      <c r="D591" s="41" t="str">
        <f>VLOOKUP(C591,'MASTER PURCHASE PARTY'!$B$4:$E$50002,2,FALSE)</f>
        <v>27AACFA1881H1ZL</v>
      </c>
      <c r="E591" s="51">
        <v>3150</v>
      </c>
      <c r="F591" s="69">
        <v>43637</v>
      </c>
      <c r="G591" s="69"/>
      <c r="H591" s="69"/>
      <c r="I591" s="69"/>
      <c r="J591" s="69"/>
      <c r="K591" s="69"/>
      <c r="L591" s="41" t="s">
        <v>787</v>
      </c>
      <c r="M591" s="12" t="s">
        <v>1545</v>
      </c>
      <c r="N591" s="28">
        <v>4448</v>
      </c>
      <c r="O591" s="20">
        <f t="shared" si="11"/>
        <v>1245.4399999999998</v>
      </c>
      <c r="P591" s="284">
        <v>0</v>
      </c>
      <c r="Q591" s="284">
        <v>622.71999999999991</v>
      </c>
      <c r="R591" s="284">
        <v>622.71999999999991</v>
      </c>
      <c r="S591" s="284">
        <v>0</v>
      </c>
      <c r="T591" s="27">
        <v>5693.4400000000005</v>
      </c>
      <c r="U591" s="53">
        <v>1600</v>
      </c>
      <c r="V591" s="12">
        <v>87141900</v>
      </c>
      <c r="W591" s="20">
        <f>VLOOKUP(V591,'MASTER PUR-HSN'!$A$4:$E$506,5,FALSE)</f>
        <v>28</v>
      </c>
      <c r="X591" s="12" t="s">
        <v>1482</v>
      </c>
      <c r="Y591" s="41" t="str">
        <f>VLOOKUP(C591,'MASTER PURCHASE PARTY'!$B$4:$E$50002,4,FALSE)</f>
        <v>Local</v>
      </c>
    </row>
    <row r="592" spans="1:25">
      <c r="A592" s="45">
        <v>43617</v>
      </c>
      <c r="B592" s="41">
        <v>156</v>
      </c>
      <c r="C592" s="50" t="s">
        <v>786</v>
      </c>
      <c r="D592" s="41" t="str">
        <f>VLOOKUP(C592,'MASTER PURCHASE PARTY'!$B$4:$E$50002,2,FALSE)</f>
        <v>27AAECM8871A1ZF</v>
      </c>
      <c r="E592" s="51">
        <v>192002692</v>
      </c>
      <c r="F592" s="69">
        <v>43637</v>
      </c>
      <c r="G592" s="69"/>
      <c r="H592" s="69"/>
      <c r="I592" s="69"/>
      <c r="J592" s="69"/>
      <c r="K592" s="69"/>
      <c r="L592" s="41" t="s">
        <v>787</v>
      </c>
      <c r="M592" s="12" t="s">
        <v>1545</v>
      </c>
      <c r="N592" s="28">
        <v>17483.52</v>
      </c>
      <c r="O592" s="20">
        <f t="shared" si="11"/>
        <v>4895.3856000000005</v>
      </c>
      <c r="P592" s="284">
        <v>0</v>
      </c>
      <c r="Q592" s="284">
        <v>2447.6928000000003</v>
      </c>
      <c r="R592" s="284">
        <v>2447.6928000000003</v>
      </c>
      <c r="S592" s="284">
        <v>0</v>
      </c>
      <c r="T592" s="27">
        <v>22378.895600000003</v>
      </c>
      <c r="U592" s="53">
        <v>12</v>
      </c>
      <c r="V592" s="12">
        <v>87089900</v>
      </c>
      <c r="W592" s="20">
        <f>VLOOKUP(V592,'MASTER PUR-HSN'!$A$4:$E$506,5,FALSE)</f>
        <v>28</v>
      </c>
      <c r="X592" s="12" t="s">
        <v>1482</v>
      </c>
      <c r="Y592" s="41" t="str">
        <f>VLOOKUP(C592,'MASTER PURCHASE PARTY'!$B$4:$E$50002,4,FALSE)</f>
        <v>Local</v>
      </c>
    </row>
    <row r="593" spans="1:25">
      <c r="A593" s="45">
        <v>43617</v>
      </c>
      <c r="B593" s="41">
        <v>157</v>
      </c>
      <c r="C593" s="50" t="s">
        <v>786</v>
      </c>
      <c r="D593" s="41" t="str">
        <f>VLOOKUP(C593,'MASTER PURCHASE PARTY'!$B$4:$E$50002,2,FALSE)</f>
        <v>27AAECM8871A1ZF</v>
      </c>
      <c r="E593" s="51">
        <v>192002699</v>
      </c>
      <c r="F593" s="69">
        <v>43637</v>
      </c>
      <c r="G593" s="69"/>
      <c r="H593" s="69"/>
      <c r="I593" s="69"/>
      <c r="J593" s="69"/>
      <c r="K593" s="69"/>
      <c r="L593" s="41" t="s">
        <v>787</v>
      </c>
      <c r="M593" s="12" t="s">
        <v>1545</v>
      </c>
      <c r="N593" s="28">
        <v>17483.52</v>
      </c>
      <c r="O593" s="20">
        <f t="shared" si="11"/>
        <v>4895.3856000000005</v>
      </c>
      <c r="P593" s="284">
        <v>0</v>
      </c>
      <c r="Q593" s="284">
        <v>2447.6928000000003</v>
      </c>
      <c r="R593" s="284">
        <v>2447.6928000000003</v>
      </c>
      <c r="S593" s="284">
        <v>0</v>
      </c>
      <c r="T593" s="27">
        <v>22378.895600000003</v>
      </c>
      <c r="U593" s="53">
        <v>12</v>
      </c>
      <c r="V593" s="12">
        <v>87089900</v>
      </c>
      <c r="W593" s="20">
        <f>VLOOKUP(V593,'MASTER PUR-HSN'!$A$4:$E$506,5,FALSE)</f>
        <v>28</v>
      </c>
      <c r="X593" s="12" t="s">
        <v>1482</v>
      </c>
      <c r="Y593" s="41" t="str">
        <f>VLOOKUP(C593,'MASTER PURCHASE PARTY'!$B$4:$E$50002,4,FALSE)</f>
        <v>Local</v>
      </c>
    </row>
    <row r="594" spans="1:25">
      <c r="A594" s="45">
        <v>43617</v>
      </c>
      <c r="B594" s="41">
        <v>158</v>
      </c>
      <c r="C594" s="50" t="s">
        <v>789</v>
      </c>
      <c r="D594" s="41" t="str">
        <f>VLOOKUP(C594,'MASTER PURCHASE PARTY'!$B$4:$E$50002,2,FALSE)</f>
        <v>27AAACT1848E1ZH</v>
      </c>
      <c r="E594" s="56" t="s">
        <v>1065</v>
      </c>
      <c r="F594" s="69">
        <v>43637</v>
      </c>
      <c r="G594" s="69"/>
      <c r="H594" s="69"/>
      <c r="I594" s="69"/>
      <c r="J594" s="69"/>
      <c r="K594" s="69"/>
      <c r="L594" s="41" t="s">
        <v>787</v>
      </c>
      <c r="M594" s="12" t="s">
        <v>1545</v>
      </c>
      <c r="N594" s="28">
        <v>6223.2</v>
      </c>
      <c r="O594" s="20">
        <f t="shared" si="11"/>
        <v>1742.4960000000001</v>
      </c>
      <c r="P594" s="284">
        <v>0</v>
      </c>
      <c r="Q594" s="284">
        <v>871.24800000000005</v>
      </c>
      <c r="R594" s="284">
        <v>871.24800000000005</v>
      </c>
      <c r="S594" s="284">
        <v>0</v>
      </c>
      <c r="T594" s="27">
        <v>7965.6959999999999</v>
      </c>
      <c r="U594" s="53">
        <v>40</v>
      </c>
      <c r="V594" s="12">
        <v>87089900</v>
      </c>
      <c r="W594" s="20">
        <f>VLOOKUP(V594,'MASTER PUR-HSN'!$A$4:$E$506,5,FALSE)</f>
        <v>28</v>
      </c>
      <c r="X594" s="12" t="s">
        <v>1482</v>
      </c>
      <c r="Y594" s="41" t="str">
        <f>VLOOKUP(C594,'MASTER PURCHASE PARTY'!$B$4:$E$50002,4,FALSE)</f>
        <v>Local</v>
      </c>
    </row>
    <row r="595" spans="1:25">
      <c r="A595" s="45">
        <v>43617</v>
      </c>
      <c r="B595" s="41">
        <v>159</v>
      </c>
      <c r="C595" s="50" t="s">
        <v>1066</v>
      </c>
      <c r="D595" s="41" t="str">
        <f>VLOOKUP(C595,'MASTER PURCHASE PARTY'!$B$4:$E$50002,2,FALSE)</f>
        <v>27ACIPD7822K1ZF</v>
      </c>
      <c r="E595" s="56" t="s">
        <v>1068</v>
      </c>
      <c r="F595" s="69">
        <v>43637</v>
      </c>
      <c r="G595" s="69"/>
      <c r="H595" s="69"/>
      <c r="I595" s="69"/>
      <c r="J595" s="69"/>
      <c r="K595" s="69"/>
      <c r="L595" s="41" t="s">
        <v>787</v>
      </c>
      <c r="M595" s="12" t="s">
        <v>1545</v>
      </c>
      <c r="N595" s="28">
        <v>24000</v>
      </c>
      <c r="O595" s="20">
        <f t="shared" si="11"/>
        <v>4320</v>
      </c>
      <c r="P595" s="284">
        <v>0</v>
      </c>
      <c r="Q595" s="284">
        <v>2160</v>
      </c>
      <c r="R595" s="284">
        <v>2160</v>
      </c>
      <c r="S595" s="284">
        <v>0</v>
      </c>
      <c r="T595" s="27">
        <v>28320</v>
      </c>
      <c r="U595" s="53">
        <v>75</v>
      </c>
      <c r="V595" s="12">
        <v>84778090</v>
      </c>
      <c r="W595" s="20">
        <f>VLOOKUP(V595,'MASTER PUR-HSN'!$A$4:$E$506,5,FALSE)</f>
        <v>18</v>
      </c>
      <c r="X595" s="12" t="s">
        <v>1482</v>
      </c>
      <c r="Y595" s="41" t="str">
        <f>VLOOKUP(C595,'MASTER PURCHASE PARTY'!$B$4:$E$50002,4,FALSE)</f>
        <v>Local</v>
      </c>
    </row>
    <row r="596" spans="1:25">
      <c r="A596" s="45">
        <v>43617</v>
      </c>
      <c r="B596" s="41">
        <v>160</v>
      </c>
      <c r="C596" s="50" t="s">
        <v>834</v>
      </c>
      <c r="D596" s="41" t="str">
        <f>VLOOKUP(C596,'MASTER PURCHASE PARTY'!$B$4:$E$50002,2,FALSE)</f>
        <v>23AAACT6376M1ZZ</v>
      </c>
      <c r="E596" s="51">
        <v>19607357</v>
      </c>
      <c r="F596" s="69">
        <v>43636</v>
      </c>
      <c r="G596" s="69"/>
      <c r="H596" s="69"/>
      <c r="I596" s="69"/>
      <c r="J596" s="69"/>
      <c r="K596" s="69"/>
      <c r="L596" s="41" t="s">
        <v>787</v>
      </c>
      <c r="M596" s="12" t="s">
        <v>1545</v>
      </c>
      <c r="N596" s="28">
        <v>12571</v>
      </c>
      <c r="O596" s="20">
        <f t="shared" si="11"/>
        <v>3519.8799999999997</v>
      </c>
      <c r="P596" s="284">
        <v>3519.8799999999997</v>
      </c>
      <c r="Q596" s="284">
        <v>0</v>
      </c>
      <c r="R596" s="284">
        <v>0</v>
      </c>
      <c r="S596" s="284">
        <v>0</v>
      </c>
      <c r="T596" s="27">
        <v>16090.88</v>
      </c>
      <c r="U596" s="53">
        <v>20</v>
      </c>
      <c r="V596" s="12">
        <v>87081090</v>
      </c>
      <c r="W596" s="20">
        <f>VLOOKUP(V596,'MASTER PUR-HSN'!$A$4:$E$506,5,FALSE)</f>
        <v>28</v>
      </c>
      <c r="X596" s="12" t="s">
        <v>1482</v>
      </c>
      <c r="Y596" s="41" t="str">
        <f>VLOOKUP(C596,'MASTER PURCHASE PARTY'!$B$4:$E$50002,4,FALSE)</f>
        <v>Oms</v>
      </c>
    </row>
    <row r="597" spans="1:25">
      <c r="A597" s="45">
        <v>43617</v>
      </c>
      <c r="B597" s="41">
        <v>161</v>
      </c>
      <c r="C597" s="50" t="s">
        <v>806</v>
      </c>
      <c r="D597" s="41" t="str">
        <f>VLOOKUP(C597,'MASTER PURCHASE PARTY'!$B$4:$E$50002,2,FALSE)</f>
        <v>27AAECD2713N1ZK</v>
      </c>
      <c r="E597" s="51">
        <v>7887984925</v>
      </c>
      <c r="F597" s="69">
        <v>43637</v>
      </c>
      <c r="G597" s="69"/>
      <c r="H597" s="69"/>
      <c r="I597" s="69"/>
      <c r="J597" s="69"/>
      <c r="K597" s="69"/>
      <c r="L597" s="41" t="s">
        <v>787</v>
      </c>
      <c r="M597" s="12" t="s">
        <v>1545</v>
      </c>
      <c r="N597" s="28">
        <v>5120</v>
      </c>
      <c r="O597" s="20">
        <f t="shared" si="11"/>
        <v>921.6</v>
      </c>
      <c r="P597" s="284">
        <v>0</v>
      </c>
      <c r="Q597" s="284">
        <v>460.8</v>
      </c>
      <c r="R597" s="284">
        <v>460.8</v>
      </c>
      <c r="S597" s="284">
        <v>0</v>
      </c>
      <c r="T597" s="27">
        <v>6041.6</v>
      </c>
      <c r="U597" s="53">
        <v>8</v>
      </c>
      <c r="V597" s="12">
        <v>32089090</v>
      </c>
      <c r="W597" s="20">
        <f>VLOOKUP(V597,'MASTER PUR-HSN'!$A$4:$E$506,5,FALSE)</f>
        <v>18</v>
      </c>
      <c r="X597" s="12" t="s">
        <v>1482</v>
      </c>
      <c r="Y597" s="41" t="str">
        <f>VLOOKUP(C597,'MASTER PURCHASE PARTY'!$B$4:$E$50002,4,FALSE)</f>
        <v>Local</v>
      </c>
    </row>
    <row r="598" spans="1:25">
      <c r="A598" s="45">
        <v>43617</v>
      </c>
      <c r="B598" s="41"/>
      <c r="C598" s="50" t="s">
        <v>806</v>
      </c>
      <c r="D598" s="41" t="str">
        <f>VLOOKUP(C598,'MASTER PURCHASE PARTY'!$B$4:$E$50002,2,FALSE)</f>
        <v>27AAECD2713N1ZK</v>
      </c>
      <c r="E598" s="51">
        <v>7887984925</v>
      </c>
      <c r="F598" s="69">
        <v>43637</v>
      </c>
      <c r="G598" s="69"/>
      <c r="H598" s="69"/>
      <c r="I598" s="69"/>
      <c r="J598" s="69"/>
      <c r="K598" s="69"/>
      <c r="L598" s="41" t="s">
        <v>787</v>
      </c>
      <c r="M598" s="12" t="s">
        <v>1545</v>
      </c>
      <c r="N598" s="28">
        <v>1880</v>
      </c>
      <c r="O598" s="20">
        <f t="shared" si="11"/>
        <v>338.40000000000003</v>
      </c>
      <c r="P598" s="284">
        <v>0</v>
      </c>
      <c r="Q598" s="284">
        <v>169.20000000000002</v>
      </c>
      <c r="R598" s="284">
        <v>169.20000000000002</v>
      </c>
      <c r="S598" s="284">
        <v>0</v>
      </c>
      <c r="T598" s="27">
        <v>2218.3999999999996</v>
      </c>
      <c r="U598" s="53">
        <v>4</v>
      </c>
      <c r="V598" s="12">
        <v>32082090</v>
      </c>
      <c r="W598" s="20">
        <f>VLOOKUP(V598,'MASTER PUR-HSN'!$A$4:$E$506,5,FALSE)</f>
        <v>18</v>
      </c>
      <c r="X598" s="12" t="s">
        <v>1482</v>
      </c>
      <c r="Y598" s="41" t="str">
        <f>VLOOKUP(C598,'MASTER PURCHASE PARTY'!$B$4:$E$50002,4,FALSE)</f>
        <v>Local</v>
      </c>
    </row>
    <row r="599" spans="1:25">
      <c r="A599" s="45">
        <v>43617</v>
      </c>
      <c r="B599" s="41">
        <v>162</v>
      </c>
      <c r="C599" s="50" t="s">
        <v>806</v>
      </c>
      <c r="D599" s="41" t="str">
        <f>VLOOKUP(C599,'MASTER PURCHASE PARTY'!$B$4:$E$50002,2,FALSE)</f>
        <v>27AAECD2713N1ZK</v>
      </c>
      <c r="E599" s="51">
        <v>7887984955</v>
      </c>
      <c r="F599" s="69">
        <v>43638</v>
      </c>
      <c r="G599" s="69"/>
      <c r="H599" s="69"/>
      <c r="I599" s="69"/>
      <c r="J599" s="69"/>
      <c r="K599" s="69"/>
      <c r="L599" s="41" t="s">
        <v>787</v>
      </c>
      <c r="M599" s="12" t="s">
        <v>1545</v>
      </c>
      <c r="N599" s="28">
        <v>52416</v>
      </c>
      <c r="O599" s="20">
        <f t="shared" si="11"/>
        <v>9434.8799999999992</v>
      </c>
      <c r="P599" s="284">
        <v>0</v>
      </c>
      <c r="Q599" s="284">
        <v>4717.4399999999996</v>
      </c>
      <c r="R599" s="284">
        <v>4717.4399999999996</v>
      </c>
      <c r="S599" s="284">
        <v>0</v>
      </c>
      <c r="T599" s="27">
        <v>61851.000000000007</v>
      </c>
      <c r="U599" s="53">
        <v>48</v>
      </c>
      <c r="V599" s="12">
        <v>32082090</v>
      </c>
      <c r="W599" s="20">
        <f>VLOOKUP(V599,'MASTER PUR-HSN'!$A$4:$E$506,5,FALSE)</f>
        <v>18</v>
      </c>
      <c r="X599" s="12" t="s">
        <v>1482</v>
      </c>
      <c r="Y599" s="41" t="str">
        <f>VLOOKUP(C599,'MASTER PURCHASE PARTY'!$B$4:$E$50002,4,FALSE)</f>
        <v>Local</v>
      </c>
    </row>
    <row r="600" spans="1:25">
      <c r="A600" s="45">
        <v>43617</v>
      </c>
      <c r="B600" s="41">
        <v>163</v>
      </c>
      <c r="C600" s="50" t="s">
        <v>873</v>
      </c>
      <c r="D600" s="41" t="str">
        <f>VLOOKUP(C600,'MASTER PURCHASE PARTY'!$B$4:$E$50002,2,FALSE)</f>
        <v>27AACFA1881H1ZL</v>
      </c>
      <c r="E600" s="51">
        <v>3184</v>
      </c>
      <c r="F600" s="69">
        <v>43638</v>
      </c>
      <c r="G600" s="69"/>
      <c r="H600" s="69"/>
      <c r="I600" s="69"/>
      <c r="J600" s="69"/>
      <c r="K600" s="69"/>
      <c r="L600" s="41" t="s">
        <v>787</v>
      </c>
      <c r="M600" s="12" t="s">
        <v>1545</v>
      </c>
      <c r="N600" s="28">
        <v>7506</v>
      </c>
      <c r="O600" s="20">
        <f t="shared" si="11"/>
        <v>2101.6800000000003</v>
      </c>
      <c r="P600" s="284">
        <v>0</v>
      </c>
      <c r="Q600" s="284">
        <v>1050.8400000000001</v>
      </c>
      <c r="R600" s="284">
        <v>1050.8400000000001</v>
      </c>
      <c r="S600" s="284">
        <v>0</v>
      </c>
      <c r="T600" s="27">
        <v>9607.68</v>
      </c>
      <c r="U600" s="53">
        <v>2700</v>
      </c>
      <c r="V600" s="12">
        <v>87141900</v>
      </c>
      <c r="W600" s="20">
        <f>VLOOKUP(V600,'MASTER PUR-HSN'!$A$4:$E$506,5,FALSE)</f>
        <v>28</v>
      </c>
      <c r="X600" s="12" t="s">
        <v>1482</v>
      </c>
      <c r="Y600" s="41" t="str">
        <f>VLOOKUP(C600,'MASTER PURCHASE PARTY'!$B$4:$E$50002,4,FALSE)</f>
        <v>Local</v>
      </c>
    </row>
    <row r="601" spans="1:25">
      <c r="A601" s="45">
        <v>43617</v>
      </c>
      <c r="B601" s="41">
        <v>164</v>
      </c>
      <c r="C601" s="50" t="s">
        <v>873</v>
      </c>
      <c r="D601" s="41" t="str">
        <f>VLOOKUP(C601,'MASTER PURCHASE PARTY'!$B$4:$E$50002,2,FALSE)</f>
        <v>27AACFA1881H1ZL</v>
      </c>
      <c r="E601" s="51">
        <v>3207</v>
      </c>
      <c r="F601" s="69">
        <v>43638</v>
      </c>
      <c r="G601" s="69"/>
      <c r="H601" s="69"/>
      <c r="I601" s="69"/>
      <c r="J601" s="69"/>
      <c r="K601" s="69"/>
      <c r="L601" s="41" t="s">
        <v>787</v>
      </c>
      <c r="M601" s="12" t="s">
        <v>1545</v>
      </c>
      <c r="N601" s="28">
        <v>3058</v>
      </c>
      <c r="O601" s="20">
        <f t="shared" si="11"/>
        <v>856.24</v>
      </c>
      <c r="P601" s="284">
        <v>0</v>
      </c>
      <c r="Q601" s="284">
        <v>428.12</v>
      </c>
      <c r="R601" s="284">
        <v>428.12</v>
      </c>
      <c r="S601" s="284">
        <v>0</v>
      </c>
      <c r="T601" s="27">
        <v>3914.24</v>
      </c>
      <c r="U601" s="53">
        <v>1100</v>
      </c>
      <c r="V601" s="12">
        <v>87141900</v>
      </c>
      <c r="W601" s="20">
        <f>VLOOKUP(V601,'MASTER PUR-HSN'!$A$4:$E$506,5,FALSE)</f>
        <v>28</v>
      </c>
      <c r="X601" s="12" t="s">
        <v>1482</v>
      </c>
      <c r="Y601" s="41" t="str">
        <f>VLOOKUP(C601,'MASTER PURCHASE PARTY'!$B$4:$E$50002,4,FALSE)</f>
        <v>Local</v>
      </c>
    </row>
    <row r="602" spans="1:25">
      <c r="A602" s="45">
        <v>43617</v>
      </c>
      <c r="B602" s="41">
        <v>165</v>
      </c>
      <c r="C602" s="50" t="s">
        <v>873</v>
      </c>
      <c r="D602" s="41" t="str">
        <f>VLOOKUP(C602,'MASTER PURCHASE PARTY'!$B$4:$E$50002,2,FALSE)</f>
        <v>27AACFA1881H1ZL</v>
      </c>
      <c r="E602" s="51">
        <v>3221</v>
      </c>
      <c r="F602" s="69">
        <v>43638</v>
      </c>
      <c r="G602" s="69"/>
      <c r="H602" s="69"/>
      <c r="I602" s="69"/>
      <c r="J602" s="69"/>
      <c r="K602" s="69"/>
      <c r="L602" s="41" t="s">
        <v>787</v>
      </c>
      <c r="M602" s="12" t="s">
        <v>1545</v>
      </c>
      <c r="N602" s="28">
        <v>4281</v>
      </c>
      <c r="O602" s="20">
        <f t="shared" si="11"/>
        <v>1198.68</v>
      </c>
      <c r="P602" s="284">
        <v>0</v>
      </c>
      <c r="Q602" s="284">
        <v>599.34</v>
      </c>
      <c r="R602" s="284">
        <v>599.34</v>
      </c>
      <c r="S602" s="284">
        <v>0</v>
      </c>
      <c r="T602" s="27">
        <v>5479.68</v>
      </c>
      <c r="U602" s="53">
        <v>1500</v>
      </c>
      <c r="V602" s="12">
        <v>87141900</v>
      </c>
      <c r="W602" s="20">
        <f>VLOOKUP(V602,'MASTER PUR-HSN'!$A$4:$E$506,5,FALSE)</f>
        <v>28</v>
      </c>
      <c r="X602" s="12" t="s">
        <v>1482</v>
      </c>
      <c r="Y602" s="41" t="str">
        <f>VLOOKUP(C602,'MASTER PURCHASE PARTY'!$B$4:$E$50002,4,FALSE)</f>
        <v>Local</v>
      </c>
    </row>
    <row r="603" spans="1:25">
      <c r="A603" s="45">
        <v>43617</v>
      </c>
      <c r="B603" s="41">
        <v>166</v>
      </c>
      <c r="C603" s="50" t="s">
        <v>873</v>
      </c>
      <c r="D603" s="41" t="str">
        <f>VLOOKUP(C603,'MASTER PURCHASE PARTY'!$B$4:$E$50002,2,FALSE)</f>
        <v>27AACFA1881H1ZL</v>
      </c>
      <c r="E603" s="51">
        <v>3222</v>
      </c>
      <c r="F603" s="69">
        <v>43638</v>
      </c>
      <c r="G603" s="69"/>
      <c r="H603" s="69"/>
      <c r="I603" s="69"/>
      <c r="J603" s="69"/>
      <c r="K603" s="69"/>
      <c r="L603" s="41" t="s">
        <v>787</v>
      </c>
      <c r="M603" s="12" t="s">
        <v>1545</v>
      </c>
      <c r="N603" s="28">
        <v>4059</v>
      </c>
      <c r="O603" s="20">
        <f t="shared" si="11"/>
        <v>1136.52</v>
      </c>
      <c r="P603" s="284">
        <v>0</v>
      </c>
      <c r="Q603" s="284">
        <v>568.26</v>
      </c>
      <c r="R603" s="284">
        <v>568.26</v>
      </c>
      <c r="S603" s="284">
        <v>0</v>
      </c>
      <c r="T603" s="27">
        <v>5195.5200000000004</v>
      </c>
      <c r="U603" s="53">
        <v>1500</v>
      </c>
      <c r="V603" s="12">
        <v>87141900</v>
      </c>
      <c r="W603" s="20">
        <f>VLOOKUP(V603,'MASTER PUR-HSN'!$A$4:$E$506,5,FALSE)</f>
        <v>28</v>
      </c>
      <c r="X603" s="12" t="s">
        <v>1482</v>
      </c>
      <c r="Y603" s="41" t="str">
        <f>VLOOKUP(C603,'MASTER PURCHASE PARTY'!$B$4:$E$50002,4,FALSE)</f>
        <v>Local</v>
      </c>
    </row>
    <row r="604" spans="1:25">
      <c r="A604" s="45">
        <v>43617</v>
      </c>
      <c r="B604" s="41">
        <v>167</v>
      </c>
      <c r="C604" s="50" t="s">
        <v>987</v>
      </c>
      <c r="D604" s="41" t="str">
        <f>VLOOKUP(C604,'MASTER PURCHASE PARTY'!$B$4:$E$50002,2,FALSE)</f>
        <v>27AAECP8535C1ZF</v>
      </c>
      <c r="E604" s="56" t="s">
        <v>1069</v>
      </c>
      <c r="F604" s="69">
        <v>43638</v>
      </c>
      <c r="G604" s="69"/>
      <c r="H604" s="69"/>
      <c r="I604" s="69"/>
      <c r="J604" s="69"/>
      <c r="K604" s="69"/>
      <c r="L604" s="41" t="s">
        <v>787</v>
      </c>
      <c r="M604" s="12" t="s">
        <v>1545</v>
      </c>
      <c r="N604" s="28">
        <v>87137.5</v>
      </c>
      <c r="O604" s="20">
        <f t="shared" si="11"/>
        <v>24398.5</v>
      </c>
      <c r="P604" s="284">
        <v>0</v>
      </c>
      <c r="Q604" s="284">
        <v>12199.25</v>
      </c>
      <c r="R604" s="284">
        <v>12199.25</v>
      </c>
      <c r="S604" s="284">
        <v>0</v>
      </c>
      <c r="T604" s="27">
        <v>111536</v>
      </c>
      <c r="U604" s="53">
        <v>250</v>
      </c>
      <c r="V604" s="12">
        <v>8708</v>
      </c>
      <c r="W604" s="20">
        <f>VLOOKUP(V604,'MASTER PUR-HSN'!$A$4:$E$506,5,FALSE)</f>
        <v>28</v>
      </c>
      <c r="X604" s="12" t="s">
        <v>1482</v>
      </c>
      <c r="Y604" s="41" t="str">
        <f>VLOOKUP(C604,'MASTER PURCHASE PARTY'!$B$4:$E$50002,4,FALSE)</f>
        <v>Local</v>
      </c>
    </row>
    <row r="605" spans="1:25">
      <c r="A605" s="45">
        <v>43617</v>
      </c>
      <c r="B605" s="41">
        <v>168</v>
      </c>
      <c r="C605" s="50" t="s">
        <v>987</v>
      </c>
      <c r="D605" s="41" t="str">
        <f>VLOOKUP(C605,'MASTER PURCHASE PARTY'!$B$4:$E$50002,2,FALSE)</f>
        <v>27AAECP8535C1ZF</v>
      </c>
      <c r="E605" s="56" t="s">
        <v>1070</v>
      </c>
      <c r="F605" s="69">
        <v>43638</v>
      </c>
      <c r="G605" s="69"/>
      <c r="H605" s="69"/>
      <c r="I605" s="69"/>
      <c r="J605" s="69"/>
      <c r="K605" s="69"/>
      <c r="L605" s="41" t="s">
        <v>787</v>
      </c>
      <c r="M605" s="12" t="s">
        <v>1545</v>
      </c>
      <c r="N605" s="28">
        <v>24000</v>
      </c>
      <c r="O605" s="20">
        <f t="shared" si="11"/>
        <v>6720</v>
      </c>
      <c r="P605" s="284">
        <v>0</v>
      </c>
      <c r="Q605" s="284">
        <v>3360</v>
      </c>
      <c r="R605" s="284">
        <v>3360</v>
      </c>
      <c r="S605" s="284">
        <v>0</v>
      </c>
      <c r="T605" s="27">
        <v>30720</v>
      </c>
      <c r="U605" s="53">
        <v>300</v>
      </c>
      <c r="V605" s="12">
        <v>8708</v>
      </c>
      <c r="W605" s="20">
        <f>VLOOKUP(V605,'MASTER PUR-HSN'!$A$4:$E$506,5,FALSE)</f>
        <v>28</v>
      </c>
      <c r="X605" s="12" t="s">
        <v>1482</v>
      </c>
      <c r="Y605" s="41" t="str">
        <f>VLOOKUP(C605,'MASTER PURCHASE PARTY'!$B$4:$E$50002,4,FALSE)</f>
        <v>Local</v>
      </c>
    </row>
    <row r="606" spans="1:25">
      <c r="A606" s="45">
        <v>43617</v>
      </c>
      <c r="B606" s="41">
        <v>169</v>
      </c>
      <c r="C606" s="50" t="s">
        <v>922</v>
      </c>
      <c r="D606" s="41" t="str">
        <f>VLOOKUP(C606,'MASTER PURCHASE PARTY'!$B$4:$E$50002,2,FALSE)</f>
        <v>27AAZFM6461A1ZY</v>
      </c>
      <c r="E606" s="51">
        <v>2204</v>
      </c>
      <c r="F606" s="69">
        <v>43638</v>
      </c>
      <c r="G606" s="69"/>
      <c r="H606" s="69"/>
      <c r="I606" s="69"/>
      <c r="J606" s="69"/>
      <c r="K606" s="69"/>
      <c r="L606" s="41" t="s">
        <v>787</v>
      </c>
      <c r="M606" s="12" t="s">
        <v>1545</v>
      </c>
      <c r="N606" s="28">
        <v>50666.400000000001</v>
      </c>
      <c r="O606" s="20">
        <f t="shared" si="11"/>
        <v>14186.592000000001</v>
      </c>
      <c r="P606" s="284">
        <v>0</v>
      </c>
      <c r="Q606" s="284">
        <v>7093.2960000000003</v>
      </c>
      <c r="R606" s="284">
        <v>7093.2960000000003</v>
      </c>
      <c r="S606" s="284">
        <v>0</v>
      </c>
      <c r="T606" s="27">
        <v>64853.002000000008</v>
      </c>
      <c r="U606" s="53">
        <v>2270</v>
      </c>
      <c r="V606" s="12">
        <v>87082900</v>
      </c>
      <c r="W606" s="20">
        <f>VLOOKUP(V606,'MASTER PUR-HSN'!$A$4:$E$506,5,FALSE)</f>
        <v>28</v>
      </c>
      <c r="X606" s="12" t="s">
        <v>1482</v>
      </c>
      <c r="Y606" s="41" t="str">
        <f>VLOOKUP(C606,'MASTER PURCHASE PARTY'!$B$4:$E$50002,4,FALSE)</f>
        <v>Local</v>
      </c>
    </row>
    <row r="607" spans="1:25">
      <c r="A607" s="45">
        <v>43617</v>
      </c>
      <c r="B607" s="41">
        <v>170</v>
      </c>
      <c r="C607" s="50" t="s">
        <v>873</v>
      </c>
      <c r="D607" s="41" t="str">
        <f>VLOOKUP(C607,'MASTER PURCHASE PARTY'!$B$4:$E$50002,2,FALSE)</f>
        <v>27AACFA1881H1ZL</v>
      </c>
      <c r="E607" s="51">
        <v>3238</v>
      </c>
      <c r="F607" s="69">
        <v>43639</v>
      </c>
      <c r="G607" s="69"/>
      <c r="H607" s="69"/>
      <c r="I607" s="69"/>
      <c r="J607" s="69"/>
      <c r="K607" s="69"/>
      <c r="L607" s="41" t="s">
        <v>787</v>
      </c>
      <c r="M607" s="12" t="s">
        <v>1545</v>
      </c>
      <c r="N607" s="28">
        <v>1946</v>
      </c>
      <c r="O607" s="20">
        <f t="shared" si="11"/>
        <v>544.88</v>
      </c>
      <c r="P607" s="284">
        <v>0</v>
      </c>
      <c r="Q607" s="284">
        <v>272.44</v>
      </c>
      <c r="R607" s="284">
        <v>272.44</v>
      </c>
      <c r="S607" s="284">
        <v>0</v>
      </c>
      <c r="T607" s="27">
        <v>2490.88</v>
      </c>
      <c r="U607" s="53">
        <v>700</v>
      </c>
      <c r="V607" s="12">
        <v>87141900</v>
      </c>
      <c r="W607" s="20">
        <f>VLOOKUP(V607,'MASTER PUR-HSN'!$A$4:$E$506,5,FALSE)</f>
        <v>28</v>
      </c>
      <c r="X607" s="12" t="s">
        <v>1482</v>
      </c>
      <c r="Y607" s="41" t="str">
        <f>VLOOKUP(C607,'MASTER PURCHASE PARTY'!$B$4:$E$50002,4,FALSE)</f>
        <v>Local</v>
      </c>
    </row>
    <row r="608" spans="1:25">
      <c r="A608" s="45">
        <v>43617</v>
      </c>
      <c r="B608" s="41">
        <v>171</v>
      </c>
      <c r="C608" s="50" t="s">
        <v>812</v>
      </c>
      <c r="D608" s="41" t="str">
        <f>VLOOKUP(C608,'MASTER PURCHASE PARTY'!$B$4:$E$50002,2,FALSE)</f>
        <v>27AAACH4211R1ZF</v>
      </c>
      <c r="E608" s="51">
        <v>510049340</v>
      </c>
      <c r="F608" s="69">
        <v>43638</v>
      </c>
      <c r="G608" s="69"/>
      <c r="H608" s="69"/>
      <c r="I608" s="69"/>
      <c r="J608" s="69"/>
      <c r="K608" s="69"/>
      <c r="L608" s="41" t="s">
        <v>787</v>
      </c>
      <c r="M608" s="12" t="s">
        <v>1545</v>
      </c>
      <c r="N608" s="28">
        <v>13272</v>
      </c>
      <c r="O608" s="20">
        <f t="shared" si="11"/>
        <v>2388.96</v>
      </c>
      <c r="P608" s="284">
        <v>0</v>
      </c>
      <c r="Q608" s="284">
        <v>1194.48</v>
      </c>
      <c r="R608" s="284">
        <v>1194.48</v>
      </c>
      <c r="S608" s="284">
        <v>0</v>
      </c>
      <c r="T608" s="27">
        <v>15660.96</v>
      </c>
      <c r="U608" s="53">
        <v>1200</v>
      </c>
      <c r="V608" s="12">
        <v>85129000</v>
      </c>
      <c r="W608" s="20">
        <f>VLOOKUP(V608,'MASTER PUR-HSN'!$A$4:$E$506,5,FALSE)</f>
        <v>18</v>
      </c>
      <c r="X608" s="12" t="s">
        <v>1482</v>
      </c>
      <c r="Y608" s="41" t="str">
        <f>VLOOKUP(C608,'MASTER PURCHASE PARTY'!$B$4:$E$50002,4,FALSE)</f>
        <v>Local</v>
      </c>
    </row>
    <row r="609" spans="1:25">
      <c r="A609" s="45">
        <v>43617</v>
      </c>
      <c r="B609" s="41">
        <v>172</v>
      </c>
      <c r="C609" s="50" t="s">
        <v>1027</v>
      </c>
      <c r="D609" s="41" t="str">
        <f>VLOOKUP(C609,'MASTER PURCHASE PARTY'!$B$4:$E$50002,2,FALSE)</f>
        <v>24AAECD2713N1ZQ</v>
      </c>
      <c r="E609" s="51">
        <v>7888008632</v>
      </c>
      <c r="F609" s="69">
        <v>43638</v>
      </c>
      <c r="G609" s="69"/>
      <c r="H609" s="69"/>
      <c r="I609" s="69"/>
      <c r="J609" s="69"/>
      <c r="K609" s="69"/>
      <c r="L609" s="41" t="s">
        <v>787</v>
      </c>
      <c r="M609" s="12" t="s">
        <v>1545</v>
      </c>
      <c r="N609" s="28">
        <v>318356</v>
      </c>
      <c r="O609" s="20">
        <f t="shared" si="11"/>
        <v>57304.08</v>
      </c>
      <c r="P609" s="284">
        <v>57304.08</v>
      </c>
      <c r="Q609" s="284">
        <v>0</v>
      </c>
      <c r="R609" s="284">
        <v>0</v>
      </c>
      <c r="S609" s="284">
        <v>0</v>
      </c>
      <c r="T609" s="27">
        <v>375660.08</v>
      </c>
      <c r="U609" s="53">
        <v>792</v>
      </c>
      <c r="V609" s="12">
        <v>32082090</v>
      </c>
      <c r="W609" s="20">
        <f>VLOOKUP(V609,'MASTER PUR-HSN'!$A$4:$E$506,5,FALSE)</f>
        <v>18</v>
      </c>
      <c r="X609" s="12" t="s">
        <v>1482</v>
      </c>
      <c r="Y609" s="41" t="str">
        <f>VLOOKUP(C609,'MASTER PURCHASE PARTY'!$B$4:$E$50002,4,FALSE)</f>
        <v>Oms</v>
      </c>
    </row>
    <row r="610" spans="1:25">
      <c r="A610" s="45">
        <v>43617</v>
      </c>
      <c r="B610" s="41"/>
      <c r="C610" s="50" t="s">
        <v>1027</v>
      </c>
      <c r="D610" s="41" t="str">
        <f>VLOOKUP(C610,'MASTER PURCHASE PARTY'!$B$4:$E$50002,2,FALSE)</f>
        <v>24AAECD2713N1ZQ</v>
      </c>
      <c r="E610" s="51">
        <v>7888008632</v>
      </c>
      <c r="F610" s="69">
        <v>43638</v>
      </c>
      <c r="G610" s="69"/>
      <c r="H610" s="69"/>
      <c r="I610" s="69"/>
      <c r="J610" s="69"/>
      <c r="K610" s="69"/>
      <c r="L610" s="41" t="s">
        <v>787</v>
      </c>
      <c r="M610" s="12" t="s">
        <v>1545</v>
      </c>
      <c r="N610" s="28">
        <v>2544</v>
      </c>
      <c r="O610" s="20">
        <f t="shared" si="11"/>
        <v>457.92</v>
      </c>
      <c r="P610" s="284">
        <v>457.92</v>
      </c>
      <c r="Q610" s="284">
        <v>0</v>
      </c>
      <c r="R610" s="284">
        <v>0</v>
      </c>
      <c r="S610" s="284">
        <v>0</v>
      </c>
      <c r="T610" s="27">
        <v>3001.92</v>
      </c>
      <c r="U610" s="53">
        <v>6</v>
      </c>
      <c r="V610" s="12">
        <v>32129090</v>
      </c>
      <c r="W610" s="20">
        <f>VLOOKUP(V610,'MASTER PUR-HSN'!$A$4:$E$506,5,FALSE)</f>
        <v>18</v>
      </c>
      <c r="X610" s="12" t="s">
        <v>1482</v>
      </c>
      <c r="Y610" s="41" t="str">
        <f>VLOOKUP(C610,'MASTER PURCHASE PARTY'!$B$4:$E$50002,4,FALSE)</f>
        <v>Oms</v>
      </c>
    </row>
    <row r="611" spans="1:25">
      <c r="A611" s="45">
        <v>43617</v>
      </c>
      <c r="B611" s="41">
        <v>173</v>
      </c>
      <c r="C611" s="50" t="s">
        <v>873</v>
      </c>
      <c r="D611" s="41" t="str">
        <f>VLOOKUP(C611,'MASTER PURCHASE PARTY'!$B$4:$E$50002,2,FALSE)</f>
        <v>27AACFA1881H1ZL</v>
      </c>
      <c r="E611" s="51">
        <v>3268</v>
      </c>
      <c r="F611" s="69">
        <v>43640</v>
      </c>
      <c r="G611" s="69"/>
      <c r="H611" s="69"/>
      <c r="I611" s="69"/>
      <c r="J611" s="69"/>
      <c r="K611" s="69"/>
      <c r="L611" s="41" t="s">
        <v>787</v>
      </c>
      <c r="M611" s="12" t="s">
        <v>1545</v>
      </c>
      <c r="N611" s="28">
        <v>7124</v>
      </c>
      <c r="O611" s="20">
        <f t="shared" si="11"/>
        <v>1994.7199999999998</v>
      </c>
      <c r="P611" s="284">
        <v>0</v>
      </c>
      <c r="Q611" s="284">
        <v>997.3599999999999</v>
      </c>
      <c r="R611" s="284">
        <v>997.3599999999999</v>
      </c>
      <c r="S611" s="284">
        <v>0</v>
      </c>
      <c r="T611" s="27">
        <v>9118.7199999999993</v>
      </c>
      <c r="U611" s="53">
        <v>2520</v>
      </c>
      <c r="V611" s="12">
        <v>87141900</v>
      </c>
      <c r="W611" s="20">
        <f>VLOOKUP(V611,'MASTER PUR-HSN'!$A$4:$E$506,5,FALSE)</f>
        <v>28</v>
      </c>
      <c r="X611" s="12" t="s">
        <v>1482</v>
      </c>
      <c r="Y611" s="41" t="str">
        <f>VLOOKUP(C611,'MASTER PURCHASE PARTY'!$B$4:$E$50002,4,FALSE)</f>
        <v>Local</v>
      </c>
    </row>
    <row r="612" spans="1:25">
      <c r="A612" s="45">
        <v>43617</v>
      </c>
      <c r="B612" s="41">
        <v>174</v>
      </c>
      <c r="C612" s="50" t="s">
        <v>873</v>
      </c>
      <c r="D612" s="41" t="str">
        <f>VLOOKUP(C612,'MASTER PURCHASE PARTY'!$B$4:$E$50002,2,FALSE)</f>
        <v>27AACFA1881H1ZL</v>
      </c>
      <c r="E612" s="51">
        <v>3309</v>
      </c>
      <c r="F612" s="69">
        <v>43640</v>
      </c>
      <c r="G612" s="69"/>
      <c r="H612" s="69"/>
      <c r="I612" s="69"/>
      <c r="J612" s="69"/>
      <c r="K612" s="69"/>
      <c r="L612" s="41" t="s">
        <v>787</v>
      </c>
      <c r="M612" s="12" t="s">
        <v>1545</v>
      </c>
      <c r="N612" s="28">
        <v>3936.8</v>
      </c>
      <c r="O612" s="20">
        <f t="shared" si="11"/>
        <v>1102.3040000000001</v>
      </c>
      <c r="P612" s="284">
        <v>0</v>
      </c>
      <c r="Q612" s="284">
        <v>551.15200000000004</v>
      </c>
      <c r="R612" s="284">
        <v>551.15200000000004</v>
      </c>
      <c r="S612" s="284">
        <v>0</v>
      </c>
      <c r="T612" s="27">
        <v>5039.1040000000003</v>
      </c>
      <c r="U612" s="53">
        <v>1480</v>
      </c>
      <c r="V612" s="12">
        <v>87141900</v>
      </c>
      <c r="W612" s="20">
        <f>VLOOKUP(V612,'MASTER PUR-HSN'!$A$4:$E$506,5,FALSE)</f>
        <v>28</v>
      </c>
      <c r="X612" s="12" t="s">
        <v>1482</v>
      </c>
      <c r="Y612" s="41" t="str">
        <f>VLOOKUP(C612,'MASTER PURCHASE PARTY'!$B$4:$E$50002,4,FALSE)</f>
        <v>Local</v>
      </c>
    </row>
    <row r="613" spans="1:25">
      <c r="A613" s="45">
        <v>43617</v>
      </c>
      <c r="B613" s="41">
        <v>175</v>
      </c>
      <c r="C613" s="50" t="s">
        <v>786</v>
      </c>
      <c r="D613" s="41" t="str">
        <f>VLOOKUP(C613,'MASTER PURCHASE PARTY'!$B$4:$E$50002,2,FALSE)</f>
        <v>27AAECM8871A1ZF</v>
      </c>
      <c r="E613" s="51">
        <v>192002816</v>
      </c>
      <c r="F613" s="69">
        <v>43640</v>
      </c>
      <c r="G613" s="69"/>
      <c r="H613" s="69"/>
      <c r="I613" s="69"/>
      <c r="J613" s="69"/>
      <c r="K613" s="69"/>
      <c r="L613" s="41" t="s">
        <v>787</v>
      </c>
      <c r="M613" s="12" t="s">
        <v>1545</v>
      </c>
      <c r="N613" s="28">
        <v>17483.52</v>
      </c>
      <c r="O613" s="20">
        <f t="shared" si="11"/>
        <v>4895.3856000000005</v>
      </c>
      <c r="P613" s="284">
        <v>0</v>
      </c>
      <c r="Q613" s="284">
        <v>2447.6928000000003</v>
      </c>
      <c r="R613" s="284">
        <v>2447.6928000000003</v>
      </c>
      <c r="S613" s="284">
        <v>0</v>
      </c>
      <c r="T613" s="27">
        <v>22378.895600000003</v>
      </c>
      <c r="U613" s="53">
        <v>12</v>
      </c>
      <c r="V613" s="12">
        <v>87089900</v>
      </c>
      <c r="W613" s="20">
        <f>VLOOKUP(V613,'MASTER PUR-HSN'!$A$4:$E$506,5,FALSE)</f>
        <v>28</v>
      </c>
      <c r="X613" s="12" t="s">
        <v>1482</v>
      </c>
      <c r="Y613" s="41" t="str">
        <f>VLOOKUP(C613,'MASTER PURCHASE PARTY'!$B$4:$E$50002,4,FALSE)</f>
        <v>Local</v>
      </c>
    </row>
    <row r="614" spans="1:25">
      <c r="A614" s="45">
        <v>43617</v>
      </c>
      <c r="B614" s="41">
        <v>176</v>
      </c>
      <c r="C614" s="50" t="s">
        <v>786</v>
      </c>
      <c r="D614" s="41" t="str">
        <f>VLOOKUP(C614,'MASTER PURCHASE PARTY'!$B$4:$E$50002,2,FALSE)</f>
        <v>27AAECM8871A1ZF</v>
      </c>
      <c r="E614" s="51">
        <v>192002834</v>
      </c>
      <c r="F614" s="69">
        <v>43640</v>
      </c>
      <c r="G614" s="69"/>
      <c r="H614" s="69"/>
      <c r="I614" s="69"/>
      <c r="J614" s="69"/>
      <c r="K614" s="69"/>
      <c r="L614" s="41" t="s">
        <v>787</v>
      </c>
      <c r="M614" s="12" t="s">
        <v>1545</v>
      </c>
      <c r="N614" s="28">
        <v>17483.52</v>
      </c>
      <c r="O614" s="20">
        <f t="shared" si="11"/>
        <v>4895.3856000000005</v>
      </c>
      <c r="P614" s="284">
        <v>0</v>
      </c>
      <c r="Q614" s="284">
        <v>2447.6928000000003</v>
      </c>
      <c r="R614" s="284">
        <v>2447.6928000000003</v>
      </c>
      <c r="S614" s="284">
        <v>0</v>
      </c>
      <c r="T614" s="27">
        <v>22378.895600000003</v>
      </c>
      <c r="U614" s="53">
        <v>12</v>
      </c>
      <c r="V614" s="12">
        <v>87089900</v>
      </c>
      <c r="W614" s="20">
        <f>VLOOKUP(V614,'MASTER PUR-HSN'!$A$4:$E$506,5,FALSE)</f>
        <v>28</v>
      </c>
      <c r="X614" s="12" t="s">
        <v>1482</v>
      </c>
      <c r="Y614" s="41" t="str">
        <f>VLOOKUP(C614,'MASTER PURCHASE PARTY'!$B$4:$E$50002,4,FALSE)</f>
        <v>Local</v>
      </c>
    </row>
    <row r="615" spans="1:25">
      <c r="A615" s="45">
        <v>43617</v>
      </c>
      <c r="B615" s="41">
        <v>177</v>
      </c>
      <c r="C615" s="50" t="s">
        <v>1024</v>
      </c>
      <c r="D615" s="41" t="str">
        <f>VLOOKUP(C615,'MASTER PURCHASE PARTY'!$B$4:$E$50002,2,FALSE)</f>
        <v>27AABFM8397H1ZT</v>
      </c>
      <c r="E615" s="56" t="s">
        <v>1071</v>
      </c>
      <c r="F615" s="69">
        <v>43640</v>
      </c>
      <c r="G615" s="69"/>
      <c r="H615" s="69"/>
      <c r="I615" s="69"/>
      <c r="J615" s="69"/>
      <c r="K615" s="69"/>
      <c r="L615" s="41" t="s">
        <v>787</v>
      </c>
      <c r="M615" s="12" t="s">
        <v>1545</v>
      </c>
      <c r="N615" s="28">
        <v>2601.5</v>
      </c>
      <c r="O615" s="20">
        <f t="shared" si="11"/>
        <v>728.42000000000007</v>
      </c>
      <c r="P615" s="284">
        <v>0</v>
      </c>
      <c r="Q615" s="284">
        <v>364.21000000000004</v>
      </c>
      <c r="R615" s="284">
        <v>364.21000000000004</v>
      </c>
      <c r="S615" s="284">
        <v>0</v>
      </c>
      <c r="T615" s="27">
        <v>3329.92</v>
      </c>
      <c r="U615" s="53">
        <v>121</v>
      </c>
      <c r="V615" s="12">
        <v>87089900</v>
      </c>
      <c r="W615" s="20">
        <f>VLOOKUP(V615,'MASTER PUR-HSN'!$A$4:$E$506,5,FALSE)</f>
        <v>28</v>
      </c>
      <c r="X615" s="12" t="s">
        <v>1482</v>
      </c>
      <c r="Y615" s="41" t="str">
        <f>VLOOKUP(C615,'MASTER PURCHASE PARTY'!$B$4:$E$50002,4,FALSE)</f>
        <v>Local</v>
      </c>
    </row>
    <row r="616" spans="1:25">
      <c r="A616" s="45">
        <v>43617</v>
      </c>
      <c r="B616" s="41">
        <v>178</v>
      </c>
      <c r="C616" s="50" t="s">
        <v>870</v>
      </c>
      <c r="D616" s="41" t="str">
        <f>VLOOKUP(C616,'MASTER PURCHASE PARTY'!$B$4:$E$50002,2,FALSE)</f>
        <v>27AHVPG8951G1ZQ</v>
      </c>
      <c r="E616" s="56" t="s">
        <v>1072</v>
      </c>
      <c r="F616" s="69">
        <v>43641</v>
      </c>
      <c r="G616" s="69"/>
      <c r="H616" s="69"/>
      <c r="I616" s="69"/>
      <c r="J616" s="69"/>
      <c r="K616" s="69"/>
      <c r="L616" s="41" t="s">
        <v>787</v>
      </c>
      <c r="M616" s="12" t="s">
        <v>1545</v>
      </c>
      <c r="N616" s="28">
        <v>300</v>
      </c>
      <c r="O616" s="20">
        <f t="shared" si="11"/>
        <v>54</v>
      </c>
      <c r="P616" s="284">
        <v>0</v>
      </c>
      <c r="Q616" s="284">
        <v>27</v>
      </c>
      <c r="R616" s="284">
        <v>27</v>
      </c>
      <c r="S616" s="284">
        <v>0</v>
      </c>
      <c r="T616" s="27">
        <v>354</v>
      </c>
      <c r="U616" s="53">
        <v>1</v>
      </c>
      <c r="V616" s="12">
        <v>37079090</v>
      </c>
      <c r="W616" s="20">
        <f>VLOOKUP(V616,'MASTER PUR-HSN'!$A$4:$E$506,5,FALSE)</f>
        <v>18</v>
      </c>
      <c r="X616" s="12" t="s">
        <v>1482</v>
      </c>
      <c r="Y616" s="41" t="str">
        <f>VLOOKUP(C616,'MASTER PURCHASE PARTY'!$B$4:$E$50002,4,FALSE)</f>
        <v>Local</v>
      </c>
    </row>
    <row r="617" spans="1:25">
      <c r="A617" s="45">
        <v>43617</v>
      </c>
      <c r="B617" s="41">
        <v>179</v>
      </c>
      <c r="C617" s="50" t="s">
        <v>806</v>
      </c>
      <c r="D617" s="41" t="str">
        <f>VLOOKUP(C617,'MASTER PURCHASE PARTY'!$B$4:$E$50002,2,FALSE)</f>
        <v>27AAECD2713N1ZK</v>
      </c>
      <c r="E617" s="51">
        <v>7887985095</v>
      </c>
      <c r="F617" s="69">
        <v>43641</v>
      </c>
      <c r="G617" s="69"/>
      <c r="H617" s="69"/>
      <c r="I617" s="69"/>
      <c r="J617" s="69"/>
      <c r="K617" s="69"/>
      <c r="L617" s="41" t="s">
        <v>787</v>
      </c>
      <c r="M617" s="12" t="s">
        <v>1545</v>
      </c>
      <c r="N617" s="28">
        <v>7520</v>
      </c>
      <c r="O617" s="20">
        <f t="shared" si="11"/>
        <v>1353.6000000000001</v>
      </c>
      <c r="P617" s="284">
        <v>0</v>
      </c>
      <c r="Q617" s="284">
        <v>676.80000000000007</v>
      </c>
      <c r="R617" s="284">
        <v>676.80000000000007</v>
      </c>
      <c r="S617" s="284">
        <v>0</v>
      </c>
      <c r="T617" s="27">
        <v>8873.9999999999982</v>
      </c>
      <c r="U617" s="53">
        <v>16</v>
      </c>
      <c r="V617" s="12">
        <v>32082090</v>
      </c>
      <c r="W617" s="20">
        <f>VLOOKUP(V617,'MASTER PUR-HSN'!$A$4:$E$506,5,FALSE)</f>
        <v>18</v>
      </c>
      <c r="X617" s="12" t="s">
        <v>1482</v>
      </c>
      <c r="Y617" s="41" t="str">
        <f>VLOOKUP(C617,'MASTER PURCHASE PARTY'!$B$4:$E$50002,4,FALSE)</f>
        <v>Local</v>
      </c>
    </row>
    <row r="618" spans="1:25">
      <c r="A618" s="45">
        <v>43617</v>
      </c>
      <c r="B618" s="41">
        <v>180</v>
      </c>
      <c r="C618" s="50" t="s">
        <v>873</v>
      </c>
      <c r="D618" s="41" t="str">
        <f>VLOOKUP(C618,'MASTER PURCHASE PARTY'!$B$4:$E$50002,2,FALSE)</f>
        <v>27AACFA1881H1ZL</v>
      </c>
      <c r="E618" s="51">
        <v>3370</v>
      </c>
      <c r="F618" s="69">
        <v>43641</v>
      </c>
      <c r="G618" s="69"/>
      <c r="H618" s="69"/>
      <c r="I618" s="69"/>
      <c r="J618" s="69"/>
      <c r="K618" s="69"/>
      <c r="L618" s="41" t="s">
        <v>787</v>
      </c>
      <c r="M618" s="12" t="s">
        <v>1545</v>
      </c>
      <c r="N618" s="28">
        <v>4825.3500000000004</v>
      </c>
      <c r="O618" s="20">
        <f t="shared" si="11"/>
        <v>1351.098</v>
      </c>
      <c r="P618" s="284">
        <v>0</v>
      </c>
      <c r="Q618" s="284">
        <v>675.54899999999998</v>
      </c>
      <c r="R618" s="284">
        <v>675.54899999999998</v>
      </c>
      <c r="S618" s="284">
        <v>0</v>
      </c>
      <c r="T618" s="27">
        <v>6176.4480000000003</v>
      </c>
      <c r="U618" s="53">
        <v>1775</v>
      </c>
      <c r="V618" s="12">
        <v>87141900</v>
      </c>
      <c r="W618" s="20">
        <f>VLOOKUP(V618,'MASTER PUR-HSN'!$A$4:$E$506,5,FALSE)</f>
        <v>28</v>
      </c>
      <c r="X618" s="12" t="s">
        <v>1482</v>
      </c>
      <c r="Y618" s="41" t="str">
        <f>VLOOKUP(C618,'MASTER PURCHASE PARTY'!$B$4:$E$50002,4,FALSE)</f>
        <v>Local</v>
      </c>
    </row>
    <row r="619" spans="1:25">
      <c r="A619" s="45">
        <v>43617</v>
      </c>
      <c r="B619" s="41">
        <v>181</v>
      </c>
      <c r="C619" s="50" t="s">
        <v>789</v>
      </c>
      <c r="D619" s="41" t="str">
        <f>VLOOKUP(C619,'MASTER PURCHASE PARTY'!$B$4:$E$50002,2,FALSE)</f>
        <v>27AAACT1848E1ZH</v>
      </c>
      <c r="E619" s="56" t="s">
        <v>1073</v>
      </c>
      <c r="F619" s="69">
        <v>43641</v>
      </c>
      <c r="G619" s="69"/>
      <c r="H619" s="69"/>
      <c r="I619" s="69"/>
      <c r="J619" s="69"/>
      <c r="K619" s="69"/>
      <c r="L619" s="41" t="s">
        <v>787</v>
      </c>
      <c r="M619" s="12" t="s">
        <v>1545</v>
      </c>
      <c r="N619" s="28">
        <v>12253.85</v>
      </c>
      <c r="O619" s="20">
        <f t="shared" si="11"/>
        <v>3431.078</v>
      </c>
      <c r="P619" s="284">
        <v>0</v>
      </c>
      <c r="Q619" s="284">
        <v>1715.539</v>
      </c>
      <c r="R619" s="284">
        <v>1715.539</v>
      </c>
      <c r="S619" s="284">
        <v>0</v>
      </c>
      <c r="T619" s="27">
        <v>15684.928000000002</v>
      </c>
      <c r="U619" s="53">
        <v>85</v>
      </c>
      <c r="V619" s="12">
        <v>87089900</v>
      </c>
      <c r="W619" s="20">
        <f>VLOOKUP(V619,'MASTER PUR-HSN'!$A$4:$E$506,5,FALSE)</f>
        <v>28</v>
      </c>
      <c r="X619" s="12" t="s">
        <v>1482</v>
      </c>
      <c r="Y619" s="41" t="str">
        <f>VLOOKUP(C619,'MASTER PURCHASE PARTY'!$B$4:$E$50002,4,FALSE)</f>
        <v>Local</v>
      </c>
    </row>
    <row r="620" spans="1:25">
      <c r="A620" s="45">
        <v>43617</v>
      </c>
      <c r="B620" s="41">
        <v>182</v>
      </c>
      <c r="C620" s="50" t="s">
        <v>1066</v>
      </c>
      <c r="D620" s="41" t="str">
        <f>VLOOKUP(C620,'MASTER PURCHASE PARTY'!$B$4:$E$50002,2,FALSE)</f>
        <v>27ACIPD7822K1ZF</v>
      </c>
      <c r="E620" s="56" t="s">
        <v>1074</v>
      </c>
      <c r="F620" s="69">
        <v>43641</v>
      </c>
      <c r="G620" s="69"/>
      <c r="H620" s="69"/>
      <c r="I620" s="69"/>
      <c r="J620" s="69"/>
      <c r="K620" s="69"/>
      <c r="L620" s="41" t="s">
        <v>787</v>
      </c>
      <c r="M620" s="12" t="s">
        <v>1545</v>
      </c>
      <c r="N620" s="28">
        <v>22500</v>
      </c>
      <c r="O620" s="20">
        <f t="shared" si="11"/>
        <v>4050</v>
      </c>
      <c r="P620" s="284">
        <v>0</v>
      </c>
      <c r="Q620" s="284">
        <v>2025</v>
      </c>
      <c r="R620" s="284">
        <v>2025</v>
      </c>
      <c r="S620" s="284">
        <v>0</v>
      </c>
      <c r="T620" s="27">
        <v>26550</v>
      </c>
      <c r="U620" s="53">
        <v>50</v>
      </c>
      <c r="V620" s="12">
        <v>84778090</v>
      </c>
      <c r="W620" s="20">
        <f>VLOOKUP(V620,'MASTER PUR-HSN'!$A$4:$E$506,5,FALSE)</f>
        <v>18</v>
      </c>
      <c r="X620" s="12" t="s">
        <v>1482</v>
      </c>
      <c r="Y620" s="41" t="str">
        <f>VLOOKUP(C620,'MASTER PURCHASE PARTY'!$B$4:$E$50002,4,FALSE)</f>
        <v>Local</v>
      </c>
    </row>
    <row r="621" spans="1:25">
      <c r="A621" s="45">
        <v>43617</v>
      </c>
      <c r="B621" s="41">
        <v>183</v>
      </c>
      <c r="C621" s="50" t="s">
        <v>875</v>
      </c>
      <c r="D621" s="41" t="str">
        <f>VLOOKUP(C621,'MASTER PURCHASE PARTY'!$B$4:$E$50002,2,FALSE)</f>
        <v>27AAQCS7977M1Z3</v>
      </c>
      <c r="E621" s="56" t="s">
        <v>1075</v>
      </c>
      <c r="F621" s="69">
        <v>43640</v>
      </c>
      <c r="G621" s="69"/>
      <c r="H621" s="69"/>
      <c r="I621" s="69"/>
      <c r="J621" s="69"/>
      <c r="K621" s="69"/>
      <c r="L621" s="41" t="s">
        <v>787</v>
      </c>
      <c r="M621" s="12" t="s">
        <v>1545</v>
      </c>
      <c r="N621" s="28">
        <v>81500</v>
      </c>
      <c r="O621" s="20">
        <f t="shared" si="11"/>
        <v>14670</v>
      </c>
      <c r="P621" s="284">
        <v>0</v>
      </c>
      <c r="Q621" s="284">
        <v>7335</v>
      </c>
      <c r="R621" s="284">
        <v>7335</v>
      </c>
      <c r="S621" s="284">
        <v>0</v>
      </c>
      <c r="T621" s="27">
        <v>96170</v>
      </c>
      <c r="U621" s="53">
        <v>1300</v>
      </c>
      <c r="V621" s="12">
        <v>38140020</v>
      </c>
      <c r="W621" s="20">
        <f>VLOOKUP(V621,'MASTER PUR-HSN'!$A$4:$E$506,5,FALSE)</f>
        <v>18</v>
      </c>
      <c r="X621" s="12" t="s">
        <v>1482</v>
      </c>
      <c r="Y621" s="41" t="str">
        <f>VLOOKUP(C621,'MASTER PURCHASE PARTY'!$B$4:$E$50002,4,FALSE)</f>
        <v>Local</v>
      </c>
    </row>
    <row r="622" spans="1:25">
      <c r="A622" s="45">
        <v>43617</v>
      </c>
      <c r="B622" s="41">
        <v>184</v>
      </c>
      <c r="C622" s="50" t="s">
        <v>823</v>
      </c>
      <c r="D622" s="41" t="str">
        <f>VLOOKUP(C622,'MASTER PURCHASE PARTY'!$B$4:$E$50002,2,FALSE)</f>
        <v>27AAACG1376N1ZC</v>
      </c>
      <c r="E622" s="56" t="s">
        <v>1076</v>
      </c>
      <c r="F622" s="69">
        <v>43641</v>
      </c>
      <c r="G622" s="69"/>
      <c r="H622" s="69"/>
      <c r="I622" s="69"/>
      <c r="J622" s="69"/>
      <c r="K622" s="69"/>
      <c r="L622" s="41" t="s">
        <v>787</v>
      </c>
      <c r="M622" s="12" t="s">
        <v>1545</v>
      </c>
      <c r="N622" s="28">
        <v>34879</v>
      </c>
      <c r="O622" s="20">
        <f t="shared" si="11"/>
        <v>6278.22</v>
      </c>
      <c r="P622" s="284">
        <v>0</v>
      </c>
      <c r="Q622" s="284">
        <v>3139.11</v>
      </c>
      <c r="R622" s="284">
        <v>3139.11</v>
      </c>
      <c r="S622" s="284">
        <v>0</v>
      </c>
      <c r="T622" s="27">
        <v>41157</v>
      </c>
      <c r="U622" s="53">
        <v>100</v>
      </c>
      <c r="V622" s="12">
        <v>32082090</v>
      </c>
      <c r="W622" s="20">
        <f>VLOOKUP(V622,'MASTER PUR-HSN'!$A$4:$E$506,5,FALSE)</f>
        <v>18</v>
      </c>
      <c r="X622" s="12" t="s">
        <v>1482</v>
      </c>
      <c r="Y622" s="41" t="str">
        <f>VLOOKUP(C622,'MASTER PURCHASE PARTY'!$B$4:$E$50002,4,FALSE)</f>
        <v>Local</v>
      </c>
    </row>
    <row r="623" spans="1:25">
      <c r="A623" s="45">
        <v>43617</v>
      </c>
      <c r="B623" s="41">
        <v>185</v>
      </c>
      <c r="C623" s="50" t="s">
        <v>823</v>
      </c>
      <c r="D623" s="41" t="str">
        <f>VLOOKUP(C623,'MASTER PURCHASE PARTY'!$B$4:$E$50002,2,FALSE)</f>
        <v>27AAACG1376N1ZC</v>
      </c>
      <c r="E623" s="56" t="s">
        <v>1077</v>
      </c>
      <c r="F623" s="69">
        <v>43641</v>
      </c>
      <c r="G623" s="69"/>
      <c r="H623" s="69"/>
      <c r="I623" s="69"/>
      <c r="J623" s="69"/>
      <c r="K623" s="69"/>
      <c r="L623" s="41" t="s">
        <v>787</v>
      </c>
      <c r="M623" s="12" t="s">
        <v>1545</v>
      </c>
      <c r="N623" s="28">
        <v>18480</v>
      </c>
      <c r="O623" s="20">
        <f t="shared" si="11"/>
        <v>3326.4</v>
      </c>
      <c r="P623" s="284">
        <v>0</v>
      </c>
      <c r="Q623" s="284">
        <v>1663.2</v>
      </c>
      <c r="R623" s="284">
        <v>1663.2</v>
      </c>
      <c r="S623" s="284">
        <v>0</v>
      </c>
      <c r="T623" s="27">
        <v>21806</v>
      </c>
      <c r="U623" s="53">
        <v>200</v>
      </c>
      <c r="V623" s="12">
        <v>38140010</v>
      </c>
      <c r="W623" s="20">
        <f>VLOOKUP(V623,'MASTER PUR-HSN'!$A$4:$E$506,5,FALSE)</f>
        <v>18</v>
      </c>
      <c r="X623" s="12" t="s">
        <v>1482</v>
      </c>
      <c r="Y623" s="41" t="str">
        <f>VLOOKUP(C623,'MASTER PURCHASE PARTY'!$B$4:$E$50002,4,FALSE)</f>
        <v>Local</v>
      </c>
    </row>
    <row r="624" spans="1:25">
      <c r="A624" s="45">
        <v>43617</v>
      </c>
      <c r="B624" s="41">
        <v>186</v>
      </c>
      <c r="C624" s="50" t="s">
        <v>810</v>
      </c>
      <c r="D624" s="41" t="str">
        <f>VLOOKUP(C624,'MASTER PURCHASE PARTY'!$B$4:$E$50002,2,FALSE)</f>
        <v>27AMMPB3648M1ZO</v>
      </c>
      <c r="E624" s="51">
        <v>1557</v>
      </c>
      <c r="F624" s="69">
        <v>43642</v>
      </c>
      <c r="G624" s="69"/>
      <c r="H624" s="69"/>
      <c r="I624" s="69"/>
      <c r="J624" s="69"/>
      <c r="K624" s="69"/>
      <c r="L624" s="41" t="s">
        <v>787</v>
      </c>
      <c r="M624" s="12" t="s">
        <v>1545</v>
      </c>
      <c r="N624" s="28">
        <v>26438.5</v>
      </c>
      <c r="O624" s="20">
        <f t="shared" si="11"/>
        <v>4758.93</v>
      </c>
      <c r="P624" s="284">
        <v>0</v>
      </c>
      <c r="Q624" s="284">
        <v>2379.4650000000001</v>
      </c>
      <c r="R624" s="284">
        <v>2379.4650000000001</v>
      </c>
      <c r="S624" s="284">
        <v>0</v>
      </c>
      <c r="T624" s="27">
        <v>31197</v>
      </c>
      <c r="U624" s="53">
        <v>1150</v>
      </c>
      <c r="V624" s="12">
        <v>85129000</v>
      </c>
      <c r="W624" s="20">
        <f>VLOOKUP(V624,'MASTER PUR-HSN'!$A$4:$E$506,5,FALSE)</f>
        <v>18</v>
      </c>
      <c r="X624" s="12" t="s">
        <v>1482</v>
      </c>
      <c r="Y624" s="41" t="str">
        <f>VLOOKUP(C624,'MASTER PURCHASE PARTY'!$B$4:$E$50002,4,FALSE)</f>
        <v>Local</v>
      </c>
    </row>
    <row r="625" spans="1:25">
      <c r="A625" s="45">
        <v>43617</v>
      </c>
      <c r="B625" s="41">
        <v>187</v>
      </c>
      <c r="C625" s="50" t="s">
        <v>796</v>
      </c>
      <c r="D625" s="41" t="str">
        <f>VLOOKUP(C625,'MASTER PURCHASE PARTY'!$B$4:$E$50002,2,FALSE)</f>
        <v>27AAMFC2124K1ZG</v>
      </c>
      <c r="E625" s="51">
        <v>1111</v>
      </c>
      <c r="F625" s="69">
        <v>43642</v>
      </c>
      <c r="G625" s="69"/>
      <c r="H625" s="69"/>
      <c r="I625" s="69"/>
      <c r="J625" s="69"/>
      <c r="K625" s="69"/>
      <c r="L625" s="41" t="s">
        <v>787</v>
      </c>
      <c r="M625" s="12" t="s">
        <v>1545</v>
      </c>
      <c r="N625" s="28">
        <v>261.3</v>
      </c>
      <c r="O625" s="20">
        <f t="shared" si="11"/>
        <v>47.033999999999999</v>
      </c>
      <c r="P625" s="284">
        <v>0</v>
      </c>
      <c r="Q625" s="284">
        <v>23.516999999999999</v>
      </c>
      <c r="R625" s="284">
        <v>23.516999999999999</v>
      </c>
      <c r="S625" s="284">
        <v>0</v>
      </c>
      <c r="T625" s="27">
        <v>308.334</v>
      </c>
      <c r="U625" s="53">
        <v>201</v>
      </c>
      <c r="V625" s="12">
        <v>4811</v>
      </c>
      <c r="W625" s="20">
        <f>VLOOKUP(V625,'MASTER PUR-HSN'!$A$4:$E$506,5,FALSE)</f>
        <v>18</v>
      </c>
      <c r="X625" s="12" t="s">
        <v>1482</v>
      </c>
      <c r="Y625" s="41" t="str">
        <f>VLOOKUP(C625,'MASTER PURCHASE PARTY'!$B$4:$E$50002,4,FALSE)</f>
        <v>Local</v>
      </c>
    </row>
    <row r="626" spans="1:25">
      <c r="A626" s="45">
        <v>43617</v>
      </c>
      <c r="B626" s="41">
        <v>188</v>
      </c>
      <c r="C626" s="50" t="s">
        <v>873</v>
      </c>
      <c r="D626" s="41" t="str">
        <f>VLOOKUP(C626,'MASTER PURCHASE PARTY'!$B$4:$E$50002,2,FALSE)</f>
        <v>27AACFA1881H1ZL</v>
      </c>
      <c r="E626" s="51">
        <v>3410</v>
      </c>
      <c r="F626" s="69">
        <v>43642</v>
      </c>
      <c r="G626" s="69"/>
      <c r="H626" s="69"/>
      <c r="I626" s="69"/>
      <c r="J626" s="69"/>
      <c r="K626" s="69"/>
      <c r="L626" s="41" t="s">
        <v>787</v>
      </c>
      <c r="M626" s="12" t="s">
        <v>1545</v>
      </c>
      <c r="N626" s="28">
        <v>3985</v>
      </c>
      <c r="O626" s="20">
        <f t="shared" si="11"/>
        <v>1115.8</v>
      </c>
      <c r="P626" s="284">
        <v>0</v>
      </c>
      <c r="Q626" s="284">
        <v>557.9</v>
      </c>
      <c r="R626" s="284">
        <v>557.9</v>
      </c>
      <c r="S626" s="284">
        <v>0</v>
      </c>
      <c r="T626" s="27">
        <v>5100.7999999999993</v>
      </c>
      <c r="U626" s="53">
        <v>1500</v>
      </c>
      <c r="V626" s="12">
        <v>87141900</v>
      </c>
      <c r="W626" s="20">
        <f>VLOOKUP(V626,'MASTER PUR-HSN'!$A$4:$E$506,5,FALSE)</f>
        <v>28</v>
      </c>
      <c r="X626" s="12" t="s">
        <v>1482</v>
      </c>
      <c r="Y626" s="41" t="str">
        <f>VLOOKUP(C626,'MASTER PURCHASE PARTY'!$B$4:$E$50002,4,FALSE)</f>
        <v>Local</v>
      </c>
    </row>
    <row r="627" spans="1:25">
      <c r="A627" s="45">
        <v>43617</v>
      </c>
      <c r="B627" s="41">
        <v>189</v>
      </c>
      <c r="C627" s="50" t="s">
        <v>786</v>
      </c>
      <c r="D627" s="41" t="str">
        <f>VLOOKUP(C627,'MASTER PURCHASE PARTY'!$B$4:$E$50002,2,FALSE)</f>
        <v>27AAECM8871A1ZF</v>
      </c>
      <c r="E627" s="51">
        <v>192002894</v>
      </c>
      <c r="F627" s="69">
        <v>43642</v>
      </c>
      <c r="G627" s="69"/>
      <c r="H627" s="69"/>
      <c r="I627" s="69"/>
      <c r="J627" s="69"/>
      <c r="K627" s="69"/>
      <c r="L627" s="41" t="s">
        <v>787</v>
      </c>
      <c r="M627" s="12" t="s">
        <v>1545</v>
      </c>
      <c r="N627" s="28">
        <v>17483.52</v>
      </c>
      <c r="O627" s="20">
        <f t="shared" si="11"/>
        <v>4895.3856000000005</v>
      </c>
      <c r="P627" s="284">
        <v>0</v>
      </c>
      <c r="Q627" s="284">
        <v>2447.6928000000003</v>
      </c>
      <c r="R627" s="284">
        <v>2447.6928000000003</v>
      </c>
      <c r="S627" s="284">
        <v>0</v>
      </c>
      <c r="T627" s="27">
        <v>22378.895600000003</v>
      </c>
      <c r="U627" s="53">
        <v>12</v>
      </c>
      <c r="V627" s="12">
        <v>87089900</v>
      </c>
      <c r="W627" s="20">
        <f>VLOOKUP(V627,'MASTER PUR-HSN'!$A$4:$E$506,5,FALSE)</f>
        <v>28</v>
      </c>
      <c r="X627" s="12" t="s">
        <v>1482</v>
      </c>
      <c r="Y627" s="41" t="str">
        <f>VLOOKUP(C627,'MASTER PURCHASE PARTY'!$B$4:$E$50002,4,FALSE)</f>
        <v>Local</v>
      </c>
    </row>
    <row r="628" spans="1:25">
      <c r="A628" s="45">
        <v>43617</v>
      </c>
      <c r="B628" s="41">
        <v>190</v>
      </c>
      <c r="C628" s="50" t="s">
        <v>786</v>
      </c>
      <c r="D628" s="41" t="str">
        <f>VLOOKUP(C628,'MASTER PURCHASE PARTY'!$B$4:$E$50002,2,FALSE)</f>
        <v>27AAECM8871A1ZF</v>
      </c>
      <c r="E628" s="51">
        <v>192002900</v>
      </c>
      <c r="F628" s="69">
        <v>43642</v>
      </c>
      <c r="G628" s="69"/>
      <c r="H628" s="69"/>
      <c r="I628" s="69"/>
      <c r="J628" s="69"/>
      <c r="K628" s="69"/>
      <c r="L628" s="41" t="s">
        <v>787</v>
      </c>
      <c r="M628" s="12" t="s">
        <v>1545</v>
      </c>
      <c r="N628" s="28">
        <v>17483.52</v>
      </c>
      <c r="O628" s="20">
        <f t="shared" si="11"/>
        <v>4895.3856000000005</v>
      </c>
      <c r="P628" s="284">
        <v>0</v>
      </c>
      <c r="Q628" s="284">
        <v>2447.6928000000003</v>
      </c>
      <c r="R628" s="284">
        <v>2447.6928000000003</v>
      </c>
      <c r="S628" s="284">
        <v>0</v>
      </c>
      <c r="T628" s="27">
        <v>22378.895600000003</v>
      </c>
      <c r="U628" s="53">
        <v>12</v>
      </c>
      <c r="V628" s="12">
        <v>87089900</v>
      </c>
      <c r="W628" s="20">
        <f>VLOOKUP(V628,'MASTER PUR-HSN'!$A$4:$E$506,5,FALSE)</f>
        <v>28</v>
      </c>
      <c r="X628" s="12" t="s">
        <v>1482</v>
      </c>
      <c r="Y628" s="41" t="str">
        <f>VLOOKUP(C628,'MASTER PURCHASE PARTY'!$B$4:$E$50002,4,FALSE)</f>
        <v>Local</v>
      </c>
    </row>
    <row r="629" spans="1:25">
      <c r="A629" s="45">
        <v>43617</v>
      </c>
      <c r="B629" s="41">
        <v>191</v>
      </c>
      <c r="C629" s="50" t="s">
        <v>812</v>
      </c>
      <c r="D629" s="41" t="str">
        <f>VLOOKUP(C629,'MASTER PURCHASE PARTY'!$B$4:$E$50002,2,FALSE)</f>
        <v>27AAACH4211R1ZF</v>
      </c>
      <c r="E629" s="51">
        <v>5510049676</v>
      </c>
      <c r="F629" s="69">
        <v>43642</v>
      </c>
      <c r="G629" s="69"/>
      <c r="H629" s="69"/>
      <c r="I629" s="69"/>
      <c r="J629" s="69"/>
      <c r="K629" s="69"/>
      <c r="L629" s="41" t="s">
        <v>787</v>
      </c>
      <c r="M629" s="12" t="s">
        <v>1545</v>
      </c>
      <c r="N629" s="28">
        <v>18580.8</v>
      </c>
      <c r="O629" s="20">
        <f t="shared" si="11"/>
        <v>3344.5439999999999</v>
      </c>
      <c r="P629" s="284">
        <v>0</v>
      </c>
      <c r="Q629" s="284">
        <v>1672.2719999999999</v>
      </c>
      <c r="R629" s="284">
        <v>1672.2719999999999</v>
      </c>
      <c r="S629" s="284">
        <v>0</v>
      </c>
      <c r="T629" s="27">
        <v>21925.344000000001</v>
      </c>
      <c r="U629" s="53">
        <v>1680</v>
      </c>
      <c r="V629" s="12">
        <v>85129000</v>
      </c>
      <c r="W629" s="20">
        <f>VLOOKUP(V629,'MASTER PUR-HSN'!$A$4:$E$506,5,FALSE)</f>
        <v>18</v>
      </c>
      <c r="X629" s="12" t="s">
        <v>1482</v>
      </c>
      <c r="Y629" s="41" t="str">
        <f>VLOOKUP(C629,'MASTER PURCHASE PARTY'!$B$4:$E$50002,4,FALSE)</f>
        <v>Local</v>
      </c>
    </row>
    <row r="630" spans="1:25">
      <c r="A630" s="45">
        <v>43617</v>
      </c>
      <c r="B630" s="41">
        <v>192</v>
      </c>
      <c r="C630" s="50" t="s">
        <v>786</v>
      </c>
      <c r="D630" s="41" t="str">
        <f>VLOOKUP(C630,'MASTER PURCHASE PARTY'!$B$4:$E$50002,2,FALSE)</f>
        <v>27AAECM8871A1ZF</v>
      </c>
      <c r="E630" s="51">
        <v>192002925</v>
      </c>
      <c r="F630" s="69">
        <v>43643</v>
      </c>
      <c r="G630" s="69"/>
      <c r="H630" s="69"/>
      <c r="I630" s="69"/>
      <c r="J630" s="69"/>
      <c r="K630" s="69"/>
      <c r="L630" s="41" t="s">
        <v>787</v>
      </c>
      <c r="M630" s="12" t="s">
        <v>1545</v>
      </c>
      <c r="N630" s="28">
        <v>17483.52</v>
      </c>
      <c r="O630" s="20">
        <f t="shared" si="11"/>
        <v>4895.3856000000005</v>
      </c>
      <c r="P630" s="284">
        <v>0</v>
      </c>
      <c r="Q630" s="284">
        <v>2447.6928000000003</v>
      </c>
      <c r="R630" s="284">
        <v>2447.6928000000003</v>
      </c>
      <c r="S630" s="284">
        <v>0</v>
      </c>
      <c r="T630" s="27">
        <v>22378.895600000003</v>
      </c>
      <c r="U630" s="53">
        <v>12</v>
      </c>
      <c r="V630" s="12">
        <v>87089900</v>
      </c>
      <c r="W630" s="20">
        <f>VLOOKUP(V630,'MASTER PUR-HSN'!$A$4:$E$506,5,FALSE)</f>
        <v>28</v>
      </c>
      <c r="X630" s="12" t="s">
        <v>1482</v>
      </c>
      <c r="Y630" s="41" t="str">
        <f>VLOOKUP(C630,'MASTER PURCHASE PARTY'!$B$4:$E$50002,4,FALSE)</f>
        <v>Local</v>
      </c>
    </row>
    <row r="631" spans="1:25">
      <c r="A631" s="45">
        <v>43617</v>
      </c>
      <c r="B631" s="41">
        <v>193</v>
      </c>
      <c r="C631" s="50" t="s">
        <v>786</v>
      </c>
      <c r="D631" s="41" t="str">
        <f>VLOOKUP(C631,'MASTER PURCHASE PARTY'!$B$4:$E$50002,2,FALSE)</f>
        <v>27AAECM8871A1ZF</v>
      </c>
      <c r="E631" s="51">
        <v>192002936</v>
      </c>
      <c r="F631" s="69">
        <v>43643</v>
      </c>
      <c r="G631" s="69"/>
      <c r="H631" s="69"/>
      <c r="I631" s="69"/>
      <c r="J631" s="69"/>
      <c r="K631" s="69"/>
      <c r="L631" s="41" t="s">
        <v>787</v>
      </c>
      <c r="M631" s="12" t="s">
        <v>1545</v>
      </c>
      <c r="N631" s="28">
        <v>17483.52</v>
      </c>
      <c r="O631" s="20">
        <f t="shared" si="11"/>
        <v>4895.3856000000005</v>
      </c>
      <c r="P631" s="284">
        <v>0</v>
      </c>
      <c r="Q631" s="284">
        <v>2447.6928000000003</v>
      </c>
      <c r="R631" s="284">
        <v>2447.6928000000003</v>
      </c>
      <c r="S631" s="284">
        <v>0</v>
      </c>
      <c r="T631" s="27">
        <v>22378.895600000003</v>
      </c>
      <c r="U631" s="53">
        <v>12</v>
      </c>
      <c r="V631" s="12">
        <v>87089900</v>
      </c>
      <c r="W631" s="20">
        <f>VLOOKUP(V631,'MASTER PUR-HSN'!$A$4:$E$506,5,FALSE)</f>
        <v>28</v>
      </c>
      <c r="X631" s="12" t="s">
        <v>1482</v>
      </c>
      <c r="Y631" s="41" t="str">
        <f>VLOOKUP(C631,'MASTER PURCHASE PARTY'!$B$4:$E$50002,4,FALSE)</f>
        <v>Local</v>
      </c>
    </row>
    <row r="632" spans="1:25">
      <c r="A632" s="45">
        <v>43617</v>
      </c>
      <c r="B632" s="41">
        <v>194</v>
      </c>
      <c r="C632" s="50" t="s">
        <v>873</v>
      </c>
      <c r="D632" s="41" t="str">
        <f>VLOOKUP(C632,'MASTER PURCHASE PARTY'!$B$4:$E$50002,2,FALSE)</f>
        <v>27AACFA1881H1ZL</v>
      </c>
      <c r="E632" s="51">
        <v>3438</v>
      </c>
      <c r="F632" s="69">
        <v>43643</v>
      </c>
      <c r="G632" s="69"/>
      <c r="H632" s="69"/>
      <c r="I632" s="69"/>
      <c r="J632" s="69"/>
      <c r="K632" s="69"/>
      <c r="L632" s="41" t="s">
        <v>787</v>
      </c>
      <c r="M632" s="12" t="s">
        <v>1545</v>
      </c>
      <c r="N632" s="28">
        <v>4528.5</v>
      </c>
      <c r="O632" s="20">
        <f t="shared" si="11"/>
        <v>1267.98</v>
      </c>
      <c r="P632" s="284">
        <v>0</v>
      </c>
      <c r="Q632" s="284">
        <v>633.99</v>
      </c>
      <c r="R632" s="284">
        <v>633.99</v>
      </c>
      <c r="S632" s="284">
        <v>0</v>
      </c>
      <c r="T632" s="27">
        <v>5796.48</v>
      </c>
      <c r="U632" s="53">
        <v>1790</v>
      </c>
      <c r="V632" s="12">
        <v>87141900</v>
      </c>
      <c r="W632" s="20">
        <f>VLOOKUP(V632,'MASTER PUR-HSN'!$A$4:$E$506,5,FALSE)</f>
        <v>28</v>
      </c>
      <c r="X632" s="12" t="s">
        <v>1482</v>
      </c>
      <c r="Y632" s="41" t="str">
        <f>VLOOKUP(C632,'MASTER PURCHASE PARTY'!$B$4:$E$50002,4,FALSE)</f>
        <v>Local</v>
      </c>
    </row>
    <row r="633" spans="1:25">
      <c r="A633" s="45">
        <v>43617</v>
      </c>
      <c r="B633" s="41">
        <v>195</v>
      </c>
      <c r="C633" s="50" t="s">
        <v>873</v>
      </c>
      <c r="D633" s="41" t="str">
        <f>VLOOKUP(C633,'MASTER PURCHASE PARTY'!$B$4:$E$50002,2,FALSE)</f>
        <v>27AACFA1881H1ZL</v>
      </c>
      <c r="E633" s="51">
        <v>3445</v>
      </c>
      <c r="F633" s="69">
        <v>43643</v>
      </c>
      <c r="G633" s="69"/>
      <c r="H633" s="69"/>
      <c r="I633" s="69"/>
      <c r="J633" s="69"/>
      <c r="K633" s="69"/>
      <c r="L633" s="41" t="s">
        <v>787</v>
      </c>
      <c r="M633" s="12" t="s">
        <v>1545</v>
      </c>
      <c r="N633" s="28">
        <v>3530.5</v>
      </c>
      <c r="O633" s="20">
        <f t="shared" si="11"/>
        <v>988.54</v>
      </c>
      <c r="P633" s="284">
        <v>0</v>
      </c>
      <c r="Q633" s="284">
        <v>494.27</v>
      </c>
      <c r="R633" s="284">
        <v>494.27</v>
      </c>
      <c r="S633" s="284">
        <v>0</v>
      </c>
      <c r="T633" s="27">
        <v>4519.04</v>
      </c>
      <c r="U633" s="53">
        <v>1250</v>
      </c>
      <c r="V633" s="12">
        <v>87141900</v>
      </c>
      <c r="W633" s="20">
        <f>VLOOKUP(V633,'MASTER PUR-HSN'!$A$4:$E$506,5,FALSE)</f>
        <v>28</v>
      </c>
      <c r="X633" s="12" t="s">
        <v>1482</v>
      </c>
      <c r="Y633" s="41" t="str">
        <f>VLOOKUP(C633,'MASTER PURCHASE PARTY'!$B$4:$E$50002,4,FALSE)</f>
        <v>Local</v>
      </c>
    </row>
    <row r="634" spans="1:25">
      <c r="A634" s="45">
        <v>43617</v>
      </c>
      <c r="B634" s="41">
        <v>196</v>
      </c>
      <c r="C634" s="50" t="s">
        <v>873</v>
      </c>
      <c r="D634" s="41" t="str">
        <f>VLOOKUP(C634,'MASTER PURCHASE PARTY'!$B$4:$E$50002,2,FALSE)</f>
        <v>27AACFA1881H1ZL</v>
      </c>
      <c r="E634" s="51">
        <v>3494</v>
      </c>
      <c r="F634" s="69">
        <v>43644</v>
      </c>
      <c r="G634" s="69"/>
      <c r="H634" s="69"/>
      <c r="I634" s="69"/>
      <c r="J634" s="69"/>
      <c r="K634" s="69"/>
      <c r="L634" s="41" t="s">
        <v>787</v>
      </c>
      <c r="M634" s="12" t="s">
        <v>1545</v>
      </c>
      <c r="N634" s="28">
        <v>4095</v>
      </c>
      <c r="O634" s="20">
        <f t="shared" si="11"/>
        <v>1146.6000000000001</v>
      </c>
      <c r="P634" s="284">
        <v>0</v>
      </c>
      <c r="Q634" s="284">
        <v>573.30000000000007</v>
      </c>
      <c r="R634" s="284">
        <v>573.30000000000007</v>
      </c>
      <c r="S634" s="284">
        <v>0</v>
      </c>
      <c r="T634" s="27">
        <v>5241.6000000000004</v>
      </c>
      <c r="U634" s="53">
        <v>1300</v>
      </c>
      <c r="V634" s="12">
        <v>87141900</v>
      </c>
      <c r="W634" s="20">
        <f>VLOOKUP(V634,'MASTER PUR-HSN'!$A$4:$E$506,5,FALSE)</f>
        <v>28</v>
      </c>
      <c r="X634" s="12" t="s">
        <v>1482</v>
      </c>
      <c r="Y634" s="41" t="str">
        <f>VLOOKUP(C634,'MASTER PURCHASE PARTY'!$B$4:$E$50002,4,FALSE)</f>
        <v>Local</v>
      </c>
    </row>
    <row r="635" spans="1:25">
      <c r="A635" s="45">
        <v>43617</v>
      </c>
      <c r="B635" s="41">
        <v>197</v>
      </c>
      <c r="C635" s="50" t="s">
        <v>873</v>
      </c>
      <c r="D635" s="41" t="str">
        <f>VLOOKUP(C635,'MASTER PURCHASE PARTY'!$B$4:$E$50002,2,FALSE)</f>
        <v>27AACFA1881H1ZL</v>
      </c>
      <c r="E635" s="51">
        <v>3495</v>
      </c>
      <c r="F635" s="69">
        <v>43644</v>
      </c>
      <c r="G635" s="69"/>
      <c r="H635" s="69"/>
      <c r="I635" s="69"/>
      <c r="J635" s="69"/>
      <c r="K635" s="69"/>
      <c r="L635" s="41" t="s">
        <v>787</v>
      </c>
      <c r="M635" s="12" t="s">
        <v>1545</v>
      </c>
      <c r="N635" s="28">
        <v>482</v>
      </c>
      <c r="O635" s="20">
        <f t="shared" si="11"/>
        <v>134.96</v>
      </c>
      <c r="P635" s="284">
        <v>0</v>
      </c>
      <c r="Q635" s="284">
        <v>67.48</v>
      </c>
      <c r="R635" s="284">
        <v>67.48</v>
      </c>
      <c r="S635" s="284">
        <v>0</v>
      </c>
      <c r="T635" s="27">
        <v>616.96</v>
      </c>
      <c r="U635" s="53">
        <v>200</v>
      </c>
      <c r="V635" s="12">
        <v>87141900</v>
      </c>
      <c r="W635" s="20">
        <f>VLOOKUP(V635,'MASTER PUR-HSN'!$A$4:$E$506,5,FALSE)</f>
        <v>28</v>
      </c>
      <c r="X635" s="12" t="s">
        <v>1482</v>
      </c>
      <c r="Y635" s="41" t="str">
        <f>VLOOKUP(C635,'MASTER PURCHASE PARTY'!$B$4:$E$50002,4,FALSE)</f>
        <v>Local</v>
      </c>
    </row>
    <row r="636" spans="1:25">
      <c r="A636" s="45">
        <v>43617</v>
      </c>
      <c r="B636" s="41">
        <v>198</v>
      </c>
      <c r="C636" s="50" t="s">
        <v>873</v>
      </c>
      <c r="D636" s="41" t="str">
        <f>VLOOKUP(C636,'MASTER PURCHASE PARTY'!$B$4:$E$50002,2,FALSE)</f>
        <v>27AACFA1881H1ZL</v>
      </c>
      <c r="E636" s="51">
        <v>3499</v>
      </c>
      <c r="F636" s="69">
        <v>43644</v>
      </c>
      <c r="G636" s="69"/>
      <c r="H636" s="69"/>
      <c r="I636" s="69"/>
      <c r="J636" s="69"/>
      <c r="K636" s="69"/>
      <c r="L636" s="41" t="s">
        <v>787</v>
      </c>
      <c r="M636" s="12" t="s">
        <v>1545</v>
      </c>
      <c r="N636" s="28">
        <v>5319</v>
      </c>
      <c r="O636" s="20">
        <f t="shared" si="11"/>
        <v>1489.32</v>
      </c>
      <c r="P636" s="284">
        <v>0</v>
      </c>
      <c r="Q636" s="284">
        <v>744.66</v>
      </c>
      <c r="R636" s="284">
        <v>744.66</v>
      </c>
      <c r="S636" s="284">
        <v>0</v>
      </c>
      <c r="T636" s="27">
        <v>6808.32</v>
      </c>
      <c r="U636" s="53">
        <v>1900</v>
      </c>
      <c r="V636" s="12">
        <v>87141900</v>
      </c>
      <c r="W636" s="20">
        <f>VLOOKUP(V636,'MASTER PUR-HSN'!$A$4:$E$506,5,FALSE)</f>
        <v>28</v>
      </c>
      <c r="X636" s="12" t="s">
        <v>1482</v>
      </c>
      <c r="Y636" s="41" t="str">
        <f>VLOOKUP(C636,'MASTER PURCHASE PARTY'!$B$4:$E$50002,4,FALSE)</f>
        <v>Local</v>
      </c>
    </row>
    <row r="637" spans="1:25">
      <c r="A637" s="45">
        <v>43617</v>
      </c>
      <c r="B637" s="41">
        <v>199</v>
      </c>
      <c r="C637" s="50" t="s">
        <v>810</v>
      </c>
      <c r="D637" s="41" t="str">
        <f>VLOOKUP(C637,'MASTER PURCHASE PARTY'!$B$4:$E$50002,2,FALSE)</f>
        <v>27AMMPB3648M1ZO</v>
      </c>
      <c r="E637" s="51">
        <v>1601</v>
      </c>
      <c r="F637" s="69">
        <v>43644</v>
      </c>
      <c r="G637" s="69"/>
      <c r="H637" s="69"/>
      <c r="I637" s="69"/>
      <c r="J637" s="69"/>
      <c r="K637" s="69"/>
      <c r="L637" s="41" t="s">
        <v>787</v>
      </c>
      <c r="M637" s="12" t="s">
        <v>1545</v>
      </c>
      <c r="N637" s="28">
        <v>11931.81</v>
      </c>
      <c r="O637" s="20">
        <f t="shared" si="11"/>
        <v>2147.7258000000002</v>
      </c>
      <c r="P637" s="284">
        <v>0</v>
      </c>
      <c r="Q637" s="284">
        <v>1073.8629000000001</v>
      </c>
      <c r="R637" s="284">
        <v>1073.8629000000001</v>
      </c>
      <c r="S637" s="284">
        <v>0</v>
      </c>
      <c r="T637" s="27">
        <v>14079.995799999999</v>
      </c>
      <c r="U637" s="53">
        <v>519</v>
      </c>
      <c r="V637" s="12">
        <v>85129000</v>
      </c>
      <c r="W637" s="20">
        <f>VLOOKUP(V637,'MASTER PUR-HSN'!$A$4:$E$506,5,FALSE)</f>
        <v>18</v>
      </c>
      <c r="X637" s="12" t="s">
        <v>1482</v>
      </c>
      <c r="Y637" s="41" t="str">
        <f>VLOOKUP(C637,'MASTER PURCHASE PARTY'!$B$4:$E$50002,4,FALSE)</f>
        <v>Local</v>
      </c>
    </row>
    <row r="638" spans="1:25">
      <c r="A638" s="45">
        <v>43617</v>
      </c>
      <c r="B638" s="41">
        <v>200</v>
      </c>
      <c r="C638" s="50" t="s">
        <v>812</v>
      </c>
      <c r="D638" s="41" t="str">
        <f>VLOOKUP(C638,'MASTER PURCHASE PARTY'!$B$4:$E$50002,2,FALSE)</f>
        <v>27AAACH4211R1ZF</v>
      </c>
      <c r="E638" s="51">
        <v>5510049947</v>
      </c>
      <c r="F638" s="69">
        <v>43644</v>
      </c>
      <c r="G638" s="69"/>
      <c r="H638" s="69"/>
      <c r="I638" s="69"/>
      <c r="J638" s="69"/>
      <c r="K638" s="69"/>
      <c r="L638" s="41" t="s">
        <v>787</v>
      </c>
      <c r="M638" s="12" t="s">
        <v>1545</v>
      </c>
      <c r="N638" s="28">
        <v>26544</v>
      </c>
      <c r="O638" s="20">
        <f t="shared" si="11"/>
        <v>4777.92</v>
      </c>
      <c r="P638" s="284">
        <v>0</v>
      </c>
      <c r="Q638" s="284">
        <v>2388.96</v>
      </c>
      <c r="R638" s="284">
        <v>2388.96</v>
      </c>
      <c r="S638" s="284">
        <v>0</v>
      </c>
      <c r="T638" s="27">
        <v>31321.919999999998</v>
      </c>
      <c r="U638" s="53">
        <v>2400</v>
      </c>
      <c r="V638" s="12">
        <v>85129000</v>
      </c>
      <c r="W638" s="20">
        <f>VLOOKUP(V638,'MASTER PUR-HSN'!$A$4:$E$506,5,FALSE)</f>
        <v>18</v>
      </c>
      <c r="X638" s="12" t="s">
        <v>1482</v>
      </c>
      <c r="Y638" s="41" t="str">
        <f>VLOOKUP(C638,'MASTER PURCHASE PARTY'!$B$4:$E$50002,4,FALSE)</f>
        <v>Local</v>
      </c>
    </row>
    <row r="639" spans="1:25">
      <c r="A639" s="45">
        <v>43617</v>
      </c>
      <c r="B639" s="41">
        <v>201</v>
      </c>
      <c r="C639" s="50" t="s">
        <v>873</v>
      </c>
      <c r="D639" s="41" t="str">
        <f>VLOOKUP(C639,'MASTER PURCHASE PARTY'!$B$4:$E$50002,2,FALSE)</f>
        <v>27AACFA1881H1ZL</v>
      </c>
      <c r="E639" s="51">
        <v>3554</v>
      </c>
      <c r="F639" s="69">
        <v>43645</v>
      </c>
      <c r="G639" s="69"/>
      <c r="H639" s="69"/>
      <c r="I639" s="69"/>
      <c r="J639" s="69"/>
      <c r="K639" s="69"/>
      <c r="L639" s="41" t="s">
        <v>787</v>
      </c>
      <c r="M639" s="12" t="s">
        <v>1545</v>
      </c>
      <c r="N639" s="28">
        <v>2539</v>
      </c>
      <c r="O639" s="20">
        <f t="shared" si="11"/>
        <v>710.92000000000007</v>
      </c>
      <c r="P639" s="284">
        <v>0</v>
      </c>
      <c r="Q639" s="284">
        <v>355.46000000000004</v>
      </c>
      <c r="R639" s="284">
        <v>355.46000000000004</v>
      </c>
      <c r="S639" s="284">
        <v>0</v>
      </c>
      <c r="T639" s="27">
        <v>3249.92</v>
      </c>
      <c r="U639" s="53">
        <v>900</v>
      </c>
      <c r="V639" s="12">
        <v>87141900</v>
      </c>
      <c r="W639" s="20">
        <f>VLOOKUP(V639,'MASTER PUR-HSN'!$A$4:$E$506,5,FALSE)</f>
        <v>28</v>
      </c>
      <c r="X639" s="12" t="s">
        <v>1482</v>
      </c>
      <c r="Y639" s="41" t="str">
        <f>VLOOKUP(C639,'MASTER PURCHASE PARTY'!$B$4:$E$50002,4,FALSE)</f>
        <v>Local</v>
      </c>
    </row>
    <row r="640" spans="1:25">
      <c r="A640" s="45">
        <v>43617</v>
      </c>
      <c r="B640" s="41">
        <v>202</v>
      </c>
      <c r="C640" s="50" t="s">
        <v>873</v>
      </c>
      <c r="D640" s="41" t="str">
        <f>VLOOKUP(C640,'MASTER PURCHASE PARTY'!$B$4:$E$50002,2,FALSE)</f>
        <v>27AACFA1881H1ZL</v>
      </c>
      <c r="E640" s="51">
        <v>3555</v>
      </c>
      <c r="F640" s="69">
        <v>43645</v>
      </c>
      <c r="G640" s="69"/>
      <c r="H640" s="69"/>
      <c r="I640" s="69"/>
      <c r="J640" s="69"/>
      <c r="K640" s="69"/>
      <c r="L640" s="41" t="s">
        <v>787</v>
      </c>
      <c r="M640" s="12" t="s">
        <v>1545</v>
      </c>
      <c r="N640" s="28">
        <v>2585.5</v>
      </c>
      <c r="O640" s="20">
        <f t="shared" si="11"/>
        <v>723.94</v>
      </c>
      <c r="P640" s="284">
        <v>0</v>
      </c>
      <c r="Q640" s="284">
        <v>361.97</v>
      </c>
      <c r="R640" s="284">
        <v>361.97</v>
      </c>
      <c r="S640" s="284">
        <v>0</v>
      </c>
      <c r="T640" s="27">
        <v>3309.4400000000005</v>
      </c>
      <c r="U640" s="53">
        <v>950</v>
      </c>
      <c r="V640" s="12">
        <v>87141900</v>
      </c>
      <c r="W640" s="20">
        <f>VLOOKUP(V640,'MASTER PUR-HSN'!$A$4:$E$506,5,FALSE)</f>
        <v>28</v>
      </c>
      <c r="X640" s="12" t="s">
        <v>1482</v>
      </c>
      <c r="Y640" s="41" t="str">
        <f>VLOOKUP(C640,'MASTER PURCHASE PARTY'!$B$4:$E$50002,4,FALSE)</f>
        <v>Local</v>
      </c>
    </row>
    <row r="641" spans="1:25">
      <c r="A641" s="45">
        <v>43617</v>
      </c>
      <c r="B641" s="41">
        <v>203</v>
      </c>
      <c r="C641" s="50" t="s">
        <v>870</v>
      </c>
      <c r="D641" s="41" t="str">
        <f>VLOOKUP(C641,'MASTER PURCHASE PARTY'!$B$4:$E$50002,2,FALSE)</f>
        <v>27AHVPG8951G1ZQ</v>
      </c>
      <c r="E641" s="56" t="s">
        <v>1078</v>
      </c>
      <c r="F641" s="69">
        <v>43645</v>
      </c>
      <c r="G641" s="69"/>
      <c r="H641" s="69"/>
      <c r="I641" s="69"/>
      <c r="J641" s="69"/>
      <c r="K641" s="69"/>
      <c r="L641" s="41" t="s">
        <v>787</v>
      </c>
      <c r="M641" s="12" t="s">
        <v>1545</v>
      </c>
      <c r="N641" s="28">
        <v>300</v>
      </c>
      <c r="O641" s="20">
        <f t="shared" si="11"/>
        <v>54</v>
      </c>
      <c r="P641" s="284">
        <v>0</v>
      </c>
      <c r="Q641" s="284">
        <v>27</v>
      </c>
      <c r="R641" s="284">
        <v>27</v>
      </c>
      <c r="S641" s="284">
        <v>0</v>
      </c>
      <c r="T641" s="27">
        <v>354</v>
      </c>
      <c r="U641" s="53">
        <v>1</v>
      </c>
      <c r="V641" s="12">
        <v>37079090</v>
      </c>
      <c r="W641" s="20">
        <f>VLOOKUP(V641,'MASTER PUR-HSN'!$A$4:$E$506,5,FALSE)</f>
        <v>18</v>
      </c>
      <c r="X641" s="12" t="s">
        <v>1482</v>
      </c>
      <c r="Y641" s="41" t="str">
        <f>VLOOKUP(C641,'MASTER PURCHASE PARTY'!$B$4:$E$50002,4,FALSE)</f>
        <v>Local</v>
      </c>
    </row>
    <row r="642" spans="1:25">
      <c r="A642" s="45">
        <v>43617</v>
      </c>
      <c r="B642" s="41">
        <v>204</v>
      </c>
      <c r="C642" s="50" t="s">
        <v>786</v>
      </c>
      <c r="D642" s="41" t="str">
        <f>VLOOKUP(C642,'MASTER PURCHASE PARTY'!$B$4:$E$50002,2,FALSE)</f>
        <v>27AAECM8871A1ZF</v>
      </c>
      <c r="E642" s="51">
        <v>192002988</v>
      </c>
      <c r="F642" s="69">
        <v>43645</v>
      </c>
      <c r="G642" s="69"/>
      <c r="H642" s="69"/>
      <c r="I642" s="69"/>
      <c r="J642" s="69"/>
      <c r="K642" s="69"/>
      <c r="L642" s="41" t="s">
        <v>787</v>
      </c>
      <c r="M642" s="12" t="s">
        <v>1545</v>
      </c>
      <c r="N642" s="28">
        <v>17483.52</v>
      </c>
      <c r="O642" s="20">
        <f t="shared" si="11"/>
        <v>4895.3856000000005</v>
      </c>
      <c r="P642" s="284">
        <v>0</v>
      </c>
      <c r="Q642" s="284">
        <v>2447.6928000000003</v>
      </c>
      <c r="R642" s="284">
        <v>2447.6928000000003</v>
      </c>
      <c r="S642" s="284">
        <v>0</v>
      </c>
      <c r="T642" s="27">
        <v>22378.895600000003</v>
      </c>
      <c r="U642" s="53">
        <v>12</v>
      </c>
      <c r="V642" s="12">
        <v>87089900</v>
      </c>
      <c r="W642" s="20">
        <f>VLOOKUP(V642,'MASTER PUR-HSN'!$A$4:$E$506,5,FALSE)</f>
        <v>28</v>
      </c>
      <c r="X642" s="12" t="s">
        <v>1482</v>
      </c>
      <c r="Y642" s="41" t="str">
        <f>VLOOKUP(C642,'MASTER PURCHASE PARTY'!$B$4:$E$50002,4,FALSE)</f>
        <v>Local</v>
      </c>
    </row>
    <row r="643" spans="1:25">
      <c r="A643" s="45">
        <v>43617</v>
      </c>
      <c r="B643" s="41">
        <v>205</v>
      </c>
      <c r="C643" s="50" t="s">
        <v>786</v>
      </c>
      <c r="D643" s="41" t="str">
        <f>VLOOKUP(C643,'MASTER PURCHASE PARTY'!$B$4:$E$50002,2,FALSE)</f>
        <v>27AAECM8871A1ZF</v>
      </c>
      <c r="E643" s="51">
        <v>192003004</v>
      </c>
      <c r="F643" s="69">
        <v>43645</v>
      </c>
      <c r="G643" s="69"/>
      <c r="H643" s="69"/>
      <c r="I643" s="69"/>
      <c r="J643" s="69"/>
      <c r="K643" s="69"/>
      <c r="L643" s="41" t="s">
        <v>787</v>
      </c>
      <c r="M643" s="12" t="s">
        <v>1545</v>
      </c>
      <c r="N643" s="28">
        <v>17483.52</v>
      </c>
      <c r="O643" s="20">
        <f t="shared" si="11"/>
        <v>4895.3856000000005</v>
      </c>
      <c r="P643" s="284">
        <v>0</v>
      </c>
      <c r="Q643" s="284">
        <v>2447.6928000000003</v>
      </c>
      <c r="R643" s="284">
        <v>2447.6928000000003</v>
      </c>
      <c r="S643" s="284">
        <v>0</v>
      </c>
      <c r="T643" s="27">
        <v>22378.895600000003</v>
      </c>
      <c r="U643" s="53">
        <v>12</v>
      </c>
      <c r="V643" s="12">
        <v>87089900</v>
      </c>
      <c r="W643" s="20">
        <f>VLOOKUP(V643,'MASTER PUR-HSN'!$A$4:$E$506,5,FALSE)</f>
        <v>28</v>
      </c>
      <c r="X643" s="12" t="s">
        <v>1482</v>
      </c>
      <c r="Y643" s="41" t="str">
        <f>VLOOKUP(C643,'MASTER PURCHASE PARTY'!$B$4:$E$50002,4,FALSE)</f>
        <v>Local</v>
      </c>
    </row>
    <row r="644" spans="1:25">
      <c r="A644" s="45">
        <v>43617</v>
      </c>
      <c r="B644" s="41">
        <v>206</v>
      </c>
      <c r="C644" s="50" t="s">
        <v>812</v>
      </c>
      <c r="D644" s="41" t="str">
        <f>VLOOKUP(C644,'MASTER PURCHASE PARTY'!$B$4:$E$50002,2,FALSE)</f>
        <v>27AAACH4211R1ZF</v>
      </c>
      <c r="E644" s="51">
        <v>5510050108</v>
      </c>
      <c r="F644" s="69">
        <v>43645</v>
      </c>
      <c r="G644" s="69"/>
      <c r="H644" s="69"/>
      <c r="I644" s="69"/>
      <c r="J644" s="69"/>
      <c r="K644" s="69"/>
      <c r="L644" s="41" t="s">
        <v>787</v>
      </c>
      <c r="M644" s="12" t="s">
        <v>1545</v>
      </c>
      <c r="N644" s="28">
        <v>31852.799999999999</v>
      </c>
      <c r="O644" s="20">
        <f t="shared" si="11"/>
        <v>5733.5040000000008</v>
      </c>
      <c r="P644" s="284">
        <v>0</v>
      </c>
      <c r="Q644" s="284">
        <v>2866.7520000000004</v>
      </c>
      <c r="R644" s="284">
        <v>2866.7520000000004</v>
      </c>
      <c r="S644" s="284">
        <v>0</v>
      </c>
      <c r="T644" s="27">
        <v>37586.303999999996</v>
      </c>
      <c r="U644" s="53">
        <v>2880</v>
      </c>
      <c r="V644" s="12">
        <v>85129000</v>
      </c>
      <c r="W644" s="20">
        <f>VLOOKUP(V644,'MASTER PUR-HSN'!$A$4:$E$506,5,FALSE)</f>
        <v>18</v>
      </c>
      <c r="X644" s="12" t="s">
        <v>1482</v>
      </c>
      <c r="Y644" s="41" t="str">
        <f>VLOOKUP(C644,'MASTER PURCHASE PARTY'!$B$4:$E$50002,4,FALSE)</f>
        <v>Local</v>
      </c>
    </row>
    <row r="645" spans="1:25">
      <c r="A645" s="45">
        <v>43617</v>
      </c>
      <c r="B645" s="41">
        <v>207</v>
      </c>
      <c r="C645" s="50" t="s">
        <v>873</v>
      </c>
      <c r="D645" s="41" t="str">
        <f>VLOOKUP(C645,'MASTER PURCHASE PARTY'!$B$4:$E$50002,2,FALSE)</f>
        <v>27AACFA1881H1ZL</v>
      </c>
      <c r="E645" s="51">
        <v>3597</v>
      </c>
      <c r="F645" s="69">
        <v>43645</v>
      </c>
      <c r="G645" s="69"/>
      <c r="H645" s="69"/>
      <c r="I645" s="69"/>
      <c r="J645" s="69"/>
      <c r="K645" s="69"/>
      <c r="L645" s="41" t="s">
        <v>787</v>
      </c>
      <c r="M645" s="12" t="s">
        <v>1545</v>
      </c>
      <c r="N645" s="28">
        <v>4227.5</v>
      </c>
      <c r="O645" s="20">
        <f t="shared" si="11"/>
        <v>1183.7</v>
      </c>
      <c r="P645" s="284">
        <v>0</v>
      </c>
      <c r="Q645" s="284">
        <v>591.85</v>
      </c>
      <c r="R645" s="284">
        <v>591.85</v>
      </c>
      <c r="S645" s="284">
        <v>0</v>
      </c>
      <c r="T645" s="27">
        <v>5411.2000000000007</v>
      </c>
      <c r="U645" s="53">
        <v>1530</v>
      </c>
      <c r="V645" s="12">
        <v>87141900</v>
      </c>
      <c r="W645" s="20">
        <f>VLOOKUP(V645,'MASTER PUR-HSN'!$A$4:$E$506,5,FALSE)</f>
        <v>28</v>
      </c>
      <c r="X645" s="12" t="s">
        <v>1482</v>
      </c>
      <c r="Y645" s="41" t="str">
        <f>VLOOKUP(C645,'MASTER PURCHASE PARTY'!$B$4:$E$50002,4,FALSE)</f>
        <v>Local</v>
      </c>
    </row>
    <row r="646" spans="1:25">
      <c r="A646" s="45">
        <v>43617</v>
      </c>
      <c r="B646" s="41">
        <v>208</v>
      </c>
      <c r="C646" s="50" t="s">
        <v>836</v>
      </c>
      <c r="D646" s="41" t="str">
        <f>VLOOKUP(C646,'MASTER PURCHASE PARTY'!$B$4:$E$50002,2,FALSE)</f>
        <v>27AAACB2894G1ZN</v>
      </c>
      <c r="E646" s="56" t="s">
        <v>1079</v>
      </c>
      <c r="F646" s="69">
        <v>43628</v>
      </c>
      <c r="G646" s="69"/>
      <c r="H646" s="69"/>
      <c r="I646" s="69"/>
      <c r="J646" s="69"/>
      <c r="K646" s="69"/>
      <c r="L646" s="41" t="s">
        <v>787</v>
      </c>
      <c r="M646" s="12" t="s">
        <v>1545</v>
      </c>
      <c r="N646" s="28">
        <v>4935.16</v>
      </c>
      <c r="O646" s="20">
        <f t="shared" si="11"/>
        <v>888.3288</v>
      </c>
      <c r="P646" s="284">
        <v>0</v>
      </c>
      <c r="Q646" s="284">
        <v>444.1644</v>
      </c>
      <c r="R646" s="284">
        <v>444.1644</v>
      </c>
      <c r="S646" s="284">
        <v>0</v>
      </c>
      <c r="T646" s="27">
        <v>5823.478799999999</v>
      </c>
      <c r="U646" s="53">
        <v>0</v>
      </c>
      <c r="V646" s="12">
        <v>9984</v>
      </c>
      <c r="W646" s="20">
        <f>VLOOKUP(V646,'MASTER PUR-HSN'!$A$4:$E$506,5,FALSE)</f>
        <v>18</v>
      </c>
      <c r="X646" s="12" t="s">
        <v>1482</v>
      </c>
      <c r="Y646" s="41" t="str">
        <f>VLOOKUP(C646,'MASTER PURCHASE PARTY'!$B$4:$E$50002,4,FALSE)</f>
        <v>Local</v>
      </c>
    </row>
    <row r="647" spans="1:25">
      <c r="A647" s="45">
        <v>43617</v>
      </c>
      <c r="B647" s="41">
        <v>209</v>
      </c>
      <c r="C647" s="50" t="s">
        <v>796</v>
      </c>
      <c r="D647" s="41" t="str">
        <f>VLOOKUP(C647,'MASTER PURCHASE PARTY'!$B$4:$E$50002,2,FALSE)</f>
        <v>27AAMFC2124K1ZG</v>
      </c>
      <c r="E647" s="51">
        <v>1105</v>
      </c>
      <c r="F647" s="69">
        <v>43635</v>
      </c>
      <c r="G647" s="69"/>
      <c r="H647" s="69"/>
      <c r="I647" s="69"/>
      <c r="J647" s="69"/>
      <c r="K647" s="69"/>
      <c r="L647" s="41" t="s">
        <v>787</v>
      </c>
      <c r="M647" s="12" t="s">
        <v>1545</v>
      </c>
      <c r="N647" s="28">
        <v>1295</v>
      </c>
      <c r="O647" s="20">
        <f t="shared" si="11"/>
        <v>233.1</v>
      </c>
      <c r="P647" s="284">
        <v>0</v>
      </c>
      <c r="Q647" s="284">
        <v>116.55</v>
      </c>
      <c r="R647" s="284">
        <v>116.55</v>
      </c>
      <c r="S647" s="284">
        <v>0</v>
      </c>
      <c r="T647" s="27">
        <v>1528.1</v>
      </c>
      <c r="U647" s="53">
        <v>185</v>
      </c>
      <c r="V647" s="12">
        <v>4811</v>
      </c>
      <c r="W647" s="20">
        <f>VLOOKUP(V647,'MASTER PUR-HSN'!$A$4:$E$506,5,FALSE)</f>
        <v>18</v>
      </c>
      <c r="X647" s="12" t="s">
        <v>1482</v>
      </c>
      <c r="Y647" s="41" t="str">
        <f>VLOOKUP(C647,'MASTER PURCHASE PARTY'!$B$4:$E$50002,4,FALSE)</f>
        <v>Local</v>
      </c>
    </row>
    <row r="648" spans="1:25">
      <c r="A648" s="45">
        <v>43617</v>
      </c>
      <c r="B648" s="41">
        <v>210</v>
      </c>
      <c r="C648" s="50" t="s">
        <v>908</v>
      </c>
      <c r="D648" s="41" t="str">
        <f>VLOOKUP(C648,'MASTER PURCHASE PARTY'!$B$4:$E$50002,2,FALSE)</f>
        <v>27CVNPK1560R1ZT</v>
      </c>
      <c r="E648" s="51">
        <v>10</v>
      </c>
      <c r="F648" s="69">
        <v>43646</v>
      </c>
      <c r="G648" s="69"/>
      <c r="H648" s="69"/>
      <c r="I648" s="69"/>
      <c r="J648" s="69"/>
      <c r="K648" s="69"/>
      <c r="L648" s="41" t="s">
        <v>787</v>
      </c>
      <c r="M648" s="12" t="s">
        <v>1545</v>
      </c>
      <c r="N648" s="28">
        <v>156583.95000000001</v>
      </c>
      <c r="O648" s="20">
        <f t="shared" si="11"/>
        <v>28185.111000000001</v>
      </c>
      <c r="P648" s="284">
        <v>0</v>
      </c>
      <c r="Q648" s="284">
        <v>14092.5555</v>
      </c>
      <c r="R648" s="284">
        <v>14092.5555</v>
      </c>
      <c r="S648" s="284">
        <v>0</v>
      </c>
      <c r="T648" s="27">
        <v>184769.06099999999</v>
      </c>
      <c r="U648" s="53">
        <v>60</v>
      </c>
      <c r="V648" s="12">
        <v>73110010</v>
      </c>
      <c r="W648" s="20">
        <f>VLOOKUP(V648,'MASTER PUR-HSN'!$A$4:$E$506,5,FALSE)</f>
        <v>18</v>
      </c>
      <c r="X648" s="12" t="s">
        <v>1482</v>
      </c>
      <c r="Y648" s="41" t="str">
        <f>VLOOKUP(C648,'MASTER PURCHASE PARTY'!$B$4:$E$50002,4,FALSE)</f>
        <v>Local</v>
      </c>
    </row>
    <row r="649" spans="1:25">
      <c r="A649" s="45">
        <v>43617</v>
      </c>
      <c r="B649" s="41">
        <v>211</v>
      </c>
      <c r="C649" s="50" t="s">
        <v>834</v>
      </c>
      <c r="D649" s="41" t="str">
        <f>VLOOKUP(C649,'MASTER PURCHASE PARTY'!$B$4:$E$50002,2,FALSE)</f>
        <v>23AAACT6376M1ZZ</v>
      </c>
      <c r="E649" s="51">
        <v>19608078</v>
      </c>
      <c r="F649" s="69">
        <v>43644</v>
      </c>
      <c r="G649" s="69"/>
      <c r="H649" s="69"/>
      <c r="I649" s="69"/>
      <c r="J649" s="69"/>
      <c r="K649" s="69"/>
      <c r="L649" s="41" t="s">
        <v>787</v>
      </c>
      <c r="M649" s="12" t="s">
        <v>1545</v>
      </c>
      <c r="N649" s="28">
        <v>12571</v>
      </c>
      <c r="O649" s="20">
        <f t="shared" si="11"/>
        <v>3519.8799999999997</v>
      </c>
      <c r="P649" s="284">
        <v>3519.8799999999997</v>
      </c>
      <c r="Q649" s="284">
        <v>0</v>
      </c>
      <c r="R649" s="284">
        <v>0</v>
      </c>
      <c r="S649" s="284">
        <v>0</v>
      </c>
      <c r="T649" s="27">
        <v>16090.88</v>
      </c>
      <c r="U649" s="53">
        <v>20</v>
      </c>
      <c r="V649" s="12">
        <v>87081090</v>
      </c>
      <c r="W649" s="20">
        <f>VLOOKUP(V649,'MASTER PUR-HSN'!$A$4:$E$506,5,FALSE)</f>
        <v>28</v>
      </c>
      <c r="X649" s="12" t="s">
        <v>1482</v>
      </c>
      <c r="Y649" s="41" t="str">
        <f>VLOOKUP(C649,'MASTER PURCHASE PARTY'!$B$4:$E$50002,4,FALSE)</f>
        <v>Oms</v>
      </c>
    </row>
    <row r="650" spans="1:25">
      <c r="A650" s="45">
        <v>43617</v>
      </c>
      <c r="B650" s="41">
        <v>212</v>
      </c>
      <c r="C650" s="50" t="s">
        <v>1080</v>
      </c>
      <c r="D650" s="41" t="str">
        <f>VLOOKUP(C650,'MASTER PURCHASE PARTY'!$B$4:$E$50002,2,FALSE)</f>
        <v>27ACPPS1076B1ZI</v>
      </c>
      <c r="E650" s="56" t="s">
        <v>1082</v>
      </c>
      <c r="F650" s="69">
        <v>43635</v>
      </c>
      <c r="G650" s="69"/>
      <c r="H650" s="69"/>
      <c r="I650" s="69"/>
      <c r="J650" s="69"/>
      <c r="K650" s="69"/>
      <c r="L650" s="41" t="s">
        <v>787</v>
      </c>
      <c r="M650" s="12" t="s">
        <v>1545</v>
      </c>
      <c r="N650" s="28">
        <v>4200</v>
      </c>
      <c r="O650" s="20">
        <f t="shared" si="11"/>
        <v>756</v>
      </c>
      <c r="P650" s="284">
        <v>0</v>
      </c>
      <c r="Q650" s="284">
        <v>378</v>
      </c>
      <c r="R650" s="284">
        <v>378</v>
      </c>
      <c r="S650" s="284">
        <v>0</v>
      </c>
      <c r="T650" s="27">
        <v>4956</v>
      </c>
      <c r="U650" s="53">
        <v>5000</v>
      </c>
      <c r="V650" s="12">
        <v>73182100</v>
      </c>
      <c r="W650" s="20">
        <f>VLOOKUP(V650,'MASTER PUR-HSN'!$A$4:$E$506,5,FALSE)</f>
        <v>18</v>
      </c>
      <c r="X650" s="12" t="s">
        <v>1482</v>
      </c>
      <c r="Y650" s="41" t="str">
        <f>VLOOKUP(C650,'MASTER PURCHASE PARTY'!$B$4:$E$50002,4,FALSE)</f>
        <v>Local</v>
      </c>
    </row>
    <row r="651" spans="1:25">
      <c r="A651" s="45">
        <v>43617</v>
      </c>
      <c r="B651" s="41">
        <v>213</v>
      </c>
      <c r="C651" s="50" t="s">
        <v>870</v>
      </c>
      <c r="D651" s="41" t="str">
        <f>VLOOKUP(C651,'MASTER PURCHASE PARTY'!$B$4:$E$50002,2,FALSE)</f>
        <v>27AHVPG8951G1ZQ</v>
      </c>
      <c r="E651" s="56" t="s">
        <v>1083</v>
      </c>
      <c r="F651" s="69">
        <v>43642</v>
      </c>
      <c r="G651" s="69"/>
      <c r="H651" s="69"/>
      <c r="I651" s="69"/>
      <c r="J651" s="69"/>
      <c r="K651" s="69"/>
      <c r="L651" s="41" t="s">
        <v>787</v>
      </c>
      <c r="M651" s="12" t="s">
        <v>1545</v>
      </c>
      <c r="N651" s="28">
        <v>950</v>
      </c>
      <c r="O651" s="20">
        <f t="shared" si="11"/>
        <v>171</v>
      </c>
      <c r="P651" s="284">
        <v>0</v>
      </c>
      <c r="Q651" s="284">
        <v>85.5</v>
      </c>
      <c r="R651" s="284">
        <v>85.5</v>
      </c>
      <c r="S651" s="284">
        <v>0</v>
      </c>
      <c r="T651" s="27">
        <v>1121</v>
      </c>
      <c r="U651" s="53">
        <v>0</v>
      </c>
      <c r="V651" s="12">
        <v>84439959</v>
      </c>
      <c r="W651" s="20">
        <f>VLOOKUP(V651,'MASTER PUR-HSN'!$A$4:$E$506,5,FALSE)</f>
        <v>18</v>
      </c>
      <c r="X651" s="12" t="s">
        <v>1482</v>
      </c>
      <c r="Y651" s="41" t="str">
        <f>VLOOKUP(C651,'MASTER PURCHASE PARTY'!$B$4:$E$50002,4,FALSE)</f>
        <v>Local</v>
      </c>
    </row>
    <row r="652" spans="1:25">
      <c r="A652" s="45">
        <v>43617</v>
      </c>
      <c r="B652" s="41">
        <v>214</v>
      </c>
      <c r="C652" s="50" t="s">
        <v>884</v>
      </c>
      <c r="D652" s="41" t="str">
        <f>VLOOKUP(C652,'MASTER PURCHASE PARTY'!$B$4:$E$50002,2,FALSE)</f>
        <v>27ADOPJ4418Q1ZV</v>
      </c>
      <c r="E652" s="51">
        <v>4766</v>
      </c>
      <c r="F652" s="69">
        <v>43628</v>
      </c>
      <c r="G652" s="69"/>
      <c r="H652" s="69"/>
      <c r="I652" s="69"/>
      <c r="J652" s="69"/>
      <c r="K652" s="69"/>
      <c r="L652" s="41" t="s">
        <v>787</v>
      </c>
      <c r="M652" s="12" t="s">
        <v>1545</v>
      </c>
      <c r="N652" s="28">
        <v>1818.8</v>
      </c>
      <c r="O652" s="20">
        <f t="shared" si="11"/>
        <v>327.38399999999996</v>
      </c>
      <c r="P652" s="284">
        <v>0</v>
      </c>
      <c r="Q652" s="284">
        <v>163.69199999999998</v>
      </c>
      <c r="R652" s="284">
        <v>163.69199999999998</v>
      </c>
      <c r="S652" s="284">
        <v>0</v>
      </c>
      <c r="T652" s="27">
        <v>2146.1839999999997</v>
      </c>
      <c r="U652" s="53">
        <v>100</v>
      </c>
      <c r="V652" s="12">
        <v>7318</v>
      </c>
      <c r="W652" s="20">
        <f>VLOOKUP(V652,'MASTER PUR-HSN'!$A$4:$E$506,5,FALSE)</f>
        <v>18</v>
      </c>
      <c r="X652" s="12" t="s">
        <v>1482</v>
      </c>
      <c r="Y652" s="41" t="str">
        <f>VLOOKUP(C652,'MASTER PURCHASE PARTY'!$B$4:$E$50002,4,FALSE)</f>
        <v>Local</v>
      </c>
    </row>
    <row r="653" spans="1:25">
      <c r="A653" s="45">
        <v>43617</v>
      </c>
      <c r="B653" s="41"/>
      <c r="C653" s="50" t="s">
        <v>884</v>
      </c>
      <c r="D653" s="41" t="str">
        <f>VLOOKUP(C653,'MASTER PURCHASE PARTY'!$B$4:$E$50002,2,FALSE)</f>
        <v>27ADOPJ4418Q1ZV</v>
      </c>
      <c r="E653" s="51">
        <v>4766</v>
      </c>
      <c r="F653" s="69">
        <v>43628</v>
      </c>
      <c r="G653" s="69"/>
      <c r="H653" s="69"/>
      <c r="I653" s="69"/>
      <c r="J653" s="69"/>
      <c r="K653" s="69"/>
      <c r="L653" s="41" t="s">
        <v>787</v>
      </c>
      <c r="M653" s="12" t="s">
        <v>1545</v>
      </c>
      <c r="N653" s="28">
        <v>120</v>
      </c>
      <c r="O653" s="20">
        <f t="shared" si="11"/>
        <v>21.599999999999998</v>
      </c>
      <c r="P653" s="284">
        <v>0</v>
      </c>
      <c r="Q653" s="284">
        <v>10.799999999999999</v>
      </c>
      <c r="R653" s="284">
        <v>10.799999999999999</v>
      </c>
      <c r="S653" s="284">
        <v>0</v>
      </c>
      <c r="T653" s="27">
        <v>141.60000000000002</v>
      </c>
      <c r="U653" s="53">
        <v>2</v>
      </c>
      <c r="V653" s="12">
        <v>3208</v>
      </c>
      <c r="W653" s="20">
        <f>VLOOKUP(V653,'MASTER PUR-HSN'!$A$4:$E$506,5,FALSE)</f>
        <v>18</v>
      </c>
      <c r="X653" s="12" t="s">
        <v>1482</v>
      </c>
      <c r="Y653" s="41" t="str">
        <f>VLOOKUP(C653,'MASTER PURCHASE PARTY'!$B$4:$E$50002,4,FALSE)</f>
        <v>Local</v>
      </c>
    </row>
    <row r="654" spans="1:25">
      <c r="A654" s="45">
        <v>43617</v>
      </c>
      <c r="B654" s="41"/>
      <c r="C654" s="50" t="s">
        <v>884</v>
      </c>
      <c r="D654" s="41" t="str">
        <f>VLOOKUP(C654,'MASTER PURCHASE PARTY'!$B$4:$E$50002,2,FALSE)</f>
        <v>27ADOPJ4418Q1ZV</v>
      </c>
      <c r="E654" s="51">
        <v>4766</v>
      </c>
      <c r="F654" s="69">
        <v>43628</v>
      </c>
      <c r="G654" s="69"/>
      <c r="H654" s="69"/>
      <c r="I654" s="69"/>
      <c r="J654" s="69"/>
      <c r="K654" s="69"/>
      <c r="L654" s="41" t="s">
        <v>787</v>
      </c>
      <c r="M654" s="12" t="s">
        <v>1545</v>
      </c>
      <c r="N654" s="28">
        <v>686</v>
      </c>
      <c r="O654" s="20">
        <f t="shared" ref="O654:O719" si="12">+P654+Q654+R654+S654</f>
        <v>123.48</v>
      </c>
      <c r="P654" s="284">
        <v>0</v>
      </c>
      <c r="Q654" s="284">
        <v>61.74</v>
      </c>
      <c r="R654" s="284">
        <v>61.74</v>
      </c>
      <c r="S654" s="284">
        <v>0</v>
      </c>
      <c r="T654" s="27">
        <v>809.48</v>
      </c>
      <c r="U654" s="53">
        <v>3</v>
      </c>
      <c r="V654" s="12">
        <v>8302</v>
      </c>
      <c r="W654" s="20">
        <f>VLOOKUP(V654,'MASTER PUR-HSN'!$A$4:$E$506,5,FALSE)</f>
        <v>18</v>
      </c>
      <c r="X654" s="12" t="s">
        <v>1482</v>
      </c>
      <c r="Y654" s="41" t="str">
        <f>VLOOKUP(C654,'MASTER PURCHASE PARTY'!$B$4:$E$50002,4,FALSE)</f>
        <v>Local</v>
      </c>
    </row>
    <row r="655" spans="1:25">
      <c r="A655" s="45">
        <v>43617</v>
      </c>
      <c r="B655" s="41"/>
      <c r="C655" s="50" t="s">
        <v>884</v>
      </c>
      <c r="D655" s="41" t="str">
        <f>VLOOKUP(C655,'MASTER PURCHASE PARTY'!$B$4:$E$50002,2,FALSE)</f>
        <v>27ADOPJ4418Q1ZV</v>
      </c>
      <c r="E655" s="51">
        <v>4766</v>
      </c>
      <c r="F655" s="69">
        <v>43628</v>
      </c>
      <c r="G655" s="69"/>
      <c r="H655" s="69"/>
      <c r="I655" s="69"/>
      <c r="J655" s="69"/>
      <c r="K655" s="69"/>
      <c r="L655" s="41" t="s">
        <v>787</v>
      </c>
      <c r="M655" s="12" t="s">
        <v>1545</v>
      </c>
      <c r="N655" s="28">
        <v>800</v>
      </c>
      <c r="O655" s="20">
        <f t="shared" si="12"/>
        <v>144</v>
      </c>
      <c r="P655" s="284">
        <v>0</v>
      </c>
      <c r="Q655" s="284">
        <v>72</v>
      </c>
      <c r="R655" s="284">
        <v>72</v>
      </c>
      <c r="S655" s="284">
        <v>0</v>
      </c>
      <c r="T655" s="27">
        <v>944</v>
      </c>
      <c r="U655" s="53">
        <v>3</v>
      </c>
      <c r="V655" s="12">
        <v>8414</v>
      </c>
      <c r="W655" s="20">
        <f>VLOOKUP(V655,'MASTER PUR-HSN'!$A$4:$E$506,5,FALSE)</f>
        <v>18</v>
      </c>
      <c r="X655" s="12" t="s">
        <v>1482</v>
      </c>
      <c r="Y655" s="41" t="str">
        <f>VLOOKUP(C655,'MASTER PURCHASE PARTY'!$B$4:$E$50002,4,FALSE)</f>
        <v>Local</v>
      </c>
    </row>
    <row r="656" spans="1:25">
      <c r="A656" s="45">
        <v>43617</v>
      </c>
      <c r="B656" s="41"/>
      <c r="C656" s="50" t="s">
        <v>884</v>
      </c>
      <c r="D656" s="41" t="str">
        <f>VLOOKUP(C656,'MASTER PURCHASE PARTY'!$B$4:$E$50002,2,FALSE)</f>
        <v>27ADOPJ4418Q1ZV</v>
      </c>
      <c r="E656" s="51">
        <v>4766</v>
      </c>
      <c r="F656" s="69">
        <v>43628</v>
      </c>
      <c r="G656" s="69"/>
      <c r="H656" s="69"/>
      <c r="I656" s="69"/>
      <c r="J656" s="69"/>
      <c r="K656" s="69"/>
      <c r="L656" s="41" t="s">
        <v>787</v>
      </c>
      <c r="M656" s="12" t="s">
        <v>1545</v>
      </c>
      <c r="N656" s="28">
        <v>3080.6</v>
      </c>
      <c r="O656" s="20">
        <f t="shared" si="12"/>
        <v>554.50799999999992</v>
      </c>
      <c r="P656" s="284">
        <v>0</v>
      </c>
      <c r="Q656" s="284">
        <v>277.25399999999996</v>
      </c>
      <c r="R656" s="284">
        <v>277.25399999999996</v>
      </c>
      <c r="S656" s="284">
        <v>0</v>
      </c>
      <c r="T656" s="27">
        <v>3635.1079999999997</v>
      </c>
      <c r="U656" s="53">
        <v>5</v>
      </c>
      <c r="V656" s="12">
        <v>7314</v>
      </c>
      <c r="W656" s="20">
        <f>VLOOKUP(V656,'MASTER PUR-HSN'!$A$4:$E$506,5,FALSE)</f>
        <v>18</v>
      </c>
      <c r="X656" s="12" t="s">
        <v>1482</v>
      </c>
      <c r="Y656" s="41" t="str">
        <f>VLOOKUP(C656,'MASTER PURCHASE PARTY'!$B$4:$E$50002,4,FALSE)</f>
        <v>Local</v>
      </c>
    </row>
    <row r="657" spans="1:25">
      <c r="A657" s="45">
        <v>43617</v>
      </c>
      <c r="B657" s="41"/>
      <c r="C657" s="50" t="s">
        <v>884</v>
      </c>
      <c r="D657" s="41" t="str">
        <f>VLOOKUP(C657,'MASTER PURCHASE PARTY'!$B$4:$E$50002,2,FALSE)</f>
        <v>27ADOPJ4418Q1ZV</v>
      </c>
      <c r="E657" s="51">
        <v>4766</v>
      </c>
      <c r="F657" s="69">
        <v>43628</v>
      </c>
      <c r="G657" s="69"/>
      <c r="H657" s="69"/>
      <c r="I657" s="69"/>
      <c r="J657" s="69"/>
      <c r="K657" s="69"/>
      <c r="L657" s="41" t="s">
        <v>787</v>
      </c>
      <c r="M657" s="12" t="s">
        <v>1545</v>
      </c>
      <c r="N657" s="28">
        <v>40</v>
      </c>
      <c r="O657" s="20">
        <f t="shared" si="12"/>
        <v>7.2</v>
      </c>
      <c r="P657" s="284">
        <v>0</v>
      </c>
      <c r="Q657" s="284">
        <v>3.6</v>
      </c>
      <c r="R657" s="284">
        <v>3.6</v>
      </c>
      <c r="S657" s="284">
        <v>0</v>
      </c>
      <c r="T657" s="27">
        <v>47.2</v>
      </c>
      <c r="U657" s="53">
        <v>1</v>
      </c>
      <c r="V657" s="12">
        <v>9004</v>
      </c>
      <c r="W657" s="20">
        <f>VLOOKUP(V657,'MASTER PUR-HSN'!$A$4:$E$506,5,FALSE)</f>
        <v>18</v>
      </c>
      <c r="X657" s="12" t="s">
        <v>1482</v>
      </c>
      <c r="Y657" s="41" t="str">
        <f>VLOOKUP(C657,'MASTER PURCHASE PARTY'!$B$4:$E$50002,4,FALSE)</f>
        <v>Local</v>
      </c>
    </row>
    <row r="658" spans="1:25">
      <c r="A658" s="45">
        <v>43617</v>
      </c>
      <c r="B658" s="41"/>
      <c r="C658" s="50" t="s">
        <v>884</v>
      </c>
      <c r="D658" s="41" t="str">
        <f>VLOOKUP(C658,'MASTER PURCHASE PARTY'!$B$4:$E$50002,2,FALSE)</f>
        <v>27ADOPJ4418Q1ZV</v>
      </c>
      <c r="E658" s="51">
        <v>4766</v>
      </c>
      <c r="F658" s="69">
        <v>43628</v>
      </c>
      <c r="G658" s="69"/>
      <c r="H658" s="69"/>
      <c r="I658" s="69"/>
      <c r="J658" s="69"/>
      <c r="K658" s="69"/>
      <c r="L658" s="41" t="s">
        <v>787</v>
      </c>
      <c r="M658" s="12" t="s">
        <v>1545</v>
      </c>
      <c r="N658" s="28">
        <v>320</v>
      </c>
      <c r="O658" s="20">
        <f t="shared" si="12"/>
        <v>16</v>
      </c>
      <c r="P658" s="284">
        <v>0</v>
      </c>
      <c r="Q658" s="284">
        <v>8</v>
      </c>
      <c r="R658" s="284">
        <v>8</v>
      </c>
      <c r="S658" s="284">
        <v>0</v>
      </c>
      <c r="T658" s="27">
        <v>336</v>
      </c>
      <c r="U658" s="53">
        <v>4</v>
      </c>
      <c r="V658" s="12">
        <v>2509</v>
      </c>
      <c r="W658" s="20">
        <f>VLOOKUP(V658,'MASTER PUR-HSN'!$A$4:$E$506,5,FALSE)</f>
        <v>5</v>
      </c>
      <c r="X658" s="12" t="s">
        <v>1482</v>
      </c>
      <c r="Y658" s="41" t="str">
        <f>VLOOKUP(C658,'MASTER PURCHASE PARTY'!$B$4:$E$50002,4,FALSE)</f>
        <v>Local</v>
      </c>
    </row>
    <row r="659" spans="1:25">
      <c r="A659" s="45">
        <v>43617</v>
      </c>
      <c r="B659" s="41"/>
      <c r="C659" s="50" t="s">
        <v>884</v>
      </c>
      <c r="D659" s="41" t="str">
        <f>VLOOKUP(C659,'MASTER PURCHASE PARTY'!$B$4:$E$50002,2,FALSE)</f>
        <v>27ADOPJ4418Q1ZV</v>
      </c>
      <c r="E659" s="51">
        <v>4766</v>
      </c>
      <c r="F659" s="69">
        <v>43628</v>
      </c>
      <c r="G659" s="69"/>
      <c r="H659" s="69"/>
      <c r="I659" s="69"/>
      <c r="J659" s="69"/>
      <c r="K659" s="69"/>
      <c r="L659" s="41" t="s">
        <v>787</v>
      </c>
      <c r="M659" s="12" t="s">
        <v>1545</v>
      </c>
      <c r="N659" s="28">
        <v>711.81</v>
      </c>
      <c r="O659" s="20">
        <f t="shared" si="12"/>
        <v>128.1258</v>
      </c>
      <c r="P659" s="284">
        <v>0</v>
      </c>
      <c r="Q659" s="284">
        <v>64.062899999999999</v>
      </c>
      <c r="R659" s="284">
        <v>64.062899999999999</v>
      </c>
      <c r="S659" s="284">
        <v>0</v>
      </c>
      <c r="T659" s="27">
        <v>839.93579999999997</v>
      </c>
      <c r="U659" s="53">
        <v>2</v>
      </c>
      <c r="V659" s="12" t="s">
        <v>887</v>
      </c>
      <c r="W659" s="20">
        <f>VLOOKUP(V659,'MASTER PUR-HSN'!$A$4:$E$506,5,FALSE)</f>
        <v>18</v>
      </c>
      <c r="X659" s="12" t="s">
        <v>1482</v>
      </c>
      <c r="Y659" s="41" t="str">
        <f>VLOOKUP(C659,'MASTER PURCHASE PARTY'!$B$4:$E$50002,4,FALSE)</f>
        <v>Local</v>
      </c>
    </row>
    <row r="660" spans="1:25">
      <c r="A660" s="45">
        <v>43617</v>
      </c>
      <c r="B660" s="41"/>
      <c r="C660" s="50" t="s">
        <v>884</v>
      </c>
      <c r="D660" s="41" t="str">
        <f>VLOOKUP(C660,'MASTER PURCHASE PARTY'!$B$4:$E$50002,2,FALSE)</f>
        <v>27ADOPJ4418Q1ZV</v>
      </c>
      <c r="E660" s="51">
        <v>4766</v>
      </c>
      <c r="F660" s="69">
        <v>43628</v>
      </c>
      <c r="G660" s="69"/>
      <c r="H660" s="69"/>
      <c r="I660" s="69"/>
      <c r="J660" s="69"/>
      <c r="K660" s="69"/>
      <c r="L660" s="41" t="s">
        <v>787</v>
      </c>
      <c r="M660" s="12" t="s">
        <v>1545</v>
      </c>
      <c r="N660" s="28">
        <v>723.6</v>
      </c>
      <c r="O660" s="20">
        <f t="shared" si="12"/>
        <v>130.24800000000002</v>
      </c>
      <c r="P660" s="284">
        <v>0</v>
      </c>
      <c r="Q660" s="284">
        <v>65.124000000000009</v>
      </c>
      <c r="R660" s="284">
        <v>65.124000000000009</v>
      </c>
      <c r="S660" s="284">
        <v>0</v>
      </c>
      <c r="T660" s="27">
        <v>853.84800000000007</v>
      </c>
      <c r="U660" s="53">
        <v>2</v>
      </c>
      <c r="V660" s="12">
        <v>8207</v>
      </c>
      <c r="W660" s="20">
        <f>VLOOKUP(V660,'MASTER PUR-HSN'!$A$4:$E$506,5,FALSE)</f>
        <v>18</v>
      </c>
      <c r="X660" s="12" t="s">
        <v>1482</v>
      </c>
      <c r="Y660" s="41" t="str">
        <f>VLOOKUP(C660,'MASTER PURCHASE PARTY'!$B$4:$E$50002,4,FALSE)</f>
        <v>Local</v>
      </c>
    </row>
    <row r="661" spans="1:25">
      <c r="A661" s="45">
        <v>43617</v>
      </c>
      <c r="B661" s="41"/>
      <c r="C661" s="50" t="s">
        <v>884</v>
      </c>
      <c r="D661" s="41" t="str">
        <f>VLOOKUP(C661,'MASTER PURCHASE PARTY'!$B$4:$E$50002,2,FALSE)</f>
        <v>27ADOPJ4418Q1ZV</v>
      </c>
      <c r="E661" s="51">
        <v>4766</v>
      </c>
      <c r="F661" s="69">
        <v>43628</v>
      </c>
      <c r="G661" s="69"/>
      <c r="H661" s="69"/>
      <c r="I661" s="69"/>
      <c r="J661" s="69"/>
      <c r="K661" s="69"/>
      <c r="L661" s="41" t="s">
        <v>787</v>
      </c>
      <c r="M661" s="12" t="s">
        <v>1545</v>
      </c>
      <c r="N661" s="28">
        <v>40</v>
      </c>
      <c r="O661" s="20">
        <f t="shared" si="12"/>
        <v>7.2</v>
      </c>
      <c r="P661" s="284">
        <v>0</v>
      </c>
      <c r="Q661" s="284">
        <v>3.6</v>
      </c>
      <c r="R661" s="284">
        <v>3.6</v>
      </c>
      <c r="S661" s="284">
        <v>0</v>
      </c>
      <c r="T661" s="27">
        <v>47.2</v>
      </c>
      <c r="U661" s="53">
        <v>1</v>
      </c>
      <c r="V661" s="12">
        <v>8202</v>
      </c>
      <c r="W661" s="20">
        <f>VLOOKUP(V661,'MASTER PUR-HSN'!$A$4:$E$506,5,FALSE)</f>
        <v>18</v>
      </c>
      <c r="X661" s="12" t="s">
        <v>1482</v>
      </c>
      <c r="Y661" s="41" t="str">
        <f>VLOOKUP(C661,'MASTER PURCHASE PARTY'!$B$4:$E$50002,4,FALSE)</f>
        <v>Local</v>
      </c>
    </row>
    <row r="662" spans="1:25">
      <c r="A662" s="45">
        <v>43617</v>
      </c>
      <c r="B662" s="41"/>
      <c r="C662" s="50" t="s">
        <v>884</v>
      </c>
      <c r="D662" s="41" t="str">
        <f>VLOOKUP(C662,'MASTER PURCHASE PARTY'!$B$4:$E$50002,2,FALSE)</f>
        <v>27ADOPJ4418Q1ZV</v>
      </c>
      <c r="E662" s="51">
        <v>4766</v>
      </c>
      <c r="F662" s="69">
        <v>43628</v>
      </c>
      <c r="G662" s="69"/>
      <c r="H662" s="69"/>
      <c r="I662" s="69"/>
      <c r="J662" s="69"/>
      <c r="K662" s="69"/>
      <c r="L662" s="41" t="s">
        <v>787</v>
      </c>
      <c r="M662" s="12" t="s">
        <v>1545</v>
      </c>
      <c r="N662" s="28">
        <v>85</v>
      </c>
      <c r="O662" s="20">
        <f t="shared" si="12"/>
        <v>15.299999999999999</v>
      </c>
      <c r="P662" s="284">
        <v>0</v>
      </c>
      <c r="Q662" s="284">
        <v>7.6499999999999995</v>
      </c>
      <c r="R662" s="284">
        <v>7.6499999999999995</v>
      </c>
      <c r="S662" s="284">
        <v>0</v>
      </c>
      <c r="T662" s="27">
        <v>100.30000000000001</v>
      </c>
      <c r="U662" s="53">
        <v>5</v>
      </c>
      <c r="V662" s="12">
        <v>8536</v>
      </c>
      <c r="W662" s="20">
        <f>VLOOKUP(V662,'MASTER PUR-HSN'!$A$4:$E$506,5,FALSE)</f>
        <v>18</v>
      </c>
      <c r="X662" s="12" t="s">
        <v>1482</v>
      </c>
      <c r="Y662" s="41" t="str">
        <f>VLOOKUP(C662,'MASTER PURCHASE PARTY'!$B$4:$E$50002,4,FALSE)</f>
        <v>Local</v>
      </c>
    </row>
    <row r="663" spans="1:25">
      <c r="A663" s="45">
        <v>43617</v>
      </c>
      <c r="B663" s="41"/>
      <c r="C663" s="50" t="s">
        <v>884</v>
      </c>
      <c r="D663" s="41" t="str">
        <f>VLOOKUP(C663,'MASTER PURCHASE PARTY'!$B$4:$E$50002,2,FALSE)</f>
        <v>27ADOPJ4418Q1ZV</v>
      </c>
      <c r="E663" s="51">
        <v>4766</v>
      </c>
      <c r="F663" s="69">
        <v>43628</v>
      </c>
      <c r="G663" s="69"/>
      <c r="H663" s="69"/>
      <c r="I663" s="69"/>
      <c r="J663" s="69"/>
      <c r="K663" s="69"/>
      <c r="L663" s="41" t="s">
        <v>787</v>
      </c>
      <c r="M663" s="12" t="s">
        <v>1545</v>
      </c>
      <c r="N663" s="28">
        <v>70</v>
      </c>
      <c r="O663" s="20">
        <f t="shared" si="12"/>
        <v>12.6</v>
      </c>
      <c r="P663" s="284">
        <v>0</v>
      </c>
      <c r="Q663" s="284">
        <v>6.3</v>
      </c>
      <c r="R663" s="284">
        <v>6.3</v>
      </c>
      <c r="S663" s="284">
        <v>0</v>
      </c>
      <c r="T663" s="27">
        <v>82.6</v>
      </c>
      <c r="U663" s="53">
        <v>3</v>
      </c>
      <c r="V663" s="12">
        <v>8538</v>
      </c>
      <c r="W663" s="20">
        <f>VLOOKUP(V663,'MASTER PUR-HSN'!$A$4:$E$506,5,FALSE)</f>
        <v>18</v>
      </c>
      <c r="X663" s="12" t="s">
        <v>1482</v>
      </c>
      <c r="Y663" s="41" t="str">
        <f>VLOOKUP(C663,'MASTER PURCHASE PARTY'!$B$4:$E$50002,4,FALSE)</f>
        <v>Local</v>
      </c>
    </row>
    <row r="664" spans="1:25">
      <c r="A664" s="45">
        <v>43617</v>
      </c>
      <c r="B664" s="41"/>
      <c r="C664" s="50" t="s">
        <v>884</v>
      </c>
      <c r="D664" s="41" t="str">
        <f>VLOOKUP(C664,'MASTER PURCHASE PARTY'!$B$4:$E$50002,2,FALSE)</f>
        <v>27ADOPJ4418Q1ZV</v>
      </c>
      <c r="E664" s="51">
        <v>4766</v>
      </c>
      <c r="F664" s="69">
        <v>43628</v>
      </c>
      <c r="G664" s="69"/>
      <c r="H664" s="69"/>
      <c r="I664" s="69"/>
      <c r="J664" s="69"/>
      <c r="K664" s="69"/>
      <c r="L664" s="41" t="s">
        <v>787</v>
      </c>
      <c r="M664" s="12" t="s">
        <v>1545</v>
      </c>
      <c r="N664" s="28">
        <v>60</v>
      </c>
      <c r="O664" s="20">
        <f t="shared" si="12"/>
        <v>10.799999999999999</v>
      </c>
      <c r="P664" s="284">
        <v>0</v>
      </c>
      <c r="Q664" s="284">
        <v>5.3999999999999995</v>
      </c>
      <c r="R664" s="284">
        <v>5.3999999999999995</v>
      </c>
      <c r="S664" s="284">
        <v>0</v>
      </c>
      <c r="T664" s="27">
        <v>70.800000000000011</v>
      </c>
      <c r="U664" s="53">
        <v>6</v>
      </c>
      <c r="V664" s="12">
        <v>8205</v>
      </c>
      <c r="W664" s="20">
        <f>VLOOKUP(V664,'MASTER PUR-HSN'!$A$4:$E$506,5,FALSE)</f>
        <v>18</v>
      </c>
      <c r="X664" s="12" t="s">
        <v>1482</v>
      </c>
      <c r="Y664" s="41" t="str">
        <f>VLOOKUP(C664,'MASTER PURCHASE PARTY'!$B$4:$E$50002,4,FALSE)</f>
        <v>Local</v>
      </c>
    </row>
    <row r="665" spans="1:25">
      <c r="A665" s="45">
        <v>43617</v>
      </c>
      <c r="B665" s="41"/>
      <c r="C665" s="50" t="s">
        <v>884</v>
      </c>
      <c r="D665" s="41" t="str">
        <f>VLOOKUP(C665,'MASTER PURCHASE PARTY'!$B$4:$E$50002,2,FALSE)</f>
        <v>27ADOPJ4418Q1ZV</v>
      </c>
      <c r="E665" s="51">
        <v>4766</v>
      </c>
      <c r="F665" s="69">
        <v>43628</v>
      </c>
      <c r="G665" s="69"/>
      <c r="H665" s="69"/>
      <c r="I665" s="69"/>
      <c r="J665" s="69"/>
      <c r="K665" s="69"/>
      <c r="L665" s="41" t="s">
        <v>787</v>
      </c>
      <c r="M665" s="12" t="s">
        <v>1545</v>
      </c>
      <c r="N665" s="28">
        <v>375</v>
      </c>
      <c r="O665" s="20">
        <f t="shared" si="12"/>
        <v>67.5</v>
      </c>
      <c r="P665" s="284">
        <v>0</v>
      </c>
      <c r="Q665" s="284">
        <v>33.75</v>
      </c>
      <c r="R665" s="284">
        <v>33.75</v>
      </c>
      <c r="S665" s="284">
        <v>0</v>
      </c>
      <c r="T665" s="27">
        <v>442.5</v>
      </c>
      <c r="U665" s="53">
        <v>5</v>
      </c>
      <c r="V665" s="12">
        <v>7317</v>
      </c>
      <c r="W665" s="20">
        <f>VLOOKUP(V665,'MASTER PUR-HSN'!$A$4:$E$506,5,FALSE)</f>
        <v>18</v>
      </c>
      <c r="X665" s="12" t="s">
        <v>1482</v>
      </c>
      <c r="Y665" s="41" t="str">
        <f>VLOOKUP(C665,'MASTER PURCHASE PARTY'!$B$4:$E$50002,4,FALSE)</f>
        <v>Local</v>
      </c>
    </row>
    <row r="666" spans="1:25">
      <c r="A666" s="45">
        <v>43617</v>
      </c>
      <c r="B666" s="41"/>
      <c r="C666" s="50" t="s">
        <v>884</v>
      </c>
      <c r="D666" s="41" t="str">
        <f>VLOOKUP(C666,'MASTER PURCHASE PARTY'!$B$4:$E$50002,2,FALSE)</f>
        <v>27ADOPJ4418Q1ZV</v>
      </c>
      <c r="E666" s="51">
        <v>4766</v>
      </c>
      <c r="F666" s="69">
        <v>43628</v>
      </c>
      <c r="G666" s="69"/>
      <c r="H666" s="69"/>
      <c r="I666" s="69"/>
      <c r="J666" s="69"/>
      <c r="K666" s="69"/>
      <c r="L666" s="41" t="s">
        <v>787</v>
      </c>
      <c r="M666" s="12" t="s">
        <v>1545</v>
      </c>
      <c r="N666" s="28">
        <v>90</v>
      </c>
      <c r="O666" s="20">
        <f t="shared" si="12"/>
        <v>16.2</v>
      </c>
      <c r="P666" s="284">
        <v>0</v>
      </c>
      <c r="Q666" s="284">
        <v>8.1</v>
      </c>
      <c r="R666" s="284">
        <v>8.1</v>
      </c>
      <c r="S666" s="284">
        <v>0</v>
      </c>
      <c r="T666" s="27">
        <v>106.19999999999999</v>
      </c>
      <c r="U666" s="53">
        <v>1</v>
      </c>
      <c r="V666" s="12">
        <v>9017</v>
      </c>
      <c r="W666" s="20">
        <f>VLOOKUP(V666,'MASTER PUR-HSN'!$A$4:$E$506,5,FALSE)</f>
        <v>18</v>
      </c>
      <c r="X666" s="12" t="s">
        <v>1482</v>
      </c>
      <c r="Y666" s="41" t="str">
        <f>VLOOKUP(C666,'MASTER PURCHASE PARTY'!$B$4:$E$50002,4,FALSE)</f>
        <v>Local</v>
      </c>
    </row>
    <row r="667" spans="1:25">
      <c r="A667" s="45">
        <v>43617</v>
      </c>
      <c r="B667" s="41">
        <v>215</v>
      </c>
      <c r="C667" s="50" t="s">
        <v>875</v>
      </c>
      <c r="D667" s="41" t="str">
        <f>VLOOKUP(C667,'MASTER PURCHASE PARTY'!$B$4:$E$50002,2,FALSE)</f>
        <v>27AAQCS7977M1Z3</v>
      </c>
      <c r="E667" s="56" t="s">
        <v>1084</v>
      </c>
      <c r="F667" s="69">
        <v>43645</v>
      </c>
      <c r="G667" s="69"/>
      <c r="H667" s="69"/>
      <c r="I667" s="69"/>
      <c r="J667" s="69"/>
      <c r="K667" s="69"/>
      <c r="L667" s="41" t="s">
        <v>787</v>
      </c>
      <c r="M667" s="12" t="s">
        <v>1545</v>
      </c>
      <c r="N667" s="28">
        <v>12200</v>
      </c>
      <c r="O667" s="20">
        <f t="shared" si="12"/>
        <v>2196</v>
      </c>
      <c r="P667" s="284">
        <v>0</v>
      </c>
      <c r="Q667" s="284">
        <v>1098</v>
      </c>
      <c r="R667" s="284">
        <v>1098</v>
      </c>
      <c r="S667" s="284">
        <v>0</v>
      </c>
      <c r="T667" s="27">
        <v>14396</v>
      </c>
      <c r="U667" s="53">
        <v>200</v>
      </c>
      <c r="V667" s="12">
        <v>38140020</v>
      </c>
      <c r="W667" s="20">
        <f>VLOOKUP(V667,'MASTER PUR-HSN'!$A$4:$E$506,5,FALSE)</f>
        <v>18</v>
      </c>
      <c r="X667" s="12" t="s">
        <v>1482</v>
      </c>
      <c r="Y667" s="41" t="str">
        <f>VLOOKUP(C667,'MASTER PURCHASE PARTY'!$B$4:$E$50002,4,FALSE)</f>
        <v>Local</v>
      </c>
    </row>
    <row r="668" spans="1:25">
      <c r="A668" s="45">
        <v>43617</v>
      </c>
      <c r="B668" s="41">
        <v>216</v>
      </c>
      <c r="C668" s="50" t="s">
        <v>831</v>
      </c>
      <c r="D668" s="41" t="str">
        <f>VLOOKUP(C668,'MASTER PURCHASE PARTY'!$B$4:$E$50002,2,FALSE)</f>
        <v>27AAACU2414K1ZF</v>
      </c>
      <c r="E668" s="56" t="s">
        <v>1085</v>
      </c>
      <c r="F668" s="69">
        <v>43621</v>
      </c>
      <c r="G668" s="69"/>
      <c r="H668" s="69"/>
      <c r="I668" s="69"/>
      <c r="J668" s="69"/>
      <c r="K668" s="69"/>
      <c r="L668" s="41" t="s">
        <v>795</v>
      </c>
      <c r="M668" s="12" t="s">
        <v>1545</v>
      </c>
      <c r="N668" s="28">
        <v>5</v>
      </c>
      <c r="O668" s="20">
        <f t="shared" si="12"/>
        <v>0.9</v>
      </c>
      <c r="P668" s="284">
        <v>0</v>
      </c>
      <c r="Q668" s="284">
        <v>0.45</v>
      </c>
      <c r="R668" s="284">
        <v>0.45</v>
      </c>
      <c r="S668" s="284">
        <v>0</v>
      </c>
      <c r="T668" s="27">
        <v>5.9</v>
      </c>
      <c r="U668" s="53">
        <v>0</v>
      </c>
      <c r="V668" s="12">
        <v>9971</v>
      </c>
      <c r="W668" s="20">
        <f>VLOOKUP(V668,'MASTER PUR-HSN'!$A$4:$E$506,5,FALSE)</f>
        <v>18</v>
      </c>
      <c r="X668" s="12" t="s">
        <v>1482</v>
      </c>
      <c r="Y668" s="41" t="str">
        <f>VLOOKUP(C668,'MASTER PURCHASE PARTY'!$B$4:$E$50002,4,FALSE)</f>
        <v>Local</v>
      </c>
    </row>
    <row r="669" spans="1:25">
      <c r="A669" s="45">
        <v>43617</v>
      </c>
      <c r="B669" s="41">
        <v>217</v>
      </c>
      <c r="C669" s="50" t="s">
        <v>831</v>
      </c>
      <c r="D669" s="41" t="str">
        <f>VLOOKUP(C669,'MASTER PURCHASE PARTY'!$B$4:$E$50002,2,FALSE)</f>
        <v>27AAACU2414K1ZF</v>
      </c>
      <c r="E669" s="56" t="s">
        <v>1086</v>
      </c>
      <c r="F669" s="69">
        <v>43633</v>
      </c>
      <c r="G669" s="69"/>
      <c r="H669" s="69"/>
      <c r="I669" s="69"/>
      <c r="J669" s="69"/>
      <c r="K669" s="69"/>
      <c r="L669" s="41" t="s">
        <v>795</v>
      </c>
      <c r="M669" s="12" t="s">
        <v>1545</v>
      </c>
      <c r="N669" s="28">
        <v>1022.6</v>
      </c>
      <c r="O669" s="20">
        <f t="shared" si="12"/>
        <v>184.06800000000001</v>
      </c>
      <c r="P669" s="284">
        <v>0</v>
      </c>
      <c r="Q669" s="284">
        <v>92.034000000000006</v>
      </c>
      <c r="R669" s="284">
        <v>92.034000000000006</v>
      </c>
      <c r="S669" s="284">
        <v>0</v>
      </c>
      <c r="T669" s="27">
        <v>1206.6580000000001</v>
      </c>
      <c r="U669" s="53">
        <v>0</v>
      </c>
      <c r="V669" s="12">
        <v>9971</v>
      </c>
      <c r="W669" s="20">
        <f>VLOOKUP(V669,'MASTER PUR-HSN'!$A$4:$E$506,5,FALSE)</f>
        <v>18</v>
      </c>
      <c r="X669" s="12" t="s">
        <v>1482</v>
      </c>
      <c r="Y669" s="41" t="str">
        <f>VLOOKUP(C669,'MASTER PURCHASE PARTY'!$B$4:$E$50002,4,FALSE)</f>
        <v>Local</v>
      </c>
    </row>
    <row r="670" spans="1:25">
      <c r="A670" s="45">
        <v>43617</v>
      </c>
      <c r="B670" s="41">
        <v>8</v>
      </c>
      <c r="C670" s="50" t="s">
        <v>919</v>
      </c>
      <c r="D670" s="41" t="e">
        <f>VLOOKUP(C670,'MASTER PURCHASE PARTY'!$B$4:$E$50002,2,FALSE)</f>
        <v>#N/A</v>
      </c>
      <c r="E670" s="67"/>
      <c r="F670" s="68"/>
      <c r="G670" s="68"/>
      <c r="H670" s="68"/>
      <c r="I670" s="68"/>
      <c r="J670" s="68"/>
      <c r="K670" s="68"/>
      <c r="L670" s="41" t="s">
        <v>920</v>
      </c>
      <c r="M670" s="12" t="s">
        <v>1768</v>
      </c>
      <c r="N670" s="284"/>
      <c r="O670" s="20">
        <f t="shared" si="12"/>
        <v>0</v>
      </c>
      <c r="P670" s="284">
        <v>0</v>
      </c>
      <c r="Q670" s="284">
        <v>0</v>
      </c>
      <c r="R670" s="284">
        <v>0</v>
      </c>
      <c r="S670" s="284">
        <v>0</v>
      </c>
      <c r="T670" s="284">
        <v>24600</v>
      </c>
      <c r="U670" s="41"/>
      <c r="V670" s="12"/>
      <c r="W670" s="20"/>
      <c r="X670" s="12" t="s">
        <v>1769</v>
      </c>
      <c r="Y670" s="41" t="e">
        <f>VLOOKUP(C670,'MASTER PURCHASE PARTY'!$B$4:$E$50002,4,FALSE)</f>
        <v>#N/A</v>
      </c>
    </row>
    <row r="671" spans="1:25">
      <c r="A671" s="45">
        <v>43617</v>
      </c>
      <c r="B671" s="63"/>
      <c r="C671" s="59" t="s">
        <v>806</v>
      </c>
      <c r="D671" s="41" t="str">
        <f>VLOOKUP(C671,'MASTER PURCHASE PARTY'!$B$4:$E$50002,2,FALSE)</f>
        <v>27AAECD2713N1ZK</v>
      </c>
      <c r="E671" s="266">
        <v>2</v>
      </c>
      <c r="F671" s="267" t="s">
        <v>1476</v>
      </c>
      <c r="G671" s="270"/>
      <c r="H671" s="270"/>
      <c r="I671" s="270"/>
      <c r="J671" s="270"/>
      <c r="K671" s="270"/>
      <c r="L671" s="41" t="s">
        <v>787</v>
      </c>
      <c r="M671" s="12" t="s">
        <v>1543</v>
      </c>
      <c r="N671" s="289"/>
      <c r="O671" s="20"/>
      <c r="P671" s="289"/>
      <c r="Q671" s="289"/>
      <c r="R671" s="289"/>
      <c r="S671" s="289"/>
      <c r="T671" s="289"/>
      <c r="U671" s="63"/>
      <c r="V671" s="17"/>
      <c r="W671" s="20"/>
      <c r="X671" s="12"/>
      <c r="Y671" s="41" t="str">
        <f>VLOOKUP(C671,'MASTER PURCHASE PARTY'!$B$4:$E$50002,4,FALSE)</f>
        <v>Local</v>
      </c>
    </row>
    <row r="672" spans="1:25">
      <c r="A672" s="45">
        <v>43617</v>
      </c>
      <c r="B672" s="63"/>
      <c r="C672" s="59" t="s">
        <v>806</v>
      </c>
      <c r="D672" s="41" t="str">
        <f>VLOOKUP(C672,'MASTER PURCHASE PARTY'!$B$4:$E$50002,2,FALSE)</f>
        <v>27AAECD2713N1ZK</v>
      </c>
      <c r="E672" s="266">
        <v>3</v>
      </c>
      <c r="F672" s="267" t="s">
        <v>1476</v>
      </c>
      <c r="G672" s="270"/>
      <c r="H672" s="270"/>
      <c r="I672" s="270"/>
      <c r="J672" s="270"/>
      <c r="K672" s="270"/>
      <c r="L672" s="41" t="s">
        <v>787</v>
      </c>
      <c r="M672" s="12" t="s">
        <v>1543</v>
      </c>
      <c r="N672" s="289">
        <v>-2251</v>
      </c>
      <c r="O672" s="20">
        <f t="shared" ref="O672:O673" si="13">+P672+Q672+R672+S672</f>
        <v>-405.18</v>
      </c>
      <c r="P672" s="284">
        <v>0</v>
      </c>
      <c r="Q672" s="284">
        <v>-202.59</v>
      </c>
      <c r="R672" s="284">
        <v>-202.59</v>
      </c>
      <c r="S672" s="284">
        <v>0</v>
      </c>
      <c r="T672" s="27">
        <v>-2656</v>
      </c>
      <c r="U672" s="53">
        <v>480</v>
      </c>
      <c r="V672" s="295">
        <v>32129090</v>
      </c>
      <c r="W672" s="20">
        <f>VLOOKUP(V672,'MASTER PUR-HSN'!$A$4:$E$506,5,FALSE)</f>
        <v>18</v>
      </c>
      <c r="X672" s="12" t="s">
        <v>1482</v>
      </c>
      <c r="Y672" s="41" t="str">
        <f>VLOOKUP(C672,'MASTER PURCHASE PARTY'!$B$4:$E$50002,4,FALSE)</f>
        <v>Local</v>
      </c>
    </row>
    <row r="673" spans="1:25">
      <c r="A673" s="45"/>
      <c r="B673" s="63"/>
      <c r="C673" s="268"/>
      <c r="D673" s="41" t="e">
        <f>VLOOKUP(C673,'MASTER PURCHASE PARTY'!$B$4:$E$50002,2,FALSE)</f>
        <v>#N/A</v>
      </c>
      <c r="E673" s="269"/>
      <c r="F673" s="270"/>
      <c r="G673" s="270"/>
      <c r="H673" s="270"/>
      <c r="I673" s="270"/>
      <c r="J673" s="270"/>
      <c r="K673" s="270"/>
      <c r="L673" s="63"/>
      <c r="M673" s="12"/>
      <c r="N673" s="289">
        <v>-3274</v>
      </c>
      <c r="O673" s="20">
        <f t="shared" si="13"/>
        <v>-589.32000000000005</v>
      </c>
      <c r="P673" s="284">
        <v>0</v>
      </c>
      <c r="Q673" s="284">
        <v>-294.66000000000003</v>
      </c>
      <c r="R673" s="284">
        <v>-294.66000000000003</v>
      </c>
      <c r="S673" s="284">
        <v>0</v>
      </c>
      <c r="T673" s="27">
        <v>-3863</v>
      </c>
      <c r="U673" s="53">
        <v>480</v>
      </c>
      <c r="V673" s="295">
        <v>32129090</v>
      </c>
      <c r="W673" s="20">
        <f>VLOOKUP(V673,'MASTER PUR-HSN'!$A$4:$E$506,5,FALSE)</f>
        <v>18</v>
      </c>
      <c r="X673" s="12" t="s">
        <v>1482</v>
      </c>
      <c r="Y673" s="41" t="e">
        <f>VLOOKUP(C673,'MASTER PURCHASE PARTY'!$B$4:$E$50002,4,FALSE)</f>
        <v>#N/A</v>
      </c>
    </row>
    <row r="674" spans="1:25">
      <c r="D674" s="41" t="e">
        <f>VLOOKUP(C674,'MASTER PURCHASE PARTY'!$B$4:$E$50002,2,FALSE)</f>
        <v>#N/A</v>
      </c>
      <c r="E674" s="36"/>
      <c r="M674" s="12" t="s">
        <v>1545</v>
      </c>
      <c r="O674" s="20">
        <f t="shared" si="12"/>
        <v>0</v>
      </c>
      <c r="W674" s="20"/>
      <c r="X674" s="12" t="s">
        <v>1482</v>
      </c>
      <c r="Y674" s="41" t="e">
        <f>VLOOKUP(C674,'MASTER PURCHASE PARTY'!$B$4:$E$50002,4,FALSE)</f>
        <v>#N/A</v>
      </c>
    </row>
    <row r="675" spans="1:25">
      <c r="A675" s="45">
        <v>43647</v>
      </c>
      <c r="B675" s="35">
        <v>1</v>
      </c>
      <c r="C675" s="50" t="s">
        <v>922</v>
      </c>
      <c r="D675" s="41" t="str">
        <f>VLOOKUP(C675,'MASTER PURCHASE PARTY'!$B$4:$E$50002,2,FALSE)</f>
        <v>27AAZFM6461A1ZY</v>
      </c>
      <c r="E675" s="51">
        <v>2442</v>
      </c>
      <c r="F675" s="69">
        <v>43647</v>
      </c>
      <c r="G675" s="69"/>
      <c r="H675" s="69"/>
      <c r="I675" s="69"/>
      <c r="J675" s="69"/>
      <c r="K675" s="69"/>
      <c r="L675" s="41" t="s">
        <v>787</v>
      </c>
      <c r="M675" s="12" t="s">
        <v>1545</v>
      </c>
      <c r="N675" s="28">
        <v>10713.6</v>
      </c>
      <c r="O675" s="20">
        <f t="shared" si="12"/>
        <v>2999.8080000000004</v>
      </c>
      <c r="P675" s="284">
        <v>0</v>
      </c>
      <c r="Q675" s="284">
        <v>1499.9040000000002</v>
      </c>
      <c r="R675" s="284">
        <v>1499.9040000000002</v>
      </c>
      <c r="S675" s="284">
        <v>0</v>
      </c>
      <c r="T675" s="27">
        <v>13713.398000000001</v>
      </c>
      <c r="U675" s="53">
        <v>480</v>
      </c>
      <c r="V675" s="12">
        <v>87082900</v>
      </c>
      <c r="W675" s="20">
        <f>VLOOKUP(V675,'MASTER PUR-HSN'!$A$4:$E$506,5,FALSE)</f>
        <v>28</v>
      </c>
      <c r="X675" s="12" t="s">
        <v>1482</v>
      </c>
      <c r="Y675" s="41" t="str">
        <f>VLOOKUP(C675,'MASTER PURCHASE PARTY'!$B$4:$E$50002,4,FALSE)</f>
        <v>Local</v>
      </c>
    </row>
    <row r="676" spans="1:25">
      <c r="A676" s="45">
        <v>43647</v>
      </c>
      <c r="B676" s="35">
        <v>2</v>
      </c>
      <c r="C676" s="50" t="s">
        <v>922</v>
      </c>
      <c r="D676" s="41" t="str">
        <f>VLOOKUP(C676,'MASTER PURCHASE PARTY'!$B$4:$E$50002,2,FALSE)</f>
        <v>27AAZFM6461A1ZY</v>
      </c>
      <c r="E676" s="51">
        <v>2443</v>
      </c>
      <c r="F676" s="69">
        <v>43647</v>
      </c>
      <c r="G676" s="69"/>
      <c r="H676" s="69"/>
      <c r="I676" s="69"/>
      <c r="J676" s="69"/>
      <c r="K676" s="69"/>
      <c r="L676" s="41" t="s">
        <v>787</v>
      </c>
      <c r="M676" s="12" t="s">
        <v>1545</v>
      </c>
      <c r="N676" s="28">
        <v>21285</v>
      </c>
      <c r="O676" s="20">
        <f t="shared" si="12"/>
        <v>5959.8</v>
      </c>
      <c r="P676" s="284">
        <v>0</v>
      </c>
      <c r="Q676" s="284">
        <v>2979.9</v>
      </c>
      <c r="R676" s="284">
        <v>2979.9</v>
      </c>
      <c r="S676" s="284">
        <v>0</v>
      </c>
      <c r="T676" s="27">
        <v>27244.800000000003</v>
      </c>
      <c r="U676" s="53">
        <v>500</v>
      </c>
      <c r="V676" s="12">
        <v>87082900</v>
      </c>
      <c r="W676" s="20">
        <f>VLOOKUP(V676,'MASTER PUR-HSN'!$A$4:$E$506,5,FALSE)</f>
        <v>28</v>
      </c>
      <c r="X676" s="12" t="s">
        <v>1482</v>
      </c>
      <c r="Y676" s="41" t="str">
        <f>VLOOKUP(C676,'MASTER PURCHASE PARTY'!$B$4:$E$50002,4,FALSE)</f>
        <v>Local</v>
      </c>
    </row>
    <row r="677" spans="1:25">
      <c r="A677" s="45">
        <v>43647</v>
      </c>
      <c r="B677" s="35">
        <v>3</v>
      </c>
      <c r="C677" s="50" t="s">
        <v>812</v>
      </c>
      <c r="D677" s="41" t="str">
        <f>VLOOKUP(C677,'MASTER PURCHASE PARTY'!$B$4:$E$50002,2,FALSE)</f>
        <v>27AAACH4211R1ZF</v>
      </c>
      <c r="E677" s="51">
        <v>5510050272</v>
      </c>
      <c r="F677" s="69">
        <v>43647</v>
      </c>
      <c r="G677" s="69"/>
      <c r="H677" s="69"/>
      <c r="I677" s="69"/>
      <c r="J677" s="69"/>
      <c r="K677" s="69"/>
      <c r="L677" s="41" t="s">
        <v>787</v>
      </c>
      <c r="M677" s="12" t="s">
        <v>1545</v>
      </c>
      <c r="N677" s="28">
        <v>45124.800000000003</v>
      </c>
      <c r="O677" s="20">
        <f t="shared" si="12"/>
        <v>8122.4840000000013</v>
      </c>
      <c r="P677" s="284">
        <v>0</v>
      </c>
      <c r="Q677" s="284">
        <v>4061.2420000000006</v>
      </c>
      <c r="R677" s="284">
        <v>4061.2420000000006</v>
      </c>
      <c r="S677" s="284">
        <v>0</v>
      </c>
      <c r="T677" s="27">
        <v>53247.284</v>
      </c>
      <c r="U677" s="53">
        <v>4080</v>
      </c>
      <c r="V677" s="12">
        <v>85129000</v>
      </c>
      <c r="W677" s="20">
        <f>VLOOKUP(V677,'MASTER PUR-HSN'!$A$4:$E$506,5,FALSE)</f>
        <v>18</v>
      </c>
      <c r="X677" s="12" t="s">
        <v>1482</v>
      </c>
      <c r="Y677" s="41" t="str">
        <f>VLOOKUP(C677,'MASTER PURCHASE PARTY'!$B$4:$E$50002,4,FALSE)</f>
        <v>Local</v>
      </c>
    </row>
    <row r="678" spans="1:25">
      <c r="A678" s="45">
        <v>43647</v>
      </c>
      <c r="B678" s="35">
        <v>4</v>
      </c>
      <c r="C678" s="50" t="s">
        <v>873</v>
      </c>
      <c r="D678" s="41" t="str">
        <f>VLOOKUP(C678,'MASTER PURCHASE PARTY'!$B$4:$E$50002,2,FALSE)</f>
        <v>27AACFA1881H1ZL</v>
      </c>
      <c r="E678" s="51">
        <v>3633</v>
      </c>
      <c r="F678" s="69">
        <v>43647</v>
      </c>
      <c r="G678" s="69"/>
      <c r="H678" s="69"/>
      <c r="I678" s="69"/>
      <c r="J678" s="69"/>
      <c r="K678" s="69"/>
      <c r="L678" s="41" t="s">
        <v>787</v>
      </c>
      <c r="M678" s="12" t="s">
        <v>1545</v>
      </c>
      <c r="N678" s="28">
        <v>2622.5</v>
      </c>
      <c r="O678" s="20">
        <f t="shared" si="12"/>
        <v>734.30000000000007</v>
      </c>
      <c r="P678" s="284">
        <v>0</v>
      </c>
      <c r="Q678" s="284">
        <v>367.15000000000003</v>
      </c>
      <c r="R678" s="284">
        <v>367.15000000000003</v>
      </c>
      <c r="S678" s="284">
        <v>0</v>
      </c>
      <c r="T678" s="27">
        <v>3356.8</v>
      </c>
      <c r="U678" s="53">
        <v>950</v>
      </c>
      <c r="V678" s="12">
        <v>87141900</v>
      </c>
      <c r="W678" s="20">
        <f>VLOOKUP(V678,'MASTER PUR-HSN'!$A$4:$E$506,5,FALSE)</f>
        <v>28</v>
      </c>
      <c r="X678" s="12" t="s">
        <v>1482</v>
      </c>
      <c r="Y678" s="41" t="str">
        <f>VLOOKUP(C678,'MASTER PURCHASE PARTY'!$B$4:$E$50002,4,FALSE)</f>
        <v>Local</v>
      </c>
    </row>
    <row r="679" spans="1:25">
      <c r="A679" s="45">
        <v>43647</v>
      </c>
      <c r="B679" s="35">
        <v>5</v>
      </c>
      <c r="C679" s="50" t="s">
        <v>873</v>
      </c>
      <c r="D679" s="41" t="str">
        <f>VLOOKUP(C679,'MASTER PURCHASE PARTY'!$B$4:$E$50002,2,FALSE)</f>
        <v>27AACFA1881H1ZL</v>
      </c>
      <c r="E679" s="51">
        <v>3655</v>
      </c>
      <c r="F679" s="69">
        <v>43647</v>
      </c>
      <c r="G679" s="69"/>
      <c r="H679" s="69"/>
      <c r="I679" s="69"/>
      <c r="J679" s="69"/>
      <c r="K679" s="69"/>
      <c r="L679" s="41" t="s">
        <v>787</v>
      </c>
      <c r="M679" s="12" t="s">
        <v>1545</v>
      </c>
      <c r="N679" s="28">
        <v>2780</v>
      </c>
      <c r="O679" s="20">
        <f t="shared" si="12"/>
        <v>778.4</v>
      </c>
      <c r="P679" s="284">
        <v>0</v>
      </c>
      <c r="Q679" s="284">
        <v>389.2</v>
      </c>
      <c r="R679" s="284">
        <v>389.2</v>
      </c>
      <c r="S679" s="284">
        <v>0</v>
      </c>
      <c r="T679" s="27">
        <v>3558.3999999999996</v>
      </c>
      <c r="U679" s="53">
        <v>1000</v>
      </c>
      <c r="V679" s="12">
        <v>87141900</v>
      </c>
      <c r="W679" s="20">
        <f>VLOOKUP(V679,'MASTER PUR-HSN'!$A$4:$E$506,5,FALSE)</f>
        <v>28</v>
      </c>
      <c r="X679" s="12" t="s">
        <v>1482</v>
      </c>
      <c r="Y679" s="41" t="str">
        <f>VLOOKUP(C679,'MASTER PURCHASE PARTY'!$B$4:$E$50002,4,FALSE)</f>
        <v>Local</v>
      </c>
    </row>
    <row r="680" spans="1:25">
      <c r="A680" s="45">
        <v>43647</v>
      </c>
      <c r="B680" s="35">
        <v>6</v>
      </c>
      <c r="C680" s="50" t="s">
        <v>789</v>
      </c>
      <c r="D680" s="41" t="str">
        <f>VLOOKUP(C680,'MASTER PURCHASE PARTY'!$B$4:$E$50002,2,FALSE)</f>
        <v>27AAACT1848E1ZH</v>
      </c>
      <c r="E680" s="56" t="s">
        <v>1087</v>
      </c>
      <c r="F680" s="69">
        <v>43647</v>
      </c>
      <c r="G680" s="69"/>
      <c r="H680" s="69"/>
      <c r="I680" s="69"/>
      <c r="J680" s="69"/>
      <c r="K680" s="69"/>
      <c r="L680" s="41" t="s">
        <v>787</v>
      </c>
      <c r="M680" s="12" t="s">
        <v>1545</v>
      </c>
      <c r="N680" s="28">
        <v>6412</v>
      </c>
      <c r="O680" s="20">
        <f t="shared" si="12"/>
        <v>1796.0000000000002</v>
      </c>
      <c r="P680" s="284">
        <v>0</v>
      </c>
      <c r="Q680" s="284">
        <v>898.00000000000011</v>
      </c>
      <c r="R680" s="284">
        <v>898.00000000000011</v>
      </c>
      <c r="S680" s="284">
        <v>0</v>
      </c>
      <c r="T680" s="27">
        <v>8208</v>
      </c>
      <c r="U680" s="53">
        <v>40</v>
      </c>
      <c r="V680" s="12">
        <v>87089900</v>
      </c>
      <c r="W680" s="20">
        <f>VLOOKUP(V680,'MASTER PUR-HSN'!$A$4:$E$506,5,FALSE)</f>
        <v>28</v>
      </c>
      <c r="X680" s="12" t="s">
        <v>1482</v>
      </c>
      <c r="Y680" s="41" t="str">
        <f>VLOOKUP(C680,'MASTER PURCHASE PARTY'!$B$4:$E$50002,4,FALSE)</f>
        <v>Local</v>
      </c>
    </row>
    <row r="681" spans="1:25">
      <c r="A681" s="45">
        <v>43647</v>
      </c>
      <c r="B681" s="35">
        <v>7</v>
      </c>
      <c r="C681" s="50" t="s">
        <v>789</v>
      </c>
      <c r="D681" s="41" t="str">
        <f>VLOOKUP(C681,'MASTER PURCHASE PARTY'!$B$4:$E$50002,2,FALSE)</f>
        <v>27AAACT1848E1ZH</v>
      </c>
      <c r="E681" s="56" t="s">
        <v>1088</v>
      </c>
      <c r="F681" s="69">
        <v>43647</v>
      </c>
      <c r="G681" s="69"/>
      <c r="H681" s="69"/>
      <c r="I681" s="69"/>
      <c r="J681" s="69"/>
      <c r="K681" s="69"/>
      <c r="L681" s="41" t="s">
        <v>787</v>
      </c>
      <c r="M681" s="12" t="s">
        <v>1545</v>
      </c>
      <c r="N681" s="28">
        <v>562.04999999999995</v>
      </c>
      <c r="O681" s="20">
        <f t="shared" si="12"/>
        <v>157.994</v>
      </c>
      <c r="P681" s="284">
        <v>0</v>
      </c>
      <c r="Q681" s="284">
        <v>78.997</v>
      </c>
      <c r="R681" s="284">
        <v>78.997</v>
      </c>
      <c r="S681" s="284">
        <v>0</v>
      </c>
      <c r="T681" s="27">
        <v>720.05399999999986</v>
      </c>
      <c r="U681" s="53">
        <v>90</v>
      </c>
      <c r="V681" s="12">
        <v>87089900</v>
      </c>
      <c r="W681" s="20">
        <f>VLOOKUP(V681,'MASTER PUR-HSN'!$A$4:$E$506,5,FALSE)</f>
        <v>28</v>
      </c>
      <c r="X681" s="12" t="s">
        <v>1482</v>
      </c>
      <c r="Y681" s="41" t="str">
        <f>VLOOKUP(C681,'MASTER PURCHASE PARTY'!$B$4:$E$50002,4,FALSE)</f>
        <v>Local</v>
      </c>
    </row>
    <row r="682" spans="1:25">
      <c r="A682" s="45">
        <v>43647</v>
      </c>
      <c r="B682" s="35">
        <v>8</v>
      </c>
      <c r="C682" s="50" t="s">
        <v>1024</v>
      </c>
      <c r="D682" s="41" t="str">
        <f>VLOOKUP(C682,'MASTER PURCHASE PARTY'!$B$4:$E$50002,2,FALSE)</f>
        <v>27AABFM8397H1ZT</v>
      </c>
      <c r="E682" s="56" t="s">
        <v>1089</v>
      </c>
      <c r="F682" s="69">
        <v>43647</v>
      </c>
      <c r="G682" s="69"/>
      <c r="H682" s="69"/>
      <c r="I682" s="69"/>
      <c r="J682" s="69"/>
      <c r="K682" s="69"/>
      <c r="L682" s="41" t="s">
        <v>787</v>
      </c>
      <c r="M682" s="12" t="s">
        <v>1545</v>
      </c>
      <c r="N682" s="28">
        <v>2150</v>
      </c>
      <c r="O682" s="20">
        <f t="shared" si="12"/>
        <v>602</v>
      </c>
      <c r="P682" s="284">
        <v>0</v>
      </c>
      <c r="Q682" s="284">
        <v>301</v>
      </c>
      <c r="R682" s="284">
        <v>301</v>
      </c>
      <c r="S682" s="284">
        <v>0</v>
      </c>
      <c r="T682" s="27">
        <v>2752</v>
      </c>
      <c r="U682" s="53">
        <v>100</v>
      </c>
      <c r="V682" s="12">
        <v>87089900</v>
      </c>
      <c r="W682" s="20">
        <f>VLOOKUP(V682,'MASTER PUR-HSN'!$A$4:$E$506,5,FALSE)</f>
        <v>28</v>
      </c>
      <c r="X682" s="12" t="s">
        <v>1482</v>
      </c>
      <c r="Y682" s="41" t="str">
        <f>VLOOKUP(C682,'MASTER PURCHASE PARTY'!$B$4:$E$50002,4,FALSE)</f>
        <v>Local</v>
      </c>
    </row>
    <row r="683" spans="1:25">
      <c r="A683" s="45">
        <v>43647</v>
      </c>
      <c r="B683" s="35">
        <v>9</v>
      </c>
      <c r="C683" s="50" t="s">
        <v>870</v>
      </c>
      <c r="D683" s="41" t="str">
        <f>VLOOKUP(C683,'MASTER PURCHASE PARTY'!$B$4:$E$50002,2,FALSE)</f>
        <v>27AHVPG8951G1ZQ</v>
      </c>
      <c r="E683" s="56" t="s">
        <v>1090</v>
      </c>
      <c r="F683" s="69">
        <v>43647</v>
      </c>
      <c r="G683" s="69"/>
      <c r="H683" s="69"/>
      <c r="I683" s="69"/>
      <c r="J683" s="69"/>
      <c r="K683" s="69"/>
      <c r="L683" s="41" t="s">
        <v>787</v>
      </c>
      <c r="M683" s="12" t="s">
        <v>1545</v>
      </c>
      <c r="N683" s="28">
        <v>170</v>
      </c>
      <c r="O683" s="20">
        <f t="shared" si="12"/>
        <v>30.599999999999998</v>
      </c>
      <c r="P683" s="284">
        <v>0</v>
      </c>
      <c r="Q683" s="284">
        <v>15.299999999999999</v>
      </c>
      <c r="R683" s="284">
        <v>15.299999999999999</v>
      </c>
      <c r="S683" s="284">
        <v>0</v>
      </c>
      <c r="T683" s="27">
        <v>201.00000000000003</v>
      </c>
      <c r="U683" s="53">
        <v>1</v>
      </c>
      <c r="V683" s="12">
        <v>8443</v>
      </c>
      <c r="W683" s="20">
        <f>VLOOKUP(V683,'MASTER PUR-HSN'!$A$4:$E$506,5,FALSE)</f>
        <v>18</v>
      </c>
      <c r="X683" s="12" t="s">
        <v>1482</v>
      </c>
      <c r="Y683" s="41" t="str">
        <f>VLOOKUP(C683,'MASTER PURCHASE PARTY'!$B$4:$E$50002,4,FALSE)</f>
        <v>Local</v>
      </c>
    </row>
    <row r="684" spans="1:25">
      <c r="A684" s="45">
        <v>43647</v>
      </c>
      <c r="B684" s="35">
        <v>10</v>
      </c>
      <c r="C684" s="50" t="s">
        <v>796</v>
      </c>
      <c r="D684" s="41" t="str">
        <f>VLOOKUP(C684,'MASTER PURCHASE PARTY'!$B$4:$E$50002,2,FALSE)</f>
        <v>27AAMFC2124K1ZG</v>
      </c>
      <c r="E684" s="51">
        <v>1116</v>
      </c>
      <c r="F684" s="69">
        <v>43647</v>
      </c>
      <c r="G684" s="69"/>
      <c r="H684" s="69"/>
      <c r="I684" s="69"/>
      <c r="J684" s="69"/>
      <c r="K684" s="69"/>
      <c r="L684" s="41" t="s">
        <v>787</v>
      </c>
      <c r="M684" s="12" t="s">
        <v>1545</v>
      </c>
      <c r="N684" s="28">
        <v>900</v>
      </c>
      <c r="O684" s="20">
        <f t="shared" si="12"/>
        <v>162</v>
      </c>
      <c r="P684" s="284">
        <v>0</v>
      </c>
      <c r="Q684" s="284">
        <v>81</v>
      </c>
      <c r="R684" s="284">
        <v>81</v>
      </c>
      <c r="S684" s="284">
        <v>0</v>
      </c>
      <c r="T684" s="27">
        <v>1062</v>
      </c>
      <c r="U684" s="53">
        <v>2</v>
      </c>
      <c r="V684" s="12">
        <v>3919</v>
      </c>
      <c r="W684" s="20">
        <f>VLOOKUP(V684,'MASTER PUR-HSN'!$A$4:$E$506,5,FALSE)</f>
        <v>18</v>
      </c>
      <c r="X684" s="12" t="s">
        <v>1482</v>
      </c>
      <c r="Y684" s="41" t="str">
        <f>VLOOKUP(C684,'MASTER PURCHASE PARTY'!$B$4:$E$50002,4,FALSE)</f>
        <v>Local</v>
      </c>
    </row>
    <row r="685" spans="1:25">
      <c r="A685" s="45">
        <v>43647</v>
      </c>
      <c r="B685" s="35">
        <v>11</v>
      </c>
      <c r="C685" s="50" t="s">
        <v>816</v>
      </c>
      <c r="D685" s="41" t="str">
        <f>VLOOKUP(C685,'MASTER PURCHASE PARTY'!$B$4:$E$50002,2,FALSE)</f>
        <v>27AAHFP1154B1ZN</v>
      </c>
      <c r="E685" s="56" t="s">
        <v>1091</v>
      </c>
      <c r="F685" s="69">
        <v>43647</v>
      </c>
      <c r="G685" s="69"/>
      <c r="H685" s="69"/>
      <c r="I685" s="69"/>
      <c r="J685" s="69"/>
      <c r="K685" s="69"/>
      <c r="L685" s="41" t="s">
        <v>787</v>
      </c>
      <c r="M685" s="12" t="s">
        <v>1545</v>
      </c>
      <c r="N685" s="28">
        <v>4632</v>
      </c>
      <c r="O685" s="20">
        <f t="shared" si="12"/>
        <v>833.76</v>
      </c>
      <c r="P685" s="284">
        <v>0</v>
      </c>
      <c r="Q685" s="284">
        <v>416.88</v>
      </c>
      <c r="R685" s="284">
        <v>416.88</v>
      </c>
      <c r="S685" s="284">
        <v>0</v>
      </c>
      <c r="T685" s="27">
        <v>5465.8</v>
      </c>
      <c r="U685" s="53">
        <v>76</v>
      </c>
      <c r="V685" s="12">
        <v>39199090</v>
      </c>
      <c r="W685" s="20">
        <f>VLOOKUP(V685,'MASTER PUR-HSN'!$A$4:$E$506,5,FALSE)</f>
        <v>18</v>
      </c>
      <c r="X685" s="12" t="s">
        <v>1482</v>
      </c>
      <c r="Y685" s="41" t="str">
        <f>VLOOKUP(C685,'MASTER PURCHASE PARTY'!$B$4:$E$50002,4,FALSE)</f>
        <v>Local</v>
      </c>
    </row>
    <row r="686" spans="1:25">
      <c r="A686" s="45">
        <v>43647</v>
      </c>
      <c r="C686" s="50" t="s">
        <v>816</v>
      </c>
      <c r="D686" s="41" t="str">
        <f>VLOOKUP(C686,'MASTER PURCHASE PARTY'!$B$4:$E$50002,2,FALSE)</f>
        <v>27AAHFP1154B1ZN</v>
      </c>
      <c r="E686" s="56" t="s">
        <v>1091</v>
      </c>
      <c r="F686" s="69">
        <v>43647</v>
      </c>
      <c r="G686" s="69"/>
      <c r="H686" s="69"/>
      <c r="I686" s="69"/>
      <c r="J686" s="69"/>
      <c r="K686" s="69"/>
      <c r="L686" s="41" t="s">
        <v>787</v>
      </c>
      <c r="M686" s="12" t="s">
        <v>1545</v>
      </c>
      <c r="N686" s="28">
        <v>2625</v>
      </c>
      <c r="O686" s="20">
        <f t="shared" si="12"/>
        <v>472.5</v>
      </c>
      <c r="P686" s="284">
        <v>0</v>
      </c>
      <c r="Q686" s="284">
        <v>236.25</v>
      </c>
      <c r="R686" s="284">
        <v>236.25</v>
      </c>
      <c r="S686" s="284">
        <v>0</v>
      </c>
      <c r="T686" s="27">
        <v>3097.6</v>
      </c>
      <c r="U686" s="53">
        <v>105</v>
      </c>
      <c r="V686" s="12">
        <v>68053050</v>
      </c>
      <c r="W686" s="20">
        <f>VLOOKUP(V686,'MASTER PUR-HSN'!$A$4:$E$506,5,FALSE)</f>
        <v>18</v>
      </c>
      <c r="X686" s="12" t="s">
        <v>1482</v>
      </c>
      <c r="Y686" s="41" t="str">
        <f>VLOOKUP(C686,'MASTER PURCHASE PARTY'!$B$4:$E$50002,4,FALSE)</f>
        <v>Local</v>
      </c>
    </row>
    <row r="687" spans="1:25">
      <c r="A687" s="45">
        <v>43647</v>
      </c>
      <c r="C687" s="50" t="s">
        <v>816</v>
      </c>
      <c r="D687" s="41" t="str">
        <f>VLOOKUP(C687,'MASTER PURCHASE PARTY'!$B$4:$E$50002,2,FALSE)</f>
        <v>27AAHFP1154B1ZN</v>
      </c>
      <c r="E687" s="56" t="s">
        <v>1091</v>
      </c>
      <c r="F687" s="69">
        <v>43647</v>
      </c>
      <c r="G687" s="69"/>
      <c r="H687" s="69"/>
      <c r="I687" s="69"/>
      <c r="J687" s="69"/>
      <c r="K687" s="69"/>
      <c r="L687" s="41" t="s">
        <v>787</v>
      </c>
      <c r="M687" s="12" t="s">
        <v>1545</v>
      </c>
      <c r="N687" s="28">
        <v>170</v>
      </c>
      <c r="O687" s="20">
        <f t="shared" si="12"/>
        <v>30.599999999999998</v>
      </c>
      <c r="P687" s="284">
        <v>0</v>
      </c>
      <c r="Q687" s="284">
        <v>15.299999999999999</v>
      </c>
      <c r="R687" s="284">
        <v>15.299999999999999</v>
      </c>
      <c r="S687" s="284">
        <v>0</v>
      </c>
      <c r="T687" s="27">
        <v>200.60000000000002</v>
      </c>
      <c r="U687" s="53">
        <v>10</v>
      </c>
      <c r="V687" s="12">
        <v>27076000</v>
      </c>
      <c r="W687" s="20">
        <f>VLOOKUP(V687,'MASTER PUR-HSN'!$A$4:$E$506,5,FALSE)</f>
        <v>18</v>
      </c>
      <c r="X687" s="12" t="s">
        <v>1482</v>
      </c>
      <c r="Y687" s="41" t="str">
        <f>VLOOKUP(C687,'MASTER PURCHASE PARTY'!$B$4:$E$50002,4,FALSE)</f>
        <v>Local</v>
      </c>
    </row>
    <row r="688" spans="1:25">
      <c r="A688" s="45">
        <v>43647</v>
      </c>
      <c r="C688" s="50" t="s">
        <v>816</v>
      </c>
      <c r="D688" s="41" t="str">
        <f>VLOOKUP(C688,'MASTER PURCHASE PARTY'!$B$4:$E$50002,2,FALSE)</f>
        <v>27AAHFP1154B1ZN</v>
      </c>
      <c r="E688" s="56" t="s">
        <v>1091</v>
      </c>
      <c r="F688" s="69">
        <v>43647</v>
      </c>
      <c r="G688" s="69"/>
      <c r="H688" s="69"/>
      <c r="I688" s="69"/>
      <c r="J688" s="69"/>
      <c r="K688" s="69"/>
      <c r="L688" s="41" t="s">
        <v>787</v>
      </c>
      <c r="M688" s="12" t="s">
        <v>1545</v>
      </c>
      <c r="N688" s="28">
        <v>576</v>
      </c>
      <c r="O688" s="20">
        <f t="shared" si="12"/>
        <v>103.67999999999999</v>
      </c>
      <c r="P688" s="284">
        <v>0</v>
      </c>
      <c r="Q688" s="284">
        <v>51.839999999999996</v>
      </c>
      <c r="R688" s="284">
        <v>51.839999999999996</v>
      </c>
      <c r="S688" s="284">
        <v>0</v>
      </c>
      <c r="T688" s="27">
        <v>680.00000000000011</v>
      </c>
      <c r="U688" s="53">
        <v>48</v>
      </c>
      <c r="V688" s="12">
        <v>63071090</v>
      </c>
      <c r="W688" s="20">
        <f>VLOOKUP(V688,'MASTER PUR-HSN'!$A$4:$E$506,5,FALSE)</f>
        <v>18</v>
      </c>
      <c r="X688" s="12" t="s">
        <v>1482</v>
      </c>
      <c r="Y688" s="41" t="str">
        <f>VLOOKUP(C688,'MASTER PURCHASE PARTY'!$B$4:$E$50002,4,FALSE)</f>
        <v>Local</v>
      </c>
    </row>
    <row r="689" spans="1:25">
      <c r="A689" s="45">
        <v>43647</v>
      </c>
      <c r="B689" s="35">
        <v>12</v>
      </c>
      <c r="C689" s="50" t="s">
        <v>816</v>
      </c>
      <c r="D689" s="41" t="str">
        <f>VLOOKUP(C689,'MASTER PURCHASE PARTY'!$B$4:$E$50002,2,FALSE)</f>
        <v>27AAHFP1154B1ZN</v>
      </c>
      <c r="E689" s="56" t="s">
        <v>1092</v>
      </c>
      <c r="F689" s="69">
        <v>43647</v>
      </c>
      <c r="G689" s="69"/>
      <c r="H689" s="69"/>
      <c r="I689" s="69"/>
      <c r="J689" s="69"/>
      <c r="K689" s="69"/>
      <c r="L689" s="41" t="s">
        <v>787</v>
      </c>
      <c r="M689" s="12" t="s">
        <v>1545</v>
      </c>
      <c r="N689" s="28">
        <v>400</v>
      </c>
      <c r="O689" s="20">
        <f t="shared" si="12"/>
        <v>48</v>
      </c>
      <c r="P689" s="284">
        <v>0</v>
      </c>
      <c r="Q689" s="284">
        <v>24</v>
      </c>
      <c r="R689" s="284">
        <v>24</v>
      </c>
      <c r="S689" s="284">
        <v>0</v>
      </c>
      <c r="T689" s="27">
        <v>448</v>
      </c>
      <c r="U689" s="53">
        <v>20</v>
      </c>
      <c r="V689" s="12">
        <v>96089990</v>
      </c>
      <c r="W689" s="20">
        <f>VLOOKUP(V689,'MASTER PUR-HSN'!$A$4:$E$506,5,FALSE)</f>
        <v>12</v>
      </c>
      <c r="X689" s="12" t="s">
        <v>1482</v>
      </c>
      <c r="Y689" s="41" t="str">
        <f>VLOOKUP(C689,'MASTER PURCHASE PARTY'!$B$4:$E$50002,4,FALSE)</f>
        <v>Local</v>
      </c>
    </row>
    <row r="690" spans="1:25">
      <c r="A690" s="45">
        <v>43647</v>
      </c>
      <c r="C690" s="50" t="s">
        <v>816</v>
      </c>
      <c r="D690" s="41" t="str">
        <f>VLOOKUP(C690,'MASTER PURCHASE PARTY'!$B$4:$E$50002,2,FALSE)</f>
        <v>27AAHFP1154B1ZN</v>
      </c>
      <c r="E690" s="56" t="s">
        <v>1092</v>
      </c>
      <c r="F690" s="69">
        <v>43647</v>
      </c>
      <c r="G690" s="69"/>
      <c r="H690" s="69"/>
      <c r="I690" s="69"/>
      <c r="J690" s="69"/>
      <c r="K690" s="69"/>
      <c r="L690" s="41" t="s">
        <v>787</v>
      </c>
      <c r="M690" s="12" t="s">
        <v>1545</v>
      </c>
      <c r="N690" s="28">
        <v>340</v>
      </c>
      <c r="O690" s="20">
        <f t="shared" si="12"/>
        <v>40.799999999999997</v>
      </c>
      <c r="P690" s="284">
        <v>0</v>
      </c>
      <c r="Q690" s="284">
        <v>20.399999999999999</v>
      </c>
      <c r="R690" s="284">
        <v>20.399999999999999</v>
      </c>
      <c r="S690" s="284">
        <v>0</v>
      </c>
      <c r="T690" s="27">
        <v>380.99999999999994</v>
      </c>
      <c r="U690" s="53">
        <v>20</v>
      </c>
      <c r="V690" s="12">
        <v>32159090</v>
      </c>
      <c r="W690" s="20">
        <f>VLOOKUP(V690,'MASTER PUR-HSN'!$A$4:$E$506,5,FALSE)</f>
        <v>12</v>
      </c>
      <c r="X690" s="12" t="s">
        <v>1482</v>
      </c>
      <c r="Y690" s="41" t="str">
        <f>VLOOKUP(C690,'MASTER PURCHASE PARTY'!$B$4:$E$50002,4,FALSE)</f>
        <v>Local</v>
      </c>
    </row>
    <row r="691" spans="1:25">
      <c r="A691" s="45">
        <v>43647</v>
      </c>
      <c r="C691" s="50" t="s">
        <v>816</v>
      </c>
      <c r="D691" s="41" t="str">
        <f>VLOOKUP(C691,'MASTER PURCHASE PARTY'!$B$4:$E$50002,2,FALSE)</f>
        <v>27AAHFP1154B1ZN</v>
      </c>
      <c r="E691" s="56" t="s">
        <v>1092</v>
      </c>
      <c r="F691" s="69">
        <v>43647</v>
      </c>
      <c r="G691" s="69"/>
      <c r="H691" s="69"/>
      <c r="I691" s="69"/>
      <c r="J691" s="69"/>
      <c r="K691" s="69"/>
      <c r="L691" s="41" t="s">
        <v>787</v>
      </c>
      <c r="M691" s="12" t="s">
        <v>1545</v>
      </c>
      <c r="N691" s="28">
        <v>750</v>
      </c>
      <c r="O691" s="20">
        <f t="shared" si="12"/>
        <v>90</v>
      </c>
      <c r="P691" s="284">
        <v>0</v>
      </c>
      <c r="Q691" s="284">
        <v>45</v>
      </c>
      <c r="R691" s="284">
        <v>45</v>
      </c>
      <c r="S691" s="284">
        <v>0</v>
      </c>
      <c r="T691" s="27">
        <v>840</v>
      </c>
      <c r="U691" s="53">
        <v>200</v>
      </c>
      <c r="V691" s="12">
        <v>96082000</v>
      </c>
      <c r="W691" s="20">
        <f>VLOOKUP(V691,'MASTER PUR-HSN'!$A$4:$E$506,5,FALSE)</f>
        <v>12</v>
      </c>
      <c r="X691" s="12" t="s">
        <v>1482</v>
      </c>
      <c r="Y691" s="41" t="str">
        <f>VLOOKUP(C691,'MASTER PURCHASE PARTY'!$B$4:$E$50002,4,FALSE)</f>
        <v>Local</v>
      </c>
    </row>
    <row r="692" spans="1:25">
      <c r="A692" s="45">
        <v>43647</v>
      </c>
      <c r="C692" s="50" t="s">
        <v>816</v>
      </c>
      <c r="D692" s="41" t="str">
        <f>VLOOKUP(C692,'MASTER PURCHASE PARTY'!$B$4:$E$50002,2,FALSE)</f>
        <v>27AAHFP1154B1ZN</v>
      </c>
      <c r="E692" s="56" t="s">
        <v>1092</v>
      </c>
      <c r="F692" s="69">
        <v>43647</v>
      </c>
      <c r="G692" s="69"/>
      <c r="H692" s="69"/>
      <c r="I692" s="69"/>
      <c r="J692" s="69"/>
      <c r="K692" s="69"/>
      <c r="L692" s="41" t="s">
        <v>787</v>
      </c>
      <c r="M692" s="12" t="s">
        <v>1545</v>
      </c>
      <c r="N692" s="28">
        <v>5200</v>
      </c>
      <c r="O692" s="20">
        <f t="shared" si="12"/>
        <v>624</v>
      </c>
      <c r="P692" s="284">
        <v>0</v>
      </c>
      <c r="Q692" s="284">
        <v>312</v>
      </c>
      <c r="R692" s="284">
        <v>312</v>
      </c>
      <c r="S692" s="284">
        <v>0</v>
      </c>
      <c r="T692" s="27">
        <v>5824</v>
      </c>
      <c r="U692" s="53">
        <v>2000</v>
      </c>
      <c r="V692" s="12">
        <v>96082000</v>
      </c>
      <c r="W692" s="20">
        <f>VLOOKUP(V692,'MASTER PUR-HSN'!$A$4:$E$506,5,FALSE)</f>
        <v>12</v>
      </c>
      <c r="X692" s="12" t="s">
        <v>1482</v>
      </c>
      <c r="Y692" s="41" t="str">
        <f>VLOOKUP(C692,'MASTER PURCHASE PARTY'!$B$4:$E$50002,4,FALSE)</f>
        <v>Local</v>
      </c>
    </row>
    <row r="693" spans="1:25">
      <c r="A693" s="45">
        <v>43647</v>
      </c>
      <c r="C693" s="50" t="s">
        <v>816</v>
      </c>
      <c r="D693" s="41" t="str">
        <f>VLOOKUP(C693,'MASTER PURCHASE PARTY'!$B$4:$E$50002,2,FALSE)</f>
        <v>27AAHFP1154B1ZN</v>
      </c>
      <c r="E693" s="56" t="s">
        <v>1092</v>
      </c>
      <c r="F693" s="69">
        <v>43647</v>
      </c>
      <c r="G693" s="69"/>
      <c r="H693" s="69"/>
      <c r="I693" s="69"/>
      <c r="J693" s="69"/>
      <c r="K693" s="69"/>
      <c r="L693" s="41" t="s">
        <v>787</v>
      </c>
      <c r="M693" s="12" t="s">
        <v>1545</v>
      </c>
      <c r="N693" s="28">
        <v>3300</v>
      </c>
      <c r="O693" s="20">
        <f t="shared" si="12"/>
        <v>165</v>
      </c>
      <c r="P693" s="284">
        <v>0</v>
      </c>
      <c r="Q693" s="284">
        <v>82.5</v>
      </c>
      <c r="R693" s="284">
        <v>82.5</v>
      </c>
      <c r="S693" s="284">
        <v>0</v>
      </c>
      <c r="T693" s="27">
        <v>3465</v>
      </c>
      <c r="U693" s="53">
        <v>100</v>
      </c>
      <c r="V693" s="12">
        <v>60060000</v>
      </c>
      <c r="W693" s="20">
        <f>VLOOKUP(V693,'MASTER PUR-HSN'!$A$4:$E$506,5,FALSE)</f>
        <v>5</v>
      </c>
      <c r="X693" s="12" t="s">
        <v>1482</v>
      </c>
      <c r="Y693" s="41" t="str">
        <f>VLOOKUP(C693,'MASTER PURCHASE PARTY'!$B$4:$E$50002,4,FALSE)</f>
        <v>Local</v>
      </c>
    </row>
    <row r="694" spans="1:25">
      <c r="A694" s="45">
        <v>43647</v>
      </c>
      <c r="B694" s="35">
        <v>13</v>
      </c>
      <c r="C694" s="50" t="s">
        <v>873</v>
      </c>
      <c r="D694" s="41" t="str">
        <f>VLOOKUP(C694,'MASTER PURCHASE PARTY'!$B$4:$E$50002,2,FALSE)</f>
        <v>27AACFA1881H1ZL</v>
      </c>
      <c r="E694" s="51">
        <v>3681</v>
      </c>
      <c r="F694" s="69">
        <v>43648</v>
      </c>
      <c r="G694" s="69"/>
      <c r="H694" s="69"/>
      <c r="I694" s="69"/>
      <c r="J694" s="69"/>
      <c r="K694" s="69"/>
      <c r="L694" s="41" t="s">
        <v>787</v>
      </c>
      <c r="M694" s="12" t="s">
        <v>1545</v>
      </c>
      <c r="N694" s="28">
        <v>3188.55</v>
      </c>
      <c r="O694" s="20">
        <f t="shared" si="12"/>
        <v>892.79399999999998</v>
      </c>
      <c r="P694" s="284">
        <v>0</v>
      </c>
      <c r="Q694" s="284">
        <v>446.39699999999999</v>
      </c>
      <c r="R694" s="284">
        <v>446.39699999999999</v>
      </c>
      <c r="S694" s="284">
        <v>0</v>
      </c>
      <c r="T694" s="27">
        <v>4081.3540000000003</v>
      </c>
      <c r="U694" s="53">
        <v>1125</v>
      </c>
      <c r="V694" s="12">
        <v>87141900</v>
      </c>
      <c r="W694" s="20">
        <f>VLOOKUP(V694,'MASTER PUR-HSN'!$A$4:$E$506,5,FALSE)</f>
        <v>28</v>
      </c>
      <c r="X694" s="12" t="s">
        <v>1482</v>
      </c>
      <c r="Y694" s="41" t="str">
        <f>VLOOKUP(C694,'MASTER PURCHASE PARTY'!$B$4:$E$50002,4,FALSE)</f>
        <v>Local</v>
      </c>
    </row>
    <row r="695" spans="1:25">
      <c r="A695" s="45">
        <v>43647</v>
      </c>
      <c r="B695" s="35">
        <v>14</v>
      </c>
      <c r="C695" s="50" t="s">
        <v>873</v>
      </c>
      <c r="D695" s="41" t="str">
        <f>VLOOKUP(C695,'MASTER PURCHASE PARTY'!$B$4:$E$50002,2,FALSE)</f>
        <v>27AACFA1881H1ZL</v>
      </c>
      <c r="E695" s="51">
        <v>3682</v>
      </c>
      <c r="F695" s="69">
        <v>43648</v>
      </c>
      <c r="G695" s="69"/>
      <c r="H695" s="69"/>
      <c r="I695" s="69"/>
      <c r="J695" s="69"/>
      <c r="K695" s="69"/>
      <c r="L695" s="41" t="s">
        <v>787</v>
      </c>
      <c r="M695" s="12" t="s">
        <v>1545</v>
      </c>
      <c r="N695" s="28">
        <v>1427</v>
      </c>
      <c r="O695" s="20">
        <f t="shared" si="12"/>
        <v>399.56</v>
      </c>
      <c r="P695" s="284">
        <v>0</v>
      </c>
      <c r="Q695" s="284">
        <v>199.78</v>
      </c>
      <c r="R695" s="284">
        <v>199.78</v>
      </c>
      <c r="S695" s="284">
        <v>0</v>
      </c>
      <c r="T695" s="27">
        <v>1826.56</v>
      </c>
      <c r="U695" s="53">
        <v>500</v>
      </c>
      <c r="V695" s="12">
        <v>87141900</v>
      </c>
      <c r="W695" s="20">
        <f>VLOOKUP(V695,'MASTER PUR-HSN'!$A$4:$E$506,5,FALSE)</f>
        <v>28</v>
      </c>
      <c r="X695" s="12" t="s">
        <v>1482</v>
      </c>
      <c r="Y695" s="41" t="str">
        <f>VLOOKUP(C695,'MASTER PURCHASE PARTY'!$B$4:$E$50002,4,FALSE)</f>
        <v>Local</v>
      </c>
    </row>
    <row r="696" spans="1:25">
      <c r="A696" s="45">
        <v>43647</v>
      </c>
      <c r="B696" s="35">
        <v>15</v>
      </c>
      <c r="C696" s="50" t="s">
        <v>786</v>
      </c>
      <c r="D696" s="41" t="str">
        <f>VLOOKUP(C696,'MASTER PURCHASE PARTY'!$B$4:$E$50002,2,FALSE)</f>
        <v>27AAECM8871A1ZF</v>
      </c>
      <c r="E696" s="51">
        <v>192003070</v>
      </c>
      <c r="F696" s="69">
        <v>43648</v>
      </c>
      <c r="G696" s="69"/>
      <c r="H696" s="69"/>
      <c r="I696" s="69"/>
      <c r="J696" s="69"/>
      <c r="K696" s="69"/>
      <c r="L696" s="41" t="s">
        <v>787</v>
      </c>
      <c r="M696" s="12" t="s">
        <v>1545</v>
      </c>
      <c r="N696" s="28">
        <v>17483.52</v>
      </c>
      <c r="O696" s="20">
        <f t="shared" si="12"/>
        <v>4895.3856000000005</v>
      </c>
      <c r="P696" s="284">
        <v>0</v>
      </c>
      <c r="Q696" s="284">
        <v>2447.6928000000003</v>
      </c>
      <c r="R696" s="284">
        <v>2447.6928000000003</v>
      </c>
      <c r="S696" s="284">
        <v>0</v>
      </c>
      <c r="T696" s="27">
        <v>22378.895600000003</v>
      </c>
      <c r="U696" s="53">
        <v>12</v>
      </c>
      <c r="V696" s="12">
        <v>87089900</v>
      </c>
      <c r="W696" s="20">
        <f>VLOOKUP(V696,'MASTER PUR-HSN'!$A$4:$E$506,5,FALSE)</f>
        <v>28</v>
      </c>
      <c r="X696" s="12" t="s">
        <v>1482</v>
      </c>
      <c r="Y696" s="41" t="str">
        <f>VLOOKUP(C696,'MASTER PURCHASE PARTY'!$B$4:$E$50002,4,FALSE)</f>
        <v>Local</v>
      </c>
    </row>
    <row r="697" spans="1:25">
      <c r="A697" s="45">
        <v>43647</v>
      </c>
      <c r="B697" s="35">
        <v>16</v>
      </c>
      <c r="C697" s="50" t="s">
        <v>786</v>
      </c>
      <c r="D697" s="41" t="str">
        <f>VLOOKUP(C697,'MASTER PURCHASE PARTY'!$B$4:$E$50002,2,FALSE)</f>
        <v>27AAECM8871A1ZF</v>
      </c>
      <c r="E697" s="51">
        <v>192003071</v>
      </c>
      <c r="F697" s="69">
        <v>43648</v>
      </c>
      <c r="G697" s="69"/>
      <c r="H697" s="69"/>
      <c r="I697" s="69"/>
      <c r="J697" s="69"/>
      <c r="K697" s="69"/>
      <c r="L697" s="41" t="s">
        <v>787</v>
      </c>
      <c r="M697" s="12" t="s">
        <v>1545</v>
      </c>
      <c r="N697" s="28">
        <v>17483.52</v>
      </c>
      <c r="O697" s="20">
        <f t="shared" si="12"/>
        <v>4895.3856000000005</v>
      </c>
      <c r="P697" s="284">
        <v>0</v>
      </c>
      <c r="Q697" s="284">
        <v>2447.6928000000003</v>
      </c>
      <c r="R697" s="284">
        <v>2447.6928000000003</v>
      </c>
      <c r="S697" s="284">
        <v>0</v>
      </c>
      <c r="T697" s="27">
        <v>22378.895600000003</v>
      </c>
      <c r="U697" s="53">
        <v>12</v>
      </c>
      <c r="V697" s="12">
        <v>87089900</v>
      </c>
      <c r="W697" s="20">
        <f>VLOOKUP(V697,'MASTER PUR-HSN'!$A$4:$E$506,5,FALSE)</f>
        <v>28</v>
      </c>
      <c r="X697" s="12" t="s">
        <v>1482</v>
      </c>
      <c r="Y697" s="41" t="str">
        <f>VLOOKUP(C697,'MASTER PURCHASE PARTY'!$B$4:$E$50002,4,FALSE)</f>
        <v>Local</v>
      </c>
    </row>
    <row r="698" spans="1:25">
      <c r="A698" s="45">
        <v>43647</v>
      </c>
      <c r="B698" s="35">
        <v>17</v>
      </c>
      <c r="C698" s="50" t="s">
        <v>922</v>
      </c>
      <c r="D698" s="41" t="str">
        <f>VLOOKUP(C698,'MASTER PURCHASE PARTY'!$B$4:$E$50002,2,FALSE)</f>
        <v>27AAZFM6461A1ZY</v>
      </c>
      <c r="E698" s="51">
        <v>2475</v>
      </c>
      <c r="F698" s="69">
        <v>43648</v>
      </c>
      <c r="G698" s="69"/>
      <c r="H698" s="69"/>
      <c r="I698" s="69"/>
      <c r="J698" s="69"/>
      <c r="K698" s="69"/>
      <c r="L698" s="41" t="s">
        <v>787</v>
      </c>
      <c r="M698" s="12" t="s">
        <v>1545</v>
      </c>
      <c r="N698" s="28">
        <v>29799</v>
      </c>
      <c r="O698" s="20">
        <f t="shared" si="12"/>
        <v>8343.7200000000012</v>
      </c>
      <c r="P698" s="284">
        <v>0</v>
      </c>
      <c r="Q698" s="284">
        <v>4171.8600000000006</v>
      </c>
      <c r="R698" s="284">
        <v>4171.8600000000006</v>
      </c>
      <c r="S698" s="284">
        <v>0</v>
      </c>
      <c r="T698" s="27">
        <v>38142.720000000001</v>
      </c>
      <c r="U698" s="53">
        <v>700</v>
      </c>
      <c r="V698" s="12">
        <v>87082900</v>
      </c>
      <c r="W698" s="20">
        <f>VLOOKUP(V698,'MASTER PUR-HSN'!$A$4:$E$506,5,FALSE)</f>
        <v>28</v>
      </c>
      <c r="X698" s="12" t="s">
        <v>1482</v>
      </c>
      <c r="Y698" s="41" t="str">
        <f>VLOOKUP(C698,'MASTER PURCHASE PARTY'!$B$4:$E$50002,4,FALSE)</f>
        <v>Local</v>
      </c>
    </row>
    <row r="699" spans="1:25" ht="15">
      <c r="A699" s="45">
        <v>43647</v>
      </c>
      <c r="B699" s="35">
        <v>18</v>
      </c>
      <c r="C699" t="s">
        <v>1006</v>
      </c>
      <c r="D699" s="41" t="e">
        <f>VLOOKUP(C699,'MASTER PURCHASE PARTY'!$B$4:$E$50002,2,FALSE)</f>
        <v>#N/A</v>
      </c>
      <c r="E699" s="66">
        <v>3783796</v>
      </c>
      <c r="F699" s="69">
        <v>43640</v>
      </c>
      <c r="G699" s="79"/>
      <c r="H699" s="79"/>
      <c r="I699" s="79"/>
      <c r="J699" s="79"/>
      <c r="K699" s="79"/>
      <c r="L699" s="41" t="s">
        <v>1007</v>
      </c>
      <c r="M699" s="12" t="s">
        <v>1545</v>
      </c>
      <c r="N699" s="287">
        <v>252144</v>
      </c>
      <c r="O699" s="20">
        <f t="shared" si="12"/>
        <v>45385.919999999998</v>
      </c>
      <c r="P699" s="284">
        <v>45385.919999999998</v>
      </c>
      <c r="Q699" s="284">
        <v>0</v>
      </c>
      <c r="R699" s="284">
        <v>0</v>
      </c>
      <c r="S699" s="284">
        <v>0</v>
      </c>
      <c r="T699" s="27">
        <v>163271.71</v>
      </c>
      <c r="U699" s="64">
        <v>2000</v>
      </c>
      <c r="V699" s="22">
        <v>39206290</v>
      </c>
      <c r="W699" s="20">
        <f>VLOOKUP(V699,'MASTER PUR-HSN'!$A$4:$E$506,5,FALSE)</f>
        <v>18</v>
      </c>
      <c r="X699" s="12" t="s">
        <v>1482</v>
      </c>
      <c r="Y699" s="41" t="e">
        <f>VLOOKUP(C699,'MASTER PURCHASE PARTY'!$B$4:$E$50002,4,FALSE)</f>
        <v>#N/A</v>
      </c>
    </row>
    <row r="700" spans="1:25">
      <c r="A700" s="45">
        <v>43647</v>
      </c>
      <c r="B700" s="35">
        <v>19</v>
      </c>
      <c r="C700" s="50" t="s">
        <v>796</v>
      </c>
      <c r="D700" s="41" t="str">
        <f>VLOOKUP(C700,'MASTER PURCHASE PARTY'!$B$4:$E$50002,2,FALSE)</f>
        <v>27AAMFC2124K1ZG</v>
      </c>
      <c r="E700" s="51">
        <v>1120</v>
      </c>
      <c r="F700" s="69">
        <v>43648</v>
      </c>
      <c r="G700" s="69"/>
      <c r="H700" s="69"/>
      <c r="I700" s="69"/>
      <c r="J700" s="69"/>
      <c r="K700" s="69"/>
      <c r="L700" s="41" t="s">
        <v>787</v>
      </c>
      <c r="M700" s="12" t="s">
        <v>1545</v>
      </c>
      <c r="N700" s="28">
        <v>4000</v>
      </c>
      <c r="O700" s="20">
        <f t="shared" si="12"/>
        <v>720</v>
      </c>
      <c r="P700" s="284">
        <v>0</v>
      </c>
      <c r="Q700" s="284">
        <v>360</v>
      </c>
      <c r="R700" s="284">
        <v>360</v>
      </c>
      <c r="S700" s="284">
        <v>0</v>
      </c>
      <c r="T700" s="27">
        <v>4720</v>
      </c>
      <c r="U700" s="53">
        <v>10</v>
      </c>
      <c r="V700" s="12">
        <v>3919</v>
      </c>
      <c r="W700" s="20">
        <f>VLOOKUP(V700,'MASTER PUR-HSN'!$A$4:$E$506,5,FALSE)</f>
        <v>18</v>
      </c>
      <c r="X700" s="12" t="s">
        <v>1482</v>
      </c>
      <c r="Y700" s="41" t="str">
        <f>VLOOKUP(C700,'MASTER PURCHASE PARTY'!$B$4:$E$50002,4,FALSE)</f>
        <v>Local</v>
      </c>
    </row>
    <row r="701" spans="1:25">
      <c r="A701" s="45">
        <v>43647</v>
      </c>
      <c r="B701" s="35">
        <v>20</v>
      </c>
      <c r="C701" s="50" t="s">
        <v>873</v>
      </c>
      <c r="D701" s="41" t="str">
        <f>VLOOKUP(C701,'MASTER PURCHASE PARTY'!$B$4:$E$50002,2,FALSE)</f>
        <v>27AACFA1881H1ZL</v>
      </c>
      <c r="E701" s="51">
        <v>3719</v>
      </c>
      <c r="F701" s="69">
        <v>43648</v>
      </c>
      <c r="G701" s="69"/>
      <c r="H701" s="69"/>
      <c r="I701" s="69"/>
      <c r="J701" s="69"/>
      <c r="K701" s="69"/>
      <c r="L701" s="41" t="s">
        <v>787</v>
      </c>
      <c r="M701" s="12" t="s">
        <v>1545</v>
      </c>
      <c r="N701" s="28">
        <v>6012</v>
      </c>
      <c r="O701" s="20">
        <f t="shared" si="12"/>
        <v>1683.36</v>
      </c>
      <c r="P701" s="284">
        <v>0</v>
      </c>
      <c r="Q701" s="284">
        <v>841.68</v>
      </c>
      <c r="R701" s="284">
        <v>841.68</v>
      </c>
      <c r="S701" s="284">
        <v>0</v>
      </c>
      <c r="T701" s="27">
        <v>7695.3600000000006</v>
      </c>
      <c r="U701" s="53">
        <v>2120</v>
      </c>
      <c r="V701" s="12">
        <v>87141900</v>
      </c>
      <c r="W701" s="20">
        <f>VLOOKUP(V701,'MASTER PUR-HSN'!$A$4:$E$506,5,FALSE)</f>
        <v>28</v>
      </c>
      <c r="X701" s="12" t="s">
        <v>1482</v>
      </c>
      <c r="Y701" s="41" t="str">
        <f>VLOOKUP(C701,'MASTER PURCHASE PARTY'!$B$4:$E$50002,4,FALSE)</f>
        <v>Local</v>
      </c>
    </row>
    <row r="702" spans="1:25">
      <c r="A702" s="45">
        <v>43647</v>
      </c>
      <c r="B702" s="35">
        <v>21</v>
      </c>
      <c r="C702" s="50" t="s">
        <v>786</v>
      </c>
      <c r="D702" s="41" t="str">
        <f>VLOOKUP(C702,'MASTER PURCHASE PARTY'!$B$4:$E$50002,2,FALSE)</f>
        <v>27AAECM8871A1ZF</v>
      </c>
      <c r="E702" s="51">
        <v>192003074</v>
      </c>
      <c r="F702" s="69">
        <v>43648</v>
      </c>
      <c r="G702" s="69"/>
      <c r="H702" s="69"/>
      <c r="I702" s="69"/>
      <c r="J702" s="69"/>
      <c r="K702" s="69"/>
      <c r="L702" s="41" t="s">
        <v>787</v>
      </c>
      <c r="M702" s="12" t="s">
        <v>1545</v>
      </c>
      <c r="N702" s="28">
        <v>17483.52</v>
      </c>
      <c r="O702" s="20">
        <f t="shared" si="12"/>
        <v>4895.3856000000005</v>
      </c>
      <c r="P702" s="284">
        <v>0</v>
      </c>
      <c r="Q702" s="284">
        <v>2447.6928000000003</v>
      </c>
      <c r="R702" s="284">
        <v>2447.6928000000003</v>
      </c>
      <c r="S702" s="284">
        <v>0</v>
      </c>
      <c r="T702" s="27">
        <v>22378.895600000003</v>
      </c>
      <c r="U702" s="53">
        <v>12</v>
      </c>
      <c r="V702" s="12">
        <v>87089900</v>
      </c>
      <c r="W702" s="20">
        <f>VLOOKUP(V702,'MASTER PUR-HSN'!$A$4:$E$506,5,FALSE)</f>
        <v>28</v>
      </c>
      <c r="X702" s="12" t="s">
        <v>1482</v>
      </c>
      <c r="Y702" s="41" t="str">
        <f>VLOOKUP(C702,'MASTER PURCHASE PARTY'!$B$4:$E$50002,4,FALSE)</f>
        <v>Local</v>
      </c>
    </row>
    <row r="703" spans="1:25">
      <c r="A703" s="45">
        <v>43647</v>
      </c>
      <c r="B703" s="35">
        <v>22</v>
      </c>
      <c r="C703" s="50" t="s">
        <v>806</v>
      </c>
      <c r="D703" s="41" t="str">
        <f>VLOOKUP(C703,'MASTER PURCHASE PARTY'!$B$4:$E$50002,2,FALSE)</f>
        <v>27AAECD2713N1ZK</v>
      </c>
      <c r="E703" s="51">
        <v>7887985414</v>
      </c>
      <c r="F703" s="69">
        <v>43648</v>
      </c>
      <c r="G703" s="69"/>
      <c r="H703" s="69"/>
      <c r="I703" s="69"/>
      <c r="J703" s="69"/>
      <c r="K703" s="69"/>
      <c r="L703" s="41" t="s">
        <v>787</v>
      </c>
      <c r="M703" s="12" t="s">
        <v>1545</v>
      </c>
      <c r="N703" s="28">
        <v>24840</v>
      </c>
      <c r="O703" s="20">
        <f t="shared" si="12"/>
        <v>4471.2</v>
      </c>
      <c r="P703" s="284">
        <v>0</v>
      </c>
      <c r="Q703" s="284">
        <v>2235.6</v>
      </c>
      <c r="R703" s="284">
        <v>2235.6</v>
      </c>
      <c r="S703" s="284">
        <v>0</v>
      </c>
      <c r="T703" s="27">
        <v>29311.199999999997</v>
      </c>
      <c r="U703" s="53">
        <v>36</v>
      </c>
      <c r="V703" s="12">
        <v>39119090</v>
      </c>
      <c r="W703" s="20">
        <f>VLOOKUP(V703,'MASTER PUR-HSN'!$A$4:$E$506,5,FALSE)</f>
        <v>18</v>
      </c>
      <c r="X703" s="12" t="s">
        <v>1482</v>
      </c>
      <c r="Y703" s="41" t="str">
        <f>VLOOKUP(C703,'MASTER PURCHASE PARTY'!$B$4:$E$50002,4,FALSE)</f>
        <v>Local</v>
      </c>
    </row>
    <row r="704" spans="1:25">
      <c r="A704" s="45">
        <v>43647</v>
      </c>
      <c r="C704" s="50" t="s">
        <v>806</v>
      </c>
      <c r="D704" s="41" t="str">
        <f>VLOOKUP(C704,'MASTER PURCHASE PARTY'!$B$4:$E$50002,2,FALSE)</f>
        <v>27AAECD2713N1ZK</v>
      </c>
      <c r="E704" s="51">
        <v>7887985414</v>
      </c>
      <c r="F704" s="69">
        <v>43648</v>
      </c>
      <c r="G704" s="69"/>
      <c r="H704" s="69"/>
      <c r="I704" s="69"/>
      <c r="J704" s="69"/>
      <c r="K704" s="69"/>
      <c r="L704" s="41" t="s">
        <v>787</v>
      </c>
      <c r="M704" s="12" t="s">
        <v>1545</v>
      </c>
      <c r="N704" s="28">
        <v>173248</v>
      </c>
      <c r="O704" s="20">
        <f t="shared" si="12"/>
        <v>31184.639999999999</v>
      </c>
      <c r="P704" s="284">
        <v>0</v>
      </c>
      <c r="Q704" s="284">
        <v>15592.32</v>
      </c>
      <c r="R704" s="284">
        <v>15592.32</v>
      </c>
      <c r="S704" s="284">
        <v>0</v>
      </c>
      <c r="T704" s="27">
        <v>204432.80000000002</v>
      </c>
      <c r="U704" s="53">
        <v>164</v>
      </c>
      <c r="V704" s="12">
        <v>32082090</v>
      </c>
      <c r="W704" s="20">
        <f>VLOOKUP(V704,'MASTER PUR-HSN'!$A$4:$E$506,5,FALSE)</f>
        <v>18</v>
      </c>
      <c r="X704" s="12" t="s">
        <v>1482</v>
      </c>
      <c r="Y704" s="41" t="str">
        <f>VLOOKUP(C704,'MASTER PURCHASE PARTY'!$B$4:$E$50002,4,FALSE)</f>
        <v>Local</v>
      </c>
    </row>
    <row r="705" spans="1:25">
      <c r="A705" s="45">
        <v>43647</v>
      </c>
      <c r="B705" s="35">
        <v>23</v>
      </c>
      <c r="C705" s="50" t="s">
        <v>806</v>
      </c>
      <c r="D705" s="41" t="str">
        <f>VLOOKUP(C705,'MASTER PURCHASE PARTY'!$B$4:$E$50002,2,FALSE)</f>
        <v>27AAECD2713N1ZK</v>
      </c>
      <c r="E705" s="51">
        <v>7887985415</v>
      </c>
      <c r="F705" s="69">
        <v>43648</v>
      </c>
      <c r="G705" s="69"/>
      <c r="H705" s="69"/>
      <c r="I705" s="69"/>
      <c r="J705" s="69"/>
      <c r="K705" s="69"/>
      <c r="L705" s="41" t="s">
        <v>787</v>
      </c>
      <c r="M705" s="12" t="s">
        <v>1545</v>
      </c>
      <c r="N705" s="28">
        <v>5120</v>
      </c>
      <c r="O705" s="20">
        <f t="shared" si="12"/>
        <v>921.6</v>
      </c>
      <c r="P705" s="284">
        <v>0</v>
      </c>
      <c r="Q705" s="284">
        <v>460.8</v>
      </c>
      <c r="R705" s="284">
        <v>460.8</v>
      </c>
      <c r="S705" s="284">
        <v>0</v>
      </c>
      <c r="T705" s="27">
        <v>6041.6</v>
      </c>
      <c r="U705" s="53">
        <v>8</v>
      </c>
      <c r="V705" s="12">
        <v>32089090</v>
      </c>
      <c r="W705" s="20">
        <f>VLOOKUP(V705,'MASTER PUR-HSN'!$A$4:$E$506,5,FALSE)</f>
        <v>18</v>
      </c>
      <c r="X705" s="12" t="s">
        <v>1482</v>
      </c>
      <c r="Y705" s="41" t="str">
        <f>VLOOKUP(C705,'MASTER PURCHASE PARTY'!$B$4:$E$50002,4,FALSE)</f>
        <v>Local</v>
      </c>
    </row>
    <row r="706" spans="1:25">
      <c r="A706" s="45">
        <v>43647</v>
      </c>
      <c r="C706" s="50" t="s">
        <v>806</v>
      </c>
      <c r="D706" s="41" t="str">
        <f>VLOOKUP(C706,'MASTER PURCHASE PARTY'!$B$4:$E$50002,2,FALSE)</f>
        <v>27AAECD2713N1ZK</v>
      </c>
      <c r="E706" s="51">
        <v>7887985415</v>
      </c>
      <c r="F706" s="69">
        <v>43648</v>
      </c>
      <c r="G706" s="69"/>
      <c r="H706" s="69"/>
      <c r="I706" s="69"/>
      <c r="J706" s="69"/>
      <c r="K706" s="69"/>
      <c r="L706" s="41" t="s">
        <v>787</v>
      </c>
      <c r="M706" s="12" t="s">
        <v>1545</v>
      </c>
      <c r="N706" s="28">
        <v>2380</v>
      </c>
      <c r="O706" s="20">
        <f t="shared" si="12"/>
        <v>428.40000000000003</v>
      </c>
      <c r="P706" s="284">
        <v>0</v>
      </c>
      <c r="Q706" s="284">
        <v>214.20000000000002</v>
      </c>
      <c r="R706" s="284">
        <v>214.20000000000002</v>
      </c>
      <c r="S706" s="284">
        <v>0</v>
      </c>
      <c r="T706" s="27">
        <v>2808.3999999999996</v>
      </c>
      <c r="U706" s="53">
        <v>4</v>
      </c>
      <c r="V706" s="12">
        <v>39119090</v>
      </c>
      <c r="W706" s="20">
        <f>VLOOKUP(V706,'MASTER PUR-HSN'!$A$4:$E$506,5,FALSE)</f>
        <v>18</v>
      </c>
      <c r="X706" s="12" t="s">
        <v>1482</v>
      </c>
      <c r="Y706" s="41" t="str">
        <f>VLOOKUP(C706,'MASTER PURCHASE PARTY'!$B$4:$E$50002,4,FALSE)</f>
        <v>Local</v>
      </c>
    </row>
    <row r="707" spans="1:25">
      <c r="A707" s="45">
        <v>43647</v>
      </c>
      <c r="C707" s="50" t="s">
        <v>806</v>
      </c>
      <c r="D707" s="41" t="str">
        <f>VLOOKUP(C707,'MASTER PURCHASE PARTY'!$B$4:$E$50002,2,FALSE)</f>
        <v>27AAECD2713N1ZK</v>
      </c>
      <c r="E707" s="51">
        <v>7887985415</v>
      </c>
      <c r="F707" s="69">
        <v>43648</v>
      </c>
      <c r="G707" s="69"/>
      <c r="H707" s="69"/>
      <c r="I707" s="69"/>
      <c r="J707" s="69"/>
      <c r="K707" s="69"/>
      <c r="L707" s="41" t="s">
        <v>787</v>
      </c>
      <c r="M707" s="12" t="s">
        <v>1545</v>
      </c>
      <c r="N707" s="28">
        <v>14500</v>
      </c>
      <c r="O707" s="20">
        <f t="shared" si="12"/>
        <v>2610</v>
      </c>
      <c r="P707" s="284">
        <v>0</v>
      </c>
      <c r="Q707" s="284">
        <v>1305</v>
      </c>
      <c r="R707" s="284">
        <v>1305</v>
      </c>
      <c r="S707" s="284">
        <v>0</v>
      </c>
      <c r="T707" s="27">
        <v>17110</v>
      </c>
      <c r="U707" s="53">
        <v>100</v>
      </c>
      <c r="V707" s="12">
        <v>38140010</v>
      </c>
      <c r="W707" s="20">
        <f>VLOOKUP(V707,'MASTER PUR-HSN'!$A$4:$E$506,5,FALSE)</f>
        <v>18</v>
      </c>
      <c r="X707" s="12" t="s">
        <v>1482</v>
      </c>
      <c r="Y707" s="41" t="str">
        <f>VLOOKUP(C707,'MASTER PURCHASE PARTY'!$B$4:$E$50002,4,FALSE)</f>
        <v>Local</v>
      </c>
    </row>
    <row r="708" spans="1:25">
      <c r="A708" s="45">
        <v>43647</v>
      </c>
      <c r="B708" s="35">
        <v>24</v>
      </c>
      <c r="C708" s="50" t="s">
        <v>806</v>
      </c>
      <c r="D708" s="41" t="str">
        <f>VLOOKUP(C708,'MASTER PURCHASE PARTY'!$B$4:$E$50002,2,FALSE)</f>
        <v>27AAECD2713N1ZK</v>
      </c>
      <c r="E708" s="51">
        <v>7887985416</v>
      </c>
      <c r="F708" s="69">
        <v>43648</v>
      </c>
      <c r="G708" s="69"/>
      <c r="H708" s="69"/>
      <c r="I708" s="69"/>
      <c r="J708" s="69"/>
      <c r="K708" s="69"/>
      <c r="L708" s="41" t="s">
        <v>787</v>
      </c>
      <c r="M708" s="12" t="s">
        <v>1545</v>
      </c>
      <c r="N708" s="28">
        <v>5100</v>
      </c>
      <c r="O708" s="20">
        <f t="shared" si="12"/>
        <v>918</v>
      </c>
      <c r="P708" s="284">
        <v>0</v>
      </c>
      <c r="Q708" s="284">
        <v>459</v>
      </c>
      <c r="R708" s="284">
        <v>459</v>
      </c>
      <c r="S708" s="284">
        <v>0</v>
      </c>
      <c r="T708" s="27">
        <v>6018</v>
      </c>
      <c r="U708" s="53">
        <v>12</v>
      </c>
      <c r="V708" s="12">
        <v>32082090</v>
      </c>
      <c r="W708" s="20">
        <f>VLOOKUP(V708,'MASTER PUR-HSN'!$A$4:$E$506,5,FALSE)</f>
        <v>18</v>
      </c>
      <c r="X708" s="12" t="s">
        <v>1482</v>
      </c>
      <c r="Y708" s="41" t="str">
        <f>VLOOKUP(C708,'MASTER PURCHASE PARTY'!$B$4:$E$50002,4,FALSE)</f>
        <v>Local</v>
      </c>
    </row>
    <row r="709" spans="1:25">
      <c r="A709" s="45">
        <v>43647</v>
      </c>
      <c r="B709" s="35">
        <v>25</v>
      </c>
      <c r="C709" s="50" t="s">
        <v>810</v>
      </c>
      <c r="D709" s="41" t="str">
        <f>VLOOKUP(C709,'MASTER PURCHASE PARTY'!$B$4:$E$50002,2,FALSE)</f>
        <v>27AMMPB3648M1ZO</v>
      </c>
      <c r="E709" s="51">
        <v>1671</v>
      </c>
      <c r="F709" s="69">
        <v>43648</v>
      </c>
      <c r="G709" s="69"/>
      <c r="H709" s="69"/>
      <c r="I709" s="69"/>
      <c r="J709" s="69"/>
      <c r="K709" s="69"/>
      <c r="L709" s="41" t="s">
        <v>787</v>
      </c>
      <c r="M709" s="12" t="s">
        <v>1545</v>
      </c>
      <c r="N709" s="28">
        <v>10345.5</v>
      </c>
      <c r="O709" s="20">
        <f t="shared" si="12"/>
        <v>1862.19</v>
      </c>
      <c r="P709" s="284">
        <v>0</v>
      </c>
      <c r="Q709" s="284">
        <v>931.09500000000003</v>
      </c>
      <c r="R709" s="284">
        <v>931.09500000000003</v>
      </c>
      <c r="S709" s="284">
        <v>0</v>
      </c>
      <c r="T709" s="27">
        <v>12207.999999999998</v>
      </c>
      <c r="U709" s="53">
        <v>450</v>
      </c>
      <c r="V709" s="12">
        <v>85129000</v>
      </c>
      <c r="W709" s="20">
        <f>VLOOKUP(V709,'MASTER PUR-HSN'!$A$4:$E$506,5,FALSE)</f>
        <v>18</v>
      </c>
      <c r="X709" s="12" t="s">
        <v>1482</v>
      </c>
      <c r="Y709" s="41" t="str">
        <f>VLOOKUP(C709,'MASTER PURCHASE PARTY'!$B$4:$E$50002,4,FALSE)</f>
        <v>Local</v>
      </c>
    </row>
    <row r="710" spans="1:25">
      <c r="A710" s="45">
        <v>43647</v>
      </c>
      <c r="B710" s="35">
        <v>26</v>
      </c>
      <c r="C710" s="50" t="s">
        <v>810</v>
      </c>
      <c r="D710" s="41" t="str">
        <f>VLOOKUP(C710,'MASTER PURCHASE PARTY'!$B$4:$E$50002,2,FALSE)</f>
        <v>27AMMPB3648M1ZO</v>
      </c>
      <c r="E710" s="51">
        <v>1686</v>
      </c>
      <c r="F710" s="69">
        <v>43649</v>
      </c>
      <c r="G710" s="69"/>
      <c r="H710" s="69"/>
      <c r="I710" s="69"/>
      <c r="J710" s="69"/>
      <c r="K710" s="69"/>
      <c r="L710" s="41" t="s">
        <v>787</v>
      </c>
      <c r="M710" s="12" t="s">
        <v>1545</v>
      </c>
      <c r="N710" s="28">
        <v>29887</v>
      </c>
      <c r="O710" s="20">
        <f t="shared" si="12"/>
        <v>5379.66</v>
      </c>
      <c r="P710" s="284">
        <v>0</v>
      </c>
      <c r="Q710" s="284">
        <v>2689.83</v>
      </c>
      <c r="R710" s="284">
        <v>2689.83</v>
      </c>
      <c r="S710" s="284">
        <v>0</v>
      </c>
      <c r="T710" s="27">
        <v>35267</v>
      </c>
      <c r="U710" s="53">
        <v>1300</v>
      </c>
      <c r="V710" s="12">
        <v>85129000</v>
      </c>
      <c r="W710" s="20">
        <f>VLOOKUP(V710,'MASTER PUR-HSN'!$A$4:$E$506,5,FALSE)</f>
        <v>18</v>
      </c>
      <c r="X710" s="12" t="s">
        <v>1482</v>
      </c>
      <c r="Y710" s="41" t="str">
        <f>VLOOKUP(C710,'MASTER PURCHASE PARTY'!$B$4:$E$50002,4,FALSE)</f>
        <v>Local</v>
      </c>
    </row>
    <row r="711" spans="1:25">
      <c r="A711" s="45">
        <v>43647</v>
      </c>
      <c r="B711" s="35">
        <v>27</v>
      </c>
      <c r="C711" s="50" t="s">
        <v>873</v>
      </c>
      <c r="D711" s="41" t="str">
        <f>VLOOKUP(C711,'MASTER PURCHASE PARTY'!$B$4:$E$50002,2,FALSE)</f>
        <v>27AACFA1881H1ZL</v>
      </c>
      <c r="E711" s="51">
        <v>3745</v>
      </c>
      <c r="F711" s="69">
        <v>43649</v>
      </c>
      <c r="G711" s="69"/>
      <c r="H711" s="69"/>
      <c r="I711" s="69"/>
      <c r="J711" s="69"/>
      <c r="K711" s="69"/>
      <c r="L711" s="41" t="s">
        <v>787</v>
      </c>
      <c r="M711" s="12" t="s">
        <v>1545</v>
      </c>
      <c r="N711" s="28">
        <v>3663.9</v>
      </c>
      <c r="O711" s="20">
        <f t="shared" si="12"/>
        <v>1025.8920000000001</v>
      </c>
      <c r="P711" s="284">
        <v>0</v>
      </c>
      <c r="Q711" s="284">
        <v>512.94600000000003</v>
      </c>
      <c r="R711" s="284">
        <v>512.94600000000003</v>
      </c>
      <c r="S711" s="284">
        <v>0</v>
      </c>
      <c r="T711" s="27">
        <v>4689.8020000000006</v>
      </c>
      <c r="U711" s="53">
        <v>1290</v>
      </c>
      <c r="V711" s="12">
        <v>87141900</v>
      </c>
      <c r="W711" s="20">
        <f>VLOOKUP(V711,'MASTER PUR-HSN'!$A$4:$E$506,5,FALSE)</f>
        <v>28</v>
      </c>
      <c r="X711" s="12" t="s">
        <v>1482</v>
      </c>
      <c r="Y711" s="41" t="str">
        <f>VLOOKUP(C711,'MASTER PURCHASE PARTY'!$B$4:$E$50002,4,FALSE)</f>
        <v>Local</v>
      </c>
    </row>
    <row r="712" spans="1:25">
      <c r="A712" s="45">
        <v>43647</v>
      </c>
      <c r="B712" s="35">
        <v>28</v>
      </c>
      <c r="C712" s="50" t="s">
        <v>873</v>
      </c>
      <c r="D712" s="41" t="str">
        <f>VLOOKUP(C712,'MASTER PURCHASE PARTY'!$B$4:$E$50002,2,FALSE)</f>
        <v>27AACFA1881H1ZL</v>
      </c>
      <c r="E712" s="51">
        <v>3770</v>
      </c>
      <c r="F712" s="69">
        <v>43649</v>
      </c>
      <c r="G712" s="69"/>
      <c r="H712" s="69"/>
      <c r="I712" s="69"/>
      <c r="J712" s="69"/>
      <c r="K712" s="69"/>
      <c r="L712" s="41" t="s">
        <v>787</v>
      </c>
      <c r="M712" s="12" t="s">
        <v>1545</v>
      </c>
      <c r="N712" s="28">
        <v>5534.2</v>
      </c>
      <c r="O712" s="20">
        <f t="shared" si="12"/>
        <v>1549.576</v>
      </c>
      <c r="P712" s="284">
        <v>0</v>
      </c>
      <c r="Q712" s="284">
        <v>774.78800000000001</v>
      </c>
      <c r="R712" s="284">
        <v>774.78800000000001</v>
      </c>
      <c r="S712" s="284">
        <v>0</v>
      </c>
      <c r="T712" s="27">
        <v>7083.7759999999998</v>
      </c>
      <c r="U712" s="53">
        <v>2020</v>
      </c>
      <c r="V712" s="12">
        <v>87141900</v>
      </c>
      <c r="W712" s="20">
        <f>VLOOKUP(V712,'MASTER PUR-HSN'!$A$4:$E$506,5,FALSE)</f>
        <v>28</v>
      </c>
      <c r="X712" s="12" t="s">
        <v>1482</v>
      </c>
      <c r="Y712" s="41" t="str">
        <f>VLOOKUP(C712,'MASTER PURCHASE PARTY'!$B$4:$E$50002,4,FALSE)</f>
        <v>Local</v>
      </c>
    </row>
    <row r="713" spans="1:25">
      <c r="A713" s="45">
        <v>43647</v>
      </c>
      <c r="B713" s="35">
        <v>29</v>
      </c>
      <c r="C713" s="50" t="s">
        <v>786</v>
      </c>
      <c r="D713" s="41" t="str">
        <f>VLOOKUP(C713,'MASTER PURCHASE PARTY'!$B$4:$E$50002,2,FALSE)</f>
        <v>27AAECM8871A1ZF</v>
      </c>
      <c r="E713" s="51">
        <v>192003095</v>
      </c>
      <c r="F713" s="69">
        <v>43649</v>
      </c>
      <c r="G713" s="69"/>
      <c r="H713" s="69"/>
      <c r="I713" s="69"/>
      <c r="J713" s="69"/>
      <c r="K713" s="69"/>
      <c r="L713" s="41" t="s">
        <v>787</v>
      </c>
      <c r="M713" s="12" t="s">
        <v>1545</v>
      </c>
      <c r="N713" s="28">
        <v>17483.52</v>
      </c>
      <c r="O713" s="20">
        <f t="shared" si="12"/>
        <v>4895.3856000000005</v>
      </c>
      <c r="P713" s="284">
        <v>0</v>
      </c>
      <c r="Q713" s="284">
        <v>2447.6928000000003</v>
      </c>
      <c r="R713" s="284">
        <v>2447.6928000000003</v>
      </c>
      <c r="S713" s="284">
        <v>0</v>
      </c>
      <c r="T713" s="27">
        <v>22378.895600000003</v>
      </c>
      <c r="U713" s="53">
        <v>12</v>
      </c>
      <c r="V713" s="12">
        <v>87089900</v>
      </c>
      <c r="W713" s="20">
        <f>VLOOKUP(V713,'MASTER PUR-HSN'!$A$4:$E$506,5,FALSE)</f>
        <v>28</v>
      </c>
      <c r="X713" s="12" t="s">
        <v>1482</v>
      </c>
      <c r="Y713" s="41" t="str">
        <f>VLOOKUP(C713,'MASTER PURCHASE PARTY'!$B$4:$E$50002,4,FALSE)</f>
        <v>Local</v>
      </c>
    </row>
    <row r="714" spans="1:25">
      <c r="A714" s="45">
        <v>43647</v>
      </c>
      <c r="B714" s="35">
        <v>30</v>
      </c>
      <c r="C714" s="50" t="s">
        <v>922</v>
      </c>
      <c r="D714" s="41" t="str">
        <f>VLOOKUP(C714,'MASTER PURCHASE PARTY'!$B$4:$E$50002,2,FALSE)</f>
        <v>27AAZFM6461A1ZY</v>
      </c>
      <c r="E714" s="51">
        <v>2505</v>
      </c>
      <c r="F714" s="69">
        <v>43649</v>
      </c>
      <c r="G714" s="69"/>
      <c r="H714" s="69"/>
      <c r="I714" s="69"/>
      <c r="J714" s="69"/>
      <c r="K714" s="69"/>
      <c r="L714" s="41" t="s">
        <v>787</v>
      </c>
      <c r="M714" s="12" t="s">
        <v>1545</v>
      </c>
      <c r="N714" s="28">
        <v>45975.6</v>
      </c>
      <c r="O714" s="20">
        <f t="shared" si="12"/>
        <v>12873.168</v>
      </c>
      <c r="P714" s="284">
        <v>0</v>
      </c>
      <c r="Q714" s="284">
        <v>6436.5839999999998</v>
      </c>
      <c r="R714" s="284">
        <v>6436.5839999999998</v>
      </c>
      <c r="S714" s="284">
        <v>0</v>
      </c>
      <c r="T714" s="27">
        <v>58848.758000000002</v>
      </c>
      <c r="U714" s="53">
        <v>1080</v>
      </c>
      <c r="V714" s="12">
        <v>87082900</v>
      </c>
      <c r="W714" s="20">
        <f>VLOOKUP(V714,'MASTER PUR-HSN'!$A$4:$E$506,5,FALSE)</f>
        <v>28</v>
      </c>
      <c r="X714" s="12" t="s">
        <v>1482</v>
      </c>
      <c r="Y714" s="41" t="str">
        <f>VLOOKUP(C714,'MASTER PURCHASE PARTY'!$B$4:$E$50002,4,FALSE)</f>
        <v>Local</v>
      </c>
    </row>
    <row r="715" spans="1:25">
      <c r="A715" s="45">
        <v>43647</v>
      </c>
      <c r="B715" s="35">
        <v>31</v>
      </c>
      <c r="C715" s="50" t="s">
        <v>846</v>
      </c>
      <c r="D715" s="41" t="str">
        <f>VLOOKUP(C715,'MASTER PURCHASE PARTY'!$B$4:$E$50002,2,FALSE)</f>
        <v>27AAACM2185R1ZX</v>
      </c>
      <c r="E715" s="51">
        <v>9330003981</v>
      </c>
      <c r="F715" s="69">
        <v>43648</v>
      </c>
      <c r="G715" s="69"/>
      <c r="H715" s="69"/>
      <c r="I715" s="69"/>
      <c r="J715" s="69"/>
      <c r="K715" s="69"/>
      <c r="L715" s="41" t="s">
        <v>787</v>
      </c>
      <c r="M715" s="12" t="s">
        <v>1545</v>
      </c>
      <c r="N715" s="28">
        <v>17004</v>
      </c>
      <c r="O715" s="20">
        <f t="shared" si="12"/>
        <v>3060.72</v>
      </c>
      <c r="P715" s="284">
        <v>0</v>
      </c>
      <c r="Q715" s="284">
        <v>1530.36</v>
      </c>
      <c r="R715" s="284">
        <v>1530.36</v>
      </c>
      <c r="S715" s="284">
        <v>0</v>
      </c>
      <c r="T715" s="27">
        <v>20065</v>
      </c>
      <c r="U715" s="53">
        <v>48</v>
      </c>
      <c r="V715" s="12">
        <v>32082090</v>
      </c>
      <c r="W715" s="20">
        <f>VLOOKUP(V715,'MASTER PUR-HSN'!$A$4:$E$506,5,FALSE)</f>
        <v>18</v>
      </c>
      <c r="X715" s="12" t="s">
        <v>1482</v>
      </c>
      <c r="Y715" s="41" t="str">
        <f>VLOOKUP(C715,'MASTER PURCHASE PARTY'!$B$4:$E$50002,4,FALSE)</f>
        <v>Local</v>
      </c>
    </row>
    <row r="716" spans="1:25">
      <c r="A716" s="45">
        <v>43647</v>
      </c>
      <c r="C716" s="50" t="s">
        <v>846</v>
      </c>
      <c r="D716" s="41" t="str">
        <f>VLOOKUP(C716,'MASTER PURCHASE PARTY'!$B$4:$E$50002,2,FALSE)</f>
        <v>27AAACM2185R1ZX</v>
      </c>
      <c r="E716" s="51">
        <v>9330003981</v>
      </c>
      <c r="F716" s="69">
        <v>43648</v>
      </c>
      <c r="G716" s="69"/>
      <c r="H716" s="69"/>
      <c r="I716" s="69"/>
      <c r="J716" s="69"/>
      <c r="K716" s="69"/>
      <c r="L716" s="41" t="s">
        <v>787</v>
      </c>
      <c r="M716" s="12" t="s">
        <v>1545</v>
      </c>
      <c r="N716" s="28">
        <v>3061</v>
      </c>
      <c r="O716" s="20">
        <f t="shared" si="12"/>
        <v>550.98</v>
      </c>
      <c r="P716" s="284">
        <v>0</v>
      </c>
      <c r="Q716" s="284">
        <v>275.49</v>
      </c>
      <c r="R716" s="284">
        <v>275.49</v>
      </c>
      <c r="S716" s="284">
        <v>0</v>
      </c>
      <c r="T716" s="27">
        <v>3611.9999999999995</v>
      </c>
      <c r="U716" s="53">
        <v>20</v>
      </c>
      <c r="V716" s="12">
        <v>38140010</v>
      </c>
      <c r="W716" s="20">
        <f>VLOOKUP(V716,'MASTER PUR-HSN'!$A$4:$E$506,5,FALSE)</f>
        <v>18</v>
      </c>
      <c r="X716" s="12" t="s">
        <v>1482</v>
      </c>
      <c r="Y716" s="41" t="str">
        <f>VLOOKUP(C716,'MASTER PURCHASE PARTY'!$B$4:$E$50002,4,FALSE)</f>
        <v>Local</v>
      </c>
    </row>
    <row r="717" spans="1:25">
      <c r="A717" s="45">
        <v>43647</v>
      </c>
      <c r="B717" s="35">
        <v>32</v>
      </c>
      <c r="C717" s="50" t="s">
        <v>806</v>
      </c>
      <c r="D717" s="41" t="str">
        <f>VLOOKUP(C717,'MASTER PURCHASE PARTY'!$B$4:$E$50002,2,FALSE)</f>
        <v>27AAECD2713N1ZK</v>
      </c>
      <c r="E717" s="51">
        <v>7887985472</v>
      </c>
      <c r="F717" s="69">
        <v>43649</v>
      </c>
      <c r="G717" s="69"/>
      <c r="H717" s="69"/>
      <c r="I717" s="69"/>
      <c r="J717" s="69"/>
      <c r="K717" s="69"/>
      <c r="L717" s="41" t="s">
        <v>787</v>
      </c>
      <c r="M717" s="12" t="s">
        <v>1545</v>
      </c>
      <c r="N717" s="28">
        <v>3920</v>
      </c>
      <c r="O717" s="20">
        <f t="shared" si="12"/>
        <v>705.6</v>
      </c>
      <c r="P717" s="284">
        <v>0</v>
      </c>
      <c r="Q717" s="284">
        <v>352.8</v>
      </c>
      <c r="R717" s="284">
        <v>352.8</v>
      </c>
      <c r="S717" s="284">
        <v>0</v>
      </c>
      <c r="T717" s="27">
        <v>4626</v>
      </c>
      <c r="U717" s="53">
        <v>4</v>
      </c>
      <c r="V717" s="12">
        <v>32082090</v>
      </c>
      <c r="W717" s="20">
        <f>VLOOKUP(V717,'MASTER PUR-HSN'!$A$4:$E$506,5,FALSE)</f>
        <v>18</v>
      </c>
      <c r="X717" s="12" t="s">
        <v>1482</v>
      </c>
      <c r="Y717" s="41" t="str">
        <f>VLOOKUP(C717,'MASTER PURCHASE PARTY'!$B$4:$E$50002,4,FALSE)</f>
        <v>Local</v>
      </c>
    </row>
    <row r="718" spans="1:25">
      <c r="A718" s="45">
        <v>43647</v>
      </c>
      <c r="B718" s="35">
        <v>33</v>
      </c>
      <c r="C718" s="50" t="s">
        <v>873</v>
      </c>
      <c r="D718" s="41" t="str">
        <f>VLOOKUP(C718,'MASTER PURCHASE PARTY'!$B$4:$E$50002,2,FALSE)</f>
        <v>27AACFA1881H1ZL</v>
      </c>
      <c r="E718" s="51">
        <v>3804</v>
      </c>
      <c r="F718" s="69">
        <v>43650</v>
      </c>
      <c r="G718" s="69"/>
      <c r="H718" s="69"/>
      <c r="I718" s="69"/>
      <c r="J718" s="69"/>
      <c r="K718" s="69"/>
      <c r="L718" s="41" t="s">
        <v>787</v>
      </c>
      <c r="M718" s="12" t="s">
        <v>1545</v>
      </c>
      <c r="N718" s="28">
        <v>4227.5</v>
      </c>
      <c r="O718" s="20">
        <f t="shared" si="12"/>
        <v>1183.7</v>
      </c>
      <c r="P718" s="284">
        <v>0</v>
      </c>
      <c r="Q718" s="284">
        <v>591.85</v>
      </c>
      <c r="R718" s="284">
        <v>591.85</v>
      </c>
      <c r="S718" s="284">
        <v>0</v>
      </c>
      <c r="T718" s="27">
        <v>5411.2000000000007</v>
      </c>
      <c r="U718" s="53">
        <v>1530</v>
      </c>
      <c r="V718" s="12">
        <v>87141900</v>
      </c>
      <c r="W718" s="20">
        <f>VLOOKUP(V718,'MASTER PUR-HSN'!$A$4:$E$506,5,FALSE)</f>
        <v>28</v>
      </c>
      <c r="X718" s="12" t="s">
        <v>1482</v>
      </c>
      <c r="Y718" s="41" t="str">
        <f>VLOOKUP(C718,'MASTER PURCHASE PARTY'!$B$4:$E$50002,4,FALSE)</f>
        <v>Local</v>
      </c>
    </row>
    <row r="719" spans="1:25">
      <c r="A719" s="45">
        <v>43647</v>
      </c>
      <c r="B719" s="35">
        <v>34</v>
      </c>
      <c r="C719" s="50" t="s">
        <v>810</v>
      </c>
      <c r="D719" s="41" t="str">
        <f>VLOOKUP(C719,'MASTER PURCHASE PARTY'!$B$4:$E$50002,2,FALSE)</f>
        <v>27AMMPB3648M1ZO</v>
      </c>
      <c r="E719" s="51">
        <v>1715</v>
      </c>
      <c r="F719" s="69">
        <v>43650</v>
      </c>
      <c r="G719" s="69"/>
      <c r="H719" s="69"/>
      <c r="I719" s="69"/>
      <c r="J719" s="69"/>
      <c r="K719" s="69"/>
      <c r="L719" s="41" t="s">
        <v>787</v>
      </c>
      <c r="M719" s="12" t="s">
        <v>1545</v>
      </c>
      <c r="N719" s="28">
        <v>4758.93</v>
      </c>
      <c r="O719" s="20">
        <f t="shared" si="12"/>
        <v>856.60739999999998</v>
      </c>
      <c r="P719" s="284">
        <v>0</v>
      </c>
      <c r="Q719" s="284">
        <v>428.30369999999999</v>
      </c>
      <c r="R719" s="284">
        <v>428.30369999999999</v>
      </c>
      <c r="S719" s="284">
        <v>0</v>
      </c>
      <c r="T719" s="27">
        <v>5615.9974000000011</v>
      </c>
      <c r="U719" s="53">
        <v>207</v>
      </c>
      <c r="V719" s="12">
        <v>85129000</v>
      </c>
      <c r="W719" s="20">
        <f>VLOOKUP(V719,'MASTER PUR-HSN'!$A$4:$E$506,5,FALSE)</f>
        <v>18</v>
      </c>
      <c r="X719" s="12" t="s">
        <v>1482</v>
      </c>
      <c r="Y719" s="41" t="str">
        <f>VLOOKUP(C719,'MASTER PURCHASE PARTY'!$B$4:$E$50002,4,FALSE)</f>
        <v>Local</v>
      </c>
    </row>
    <row r="720" spans="1:25">
      <c r="A720" s="45">
        <v>43647</v>
      </c>
      <c r="B720" s="35">
        <v>35</v>
      </c>
      <c r="C720" s="50" t="s">
        <v>823</v>
      </c>
      <c r="D720" s="41" t="str">
        <f>VLOOKUP(C720,'MASTER PURCHASE PARTY'!$B$4:$E$50002,2,FALSE)</f>
        <v>27AAACG1376N1ZC</v>
      </c>
      <c r="E720" s="56" t="s">
        <v>1093</v>
      </c>
      <c r="F720" s="69">
        <v>43649</v>
      </c>
      <c r="G720" s="69"/>
      <c r="H720" s="69"/>
      <c r="I720" s="69"/>
      <c r="J720" s="69"/>
      <c r="K720" s="69"/>
      <c r="L720" s="41" t="s">
        <v>787</v>
      </c>
      <c r="M720" s="12" t="s">
        <v>1545</v>
      </c>
      <c r="N720" s="28">
        <v>69758</v>
      </c>
      <c r="O720" s="20">
        <f t="shared" ref="O720:O783" si="14">+P720+Q720+R720+S720</f>
        <v>12556.44</v>
      </c>
      <c r="P720" s="284">
        <v>0</v>
      </c>
      <c r="Q720" s="284">
        <v>6278.22</v>
      </c>
      <c r="R720" s="284">
        <v>6278.22</v>
      </c>
      <c r="S720" s="284">
        <v>0</v>
      </c>
      <c r="T720" s="27">
        <v>82314</v>
      </c>
      <c r="U720" s="53">
        <v>200</v>
      </c>
      <c r="V720" s="12">
        <v>32082090</v>
      </c>
      <c r="W720" s="20">
        <f>VLOOKUP(V720,'MASTER PUR-HSN'!$A$4:$E$506,5,FALSE)</f>
        <v>18</v>
      </c>
      <c r="X720" s="12" t="s">
        <v>1482</v>
      </c>
      <c r="Y720" s="41" t="str">
        <f>VLOOKUP(C720,'MASTER PURCHASE PARTY'!$B$4:$E$50002,4,FALSE)</f>
        <v>Local</v>
      </c>
    </row>
    <row r="721" spans="1:25">
      <c r="A721" s="45">
        <v>43647</v>
      </c>
      <c r="B721" s="35">
        <v>36</v>
      </c>
      <c r="C721" s="50" t="s">
        <v>823</v>
      </c>
      <c r="D721" s="41" t="str">
        <f>VLOOKUP(C721,'MASTER PURCHASE PARTY'!$B$4:$E$50002,2,FALSE)</f>
        <v>27AAACG1376N1ZC</v>
      </c>
      <c r="E721" s="56" t="s">
        <v>1094</v>
      </c>
      <c r="F721" s="69">
        <v>43649</v>
      </c>
      <c r="G721" s="69"/>
      <c r="H721" s="69"/>
      <c r="I721" s="69"/>
      <c r="J721" s="69"/>
      <c r="K721" s="69"/>
      <c r="L721" s="41" t="s">
        <v>787</v>
      </c>
      <c r="M721" s="12" t="s">
        <v>1545</v>
      </c>
      <c r="N721" s="28">
        <v>9240</v>
      </c>
      <c r="O721" s="20">
        <f t="shared" si="14"/>
        <v>1663.2</v>
      </c>
      <c r="P721" s="284">
        <v>0</v>
      </c>
      <c r="Q721" s="284">
        <v>831.6</v>
      </c>
      <c r="R721" s="284">
        <v>831.6</v>
      </c>
      <c r="S721" s="284">
        <v>0</v>
      </c>
      <c r="T721" s="27">
        <v>10903</v>
      </c>
      <c r="U721" s="53">
        <v>100</v>
      </c>
      <c r="V721" s="12">
        <v>38140010</v>
      </c>
      <c r="W721" s="20">
        <f>VLOOKUP(V721,'MASTER PUR-HSN'!$A$4:$E$506,5,FALSE)</f>
        <v>18</v>
      </c>
      <c r="X721" s="12" t="s">
        <v>1482</v>
      </c>
      <c r="Y721" s="41" t="str">
        <f>VLOOKUP(C721,'MASTER PURCHASE PARTY'!$B$4:$E$50002,4,FALSE)</f>
        <v>Local</v>
      </c>
    </row>
    <row r="722" spans="1:25">
      <c r="A722" s="45">
        <v>43647</v>
      </c>
      <c r="B722" s="35">
        <v>37</v>
      </c>
      <c r="C722" s="50" t="s">
        <v>823</v>
      </c>
      <c r="D722" s="41" t="str">
        <f>VLOOKUP(C722,'MASTER PURCHASE PARTY'!$B$4:$E$50002,2,FALSE)</f>
        <v>27AAACG1376N1ZC</v>
      </c>
      <c r="E722" s="56" t="s">
        <v>1095</v>
      </c>
      <c r="F722" s="69">
        <v>43649</v>
      </c>
      <c r="G722" s="69"/>
      <c r="H722" s="69"/>
      <c r="I722" s="69"/>
      <c r="J722" s="69"/>
      <c r="K722" s="69"/>
      <c r="L722" s="41" t="s">
        <v>787</v>
      </c>
      <c r="M722" s="12" t="s">
        <v>1545</v>
      </c>
      <c r="N722" s="28">
        <v>2400</v>
      </c>
      <c r="O722" s="20">
        <f t="shared" si="14"/>
        <v>432</v>
      </c>
      <c r="P722" s="284">
        <v>0</v>
      </c>
      <c r="Q722" s="284">
        <v>216</v>
      </c>
      <c r="R722" s="284">
        <v>216</v>
      </c>
      <c r="S722" s="284">
        <v>0</v>
      </c>
      <c r="T722" s="27">
        <v>2832</v>
      </c>
      <c r="U722" s="53">
        <v>20</v>
      </c>
      <c r="V722" s="12">
        <v>38140010</v>
      </c>
      <c r="W722" s="20">
        <f>VLOOKUP(V722,'MASTER PUR-HSN'!$A$4:$E$506,5,FALSE)</f>
        <v>18</v>
      </c>
      <c r="X722" s="12" t="s">
        <v>1482</v>
      </c>
      <c r="Y722" s="41" t="str">
        <f>VLOOKUP(C722,'MASTER PURCHASE PARTY'!$B$4:$E$50002,4,FALSE)</f>
        <v>Local</v>
      </c>
    </row>
    <row r="723" spans="1:25">
      <c r="A723" s="73">
        <v>43647</v>
      </c>
      <c r="B723" s="35">
        <v>38</v>
      </c>
      <c r="C723" s="50" t="s">
        <v>860</v>
      </c>
      <c r="D723" s="41" t="str">
        <f>VLOOKUP(C723,'MASTER PURCHASE PARTY'!$B$4:$E$50002,2,FALSE)</f>
        <v>27AYCPB9228K1ZA</v>
      </c>
      <c r="E723" s="56" t="s">
        <v>1096</v>
      </c>
      <c r="F723" s="69">
        <v>43647</v>
      </c>
      <c r="G723" s="69"/>
      <c r="H723" s="69"/>
      <c r="I723" s="69"/>
      <c r="J723" s="69"/>
      <c r="K723" s="69"/>
      <c r="L723" s="72" t="s">
        <v>795</v>
      </c>
      <c r="M723" s="12" t="s">
        <v>1545</v>
      </c>
      <c r="N723" s="291">
        <v>3500</v>
      </c>
      <c r="O723" s="20">
        <f t="shared" si="14"/>
        <v>630</v>
      </c>
      <c r="P723" s="292">
        <v>0</v>
      </c>
      <c r="Q723" s="292">
        <v>315</v>
      </c>
      <c r="R723" s="292">
        <v>315</v>
      </c>
      <c r="S723" s="292">
        <v>0</v>
      </c>
      <c r="T723" s="291">
        <v>4130</v>
      </c>
      <c r="U723" s="72">
        <v>0</v>
      </c>
      <c r="V723" s="297">
        <v>998422</v>
      </c>
      <c r="W723" s="20">
        <f>VLOOKUP(V723,'MASTER PUR-HSN'!$A$4:$E$506,5,FALSE)</f>
        <v>18</v>
      </c>
      <c r="X723" s="12" t="s">
        <v>1482</v>
      </c>
      <c r="Y723" s="41" t="str">
        <f>VLOOKUP(C723,'MASTER PURCHASE PARTY'!$B$4:$E$50002,4,FALSE)</f>
        <v>Local</v>
      </c>
    </row>
    <row r="724" spans="1:25">
      <c r="A724" s="45">
        <v>43647</v>
      </c>
      <c r="B724" s="35">
        <v>39</v>
      </c>
      <c r="C724" s="74" t="s">
        <v>1097</v>
      </c>
      <c r="D724" s="41" t="str">
        <f>VLOOKUP(C724,'MASTER PURCHASE PARTY'!$B$4:$E$50002,2,FALSE)</f>
        <v>27ACKPT7340N1ZU</v>
      </c>
      <c r="E724" s="75" t="s">
        <v>1099</v>
      </c>
      <c r="F724" s="69">
        <v>43649</v>
      </c>
      <c r="G724" s="69"/>
      <c r="H724" s="69"/>
      <c r="I724" s="69"/>
      <c r="J724" s="69"/>
      <c r="K724" s="69"/>
      <c r="L724" s="41" t="s">
        <v>842</v>
      </c>
      <c r="M724" s="12" t="s">
        <v>1545</v>
      </c>
      <c r="N724" s="28">
        <v>592000</v>
      </c>
      <c r="O724" s="20">
        <f t="shared" si="14"/>
        <v>106560</v>
      </c>
      <c r="P724" s="284">
        <v>0</v>
      </c>
      <c r="Q724" s="284">
        <v>53280</v>
      </c>
      <c r="R724" s="284">
        <v>53280</v>
      </c>
      <c r="S724" s="284">
        <v>0</v>
      </c>
      <c r="T724" s="27">
        <v>698560</v>
      </c>
      <c r="U724" s="53">
        <v>1</v>
      </c>
      <c r="V724" s="12">
        <v>8424</v>
      </c>
      <c r="W724" s="20">
        <f>VLOOKUP(V724,'MASTER PUR-HSN'!$A$4:$E$506,5,FALSE)</f>
        <v>18</v>
      </c>
      <c r="X724" s="12" t="s">
        <v>1482</v>
      </c>
      <c r="Y724" s="41" t="str">
        <f>VLOOKUP(C724,'MASTER PURCHASE PARTY'!$B$4:$E$50002,4,FALSE)</f>
        <v>Local</v>
      </c>
    </row>
    <row r="725" spans="1:25">
      <c r="A725" s="45">
        <v>43647</v>
      </c>
      <c r="B725" s="35">
        <v>40</v>
      </c>
      <c r="C725" s="50" t="s">
        <v>812</v>
      </c>
      <c r="D725" s="41" t="str">
        <f>VLOOKUP(C725,'MASTER PURCHASE PARTY'!$B$4:$E$50002,2,FALSE)</f>
        <v>27AAACH4211R1ZF</v>
      </c>
      <c r="E725" s="51">
        <v>5510050623</v>
      </c>
      <c r="F725" s="69">
        <v>43650</v>
      </c>
      <c r="G725" s="69"/>
      <c r="H725" s="69"/>
      <c r="I725" s="69"/>
      <c r="J725" s="69"/>
      <c r="K725" s="69"/>
      <c r="L725" s="41" t="s">
        <v>787</v>
      </c>
      <c r="M725" s="12" t="s">
        <v>1545</v>
      </c>
      <c r="N725" s="28">
        <v>21235.200000000001</v>
      </c>
      <c r="O725" s="20">
        <f t="shared" si="14"/>
        <v>3822.3160000000003</v>
      </c>
      <c r="P725" s="284">
        <v>0</v>
      </c>
      <c r="Q725" s="284">
        <v>1911.1580000000001</v>
      </c>
      <c r="R725" s="284">
        <v>1911.1580000000001</v>
      </c>
      <c r="S725" s="284">
        <v>0</v>
      </c>
      <c r="T725" s="27">
        <v>25057.516</v>
      </c>
      <c r="U725" s="53">
        <v>1920</v>
      </c>
      <c r="V725" s="12">
        <v>85129000</v>
      </c>
      <c r="W725" s="20">
        <f>VLOOKUP(V725,'MASTER PUR-HSN'!$A$4:$E$506,5,FALSE)</f>
        <v>18</v>
      </c>
      <c r="X725" s="12" t="s">
        <v>1482</v>
      </c>
      <c r="Y725" s="41" t="str">
        <f>VLOOKUP(C725,'MASTER PURCHASE PARTY'!$B$4:$E$50002,4,FALSE)</f>
        <v>Local</v>
      </c>
    </row>
    <row r="726" spans="1:25">
      <c r="A726" s="45">
        <v>43647</v>
      </c>
      <c r="B726" s="35">
        <v>41</v>
      </c>
      <c r="C726" s="50" t="s">
        <v>789</v>
      </c>
      <c r="D726" s="41" t="str">
        <f>VLOOKUP(C726,'MASTER PURCHASE PARTY'!$B$4:$E$50002,2,FALSE)</f>
        <v>27AAACT1848E1ZH</v>
      </c>
      <c r="E726" s="56" t="s">
        <v>1100</v>
      </c>
      <c r="F726" s="69">
        <v>43650</v>
      </c>
      <c r="G726" s="69"/>
      <c r="H726" s="69"/>
      <c r="I726" s="69"/>
      <c r="J726" s="69"/>
      <c r="K726" s="69"/>
      <c r="L726" s="41" t="s">
        <v>787</v>
      </c>
      <c r="M726" s="12" t="s">
        <v>1545</v>
      </c>
      <c r="N726" s="28">
        <v>9229.6</v>
      </c>
      <c r="O726" s="20">
        <f t="shared" si="14"/>
        <v>2584.0079999999998</v>
      </c>
      <c r="P726" s="284">
        <v>0</v>
      </c>
      <c r="Q726" s="284">
        <v>1292.0039999999999</v>
      </c>
      <c r="R726" s="284">
        <v>1292.0039999999999</v>
      </c>
      <c r="S726" s="284">
        <v>0</v>
      </c>
      <c r="T726" s="27">
        <v>11813.618</v>
      </c>
      <c r="U726" s="53">
        <v>60</v>
      </c>
      <c r="V726" s="12">
        <v>87089900</v>
      </c>
      <c r="W726" s="20">
        <f>VLOOKUP(V726,'MASTER PUR-HSN'!$A$4:$E$506,5,FALSE)</f>
        <v>28</v>
      </c>
      <c r="X726" s="12" t="s">
        <v>1482</v>
      </c>
      <c r="Y726" s="41" t="str">
        <f>VLOOKUP(C726,'MASTER PURCHASE PARTY'!$B$4:$E$50002,4,FALSE)</f>
        <v>Local</v>
      </c>
    </row>
    <row r="727" spans="1:25">
      <c r="A727" s="45">
        <v>43647</v>
      </c>
      <c r="B727" s="35">
        <v>42</v>
      </c>
      <c r="C727" s="50" t="s">
        <v>831</v>
      </c>
      <c r="D727" s="41" t="str">
        <f>VLOOKUP(C727,'MASTER PURCHASE PARTY'!$B$4:$E$50002,2,FALSE)</f>
        <v>27AAACU2414K1ZF</v>
      </c>
      <c r="E727" s="56" t="s">
        <v>2024</v>
      </c>
      <c r="F727" s="69">
        <v>43650</v>
      </c>
      <c r="G727" s="69"/>
      <c r="H727" s="69"/>
      <c r="I727" s="69"/>
      <c r="J727" s="69"/>
      <c r="K727" s="69"/>
      <c r="L727" s="41" t="s">
        <v>795</v>
      </c>
      <c r="M727" s="12" t="s">
        <v>1545</v>
      </c>
      <c r="N727" s="28">
        <v>5</v>
      </c>
      <c r="O727" s="20">
        <f t="shared" si="14"/>
        <v>0.9</v>
      </c>
      <c r="P727" s="284">
        <v>0</v>
      </c>
      <c r="Q727" s="284">
        <v>0.45</v>
      </c>
      <c r="R727" s="284">
        <v>0.45</v>
      </c>
      <c r="S727" s="284">
        <v>0</v>
      </c>
      <c r="T727" s="27">
        <v>5.9</v>
      </c>
      <c r="U727" s="53">
        <v>0</v>
      </c>
      <c r="V727" s="12">
        <v>9971</v>
      </c>
      <c r="W727" s="20">
        <f>VLOOKUP(V727,'MASTER PUR-HSN'!$A$4:$E$506,5,FALSE)</f>
        <v>18</v>
      </c>
      <c r="X727" s="12" t="s">
        <v>1482</v>
      </c>
      <c r="Y727" s="41" t="str">
        <f>VLOOKUP(C727,'MASTER PURCHASE PARTY'!$B$4:$E$50002,4,FALSE)</f>
        <v>Local</v>
      </c>
    </row>
    <row r="728" spans="1:25">
      <c r="A728" s="45">
        <v>43647</v>
      </c>
      <c r="B728" s="35">
        <v>43</v>
      </c>
      <c r="C728" s="74" t="s">
        <v>1101</v>
      </c>
      <c r="D728" s="41" t="str">
        <f>VLOOKUP(C728,'MASTER PURCHASE PARTY'!$B$4:$E$50002,2,FALSE)</f>
        <v>29AACCT3705E1ZJ</v>
      </c>
      <c r="E728" s="56" t="s">
        <v>1103</v>
      </c>
      <c r="F728" s="69">
        <v>43651</v>
      </c>
      <c r="G728" s="69"/>
      <c r="H728" s="69"/>
      <c r="I728" s="69"/>
      <c r="J728" s="69"/>
      <c r="K728" s="69"/>
      <c r="L728" s="41" t="s">
        <v>795</v>
      </c>
      <c r="M728" s="12" t="s">
        <v>1545</v>
      </c>
      <c r="N728" s="28">
        <v>10800</v>
      </c>
      <c r="O728" s="20">
        <f t="shared" si="14"/>
        <v>1944</v>
      </c>
      <c r="P728" s="284">
        <v>1944</v>
      </c>
      <c r="Q728" s="284">
        <v>0</v>
      </c>
      <c r="R728" s="284">
        <v>0</v>
      </c>
      <c r="S728" s="284">
        <v>0</v>
      </c>
      <c r="T728" s="27">
        <v>12744</v>
      </c>
      <c r="U728" s="53">
        <v>60</v>
      </c>
      <c r="V728" s="12">
        <v>998313</v>
      </c>
      <c r="W728" s="20">
        <f>VLOOKUP(V728,'MASTER PUR-HSN'!$A$4:$E$506,5,FALSE)</f>
        <v>18</v>
      </c>
      <c r="X728" s="12" t="s">
        <v>1482</v>
      </c>
      <c r="Y728" s="41" t="str">
        <f>VLOOKUP(C728,'MASTER PURCHASE PARTY'!$B$4:$E$50002,4,FALSE)</f>
        <v>Oms</v>
      </c>
    </row>
    <row r="729" spans="1:25">
      <c r="A729" s="45">
        <v>43647</v>
      </c>
      <c r="B729" s="35">
        <v>44</v>
      </c>
      <c r="C729" s="50" t="s">
        <v>873</v>
      </c>
      <c r="D729" s="41" t="str">
        <f>VLOOKUP(C729,'MASTER PURCHASE PARTY'!$B$4:$E$50002,2,FALSE)</f>
        <v>27AACFA1881H1ZL</v>
      </c>
      <c r="E729" s="51">
        <v>3875</v>
      </c>
      <c r="F729" s="69">
        <v>43651</v>
      </c>
      <c r="G729" s="69"/>
      <c r="H729" s="69"/>
      <c r="I729" s="69"/>
      <c r="J729" s="69"/>
      <c r="K729" s="69"/>
      <c r="L729" s="41" t="s">
        <v>787</v>
      </c>
      <c r="M729" s="12" t="s">
        <v>1545</v>
      </c>
      <c r="N729" s="28">
        <v>7532</v>
      </c>
      <c r="O729" s="20">
        <f t="shared" si="14"/>
        <v>2108.96</v>
      </c>
      <c r="P729" s="284">
        <v>0</v>
      </c>
      <c r="Q729" s="284">
        <v>1054.48</v>
      </c>
      <c r="R729" s="284">
        <v>1054.48</v>
      </c>
      <c r="S729" s="284">
        <v>0</v>
      </c>
      <c r="T729" s="27">
        <v>9640.9599999999991</v>
      </c>
      <c r="U729" s="53">
        <v>2720</v>
      </c>
      <c r="V729" s="12">
        <v>87141900</v>
      </c>
      <c r="W729" s="20">
        <f>VLOOKUP(V729,'MASTER PUR-HSN'!$A$4:$E$506,5,FALSE)</f>
        <v>28</v>
      </c>
      <c r="X729" s="12" t="s">
        <v>1482</v>
      </c>
      <c r="Y729" s="41" t="str">
        <f>VLOOKUP(C729,'MASTER PURCHASE PARTY'!$B$4:$E$50002,4,FALSE)</f>
        <v>Local</v>
      </c>
    </row>
    <row r="730" spans="1:25">
      <c r="A730" s="45">
        <v>43647</v>
      </c>
      <c r="B730" s="35">
        <v>45</v>
      </c>
      <c r="C730" s="50" t="s">
        <v>786</v>
      </c>
      <c r="D730" s="41" t="str">
        <f>VLOOKUP(C730,'MASTER PURCHASE PARTY'!$B$4:$E$50002,2,FALSE)</f>
        <v>27AAECM8871A1ZF</v>
      </c>
      <c r="E730" s="51">
        <v>192003228</v>
      </c>
      <c r="F730" s="69">
        <v>43651</v>
      </c>
      <c r="G730" s="69"/>
      <c r="H730" s="69"/>
      <c r="I730" s="69"/>
      <c r="J730" s="69"/>
      <c r="K730" s="69"/>
      <c r="L730" s="41" t="s">
        <v>787</v>
      </c>
      <c r="M730" s="12" t="s">
        <v>1545</v>
      </c>
      <c r="N730" s="28">
        <v>17483.52</v>
      </c>
      <c r="O730" s="20">
        <f t="shared" si="14"/>
        <v>4895.3856000000005</v>
      </c>
      <c r="P730" s="284">
        <v>0</v>
      </c>
      <c r="Q730" s="284">
        <v>2447.6928000000003</v>
      </c>
      <c r="R730" s="284">
        <v>2447.6928000000003</v>
      </c>
      <c r="S730" s="284">
        <v>0</v>
      </c>
      <c r="T730" s="27">
        <v>22378.895600000003</v>
      </c>
      <c r="U730" s="53">
        <v>12</v>
      </c>
      <c r="V730" s="12">
        <v>87089900</v>
      </c>
      <c r="W730" s="20">
        <f>VLOOKUP(V730,'MASTER PUR-HSN'!$A$4:$E$506,5,FALSE)</f>
        <v>28</v>
      </c>
      <c r="X730" s="12" t="s">
        <v>1482</v>
      </c>
      <c r="Y730" s="41" t="str">
        <f>VLOOKUP(C730,'MASTER PURCHASE PARTY'!$B$4:$E$50002,4,FALSE)</f>
        <v>Local</v>
      </c>
    </row>
    <row r="731" spans="1:25">
      <c r="A731" s="45">
        <v>43647</v>
      </c>
      <c r="B731" s="35">
        <v>46</v>
      </c>
      <c r="C731" s="50" t="s">
        <v>927</v>
      </c>
      <c r="D731" s="41" t="str">
        <f>VLOOKUP(C731,'MASTER PURCHASE PARTY'!$B$4:$E$50002,2,FALSE)</f>
        <v>27AJZPM2520M1ZL</v>
      </c>
      <c r="E731" s="56" t="s">
        <v>1104</v>
      </c>
      <c r="F731" s="69">
        <v>43649</v>
      </c>
      <c r="G731" s="69"/>
      <c r="H731" s="69"/>
      <c r="I731" s="69"/>
      <c r="J731" s="69"/>
      <c r="K731" s="69"/>
      <c r="L731" s="41" t="s">
        <v>787</v>
      </c>
      <c r="M731" s="12" t="s">
        <v>1545</v>
      </c>
      <c r="N731" s="28">
        <v>10000</v>
      </c>
      <c r="O731" s="20">
        <f t="shared" si="14"/>
        <v>1800</v>
      </c>
      <c r="P731" s="284">
        <v>0</v>
      </c>
      <c r="Q731" s="284">
        <v>900</v>
      </c>
      <c r="R731" s="284">
        <v>900</v>
      </c>
      <c r="S731" s="284">
        <v>0</v>
      </c>
      <c r="T731" s="27">
        <v>11800</v>
      </c>
      <c r="U731" s="53">
        <v>1000</v>
      </c>
      <c r="V731" s="12">
        <v>68052090</v>
      </c>
      <c r="W731" s="20">
        <f>VLOOKUP(V731,'MASTER PUR-HSN'!$A$4:$E$506,5,FALSE)</f>
        <v>18</v>
      </c>
      <c r="X731" s="12" t="s">
        <v>1482</v>
      </c>
      <c r="Y731" s="41" t="str">
        <f>VLOOKUP(C731,'MASTER PURCHASE PARTY'!$B$4:$E$50002,4,FALSE)</f>
        <v>Local</v>
      </c>
    </row>
    <row r="732" spans="1:25">
      <c r="A732" s="45">
        <v>43647</v>
      </c>
      <c r="B732" s="35">
        <v>47</v>
      </c>
      <c r="C732" s="74" t="s">
        <v>1105</v>
      </c>
      <c r="D732" s="41" t="str">
        <f>VLOOKUP(C732,'MASTER PURCHASE PARTY'!$B$4:$E$50002,2,FALSE)</f>
        <v>27AAAFG1674N1Z5</v>
      </c>
      <c r="E732" s="56" t="s">
        <v>1107</v>
      </c>
      <c r="F732" s="69">
        <v>43649</v>
      </c>
      <c r="G732" s="69"/>
      <c r="H732" s="69"/>
      <c r="I732" s="69"/>
      <c r="J732" s="69"/>
      <c r="K732" s="69"/>
      <c r="L732" s="41" t="s">
        <v>787</v>
      </c>
      <c r="M732" s="12" t="s">
        <v>1545</v>
      </c>
      <c r="N732" s="28">
        <v>80300</v>
      </c>
      <c r="O732" s="20">
        <f t="shared" si="14"/>
        <v>14454</v>
      </c>
      <c r="P732" s="284">
        <v>0</v>
      </c>
      <c r="Q732" s="284">
        <v>7227</v>
      </c>
      <c r="R732" s="284">
        <v>7227</v>
      </c>
      <c r="S732" s="284">
        <v>0</v>
      </c>
      <c r="T732" s="27">
        <v>94754</v>
      </c>
      <c r="U732" s="53">
        <v>100</v>
      </c>
      <c r="V732" s="12">
        <v>84663020</v>
      </c>
      <c r="W732" s="20">
        <f>VLOOKUP(V732,'MASTER PUR-HSN'!$A$4:$E$506,5,FALSE)</f>
        <v>18</v>
      </c>
      <c r="X732" s="12" t="s">
        <v>1482</v>
      </c>
      <c r="Y732" s="41" t="str">
        <f>VLOOKUP(C732,'MASTER PURCHASE PARTY'!$B$4:$E$50002,4,FALSE)</f>
        <v>Local</v>
      </c>
    </row>
    <row r="733" spans="1:25">
      <c r="A733" s="45">
        <v>43647</v>
      </c>
      <c r="B733" s="35">
        <v>48</v>
      </c>
      <c r="C733" s="50" t="s">
        <v>930</v>
      </c>
      <c r="D733" s="41" t="str">
        <f>VLOOKUP(C733,'MASTER PURCHASE PARTY'!$B$4:$E$50002,2,FALSE)</f>
        <v>27AASCS9231J1ZO</v>
      </c>
      <c r="E733" s="56" t="s">
        <v>1108</v>
      </c>
      <c r="F733" s="69">
        <v>43647</v>
      </c>
      <c r="G733" s="69"/>
      <c r="H733" s="69"/>
      <c r="I733" s="69"/>
      <c r="J733" s="69"/>
      <c r="K733" s="69"/>
      <c r="L733" s="41" t="s">
        <v>795</v>
      </c>
      <c r="M733" s="12" t="s">
        <v>1545</v>
      </c>
      <c r="N733" s="28">
        <v>24008</v>
      </c>
      <c r="O733" s="20">
        <f t="shared" si="14"/>
        <v>4321.4400000000005</v>
      </c>
      <c r="P733" s="284">
        <v>0</v>
      </c>
      <c r="Q733" s="284">
        <v>2160.7200000000003</v>
      </c>
      <c r="R733" s="284">
        <v>2160.7200000000003</v>
      </c>
      <c r="S733" s="284">
        <v>0</v>
      </c>
      <c r="T733" s="27">
        <v>28330.000000000004</v>
      </c>
      <c r="U733" s="53">
        <v>0</v>
      </c>
      <c r="V733" s="12">
        <v>998519</v>
      </c>
      <c r="W733" s="20">
        <f>VLOOKUP(V733,'MASTER PUR-HSN'!$A$4:$E$506,5,FALSE)</f>
        <v>18</v>
      </c>
      <c r="X733" s="12" t="s">
        <v>1482</v>
      </c>
      <c r="Y733" s="41" t="str">
        <f>VLOOKUP(C733,'MASTER PURCHASE PARTY'!$B$4:$E$50002,4,FALSE)</f>
        <v>Local</v>
      </c>
    </row>
    <row r="734" spans="1:25">
      <c r="A734" s="45">
        <v>43647</v>
      </c>
      <c r="B734" s="35">
        <v>49</v>
      </c>
      <c r="C734" s="50" t="s">
        <v>789</v>
      </c>
      <c r="D734" s="41" t="str">
        <f>VLOOKUP(C734,'MASTER PURCHASE PARTY'!$B$4:$E$50002,2,FALSE)</f>
        <v>27AAACT1848E1ZH</v>
      </c>
      <c r="E734" s="56" t="s">
        <v>1109</v>
      </c>
      <c r="F734" s="69">
        <v>43651</v>
      </c>
      <c r="G734" s="69"/>
      <c r="H734" s="69"/>
      <c r="I734" s="69"/>
      <c r="J734" s="69"/>
      <c r="K734" s="69"/>
      <c r="L734" s="41" t="s">
        <v>787</v>
      </c>
      <c r="M734" s="12" t="s">
        <v>1545</v>
      </c>
      <c r="N734" s="28">
        <v>7032.5</v>
      </c>
      <c r="O734" s="20">
        <f t="shared" si="14"/>
        <v>1970.0000000000002</v>
      </c>
      <c r="P734" s="284">
        <v>0</v>
      </c>
      <c r="Q734" s="284">
        <v>985.00000000000011</v>
      </c>
      <c r="R734" s="284">
        <v>985.00000000000011</v>
      </c>
      <c r="S734" s="284">
        <v>0</v>
      </c>
      <c r="T734" s="27">
        <v>9002.5</v>
      </c>
      <c r="U734" s="53">
        <v>50</v>
      </c>
      <c r="V734" s="12">
        <v>87089900</v>
      </c>
      <c r="W734" s="20">
        <f>VLOOKUP(V734,'MASTER PUR-HSN'!$A$4:$E$506,5,FALSE)</f>
        <v>28</v>
      </c>
      <c r="X734" s="12" t="s">
        <v>1482</v>
      </c>
      <c r="Y734" s="41" t="str">
        <f>VLOOKUP(C734,'MASTER PURCHASE PARTY'!$B$4:$E$50002,4,FALSE)</f>
        <v>Local</v>
      </c>
    </row>
    <row r="735" spans="1:25">
      <c r="A735" s="45">
        <v>43647</v>
      </c>
      <c r="B735" s="35">
        <v>50</v>
      </c>
      <c r="C735" s="50" t="s">
        <v>930</v>
      </c>
      <c r="D735" s="41" t="str">
        <f>VLOOKUP(C735,'MASTER PURCHASE PARTY'!$B$4:$E$50002,2,FALSE)</f>
        <v>27AASCS9231J1ZO</v>
      </c>
      <c r="E735" s="56" t="s">
        <v>1110</v>
      </c>
      <c r="F735" s="69">
        <v>43647</v>
      </c>
      <c r="G735" s="69"/>
      <c r="H735" s="69"/>
      <c r="I735" s="69"/>
      <c r="J735" s="69"/>
      <c r="K735" s="69"/>
      <c r="L735" s="41" t="s">
        <v>795</v>
      </c>
      <c r="M735" s="12" t="s">
        <v>1545</v>
      </c>
      <c r="N735" s="28">
        <v>798440</v>
      </c>
      <c r="O735" s="20">
        <f t="shared" si="14"/>
        <v>143719.19999999998</v>
      </c>
      <c r="P735" s="284">
        <v>0</v>
      </c>
      <c r="Q735" s="284">
        <v>71859.599999999991</v>
      </c>
      <c r="R735" s="284">
        <v>71859.599999999991</v>
      </c>
      <c r="S735" s="284">
        <v>0</v>
      </c>
      <c r="T735" s="27">
        <v>942159</v>
      </c>
      <c r="U735" s="53">
        <v>0</v>
      </c>
      <c r="V735" s="12">
        <v>998519</v>
      </c>
      <c r="W735" s="20">
        <f>VLOOKUP(V735,'MASTER PUR-HSN'!$A$4:$E$506,5,FALSE)</f>
        <v>18</v>
      </c>
      <c r="X735" s="12" t="s">
        <v>1482</v>
      </c>
      <c r="Y735" s="41" t="str">
        <f>VLOOKUP(C735,'MASTER PURCHASE PARTY'!$B$4:$E$50002,4,FALSE)</f>
        <v>Local</v>
      </c>
    </row>
    <row r="736" spans="1:25">
      <c r="A736" s="45">
        <v>43647</v>
      </c>
      <c r="B736" s="35">
        <v>51</v>
      </c>
      <c r="C736" s="50" t="s">
        <v>789</v>
      </c>
      <c r="D736" s="41" t="str">
        <f>VLOOKUP(C736,'MASTER PURCHASE PARTY'!$B$4:$E$50002,2,FALSE)</f>
        <v>27AAACT1848E1ZH</v>
      </c>
      <c r="E736" s="56" t="s">
        <v>1111</v>
      </c>
      <c r="F736" s="69">
        <v>43651</v>
      </c>
      <c r="G736" s="69"/>
      <c r="H736" s="69"/>
      <c r="I736" s="69"/>
      <c r="J736" s="69"/>
      <c r="K736" s="69"/>
      <c r="L736" s="41" t="s">
        <v>787</v>
      </c>
      <c r="M736" s="12" t="s">
        <v>1545</v>
      </c>
      <c r="N736" s="28">
        <v>12011.06</v>
      </c>
      <c r="O736" s="20">
        <f t="shared" si="14"/>
        <v>3363.9967999999999</v>
      </c>
      <c r="P736" s="284">
        <v>0</v>
      </c>
      <c r="Q736" s="284">
        <v>1681.9983999999999</v>
      </c>
      <c r="R736" s="284">
        <v>1681.9983999999999</v>
      </c>
      <c r="S736" s="284">
        <v>0</v>
      </c>
      <c r="T736" s="27">
        <v>15375.0568</v>
      </c>
      <c r="U736" s="53">
        <v>82</v>
      </c>
      <c r="V736" s="12">
        <v>87089900</v>
      </c>
      <c r="W736" s="20">
        <f>VLOOKUP(V736,'MASTER PUR-HSN'!$A$4:$E$506,5,FALSE)</f>
        <v>28</v>
      </c>
      <c r="X736" s="12" t="s">
        <v>1482</v>
      </c>
      <c r="Y736" s="41" t="str">
        <f>VLOOKUP(C736,'MASTER PURCHASE PARTY'!$B$4:$E$50002,4,FALSE)</f>
        <v>Local</v>
      </c>
    </row>
    <row r="737" spans="1:25">
      <c r="A737" s="45">
        <v>43647</v>
      </c>
      <c r="B737" s="35">
        <v>52</v>
      </c>
      <c r="C737" s="50" t="s">
        <v>873</v>
      </c>
      <c r="D737" s="41" t="str">
        <f>VLOOKUP(C737,'MASTER PURCHASE PARTY'!$B$4:$E$50002,2,FALSE)</f>
        <v>27AACFA1881H1ZL</v>
      </c>
      <c r="E737" s="51">
        <v>3911</v>
      </c>
      <c r="F737" s="69">
        <v>43651</v>
      </c>
      <c r="G737" s="69"/>
      <c r="H737" s="69"/>
      <c r="I737" s="69"/>
      <c r="J737" s="69"/>
      <c r="K737" s="69"/>
      <c r="L737" s="41" t="s">
        <v>787</v>
      </c>
      <c r="M737" s="12" t="s">
        <v>1545</v>
      </c>
      <c r="N737" s="28">
        <v>10564</v>
      </c>
      <c r="O737" s="20">
        <f t="shared" si="14"/>
        <v>2957.92</v>
      </c>
      <c r="P737" s="284">
        <v>0</v>
      </c>
      <c r="Q737" s="284">
        <v>1478.96</v>
      </c>
      <c r="R737" s="284">
        <v>1478.96</v>
      </c>
      <c r="S737" s="284">
        <v>0</v>
      </c>
      <c r="T737" s="27">
        <v>13521.919999999998</v>
      </c>
      <c r="U737" s="53">
        <v>3800</v>
      </c>
      <c r="V737" s="12">
        <v>87141900</v>
      </c>
      <c r="W737" s="20">
        <f>VLOOKUP(V737,'MASTER PUR-HSN'!$A$4:$E$506,5,FALSE)</f>
        <v>28</v>
      </c>
      <c r="X737" s="12" t="s">
        <v>1482</v>
      </c>
      <c r="Y737" s="41" t="str">
        <f>VLOOKUP(C737,'MASTER PURCHASE PARTY'!$B$4:$E$50002,4,FALSE)</f>
        <v>Local</v>
      </c>
    </row>
    <row r="738" spans="1:25">
      <c r="A738" s="45">
        <v>43647</v>
      </c>
      <c r="B738" s="35">
        <v>53</v>
      </c>
      <c r="C738" s="50" t="s">
        <v>786</v>
      </c>
      <c r="D738" s="41" t="str">
        <f>VLOOKUP(C738,'MASTER PURCHASE PARTY'!$B$4:$E$50002,2,FALSE)</f>
        <v>27AAECM8871A1ZF</v>
      </c>
      <c r="E738" s="51">
        <v>192003248</v>
      </c>
      <c r="F738" s="69">
        <v>43651</v>
      </c>
      <c r="G738" s="69"/>
      <c r="H738" s="69"/>
      <c r="I738" s="69"/>
      <c r="J738" s="69"/>
      <c r="K738" s="69"/>
      <c r="L738" s="41" t="s">
        <v>787</v>
      </c>
      <c r="M738" s="12" t="s">
        <v>1545</v>
      </c>
      <c r="N738" s="28">
        <v>17483.52</v>
      </c>
      <c r="O738" s="20">
        <f t="shared" si="14"/>
        <v>4895.3856000000005</v>
      </c>
      <c r="P738" s="284">
        <v>0</v>
      </c>
      <c r="Q738" s="284">
        <v>2447.6928000000003</v>
      </c>
      <c r="R738" s="284">
        <v>2447.6928000000003</v>
      </c>
      <c r="S738" s="284">
        <v>0</v>
      </c>
      <c r="T738" s="27">
        <v>22378.895600000003</v>
      </c>
      <c r="U738" s="53">
        <v>12</v>
      </c>
      <c r="V738" s="12">
        <v>87089900</v>
      </c>
      <c r="W738" s="20">
        <f>VLOOKUP(V738,'MASTER PUR-HSN'!$A$4:$E$506,5,FALSE)</f>
        <v>28</v>
      </c>
      <c r="X738" s="12" t="s">
        <v>1482</v>
      </c>
      <c r="Y738" s="41" t="str">
        <f>VLOOKUP(C738,'MASTER PURCHASE PARTY'!$B$4:$E$50002,4,FALSE)</f>
        <v>Local</v>
      </c>
    </row>
    <row r="739" spans="1:25">
      <c r="A739" s="45">
        <v>43647</v>
      </c>
      <c r="B739" s="35">
        <v>54</v>
      </c>
      <c r="C739" s="50" t="s">
        <v>812</v>
      </c>
      <c r="D739" s="41" t="str">
        <f>VLOOKUP(C739,'MASTER PURCHASE PARTY'!$B$4:$E$50002,2,FALSE)</f>
        <v>27AAACH4211R1ZF</v>
      </c>
      <c r="E739" s="51">
        <v>5510050742</v>
      </c>
      <c r="F739" s="69">
        <v>43651</v>
      </c>
      <c r="G739" s="69"/>
      <c r="H739" s="69"/>
      <c r="I739" s="69"/>
      <c r="J739" s="69"/>
      <c r="K739" s="69"/>
      <c r="L739" s="41" t="s">
        <v>787</v>
      </c>
      <c r="M739" s="12" t="s">
        <v>1545</v>
      </c>
      <c r="N739" s="28">
        <v>23889.599999999999</v>
      </c>
      <c r="O739" s="20">
        <f t="shared" si="14"/>
        <v>4300.1279999999997</v>
      </c>
      <c r="P739" s="284">
        <v>0</v>
      </c>
      <c r="Q739" s="284">
        <v>2150.0639999999999</v>
      </c>
      <c r="R739" s="284">
        <v>2150.0639999999999</v>
      </c>
      <c r="S739" s="284">
        <v>0</v>
      </c>
      <c r="T739" s="27">
        <v>28189.717999999997</v>
      </c>
      <c r="U739" s="53">
        <v>2160</v>
      </c>
      <c r="V739" s="12">
        <v>85129000</v>
      </c>
      <c r="W739" s="20">
        <f>VLOOKUP(V739,'MASTER PUR-HSN'!$A$4:$E$506,5,FALSE)</f>
        <v>18</v>
      </c>
      <c r="X739" s="12" t="s">
        <v>1482</v>
      </c>
      <c r="Y739" s="41" t="str">
        <f>VLOOKUP(C739,'MASTER PURCHASE PARTY'!$B$4:$E$50002,4,FALSE)</f>
        <v>Local</v>
      </c>
    </row>
    <row r="740" spans="1:25">
      <c r="A740" s="45">
        <v>43647</v>
      </c>
      <c r="B740" s="35">
        <v>55</v>
      </c>
      <c r="C740" s="50" t="s">
        <v>834</v>
      </c>
      <c r="D740" s="41" t="str">
        <f>VLOOKUP(C740,'MASTER PURCHASE PARTY'!$B$4:$E$50002,2,FALSE)</f>
        <v>23AAACT6376M1ZZ</v>
      </c>
      <c r="E740" s="51">
        <v>19608702</v>
      </c>
      <c r="F740" s="69">
        <v>43651</v>
      </c>
      <c r="G740" s="69"/>
      <c r="H740" s="69"/>
      <c r="I740" s="69"/>
      <c r="J740" s="69"/>
      <c r="K740" s="69"/>
      <c r="L740" s="41" t="s">
        <v>787</v>
      </c>
      <c r="M740" s="12" t="s">
        <v>1545</v>
      </c>
      <c r="N740" s="28">
        <v>29700.880000000001</v>
      </c>
      <c r="O740" s="20">
        <f t="shared" si="14"/>
        <v>8316.2464</v>
      </c>
      <c r="P740" s="284">
        <v>8316.2464</v>
      </c>
      <c r="Q740" s="284">
        <v>0</v>
      </c>
      <c r="R740" s="284">
        <v>0</v>
      </c>
      <c r="S740" s="284">
        <v>0</v>
      </c>
      <c r="T740" s="27">
        <v>38017.116399999999</v>
      </c>
      <c r="U740" s="53">
        <v>54</v>
      </c>
      <c r="V740" s="12">
        <v>87081090</v>
      </c>
      <c r="W740" s="20">
        <f>VLOOKUP(V740,'MASTER PUR-HSN'!$A$4:$E$506,5,FALSE)</f>
        <v>28</v>
      </c>
      <c r="X740" s="12" t="s">
        <v>1482</v>
      </c>
      <c r="Y740" s="41" t="str">
        <f>VLOOKUP(C740,'MASTER PURCHASE PARTY'!$B$4:$E$50002,4,FALSE)</f>
        <v>Oms</v>
      </c>
    </row>
    <row r="741" spans="1:25">
      <c r="A741" s="45">
        <v>43647</v>
      </c>
      <c r="B741" s="35">
        <v>56</v>
      </c>
      <c r="C741" s="50" t="s">
        <v>796</v>
      </c>
      <c r="D741" s="41" t="str">
        <f>VLOOKUP(C741,'MASTER PURCHASE PARTY'!$B$4:$E$50002,2,FALSE)</f>
        <v>27AAMFC2124K1ZG</v>
      </c>
      <c r="E741" s="51">
        <v>1123</v>
      </c>
      <c r="F741" s="69">
        <v>43651</v>
      </c>
      <c r="G741" s="69"/>
      <c r="H741" s="69"/>
      <c r="I741" s="69"/>
      <c r="J741" s="69"/>
      <c r="K741" s="69"/>
      <c r="L741" s="41" t="s">
        <v>787</v>
      </c>
      <c r="M741" s="12" t="s">
        <v>1545</v>
      </c>
      <c r="N741" s="28">
        <v>3424.05</v>
      </c>
      <c r="O741" s="20">
        <f t="shared" si="14"/>
        <v>616.32900000000006</v>
      </c>
      <c r="P741" s="284">
        <v>0</v>
      </c>
      <c r="Q741" s="284">
        <v>308.16450000000003</v>
      </c>
      <c r="R741" s="284">
        <v>308.16450000000003</v>
      </c>
      <c r="S741" s="284">
        <v>0</v>
      </c>
      <c r="T741" s="27">
        <v>4040.3789999999999</v>
      </c>
      <c r="U741" s="53">
        <v>213</v>
      </c>
      <c r="V741" s="12">
        <v>3919</v>
      </c>
      <c r="W741" s="20">
        <f>VLOOKUP(V741,'MASTER PUR-HSN'!$A$4:$E$506,5,FALSE)</f>
        <v>18</v>
      </c>
      <c r="X741" s="12" t="s">
        <v>1482</v>
      </c>
      <c r="Y741" s="41" t="str">
        <f>VLOOKUP(C741,'MASTER PURCHASE PARTY'!$B$4:$E$50002,4,FALSE)</f>
        <v>Local</v>
      </c>
    </row>
    <row r="742" spans="1:25">
      <c r="A742" s="45">
        <v>43647</v>
      </c>
      <c r="B742" s="35">
        <v>57</v>
      </c>
      <c r="C742" s="50" t="s">
        <v>873</v>
      </c>
      <c r="D742" s="41" t="str">
        <f>VLOOKUP(C742,'MASTER PURCHASE PARTY'!$B$4:$E$50002,2,FALSE)</f>
        <v>27AACFA1881H1ZL</v>
      </c>
      <c r="E742" s="51">
        <v>3974</v>
      </c>
      <c r="F742" s="69">
        <v>43652</v>
      </c>
      <c r="G742" s="69"/>
      <c r="H742" s="69"/>
      <c r="I742" s="69"/>
      <c r="J742" s="69"/>
      <c r="K742" s="69"/>
      <c r="L742" s="41" t="s">
        <v>787</v>
      </c>
      <c r="M742" s="12" t="s">
        <v>1545</v>
      </c>
      <c r="N742" s="28">
        <v>7217</v>
      </c>
      <c r="O742" s="20">
        <f t="shared" si="14"/>
        <v>2020.76</v>
      </c>
      <c r="P742" s="284">
        <v>0</v>
      </c>
      <c r="Q742" s="284">
        <v>1010.38</v>
      </c>
      <c r="R742" s="284">
        <v>1010.38</v>
      </c>
      <c r="S742" s="284">
        <v>0</v>
      </c>
      <c r="T742" s="27">
        <v>9237.7599999999984</v>
      </c>
      <c r="U742" s="53">
        <v>2620</v>
      </c>
      <c r="V742" s="12">
        <v>87141900</v>
      </c>
      <c r="W742" s="20">
        <f>VLOOKUP(V742,'MASTER PUR-HSN'!$A$4:$E$506,5,FALSE)</f>
        <v>28</v>
      </c>
      <c r="X742" s="12" t="s">
        <v>1482</v>
      </c>
      <c r="Y742" s="41" t="str">
        <f>VLOOKUP(C742,'MASTER PURCHASE PARTY'!$B$4:$E$50002,4,FALSE)</f>
        <v>Local</v>
      </c>
    </row>
    <row r="743" spans="1:25">
      <c r="A743" s="45">
        <v>43647</v>
      </c>
      <c r="B743" s="35">
        <v>58</v>
      </c>
      <c r="C743" s="50" t="s">
        <v>998</v>
      </c>
      <c r="D743" s="41" t="str">
        <f>VLOOKUP(C743,'MASTER PURCHASE PARTY'!$B$4:$E$50002,2,FALSE)</f>
        <v>06AAACM6984G1Z9</v>
      </c>
      <c r="E743" s="56" t="s">
        <v>1112</v>
      </c>
      <c r="F743" s="69">
        <v>43648</v>
      </c>
      <c r="G743" s="69"/>
      <c r="H743" s="69"/>
      <c r="I743" s="69"/>
      <c r="J743" s="69"/>
      <c r="K743" s="69"/>
      <c r="L743" s="41" t="s">
        <v>787</v>
      </c>
      <c r="M743" s="12" t="s">
        <v>1545</v>
      </c>
      <c r="N743" s="28">
        <v>22615</v>
      </c>
      <c r="O743" s="20">
        <f t="shared" si="14"/>
        <v>6332.2</v>
      </c>
      <c r="P743" s="284">
        <v>6332.2</v>
      </c>
      <c r="Q743" s="284">
        <v>0</v>
      </c>
      <c r="R743" s="284">
        <v>0</v>
      </c>
      <c r="S743" s="284">
        <v>0</v>
      </c>
      <c r="T743" s="27">
        <v>28947.200000000001</v>
      </c>
      <c r="U743" s="53">
        <v>500</v>
      </c>
      <c r="V743" s="12">
        <v>87081090</v>
      </c>
      <c r="W743" s="20">
        <f>VLOOKUP(V743,'MASTER PUR-HSN'!$A$4:$E$506,5,FALSE)</f>
        <v>28</v>
      </c>
      <c r="X743" s="12" t="s">
        <v>1482</v>
      </c>
      <c r="Y743" s="41" t="str">
        <f>VLOOKUP(C743,'MASTER PURCHASE PARTY'!$B$4:$E$50002,4,FALSE)</f>
        <v>Oms</v>
      </c>
    </row>
    <row r="744" spans="1:25">
      <c r="A744" s="45">
        <v>43647</v>
      </c>
      <c r="B744" s="35">
        <v>59</v>
      </c>
      <c r="C744" s="50" t="s">
        <v>812</v>
      </c>
      <c r="D744" s="41" t="str">
        <f>VLOOKUP(C744,'MASTER PURCHASE PARTY'!$B$4:$E$50002,2,FALSE)</f>
        <v>27AAACH4211R1ZF</v>
      </c>
      <c r="E744" s="51">
        <v>5510050883</v>
      </c>
      <c r="F744" s="69">
        <v>43652</v>
      </c>
      <c r="G744" s="69"/>
      <c r="H744" s="69"/>
      <c r="I744" s="69"/>
      <c r="J744" s="69"/>
      <c r="K744" s="69"/>
      <c r="L744" s="41" t="s">
        <v>787</v>
      </c>
      <c r="M744" s="12" t="s">
        <v>1545</v>
      </c>
      <c r="N744" s="28">
        <v>26544</v>
      </c>
      <c r="O744" s="20">
        <f t="shared" si="14"/>
        <v>4777.92</v>
      </c>
      <c r="P744" s="284">
        <v>0</v>
      </c>
      <c r="Q744" s="284">
        <v>2388.96</v>
      </c>
      <c r="R744" s="284">
        <v>2388.96</v>
      </c>
      <c r="S744" s="284">
        <v>0</v>
      </c>
      <c r="T744" s="27">
        <v>31321.919999999998</v>
      </c>
      <c r="U744" s="53">
        <v>2400</v>
      </c>
      <c r="V744" s="12">
        <v>85129000</v>
      </c>
      <c r="W744" s="20">
        <f>VLOOKUP(V744,'MASTER PUR-HSN'!$A$4:$E$506,5,FALSE)</f>
        <v>18</v>
      </c>
      <c r="X744" s="12" t="s">
        <v>1482</v>
      </c>
      <c r="Y744" s="41" t="str">
        <f>VLOOKUP(C744,'MASTER PURCHASE PARTY'!$B$4:$E$50002,4,FALSE)</f>
        <v>Local</v>
      </c>
    </row>
    <row r="745" spans="1:25">
      <c r="A745" s="45">
        <v>43647</v>
      </c>
      <c r="B745" s="35">
        <v>60</v>
      </c>
      <c r="C745" s="50" t="s">
        <v>873</v>
      </c>
      <c r="D745" s="41" t="str">
        <f>VLOOKUP(C745,'MASTER PURCHASE PARTY'!$B$4:$E$50002,2,FALSE)</f>
        <v>27AACFA1881H1ZL</v>
      </c>
      <c r="E745" s="51">
        <v>4007</v>
      </c>
      <c r="F745" s="69">
        <v>43653</v>
      </c>
      <c r="G745" s="69"/>
      <c r="H745" s="69"/>
      <c r="I745" s="69"/>
      <c r="J745" s="69"/>
      <c r="K745" s="69"/>
      <c r="L745" s="41" t="s">
        <v>787</v>
      </c>
      <c r="M745" s="12" t="s">
        <v>1545</v>
      </c>
      <c r="N745" s="28">
        <v>5560</v>
      </c>
      <c r="O745" s="20">
        <f t="shared" si="14"/>
        <v>1556.8</v>
      </c>
      <c r="P745" s="284">
        <v>0</v>
      </c>
      <c r="Q745" s="284">
        <v>778.4</v>
      </c>
      <c r="R745" s="284">
        <v>778.4</v>
      </c>
      <c r="S745" s="284">
        <v>0</v>
      </c>
      <c r="T745" s="27">
        <v>7116.7999999999993</v>
      </c>
      <c r="U745" s="53">
        <v>2000</v>
      </c>
      <c r="V745" s="12">
        <v>87141900</v>
      </c>
      <c r="W745" s="20">
        <f>VLOOKUP(V745,'MASTER PUR-HSN'!$A$4:$E$506,5,FALSE)</f>
        <v>28</v>
      </c>
      <c r="X745" s="12" t="s">
        <v>1482</v>
      </c>
      <c r="Y745" s="41" t="str">
        <f>VLOOKUP(C745,'MASTER PURCHASE PARTY'!$B$4:$E$50002,4,FALSE)</f>
        <v>Local</v>
      </c>
    </row>
    <row r="746" spans="1:25">
      <c r="A746" s="45">
        <v>43647</v>
      </c>
      <c r="B746" s="35">
        <v>61</v>
      </c>
      <c r="C746" s="50" t="s">
        <v>810</v>
      </c>
      <c r="D746" s="41" t="str">
        <f>VLOOKUP(C746,'MASTER PURCHASE PARTY'!$B$4:$E$50002,2,FALSE)</f>
        <v>27AMMPB3648M1ZO</v>
      </c>
      <c r="E746" s="51">
        <v>1797</v>
      </c>
      <c r="F746" s="69">
        <v>43653</v>
      </c>
      <c r="G746" s="69"/>
      <c r="H746" s="69"/>
      <c r="I746" s="69"/>
      <c r="J746" s="69"/>
      <c r="K746" s="69"/>
      <c r="L746" s="41" t="s">
        <v>787</v>
      </c>
      <c r="M746" s="12" t="s">
        <v>1545</v>
      </c>
      <c r="N746" s="28">
        <v>27588</v>
      </c>
      <c r="O746" s="20">
        <f t="shared" si="14"/>
        <v>4965.84</v>
      </c>
      <c r="P746" s="284">
        <v>0</v>
      </c>
      <c r="Q746" s="284">
        <v>2482.92</v>
      </c>
      <c r="R746" s="284">
        <v>2482.92</v>
      </c>
      <c r="S746" s="284">
        <v>0</v>
      </c>
      <c r="T746" s="27">
        <v>32553.999999999996</v>
      </c>
      <c r="U746" s="53">
        <v>1200</v>
      </c>
      <c r="V746" s="12">
        <v>85129000</v>
      </c>
      <c r="W746" s="20">
        <f>VLOOKUP(V746,'MASTER PUR-HSN'!$A$4:$E$506,5,FALSE)</f>
        <v>18</v>
      </c>
      <c r="X746" s="12" t="s">
        <v>1482</v>
      </c>
      <c r="Y746" s="41" t="str">
        <f>VLOOKUP(C746,'MASTER PURCHASE PARTY'!$B$4:$E$50002,4,FALSE)</f>
        <v>Local</v>
      </c>
    </row>
    <row r="747" spans="1:25">
      <c r="A747" s="45">
        <v>43647</v>
      </c>
      <c r="B747" s="35">
        <v>62</v>
      </c>
      <c r="C747" s="50" t="s">
        <v>810</v>
      </c>
      <c r="D747" s="41" t="str">
        <f>VLOOKUP(C747,'MASTER PURCHASE PARTY'!$B$4:$E$50002,2,FALSE)</f>
        <v>27AMMPB3648M1ZO</v>
      </c>
      <c r="E747" s="51">
        <v>1798</v>
      </c>
      <c r="F747" s="69">
        <v>43653</v>
      </c>
      <c r="G747" s="69"/>
      <c r="H747" s="69"/>
      <c r="I747" s="69"/>
      <c r="J747" s="69"/>
      <c r="K747" s="69"/>
      <c r="L747" s="41" t="s">
        <v>787</v>
      </c>
      <c r="M747" s="12" t="s">
        <v>1545</v>
      </c>
      <c r="N747" s="28">
        <v>43274.5</v>
      </c>
      <c r="O747" s="20">
        <f t="shared" si="14"/>
        <v>7789.41</v>
      </c>
      <c r="P747" s="284">
        <v>0</v>
      </c>
      <c r="Q747" s="284">
        <v>3894.7049999999999</v>
      </c>
      <c r="R747" s="284">
        <v>3894.7049999999999</v>
      </c>
      <c r="S747" s="284">
        <v>0</v>
      </c>
      <c r="T747" s="27">
        <v>51064</v>
      </c>
      <c r="U747" s="53">
        <v>1325</v>
      </c>
      <c r="V747" s="12">
        <v>85129000</v>
      </c>
      <c r="W747" s="20">
        <f>VLOOKUP(V747,'MASTER PUR-HSN'!$A$4:$E$506,5,FALSE)</f>
        <v>18</v>
      </c>
      <c r="X747" s="12" t="s">
        <v>1482</v>
      </c>
      <c r="Y747" s="41" t="str">
        <f>VLOOKUP(C747,'MASTER PURCHASE PARTY'!$B$4:$E$50002,4,FALSE)</f>
        <v>Local</v>
      </c>
    </row>
    <row r="748" spans="1:25">
      <c r="A748" s="45">
        <v>43647</v>
      </c>
      <c r="B748" s="35">
        <v>63</v>
      </c>
      <c r="C748" s="50" t="s">
        <v>796</v>
      </c>
      <c r="D748" s="41" t="str">
        <f>VLOOKUP(C748,'MASTER PURCHASE PARTY'!$B$4:$E$50002,2,FALSE)</f>
        <v>27AAMFC2124K1ZG</v>
      </c>
      <c r="E748" s="51">
        <v>1130</v>
      </c>
      <c r="F748" s="69">
        <v>43654</v>
      </c>
      <c r="G748" s="69"/>
      <c r="H748" s="69"/>
      <c r="I748" s="69"/>
      <c r="J748" s="69"/>
      <c r="K748" s="69"/>
      <c r="L748" s="41" t="s">
        <v>787</v>
      </c>
      <c r="M748" s="12" t="s">
        <v>1545</v>
      </c>
      <c r="N748" s="28">
        <v>135</v>
      </c>
      <c r="O748" s="20">
        <f t="shared" si="14"/>
        <v>24.3</v>
      </c>
      <c r="P748" s="284">
        <v>0</v>
      </c>
      <c r="Q748" s="284">
        <v>12.15</v>
      </c>
      <c r="R748" s="284">
        <v>12.15</v>
      </c>
      <c r="S748" s="284">
        <v>0</v>
      </c>
      <c r="T748" s="27">
        <v>159.30000000000001</v>
      </c>
      <c r="U748" s="53">
        <v>100</v>
      </c>
      <c r="V748" s="12">
        <v>4811</v>
      </c>
      <c r="W748" s="20">
        <f>VLOOKUP(V748,'MASTER PUR-HSN'!$A$4:$E$506,5,FALSE)</f>
        <v>18</v>
      </c>
      <c r="X748" s="12" t="s">
        <v>1482</v>
      </c>
      <c r="Y748" s="41" t="str">
        <f>VLOOKUP(C748,'MASTER PURCHASE PARTY'!$B$4:$E$50002,4,FALSE)</f>
        <v>Local</v>
      </c>
    </row>
    <row r="749" spans="1:25">
      <c r="A749" s="45">
        <v>43647</v>
      </c>
      <c r="B749" s="35">
        <v>64</v>
      </c>
      <c r="C749" s="50" t="s">
        <v>873</v>
      </c>
      <c r="D749" s="41" t="str">
        <f>VLOOKUP(C749,'MASTER PURCHASE PARTY'!$B$4:$E$50002,2,FALSE)</f>
        <v>27AACFA1881H1ZL</v>
      </c>
      <c r="E749" s="51">
        <v>4042</v>
      </c>
      <c r="F749" s="69">
        <v>43654</v>
      </c>
      <c r="G749" s="69"/>
      <c r="H749" s="69"/>
      <c r="I749" s="69"/>
      <c r="J749" s="69"/>
      <c r="K749" s="69"/>
      <c r="L749" s="41" t="s">
        <v>787</v>
      </c>
      <c r="M749" s="12" t="s">
        <v>1545</v>
      </c>
      <c r="N749" s="28">
        <v>8896</v>
      </c>
      <c r="O749" s="20">
        <f t="shared" si="14"/>
        <v>2490.8799999999997</v>
      </c>
      <c r="P749" s="284">
        <v>0</v>
      </c>
      <c r="Q749" s="284">
        <v>1245.4399999999998</v>
      </c>
      <c r="R749" s="284">
        <v>1245.4399999999998</v>
      </c>
      <c r="S749" s="284">
        <v>0</v>
      </c>
      <c r="T749" s="27">
        <v>11386.880000000001</v>
      </c>
      <c r="U749" s="53">
        <v>3200</v>
      </c>
      <c r="V749" s="12">
        <v>87141900</v>
      </c>
      <c r="W749" s="20">
        <f>VLOOKUP(V749,'MASTER PUR-HSN'!$A$4:$E$506,5,FALSE)</f>
        <v>28</v>
      </c>
      <c r="X749" s="12" t="s">
        <v>1482</v>
      </c>
      <c r="Y749" s="41" t="str">
        <f>VLOOKUP(C749,'MASTER PURCHASE PARTY'!$B$4:$E$50002,4,FALSE)</f>
        <v>Local</v>
      </c>
    </row>
    <row r="750" spans="1:25">
      <c r="A750" s="45">
        <v>43647</v>
      </c>
      <c r="B750" s="35">
        <v>65</v>
      </c>
      <c r="C750" s="50" t="s">
        <v>806</v>
      </c>
      <c r="D750" s="41" t="str">
        <f>VLOOKUP(C750,'MASTER PURCHASE PARTY'!$B$4:$E$50002,2,FALSE)</f>
        <v>27AAECD2713N1ZK</v>
      </c>
      <c r="E750" s="51">
        <v>7887985722</v>
      </c>
      <c r="F750" s="69">
        <v>43654</v>
      </c>
      <c r="G750" s="69"/>
      <c r="H750" s="69"/>
      <c r="I750" s="69"/>
      <c r="J750" s="69"/>
      <c r="K750" s="69"/>
      <c r="L750" s="41" t="s">
        <v>787</v>
      </c>
      <c r="M750" s="12" t="s">
        <v>1545</v>
      </c>
      <c r="N750" s="28">
        <v>12640</v>
      </c>
      <c r="O750" s="20">
        <f t="shared" si="14"/>
        <v>2275.2000000000003</v>
      </c>
      <c r="P750" s="284">
        <v>0</v>
      </c>
      <c r="Q750" s="284">
        <v>1137.6000000000001</v>
      </c>
      <c r="R750" s="284">
        <v>1137.6000000000001</v>
      </c>
      <c r="S750" s="284">
        <v>0</v>
      </c>
      <c r="T750" s="27">
        <v>14915</v>
      </c>
      <c r="U750" s="53">
        <v>24</v>
      </c>
      <c r="V750" s="12">
        <v>32082090</v>
      </c>
      <c r="W750" s="20">
        <f>VLOOKUP(V750,'MASTER PUR-HSN'!$A$4:$E$506,5,FALSE)</f>
        <v>18</v>
      </c>
      <c r="X750" s="12" t="s">
        <v>1482</v>
      </c>
      <c r="Y750" s="41" t="str">
        <f>VLOOKUP(C750,'MASTER PURCHASE PARTY'!$B$4:$E$50002,4,FALSE)</f>
        <v>Local</v>
      </c>
    </row>
    <row r="751" spans="1:25">
      <c r="A751" s="45">
        <v>43647</v>
      </c>
      <c r="B751" s="35">
        <v>66</v>
      </c>
      <c r="C751" s="50" t="s">
        <v>789</v>
      </c>
      <c r="D751" s="41" t="str">
        <f>VLOOKUP(C751,'MASTER PURCHASE PARTY'!$B$4:$E$50002,2,FALSE)</f>
        <v>27AAACT1848E1ZH</v>
      </c>
      <c r="E751" s="56" t="s">
        <v>1113</v>
      </c>
      <c r="F751" s="69">
        <v>43654</v>
      </c>
      <c r="G751" s="69"/>
      <c r="H751" s="69"/>
      <c r="I751" s="69"/>
      <c r="J751" s="69"/>
      <c r="K751" s="69"/>
      <c r="L751" s="41" t="s">
        <v>787</v>
      </c>
      <c r="M751" s="12" t="s">
        <v>1545</v>
      </c>
      <c r="N751" s="28">
        <v>5448.34</v>
      </c>
      <c r="O751" s="20">
        <f t="shared" si="14"/>
        <v>1523.9952000000001</v>
      </c>
      <c r="P751" s="284">
        <v>0</v>
      </c>
      <c r="Q751" s="284">
        <v>761.99760000000003</v>
      </c>
      <c r="R751" s="284">
        <v>761.99760000000003</v>
      </c>
      <c r="S751" s="284">
        <v>0</v>
      </c>
      <c r="T751" s="27">
        <v>6972.3351999999995</v>
      </c>
      <c r="U751" s="53">
        <v>36</v>
      </c>
      <c r="V751" s="12">
        <v>87089900</v>
      </c>
      <c r="W751" s="20">
        <f>VLOOKUP(V751,'MASTER PUR-HSN'!$A$4:$E$506,5,FALSE)</f>
        <v>28</v>
      </c>
      <c r="X751" s="12" t="s">
        <v>1482</v>
      </c>
      <c r="Y751" s="41" t="str">
        <f>VLOOKUP(C751,'MASTER PURCHASE PARTY'!$B$4:$E$50002,4,FALSE)</f>
        <v>Local</v>
      </c>
    </row>
    <row r="752" spans="1:25">
      <c r="A752" s="45">
        <v>43647</v>
      </c>
      <c r="B752" s="35">
        <v>67</v>
      </c>
      <c r="C752" s="50" t="s">
        <v>922</v>
      </c>
      <c r="D752" s="41" t="str">
        <f>VLOOKUP(C752,'MASTER PURCHASE PARTY'!$B$4:$E$50002,2,FALSE)</f>
        <v>27AAZFM6461A1ZY</v>
      </c>
      <c r="E752" s="51">
        <v>2623</v>
      </c>
      <c r="F752" s="69">
        <v>43654</v>
      </c>
      <c r="G752" s="69"/>
      <c r="H752" s="69"/>
      <c r="I752" s="69"/>
      <c r="J752" s="69"/>
      <c r="K752" s="69"/>
      <c r="L752" s="41" t="s">
        <v>787</v>
      </c>
      <c r="M752" s="12" t="s">
        <v>1545</v>
      </c>
      <c r="N752" s="28">
        <v>21427.200000000001</v>
      </c>
      <c r="O752" s="20">
        <f t="shared" si="14"/>
        <v>5999.6160000000009</v>
      </c>
      <c r="P752" s="284">
        <v>0</v>
      </c>
      <c r="Q752" s="284">
        <v>2999.8080000000004</v>
      </c>
      <c r="R752" s="284">
        <v>2999.8080000000004</v>
      </c>
      <c r="S752" s="284">
        <v>0</v>
      </c>
      <c r="T752" s="27">
        <v>27426.816000000003</v>
      </c>
      <c r="U752" s="53">
        <v>960</v>
      </c>
      <c r="V752" s="12">
        <v>87082900</v>
      </c>
      <c r="W752" s="20">
        <f>VLOOKUP(V752,'MASTER PUR-HSN'!$A$4:$E$506,5,FALSE)</f>
        <v>28</v>
      </c>
      <c r="X752" s="12" t="s">
        <v>1482</v>
      </c>
      <c r="Y752" s="41" t="str">
        <f>VLOOKUP(C752,'MASTER PURCHASE PARTY'!$B$4:$E$50002,4,FALSE)</f>
        <v>Local</v>
      </c>
    </row>
    <row r="753" spans="1:25">
      <c r="A753" s="45">
        <v>43647</v>
      </c>
      <c r="B753" s="35">
        <v>68</v>
      </c>
      <c r="C753" s="50" t="s">
        <v>922</v>
      </c>
      <c r="D753" s="41" t="str">
        <f>VLOOKUP(C753,'MASTER PURCHASE PARTY'!$B$4:$E$50002,2,FALSE)</f>
        <v>27AAZFM6461A1ZY</v>
      </c>
      <c r="E753" s="51">
        <v>2622</v>
      </c>
      <c r="F753" s="69">
        <v>43654</v>
      </c>
      <c r="G753" s="69"/>
      <c r="H753" s="69"/>
      <c r="I753" s="69"/>
      <c r="J753" s="69"/>
      <c r="K753" s="69"/>
      <c r="L753" s="41" t="s">
        <v>787</v>
      </c>
      <c r="M753" s="12" t="s">
        <v>1545</v>
      </c>
      <c r="N753" s="28">
        <v>17028</v>
      </c>
      <c r="O753" s="20">
        <f t="shared" si="14"/>
        <v>4767.84</v>
      </c>
      <c r="P753" s="284">
        <v>0</v>
      </c>
      <c r="Q753" s="284">
        <v>2383.92</v>
      </c>
      <c r="R753" s="284">
        <v>2383.92</v>
      </c>
      <c r="S753" s="284">
        <v>0</v>
      </c>
      <c r="T753" s="27">
        <v>21795.839999999997</v>
      </c>
      <c r="U753" s="53">
        <v>400</v>
      </c>
      <c r="V753" s="12">
        <v>87082900</v>
      </c>
      <c r="W753" s="20">
        <f>VLOOKUP(V753,'MASTER PUR-HSN'!$A$4:$E$506,5,FALSE)</f>
        <v>28</v>
      </c>
      <c r="X753" s="12" t="s">
        <v>1482</v>
      </c>
      <c r="Y753" s="41" t="str">
        <f>VLOOKUP(C753,'MASTER PURCHASE PARTY'!$B$4:$E$50002,4,FALSE)</f>
        <v>Local</v>
      </c>
    </row>
    <row r="754" spans="1:25">
      <c r="A754" s="45">
        <v>43647</v>
      </c>
      <c r="B754" s="35">
        <v>69</v>
      </c>
      <c r="C754" s="50" t="s">
        <v>812</v>
      </c>
      <c r="D754" s="41" t="str">
        <f>VLOOKUP(C754,'MASTER PURCHASE PARTY'!$B$4:$E$50002,2,FALSE)</f>
        <v>27AAACH4211R1ZF</v>
      </c>
      <c r="E754" s="51">
        <v>5510050976</v>
      </c>
      <c r="F754" s="69">
        <v>43654</v>
      </c>
      <c r="G754" s="69"/>
      <c r="H754" s="69"/>
      <c r="I754" s="69"/>
      <c r="J754" s="69"/>
      <c r="K754" s="69"/>
      <c r="L754" s="41" t="s">
        <v>787</v>
      </c>
      <c r="M754" s="12" t="s">
        <v>1545</v>
      </c>
      <c r="N754" s="28">
        <v>42470.400000000001</v>
      </c>
      <c r="O754" s="20">
        <f t="shared" si="14"/>
        <v>7644.6720000000005</v>
      </c>
      <c r="P754" s="284">
        <v>0</v>
      </c>
      <c r="Q754" s="284">
        <v>3822.3360000000002</v>
      </c>
      <c r="R754" s="284">
        <v>3822.3360000000002</v>
      </c>
      <c r="S754" s="284">
        <v>0</v>
      </c>
      <c r="T754" s="27">
        <v>50115.082000000009</v>
      </c>
      <c r="U754" s="53">
        <v>3840</v>
      </c>
      <c r="V754" s="12">
        <v>85129000</v>
      </c>
      <c r="W754" s="20">
        <f>VLOOKUP(V754,'MASTER PUR-HSN'!$A$4:$E$506,5,FALSE)</f>
        <v>18</v>
      </c>
      <c r="X754" s="12" t="s">
        <v>1482</v>
      </c>
      <c r="Y754" s="41" t="str">
        <f>VLOOKUP(C754,'MASTER PURCHASE PARTY'!$B$4:$E$50002,4,FALSE)</f>
        <v>Local</v>
      </c>
    </row>
    <row r="755" spans="1:25">
      <c r="A755" s="45">
        <v>43647</v>
      </c>
      <c r="B755" s="35">
        <v>70</v>
      </c>
      <c r="C755" s="50" t="s">
        <v>786</v>
      </c>
      <c r="D755" s="41" t="str">
        <f>VLOOKUP(C755,'MASTER PURCHASE PARTY'!$B$4:$E$50002,2,FALSE)</f>
        <v>27AAECM8871A1ZF</v>
      </c>
      <c r="E755" s="51">
        <v>192003339</v>
      </c>
      <c r="F755" s="69">
        <v>43654</v>
      </c>
      <c r="G755" s="69"/>
      <c r="H755" s="69"/>
      <c r="I755" s="69"/>
      <c r="J755" s="69"/>
      <c r="K755" s="69"/>
      <c r="L755" s="41" t="s">
        <v>787</v>
      </c>
      <c r="M755" s="12" t="s">
        <v>1545</v>
      </c>
      <c r="N755" s="28">
        <v>17483.52</v>
      </c>
      <c r="O755" s="20">
        <f t="shared" si="14"/>
        <v>4895.3856000000005</v>
      </c>
      <c r="P755" s="284">
        <v>0</v>
      </c>
      <c r="Q755" s="284">
        <v>2447.6928000000003</v>
      </c>
      <c r="R755" s="284">
        <v>2447.6928000000003</v>
      </c>
      <c r="S755" s="284">
        <v>0</v>
      </c>
      <c r="T755" s="27">
        <v>22378.895600000003</v>
      </c>
      <c r="U755" s="53">
        <v>12</v>
      </c>
      <c r="V755" s="12">
        <v>87089900</v>
      </c>
      <c r="W755" s="20">
        <f>VLOOKUP(V755,'MASTER PUR-HSN'!$A$4:$E$506,5,FALSE)</f>
        <v>28</v>
      </c>
      <c r="X755" s="12" t="s">
        <v>1482</v>
      </c>
      <c r="Y755" s="41" t="str">
        <f>VLOOKUP(C755,'MASTER PURCHASE PARTY'!$B$4:$E$50002,4,FALSE)</f>
        <v>Local</v>
      </c>
    </row>
    <row r="756" spans="1:25">
      <c r="A756" s="45">
        <v>43647</v>
      </c>
      <c r="B756" s="35">
        <v>71</v>
      </c>
      <c r="C756" s="50" t="s">
        <v>786</v>
      </c>
      <c r="D756" s="41" t="str">
        <f>VLOOKUP(C756,'MASTER PURCHASE PARTY'!$B$4:$E$50002,2,FALSE)</f>
        <v>27AAECM8871A1ZF</v>
      </c>
      <c r="E756" s="51">
        <v>192003342</v>
      </c>
      <c r="F756" s="69">
        <v>43654</v>
      </c>
      <c r="G756" s="69"/>
      <c r="H756" s="69"/>
      <c r="I756" s="69"/>
      <c r="J756" s="69"/>
      <c r="K756" s="69"/>
      <c r="L756" s="41" t="s">
        <v>787</v>
      </c>
      <c r="M756" s="12" t="s">
        <v>1545</v>
      </c>
      <c r="N756" s="28">
        <v>17483.52</v>
      </c>
      <c r="O756" s="20">
        <f t="shared" si="14"/>
        <v>4895.3856000000005</v>
      </c>
      <c r="P756" s="284">
        <v>0</v>
      </c>
      <c r="Q756" s="284">
        <v>2447.6928000000003</v>
      </c>
      <c r="R756" s="284">
        <v>2447.6928000000003</v>
      </c>
      <c r="S756" s="284">
        <v>0</v>
      </c>
      <c r="T756" s="27">
        <v>22378.895600000003</v>
      </c>
      <c r="U756" s="53">
        <v>12</v>
      </c>
      <c r="V756" s="12">
        <v>87089900</v>
      </c>
      <c r="W756" s="20">
        <f>VLOOKUP(V756,'MASTER PUR-HSN'!$A$4:$E$506,5,FALSE)</f>
        <v>28</v>
      </c>
      <c r="X756" s="12" t="s">
        <v>1482</v>
      </c>
      <c r="Y756" s="41" t="str">
        <f>VLOOKUP(C756,'MASTER PURCHASE PARTY'!$B$4:$E$50002,4,FALSE)</f>
        <v>Local</v>
      </c>
    </row>
    <row r="757" spans="1:25">
      <c r="A757" s="45">
        <v>43647</v>
      </c>
      <c r="B757" s="35">
        <v>72</v>
      </c>
      <c r="C757" s="50" t="s">
        <v>873</v>
      </c>
      <c r="D757" s="41" t="str">
        <f>VLOOKUP(C757,'MASTER PURCHASE PARTY'!$B$4:$E$50002,2,FALSE)</f>
        <v>27AACFA1881H1ZL</v>
      </c>
      <c r="E757" s="51">
        <v>4103</v>
      </c>
      <c r="F757" s="69">
        <v>43655</v>
      </c>
      <c r="G757" s="69"/>
      <c r="H757" s="69"/>
      <c r="I757" s="69"/>
      <c r="J757" s="69"/>
      <c r="K757" s="69"/>
      <c r="L757" s="41" t="s">
        <v>787</v>
      </c>
      <c r="M757" s="12" t="s">
        <v>1545</v>
      </c>
      <c r="N757" s="28">
        <v>6097</v>
      </c>
      <c r="O757" s="20">
        <f t="shared" si="14"/>
        <v>1707.1599999999999</v>
      </c>
      <c r="P757" s="284">
        <v>0</v>
      </c>
      <c r="Q757" s="284">
        <v>853.57999999999993</v>
      </c>
      <c r="R757" s="284">
        <v>853.57999999999993</v>
      </c>
      <c r="S757" s="284">
        <v>0</v>
      </c>
      <c r="T757" s="27">
        <v>7804.16</v>
      </c>
      <c r="U757" s="53">
        <v>2100</v>
      </c>
      <c r="V757" s="12">
        <v>87141900</v>
      </c>
      <c r="W757" s="20">
        <f>VLOOKUP(V757,'MASTER PUR-HSN'!$A$4:$E$506,5,FALSE)</f>
        <v>28</v>
      </c>
      <c r="X757" s="12" t="s">
        <v>1482</v>
      </c>
      <c r="Y757" s="41" t="str">
        <f>VLOOKUP(C757,'MASTER PURCHASE PARTY'!$B$4:$E$50002,4,FALSE)</f>
        <v>Local</v>
      </c>
    </row>
    <row r="758" spans="1:25">
      <c r="A758" s="45">
        <v>43647</v>
      </c>
      <c r="B758" s="35">
        <v>73</v>
      </c>
      <c r="C758" s="50" t="s">
        <v>922</v>
      </c>
      <c r="D758" s="41" t="str">
        <f>VLOOKUP(C758,'MASTER PURCHASE PARTY'!$B$4:$E$50002,2,FALSE)</f>
        <v>27AAZFM6461A1ZY</v>
      </c>
      <c r="E758" s="51">
        <v>2645</v>
      </c>
      <c r="F758" s="69">
        <v>43655</v>
      </c>
      <c r="G758" s="69"/>
      <c r="H758" s="69"/>
      <c r="I758" s="69"/>
      <c r="J758" s="69"/>
      <c r="K758" s="69"/>
      <c r="L758" s="41" t="s">
        <v>787</v>
      </c>
      <c r="M758" s="12" t="s">
        <v>1545</v>
      </c>
      <c r="N758" s="28">
        <v>21285</v>
      </c>
      <c r="O758" s="20">
        <f t="shared" si="14"/>
        <v>5959.8</v>
      </c>
      <c r="P758" s="284">
        <v>0</v>
      </c>
      <c r="Q758" s="284">
        <v>2979.9</v>
      </c>
      <c r="R758" s="284">
        <v>2979.9</v>
      </c>
      <c r="S758" s="284">
        <v>0</v>
      </c>
      <c r="T758" s="27">
        <v>27244.800000000003</v>
      </c>
      <c r="U758" s="53">
        <v>500</v>
      </c>
      <c r="V758" s="12">
        <v>87082900</v>
      </c>
      <c r="W758" s="20">
        <f>VLOOKUP(V758,'MASTER PUR-HSN'!$A$4:$E$506,5,FALSE)</f>
        <v>28</v>
      </c>
      <c r="X758" s="12" t="s">
        <v>1482</v>
      </c>
      <c r="Y758" s="41" t="str">
        <f>VLOOKUP(C758,'MASTER PURCHASE PARTY'!$B$4:$E$50002,4,FALSE)</f>
        <v>Local</v>
      </c>
    </row>
    <row r="759" spans="1:25">
      <c r="A759" s="45">
        <v>43647</v>
      </c>
      <c r="B759" s="35">
        <v>74</v>
      </c>
      <c r="C759" s="50" t="s">
        <v>922</v>
      </c>
      <c r="D759" s="41" t="str">
        <f>VLOOKUP(C759,'MASTER PURCHASE PARTY'!$B$4:$E$50002,2,FALSE)</f>
        <v>27AAZFM6461A1ZY</v>
      </c>
      <c r="E759" s="51">
        <v>2646</v>
      </c>
      <c r="F759" s="69">
        <v>43655</v>
      </c>
      <c r="G759" s="69"/>
      <c r="H759" s="69"/>
      <c r="I759" s="69"/>
      <c r="J759" s="69"/>
      <c r="K759" s="69"/>
      <c r="L759" s="41" t="s">
        <v>787</v>
      </c>
      <c r="M759" s="12" t="s">
        <v>1545</v>
      </c>
      <c r="N759" s="28">
        <v>17409.599999999999</v>
      </c>
      <c r="O759" s="20">
        <f t="shared" si="14"/>
        <v>4874.6879999999992</v>
      </c>
      <c r="P759" s="284">
        <v>0</v>
      </c>
      <c r="Q759" s="284">
        <v>2437.3439999999996</v>
      </c>
      <c r="R759" s="284">
        <v>2437.3439999999996</v>
      </c>
      <c r="S759" s="284">
        <v>0</v>
      </c>
      <c r="T759" s="27">
        <v>22284.278000000002</v>
      </c>
      <c r="U759" s="53">
        <v>780</v>
      </c>
      <c r="V759" s="12">
        <v>87082900</v>
      </c>
      <c r="W759" s="20">
        <f>VLOOKUP(V759,'MASTER PUR-HSN'!$A$4:$E$506,5,FALSE)</f>
        <v>28</v>
      </c>
      <c r="X759" s="12" t="s">
        <v>1482</v>
      </c>
      <c r="Y759" s="41" t="str">
        <f>VLOOKUP(C759,'MASTER PURCHASE PARTY'!$B$4:$E$50002,4,FALSE)</f>
        <v>Local</v>
      </c>
    </row>
    <row r="760" spans="1:25">
      <c r="A760" s="45">
        <v>43647</v>
      </c>
      <c r="B760" s="35">
        <v>75</v>
      </c>
      <c r="C760" s="50" t="s">
        <v>873</v>
      </c>
      <c r="D760" s="41" t="str">
        <f>VLOOKUP(C760,'MASTER PURCHASE PARTY'!$B$4:$E$50002,2,FALSE)</f>
        <v>27AACFA1881H1ZL</v>
      </c>
      <c r="E760" s="51">
        <v>4116</v>
      </c>
      <c r="F760" s="69">
        <v>43655</v>
      </c>
      <c r="G760" s="69"/>
      <c r="H760" s="69"/>
      <c r="I760" s="69"/>
      <c r="J760" s="69"/>
      <c r="K760" s="69"/>
      <c r="L760" s="41" t="s">
        <v>787</v>
      </c>
      <c r="M760" s="12" t="s">
        <v>1545</v>
      </c>
      <c r="N760" s="28">
        <v>8952</v>
      </c>
      <c r="O760" s="20">
        <f t="shared" si="14"/>
        <v>2506.56</v>
      </c>
      <c r="P760" s="284">
        <v>0</v>
      </c>
      <c r="Q760" s="284">
        <v>1253.28</v>
      </c>
      <c r="R760" s="284">
        <v>1253.28</v>
      </c>
      <c r="S760" s="284">
        <v>0</v>
      </c>
      <c r="T760" s="27">
        <v>11458.560000000001</v>
      </c>
      <c r="U760" s="53">
        <v>3300</v>
      </c>
      <c r="V760" s="12">
        <v>87141900</v>
      </c>
      <c r="W760" s="20">
        <f>VLOOKUP(V760,'MASTER PUR-HSN'!$A$4:$E$506,5,FALSE)</f>
        <v>28</v>
      </c>
      <c r="X760" s="12" t="s">
        <v>1482</v>
      </c>
      <c r="Y760" s="41" t="str">
        <f>VLOOKUP(C760,'MASTER PURCHASE PARTY'!$B$4:$E$50002,4,FALSE)</f>
        <v>Local</v>
      </c>
    </row>
    <row r="761" spans="1:25">
      <c r="A761" s="45">
        <v>43647</v>
      </c>
      <c r="B761" s="35">
        <v>76</v>
      </c>
      <c r="C761" s="50" t="s">
        <v>792</v>
      </c>
      <c r="D761" s="41" t="str">
        <f>VLOOKUP(C761,'MASTER PURCHASE PARTY'!$B$4:$E$50002,2,FALSE)</f>
        <v>27AABCO8467D1ZA</v>
      </c>
      <c r="E761" s="56" t="s">
        <v>1114</v>
      </c>
      <c r="F761" s="69">
        <v>43617</v>
      </c>
      <c r="G761" s="69"/>
      <c r="H761" s="69"/>
      <c r="I761" s="69"/>
      <c r="J761" s="69"/>
      <c r="K761" s="69"/>
      <c r="L761" s="41" t="s">
        <v>787</v>
      </c>
      <c r="M761" s="12" t="s">
        <v>1545</v>
      </c>
      <c r="N761" s="28">
        <v>376945</v>
      </c>
      <c r="O761" s="20">
        <f t="shared" si="14"/>
        <v>105544.59999999999</v>
      </c>
      <c r="P761" s="284">
        <v>0</v>
      </c>
      <c r="Q761" s="284">
        <v>52772.299999999996</v>
      </c>
      <c r="R761" s="284">
        <v>52772.299999999996</v>
      </c>
      <c r="S761" s="284">
        <v>0</v>
      </c>
      <c r="T761" s="27">
        <v>482490</v>
      </c>
      <c r="U761" s="53">
        <v>0</v>
      </c>
      <c r="V761" s="12" t="s">
        <v>1022</v>
      </c>
      <c r="W761" s="20">
        <f>VLOOKUP(V761,'MASTER PUR-HSN'!$A$4:$E$506,5,FALSE)</f>
        <v>28</v>
      </c>
      <c r="X761" s="12" t="s">
        <v>1482</v>
      </c>
      <c r="Y761" s="41" t="str">
        <f>VLOOKUP(C761,'MASTER PURCHASE PARTY'!$B$4:$E$50002,4,FALSE)</f>
        <v>Local</v>
      </c>
    </row>
    <row r="762" spans="1:25">
      <c r="A762" s="45">
        <v>43647</v>
      </c>
      <c r="B762" s="35">
        <v>77</v>
      </c>
      <c r="C762" s="50" t="s">
        <v>789</v>
      </c>
      <c r="D762" s="41" t="str">
        <f>VLOOKUP(C762,'MASTER PURCHASE PARTY'!$B$4:$E$50002,2,FALSE)</f>
        <v>27AAACT1848E1ZH</v>
      </c>
      <c r="E762" s="56" t="s">
        <v>1115</v>
      </c>
      <c r="F762" s="69">
        <v>43654</v>
      </c>
      <c r="G762" s="69"/>
      <c r="H762" s="69"/>
      <c r="I762" s="69"/>
      <c r="J762" s="69"/>
      <c r="K762" s="69"/>
      <c r="L762" s="41" t="s">
        <v>787</v>
      </c>
      <c r="M762" s="12" t="s">
        <v>1545</v>
      </c>
      <c r="N762" s="28">
        <v>7053.2</v>
      </c>
      <c r="O762" s="20">
        <f t="shared" si="14"/>
        <v>1973.9959999999999</v>
      </c>
      <c r="P762" s="284">
        <v>0</v>
      </c>
      <c r="Q762" s="284">
        <v>986.99799999999993</v>
      </c>
      <c r="R762" s="284">
        <v>986.99799999999993</v>
      </c>
      <c r="S762" s="284">
        <v>0</v>
      </c>
      <c r="T762" s="27">
        <v>9027.1959999999999</v>
      </c>
      <c r="U762" s="53">
        <v>44</v>
      </c>
      <c r="V762" s="12">
        <v>87089900</v>
      </c>
      <c r="W762" s="20">
        <f>VLOOKUP(V762,'MASTER PUR-HSN'!$A$4:$E$506,5,FALSE)</f>
        <v>28</v>
      </c>
      <c r="X762" s="12" t="s">
        <v>1482</v>
      </c>
      <c r="Y762" s="41" t="str">
        <f>VLOOKUP(C762,'MASTER PURCHASE PARTY'!$B$4:$E$50002,4,FALSE)</f>
        <v>Local</v>
      </c>
    </row>
    <row r="763" spans="1:25">
      <c r="A763" s="45">
        <v>43647</v>
      </c>
      <c r="B763" s="35">
        <v>78</v>
      </c>
      <c r="C763" s="50" t="s">
        <v>796</v>
      </c>
      <c r="D763" s="41" t="str">
        <f>VLOOKUP(C763,'MASTER PURCHASE PARTY'!$B$4:$E$50002,2,FALSE)</f>
        <v>27AAMFC2124K1ZG</v>
      </c>
      <c r="E763" s="51">
        <v>1135</v>
      </c>
      <c r="F763" s="69">
        <v>43655</v>
      </c>
      <c r="G763" s="69"/>
      <c r="H763" s="69"/>
      <c r="I763" s="69"/>
      <c r="J763" s="69"/>
      <c r="K763" s="69"/>
      <c r="L763" s="41" t="s">
        <v>787</v>
      </c>
      <c r="M763" s="12" t="s">
        <v>1545</v>
      </c>
      <c r="N763" s="28">
        <v>270</v>
      </c>
      <c r="O763" s="20">
        <f t="shared" si="14"/>
        <v>48.6</v>
      </c>
      <c r="P763" s="284">
        <v>0</v>
      </c>
      <c r="Q763" s="284">
        <v>24.3</v>
      </c>
      <c r="R763" s="284">
        <v>24.3</v>
      </c>
      <c r="S763" s="284">
        <v>0</v>
      </c>
      <c r="T763" s="27">
        <v>318.60000000000002</v>
      </c>
      <c r="U763" s="53">
        <v>200</v>
      </c>
      <c r="V763" s="12">
        <v>4811</v>
      </c>
      <c r="W763" s="20">
        <f>VLOOKUP(V763,'MASTER PUR-HSN'!$A$4:$E$506,5,FALSE)</f>
        <v>18</v>
      </c>
      <c r="X763" s="12" t="s">
        <v>1482</v>
      </c>
      <c r="Y763" s="41" t="str">
        <f>VLOOKUP(C763,'MASTER PURCHASE PARTY'!$B$4:$E$50002,4,FALSE)</f>
        <v>Local</v>
      </c>
    </row>
    <row r="764" spans="1:25">
      <c r="A764" s="45">
        <v>43647</v>
      </c>
      <c r="B764" s="35">
        <v>79</v>
      </c>
      <c r="C764" s="50" t="s">
        <v>806</v>
      </c>
      <c r="D764" s="41" t="str">
        <f>VLOOKUP(C764,'MASTER PURCHASE PARTY'!$B$4:$E$50002,2,FALSE)</f>
        <v>27AAECD2713N1ZK</v>
      </c>
      <c r="E764" s="51">
        <v>7887985820</v>
      </c>
      <c r="F764" s="69">
        <v>43656</v>
      </c>
      <c r="G764" s="69"/>
      <c r="H764" s="69"/>
      <c r="I764" s="69"/>
      <c r="J764" s="69"/>
      <c r="K764" s="69"/>
      <c r="L764" s="41" t="s">
        <v>787</v>
      </c>
      <c r="M764" s="12" t="s">
        <v>1545</v>
      </c>
      <c r="N764" s="28">
        <v>2560</v>
      </c>
      <c r="O764" s="20">
        <f t="shared" si="14"/>
        <v>460.8</v>
      </c>
      <c r="P764" s="284">
        <v>0</v>
      </c>
      <c r="Q764" s="284">
        <v>230.4</v>
      </c>
      <c r="R764" s="284">
        <v>230.4</v>
      </c>
      <c r="S764" s="284">
        <v>0</v>
      </c>
      <c r="T764" s="27">
        <v>3021</v>
      </c>
      <c r="U764" s="53">
        <v>4</v>
      </c>
      <c r="V764" s="12">
        <v>32082090</v>
      </c>
      <c r="W764" s="20">
        <f>VLOOKUP(V764,'MASTER PUR-HSN'!$A$4:$E$506,5,FALSE)</f>
        <v>18</v>
      </c>
      <c r="X764" s="12" t="s">
        <v>1482</v>
      </c>
      <c r="Y764" s="41" t="str">
        <f>VLOOKUP(C764,'MASTER PURCHASE PARTY'!$B$4:$E$50002,4,FALSE)</f>
        <v>Local</v>
      </c>
    </row>
    <row r="765" spans="1:25">
      <c r="A765" s="45">
        <v>43647</v>
      </c>
      <c r="B765" s="35">
        <v>80</v>
      </c>
      <c r="C765" s="50" t="s">
        <v>816</v>
      </c>
      <c r="D765" s="41" t="str">
        <f>VLOOKUP(C765,'MASTER PURCHASE PARTY'!$B$4:$E$50002,2,FALSE)</f>
        <v>27AAHFP1154B1ZN</v>
      </c>
      <c r="E765" s="56" t="s">
        <v>1116</v>
      </c>
      <c r="F765" s="69">
        <v>43654</v>
      </c>
      <c r="G765" s="69"/>
      <c r="H765" s="69"/>
      <c r="I765" s="69"/>
      <c r="J765" s="69"/>
      <c r="K765" s="69"/>
      <c r="L765" s="41" t="s">
        <v>787</v>
      </c>
      <c r="M765" s="12" t="s">
        <v>1545</v>
      </c>
      <c r="N765" s="28">
        <v>5240</v>
      </c>
      <c r="O765" s="20">
        <f t="shared" si="14"/>
        <v>262</v>
      </c>
      <c r="P765" s="284">
        <v>0</v>
      </c>
      <c r="Q765" s="284">
        <v>131</v>
      </c>
      <c r="R765" s="284">
        <v>131</v>
      </c>
      <c r="S765" s="284">
        <v>0</v>
      </c>
      <c r="T765" s="27">
        <v>5502</v>
      </c>
      <c r="U765" s="53">
        <v>20</v>
      </c>
      <c r="V765" s="12">
        <v>63071030</v>
      </c>
      <c r="W765" s="20">
        <f>VLOOKUP(V765,'MASTER PUR-HSN'!$A$4:$E$506,5,FALSE)</f>
        <v>5</v>
      </c>
      <c r="X765" s="12" t="s">
        <v>1482</v>
      </c>
      <c r="Y765" s="41" t="str">
        <f>VLOOKUP(C765,'MASTER PURCHASE PARTY'!$B$4:$E$50002,4,FALSE)</f>
        <v>Local</v>
      </c>
    </row>
    <row r="766" spans="1:25">
      <c r="A766" s="45">
        <v>43647</v>
      </c>
      <c r="B766" s="35">
        <v>81</v>
      </c>
      <c r="C766" s="50" t="s">
        <v>987</v>
      </c>
      <c r="D766" s="41" t="str">
        <f>VLOOKUP(C766,'MASTER PURCHASE PARTY'!$B$4:$E$50002,2,FALSE)</f>
        <v>27AAECP8535C1ZF</v>
      </c>
      <c r="E766" s="56" t="s">
        <v>1117</v>
      </c>
      <c r="F766" s="69">
        <v>43656</v>
      </c>
      <c r="G766" s="69"/>
      <c r="H766" s="69"/>
      <c r="I766" s="69"/>
      <c r="J766" s="69"/>
      <c r="K766" s="69"/>
      <c r="L766" s="41" t="s">
        <v>787</v>
      </c>
      <c r="M766" s="12" t="s">
        <v>1545</v>
      </c>
      <c r="N766" s="28">
        <v>73195.5</v>
      </c>
      <c r="O766" s="20">
        <f t="shared" si="14"/>
        <v>20494.740000000002</v>
      </c>
      <c r="P766" s="284">
        <v>0</v>
      </c>
      <c r="Q766" s="284">
        <v>10247.370000000001</v>
      </c>
      <c r="R766" s="284">
        <v>10247.370000000001</v>
      </c>
      <c r="S766" s="284">
        <v>0</v>
      </c>
      <c r="T766" s="27">
        <v>93690.239999999991</v>
      </c>
      <c r="U766" s="53">
        <v>210</v>
      </c>
      <c r="V766" s="12">
        <v>8708</v>
      </c>
      <c r="W766" s="20">
        <f>VLOOKUP(V766,'MASTER PUR-HSN'!$A$4:$E$506,5,FALSE)</f>
        <v>28</v>
      </c>
      <c r="X766" s="12" t="s">
        <v>1482</v>
      </c>
      <c r="Y766" s="41" t="str">
        <f>VLOOKUP(C766,'MASTER PURCHASE PARTY'!$B$4:$E$50002,4,FALSE)</f>
        <v>Local</v>
      </c>
    </row>
    <row r="767" spans="1:25">
      <c r="A767" s="45">
        <v>43647</v>
      </c>
      <c r="B767" s="35">
        <v>82</v>
      </c>
      <c r="C767" s="50" t="s">
        <v>789</v>
      </c>
      <c r="D767" s="41" t="str">
        <f>VLOOKUP(C767,'MASTER PURCHASE PARTY'!$B$4:$E$50002,2,FALSE)</f>
        <v>27AAACT1848E1ZH</v>
      </c>
      <c r="E767" s="56" t="s">
        <v>1118</v>
      </c>
      <c r="F767" s="69">
        <v>43656</v>
      </c>
      <c r="G767" s="69"/>
      <c r="H767" s="69"/>
      <c r="I767" s="69"/>
      <c r="J767" s="69"/>
      <c r="K767" s="69"/>
      <c r="L767" s="41" t="s">
        <v>787</v>
      </c>
      <c r="M767" s="12" t="s">
        <v>1545</v>
      </c>
      <c r="N767" s="28">
        <v>7472.2</v>
      </c>
      <c r="O767" s="20">
        <f t="shared" si="14"/>
        <v>2091.9960000000001</v>
      </c>
      <c r="P767" s="284">
        <v>0</v>
      </c>
      <c r="Q767" s="284">
        <v>1045.998</v>
      </c>
      <c r="R767" s="284">
        <v>1045.998</v>
      </c>
      <c r="S767" s="284">
        <v>0</v>
      </c>
      <c r="T767" s="27">
        <v>9564.1959999999999</v>
      </c>
      <c r="U767" s="53">
        <v>240</v>
      </c>
      <c r="V767" s="12">
        <v>87089900</v>
      </c>
      <c r="W767" s="20">
        <f>VLOOKUP(V767,'MASTER PUR-HSN'!$A$4:$E$506,5,FALSE)</f>
        <v>28</v>
      </c>
      <c r="X767" s="12" t="s">
        <v>1482</v>
      </c>
      <c r="Y767" s="41" t="str">
        <f>VLOOKUP(C767,'MASTER PURCHASE PARTY'!$B$4:$E$50002,4,FALSE)</f>
        <v>Local</v>
      </c>
    </row>
    <row r="768" spans="1:25">
      <c r="A768" s="45">
        <v>43647</v>
      </c>
      <c r="B768" s="35">
        <v>83</v>
      </c>
      <c r="C768" s="50" t="s">
        <v>812</v>
      </c>
      <c r="D768" s="41" t="str">
        <f>VLOOKUP(C768,'MASTER PURCHASE PARTY'!$B$4:$E$50002,2,FALSE)</f>
        <v>27AAACH4211R1ZF</v>
      </c>
      <c r="E768" s="51">
        <v>5510051227</v>
      </c>
      <c r="F768" s="69">
        <v>43656</v>
      </c>
      <c r="G768" s="69"/>
      <c r="H768" s="69"/>
      <c r="I768" s="69"/>
      <c r="J768" s="69"/>
      <c r="K768" s="69"/>
      <c r="L768" s="41" t="s">
        <v>787</v>
      </c>
      <c r="M768" s="12" t="s">
        <v>1545</v>
      </c>
      <c r="N768" s="28">
        <v>26544</v>
      </c>
      <c r="O768" s="20">
        <f t="shared" si="14"/>
        <v>4777.92</v>
      </c>
      <c r="P768" s="284">
        <v>0</v>
      </c>
      <c r="Q768" s="284">
        <v>2388.96</v>
      </c>
      <c r="R768" s="284">
        <v>2388.96</v>
      </c>
      <c r="S768" s="284">
        <v>0</v>
      </c>
      <c r="T768" s="27">
        <v>31321.919999999998</v>
      </c>
      <c r="U768" s="53">
        <v>2400</v>
      </c>
      <c r="V768" s="12">
        <v>85129000</v>
      </c>
      <c r="W768" s="20">
        <f>VLOOKUP(V768,'MASTER PUR-HSN'!$A$4:$E$506,5,FALSE)</f>
        <v>18</v>
      </c>
      <c r="X768" s="12" t="s">
        <v>1482</v>
      </c>
      <c r="Y768" s="41" t="str">
        <f>VLOOKUP(C768,'MASTER PURCHASE PARTY'!$B$4:$E$50002,4,FALSE)</f>
        <v>Local</v>
      </c>
    </row>
    <row r="769" spans="1:25">
      <c r="A769" s="45">
        <v>43647</v>
      </c>
      <c r="B769" s="35">
        <v>84</v>
      </c>
      <c r="C769" s="50" t="s">
        <v>786</v>
      </c>
      <c r="D769" s="41" t="str">
        <f>VLOOKUP(C769,'MASTER PURCHASE PARTY'!$B$4:$E$50002,2,FALSE)</f>
        <v>27AAECM8871A1ZF</v>
      </c>
      <c r="E769" s="51">
        <v>192003423</v>
      </c>
      <c r="F769" s="69">
        <v>43656</v>
      </c>
      <c r="G769" s="69"/>
      <c r="H769" s="69"/>
      <c r="I769" s="69"/>
      <c r="J769" s="69"/>
      <c r="K769" s="69"/>
      <c r="L769" s="41" t="s">
        <v>787</v>
      </c>
      <c r="M769" s="12" t="s">
        <v>1545</v>
      </c>
      <c r="N769" s="28">
        <v>17483.52</v>
      </c>
      <c r="O769" s="20">
        <f t="shared" si="14"/>
        <v>4895.3856000000005</v>
      </c>
      <c r="P769" s="284">
        <v>0</v>
      </c>
      <c r="Q769" s="284">
        <v>2447.6928000000003</v>
      </c>
      <c r="R769" s="284">
        <v>2447.6928000000003</v>
      </c>
      <c r="S769" s="284">
        <v>0</v>
      </c>
      <c r="T769" s="27">
        <v>22378.895600000003</v>
      </c>
      <c r="U769" s="53">
        <v>12</v>
      </c>
      <c r="V769" s="12">
        <v>87089900</v>
      </c>
      <c r="W769" s="20">
        <f>VLOOKUP(V769,'MASTER PUR-HSN'!$A$4:$E$506,5,FALSE)</f>
        <v>28</v>
      </c>
      <c r="X769" s="12" t="s">
        <v>1482</v>
      </c>
      <c r="Y769" s="41" t="str">
        <f>VLOOKUP(C769,'MASTER PURCHASE PARTY'!$B$4:$E$50002,4,FALSE)</f>
        <v>Local</v>
      </c>
    </row>
    <row r="770" spans="1:25">
      <c r="A770" s="45">
        <v>43647</v>
      </c>
      <c r="B770" s="35">
        <v>85</v>
      </c>
      <c r="C770" s="50" t="s">
        <v>786</v>
      </c>
      <c r="D770" s="41" t="str">
        <f>VLOOKUP(C770,'MASTER PURCHASE PARTY'!$B$4:$E$50002,2,FALSE)</f>
        <v>27AAECM8871A1ZF</v>
      </c>
      <c r="E770" s="51">
        <v>192003431</v>
      </c>
      <c r="F770" s="69">
        <v>43656</v>
      </c>
      <c r="G770" s="69"/>
      <c r="H770" s="69"/>
      <c r="I770" s="69"/>
      <c r="J770" s="69"/>
      <c r="K770" s="69"/>
      <c r="L770" s="41" t="s">
        <v>787</v>
      </c>
      <c r="M770" s="12" t="s">
        <v>1545</v>
      </c>
      <c r="N770" s="28">
        <v>17483.52</v>
      </c>
      <c r="O770" s="20">
        <f t="shared" si="14"/>
        <v>4895.3856000000005</v>
      </c>
      <c r="P770" s="284">
        <v>0</v>
      </c>
      <c r="Q770" s="284">
        <v>2447.6928000000003</v>
      </c>
      <c r="R770" s="284">
        <v>2447.6928000000003</v>
      </c>
      <c r="S770" s="284">
        <v>0</v>
      </c>
      <c r="T770" s="27">
        <v>22378.895600000003</v>
      </c>
      <c r="U770" s="53">
        <v>12</v>
      </c>
      <c r="V770" s="12">
        <v>87089900</v>
      </c>
      <c r="W770" s="20">
        <f>VLOOKUP(V770,'MASTER PUR-HSN'!$A$4:$E$506,5,FALSE)</f>
        <v>28</v>
      </c>
      <c r="X770" s="12" t="s">
        <v>1482</v>
      </c>
      <c r="Y770" s="41" t="str">
        <f>VLOOKUP(C770,'MASTER PURCHASE PARTY'!$B$4:$E$50002,4,FALSE)</f>
        <v>Local</v>
      </c>
    </row>
    <row r="771" spans="1:25">
      <c r="A771" s="45">
        <v>43647</v>
      </c>
      <c r="B771" s="35">
        <v>86</v>
      </c>
      <c r="C771" s="50" t="s">
        <v>922</v>
      </c>
      <c r="D771" s="41" t="str">
        <f>VLOOKUP(C771,'MASTER PURCHASE PARTY'!$B$4:$E$50002,2,FALSE)</f>
        <v>27AAZFM6461A1ZY</v>
      </c>
      <c r="E771" s="51">
        <v>2687</v>
      </c>
      <c r="F771" s="69">
        <v>43656</v>
      </c>
      <c r="G771" s="69"/>
      <c r="H771" s="69"/>
      <c r="I771" s="69"/>
      <c r="J771" s="69"/>
      <c r="K771" s="69"/>
      <c r="L771" s="41" t="s">
        <v>787</v>
      </c>
      <c r="M771" s="12" t="s">
        <v>1545</v>
      </c>
      <c r="N771" s="28">
        <v>29799</v>
      </c>
      <c r="O771" s="20">
        <f t="shared" si="14"/>
        <v>8343.7200000000012</v>
      </c>
      <c r="P771" s="284">
        <v>0</v>
      </c>
      <c r="Q771" s="284">
        <v>4171.8600000000006</v>
      </c>
      <c r="R771" s="284">
        <v>4171.8600000000006</v>
      </c>
      <c r="S771" s="284">
        <v>0</v>
      </c>
      <c r="T771" s="27">
        <v>38142.720000000001</v>
      </c>
      <c r="U771" s="53">
        <v>700</v>
      </c>
      <c r="V771" s="12">
        <v>87082900</v>
      </c>
      <c r="W771" s="20">
        <f>VLOOKUP(V771,'MASTER PUR-HSN'!$A$4:$E$506,5,FALSE)</f>
        <v>28</v>
      </c>
      <c r="X771" s="12" t="s">
        <v>1482</v>
      </c>
      <c r="Y771" s="41" t="str">
        <f>VLOOKUP(C771,'MASTER PURCHASE PARTY'!$B$4:$E$50002,4,FALSE)</f>
        <v>Local</v>
      </c>
    </row>
    <row r="772" spans="1:25">
      <c r="A772" s="45">
        <v>43647</v>
      </c>
      <c r="B772" s="35">
        <v>87</v>
      </c>
      <c r="C772" s="50" t="s">
        <v>810</v>
      </c>
      <c r="D772" s="41" t="str">
        <f>VLOOKUP(C772,'MASTER PURCHASE PARTY'!$B$4:$E$50002,2,FALSE)</f>
        <v>27AMMPB3648M1ZO</v>
      </c>
      <c r="E772" s="51">
        <v>1849</v>
      </c>
      <c r="F772" s="69">
        <v>43656</v>
      </c>
      <c r="G772" s="69"/>
      <c r="H772" s="69"/>
      <c r="I772" s="69"/>
      <c r="J772" s="69"/>
      <c r="K772" s="69"/>
      <c r="L772" s="41" t="s">
        <v>787</v>
      </c>
      <c r="M772" s="12" t="s">
        <v>1545</v>
      </c>
      <c r="N772" s="28">
        <v>10575.4</v>
      </c>
      <c r="O772" s="20">
        <f t="shared" si="14"/>
        <v>1903.5719999999999</v>
      </c>
      <c r="P772" s="284">
        <v>0</v>
      </c>
      <c r="Q772" s="284">
        <v>951.78599999999994</v>
      </c>
      <c r="R772" s="284">
        <v>951.78599999999994</v>
      </c>
      <c r="S772" s="284">
        <v>0</v>
      </c>
      <c r="T772" s="27">
        <v>12479.002</v>
      </c>
      <c r="U772" s="53">
        <v>460</v>
      </c>
      <c r="V772" s="12">
        <v>85129000</v>
      </c>
      <c r="W772" s="20">
        <f>VLOOKUP(V772,'MASTER PUR-HSN'!$A$4:$E$506,5,FALSE)</f>
        <v>18</v>
      </c>
      <c r="X772" s="12" t="s">
        <v>1482</v>
      </c>
      <c r="Y772" s="41" t="str">
        <f>VLOOKUP(C772,'MASTER PURCHASE PARTY'!$B$4:$E$50002,4,FALSE)</f>
        <v>Local</v>
      </c>
    </row>
    <row r="773" spans="1:25">
      <c r="A773" s="45">
        <v>43647</v>
      </c>
      <c r="B773" s="35">
        <v>88</v>
      </c>
      <c r="C773" s="50" t="s">
        <v>873</v>
      </c>
      <c r="D773" s="41" t="str">
        <f>VLOOKUP(C773,'MASTER PURCHASE PARTY'!$B$4:$E$50002,2,FALSE)</f>
        <v>27AACFA1881H1ZL</v>
      </c>
      <c r="E773" s="51">
        <v>4186</v>
      </c>
      <c r="F773" s="69">
        <v>43656</v>
      </c>
      <c r="G773" s="69"/>
      <c r="H773" s="69"/>
      <c r="I773" s="69"/>
      <c r="J773" s="69"/>
      <c r="K773" s="69"/>
      <c r="L773" s="41" t="s">
        <v>787</v>
      </c>
      <c r="M773" s="12" t="s">
        <v>1545</v>
      </c>
      <c r="N773" s="28">
        <v>8896</v>
      </c>
      <c r="O773" s="20">
        <f t="shared" si="14"/>
        <v>2490.8799999999997</v>
      </c>
      <c r="P773" s="284">
        <v>0</v>
      </c>
      <c r="Q773" s="284">
        <v>1245.4399999999998</v>
      </c>
      <c r="R773" s="284">
        <v>1245.4399999999998</v>
      </c>
      <c r="S773" s="284">
        <v>0</v>
      </c>
      <c r="T773" s="27">
        <v>11386.880000000001</v>
      </c>
      <c r="U773" s="53">
        <v>3200</v>
      </c>
      <c r="V773" s="12">
        <v>87141900</v>
      </c>
      <c r="W773" s="20">
        <f>VLOOKUP(V773,'MASTER PUR-HSN'!$A$4:$E$506,5,FALSE)</f>
        <v>28</v>
      </c>
      <c r="X773" s="12" t="s">
        <v>1482</v>
      </c>
      <c r="Y773" s="41" t="str">
        <f>VLOOKUP(C773,'MASTER PURCHASE PARTY'!$B$4:$E$50002,4,FALSE)</f>
        <v>Local</v>
      </c>
    </row>
    <row r="774" spans="1:25">
      <c r="A774" s="45">
        <v>43647</v>
      </c>
      <c r="B774" s="35">
        <v>89</v>
      </c>
      <c r="C774" s="50" t="s">
        <v>873</v>
      </c>
      <c r="D774" s="41" t="str">
        <f>VLOOKUP(C774,'MASTER PURCHASE PARTY'!$B$4:$E$50002,2,FALSE)</f>
        <v>27AACFA1881H1ZL</v>
      </c>
      <c r="E774" s="51">
        <v>4230</v>
      </c>
      <c r="F774" s="69">
        <v>43656</v>
      </c>
      <c r="G774" s="69"/>
      <c r="H774" s="69"/>
      <c r="I774" s="69"/>
      <c r="J774" s="69"/>
      <c r="K774" s="69"/>
      <c r="L774" s="41" t="s">
        <v>787</v>
      </c>
      <c r="M774" s="12" t="s">
        <v>1545</v>
      </c>
      <c r="N774" s="28">
        <v>5654.5</v>
      </c>
      <c r="O774" s="20">
        <f t="shared" si="14"/>
        <v>1583.26</v>
      </c>
      <c r="P774" s="284">
        <v>0</v>
      </c>
      <c r="Q774" s="284">
        <v>791.63</v>
      </c>
      <c r="R774" s="284">
        <v>791.63</v>
      </c>
      <c r="S774" s="284">
        <v>0</v>
      </c>
      <c r="T774" s="27">
        <v>7237.76</v>
      </c>
      <c r="U774" s="53">
        <v>2030</v>
      </c>
      <c r="V774" s="12">
        <v>87141900</v>
      </c>
      <c r="W774" s="20">
        <f>VLOOKUP(V774,'MASTER PUR-HSN'!$A$4:$E$506,5,FALSE)</f>
        <v>28</v>
      </c>
      <c r="X774" s="12" t="s">
        <v>1482</v>
      </c>
      <c r="Y774" s="41" t="str">
        <f>VLOOKUP(C774,'MASTER PURCHASE PARTY'!$B$4:$E$50002,4,FALSE)</f>
        <v>Local</v>
      </c>
    </row>
    <row r="775" spans="1:25">
      <c r="A775" s="45">
        <v>43647</v>
      </c>
      <c r="B775" s="35">
        <v>90</v>
      </c>
      <c r="C775" s="50" t="s">
        <v>786</v>
      </c>
      <c r="D775" s="41" t="str">
        <f>VLOOKUP(C775,'MASTER PURCHASE PARTY'!$B$4:$E$50002,2,FALSE)</f>
        <v>27AAECM8871A1ZF</v>
      </c>
      <c r="E775" s="51">
        <v>192003475</v>
      </c>
      <c r="F775" s="69">
        <v>43656</v>
      </c>
      <c r="G775" s="69"/>
      <c r="H775" s="69"/>
      <c r="I775" s="69"/>
      <c r="J775" s="69"/>
      <c r="K775" s="69"/>
      <c r="L775" s="41" t="s">
        <v>787</v>
      </c>
      <c r="M775" s="12" t="s">
        <v>1545</v>
      </c>
      <c r="N775" s="28">
        <v>17483.52</v>
      </c>
      <c r="O775" s="20">
        <f t="shared" si="14"/>
        <v>4895.3856000000005</v>
      </c>
      <c r="P775" s="284">
        <v>0</v>
      </c>
      <c r="Q775" s="284">
        <v>2447.6928000000003</v>
      </c>
      <c r="R775" s="284">
        <v>2447.6928000000003</v>
      </c>
      <c r="S775" s="284">
        <v>0</v>
      </c>
      <c r="T775" s="27">
        <v>22378.895600000003</v>
      </c>
      <c r="U775" s="53">
        <v>12</v>
      </c>
      <c r="V775" s="12">
        <v>87089900</v>
      </c>
      <c r="W775" s="20">
        <f>VLOOKUP(V775,'MASTER PUR-HSN'!$A$4:$E$506,5,FALSE)</f>
        <v>28</v>
      </c>
      <c r="X775" s="12" t="s">
        <v>1482</v>
      </c>
      <c r="Y775" s="41" t="str">
        <f>VLOOKUP(C775,'MASTER PURCHASE PARTY'!$B$4:$E$50002,4,FALSE)</f>
        <v>Local</v>
      </c>
    </row>
    <row r="776" spans="1:25">
      <c r="A776" s="45">
        <v>43647</v>
      </c>
      <c r="B776" s="35">
        <v>91</v>
      </c>
      <c r="C776" s="50" t="s">
        <v>1024</v>
      </c>
      <c r="D776" s="41" t="str">
        <f>VLOOKUP(C776,'MASTER PURCHASE PARTY'!$B$4:$E$50002,2,FALSE)</f>
        <v>27AABFM8397H1ZT</v>
      </c>
      <c r="E776" s="56" t="s">
        <v>1119</v>
      </c>
      <c r="F776" s="69">
        <v>43657</v>
      </c>
      <c r="G776" s="69"/>
      <c r="H776" s="69"/>
      <c r="I776" s="69"/>
      <c r="J776" s="69"/>
      <c r="K776" s="69"/>
      <c r="L776" s="41" t="s">
        <v>787</v>
      </c>
      <c r="M776" s="12" t="s">
        <v>1545</v>
      </c>
      <c r="N776" s="28">
        <v>2150</v>
      </c>
      <c r="O776" s="20">
        <f t="shared" si="14"/>
        <v>602</v>
      </c>
      <c r="P776" s="284">
        <v>0</v>
      </c>
      <c r="Q776" s="284">
        <v>301</v>
      </c>
      <c r="R776" s="284">
        <v>301</v>
      </c>
      <c r="S776" s="284">
        <v>0</v>
      </c>
      <c r="T776" s="27">
        <v>2752</v>
      </c>
      <c r="U776" s="53">
        <v>100</v>
      </c>
      <c r="V776" s="12">
        <v>87089900</v>
      </c>
      <c r="W776" s="20">
        <f>VLOOKUP(V776,'MASTER PUR-HSN'!$A$4:$E$506,5,FALSE)</f>
        <v>28</v>
      </c>
      <c r="X776" s="12" t="s">
        <v>1482</v>
      </c>
      <c r="Y776" s="41" t="str">
        <f>VLOOKUP(C776,'MASTER PURCHASE PARTY'!$B$4:$E$50002,4,FALSE)</f>
        <v>Local</v>
      </c>
    </row>
    <row r="777" spans="1:25">
      <c r="A777" s="45">
        <v>43647</v>
      </c>
      <c r="B777" s="35">
        <v>92</v>
      </c>
      <c r="C777" s="50" t="s">
        <v>873</v>
      </c>
      <c r="D777" s="41" t="str">
        <f>VLOOKUP(C777,'MASTER PURCHASE PARTY'!$B$4:$E$50002,2,FALSE)</f>
        <v>27AACFA1881H1ZL</v>
      </c>
      <c r="E777" s="51">
        <v>4254</v>
      </c>
      <c r="F777" s="69">
        <v>43657</v>
      </c>
      <c r="G777" s="69"/>
      <c r="H777" s="69"/>
      <c r="I777" s="69"/>
      <c r="J777" s="69"/>
      <c r="K777" s="69"/>
      <c r="L777" s="41" t="s">
        <v>787</v>
      </c>
      <c r="M777" s="12" t="s">
        <v>1545</v>
      </c>
      <c r="N777" s="28">
        <v>6672</v>
      </c>
      <c r="O777" s="20">
        <f t="shared" si="14"/>
        <v>1868.1599999999999</v>
      </c>
      <c r="P777" s="284">
        <v>0</v>
      </c>
      <c r="Q777" s="284">
        <v>934.07999999999993</v>
      </c>
      <c r="R777" s="284">
        <v>934.07999999999993</v>
      </c>
      <c r="S777" s="284">
        <v>0</v>
      </c>
      <c r="T777" s="27">
        <v>8540.16</v>
      </c>
      <c r="U777" s="53">
        <v>2400</v>
      </c>
      <c r="V777" s="12">
        <v>87141900</v>
      </c>
      <c r="W777" s="20">
        <f>VLOOKUP(V777,'MASTER PUR-HSN'!$A$4:$E$506,5,FALSE)</f>
        <v>28</v>
      </c>
      <c r="X777" s="12" t="s">
        <v>1482</v>
      </c>
      <c r="Y777" s="41" t="str">
        <f>VLOOKUP(C777,'MASTER PURCHASE PARTY'!$B$4:$E$50002,4,FALSE)</f>
        <v>Local</v>
      </c>
    </row>
    <row r="778" spans="1:25">
      <c r="A778" s="45">
        <v>43647</v>
      </c>
      <c r="B778" s="35">
        <v>93</v>
      </c>
      <c r="C778" s="50" t="s">
        <v>786</v>
      </c>
      <c r="D778" s="41" t="str">
        <f>VLOOKUP(C778,'MASTER PURCHASE PARTY'!$B$4:$E$50002,2,FALSE)</f>
        <v>27AAECM8871A1ZF</v>
      </c>
      <c r="E778" s="51">
        <v>192003483</v>
      </c>
      <c r="F778" s="69">
        <v>43657</v>
      </c>
      <c r="G778" s="69"/>
      <c r="H778" s="69"/>
      <c r="I778" s="69"/>
      <c r="J778" s="69"/>
      <c r="K778" s="69"/>
      <c r="L778" s="41" t="s">
        <v>787</v>
      </c>
      <c r="M778" s="12" t="s">
        <v>1545</v>
      </c>
      <c r="N778" s="28">
        <v>17483.52</v>
      </c>
      <c r="O778" s="20">
        <f t="shared" si="14"/>
        <v>4895.3856000000005</v>
      </c>
      <c r="P778" s="284">
        <v>0</v>
      </c>
      <c r="Q778" s="284">
        <v>2447.6928000000003</v>
      </c>
      <c r="R778" s="284">
        <v>2447.6928000000003</v>
      </c>
      <c r="S778" s="284">
        <v>0</v>
      </c>
      <c r="T778" s="27">
        <v>22378.895600000003</v>
      </c>
      <c r="U778" s="53">
        <v>12</v>
      </c>
      <c r="V778" s="12">
        <v>87089900</v>
      </c>
      <c r="W778" s="20">
        <f>VLOOKUP(V778,'MASTER PUR-HSN'!$A$4:$E$506,5,FALSE)</f>
        <v>28</v>
      </c>
      <c r="X778" s="12" t="s">
        <v>1482</v>
      </c>
      <c r="Y778" s="41" t="str">
        <f>VLOOKUP(C778,'MASTER PURCHASE PARTY'!$B$4:$E$50002,4,FALSE)</f>
        <v>Local</v>
      </c>
    </row>
    <row r="779" spans="1:25">
      <c r="A779" s="45">
        <v>43647</v>
      </c>
      <c r="B779" s="35">
        <v>94</v>
      </c>
      <c r="C779" s="50" t="s">
        <v>806</v>
      </c>
      <c r="D779" s="41" t="str">
        <f>VLOOKUP(C779,'MASTER PURCHASE PARTY'!$B$4:$E$50002,2,FALSE)</f>
        <v>27AAECD2713N1ZK</v>
      </c>
      <c r="E779" s="51">
        <v>7887985906</v>
      </c>
      <c r="F779" s="69">
        <v>43657</v>
      </c>
      <c r="G779" s="69"/>
      <c r="H779" s="69"/>
      <c r="I779" s="69"/>
      <c r="J779" s="69"/>
      <c r="K779" s="69"/>
      <c r="L779" s="41" t="s">
        <v>787</v>
      </c>
      <c r="M779" s="12" t="s">
        <v>1545</v>
      </c>
      <c r="N779" s="28">
        <v>30720</v>
      </c>
      <c r="O779" s="20">
        <f t="shared" si="14"/>
        <v>5529.5999999999995</v>
      </c>
      <c r="P779" s="284">
        <v>0</v>
      </c>
      <c r="Q779" s="284">
        <v>2764.7999999999997</v>
      </c>
      <c r="R779" s="284">
        <v>2764.7999999999997</v>
      </c>
      <c r="S779" s="284">
        <v>0</v>
      </c>
      <c r="T779" s="27">
        <v>36250.000000000007</v>
      </c>
      <c r="U779" s="53">
        <v>48</v>
      </c>
      <c r="V779" s="12">
        <v>32082090</v>
      </c>
      <c r="W779" s="20">
        <f>VLOOKUP(V779,'MASTER PUR-HSN'!$A$4:$E$506,5,FALSE)</f>
        <v>18</v>
      </c>
      <c r="X779" s="12" t="s">
        <v>1482</v>
      </c>
      <c r="Y779" s="41" t="str">
        <f>VLOOKUP(C779,'MASTER PURCHASE PARTY'!$B$4:$E$50002,4,FALSE)</f>
        <v>Local</v>
      </c>
    </row>
    <row r="780" spans="1:25">
      <c r="A780" s="45">
        <v>43647</v>
      </c>
      <c r="B780" s="35">
        <v>95</v>
      </c>
      <c r="C780" s="50" t="s">
        <v>806</v>
      </c>
      <c r="D780" s="41" t="str">
        <f>VLOOKUP(C780,'MASTER PURCHASE PARTY'!$B$4:$E$50002,2,FALSE)</f>
        <v>27AAECD2713N1ZK</v>
      </c>
      <c r="E780" s="51">
        <v>7887985907</v>
      </c>
      <c r="F780" s="69">
        <v>43657</v>
      </c>
      <c r="G780" s="69"/>
      <c r="H780" s="69"/>
      <c r="I780" s="69"/>
      <c r="J780" s="69"/>
      <c r="K780" s="69"/>
      <c r="L780" s="41" t="s">
        <v>787</v>
      </c>
      <c r="M780" s="12" t="s">
        <v>1545</v>
      </c>
      <c r="N780" s="28">
        <v>14500</v>
      </c>
      <c r="O780" s="20">
        <f t="shared" si="14"/>
        <v>2610</v>
      </c>
      <c r="P780" s="284">
        <v>0</v>
      </c>
      <c r="Q780" s="284">
        <v>1305</v>
      </c>
      <c r="R780" s="284">
        <v>1305</v>
      </c>
      <c r="S780" s="284">
        <v>0</v>
      </c>
      <c r="T780" s="27">
        <v>17110</v>
      </c>
      <c r="U780" s="53">
        <v>100</v>
      </c>
      <c r="V780" s="12">
        <v>38140010</v>
      </c>
      <c r="W780" s="20">
        <f>VLOOKUP(V780,'MASTER PUR-HSN'!$A$4:$E$506,5,FALSE)</f>
        <v>18</v>
      </c>
      <c r="X780" s="12" t="s">
        <v>1482</v>
      </c>
      <c r="Y780" s="41" t="str">
        <f>VLOOKUP(C780,'MASTER PURCHASE PARTY'!$B$4:$E$50002,4,FALSE)</f>
        <v>Local</v>
      </c>
    </row>
    <row r="781" spans="1:25">
      <c r="A781" s="45">
        <v>43647</v>
      </c>
      <c r="C781" s="50" t="s">
        <v>806</v>
      </c>
      <c r="D781" s="41" t="str">
        <f>VLOOKUP(C781,'MASTER PURCHASE PARTY'!$B$4:$E$50002,2,FALSE)</f>
        <v>27AAECD2713N1ZK</v>
      </c>
      <c r="E781" s="51">
        <v>7887985907</v>
      </c>
      <c r="F781" s="69">
        <v>43657</v>
      </c>
      <c r="G781" s="69"/>
      <c r="H781" s="69"/>
      <c r="I781" s="69"/>
      <c r="J781" s="69"/>
      <c r="K781" s="69"/>
      <c r="L781" s="41" t="s">
        <v>787</v>
      </c>
      <c r="M781" s="12" t="s">
        <v>1545</v>
      </c>
      <c r="N781" s="28">
        <v>41200</v>
      </c>
      <c r="O781" s="20">
        <f t="shared" si="14"/>
        <v>7416</v>
      </c>
      <c r="P781" s="284">
        <v>0</v>
      </c>
      <c r="Q781" s="284">
        <v>3708</v>
      </c>
      <c r="R781" s="284">
        <v>3708</v>
      </c>
      <c r="S781" s="284">
        <v>0</v>
      </c>
      <c r="T781" s="27">
        <v>48616</v>
      </c>
      <c r="U781" s="53">
        <v>80</v>
      </c>
      <c r="V781" s="12">
        <v>32082090</v>
      </c>
      <c r="W781" s="20">
        <f>VLOOKUP(V781,'MASTER PUR-HSN'!$A$4:$E$506,5,FALSE)</f>
        <v>18</v>
      </c>
      <c r="X781" s="12" t="s">
        <v>1482</v>
      </c>
      <c r="Y781" s="41" t="str">
        <f>VLOOKUP(C781,'MASTER PURCHASE PARTY'!$B$4:$E$50002,4,FALSE)</f>
        <v>Local</v>
      </c>
    </row>
    <row r="782" spans="1:25">
      <c r="A782" s="45">
        <v>43647</v>
      </c>
      <c r="C782" s="50" t="s">
        <v>806</v>
      </c>
      <c r="D782" s="41" t="str">
        <f>VLOOKUP(C782,'MASTER PURCHASE PARTY'!$B$4:$E$50002,2,FALSE)</f>
        <v>27AAECD2713N1ZK</v>
      </c>
      <c r="E782" s="51">
        <v>7887985907</v>
      </c>
      <c r="F782" s="69">
        <v>43657</v>
      </c>
      <c r="G782" s="69"/>
      <c r="H782" s="69"/>
      <c r="I782" s="69"/>
      <c r="J782" s="69"/>
      <c r="K782" s="69"/>
      <c r="L782" s="41" t="s">
        <v>787</v>
      </c>
      <c r="M782" s="12" t="s">
        <v>1545</v>
      </c>
      <c r="N782" s="28">
        <v>35700</v>
      </c>
      <c r="O782" s="20">
        <f t="shared" si="14"/>
        <v>6426</v>
      </c>
      <c r="P782" s="284">
        <v>0</v>
      </c>
      <c r="Q782" s="284">
        <v>3213</v>
      </c>
      <c r="R782" s="284">
        <v>3213</v>
      </c>
      <c r="S782" s="284">
        <v>0</v>
      </c>
      <c r="T782" s="27">
        <v>42126</v>
      </c>
      <c r="U782" s="53">
        <v>60</v>
      </c>
      <c r="V782" s="12">
        <v>39119090</v>
      </c>
      <c r="W782" s="20">
        <f>VLOOKUP(V782,'MASTER PUR-HSN'!$A$4:$E$506,5,FALSE)</f>
        <v>18</v>
      </c>
      <c r="X782" s="12" t="s">
        <v>1482</v>
      </c>
      <c r="Y782" s="41" t="str">
        <f>VLOOKUP(C782,'MASTER PURCHASE PARTY'!$B$4:$E$50002,4,FALSE)</f>
        <v>Local</v>
      </c>
    </row>
    <row r="783" spans="1:25">
      <c r="A783" s="45">
        <v>43647</v>
      </c>
      <c r="B783" s="35">
        <v>96</v>
      </c>
      <c r="C783" s="50" t="s">
        <v>922</v>
      </c>
      <c r="D783" s="41" t="str">
        <f>VLOOKUP(C783,'MASTER PURCHASE PARTY'!$B$4:$E$50002,2,FALSE)</f>
        <v>27AAZFM6461A1ZY</v>
      </c>
      <c r="E783" s="51">
        <v>2736</v>
      </c>
      <c r="F783" s="69">
        <v>43657</v>
      </c>
      <c r="G783" s="69"/>
      <c r="H783" s="69"/>
      <c r="I783" s="69"/>
      <c r="J783" s="69"/>
      <c r="K783" s="69"/>
      <c r="L783" s="41" t="s">
        <v>787</v>
      </c>
      <c r="M783" s="12" t="s">
        <v>1545</v>
      </c>
      <c r="N783" s="28">
        <v>20433.599999999999</v>
      </c>
      <c r="O783" s="20">
        <f t="shared" si="14"/>
        <v>5721.4079999999994</v>
      </c>
      <c r="P783" s="284">
        <v>0</v>
      </c>
      <c r="Q783" s="284">
        <v>2860.7039999999997</v>
      </c>
      <c r="R783" s="284">
        <v>2860.7039999999997</v>
      </c>
      <c r="S783" s="284">
        <v>0</v>
      </c>
      <c r="T783" s="27">
        <v>26154.997999999996</v>
      </c>
      <c r="U783" s="53">
        <v>480</v>
      </c>
      <c r="V783" s="12">
        <v>87082900</v>
      </c>
      <c r="W783" s="20">
        <f>VLOOKUP(V783,'MASTER PUR-HSN'!$A$4:$E$506,5,FALSE)</f>
        <v>28</v>
      </c>
      <c r="X783" s="12" t="s">
        <v>1482</v>
      </c>
      <c r="Y783" s="41" t="str">
        <f>VLOOKUP(C783,'MASTER PURCHASE PARTY'!$B$4:$E$50002,4,FALSE)</f>
        <v>Local</v>
      </c>
    </row>
    <row r="784" spans="1:25">
      <c r="A784" s="45">
        <v>43647</v>
      </c>
      <c r="B784" s="35">
        <v>97</v>
      </c>
      <c r="C784" s="50" t="s">
        <v>922</v>
      </c>
      <c r="D784" s="41" t="str">
        <f>VLOOKUP(C784,'MASTER PURCHASE PARTY'!$B$4:$E$50002,2,FALSE)</f>
        <v>27AAZFM6461A1ZY</v>
      </c>
      <c r="E784" s="51">
        <v>2737</v>
      </c>
      <c r="F784" s="69">
        <v>43657</v>
      </c>
      <c r="G784" s="69"/>
      <c r="H784" s="69"/>
      <c r="I784" s="69"/>
      <c r="J784" s="69"/>
      <c r="K784" s="69"/>
      <c r="L784" s="41" t="s">
        <v>787</v>
      </c>
      <c r="M784" s="12" t="s">
        <v>1545</v>
      </c>
      <c r="N784" s="28">
        <v>13392</v>
      </c>
      <c r="O784" s="20">
        <f t="shared" ref="O784:O847" si="15">+P784+Q784+R784+S784</f>
        <v>3749.7599999999998</v>
      </c>
      <c r="P784" s="284">
        <v>0</v>
      </c>
      <c r="Q784" s="284">
        <v>1874.8799999999999</v>
      </c>
      <c r="R784" s="284">
        <v>1874.8799999999999</v>
      </c>
      <c r="S784" s="284">
        <v>0</v>
      </c>
      <c r="T784" s="27">
        <v>17141.759999999998</v>
      </c>
      <c r="U784" s="53">
        <v>600</v>
      </c>
      <c r="V784" s="12">
        <v>87082900</v>
      </c>
      <c r="W784" s="20">
        <f>VLOOKUP(V784,'MASTER PUR-HSN'!$A$4:$E$506,5,FALSE)</f>
        <v>28</v>
      </c>
      <c r="X784" s="12" t="s">
        <v>1482</v>
      </c>
      <c r="Y784" s="41" t="str">
        <f>VLOOKUP(C784,'MASTER PURCHASE PARTY'!$B$4:$E$50002,4,FALSE)</f>
        <v>Local</v>
      </c>
    </row>
    <row r="785" spans="1:25">
      <c r="A785" s="45">
        <v>43647</v>
      </c>
      <c r="B785" s="35">
        <v>98</v>
      </c>
      <c r="C785" s="50" t="s">
        <v>823</v>
      </c>
      <c r="D785" s="41" t="str">
        <f>VLOOKUP(C785,'MASTER PURCHASE PARTY'!$B$4:$E$50002,2,FALSE)</f>
        <v>27AAACG1376N1ZC</v>
      </c>
      <c r="E785" s="56" t="s">
        <v>1120</v>
      </c>
      <c r="F785" s="69">
        <v>43657</v>
      </c>
      <c r="G785" s="69"/>
      <c r="H785" s="69"/>
      <c r="I785" s="69"/>
      <c r="J785" s="69"/>
      <c r="K785" s="69"/>
      <c r="L785" s="41" t="s">
        <v>787</v>
      </c>
      <c r="M785" s="12" t="s">
        <v>1545</v>
      </c>
      <c r="N785" s="28">
        <v>69758</v>
      </c>
      <c r="O785" s="20">
        <f t="shared" si="15"/>
        <v>12556.44</v>
      </c>
      <c r="P785" s="284">
        <v>0</v>
      </c>
      <c r="Q785" s="284">
        <v>6278.22</v>
      </c>
      <c r="R785" s="284">
        <v>6278.22</v>
      </c>
      <c r="S785" s="284">
        <v>0</v>
      </c>
      <c r="T785" s="27">
        <v>82314</v>
      </c>
      <c r="U785" s="53">
        <v>200</v>
      </c>
      <c r="V785" s="12">
        <v>32082090</v>
      </c>
      <c r="W785" s="20">
        <f>VLOOKUP(V785,'MASTER PUR-HSN'!$A$4:$E$506,5,FALSE)</f>
        <v>18</v>
      </c>
      <c r="X785" s="12" t="s">
        <v>1482</v>
      </c>
      <c r="Y785" s="41" t="str">
        <f>VLOOKUP(C785,'MASTER PURCHASE PARTY'!$B$4:$E$50002,4,FALSE)</f>
        <v>Local</v>
      </c>
    </row>
    <row r="786" spans="1:25">
      <c r="A786" s="45">
        <v>43647</v>
      </c>
      <c r="B786" s="35">
        <v>99</v>
      </c>
      <c r="C786" s="50" t="s">
        <v>823</v>
      </c>
      <c r="D786" s="41" t="str">
        <f>VLOOKUP(C786,'MASTER PURCHASE PARTY'!$B$4:$E$50002,2,FALSE)</f>
        <v>27AAACG1376N1ZC</v>
      </c>
      <c r="E786" s="56" t="s">
        <v>1121</v>
      </c>
      <c r="F786" s="69">
        <v>43657</v>
      </c>
      <c r="G786" s="69"/>
      <c r="H786" s="69"/>
      <c r="I786" s="69"/>
      <c r="J786" s="69"/>
      <c r="K786" s="69"/>
      <c r="L786" s="41" t="s">
        <v>787</v>
      </c>
      <c r="M786" s="12" t="s">
        <v>1545</v>
      </c>
      <c r="N786" s="28">
        <v>9240</v>
      </c>
      <c r="O786" s="20">
        <f t="shared" si="15"/>
        <v>1663.2</v>
      </c>
      <c r="P786" s="284">
        <v>0</v>
      </c>
      <c r="Q786" s="284">
        <v>831.6</v>
      </c>
      <c r="R786" s="284">
        <v>831.6</v>
      </c>
      <c r="S786" s="284">
        <v>0</v>
      </c>
      <c r="T786" s="27">
        <v>10903</v>
      </c>
      <c r="U786" s="53">
        <v>100</v>
      </c>
      <c r="V786" s="12">
        <v>38140010</v>
      </c>
      <c r="W786" s="20">
        <f>VLOOKUP(V786,'MASTER PUR-HSN'!$A$4:$E$506,5,FALSE)</f>
        <v>18</v>
      </c>
      <c r="X786" s="12" t="s">
        <v>1482</v>
      </c>
      <c r="Y786" s="41" t="str">
        <f>VLOOKUP(C786,'MASTER PURCHASE PARTY'!$B$4:$E$50002,4,FALSE)</f>
        <v>Local</v>
      </c>
    </row>
    <row r="787" spans="1:25">
      <c r="A787" s="45">
        <v>43647</v>
      </c>
      <c r="B787" s="35">
        <v>100</v>
      </c>
      <c r="C787" s="50" t="s">
        <v>836</v>
      </c>
      <c r="D787" s="41" t="str">
        <f>VLOOKUP(C787,'MASTER PURCHASE PARTY'!$B$4:$E$50002,2,FALSE)</f>
        <v>27AAACB2894G1ZN</v>
      </c>
      <c r="E787" s="56" t="s">
        <v>1122</v>
      </c>
      <c r="F787" s="69">
        <v>43658</v>
      </c>
      <c r="G787" s="69"/>
      <c r="H787" s="69"/>
      <c r="I787" s="69"/>
      <c r="J787" s="69"/>
      <c r="K787" s="69"/>
      <c r="L787" s="41" t="s">
        <v>787</v>
      </c>
      <c r="M787" s="12" t="s">
        <v>1545</v>
      </c>
      <c r="N787" s="28">
        <v>4871</v>
      </c>
      <c r="O787" s="20">
        <f t="shared" si="15"/>
        <v>876.78</v>
      </c>
      <c r="P787" s="284">
        <v>0</v>
      </c>
      <c r="Q787" s="284">
        <v>438.39</v>
      </c>
      <c r="R787" s="284">
        <v>438.39</v>
      </c>
      <c r="S787" s="284">
        <v>0</v>
      </c>
      <c r="T787" s="27">
        <v>5747.7800000000007</v>
      </c>
      <c r="U787" s="53">
        <v>0</v>
      </c>
      <c r="V787" s="12">
        <v>9984</v>
      </c>
      <c r="W787" s="20">
        <f>VLOOKUP(V787,'MASTER PUR-HSN'!$A$4:$E$506,5,FALSE)</f>
        <v>18</v>
      </c>
      <c r="X787" s="12" t="s">
        <v>1482</v>
      </c>
      <c r="Y787" s="41" t="str">
        <f>VLOOKUP(C787,'MASTER PURCHASE PARTY'!$B$4:$E$50002,4,FALSE)</f>
        <v>Local</v>
      </c>
    </row>
    <row r="788" spans="1:25">
      <c r="A788" s="45">
        <v>43647</v>
      </c>
      <c r="B788" s="35">
        <v>101</v>
      </c>
      <c r="C788" s="50" t="s">
        <v>873</v>
      </c>
      <c r="D788" s="41" t="str">
        <f>VLOOKUP(C788,'MASTER PURCHASE PARTY'!$B$4:$E$50002,2,FALSE)</f>
        <v>27AACFA1881H1ZL</v>
      </c>
      <c r="E788" s="51">
        <v>4301</v>
      </c>
      <c r="F788" s="69">
        <v>43658</v>
      </c>
      <c r="G788" s="69"/>
      <c r="H788" s="69"/>
      <c r="I788" s="69"/>
      <c r="J788" s="69"/>
      <c r="K788" s="69"/>
      <c r="L788" s="41" t="s">
        <v>787</v>
      </c>
      <c r="M788" s="12" t="s">
        <v>1545</v>
      </c>
      <c r="N788" s="28">
        <v>4448</v>
      </c>
      <c r="O788" s="20">
        <f t="shared" si="15"/>
        <v>1245.4399999999998</v>
      </c>
      <c r="P788" s="284">
        <v>0</v>
      </c>
      <c r="Q788" s="284">
        <v>622.71999999999991</v>
      </c>
      <c r="R788" s="284">
        <v>622.71999999999991</v>
      </c>
      <c r="S788" s="284">
        <v>0</v>
      </c>
      <c r="T788" s="27">
        <v>5693.4400000000005</v>
      </c>
      <c r="U788" s="53">
        <v>1600</v>
      </c>
      <c r="V788" s="12">
        <v>87141900</v>
      </c>
      <c r="W788" s="20">
        <f>VLOOKUP(V788,'MASTER PUR-HSN'!$A$4:$E$506,5,FALSE)</f>
        <v>28</v>
      </c>
      <c r="X788" s="12" t="s">
        <v>1482</v>
      </c>
      <c r="Y788" s="41" t="str">
        <f>VLOOKUP(C788,'MASTER PURCHASE PARTY'!$B$4:$E$50002,4,FALSE)</f>
        <v>Local</v>
      </c>
    </row>
    <row r="789" spans="1:25">
      <c r="A789" s="45">
        <v>43647</v>
      </c>
      <c r="B789" s="35">
        <v>102</v>
      </c>
      <c r="C789" s="50" t="s">
        <v>789</v>
      </c>
      <c r="D789" s="41" t="str">
        <f>VLOOKUP(C789,'MASTER PURCHASE PARTY'!$B$4:$E$50002,2,FALSE)</f>
        <v>27AAACT1848E1ZH</v>
      </c>
      <c r="E789" s="56" t="s">
        <v>1123</v>
      </c>
      <c r="F789" s="69">
        <v>43658</v>
      </c>
      <c r="G789" s="69"/>
      <c r="H789" s="69"/>
      <c r="I789" s="69"/>
      <c r="J789" s="69"/>
      <c r="K789" s="69"/>
      <c r="L789" s="41" t="s">
        <v>787</v>
      </c>
      <c r="M789" s="12" t="s">
        <v>1545</v>
      </c>
      <c r="N789" s="28">
        <v>6216.25</v>
      </c>
      <c r="O789" s="20">
        <f t="shared" si="15"/>
        <v>1741.99</v>
      </c>
      <c r="P789" s="284">
        <v>0</v>
      </c>
      <c r="Q789" s="284">
        <v>870.995</v>
      </c>
      <c r="R789" s="284">
        <v>870.995</v>
      </c>
      <c r="S789" s="284">
        <v>0</v>
      </c>
      <c r="T789" s="27">
        <v>7958.25</v>
      </c>
      <c r="U789" s="53">
        <v>55</v>
      </c>
      <c r="V789" s="12">
        <v>87089900</v>
      </c>
      <c r="W789" s="20">
        <f>VLOOKUP(V789,'MASTER PUR-HSN'!$A$4:$E$506,5,FALSE)</f>
        <v>28</v>
      </c>
      <c r="X789" s="12" t="s">
        <v>1482</v>
      </c>
      <c r="Y789" s="41" t="str">
        <f>VLOOKUP(C789,'MASTER PURCHASE PARTY'!$B$4:$E$50002,4,FALSE)</f>
        <v>Local</v>
      </c>
    </row>
    <row r="790" spans="1:25">
      <c r="A790" s="45">
        <v>43647</v>
      </c>
      <c r="B790" s="35">
        <v>103</v>
      </c>
      <c r="C790" s="50" t="s">
        <v>806</v>
      </c>
      <c r="D790" s="41" t="str">
        <f>VLOOKUP(C790,'MASTER PURCHASE PARTY'!$B$4:$E$50002,2,FALSE)</f>
        <v>27AAECD2713N1ZK</v>
      </c>
      <c r="E790" s="51">
        <v>7887985942</v>
      </c>
      <c r="F790" s="69">
        <v>43658</v>
      </c>
      <c r="G790" s="69"/>
      <c r="H790" s="69"/>
      <c r="I790" s="69"/>
      <c r="J790" s="69"/>
      <c r="K790" s="69"/>
      <c r="L790" s="41" t="s">
        <v>787</v>
      </c>
      <c r="M790" s="12" t="s">
        <v>1545</v>
      </c>
      <c r="N790" s="28">
        <v>2560</v>
      </c>
      <c r="O790" s="20">
        <f t="shared" si="15"/>
        <v>460.8</v>
      </c>
      <c r="P790" s="284">
        <v>0</v>
      </c>
      <c r="Q790" s="284">
        <v>230.4</v>
      </c>
      <c r="R790" s="284">
        <v>230.4</v>
      </c>
      <c r="S790" s="284">
        <v>0</v>
      </c>
      <c r="T790" s="27">
        <v>3021</v>
      </c>
      <c r="U790" s="53">
        <v>4</v>
      </c>
      <c r="V790" s="12">
        <v>32082090</v>
      </c>
      <c r="W790" s="20">
        <f>VLOOKUP(V790,'MASTER PUR-HSN'!$A$4:$E$506,5,FALSE)</f>
        <v>18</v>
      </c>
      <c r="X790" s="12" t="s">
        <v>1482</v>
      </c>
      <c r="Y790" s="41" t="str">
        <f>VLOOKUP(C790,'MASTER PURCHASE PARTY'!$B$4:$E$50002,4,FALSE)</f>
        <v>Local</v>
      </c>
    </row>
    <row r="791" spans="1:25">
      <c r="A791" s="45">
        <v>43647</v>
      </c>
      <c r="B791" s="35">
        <v>104</v>
      </c>
      <c r="C791" s="50" t="s">
        <v>796</v>
      </c>
      <c r="D791" s="41" t="str">
        <f>VLOOKUP(C791,'MASTER PURCHASE PARTY'!$B$4:$E$50002,2,FALSE)</f>
        <v>27AAMFC2124K1ZG</v>
      </c>
      <c r="E791" s="51">
        <v>1137</v>
      </c>
      <c r="F791" s="69">
        <v>43656</v>
      </c>
      <c r="G791" s="69"/>
      <c r="H791" s="69"/>
      <c r="I791" s="69"/>
      <c r="J791" s="69"/>
      <c r="K791" s="69"/>
      <c r="L791" s="41" t="s">
        <v>787</v>
      </c>
      <c r="M791" s="12" t="s">
        <v>1545</v>
      </c>
      <c r="N791" s="28">
        <v>275.39999999999998</v>
      </c>
      <c r="O791" s="20">
        <f t="shared" si="15"/>
        <v>49.571999999999989</v>
      </c>
      <c r="P791" s="284">
        <v>0</v>
      </c>
      <c r="Q791" s="284">
        <v>24.785999999999994</v>
      </c>
      <c r="R791" s="284">
        <v>24.785999999999994</v>
      </c>
      <c r="S791" s="284">
        <v>0</v>
      </c>
      <c r="T791" s="27">
        <v>324.97199999999998</v>
      </c>
      <c r="U791" s="53">
        <v>204</v>
      </c>
      <c r="V791" s="12">
        <v>4811</v>
      </c>
      <c r="W791" s="20">
        <f>VLOOKUP(V791,'MASTER PUR-HSN'!$A$4:$E$506,5,FALSE)</f>
        <v>18</v>
      </c>
      <c r="X791" s="12" t="s">
        <v>1482</v>
      </c>
      <c r="Y791" s="41" t="str">
        <f>VLOOKUP(C791,'MASTER PURCHASE PARTY'!$B$4:$E$50002,4,FALSE)</f>
        <v>Local</v>
      </c>
    </row>
    <row r="792" spans="1:25">
      <c r="A792" s="45">
        <v>43647</v>
      </c>
      <c r="C792" s="50" t="s">
        <v>796</v>
      </c>
      <c r="D792" s="41" t="str">
        <f>VLOOKUP(C792,'MASTER PURCHASE PARTY'!$B$4:$E$50002,2,FALSE)</f>
        <v>27AAMFC2124K1ZG</v>
      </c>
      <c r="E792" s="51">
        <v>1137</v>
      </c>
      <c r="F792" s="69">
        <v>43656</v>
      </c>
      <c r="G792" s="69"/>
      <c r="H792" s="69"/>
      <c r="I792" s="69"/>
      <c r="J792" s="69"/>
      <c r="K792" s="69"/>
      <c r="L792" s="41" t="s">
        <v>787</v>
      </c>
      <c r="M792" s="12" t="s">
        <v>1545</v>
      </c>
      <c r="N792" s="28">
        <v>945</v>
      </c>
      <c r="O792" s="20">
        <f t="shared" si="15"/>
        <v>170.1</v>
      </c>
      <c r="P792" s="284">
        <v>0</v>
      </c>
      <c r="Q792" s="284">
        <v>85.05</v>
      </c>
      <c r="R792" s="284">
        <v>85.05</v>
      </c>
      <c r="S792" s="284">
        <v>0</v>
      </c>
      <c r="T792" s="27">
        <v>1115.0999999999999</v>
      </c>
      <c r="U792" s="53">
        <v>3</v>
      </c>
      <c r="V792" s="12">
        <v>3919</v>
      </c>
      <c r="W792" s="20">
        <f>VLOOKUP(V792,'MASTER PUR-HSN'!$A$4:$E$506,5,FALSE)</f>
        <v>18</v>
      </c>
      <c r="X792" s="12" t="s">
        <v>1482</v>
      </c>
      <c r="Y792" s="41" t="str">
        <f>VLOOKUP(C792,'MASTER PURCHASE PARTY'!$B$4:$E$50002,4,FALSE)</f>
        <v>Local</v>
      </c>
    </row>
    <row r="793" spans="1:25">
      <c r="A793" s="45">
        <v>43647</v>
      </c>
      <c r="B793" s="35">
        <v>105</v>
      </c>
      <c r="C793" s="50" t="s">
        <v>873</v>
      </c>
      <c r="D793" s="41" t="str">
        <f>VLOOKUP(C793,'MASTER PURCHASE PARTY'!$B$4:$E$50002,2,FALSE)</f>
        <v>27AACFA1881H1ZL</v>
      </c>
      <c r="E793" s="51">
        <v>4330</v>
      </c>
      <c r="F793" s="69">
        <v>43658</v>
      </c>
      <c r="G793" s="69"/>
      <c r="H793" s="69"/>
      <c r="I793" s="69"/>
      <c r="J793" s="69"/>
      <c r="K793" s="69"/>
      <c r="L793" s="41" t="s">
        <v>787</v>
      </c>
      <c r="M793" s="12" t="s">
        <v>1545</v>
      </c>
      <c r="N793" s="28">
        <v>6672</v>
      </c>
      <c r="O793" s="20">
        <f t="shared" si="15"/>
        <v>1868.1599999999999</v>
      </c>
      <c r="P793" s="284">
        <v>0</v>
      </c>
      <c r="Q793" s="284">
        <v>934.07999999999993</v>
      </c>
      <c r="R793" s="284">
        <v>934.07999999999993</v>
      </c>
      <c r="S793" s="284">
        <v>0</v>
      </c>
      <c r="T793" s="27">
        <v>8540.16</v>
      </c>
      <c r="U793" s="53">
        <v>2400</v>
      </c>
      <c r="V793" s="12">
        <v>87141900</v>
      </c>
      <c r="W793" s="20">
        <f>VLOOKUP(V793,'MASTER PUR-HSN'!$A$4:$E$506,5,FALSE)</f>
        <v>28</v>
      </c>
      <c r="X793" s="12" t="s">
        <v>1482</v>
      </c>
      <c r="Y793" s="41" t="str">
        <f>VLOOKUP(C793,'MASTER PURCHASE PARTY'!$B$4:$E$50002,4,FALSE)</f>
        <v>Local</v>
      </c>
    </row>
    <row r="794" spans="1:25">
      <c r="A794" s="45">
        <v>43647</v>
      </c>
      <c r="B794" s="35">
        <v>106</v>
      </c>
      <c r="C794" s="50" t="s">
        <v>786</v>
      </c>
      <c r="D794" s="41" t="str">
        <f>VLOOKUP(C794,'MASTER PURCHASE PARTY'!$B$4:$E$50002,2,FALSE)</f>
        <v>27AAECM8871A1ZF</v>
      </c>
      <c r="E794" s="51">
        <v>192003516</v>
      </c>
      <c r="F794" s="69">
        <v>43658</v>
      </c>
      <c r="G794" s="69"/>
      <c r="H794" s="69"/>
      <c r="I794" s="69"/>
      <c r="J794" s="69"/>
      <c r="K794" s="69"/>
      <c r="L794" s="41" t="s">
        <v>787</v>
      </c>
      <c r="M794" s="12" t="s">
        <v>1545</v>
      </c>
      <c r="N794" s="28">
        <v>17483.52</v>
      </c>
      <c r="O794" s="20">
        <f t="shared" si="15"/>
        <v>4895.3856000000005</v>
      </c>
      <c r="P794" s="284">
        <v>0</v>
      </c>
      <c r="Q794" s="284">
        <v>2447.6928000000003</v>
      </c>
      <c r="R794" s="284">
        <v>2447.6928000000003</v>
      </c>
      <c r="S794" s="284">
        <v>0</v>
      </c>
      <c r="T794" s="27">
        <v>22378.895600000003</v>
      </c>
      <c r="U794" s="53">
        <v>12</v>
      </c>
      <c r="V794" s="12">
        <v>87089900</v>
      </c>
      <c r="W794" s="20">
        <f>VLOOKUP(V794,'MASTER PUR-HSN'!$A$4:$E$506,5,FALSE)</f>
        <v>28</v>
      </c>
      <c r="X794" s="12" t="s">
        <v>1482</v>
      </c>
      <c r="Y794" s="41" t="str">
        <f>VLOOKUP(C794,'MASTER PURCHASE PARTY'!$B$4:$E$50002,4,FALSE)</f>
        <v>Local</v>
      </c>
    </row>
    <row r="795" spans="1:25">
      <c r="A795" s="45">
        <v>43647</v>
      </c>
      <c r="B795" s="35">
        <v>107</v>
      </c>
      <c r="C795" s="50" t="s">
        <v>786</v>
      </c>
      <c r="D795" s="41" t="str">
        <f>VLOOKUP(C795,'MASTER PURCHASE PARTY'!$B$4:$E$50002,2,FALSE)</f>
        <v>27AAECM8871A1ZF</v>
      </c>
      <c r="E795" s="51">
        <v>192003521</v>
      </c>
      <c r="F795" s="69">
        <v>43658</v>
      </c>
      <c r="G795" s="69"/>
      <c r="H795" s="69"/>
      <c r="I795" s="69"/>
      <c r="J795" s="69"/>
      <c r="K795" s="69"/>
      <c r="L795" s="41" t="s">
        <v>787</v>
      </c>
      <c r="M795" s="12" t="s">
        <v>1545</v>
      </c>
      <c r="N795" s="28">
        <v>17483.52</v>
      </c>
      <c r="O795" s="20">
        <f t="shared" si="15"/>
        <v>4895.3856000000005</v>
      </c>
      <c r="P795" s="284">
        <v>0</v>
      </c>
      <c r="Q795" s="284">
        <v>2447.6928000000003</v>
      </c>
      <c r="R795" s="284">
        <v>2447.6928000000003</v>
      </c>
      <c r="S795" s="284">
        <v>0</v>
      </c>
      <c r="T795" s="27">
        <v>22378.895600000003</v>
      </c>
      <c r="U795" s="53">
        <v>12</v>
      </c>
      <c r="V795" s="12">
        <v>87089900</v>
      </c>
      <c r="W795" s="20">
        <f>VLOOKUP(V795,'MASTER PUR-HSN'!$A$4:$E$506,5,FALSE)</f>
        <v>28</v>
      </c>
      <c r="X795" s="12" t="s">
        <v>1482</v>
      </c>
      <c r="Y795" s="41" t="str">
        <f>VLOOKUP(C795,'MASTER PURCHASE PARTY'!$B$4:$E$50002,4,FALSE)</f>
        <v>Local</v>
      </c>
    </row>
    <row r="796" spans="1:25">
      <c r="A796" s="45">
        <v>43647</v>
      </c>
      <c r="B796" s="35">
        <v>108</v>
      </c>
      <c r="C796" s="50" t="s">
        <v>812</v>
      </c>
      <c r="D796" s="41" t="str">
        <f>VLOOKUP(C796,'MASTER PURCHASE PARTY'!$B$4:$E$50002,2,FALSE)</f>
        <v>27AAACH4211R1ZF</v>
      </c>
      <c r="E796" s="51">
        <v>5510051400</v>
      </c>
      <c r="F796" s="69">
        <v>43658</v>
      </c>
      <c r="G796" s="69"/>
      <c r="H796" s="69"/>
      <c r="I796" s="69"/>
      <c r="J796" s="69"/>
      <c r="K796" s="69"/>
      <c r="L796" s="41" t="s">
        <v>787</v>
      </c>
      <c r="M796" s="12" t="s">
        <v>1545</v>
      </c>
      <c r="N796" s="28">
        <v>26544</v>
      </c>
      <c r="O796" s="20">
        <f t="shared" si="15"/>
        <v>4777.92</v>
      </c>
      <c r="P796" s="284">
        <v>0</v>
      </c>
      <c r="Q796" s="284">
        <v>2388.96</v>
      </c>
      <c r="R796" s="284">
        <v>2388.96</v>
      </c>
      <c r="S796" s="284">
        <v>0</v>
      </c>
      <c r="T796" s="27">
        <v>31321.919999999998</v>
      </c>
      <c r="U796" s="53">
        <v>2400</v>
      </c>
      <c r="V796" s="12">
        <v>85129000</v>
      </c>
      <c r="W796" s="20">
        <f>VLOOKUP(V796,'MASTER PUR-HSN'!$A$4:$E$506,5,FALSE)</f>
        <v>18</v>
      </c>
      <c r="X796" s="12" t="s">
        <v>1482</v>
      </c>
      <c r="Y796" s="41" t="str">
        <f>VLOOKUP(C796,'MASTER PURCHASE PARTY'!$B$4:$E$50002,4,FALSE)</f>
        <v>Local</v>
      </c>
    </row>
    <row r="797" spans="1:25">
      <c r="A797" s="45">
        <v>43647</v>
      </c>
      <c r="B797" s="35">
        <v>109</v>
      </c>
      <c r="C797" s="50" t="s">
        <v>873</v>
      </c>
      <c r="D797" s="41" t="str">
        <f>VLOOKUP(C797,'MASTER PURCHASE PARTY'!$B$4:$E$50002,2,FALSE)</f>
        <v>27AACFA1881H1ZL</v>
      </c>
      <c r="E797" s="51">
        <v>4371</v>
      </c>
      <c r="F797" s="69">
        <v>43659</v>
      </c>
      <c r="G797" s="69"/>
      <c r="H797" s="69"/>
      <c r="I797" s="69"/>
      <c r="J797" s="69"/>
      <c r="K797" s="69"/>
      <c r="L797" s="41" t="s">
        <v>787</v>
      </c>
      <c r="M797" s="12" t="s">
        <v>1545</v>
      </c>
      <c r="N797" s="28">
        <v>5560</v>
      </c>
      <c r="O797" s="20">
        <f t="shared" si="15"/>
        <v>1556.8</v>
      </c>
      <c r="P797" s="284">
        <v>0</v>
      </c>
      <c r="Q797" s="284">
        <v>778.4</v>
      </c>
      <c r="R797" s="284">
        <v>778.4</v>
      </c>
      <c r="S797" s="284">
        <v>0</v>
      </c>
      <c r="T797" s="27">
        <v>7116.7999999999993</v>
      </c>
      <c r="U797" s="53">
        <v>2000</v>
      </c>
      <c r="V797" s="12">
        <v>87141900</v>
      </c>
      <c r="W797" s="20">
        <f>VLOOKUP(V797,'MASTER PUR-HSN'!$A$4:$E$506,5,FALSE)</f>
        <v>28</v>
      </c>
      <c r="X797" s="12" t="s">
        <v>1482</v>
      </c>
      <c r="Y797" s="41" t="str">
        <f>VLOOKUP(C797,'MASTER PURCHASE PARTY'!$B$4:$E$50002,4,FALSE)</f>
        <v>Local</v>
      </c>
    </row>
    <row r="798" spans="1:25">
      <c r="A798" s="45">
        <v>43647</v>
      </c>
      <c r="B798" s="35">
        <v>110</v>
      </c>
      <c r="C798" s="50" t="s">
        <v>910</v>
      </c>
      <c r="D798" s="41" t="str">
        <f>VLOOKUP(C798,'MASTER PURCHASE PARTY'!$B$4:$E$50002,2,FALSE)</f>
        <v>27AAACI6297A1ZN</v>
      </c>
      <c r="E798" s="56" t="s">
        <v>1124</v>
      </c>
      <c r="F798" s="69">
        <v>43658</v>
      </c>
      <c r="G798" s="69"/>
      <c r="H798" s="69"/>
      <c r="I798" s="69"/>
      <c r="J798" s="69"/>
      <c r="K798" s="69"/>
      <c r="L798" s="41" t="s">
        <v>787</v>
      </c>
      <c r="M798" s="12" t="s">
        <v>1545</v>
      </c>
      <c r="N798" s="28">
        <v>28260</v>
      </c>
      <c r="O798" s="20">
        <f t="shared" si="15"/>
        <v>5086.8</v>
      </c>
      <c r="P798" s="284">
        <v>0</v>
      </c>
      <c r="Q798" s="284">
        <v>2543.4</v>
      </c>
      <c r="R798" s="284">
        <v>2543.4</v>
      </c>
      <c r="S798" s="284">
        <v>0</v>
      </c>
      <c r="T798" s="27">
        <v>33347</v>
      </c>
      <c r="U798" s="53">
        <v>36</v>
      </c>
      <c r="V798" s="12">
        <v>38140010</v>
      </c>
      <c r="W798" s="20">
        <f>VLOOKUP(V798,'MASTER PUR-HSN'!$A$4:$E$506,5,FALSE)</f>
        <v>18</v>
      </c>
      <c r="X798" s="12" t="s">
        <v>1482</v>
      </c>
      <c r="Y798" s="41" t="str">
        <f>VLOOKUP(C798,'MASTER PURCHASE PARTY'!$B$4:$E$50002,4,FALSE)</f>
        <v>Local</v>
      </c>
    </row>
    <row r="799" spans="1:25">
      <c r="A799" s="45">
        <v>43647</v>
      </c>
      <c r="C799" s="50" t="s">
        <v>910</v>
      </c>
      <c r="D799" s="41" t="str">
        <f>VLOOKUP(C799,'MASTER PURCHASE PARTY'!$B$4:$E$50002,2,FALSE)</f>
        <v>27AAACI6297A1ZN</v>
      </c>
      <c r="E799" s="56" t="s">
        <v>1124</v>
      </c>
      <c r="F799" s="69">
        <v>43658</v>
      </c>
      <c r="G799" s="69"/>
      <c r="H799" s="69"/>
      <c r="I799" s="69"/>
      <c r="J799" s="69"/>
      <c r="K799" s="69"/>
      <c r="L799" s="41" t="s">
        <v>787</v>
      </c>
      <c r="M799" s="12" t="s">
        <v>1545</v>
      </c>
      <c r="N799" s="28">
        <v>14400</v>
      </c>
      <c r="O799" s="20">
        <f t="shared" si="15"/>
        <v>2592</v>
      </c>
      <c r="P799" s="284">
        <v>0</v>
      </c>
      <c r="Q799" s="284">
        <v>1296</v>
      </c>
      <c r="R799" s="284">
        <v>1296</v>
      </c>
      <c r="S799" s="284">
        <v>0</v>
      </c>
      <c r="T799" s="27">
        <v>16992</v>
      </c>
      <c r="U799" s="53">
        <v>20</v>
      </c>
      <c r="V799" s="12">
        <v>38249090</v>
      </c>
      <c r="W799" s="20">
        <f>VLOOKUP(V799,'MASTER PUR-HSN'!$A$4:$E$506,5,FALSE)</f>
        <v>18</v>
      </c>
      <c r="X799" s="12" t="s">
        <v>1482</v>
      </c>
      <c r="Y799" s="41" t="str">
        <f>VLOOKUP(C799,'MASTER PURCHASE PARTY'!$B$4:$E$50002,4,FALSE)</f>
        <v>Local</v>
      </c>
    </row>
    <row r="800" spans="1:25">
      <c r="A800" s="45">
        <v>43647</v>
      </c>
      <c r="B800" s="35">
        <v>111</v>
      </c>
      <c r="C800" s="50" t="s">
        <v>796</v>
      </c>
      <c r="D800" s="41" t="str">
        <f>VLOOKUP(C800,'MASTER PURCHASE PARTY'!$B$4:$E$50002,2,FALSE)</f>
        <v>27AAMFC2124K1ZG</v>
      </c>
      <c r="E800" s="51">
        <v>1140</v>
      </c>
      <c r="F800" s="69">
        <v>43659</v>
      </c>
      <c r="G800" s="69"/>
      <c r="H800" s="69"/>
      <c r="I800" s="69"/>
      <c r="J800" s="69"/>
      <c r="K800" s="69"/>
      <c r="L800" s="41" t="s">
        <v>787</v>
      </c>
      <c r="M800" s="12" t="s">
        <v>1545</v>
      </c>
      <c r="N800" s="28">
        <v>270</v>
      </c>
      <c r="O800" s="20">
        <f t="shared" si="15"/>
        <v>48.6</v>
      </c>
      <c r="P800" s="284">
        <v>0</v>
      </c>
      <c r="Q800" s="284">
        <v>24.3</v>
      </c>
      <c r="R800" s="284">
        <v>24.3</v>
      </c>
      <c r="S800" s="284">
        <v>0</v>
      </c>
      <c r="T800" s="27">
        <v>318.60000000000002</v>
      </c>
      <c r="U800" s="53">
        <v>200</v>
      </c>
      <c r="V800" s="12">
        <v>4811</v>
      </c>
      <c r="W800" s="20">
        <f>VLOOKUP(V800,'MASTER PUR-HSN'!$A$4:$E$506,5,FALSE)</f>
        <v>18</v>
      </c>
      <c r="X800" s="12" t="s">
        <v>1482</v>
      </c>
      <c r="Y800" s="41" t="str">
        <f>VLOOKUP(C800,'MASTER PURCHASE PARTY'!$B$4:$E$50002,4,FALSE)</f>
        <v>Local</v>
      </c>
    </row>
    <row r="801" spans="1:25">
      <c r="A801" s="45">
        <v>43647</v>
      </c>
      <c r="C801" s="50" t="s">
        <v>796</v>
      </c>
      <c r="D801" s="41" t="str">
        <f>VLOOKUP(C801,'MASTER PURCHASE PARTY'!$B$4:$E$50002,2,FALSE)</f>
        <v>27AAMFC2124K1ZG</v>
      </c>
      <c r="E801" s="51">
        <v>1137</v>
      </c>
      <c r="F801" s="69">
        <v>43659</v>
      </c>
      <c r="G801" s="69"/>
      <c r="H801" s="69"/>
      <c r="I801" s="69"/>
      <c r="J801" s="69"/>
      <c r="K801" s="69"/>
      <c r="L801" s="41" t="s">
        <v>787</v>
      </c>
      <c r="M801" s="12" t="s">
        <v>1545</v>
      </c>
      <c r="N801" s="28">
        <v>7875</v>
      </c>
      <c r="O801" s="20">
        <f t="shared" si="15"/>
        <v>1417.5</v>
      </c>
      <c r="P801" s="284">
        <v>0</v>
      </c>
      <c r="Q801" s="284">
        <v>708.75</v>
      </c>
      <c r="R801" s="284">
        <v>708.75</v>
      </c>
      <c r="S801" s="284">
        <v>0</v>
      </c>
      <c r="T801" s="27">
        <v>9292.5</v>
      </c>
      <c r="U801" s="53">
        <v>25</v>
      </c>
      <c r="V801" s="12">
        <v>3919</v>
      </c>
      <c r="W801" s="20">
        <f>VLOOKUP(V801,'MASTER PUR-HSN'!$A$4:$E$506,5,FALSE)</f>
        <v>18</v>
      </c>
      <c r="X801" s="12" t="s">
        <v>1482</v>
      </c>
      <c r="Y801" s="41" t="str">
        <f>VLOOKUP(C801,'MASTER PURCHASE PARTY'!$B$4:$E$50002,4,FALSE)</f>
        <v>Local</v>
      </c>
    </row>
    <row r="802" spans="1:25">
      <c r="A802" s="45">
        <v>43647</v>
      </c>
      <c r="B802" s="35">
        <v>112</v>
      </c>
      <c r="C802" s="50" t="s">
        <v>812</v>
      </c>
      <c r="D802" s="41" t="str">
        <f>VLOOKUP(C802,'MASTER PURCHASE PARTY'!$B$4:$E$50002,2,FALSE)</f>
        <v>27AAACH4211R1ZF</v>
      </c>
      <c r="E802" s="51">
        <v>5510051510</v>
      </c>
      <c r="F802" s="69">
        <v>43659</v>
      </c>
      <c r="G802" s="69"/>
      <c r="H802" s="69"/>
      <c r="I802" s="69"/>
      <c r="J802" s="69"/>
      <c r="K802" s="69"/>
      <c r="L802" s="41" t="s">
        <v>787</v>
      </c>
      <c r="M802" s="12" t="s">
        <v>1545</v>
      </c>
      <c r="N802" s="28">
        <v>29198.400000000001</v>
      </c>
      <c r="O802" s="20">
        <f t="shared" si="15"/>
        <v>5255.7120000000004</v>
      </c>
      <c r="P802" s="284">
        <v>0</v>
      </c>
      <c r="Q802" s="284">
        <v>2627.8560000000002</v>
      </c>
      <c r="R802" s="284">
        <v>2627.8560000000002</v>
      </c>
      <c r="S802" s="284">
        <v>0</v>
      </c>
      <c r="T802" s="27">
        <v>34454.122000000003</v>
      </c>
      <c r="U802" s="53">
        <v>2640</v>
      </c>
      <c r="V802" s="12">
        <v>85129000</v>
      </c>
      <c r="W802" s="20">
        <f>VLOOKUP(V802,'MASTER PUR-HSN'!$A$4:$E$506,5,FALSE)</f>
        <v>18</v>
      </c>
      <c r="X802" s="12" t="s">
        <v>1482</v>
      </c>
      <c r="Y802" s="41" t="str">
        <f>VLOOKUP(C802,'MASTER PURCHASE PARTY'!$B$4:$E$50002,4,FALSE)</f>
        <v>Local</v>
      </c>
    </row>
    <row r="803" spans="1:25">
      <c r="A803" s="45">
        <v>43647</v>
      </c>
      <c r="B803" s="35">
        <v>113</v>
      </c>
      <c r="C803" s="50" t="s">
        <v>786</v>
      </c>
      <c r="D803" s="41" t="str">
        <f>VLOOKUP(C803,'MASTER PURCHASE PARTY'!$B$4:$E$50002,2,FALSE)</f>
        <v>27AAECM8871A1ZF</v>
      </c>
      <c r="E803" s="51">
        <v>192003561</v>
      </c>
      <c r="F803" s="69">
        <v>43659</v>
      </c>
      <c r="G803" s="69"/>
      <c r="H803" s="69"/>
      <c r="I803" s="69"/>
      <c r="J803" s="69"/>
      <c r="K803" s="69"/>
      <c r="L803" s="41" t="s">
        <v>787</v>
      </c>
      <c r="M803" s="12" t="s">
        <v>1545</v>
      </c>
      <c r="N803" s="28">
        <v>17483.52</v>
      </c>
      <c r="O803" s="20">
        <f t="shared" si="15"/>
        <v>4895.3856000000005</v>
      </c>
      <c r="P803" s="284">
        <v>0</v>
      </c>
      <c r="Q803" s="284">
        <v>2447.6928000000003</v>
      </c>
      <c r="R803" s="284">
        <v>2447.6928000000003</v>
      </c>
      <c r="S803" s="284">
        <v>0</v>
      </c>
      <c r="T803" s="27">
        <v>22378.895600000003</v>
      </c>
      <c r="U803" s="53">
        <v>12</v>
      </c>
      <c r="V803" s="12">
        <v>87089900</v>
      </c>
      <c r="W803" s="20">
        <f>VLOOKUP(V803,'MASTER PUR-HSN'!$A$4:$E$506,5,FALSE)</f>
        <v>28</v>
      </c>
      <c r="X803" s="12" t="s">
        <v>1482</v>
      </c>
      <c r="Y803" s="41" t="str">
        <f>VLOOKUP(C803,'MASTER PURCHASE PARTY'!$B$4:$E$50002,4,FALSE)</f>
        <v>Local</v>
      </c>
    </row>
    <row r="804" spans="1:25">
      <c r="A804" s="45">
        <v>43647</v>
      </c>
      <c r="B804" s="35">
        <v>114</v>
      </c>
      <c r="C804" s="50" t="s">
        <v>786</v>
      </c>
      <c r="D804" s="41" t="str">
        <f>VLOOKUP(C804,'MASTER PURCHASE PARTY'!$B$4:$E$50002,2,FALSE)</f>
        <v>27AAECM8871A1ZF</v>
      </c>
      <c r="E804" s="51">
        <v>192003562</v>
      </c>
      <c r="F804" s="69">
        <v>43659</v>
      </c>
      <c r="G804" s="69"/>
      <c r="H804" s="69"/>
      <c r="I804" s="69"/>
      <c r="J804" s="69"/>
      <c r="K804" s="69"/>
      <c r="L804" s="41" t="s">
        <v>787</v>
      </c>
      <c r="M804" s="12" t="s">
        <v>1545</v>
      </c>
      <c r="N804" s="28">
        <v>17483.52</v>
      </c>
      <c r="O804" s="20">
        <f t="shared" si="15"/>
        <v>4895.3856000000005</v>
      </c>
      <c r="P804" s="284">
        <v>0</v>
      </c>
      <c r="Q804" s="284">
        <v>2447.6928000000003</v>
      </c>
      <c r="R804" s="284">
        <v>2447.6928000000003</v>
      </c>
      <c r="S804" s="284">
        <v>0</v>
      </c>
      <c r="T804" s="27">
        <v>22378.895600000003</v>
      </c>
      <c r="U804" s="53">
        <v>12</v>
      </c>
      <c r="V804" s="12">
        <v>87089900</v>
      </c>
      <c r="W804" s="20">
        <f>VLOOKUP(V804,'MASTER PUR-HSN'!$A$4:$E$506,5,FALSE)</f>
        <v>28</v>
      </c>
      <c r="X804" s="12" t="s">
        <v>1482</v>
      </c>
      <c r="Y804" s="41" t="str">
        <f>VLOOKUP(C804,'MASTER PURCHASE PARTY'!$B$4:$E$50002,4,FALSE)</f>
        <v>Local</v>
      </c>
    </row>
    <row r="805" spans="1:25">
      <c r="A805" s="45">
        <v>43647</v>
      </c>
      <c r="B805" s="35">
        <v>115</v>
      </c>
      <c r="C805" s="50" t="s">
        <v>873</v>
      </c>
      <c r="D805" s="41" t="str">
        <f>VLOOKUP(C805,'MASTER PURCHASE PARTY'!$B$4:$E$50002,2,FALSE)</f>
        <v>27AACFA1881H1ZL</v>
      </c>
      <c r="E805" s="51">
        <v>4417</v>
      </c>
      <c r="F805" s="69">
        <v>43659</v>
      </c>
      <c r="G805" s="69"/>
      <c r="H805" s="69"/>
      <c r="I805" s="69"/>
      <c r="J805" s="69"/>
      <c r="K805" s="69"/>
      <c r="L805" s="41" t="s">
        <v>787</v>
      </c>
      <c r="M805" s="12" t="s">
        <v>1545</v>
      </c>
      <c r="N805" s="28">
        <v>7395</v>
      </c>
      <c r="O805" s="20">
        <f t="shared" si="15"/>
        <v>2070.6</v>
      </c>
      <c r="P805" s="284">
        <v>0</v>
      </c>
      <c r="Q805" s="284">
        <v>1035.3</v>
      </c>
      <c r="R805" s="284">
        <v>1035.3</v>
      </c>
      <c r="S805" s="284">
        <v>0</v>
      </c>
      <c r="T805" s="27">
        <v>9465.5999999999985</v>
      </c>
      <c r="U805" s="53">
        <v>2700</v>
      </c>
      <c r="V805" s="12">
        <v>87141900</v>
      </c>
      <c r="W805" s="20">
        <f>VLOOKUP(V805,'MASTER PUR-HSN'!$A$4:$E$506,5,FALSE)</f>
        <v>28</v>
      </c>
      <c r="X805" s="12" t="s">
        <v>1482</v>
      </c>
      <c r="Y805" s="41" t="str">
        <f>VLOOKUP(C805,'MASTER PURCHASE PARTY'!$B$4:$E$50002,4,FALSE)</f>
        <v>Local</v>
      </c>
    </row>
    <row r="806" spans="1:25">
      <c r="A806" s="45">
        <v>43647</v>
      </c>
      <c r="B806" s="35">
        <v>116</v>
      </c>
      <c r="C806" s="50" t="s">
        <v>810</v>
      </c>
      <c r="D806" s="41" t="str">
        <f>VLOOKUP(C806,'MASTER PURCHASE PARTY'!$B$4:$E$50002,2,FALSE)</f>
        <v>27AMMPB3648M1ZO</v>
      </c>
      <c r="E806" s="51">
        <v>1923</v>
      </c>
      <c r="F806" s="69">
        <v>43659</v>
      </c>
      <c r="G806" s="69"/>
      <c r="H806" s="69"/>
      <c r="I806" s="69"/>
      <c r="J806" s="69"/>
      <c r="K806" s="69"/>
      <c r="L806" s="41" t="s">
        <v>787</v>
      </c>
      <c r="M806" s="12" t="s">
        <v>1545</v>
      </c>
      <c r="N806" s="28">
        <v>11150.15</v>
      </c>
      <c r="O806" s="20">
        <f t="shared" si="15"/>
        <v>2007.0269999999998</v>
      </c>
      <c r="P806" s="284">
        <v>0</v>
      </c>
      <c r="Q806" s="284">
        <v>1003.5134999999999</v>
      </c>
      <c r="R806" s="284">
        <v>1003.5134999999999</v>
      </c>
      <c r="S806" s="284">
        <v>0</v>
      </c>
      <c r="T806" s="27">
        <v>13156.996999999998</v>
      </c>
      <c r="U806" s="53">
        <v>485</v>
      </c>
      <c r="V806" s="12">
        <v>85129000</v>
      </c>
      <c r="W806" s="20">
        <f>VLOOKUP(V806,'MASTER PUR-HSN'!$A$4:$E$506,5,FALSE)</f>
        <v>18</v>
      </c>
      <c r="X806" s="12" t="s">
        <v>1482</v>
      </c>
      <c r="Y806" s="41" t="str">
        <f>VLOOKUP(C806,'MASTER PURCHASE PARTY'!$B$4:$E$50002,4,FALSE)</f>
        <v>Local</v>
      </c>
    </row>
    <row r="807" spans="1:25">
      <c r="A807" s="45">
        <v>43647</v>
      </c>
      <c r="B807" s="35">
        <v>117</v>
      </c>
      <c r="C807" s="50" t="s">
        <v>831</v>
      </c>
      <c r="D807" s="41" t="str">
        <f>VLOOKUP(C807,'MASTER PURCHASE PARTY'!$B$4:$E$50002,2,FALSE)</f>
        <v>27AAACU2414K1ZF</v>
      </c>
      <c r="E807" s="56" t="s">
        <v>1125</v>
      </c>
      <c r="F807" s="69">
        <v>43659</v>
      </c>
      <c r="G807" s="69"/>
      <c r="H807" s="69"/>
      <c r="I807" s="69"/>
      <c r="J807" s="69"/>
      <c r="K807" s="69"/>
      <c r="L807" s="41" t="s">
        <v>795</v>
      </c>
      <c r="M807" s="12" t="s">
        <v>1545</v>
      </c>
      <c r="N807" s="28">
        <v>50</v>
      </c>
      <c r="O807" s="20">
        <f t="shared" si="15"/>
        <v>9</v>
      </c>
      <c r="P807" s="284">
        <v>0</v>
      </c>
      <c r="Q807" s="284">
        <v>4.5</v>
      </c>
      <c r="R807" s="284">
        <v>4.5</v>
      </c>
      <c r="S807" s="284">
        <v>0</v>
      </c>
      <c r="T807" s="27">
        <v>59</v>
      </c>
      <c r="U807" s="53">
        <v>0</v>
      </c>
      <c r="V807" s="12">
        <v>9971</v>
      </c>
      <c r="W807" s="20">
        <f>VLOOKUP(V807,'MASTER PUR-HSN'!$A$4:$E$506,5,FALSE)</f>
        <v>18</v>
      </c>
      <c r="X807" s="12" t="s">
        <v>1482</v>
      </c>
      <c r="Y807" s="41" t="str">
        <f>VLOOKUP(C807,'MASTER PURCHASE PARTY'!$B$4:$E$50002,4,FALSE)</f>
        <v>Local</v>
      </c>
    </row>
    <row r="808" spans="1:25">
      <c r="A808" s="45">
        <v>43647</v>
      </c>
      <c r="B808" s="35">
        <v>118</v>
      </c>
      <c r="C808" s="50" t="s">
        <v>873</v>
      </c>
      <c r="D808" s="41" t="str">
        <f>VLOOKUP(C808,'MASTER PURCHASE PARTY'!$B$4:$E$50002,2,FALSE)</f>
        <v>27AACFA1881H1ZL</v>
      </c>
      <c r="E808" s="51">
        <v>4445</v>
      </c>
      <c r="F808" s="69">
        <v>43660</v>
      </c>
      <c r="G808" s="69"/>
      <c r="H808" s="69"/>
      <c r="I808" s="69"/>
      <c r="J808" s="69"/>
      <c r="K808" s="69"/>
      <c r="L808" s="41" t="s">
        <v>787</v>
      </c>
      <c r="M808" s="12" t="s">
        <v>1545</v>
      </c>
      <c r="N808" s="28">
        <v>8896</v>
      </c>
      <c r="O808" s="20">
        <f t="shared" si="15"/>
        <v>2490.8799999999997</v>
      </c>
      <c r="P808" s="284">
        <v>0</v>
      </c>
      <c r="Q808" s="284">
        <v>1245.4399999999998</v>
      </c>
      <c r="R808" s="284">
        <v>1245.4399999999998</v>
      </c>
      <c r="S808" s="284">
        <v>0</v>
      </c>
      <c r="T808" s="27">
        <v>11386.880000000001</v>
      </c>
      <c r="U808" s="53">
        <v>3200</v>
      </c>
      <c r="V808" s="12">
        <v>87141900</v>
      </c>
      <c r="W808" s="20">
        <f>VLOOKUP(V808,'MASTER PUR-HSN'!$A$4:$E$506,5,FALSE)</f>
        <v>28</v>
      </c>
      <c r="X808" s="12" t="s">
        <v>1482</v>
      </c>
      <c r="Y808" s="41" t="str">
        <f>VLOOKUP(C808,'MASTER PURCHASE PARTY'!$B$4:$E$50002,4,FALSE)</f>
        <v>Local</v>
      </c>
    </row>
    <row r="809" spans="1:25">
      <c r="A809" s="45">
        <v>43647</v>
      </c>
      <c r="B809" s="35">
        <v>119</v>
      </c>
      <c r="C809" s="50" t="s">
        <v>810</v>
      </c>
      <c r="D809" s="41" t="str">
        <f>VLOOKUP(C809,'MASTER PURCHASE PARTY'!$B$4:$E$50002,2,FALSE)</f>
        <v>27AMMPB3648M1ZO</v>
      </c>
      <c r="E809" s="51">
        <v>1934</v>
      </c>
      <c r="F809" s="69">
        <v>43660</v>
      </c>
      <c r="G809" s="69"/>
      <c r="H809" s="69"/>
      <c r="I809" s="69"/>
      <c r="J809" s="69"/>
      <c r="K809" s="69"/>
      <c r="L809" s="41" t="s">
        <v>787</v>
      </c>
      <c r="M809" s="12" t="s">
        <v>1545</v>
      </c>
      <c r="N809" s="28">
        <v>37358.75</v>
      </c>
      <c r="O809" s="20">
        <f t="shared" si="15"/>
        <v>6724.5749999999998</v>
      </c>
      <c r="P809" s="284">
        <v>0</v>
      </c>
      <c r="Q809" s="284">
        <v>3362.2874999999999</v>
      </c>
      <c r="R809" s="284">
        <v>3362.2874999999999</v>
      </c>
      <c r="S809" s="284">
        <v>0</v>
      </c>
      <c r="T809" s="27">
        <v>44082.994999999995</v>
      </c>
      <c r="U809" s="53">
        <v>1625</v>
      </c>
      <c r="V809" s="12">
        <v>85129000</v>
      </c>
      <c r="W809" s="20">
        <f>VLOOKUP(V809,'MASTER PUR-HSN'!$A$4:$E$506,5,FALSE)</f>
        <v>18</v>
      </c>
      <c r="X809" s="12" t="s">
        <v>1482</v>
      </c>
      <c r="Y809" s="41" t="str">
        <f>VLOOKUP(C809,'MASTER PURCHASE PARTY'!$B$4:$E$50002,4,FALSE)</f>
        <v>Local</v>
      </c>
    </row>
    <row r="810" spans="1:25">
      <c r="A810" s="45">
        <v>43647</v>
      </c>
      <c r="B810" s="35">
        <v>120</v>
      </c>
      <c r="C810" s="50" t="s">
        <v>792</v>
      </c>
      <c r="D810" s="41" t="str">
        <f>VLOOKUP(C810,'MASTER PURCHASE PARTY'!$B$4:$E$50002,2,FALSE)</f>
        <v>27AABCO8467D1ZA</v>
      </c>
      <c r="E810" s="56" t="s">
        <v>1126</v>
      </c>
      <c r="F810" s="69">
        <v>43661</v>
      </c>
      <c r="G810" s="69"/>
      <c r="H810" s="69"/>
      <c r="I810" s="69"/>
      <c r="J810" s="69"/>
      <c r="K810" s="69"/>
      <c r="L810" s="41" t="s">
        <v>787</v>
      </c>
      <c r="M810" s="12" t="s">
        <v>1545</v>
      </c>
      <c r="N810" s="28">
        <v>40650</v>
      </c>
      <c r="O810" s="20">
        <f t="shared" si="15"/>
        <v>7317</v>
      </c>
      <c r="P810" s="284">
        <v>0</v>
      </c>
      <c r="Q810" s="284">
        <v>3658.5</v>
      </c>
      <c r="R810" s="284">
        <v>3658.5</v>
      </c>
      <c r="S810" s="284">
        <v>0</v>
      </c>
      <c r="T810" s="27">
        <v>47967</v>
      </c>
      <c r="U810" s="53">
        <v>0</v>
      </c>
      <c r="V810" s="12" t="s">
        <v>1051</v>
      </c>
      <c r="W810" s="20">
        <f>VLOOKUP(V810,'MASTER PUR-HSN'!$A$4:$E$506,5,FALSE)</f>
        <v>18</v>
      </c>
      <c r="X810" s="12" t="s">
        <v>1482</v>
      </c>
      <c r="Y810" s="41" t="str">
        <f>VLOOKUP(C810,'MASTER PURCHASE PARTY'!$B$4:$E$50002,4,FALSE)</f>
        <v>Local</v>
      </c>
    </row>
    <row r="811" spans="1:25">
      <c r="A811" s="45">
        <v>43647</v>
      </c>
      <c r="B811" s="35">
        <v>121</v>
      </c>
      <c r="C811" s="50" t="s">
        <v>934</v>
      </c>
      <c r="D811" s="41" t="str">
        <f>VLOOKUP(C811,'MASTER PURCHASE PARTY'!$B$4:$E$50002,2,FALSE)</f>
        <v>27ACFPY4813J1Z6</v>
      </c>
      <c r="E811" s="51">
        <v>19618</v>
      </c>
      <c r="F811" s="69">
        <v>43661</v>
      </c>
      <c r="G811" s="69"/>
      <c r="H811" s="69"/>
      <c r="I811" s="69"/>
      <c r="J811" s="69"/>
      <c r="K811" s="69"/>
      <c r="L811" s="41" t="s">
        <v>787</v>
      </c>
      <c r="M811" s="12" t="s">
        <v>1545</v>
      </c>
      <c r="N811" s="28">
        <v>31500</v>
      </c>
      <c r="O811" s="20">
        <f t="shared" si="15"/>
        <v>5670</v>
      </c>
      <c r="P811" s="284">
        <v>0</v>
      </c>
      <c r="Q811" s="284">
        <v>2835</v>
      </c>
      <c r="R811" s="284">
        <v>2835</v>
      </c>
      <c r="S811" s="284">
        <v>0</v>
      </c>
      <c r="T811" s="27">
        <v>37170</v>
      </c>
      <c r="U811" s="53">
        <v>15</v>
      </c>
      <c r="V811" s="12">
        <v>39201091</v>
      </c>
      <c r="W811" s="20">
        <f>VLOOKUP(V811,'MASTER PUR-HSN'!$A$4:$E$506,5,FALSE)</f>
        <v>18</v>
      </c>
      <c r="X811" s="12" t="s">
        <v>1482</v>
      </c>
      <c r="Y811" s="41" t="str">
        <f>VLOOKUP(C811,'MASTER PURCHASE PARTY'!$B$4:$E$50002,4,FALSE)</f>
        <v>Local</v>
      </c>
    </row>
    <row r="812" spans="1:25">
      <c r="A812" s="45">
        <v>43647</v>
      </c>
      <c r="B812" s="35">
        <v>122</v>
      </c>
      <c r="C812" s="50" t="s">
        <v>846</v>
      </c>
      <c r="D812" s="41" t="str">
        <f>VLOOKUP(C812,'MASTER PURCHASE PARTY'!$B$4:$E$50002,2,FALSE)</f>
        <v>27AAACM2185R1ZX</v>
      </c>
      <c r="E812" s="51">
        <v>9330004013</v>
      </c>
      <c r="F812" s="69">
        <v>43659</v>
      </c>
      <c r="G812" s="69"/>
      <c r="H812" s="69"/>
      <c r="I812" s="69"/>
      <c r="J812" s="69"/>
      <c r="K812" s="69"/>
      <c r="L812" s="41" t="s">
        <v>787</v>
      </c>
      <c r="M812" s="12" t="s">
        <v>1545</v>
      </c>
      <c r="N812" s="28">
        <v>55058</v>
      </c>
      <c r="O812" s="20">
        <f t="shared" si="15"/>
        <v>9910.44</v>
      </c>
      <c r="P812" s="284">
        <v>0</v>
      </c>
      <c r="Q812" s="284">
        <v>4955.22</v>
      </c>
      <c r="R812" s="284">
        <v>4955.22</v>
      </c>
      <c r="S812" s="284">
        <v>0</v>
      </c>
      <c r="T812" s="27">
        <v>64968.060000000005</v>
      </c>
      <c r="U812" s="53">
        <v>154</v>
      </c>
      <c r="V812" s="12">
        <v>32082090</v>
      </c>
      <c r="W812" s="20">
        <f>VLOOKUP(V812,'MASTER PUR-HSN'!$A$4:$E$506,5,FALSE)</f>
        <v>18</v>
      </c>
      <c r="X812" s="12" t="s">
        <v>1482</v>
      </c>
      <c r="Y812" s="41" t="str">
        <f>VLOOKUP(C812,'MASTER PURCHASE PARTY'!$B$4:$E$50002,4,FALSE)</f>
        <v>Local</v>
      </c>
    </row>
    <row r="813" spans="1:25">
      <c r="A813" s="45">
        <v>43647</v>
      </c>
      <c r="C813" s="50" t="s">
        <v>846</v>
      </c>
      <c r="D813" s="41" t="str">
        <f>VLOOKUP(C813,'MASTER PURCHASE PARTY'!$B$4:$E$50002,2,FALSE)</f>
        <v>27AAACM2185R1ZX</v>
      </c>
      <c r="E813" s="51">
        <v>9330004013</v>
      </c>
      <c r="F813" s="69">
        <v>43659</v>
      </c>
      <c r="G813" s="69"/>
      <c r="H813" s="69"/>
      <c r="I813" s="69"/>
      <c r="J813" s="69"/>
      <c r="K813" s="69"/>
      <c r="L813" s="41" t="s">
        <v>787</v>
      </c>
      <c r="M813" s="12" t="s">
        <v>1545</v>
      </c>
      <c r="N813" s="28">
        <v>9183</v>
      </c>
      <c r="O813" s="20">
        <f t="shared" si="15"/>
        <v>1652.94</v>
      </c>
      <c r="P813" s="284">
        <v>0</v>
      </c>
      <c r="Q813" s="284">
        <v>826.47</v>
      </c>
      <c r="R813" s="284">
        <v>826.47</v>
      </c>
      <c r="S813" s="284">
        <v>0</v>
      </c>
      <c r="T813" s="27">
        <v>10835.939999999999</v>
      </c>
      <c r="U813" s="53">
        <v>60</v>
      </c>
      <c r="V813" s="12">
        <v>38140010</v>
      </c>
      <c r="W813" s="20">
        <f>VLOOKUP(V813,'MASTER PUR-HSN'!$A$4:$E$506,5,FALSE)</f>
        <v>18</v>
      </c>
      <c r="X813" s="12" t="s">
        <v>1482</v>
      </c>
      <c r="Y813" s="41" t="str">
        <f>VLOOKUP(C813,'MASTER PURCHASE PARTY'!$B$4:$E$50002,4,FALSE)</f>
        <v>Local</v>
      </c>
    </row>
    <row r="814" spans="1:25">
      <c r="A814" s="45">
        <v>43647</v>
      </c>
      <c r="B814" s="35">
        <v>123</v>
      </c>
      <c r="C814" s="50" t="s">
        <v>873</v>
      </c>
      <c r="D814" s="41" t="str">
        <f>VLOOKUP(C814,'MASTER PURCHASE PARTY'!$B$4:$E$50002,2,FALSE)</f>
        <v>27AACFA1881H1ZL</v>
      </c>
      <c r="E814" s="51">
        <v>4489</v>
      </c>
      <c r="F814" s="69">
        <v>43661</v>
      </c>
      <c r="G814" s="69"/>
      <c r="H814" s="69"/>
      <c r="I814" s="69"/>
      <c r="J814" s="69"/>
      <c r="K814" s="69"/>
      <c r="L814" s="41" t="s">
        <v>787</v>
      </c>
      <c r="M814" s="12" t="s">
        <v>1545</v>
      </c>
      <c r="N814" s="28">
        <v>11027</v>
      </c>
      <c r="O814" s="20">
        <f t="shared" si="15"/>
        <v>3087.56</v>
      </c>
      <c r="P814" s="284">
        <v>0</v>
      </c>
      <c r="Q814" s="284">
        <v>1543.78</v>
      </c>
      <c r="R814" s="284">
        <v>1543.78</v>
      </c>
      <c r="S814" s="284">
        <v>0</v>
      </c>
      <c r="T814" s="27">
        <v>14114.560000000001</v>
      </c>
      <c r="U814" s="53">
        <v>3900</v>
      </c>
      <c r="V814" s="12">
        <v>87141900</v>
      </c>
      <c r="W814" s="20">
        <f>VLOOKUP(V814,'MASTER PUR-HSN'!$A$4:$E$506,5,FALSE)</f>
        <v>28</v>
      </c>
      <c r="X814" s="12" t="s">
        <v>1482</v>
      </c>
      <c r="Y814" s="41" t="str">
        <f>VLOOKUP(C814,'MASTER PURCHASE PARTY'!$B$4:$E$50002,4,FALSE)</f>
        <v>Local</v>
      </c>
    </row>
    <row r="815" spans="1:25">
      <c r="A815" s="45">
        <v>43647</v>
      </c>
      <c r="B815" s="35">
        <v>124</v>
      </c>
      <c r="C815" s="50" t="s">
        <v>786</v>
      </c>
      <c r="D815" s="41" t="str">
        <f>VLOOKUP(C815,'MASTER PURCHASE PARTY'!$B$4:$E$50002,2,FALSE)</f>
        <v>27AAECM8871A1ZF</v>
      </c>
      <c r="E815" s="51">
        <v>192003604</v>
      </c>
      <c r="F815" s="69">
        <v>43661</v>
      </c>
      <c r="G815" s="69"/>
      <c r="H815" s="69"/>
      <c r="I815" s="69"/>
      <c r="J815" s="69"/>
      <c r="K815" s="69"/>
      <c r="L815" s="41" t="s">
        <v>787</v>
      </c>
      <c r="M815" s="12" t="s">
        <v>1545</v>
      </c>
      <c r="N815" s="28">
        <v>17483.52</v>
      </c>
      <c r="O815" s="20">
        <f t="shared" si="15"/>
        <v>4895.3856000000005</v>
      </c>
      <c r="P815" s="284">
        <v>0</v>
      </c>
      <c r="Q815" s="284">
        <v>2447.6928000000003</v>
      </c>
      <c r="R815" s="284">
        <v>2447.6928000000003</v>
      </c>
      <c r="S815" s="284">
        <v>0</v>
      </c>
      <c r="T815" s="27">
        <v>22378.895600000003</v>
      </c>
      <c r="U815" s="53">
        <v>12</v>
      </c>
      <c r="V815" s="12">
        <v>87089900</v>
      </c>
      <c r="W815" s="20">
        <f>VLOOKUP(V815,'MASTER PUR-HSN'!$A$4:$E$506,5,FALSE)</f>
        <v>28</v>
      </c>
      <c r="X815" s="12" t="s">
        <v>1482</v>
      </c>
      <c r="Y815" s="41" t="str">
        <f>VLOOKUP(C815,'MASTER PURCHASE PARTY'!$B$4:$E$50002,4,FALSE)</f>
        <v>Local</v>
      </c>
    </row>
    <row r="816" spans="1:25">
      <c r="A816" s="45">
        <v>43647</v>
      </c>
      <c r="B816" s="35">
        <v>125</v>
      </c>
      <c r="C816" s="50" t="s">
        <v>786</v>
      </c>
      <c r="D816" s="41" t="str">
        <f>VLOOKUP(C816,'MASTER PURCHASE PARTY'!$B$4:$E$50002,2,FALSE)</f>
        <v>27AAECM8871A1ZF</v>
      </c>
      <c r="E816" s="51">
        <v>192003609</v>
      </c>
      <c r="F816" s="69">
        <v>43661</v>
      </c>
      <c r="G816" s="69"/>
      <c r="H816" s="69"/>
      <c r="I816" s="69"/>
      <c r="J816" s="69"/>
      <c r="K816" s="69"/>
      <c r="L816" s="41" t="s">
        <v>787</v>
      </c>
      <c r="M816" s="12" t="s">
        <v>1545</v>
      </c>
      <c r="N816" s="28">
        <v>17483.52</v>
      </c>
      <c r="O816" s="20">
        <f t="shared" si="15"/>
        <v>4895.3856000000005</v>
      </c>
      <c r="P816" s="284">
        <v>0</v>
      </c>
      <c r="Q816" s="284">
        <v>2447.6928000000003</v>
      </c>
      <c r="R816" s="284">
        <v>2447.6928000000003</v>
      </c>
      <c r="S816" s="284">
        <v>0</v>
      </c>
      <c r="T816" s="27">
        <v>22378.895600000003</v>
      </c>
      <c r="U816" s="53">
        <v>12</v>
      </c>
      <c r="V816" s="12">
        <v>87089900</v>
      </c>
      <c r="W816" s="20">
        <f>VLOOKUP(V816,'MASTER PUR-HSN'!$A$4:$E$506,5,FALSE)</f>
        <v>28</v>
      </c>
      <c r="X816" s="12" t="s">
        <v>1482</v>
      </c>
      <c r="Y816" s="41" t="str">
        <f>VLOOKUP(C816,'MASTER PURCHASE PARTY'!$B$4:$E$50002,4,FALSE)</f>
        <v>Local</v>
      </c>
    </row>
    <row r="817" spans="1:25">
      <c r="A817" s="45">
        <v>43647</v>
      </c>
      <c r="B817" s="35">
        <v>126</v>
      </c>
      <c r="C817" s="50" t="s">
        <v>922</v>
      </c>
      <c r="D817" s="41" t="str">
        <f>VLOOKUP(C817,'MASTER PURCHASE PARTY'!$B$4:$E$50002,2,FALSE)</f>
        <v>27AAZFM6461A1ZY</v>
      </c>
      <c r="E817" s="51">
        <v>2816</v>
      </c>
      <c r="F817" s="69">
        <v>43661</v>
      </c>
      <c r="G817" s="69"/>
      <c r="H817" s="69"/>
      <c r="I817" s="69"/>
      <c r="J817" s="69"/>
      <c r="K817" s="69"/>
      <c r="L817" s="41" t="s">
        <v>787</v>
      </c>
      <c r="M817" s="12" t="s">
        <v>1545</v>
      </c>
      <c r="N817" s="28">
        <v>46827</v>
      </c>
      <c r="O817" s="20">
        <f t="shared" si="15"/>
        <v>13111.56</v>
      </c>
      <c r="P817" s="284">
        <v>0</v>
      </c>
      <c r="Q817" s="284">
        <v>6555.78</v>
      </c>
      <c r="R817" s="284">
        <v>6555.78</v>
      </c>
      <c r="S817" s="284">
        <v>0</v>
      </c>
      <c r="T817" s="27">
        <v>59938.559999999998</v>
      </c>
      <c r="U817" s="53">
        <v>1100</v>
      </c>
      <c r="V817" s="12">
        <v>87082900</v>
      </c>
      <c r="W817" s="20">
        <f>VLOOKUP(V817,'MASTER PUR-HSN'!$A$4:$E$506,5,FALSE)</f>
        <v>28</v>
      </c>
      <c r="X817" s="12" t="s">
        <v>1482</v>
      </c>
      <c r="Y817" s="41" t="str">
        <f>VLOOKUP(C817,'MASTER PURCHASE PARTY'!$B$4:$E$50002,4,FALSE)</f>
        <v>Local</v>
      </c>
    </row>
    <row r="818" spans="1:25">
      <c r="A818" s="45">
        <v>43647</v>
      </c>
      <c r="B818" s="35">
        <v>127</v>
      </c>
      <c r="C818" s="50" t="s">
        <v>789</v>
      </c>
      <c r="D818" s="41" t="str">
        <f>VLOOKUP(C818,'MASTER PURCHASE PARTY'!$B$4:$E$50002,2,FALSE)</f>
        <v>27AAACT1848E1ZH</v>
      </c>
      <c r="E818" s="56" t="s">
        <v>1127</v>
      </c>
      <c r="F818" s="69">
        <v>43661</v>
      </c>
      <c r="G818" s="69"/>
      <c r="H818" s="69"/>
      <c r="I818" s="69"/>
      <c r="J818" s="69"/>
      <c r="K818" s="69"/>
      <c r="L818" s="41" t="s">
        <v>787</v>
      </c>
      <c r="M818" s="12" t="s">
        <v>1545</v>
      </c>
      <c r="N818" s="28">
        <v>7053.2</v>
      </c>
      <c r="O818" s="20">
        <f t="shared" si="15"/>
        <v>1973.9959999999999</v>
      </c>
      <c r="P818" s="284">
        <v>0</v>
      </c>
      <c r="Q818" s="284">
        <v>986.99799999999993</v>
      </c>
      <c r="R818" s="284">
        <v>986.99799999999993</v>
      </c>
      <c r="S818" s="284">
        <v>0</v>
      </c>
      <c r="T818" s="27">
        <v>9027.1959999999999</v>
      </c>
      <c r="U818" s="53">
        <v>44</v>
      </c>
      <c r="V818" s="12">
        <v>87089900</v>
      </c>
      <c r="W818" s="20">
        <f>VLOOKUP(V818,'MASTER PUR-HSN'!$A$4:$E$506,5,FALSE)</f>
        <v>28</v>
      </c>
      <c r="X818" s="12" t="s">
        <v>1482</v>
      </c>
      <c r="Y818" s="41" t="str">
        <f>VLOOKUP(C818,'MASTER PURCHASE PARTY'!$B$4:$E$50002,4,FALSE)</f>
        <v>Local</v>
      </c>
    </row>
    <row r="819" spans="1:25">
      <c r="A819" s="45">
        <v>43647</v>
      </c>
      <c r="B819" s="35">
        <v>128</v>
      </c>
      <c r="C819" s="50" t="s">
        <v>789</v>
      </c>
      <c r="D819" s="41" t="str">
        <f>VLOOKUP(C819,'MASTER PURCHASE PARTY'!$B$4:$E$50002,2,FALSE)</f>
        <v>27AAACT1848E1ZH</v>
      </c>
      <c r="E819" s="56" t="s">
        <v>1128</v>
      </c>
      <c r="F819" s="69">
        <v>43661</v>
      </c>
      <c r="G819" s="69"/>
      <c r="H819" s="69"/>
      <c r="I819" s="69"/>
      <c r="J819" s="69"/>
      <c r="K819" s="69"/>
      <c r="L819" s="41" t="s">
        <v>787</v>
      </c>
      <c r="M819" s="12" t="s">
        <v>1545</v>
      </c>
      <c r="N819" s="28">
        <v>10586.66</v>
      </c>
      <c r="O819" s="20">
        <f t="shared" si="15"/>
        <v>2966.0047999999997</v>
      </c>
      <c r="P819" s="284">
        <v>0</v>
      </c>
      <c r="Q819" s="284">
        <v>1483.0023999999999</v>
      </c>
      <c r="R819" s="284">
        <v>1483.0023999999999</v>
      </c>
      <c r="S819" s="284">
        <v>0</v>
      </c>
      <c r="T819" s="27">
        <v>13552.664799999999</v>
      </c>
      <c r="U819" s="53">
        <v>168</v>
      </c>
      <c r="V819" s="12">
        <v>87089900</v>
      </c>
      <c r="W819" s="20">
        <f>VLOOKUP(V819,'MASTER PUR-HSN'!$A$4:$E$506,5,FALSE)</f>
        <v>28</v>
      </c>
      <c r="X819" s="12" t="s">
        <v>1482</v>
      </c>
      <c r="Y819" s="41" t="str">
        <f>VLOOKUP(C819,'MASTER PURCHASE PARTY'!$B$4:$E$50002,4,FALSE)</f>
        <v>Local</v>
      </c>
    </row>
    <row r="820" spans="1:25">
      <c r="A820" s="45">
        <v>43647</v>
      </c>
      <c r="B820" s="35">
        <v>129</v>
      </c>
      <c r="C820" s="50" t="s">
        <v>873</v>
      </c>
      <c r="D820" s="41" t="str">
        <f>VLOOKUP(C820,'MASTER PURCHASE PARTY'!$B$4:$E$50002,2,FALSE)</f>
        <v>27AACFA1881H1ZL</v>
      </c>
      <c r="E820" s="51">
        <v>4510</v>
      </c>
      <c r="F820" s="69">
        <v>43662</v>
      </c>
      <c r="G820" s="69"/>
      <c r="H820" s="69"/>
      <c r="I820" s="69"/>
      <c r="J820" s="69"/>
      <c r="K820" s="69"/>
      <c r="L820" s="41" t="s">
        <v>787</v>
      </c>
      <c r="M820" s="12" t="s">
        <v>1545</v>
      </c>
      <c r="N820" s="28">
        <v>2780</v>
      </c>
      <c r="O820" s="20">
        <f t="shared" si="15"/>
        <v>778.4</v>
      </c>
      <c r="P820" s="284">
        <v>0</v>
      </c>
      <c r="Q820" s="284">
        <v>389.2</v>
      </c>
      <c r="R820" s="284">
        <v>389.2</v>
      </c>
      <c r="S820" s="284">
        <v>0</v>
      </c>
      <c r="T820" s="27">
        <v>3558.3999999999996</v>
      </c>
      <c r="U820" s="53">
        <v>1000</v>
      </c>
      <c r="V820" s="12">
        <v>87141900</v>
      </c>
      <c r="W820" s="20">
        <f>VLOOKUP(V820,'MASTER PUR-HSN'!$A$4:$E$506,5,FALSE)</f>
        <v>28</v>
      </c>
      <c r="X820" s="12" t="s">
        <v>1482</v>
      </c>
      <c r="Y820" s="41" t="str">
        <f>VLOOKUP(C820,'MASTER PURCHASE PARTY'!$B$4:$E$50002,4,FALSE)</f>
        <v>Local</v>
      </c>
    </row>
    <row r="821" spans="1:25">
      <c r="A821" s="45">
        <v>43647</v>
      </c>
      <c r="B821" s="35">
        <v>130</v>
      </c>
      <c r="C821" s="50" t="s">
        <v>873</v>
      </c>
      <c r="D821" s="41" t="str">
        <f>VLOOKUP(C821,'MASTER PURCHASE PARTY'!$B$4:$E$50002,2,FALSE)</f>
        <v>27AACFA1881H1ZL</v>
      </c>
      <c r="E821" s="51">
        <v>4559</v>
      </c>
      <c r="F821" s="69">
        <v>43662</v>
      </c>
      <c r="G821" s="69"/>
      <c r="H821" s="69"/>
      <c r="I821" s="69"/>
      <c r="J821" s="69"/>
      <c r="K821" s="69"/>
      <c r="L821" s="41" t="s">
        <v>787</v>
      </c>
      <c r="M821" s="12" t="s">
        <v>1545</v>
      </c>
      <c r="N821" s="28">
        <v>7880.4</v>
      </c>
      <c r="O821" s="20">
        <f t="shared" si="15"/>
        <v>2206.5120000000002</v>
      </c>
      <c r="P821" s="284">
        <v>0</v>
      </c>
      <c r="Q821" s="284">
        <v>1103.2560000000001</v>
      </c>
      <c r="R821" s="284">
        <v>1103.2560000000001</v>
      </c>
      <c r="S821" s="284">
        <v>0</v>
      </c>
      <c r="T821" s="27">
        <v>10086.921999999999</v>
      </c>
      <c r="U821" s="53">
        <v>2840</v>
      </c>
      <c r="V821" s="12">
        <v>87141900</v>
      </c>
      <c r="W821" s="20">
        <f>VLOOKUP(V821,'MASTER PUR-HSN'!$A$4:$E$506,5,FALSE)</f>
        <v>28</v>
      </c>
      <c r="X821" s="12" t="s">
        <v>1482</v>
      </c>
      <c r="Y821" s="41" t="str">
        <f>VLOOKUP(C821,'MASTER PURCHASE PARTY'!$B$4:$E$50002,4,FALSE)</f>
        <v>Local</v>
      </c>
    </row>
    <row r="822" spans="1:25">
      <c r="A822" s="45">
        <v>43647</v>
      </c>
      <c r="B822" s="35">
        <v>131</v>
      </c>
      <c r="C822" s="50" t="s">
        <v>812</v>
      </c>
      <c r="D822" s="41" t="str">
        <f>VLOOKUP(C822,'MASTER PURCHASE PARTY'!$B$4:$E$50002,2,FALSE)</f>
        <v>27AAACH4211R1ZF</v>
      </c>
      <c r="E822" s="51">
        <v>5510051662</v>
      </c>
      <c r="F822" s="69">
        <v>43661</v>
      </c>
      <c r="G822" s="69"/>
      <c r="H822" s="69"/>
      <c r="I822" s="69"/>
      <c r="J822" s="69"/>
      <c r="K822" s="69"/>
      <c r="L822" s="41" t="s">
        <v>787</v>
      </c>
      <c r="M822" s="12" t="s">
        <v>1545</v>
      </c>
      <c r="N822" s="28">
        <v>31852.799999999999</v>
      </c>
      <c r="O822" s="20">
        <f t="shared" si="15"/>
        <v>5733.5240000000013</v>
      </c>
      <c r="P822" s="284">
        <v>0</v>
      </c>
      <c r="Q822" s="284">
        <v>2866.7620000000006</v>
      </c>
      <c r="R822" s="284">
        <v>2866.7620000000006</v>
      </c>
      <c r="S822" s="284">
        <v>0</v>
      </c>
      <c r="T822" s="27">
        <v>37586.324000000001</v>
      </c>
      <c r="U822" s="53">
        <v>2880</v>
      </c>
      <c r="V822" s="12">
        <v>85129000</v>
      </c>
      <c r="W822" s="20">
        <f>VLOOKUP(V822,'MASTER PUR-HSN'!$A$4:$E$506,5,FALSE)</f>
        <v>18</v>
      </c>
      <c r="X822" s="12" t="s">
        <v>1482</v>
      </c>
      <c r="Y822" s="41" t="str">
        <f>VLOOKUP(C822,'MASTER PURCHASE PARTY'!$B$4:$E$50002,4,FALSE)</f>
        <v>Local</v>
      </c>
    </row>
    <row r="823" spans="1:25">
      <c r="A823" s="45">
        <v>43647</v>
      </c>
      <c r="B823" s="35">
        <v>132</v>
      </c>
      <c r="C823" s="50" t="s">
        <v>812</v>
      </c>
      <c r="D823" s="41" t="str">
        <f>VLOOKUP(C823,'MASTER PURCHASE PARTY'!$B$4:$E$50002,2,FALSE)</f>
        <v>27AAACH4211R1ZF</v>
      </c>
      <c r="E823" s="51">
        <v>5510051791</v>
      </c>
      <c r="F823" s="69">
        <v>43661</v>
      </c>
      <c r="G823" s="69"/>
      <c r="H823" s="69"/>
      <c r="I823" s="69"/>
      <c r="J823" s="69"/>
      <c r="K823" s="69"/>
      <c r="L823" s="41" t="s">
        <v>787</v>
      </c>
      <c r="M823" s="12" t="s">
        <v>1545</v>
      </c>
      <c r="N823" s="28">
        <v>26544</v>
      </c>
      <c r="O823" s="20">
        <f t="shared" si="15"/>
        <v>4777.92</v>
      </c>
      <c r="P823" s="284">
        <v>0</v>
      </c>
      <c r="Q823" s="284">
        <v>2388.96</v>
      </c>
      <c r="R823" s="284">
        <v>2388.96</v>
      </c>
      <c r="S823" s="284">
        <v>0</v>
      </c>
      <c r="T823" s="27">
        <v>31321.919999999998</v>
      </c>
      <c r="U823" s="53">
        <v>2400</v>
      </c>
      <c r="V823" s="12">
        <v>85129000</v>
      </c>
      <c r="W823" s="20">
        <f>VLOOKUP(V823,'MASTER PUR-HSN'!$A$4:$E$506,5,FALSE)</f>
        <v>18</v>
      </c>
      <c r="X823" s="12" t="s">
        <v>1482</v>
      </c>
      <c r="Y823" s="41" t="str">
        <f>VLOOKUP(C823,'MASTER PURCHASE PARTY'!$B$4:$E$50002,4,FALSE)</f>
        <v>Local</v>
      </c>
    </row>
    <row r="824" spans="1:25">
      <c r="A824" s="45">
        <v>43647</v>
      </c>
      <c r="B824" s="35">
        <v>133</v>
      </c>
      <c r="C824" s="50" t="s">
        <v>786</v>
      </c>
      <c r="D824" s="41" t="str">
        <f>VLOOKUP(C824,'MASTER PURCHASE PARTY'!$B$4:$E$50002,2,FALSE)</f>
        <v>27AAECM8871A1ZF</v>
      </c>
      <c r="E824" s="51">
        <v>192003656</v>
      </c>
      <c r="F824" s="69">
        <v>43662</v>
      </c>
      <c r="G824" s="69"/>
      <c r="H824" s="69"/>
      <c r="I824" s="69"/>
      <c r="J824" s="69"/>
      <c r="K824" s="69"/>
      <c r="L824" s="41" t="s">
        <v>787</v>
      </c>
      <c r="M824" s="12" t="s">
        <v>1545</v>
      </c>
      <c r="N824" s="28">
        <v>17483.52</v>
      </c>
      <c r="O824" s="20">
        <f t="shared" si="15"/>
        <v>4895.3856000000005</v>
      </c>
      <c r="P824" s="284">
        <v>0</v>
      </c>
      <c r="Q824" s="284">
        <v>2447.6928000000003</v>
      </c>
      <c r="R824" s="284">
        <v>2447.6928000000003</v>
      </c>
      <c r="S824" s="284">
        <v>0</v>
      </c>
      <c r="T824" s="27">
        <v>22378.895600000003</v>
      </c>
      <c r="U824" s="53">
        <v>12</v>
      </c>
      <c r="V824" s="12">
        <v>87089900</v>
      </c>
      <c r="W824" s="20">
        <f>VLOOKUP(V824,'MASTER PUR-HSN'!$A$4:$E$506,5,FALSE)</f>
        <v>28</v>
      </c>
      <c r="X824" s="12" t="s">
        <v>1482</v>
      </c>
      <c r="Y824" s="41" t="str">
        <f>VLOOKUP(C824,'MASTER PURCHASE PARTY'!$B$4:$E$50002,4,FALSE)</f>
        <v>Local</v>
      </c>
    </row>
    <row r="825" spans="1:25">
      <c r="A825" s="45">
        <v>43647</v>
      </c>
      <c r="B825" s="35">
        <v>134</v>
      </c>
      <c r="C825" s="50" t="s">
        <v>786</v>
      </c>
      <c r="D825" s="41" t="str">
        <f>VLOOKUP(C825,'MASTER PURCHASE PARTY'!$B$4:$E$50002,2,FALSE)</f>
        <v>27AAECM8871A1ZF</v>
      </c>
      <c r="E825" s="51">
        <v>192003657</v>
      </c>
      <c r="F825" s="69">
        <v>43662</v>
      </c>
      <c r="G825" s="69"/>
      <c r="H825" s="69"/>
      <c r="I825" s="69"/>
      <c r="J825" s="69"/>
      <c r="K825" s="69"/>
      <c r="L825" s="41" t="s">
        <v>787</v>
      </c>
      <c r="M825" s="12" t="s">
        <v>1545</v>
      </c>
      <c r="N825" s="28">
        <v>17483.52</v>
      </c>
      <c r="O825" s="20">
        <f t="shared" si="15"/>
        <v>4895.3856000000005</v>
      </c>
      <c r="P825" s="284">
        <v>0</v>
      </c>
      <c r="Q825" s="284">
        <v>2447.6928000000003</v>
      </c>
      <c r="R825" s="284">
        <v>2447.6928000000003</v>
      </c>
      <c r="S825" s="284">
        <v>0</v>
      </c>
      <c r="T825" s="27">
        <v>22378.895600000003</v>
      </c>
      <c r="U825" s="53">
        <v>12</v>
      </c>
      <c r="V825" s="12">
        <v>87089900</v>
      </c>
      <c r="W825" s="20">
        <f>VLOOKUP(V825,'MASTER PUR-HSN'!$A$4:$E$506,5,FALSE)</f>
        <v>28</v>
      </c>
      <c r="X825" s="12" t="s">
        <v>1482</v>
      </c>
      <c r="Y825" s="41" t="str">
        <f>VLOOKUP(C825,'MASTER PURCHASE PARTY'!$B$4:$E$50002,4,FALSE)</f>
        <v>Local</v>
      </c>
    </row>
    <row r="826" spans="1:25">
      <c r="A826" s="45">
        <v>43647</v>
      </c>
      <c r="B826" s="35">
        <v>135</v>
      </c>
      <c r="C826" s="50" t="s">
        <v>796</v>
      </c>
      <c r="D826" s="41" t="str">
        <f>VLOOKUP(C826,'MASTER PURCHASE PARTY'!$B$4:$E$50002,2,FALSE)</f>
        <v>27AAMFC2124K1ZG</v>
      </c>
      <c r="E826" s="51">
        <v>1143</v>
      </c>
      <c r="F826" s="69">
        <v>43662</v>
      </c>
      <c r="G826" s="69"/>
      <c r="H826" s="69"/>
      <c r="I826" s="69"/>
      <c r="J826" s="69"/>
      <c r="K826" s="69"/>
      <c r="L826" s="41" t="s">
        <v>787</v>
      </c>
      <c r="M826" s="12" t="s">
        <v>1545</v>
      </c>
      <c r="N826" s="28">
        <v>5919.6</v>
      </c>
      <c r="O826" s="20">
        <f t="shared" si="15"/>
        <v>1065.528</v>
      </c>
      <c r="P826" s="284">
        <v>0</v>
      </c>
      <c r="Q826" s="284">
        <v>532.76400000000001</v>
      </c>
      <c r="R826" s="284">
        <v>532.76400000000001</v>
      </c>
      <c r="S826" s="284">
        <v>0</v>
      </c>
      <c r="T826" s="27">
        <v>6985.1280000000006</v>
      </c>
      <c r="U826" s="53">
        <v>624</v>
      </c>
      <c r="V826" s="12">
        <v>76071994</v>
      </c>
      <c r="W826" s="20">
        <f>VLOOKUP(V826,'MASTER PUR-HSN'!$A$4:$E$506,5,FALSE)</f>
        <v>18</v>
      </c>
      <c r="X826" s="12" t="s">
        <v>1482</v>
      </c>
      <c r="Y826" s="41" t="str">
        <f>VLOOKUP(C826,'MASTER PURCHASE PARTY'!$B$4:$E$50002,4,FALSE)</f>
        <v>Local</v>
      </c>
    </row>
    <row r="827" spans="1:25">
      <c r="A827" s="45">
        <v>43647</v>
      </c>
      <c r="C827" s="50" t="s">
        <v>796</v>
      </c>
      <c r="D827" s="41" t="str">
        <f>VLOOKUP(C827,'MASTER PURCHASE PARTY'!$B$4:$E$50002,2,FALSE)</f>
        <v>27AAMFC2124K1ZG</v>
      </c>
      <c r="E827" s="51">
        <v>1137</v>
      </c>
      <c r="F827" s="69">
        <v>43662</v>
      </c>
      <c r="G827" s="69"/>
      <c r="H827" s="69"/>
      <c r="I827" s="69"/>
      <c r="J827" s="69"/>
      <c r="K827" s="69"/>
      <c r="L827" s="41" t="s">
        <v>787</v>
      </c>
      <c r="M827" s="12" t="s">
        <v>1545</v>
      </c>
      <c r="N827" s="28">
        <v>1200</v>
      </c>
      <c r="O827" s="20">
        <f t="shared" si="15"/>
        <v>216</v>
      </c>
      <c r="P827" s="284">
        <v>0</v>
      </c>
      <c r="Q827" s="284">
        <v>108</v>
      </c>
      <c r="R827" s="284">
        <v>108</v>
      </c>
      <c r="S827" s="284">
        <v>0</v>
      </c>
      <c r="T827" s="27">
        <v>1416</v>
      </c>
      <c r="U827" s="53">
        <v>5</v>
      </c>
      <c r="V827" s="12">
        <v>39199090</v>
      </c>
      <c r="W827" s="20">
        <f>VLOOKUP(V827,'MASTER PUR-HSN'!$A$4:$E$506,5,FALSE)</f>
        <v>18</v>
      </c>
      <c r="X827" s="12" t="s">
        <v>1482</v>
      </c>
      <c r="Y827" s="41" t="str">
        <f>VLOOKUP(C827,'MASTER PURCHASE PARTY'!$B$4:$E$50002,4,FALSE)</f>
        <v>Local</v>
      </c>
    </row>
    <row r="828" spans="1:25">
      <c r="A828" s="45">
        <v>43647</v>
      </c>
      <c r="B828" s="35">
        <v>136</v>
      </c>
      <c r="C828" s="50" t="s">
        <v>816</v>
      </c>
      <c r="D828" s="41" t="str">
        <f>VLOOKUP(C828,'MASTER PURCHASE PARTY'!$B$4:$E$50002,2,FALSE)</f>
        <v>27AAHFP1154B1ZN</v>
      </c>
      <c r="E828" s="56" t="s">
        <v>1129</v>
      </c>
      <c r="F828" s="69">
        <v>43661</v>
      </c>
      <c r="G828" s="69"/>
      <c r="H828" s="69"/>
      <c r="I828" s="69"/>
      <c r="J828" s="69"/>
      <c r="K828" s="69"/>
      <c r="L828" s="41" t="s">
        <v>787</v>
      </c>
      <c r="M828" s="12" t="s">
        <v>1545</v>
      </c>
      <c r="N828" s="28">
        <v>5184</v>
      </c>
      <c r="O828" s="20">
        <f t="shared" si="15"/>
        <v>933.12000000000012</v>
      </c>
      <c r="P828" s="284">
        <v>0</v>
      </c>
      <c r="Q828" s="284">
        <v>466.56000000000006</v>
      </c>
      <c r="R828" s="284">
        <v>466.56000000000006</v>
      </c>
      <c r="S828" s="284">
        <v>0</v>
      </c>
      <c r="T828" s="27">
        <v>6117.5000000000009</v>
      </c>
      <c r="U828" s="53">
        <v>144</v>
      </c>
      <c r="V828" s="12">
        <v>48114100</v>
      </c>
      <c r="W828" s="20">
        <f>VLOOKUP(V828,'MASTER PUR-HSN'!$A$4:$E$506,5,FALSE)</f>
        <v>18</v>
      </c>
      <c r="X828" s="12" t="s">
        <v>1482</v>
      </c>
      <c r="Y828" s="41" t="str">
        <f>VLOOKUP(C828,'MASTER PURCHASE PARTY'!$B$4:$E$50002,4,FALSE)</f>
        <v>Local</v>
      </c>
    </row>
    <row r="829" spans="1:25">
      <c r="A829" s="45">
        <v>43647</v>
      </c>
      <c r="C829" s="50" t="s">
        <v>816</v>
      </c>
      <c r="D829" s="41" t="str">
        <f>VLOOKUP(C829,'MASTER PURCHASE PARTY'!$B$4:$E$50002,2,FALSE)</f>
        <v>27AAHFP1154B1ZN</v>
      </c>
      <c r="E829" s="56" t="s">
        <v>1129</v>
      </c>
      <c r="F829" s="69">
        <v>43661</v>
      </c>
      <c r="G829" s="69"/>
      <c r="H829" s="69"/>
      <c r="I829" s="69"/>
      <c r="J829" s="69"/>
      <c r="K829" s="69"/>
      <c r="L829" s="41" t="s">
        <v>787</v>
      </c>
      <c r="M829" s="12" t="s">
        <v>1545</v>
      </c>
      <c r="N829" s="28">
        <v>1650</v>
      </c>
      <c r="O829" s="20">
        <f t="shared" si="15"/>
        <v>82.5</v>
      </c>
      <c r="P829" s="284">
        <v>0</v>
      </c>
      <c r="Q829" s="284">
        <v>41.25</v>
      </c>
      <c r="R829" s="284">
        <v>41.25</v>
      </c>
      <c r="S829" s="284">
        <v>0</v>
      </c>
      <c r="T829" s="27">
        <v>1732.5</v>
      </c>
      <c r="U829" s="53">
        <v>50</v>
      </c>
      <c r="V829" s="12">
        <v>60060000</v>
      </c>
      <c r="W829" s="20">
        <f>VLOOKUP(V829,'MASTER PUR-HSN'!$A$4:$E$506,5,FALSE)</f>
        <v>5</v>
      </c>
      <c r="X829" s="12" t="s">
        <v>1482</v>
      </c>
      <c r="Y829" s="41" t="str">
        <f>VLOOKUP(C829,'MASTER PURCHASE PARTY'!$B$4:$E$50002,4,FALSE)</f>
        <v>Local</v>
      </c>
    </row>
    <row r="830" spans="1:25">
      <c r="A830" s="45">
        <v>43647</v>
      </c>
      <c r="C830" s="50" t="s">
        <v>816</v>
      </c>
      <c r="D830" s="41" t="str">
        <f>VLOOKUP(C830,'MASTER PURCHASE PARTY'!$B$4:$E$50002,2,FALSE)</f>
        <v>27AAHFP1154B1ZN</v>
      </c>
      <c r="E830" s="56" t="s">
        <v>1129</v>
      </c>
      <c r="F830" s="69">
        <v>43661</v>
      </c>
      <c r="G830" s="69"/>
      <c r="H830" s="69"/>
      <c r="I830" s="69"/>
      <c r="J830" s="69"/>
      <c r="K830" s="69"/>
      <c r="L830" s="41" t="s">
        <v>787</v>
      </c>
      <c r="M830" s="12" t="s">
        <v>1545</v>
      </c>
      <c r="N830" s="28">
        <v>1200</v>
      </c>
      <c r="O830" s="20">
        <f t="shared" si="15"/>
        <v>60</v>
      </c>
      <c r="P830" s="284">
        <v>0</v>
      </c>
      <c r="Q830" s="284">
        <v>30</v>
      </c>
      <c r="R830" s="284">
        <v>30</v>
      </c>
      <c r="S830" s="284">
        <v>0</v>
      </c>
      <c r="T830" s="27">
        <v>1260</v>
      </c>
      <c r="U830" s="53">
        <v>100</v>
      </c>
      <c r="V830" s="12">
        <v>6116</v>
      </c>
      <c r="W830" s="20">
        <f>VLOOKUP(V830,'MASTER PUR-HSN'!$A$4:$E$506,5,FALSE)</f>
        <v>5</v>
      </c>
      <c r="X830" s="12" t="s">
        <v>1482</v>
      </c>
      <c r="Y830" s="41" t="str">
        <f>VLOOKUP(C830,'MASTER PURCHASE PARTY'!$B$4:$E$50002,4,FALSE)</f>
        <v>Local</v>
      </c>
    </row>
    <row r="831" spans="1:25">
      <c r="A831" s="45">
        <v>43647</v>
      </c>
      <c r="B831" s="35">
        <v>137</v>
      </c>
      <c r="C831" s="50" t="s">
        <v>1041</v>
      </c>
      <c r="D831" s="41" t="str">
        <f>VLOOKUP(C831,'MASTER PURCHASE PARTY'!$B$4:$E$50002,2,FALSE)</f>
        <v>27ANLPS2142M1ZJ</v>
      </c>
      <c r="E831" s="56" t="s">
        <v>1130</v>
      </c>
      <c r="F831" s="69">
        <v>43655</v>
      </c>
      <c r="G831" s="69"/>
      <c r="H831" s="69"/>
      <c r="I831" s="69"/>
      <c r="J831" s="69"/>
      <c r="K831" s="69"/>
      <c r="L831" s="41" t="s">
        <v>787</v>
      </c>
      <c r="M831" s="12" t="s">
        <v>1545</v>
      </c>
      <c r="N831" s="28">
        <v>23800</v>
      </c>
      <c r="O831" s="20">
        <f t="shared" si="15"/>
        <v>4284</v>
      </c>
      <c r="P831" s="284">
        <v>0</v>
      </c>
      <c r="Q831" s="284">
        <v>2142</v>
      </c>
      <c r="R831" s="284">
        <v>2142</v>
      </c>
      <c r="S831" s="284">
        <v>0</v>
      </c>
      <c r="T831" s="27">
        <v>28084</v>
      </c>
      <c r="U831" s="53">
        <v>14</v>
      </c>
      <c r="V831" s="12">
        <v>85051900</v>
      </c>
      <c r="W831" s="20">
        <f>VLOOKUP(V831,'MASTER PUR-HSN'!$A$4:$E$506,5,FALSE)</f>
        <v>18</v>
      </c>
      <c r="X831" s="12" t="s">
        <v>1482</v>
      </c>
      <c r="Y831" s="41" t="str">
        <f>VLOOKUP(C831,'MASTER PURCHASE PARTY'!$B$4:$E$50002,4,FALSE)</f>
        <v>Local</v>
      </c>
    </row>
    <row r="832" spans="1:25">
      <c r="A832" s="45">
        <v>43647</v>
      </c>
      <c r="B832" s="35">
        <v>138</v>
      </c>
      <c r="C832" s="50" t="s">
        <v>955</v>
      </c>
      <c r="D832" s="41" t="str">
        <f>VLOOKUP(C832,'MASTER PURCHASE PARTY'!$B$4:$E$50002,2,FALSE)</f>
        <v>27AVIPS7433C1ZF</v>
      </c>
      <c r="E832" s="56" t="s">
        <v>1131</v>
      </c>
      <c r="F832" s="69">
        <v>43662</v>
      </c>
      <c r="G832" s="69"/>
      <c r="H832" s="69"/>
      <c r="I832" s="69"/>
      <c r="J832" s="69"/>
      <c r="K832" s="69"/>
      <c r="L832" s="41" t="s">
        <v>787</v>
      </c>
      <c r="M832" s="12" t="s">
        <v>1545</v>
      </c>
      <c r="N832" s="28">
        <v>6650</v>
      </c>
      <c r="O832" s="20">
        <f t="shared" si="15"/>
        <v>1197</v>
      </c>
      <c r="P832" s="284">
        <v>0</v>
      </c>
      <c r="Q832" s="284">
        <v>598.5</v>
      </c>
      <c r="R832" s="284">
        <v>598.5</v>
      </c>
      <c r="S832" s="284">
        <v>0</v>
      </c>
      <c r="T832" s="27">
        <v>7847</v>
      </c>
      <c r="U832" s="53">
        <v>100</v>
      </c>
      <c r="V832" s="12">
        <v>85446090</v>
      </c>
      <c r="W832" s="20">
        <f>VLOOKUP(V832,'MASTER PUR-HSN'!$A$4:$E$506,5,FALSE)</f>
        <v>18</v>
      </c>
      <c r="X832" s="12" t="s">
        <v>1482</v>
      </c>
      <c r="Y832" s="41" t="str">
        <f>VLOOKUP(C832,'MASTER PURCHASE PARTY'!$B$4:$E$50002,4,FALSE)</f>
        <v>Local</v>
      </c>
    </row>
    <row r="833" spans="1:25">
      <c r="A833" s="45">
        <v>43647</v>
      </c>
      <c r="C833" s="50" t="s">
        <v>955</v>
      </c>
      <c r="D833" s="41" t="str">
        <f>VLOOKUP(C833,'MASTER PURCHASE PARTY'!$B$4:$E$50002,2,FALSE)</f>
        <v>27AVIPS7433C1ZF</v>
      </c>
      <c r="E833" s="56" t="s">
        <v>1131</v>
      </c>
      <c r="F833" s="69">
        <v>43662</v>
      </c>
      <c r="G833" s="69"/>
      <c r="H833" s="69"/>
      <c r="I833" s="69"/>
      <c r="J833" s="69"/>
      <c r="K833" s="69"/>
      <c r="L833" s="41" t="s">
        <v>787</v>
      </c>
      <c r="M833" s="12" t="s">
        <v>1545</v>
      </c>
      <c r="N833" s="28">
        <v>60</v>
      </c>
      <c r="O833" s="20">
        <f t="shared" si="15"/>
        <v>10.799999999999999</v>
      </c>
      <c r="P833" s="284">
        <v>0</v>
      </c>
      <c r="Q833" s="284">
        <v>5.3999999999999995</v>
      </c>
      <c r="R833" s="284">
        <v>5.3999999999999995</v>
      </c>
      <c r="S833" s="284">
        <v>0</v>
      </c>
      <c r="T833" s="27">
        <v>71.000000000000014</v>
      </c>
      <c r="U833" s="53">
        <v>6</v>
      </c>
      <c r="V833" s="12">
        <v>8546</v>
      </c>
      <c r="W833" s="20">
        <f>VLOOKUP(V833,'MASTER PUR-HSN'!$A$4:$E$506,5,FALSE)</f>
        <v>18</v>
      </c>
      <c r="X833" s="12" t="s">
        <v>1482</v>
      </c>
      <c r="Y833" s="41" t="str">
        <f>VLOOKUP(C833,'MASTER PURCHASE PARTY'!$B$4:$E$50002,4,FALSE)</f>
        <v>Local</v>
      </c>
    </row>
    <row r="834" spans="1:25">
      <c r="A834" s="45">
        <v>43647</v>
      </c>
      <c r="B834" s="35">
        <v>139</v>
      </c>
      <c r="C834" s="50" t="s">
        <v>873</v>
      </c>
      <c r="D834" s="41" t="str">
        <f>VLOOKUP(C834,'MASTER PURCHASE PARTY'!$B$4:$E$50002,2,FALSE)</f>
        <v>27AACFA1881H1ZL</v>
      </c>
      <c r="E834" s="51">
        <v>4573</v>
      </c>
      <c r="F834" s="69">
        <v>43663</v>
      </c>
      <c r="G834" s="69"/>
      <c r="H834" s="69"/>
      <c r="I834" s="69"/>
      <c r="J834" s="69"/>
      <c r="K834" s="69"/>
      <c r="L834" s="41" t="s">
        <v>787</v>
      </c>
      <c r="M834" s="12" t="s">
        <v>1545</v>
      </c>
      <c r="N834" s="28">
        <v>3818</v>
      </c>
      <c r="O834" s="20">
        <f t="shared" si="15"/>
        <v>1069.04</v>
      </c>
      <c r="P834" s="284">
        <v>0</v>
      </c>
      <c r="Q834" s="284">
        <v>534.52</v>
      </c>
      <c r="R834" s="284">
        <v>534.52</v>
      </c>
      <c r="S834" s="284">
        <v>0</v>
      </c>
      <c r="T834" s="27">
        <v>4887.0400000000009</v>
      </c>
      <c r="U834" s="53">
        <v>1400</v>
      </c>
      <c r="V834" s="12">
        <v>87141900</v>
      </c>
      <c r="W834" s="20">
        <f>VLOOKUP(V834,'MASTER PUR-HSN'!$A$4:$E$506,5,FALSE)</f>
        <v>28</v>
      </c>
      <c r="X834" s="12" t="s">
        <v>1482</v>
      </c>
      <c r="Y834" s="41" t="str">
        <f>VLOOKUP(C834,'MASTER PURCHASE PARTY'!$B$4:$E$50002,4,FALSE)</f>
        <v>Local</v>
      </c>
    </row>
    <row r="835" spans="1:25">
      <c r="A835" s="45">
        <v>43647</v>
      </c>
      <c r="B835" s="35">
        <v>140</v>
      </c>
      <c r="C835" s="50" t="s">
        <v>873</v>
      </c>
      <c r="D835" s="41" t="str">
        <f>VLOOKUP(C835,'MASTER PURCHASE PARTY'!$B$4:$E$50002,2,FALSE)</f>
        <v>27AACFA1881H1ZL</v>
      </c>
      <c r="E835" s="51">
        <v>4597</v>
      </c>
      <c r="F835" s="69">
        <v>43663</v>
      </c>
      <c r="G835" s="69"/>
      <c r="H835" s="69"/>
      <c r="I835" s="69"/>
      <c r="J835" s="69"/>
      <c r="K835" s="69"/>
      <c r="L835" s="41" t="s">
        <v>787</v>
      </c>
      <c r="M835" s="12" t="s">
        <v>1545</v>
      </c>
      <c r="N835" s="28">
        <v>5875</v>
      </c>
      <c r="O835" s="20">
        <f t="shared" si="15"/>
        <v>1645</v>
      </c>
      <c r="P835" s="284">
        <v>0</v>
      </c>
      <c r="Q835" s="284">
        <v>822.5</v>
      </c>
      <c r="R835" s="284">
        <v>822.5</v>
      </c>
      <c r="S835" s="284">
        <v>0</v>
      </c>
      <c r="T835" s="27">
        <v>7520</v>
      </c>
      <c r="U835" s="53">
        <v>2100</v>
      </c>
      <c r="V835" s="12">
        <v>87141900</v>
      </c>
      <c r="W835" s="20">
        <f>VLOOKUP(V835,'MASTER PUR-HSN'!$A$4:$E$506,5,FALSE)</f>
        <v>28</v>
      </c>
      <c r="X835" s="12" t="s">
        <v>1482</v>
      </c>
      <c r="Y835" s="41" t="str">
        <f>VLOOKUP(C835,'MASTER PURCHASE PARTY'!$B$4:$E$50002,4,FALSE)</f>
        <v>Local</v>
      </c>
    </row>
    <row r="836" spans="1:25">
      <c r="A836" s="45">
        <v>43647</v>
      </c>
      <c r="B836" s="35">
        <v>141</v>
      </c>
      <c r="C836" s="50" t="s">
        <v>786</v>
      </c>
      <c r="D836" s="41" t="str">
        <f>VLOOKUP(C836,'MASTER PURCHASE PARTY'!$B$4:$E$50002,2,FALSE)</f>
        <v>27AAECM8871A1ZF</v>
      </c>
      <c r="E836" s="51">
        <v>192003723</v>
      </c>
      <c r="F836" s="69">
        <v>43663</v>
      </c>
      <c r="G836" s="69"/>
      <c r="H836" s="69"/>
      <c r="I836" s="69"/>
      <c r="J836" s="69"/>
      <c r="K836" s="69"/>
      <c r="L836" s="41" t="s">
        <v>787</v>
      </c>
      <c r="M836" s="12" t="s">
        <v>1545</v>
      </c>
      <c r="N836" s="28">
        <v>17483.52</v>
      </c>
      <c r="O836" s="20">
        <f t="shared" si="15"/>
        <v>4895.3856000000005</v>
      </c>
      <c r="P836" s="284">
        <v>0</v>
      </c>
      <c r="Q836" s="284">
        <v>2447.6928000000003</v>
      </c>
      <c r="R836" s="284">
        <v>2447.6928000000003</v>
      </c>
      <c r="S836" s="284">
        <v>0</v>
      </c>
      <c r="T836" s="27">
        <v>22378.895600000003</v>
      </c>
      <c r="U836" s="53">
        <v>12</v>
      </c>
      <c r="V836" s="12">
        <v>87089900</v>
      </c>
      <c r="W836" s="20">
        <f>VLOOKUP(V836,'MASTER PUR-HSN'!$A$4:$E$506,5,FALSE)</f>
        <v>28</v>
      </c>
      <c r="X836" s="12" t="s">
        <v>1482</v>
      </c>
      <c r="Y836" s="41" t="str">
        <f>VLOOKUP(C836,'MASTER PURCHASE PARTY'!$B$4:$E$50002,4,FALSE)</f>
        <v>Local</v>
      </c>
    </row>
    <row r="837" spans="1:25">
      <c r="A837" s="45">
        <v>43647</v>
      </c>
      <c r="B837" s="35">
        <v>142</v>
      </c>
      <c r="C837" s="50" t="s">
        <v>922</v>
      </c>
      <c r="D837" s="41" t="str">
        <f>VLOOKUP(C837,'MASTER PURCHASE PARTY'!$B$4:$E$50002,2,FALSE)</f>
        <v>27AAZFM6461A1ZY</v>
      </c>
      <c r="E837" s="51">
        <v>2890</v>
      </c>
      <c r="F837" s="69">
        <v>43663</v>
      </c>
      <c r="G837" s="69"/>
      <c r="H837" s="69"/>
      <c r="I837" s="69"/>
      <c r="J837" s="69"/>
      <c r="K837" s="69"/>
      <c r="L837" s="41" t="s">
        <v>787</v>
      </c>
      <c r="M837" s="12" t="s">
        <v>1545</v>
      </c>
      <c r="N837" s="28">
        <v>10216.799999999999</v>
      </c>
      <c r="O837" s="20">
        <f t="shared" si="15"/>
        <v>2860.7039999999997</v>
      </c>
      <c r="P837" s="284">
        <v>0</v>
      </c>
      <c r="Q837" s="284">
        <v>1430.3519999999999</v>
      </c>
      <c r="R837" s="284">
        <v>1430.3519999999999</v>
      </c>
      <c r="S837" s="284">
        <v>0</v>
      </c>
      <c r="T837" s="27">
        <v>13077.503999999997</v>
      </c>
      <c r="U837" s="53">
        <v>240</v>
      </c>
      <c r="V837" s="12">
        <v>87082900</v>
      </c>
      <c r="W837" s="20">
        <f>VLOOKUP(V837,'MASTER PUR-HSN'!$A$4:$E$506,5,FALSE)</f>
        <v>28</v>
      </c>
      <c r="X837" s="12" t="s">
        <v>1482</v>
      </c>
      <c r="Y837" s="41" t="str">
        <f>VLOOKUP(C837,'MASTER PURCHASE PARTY'!$B$4:$E$50002,4,FALSE)</f>
        <v>Local</v>
      </c>
    </row>
    <row r="838" spans="1:25">
      <c r="A838" s="45">
        <v>43647</v>
      </c>
      <c r="B838" s="35">
        <v>143</v>
      </c>
      <c r="C838" s="50" t="s">
        <v>922</v>
      </c>
      <c r="D838" s="41" t="str">
        <f>VLOOKUP(C838,'MASTER PURCHASE PARTY'!$B$4:$E$50002,2,FALSE)</f>
        <v>27AAZFM6461A1ZY</v>
      </c>
      <c r="E838" s="51">
        <v>2891</v>
      </c>
      <c r="F838" s="69">
        <v>43663</v>
      </c>
      <c r="G838" s="69"/>
      <c r="H838" s="69"/>
      <c r="I838" s="69"/>
      <c r="J838" s="69"/>
      <c r="K838" s="69"/>
      <c r="L838" s="41" t="s">
        <v>787</v>
      </c>
      <c r="M838" s="12" t="s">
        <v>1545</v>
      </c>
      <c r="N838" s="28">
        <v>13392</v>
      </c>
      <c r="O838" s="20">
        <f t="shared" si="15"/>
        <v>3749.7599999999998</v>
      </c>
      <c r="P838" s="284">
        <v>0</v>
      </c>
      <c r="Q838" s="284">
        <v>1874.8799999999999</v>
      </c>
      <c r="R838" s="284">
        <v>1874.8799999999999</v>
      </c>
      <c r="S838" s="284">
        <v>0</v>
      </c>
      <c r="T838" s="27">
        <v>17141.759999999998</v>
      </c>
      <c r="U838" s="53">
        <v>600</v>
      </c>
      <c r="V838" s="12">
        <v>87082900</v>
      </c>
      <c r="W838" s="20">
        <f>VLOOKUP(V838,'MASTER PUR-HSN'!$A$4:$E$506,5,FALSE)</f>
        <v>28</v>
      </c>
      <c r="X838" s="12" t="s">
        <v>1482</v>
      </c>
      <c r="Y838" s="41" t="str">
        <f>VLOOKUP(C838,'MASTER PURCHASE PARTY'!$B$4:$E$50002,4,FALSE)</f>
        <v>Local</v>
      </c>
    </row>
    <row r="839" spans="1:25">
      <c r="A839" s="45">
        <v>43647</v>
      </c>
      <c r="B839" s="35">
        <v>144</v>
      </c>
      <c r="C839" s="50" t="s">
        <v>789</v>
      </c>
      <c r="D839" s="41" t="str">
        <f>VLOOKUP(C839,'MASTER PURCHASE PARTY'!$B$4:$E$50002,2,FALSE)</f>
        <v>27AAACT1848E1ZH</v>
      </c>
      <c r="E839" s="56" t="s">
        <v>1132</v>
      </c>
      <c r="F839" s="69">
        <v>43663</v>
      </c>
      <c r="G839" s="69"/>
      <c r="H839" s="69"/>
      <c r="I839" s="69"/>
      <c r="J839" s="69"/>
      <c r="K839" s="69"/>
      <c r="L839" s="41" t="s">
        <v>787</v>
      </c>
      <c r="M839" s="12" t="s">
        <v>1545</v>
      </c>
      <c r="N839" s="28">
        <v>4894.3999999999996</v>
      </c>
      <c r="O839" s="20">
        <f t="shared" si="15"/>
        <v>1371.9919999999997</v>
      </c>
      <c r="P839" s="284">
        <v>0</v>
      </c>
      <c r="Q839" s="284">
        <v>685.99599999999987</v>
      </c>
      <c r="R839" s="284">
        <v>685.99599999999987</v>
      </c>
      <c r="S839" s="284">
        <v>0</v>
      </c>
      <c r="T839" s="27">
        <v>6266.402</v>
      </c>
      <c r="U839" s="53">
        <v>32</v>
      </c>
      <c r="V839" s="12">
        <v>87089900</v>
      </c>
      <c r="W839" s="20">
        <f>VLOOKUP(V839,'MASTER PUR-HSN'!$A$4:$E$506,5,FALSE)</f>
        <v>28</v>
      </c>
      <c r="X839" s="12" t="s">
        <v>1482</v>
      </c>
      <c r="Y839" s="41" t="str">
        <f>VLOOKUP(C839,'MASTER PURCHASE PARTY'!$B$4:$E$50002,4,FALSE)</f>
        <v>Local</v>
      </c>
    </row>
    <row r="840" spans="1:25">
      <c r="A840" s="45">
        <v>43647</v>
      </c>
      <c r="B840" s="35">
        <v>145</v>
      </c>
      <c r="C840" s="50" t="s">
        <v>910</v>
      </c>
      <c r="D840" s="41" t="str">
        <f>VLOOKUP(C840,'MASTER PURCHASE PARTY'!$B$4:$E$50002,2,FALSE)</f>
        <v>27AAACI6297A1ZN</v>
      </c>
      <c r="E840" s="56" t="s">
        <v>1133</v>
      </c>
      <c r="F840" s="69">
        <v>43651</v>
      </c>
      <c r="G840" s="69"/>
      <c r="H840" s="69"/>
      <c r="I840" s="69"/>
      <c r="J840" s="69"/>
      <c r="K840" s="69"/>
      <c r="L840" s="41" t="s">
        <v>787</v>
      </c>
      <c r="M840" s="12" t="s">
        <v>1545</v>
      </c>
      <c r="N840" s="28">
        <v>40500</v>
      </c>
      <c r="O840" s="20">
        <f t="shared" si="15"/>
        <v>7290</v>
      </c>
      <c r="P840" s="284">
        <v>0</v>
      </c>
      <c r="Q840" s="284">
        <v>3645</v>
      </c>
      <c r="R840" s="284">
        <v>3645</v>
      </c>
      <c r="S840" s="284">
        <v>0</v>
      </c>
      <c r="T840" s="27">
        <v>47790</v>
      </c>
      <c r="U840" s="53">
        <v>54</v>
      </c>
      <c r="V840" s="12">
        <v>32089029</v>
      </c>
      <c r="W840" s="20">
        <f>VLOOKUP(V840,'MASTER PUR-HSN'!$A$4:$E$506,5,FALSE)</f>
        <v>18</v>
      </c>
      <c r="X840" s="12" t="s">
        <v>1482</v>
      </c>
      <c r="Y840" s="41" t="str">
        <f>VLOOKUP(C840,'MASTER PURCHASE PARTY'!$B$4:$E$50002,4,FALSE)</f>
        <v>Local</v>
      </c>
    </row>
    <row r="841" spans="1:25">
      <c r="A841" s="45">
        <v>43647</v>
      </c>
      <c r="B841" s="35">
        <v>146</v>
      </c>
      <c r="C841" s="50" t="s">
        <v>910</v>
      </c>
      <c r="D841" s="41" t="str">
        <f>VLOOKUP(C841,'MASTER PURCHASE PARTY'!$B$4:$E$50002,2,FALSE)</f>
        <v>27AAACI6297A1ZN</v>
      </c>
      <c r="E841" s="56" t="s">
        <v>1134</v>
      </c>
      <c r="F841" s="69">
        <v>43663</v>
      </c>
      <c r="G841" s="69"/>
      <c r="H841" s="69"/>
      <c r="I841" s="69"/>
      <c r="J841" s="69"/>
      <c r="K841" s="69"/>
      <c r="L841" s="41" t="s">
        <v>787</v>
      </c>
      <c r="M841" s="12" t="s">
        <v>1545</v>
      </c>
      <c r="N841" s="28">
        <v>27000</v>
      </c>
      <c r="O841" s="20">
        <f t="shared" si="15"/>
        <v>4860</v>
      </c>
      <c r="P841" s="284">
        <v>0</v>
      </c>
      <c r="Q841" s="284">
        <v>2430</v>
      </c>
      <c r="R841" s="284">
        <v>2430</v>
      </c>
      <c r="S841" s="284">
        <v>0</v>
      </c>
      <c r="T841" s="27">
        <v>31860</v>
      </c>
      <c r="U841" s="53">
        <v>36</v>
      </c>
      <c r="V841" s="12">
        <v>32089029</v>
      </c>
      <c r="W841" s="20">
        <f>VLOOKUP(V841,'MASTER PUR-HSN'!$A$4:$E$506,5,FALSE)</f>
        <v>18</v>
      </c>
      <c r="X841" s="12" t="s">
        <v>1482</v>
      </c>
      <c r="Y841" s="41" t="str">
        <f>VLOOKUP(C841,'MASTER PURCHASE PARTY'!$B$4:$E$50002,4,FALSE)</f>
        <v>Local</v>
      </c>
    </row>
    <row r="842" spans="1:25">
      <c r="A842" s="45">
        <v>43647</v>
      </c>
      <c r="B842" s="35">
        <v>147</v>
      </c>
      <c r="C842" s="50" t="s">
        <v>910</v>
      </c>
      <c r="D842" s="41" t="str">
        <f>VLOOKUP(C842,'MASTER PURCHASE PARTY'!$B$4:$E$50002,2,FALSE)</f>
        <v>27AAACI6297A1ZN</v>
      </c>
      <c r="E842" s="56" t="s">
        <v>1135</v>
      </c>
      <c r="F842" s="69">
        <v>43663</v>
      </c>
      <c r="G842" s="69"/>
      <c r="H842" s="69"/>
      <c r="I842" s="69"/>
      <c r="J842" s="69"/>
      <c r="K842" s="69"/>
      <c r="L842" s="41" t="s">
        <v>787</v>
      </c>
      <c r="M842" s="12" t="s">
        <v>1545</v>
      </c>
      <c r="N842" s="28">
        <v>3960</v>
      </c>
      <c r="O842" s="20">
        <f t="shared" si="15"/>
        <v>712.80000000000007</v>
      </c>
      <c r="P842" s="284">
        <v>0</v>
      </c>
      <c r="Q842" s="284">
        <v>356.40000000000003</v>
      </c>
      <c r="R842" s="284">
        <v>356.40000000000003</v>
      </c>
      <c r="S842" s="284">
        <v>0</v>
      </c>
      <c r="T842" s="27">
        <v>4672.9999999999991</v>
      </c>
      <c r="U842" s="53">
        <v>20</v>
      </c>
      <c r="V842" s="12">
        <v>38140010</v>
      </c>
      <c r="W842" s="20">
        <f>VLOOKUP(V842,'MASTER PUR-HSN'!$A$4:$E$506,5,FALSE)</f>
        <v>18</v>
      </c>
      <c r="X842" s="12" t="s">
        <v>1482</v>
      </c>
      <c r="Y842" s="41" t="str">
        <f>VLOOKUP(C842,'MASTER PURCHASE PARTY'!$B$4:$E$50002,4,FALSE)</f>
        <v>Local</v>
      </c>
    </row>
    <row r="843" spans="1:25">
      <c r="A843" s="45">
        <v>43647</v>
      </c>
      <c r="C843" s="50" t="s">
        <v>910</v>
      </c>
      <c r="D843" s="41" t="str">
        <f>VLOOKUP(C843,'MASTER PURCHASE PARTY'!$B$4:$E$50002,2,FALSE)</f>
        <v>27AAACI6297A1ZN</v>
      </c>
      <c r="E843" s="56" t="s">
        <v>1135</v>
      </c>
      <c r="F843" s="69">
        <v>43663</v>
      </c>
      <c r="G843" s="69"/>
      <c r="H843" s="69"/>
      <c r="I843" s="69"/>
      <c r="J843" s="69"/>
      <c r="K843" s="69"/>
      <c r="L843" s="41" t="s">
        <v>787</v>
      </c>
      <c r="M843" s="12" t="s">
        <v>1545</v>
      </c>
      <c r="N843" s="28">
        <v>4300</v>
      </c>
      <c r="O843" s="20">
        <f t="shared" si="15"/>
        <v>774</v>
      </c>
      <c r="P843" s="284">
        <v>0</v>
      </c>
      <c r="Q843" s="284">
        <v>387</v>
      </c>
      <c r="R843" s="284">
        <v>387</v>
      </c>
      <c r="S843" s="284">
        <v>0</v>
      </c>
      <c r="T843" s="27">
        <v>5074</v>
      </c>
      <c r="U843" s="53">
        <v>5</v>
      </c>
      <c r="V843" s="12">
        <v>38249090</v>
      </c>
      <c r="W843" s="20">
        <f>VLOOKUP(V843,'MASTER PUR-HSN'!$A$4:$E$506,5,FALSE)</f>
        <v>18</v>
      </c>
      <c r="X843" s="12" t="s">
        <v>1482</v>
      </c>
      <c r="Y843" s="41" t="str">
        <f>VLOOKUP(C843,'MASTER PURCHASE PARTY'!$B$4:$E$50002,4,FALSE)</f>
        <v>Local</v>
      </c>
    </row>
    <row r="844" spans="1:25">
      <c r="A844" s="45">
        <v>43647</v>
      </c>
      <c r="B844" s="35">
        <v>148</v>
      </c>
      <c r="C844" s="50" t="s">
        <v>873</v>
      </c>
      <c r="D844" s="41" t="str">
        <f>VLOOKUP(C844,'MASTER PURCHASE PARTY'!$B$4:$E$50002,2,FALSE)</f>
        <v>27AACFA1881H1ZL</v>
      </c>
      <c r="E844" s="51">
        <v>4613</v>
      </c>
      <c r="F844" s="69">
        <v>43664</v>
      </c>
      <c r="G844" s="69"/>
      <c r="H844" s="69"/>
      <c r="I844" s="69"/>
      <c r="J844" s="69"/>
      <c r="K844" s="69"/>
      <c r="L844" s="41" t="s">
        <v>787</v>
      </c>
      <c r="M844" s="12" t="s">
        <v>1545</v>
      </c>
      <c r="N844" s="28">
        <v>5235.5</v>
      </c>
      <c r="O844" s="20">
        <f t="shared" si="15"/>
        <v>1465.9399999999998</v>
      </c>
      <c r="P844" s="284">
        <v>0</v>
      </c>
      <c r="Q844" s="284">
        <v>732.96999999999991</v>
      </c>
      <c r="R844" s="284">
        <v>732.96999999999991</v>
      </c>
      <c r="S844" s="284">
        <v>0</v>
      </c>
      <c r="T844" s="27">
        <v>6701.4400000000005</v>
      </c>
      <c r="U844" s="53">
        <v>1850</v>
      </c>
      <c r="V844" s="12">
        <v>87141900</v>
      </c>
      <c r="W844" s="20">
        <f>VLOOKUP(V844,'MASTER PUR-HSN'!$A$4:$E$506,5,FALSE)</f>
        <v>28</v>
      </c>
      <c r="X844" s="12" t="s">
        <v>1482</v>
      </c>
      <c r="Y844" s="41" t="str">
        <f>VLOOKUP(C844,'MASTER PURCHASE PARTY'!$B$4:$E$50002,4,FALSE)</f>
        <v>Local</v>
      </c>
    </row>
    <row r="845" spans="1:25">
      <c r="A845" s="45">
        <v>43647</v>
      </c>
      <c r="B845" s="35">
        <v>149</v>
      </c>
      <c r="C845" s="50" t="s">
        <v>786</v>
      </c>
      <c r="D845" s="41" t="str">
        <f>VLOOKUP(C845,'MASTER PURCHASE PARTY'!$B$4:$E$50002,2,FALSE)</f>
        <v>27AAECM8871A1ZF</v>
      </c>
      <c r="E845" s="51">
        <v>192003724</v>
      </c>
      <c r="F845" s="69">
        <v>43663</v>
      </c>
      <c r="G845" s="69"/>
      <c r="H845" s="69"/>
      <c r="I845" s="69"/>
      <c r="J845" s="69"/>
      <c r="K845" s="69"/>
      <c r="L845" s="41" t="s">
        <v>787</v>
      </c>
      <c r="M845" s="12" t="s">
        <v>1545</v>
      </c>
      <c r="N845" s="28">
        <v>17483.52</v>
      </c>
      <c r="O845" s="20">
        <f t="shared" si="15"/>
        <v>4895.3856000000005</v>
      </c>
      <c r="P845" s="284">
        <v>0</v>
      </c>
      <c r="Q845" s="284">
        <v>2447.6928000000003</v>
      </c>
      <c r="R845" s="284">
        <v>2447.6928000000003</v>
      </c>
      <c r="S845" s="284">
        <v>0</v>
      </c>
      <c r="T845" s="27">
        <v>22378.895600000003</v>
      </c>
      <c r="U845" s="53">
        <v>12</v>
      </c>
      <c r="V845" s="12">
        <v>87089900</v>
      </c>
      <c r="W845" s="20">
        <f>VLOOKUP(V845,'MASTER PUR-HSN'!$A$4:$E$506,5,FALSE)</f>
        <v>28</v>
      </c>
      <c r="X845" s="12" t="s">
        <v>1482</v>
      </c>
      <c r="Y845" s="41" t="str">
        <f>VLOOKUP(C845,'MASTER PURCHASE PARTY'!$B$4:$E$50002,4,FALSE)</f>
        <v>Local</v>
      </c>
    </row>
    <row r="846" spans="1:25">
      <c r="A846" s="45">
        <v>43647</v>
      </c>
      <c r="B846" s="35">
        <v>150</v>
      </c>
      <c r="C846" s="50" t="s">
        <v>786</v>
      </c>
      <c r="D846" s="41" t="str">
        <f>VLOOKUP(C846,'MASTER PURCHASE PARTY'!$B$4:$E$50002,2,FALSE)</f>
        <v>27AAECM8871A1ZF</v>
      </c>
      <c r="E846" s="51">
        <v>192003731</v>
      </c>
      <c r="F846" s="69">
        <v>43663</v>
      </c>
      <c r="G846" s="69"/>
      <c r="H846" s="69"/>
      <c r="I846" s="69"/>
      <c r="J846" s="69"/>
      <c r="K846" s="69"/>
      <c r="L846" s="41" t="s">
        <v>787</v>
      </c>
      <c r="M846" s="12" t="s">
        <v>1545</v>
      </c>
      <c r="N846" s="28">
        <v>13112.64</v>
      </c>
      <c r="O846" s="20">
        <f t="shared" si="15"/>
        <v>3671.5391999999997</v>
      </c>
      <c r="P846" s="284">
        <v>0</v>
      </c>
      <c r="Q846" s="284">
        <v>1835.7695999999999</v>
      </c>
      <c r="R846" s="284">
        <v>1835.7695999999999</v>
      </c>
      <c r="S846" s="284">
        <v>0</v>
      </c>
      <c r="T846" s="27">
        <v>16784.179199999999</v>
      </c>
      <c r="U846" s="53">
        <v>9</v>
      </c>
      <c r="V846" s="12">
        <v>87089900</v>
      </c>
      <c r="W846" s="20">
        <f>VLOOKUP(V846,'MASTER PUR-HSN'!$A$4:$E$506,5,FALSE)</f>
        <v>28</v>
      </c>
      <c r="X846" s="12" t="s">
        <v>1482</v>
      </c>
      <c r="Y846" s="41" t="str">
        <f>VLOOKUP(C846,'MASTER PURCHASE PARTY'!$B$4:$E$50002,4,FALSE)</f>
        <v>Local</v>
      </c>
    </row>
    <row r="847" spans="1:25">
      <c r="A847" s="45">
        <v>43647</v>
      </c>
      <c r="B847" s="35">
        <v>151</v>
      </c>
      <c r="C847" s="50" t="s">
        <v>828</v>
      </c>
      <c r="D847" s="41" t="str">
        <f>VLOOKUP(C847,'MASTER PURCHASE PARTY'!$B$4:$E$50002,2,FALSE)</f>
        <v>27AABFA1883E1ZQ</v>
      </c>
      <c r="E847" s="56" t="s">
        <v>1136</v>
      </c>
      <c r="F847" s="69">
        <v>43664</v>
      </c>
      <c r="G847" s="69"/>
      <c r="H847" s="69"/>
      <c r="I847" s="69"/>
      <c r="J847" s="69"/>
      <c r="K847" s="69"/>
      <c r="L847" s="41" t="s">
        <v>787</v>
      </c>
      <c r="M847" s="12" t="s">
        <v>1545</v>
      </c>
      <c r="N847" s="28">
        <v>26500</v>
      </c>
      <c r="O847" s="20">
        <f t="shared" si="15"/>
        <v>4770</v>
      </c>
      <c r="P847" s="284">
        <v>0</v>
      </c>
      <c r="Q847" s="284">
        <v>2385</v>
      </c>
      <c r="R847" s="284">
        <v>2385</v>
      </c>
      <c r="S847" s="284">
        <v>0</v>
      </c>
      <c r="T847" s="27">
        <v>31270</v>
      </c>
      <c r="U847" s="53">
        <v>150</v>
      </c>
      <c r="V847" s="12">
        <v>32082090</v>
      </c>
      <c r="W847" s="20">
        <f>VLOOKUP(V847,'MASTER PUR-HSN'!$A$4:$E$506,5,FALSE)</f>
        <v>18</v>
      </c>
      <c r="X847" s="12" t="s">
        <v>1482</v>
      </c>
      <c r="Y847" s="41" t="str">
        <f>VLOOKUP(C847,'MASTER PURCHASE PARTY'!$B$4:$E$50002,4,FALSE)</f>
        <v>Local</v>
      </c>
    </row>
    <row r="848" spans="1:25">
      <c r="A848" s="45">
        <v>43647</v>
      </c>
      <c r="B848" s="35">
        <v>152</v>
      </c>
      <c r="C848" s="50" t="s">
        <v>828</v>
      </c>
      <c r="D848" s="41" t="str">
        <f>VLOOKUP(C848,'MASTER PURCHASE PARTY'!$B$4:$E$50002,2,FALSE)</f>
        <v>27AABFA1883E1ZQ</v>
      </c>
      <c r="E848" s="56" t="s">
        <v>1137</v>
      </c>
      <c r="F848" s="69">
        <v>43664</v>
      </c>
      <c r="G848" s="69"/>
      <c r="H848" s="69"/>
      <c r="I848" s="69"/>
      <c r="J848" s="69"/>
      <c r="K848" s="69"/>
      <c r="L848" s="41" t="s">
        <v>787</v>
      </c>
      <c r="M848" s="12" t="s">
        <v>1545</v>
      </c>
      <c r="N848" s="28">
        <v>4500</v>
      </c>
      <c r="O848" s="20">
        <f t="shared" ref="O848:O911" si="16">+P848+Q848+R848+S848</f>
        <v>810</v>
      </c>
      <c r="P848" s="284">
        <v>0</v>
      </c>
      <c r="Q848" s="284">
        <v>405</v>
      </c>
      <c r="R848" s="284">
        <v>405</v>
      </c>
      <c r="S848" s="284">
        <v>0</v>
      </c>
      <c r="T848" s="27">
        <v>5310</v>
      </c>
      <c r="U848" s="53">
        <v>25</v>
      </c>
      <c r="V848" s="12">
        <v>32082090</v>
      </c>
      <c r="W848" s="20">
        <f>VLOOKUP(V848,'MASTER PUR-HSN'!$A$4:$E$506,5,FALSE)</f>
        <v>18</v>
      </c>
      <c r="X848" s="12" t="s">
        <v>1482</v>
      </c>
      <c r="Y848" s="41" t="str">
        <f>VLOOKUP(C848,'MASTER PURCHASE PARTY'!$B$4:$E$50002,4,FALSE)</f>
        <v>Local</v>
      </c>
    </row>
    <row r="849" spans="1:25">
      <c r="A849" s="45">
        <v>43647</v>
      </c>
      <c r="B849" s="35">
        <v>153</v>
      </c>
      <c r="C849" s="50" t="s">
        <v>848</v>
      </c>
      <c r="D849" s="41" t="str">
        <f>VLOOKUP(C849,'MASTER PURCHASE PARTY'!$B$4:$E$50002,2,FALSE)</f>
        <v>27AAACB4599E1ZL</v>
      </c>
      <c r="E849" s="56" t="s">
        <v>1138</v>
      </c>
      <c r="F849" s="69">
        <v>43664</v>
      </c>
      <c r="G849" s="69"/>
      <c r="H849" s="69"/>
      <c r="I849" s="69"/>
      <c r="J849" s="69"/>
      <c r="K849" s="69"/>
      <c r="L849" s="41" t="s">
        <v>787</v>
      </c>
      <c r="M849" s="12" t="s">
        <v>1545</v>
      </c>
      <c r="N849" s="28">
        <v>9667.2000000000007</v>
      </c>
      <c r="O849" s="20">
        <f t="shared" si="16"/>
        <v>1740.0960000000002</v>
      </c>
      <c r="P849" s="284">
        <v>0</v>
      </c>
      <c r="Q849" s="284">
        <v>870.04800000000012</v>
      </c>
      <c r="R849" s="284">
        <v>870.04800000000012</v>
      </c>
      <c r="S849" s="284">
        <v>0</v>
      </c>
      <c r="T849" s="27">
        <v>11406.996000000003</v>
      </c>
      <c r="U849" s="53">
        <v>40</v>
      </c>
      <c r="V849" s="12">
        <v>32089090</v>
      </c>
      <c r="W849" s="20">
        <f>VLOOKUP(V849,'MASTER PUR-HSN'!$A$4:$E$506,5,FALSE)</f>
        <v>18</v>
      </c>
      <c r="X849" s="12" t="s">
        <v>1482</v>
      </c>
      <c r="Y849" s="41" t="str">
        <f>VLOOKUP(C849,'MASTER PURCHASE PARTY'!$B$4:$E$50002,4,FALSE)</f>
        <v>Local</v>
      </c>
    </row>
    <row r="850" spans="1:25">
      <c r="A850" s="45">
        <v>43647</v>
      </c>
      <c r="B850" s="35">
        <v>154</v>
      </c>
      <c r="C850" s="50" t="s">
        <v>848</v>
      </c>
      <c r="D850" s="41" t="str">
        <f>VLOOKUP(C850,'MASTER PURCHASE PARTY'!$B$4:$E$50002,2,FALSE)</f>
        <v>27AAACB4599E1ZL</v>
      </c>
      <c r="E850" s="56" t="s">
        <v>1139</v>
      </c>
      <c r="F850" s="69">
        <v>43664</v>
      </c>
      <c r="G850" s="69"/>
      <c r="H850" s="69"/>
      <c r="I850" s="69"/>
      <c r="J850" s="69"/>
      <c r="K850" s="69"/>
      <c r="L850" s="41" t="s">
        <v>787</v>
      </c>
      <c r="M850" s="12" t="s">
        <v>1545</v>
      </c>
      <c r="N850" s="28">
        <v>8080</v>
      </c>
      <c r="O850" s="20">
        <f t="shared" si="16"/>
        <v>1454.3999999999999</v>
      </c>
      <c r="P850" s="284">
        <v>0</v>
      </c>
      <c r="Q850" s="284">
        <v>727.19999999999993</v>
      </c>
      <c r="R850" s="284">
        <v>727.19999999999993</v>
      </c>
      <c r="S850" s="284">
        <v>0</v>
      </c>
      <c r="T850" s="27">
        <v>9534.0000000000018</v>
      </c>
      <c r="U850" s="53">
        <v>80</v>
      </c>
      <c r="V850" s="12">
        <v>38140010</v>
      </c>
      <c r="W850" s="20">
        <f>VLOOKUP(V850,'MASTER PUR-HSN'!$A$4:$E$506,5,FALSE)</f>
        <v>18</v>
      </c>
      <c r="X850" s="12" t="s">
        <v>1482</v>
      </c>
      <c r="Y850" s="41" t="str">
        <f>VLOOKUP(C850,'MASTER PURCHASE PARTY'!$B$4:$E$50002,4,FALSE)</f>
        <v>Local</v>
      </c>
    </row>
    <row r="851" spans="1:25">
      <c r="A851" s="45">
        <v>43647</v>
      </c>
      <c r="B851" s="35">
        <v>155</v>
      </c>
      <c r="C851" s="50" t="s">
        <v>823</v>
      </c>
      <c r="D851" s="41" t="str">
        <f>VLOOKUP(C851,'MASTER PURCHASE PARTY'!$B$4:$E$50002,2,FALSE)</f>
        <v>27AAACG1376N1ZC</v>
      </c>
      <c r="E851" s="56" t="s">
        <v>1140</v>
      </c>
      <c r="F851" s="69">
        <v>43664</v>
      </c>
      <c r="G851" s="69"/>
      <c r="H851" s="69"/>
      <c r="I851" s="69"/>
      <c r="J851" s="69"/>
      <c r="K851" s="69"/>
      <c r="L851" s="41" t="s">
        <v>787</v>
      </c>
      <c r="M851" s="12" t="s">
        <v>1545</v>
      </c>
      <c r="N851" s="28">
        <v>69758</v>
      </c>
      <c r="O851" s="20">
        <f t="shared" si="16"/>
        <v>12556.44</v>
      </c>
      <c r="P851" s="284">
        <v>0</v>
      </c>
      <c r="Q851" s="284">
        <v>6278.22</v>
      </c>
      <c r="R851" s="284">
        <v>6278.22</v>
      </c>
      <c r="S851" s="284">
        <v>0</v>
      </c>
      <c r="T851" s="27">
        <v>82314</v>
      </c>
      <c r="U851" s="53">
        <v>200</v>
      </c>
      <c r="V851" s="12">
        <v>32082090</v>
      </c>
      <c r="W851" s="20">
        <f>VLOOKUP(V851,'MASTER PUR-HSN'!$A$4:$E$506,5,FALSE)</f>
        <v>18</v>
      </c>
      <c r="X851" s="12" t="s">
        <v>1482</v>
      </c>
      <c r="Y851" s="41" t="str">
        <f>VLOOKUP(C851,'MASTER PURCHASE PARTY'!$B$4:$E$50002,4,FALSE)</f>
        <v>Local</v>
      </c>
    </row>
    <row r="852" spans="1:25">
      <c r="A852" s="45">
        <v>43647</v>
      </c>
      <c r="B852" s="35">
        <v>156</v>
      </c>
      <c r="C852" s="50" t="s">
        <v>823</v>
      </c>
      <c r="D852" s="41" t="str">
        <f>VLOOKUP(C852,'MASTER PURCHASE PARTY'!$B$4:$E$50002,2,FALSE)</f>
        <v>27AAACG1376N1ZC</v>
      </c>
      <c r="E852" s="56" t="s">
        <v>1141</v>
      </c>
      <c r="F852" s="69">
        <v>43664</v>
      </c>
      <c r="G852" s="69"/>
      <c r="H852" s="69"/>
      <c r="I852" s="69"/>
      <c r="J852" s="69"/>
      <c r="K852" s="69"/>
      <c r="L852" s="41" t="s">
        <v>787</v>
      </c>
      <c r="M852" s="12" t="s">
        <v>1545</v>
      </c>
      <c r="N852" s="28">
        <v>3696</v>
      </c>
      <c r="O852" s="20">
        <f t="shared" si="16"/>
        <v>665.28</v>
      </c>
      <c r="P852" s="284">
        <v>0</v>
      </c>
      <c r="Q852" s="284">
        <v>332.64</v>
      </c>
      <c r="R852" s="284">
        <v>332.64</v>
      </c>
      <c r="S852" s="284">
        <v>0</v>
      </c>
      <c r="T852" s="27">
        <v>4361</v>
      </c>
      <c r="U852" s="53">
        <v>40</v>
      </c>
      <c r="V852" s="12">
        <v>38140010</v>
      </c>
      <c r="W852" s="20">
        <f>VLOOKUP(V852,'MASTER PUR-HSN'!$A$4:$E$506,5,FALSE)</f>
        <v>18</v>
      </c>
      <c r="X852" s="12" t="s">
        <v>1482</v>
      </c>
      <c r="Y852" s="41" t="str">
        <f>VLOOKUP(C852,'MASTER PURCHASE PARTY'!$B$4:$E$50002,4,FALSE)</f>
        <v>Local</v>
      </c>
    </row>
    <row r="853" spans="1:25">
      <c r="A853" s="45">
        <v>43647</v>
      </c>
      <c r="B853" s="35">
        <v>157</v>
      </c>
      <c r="C853" s="50" t="s">
        <v>823</v>
      </c>
      <c r="D853" s="41" t="str">
        <f>VLOOKUP(C853,'MASTER PURCHASE PARTY'!$B$4:$E$50002,2,FALSE)</f>
        <v>27AAACG1376N1ZC</v>
      </c>
      <c r="E853" s="56" t="s">
        <v>1142</v>
      </c>
      <c r="F853" s="69">
        <v>43664</v>
      </c>
      <c r="G853" s="69"/>
      <c r="H853" s="69"/>
      <c r="I853" s="69"/>
      <c r="J853" s="69"/>
      <c r="K853" s="69"/>
      <c r="L853" s="41" t="s">
        <v>787</v>
      </c>
      <c r="M853" s="12" t="s">
        <v>1545</v>
      </c>
      <c r="N853" s="28">
        <v>14784</v>
      </c>
      <c r="O853" s="20">
        <f t="shared" si="16"/>
        <v>2661.12</v>
      </c>
      <c r="P853" s="284">
        <v>0</v>
      </c>
      <c r="Q853" s="284">
        <v>1330.56</v>
      </c>
      <c r="R853" s="284">
        <v>1330.56</v>
      </c>
      <c r="S853" s="284">
        <v>0</v>
      </c>
      <c r="T853" s="27">
        <v>17445</v>
      </c>
      <c r="U853" s="53">
        <v>160</v>
      </c>
      <c r="V853" s="12">
        <v>38140010</v>
      </c>
      <c r="W853" s="20">
        <f>VLOOKUP(V853,'MASTER PUR-HSN'!$A$4:$E$506,5,FALSE)</f>
        <v>18</v>
      </c>
      <c r="X853" s="12" t="s">
        <v>1482</v>
      </c>
      <c r="Y853" s="41" t="str">
        <f>VLOOKUP(C853,'MASTER PURCHASE PARTY'!$B$4:$E$50002,4,FALSE)</f>
        <v>Local</v>
      </c>
    </row>
    <row r="854" spans="1:25">
      <c r="A854" s="45">
        <v>43647</v>
      </c>
      <c r="B854" s="35">
        <v>158</v>
      </c>
      <c r="C854" s="50" t="s">
        <v>796</v>
      </c>
      <c r="D854" s="41" t="str">
        <f>VLOOKUP(C854,'MASTER PURCHASE PARTY'!$B$4:$E$50002,2,FALSE)</f>
        <v>27AAMFC2124K1ZG</v>
      </c>
      <c r="E854" s="51">
        <v>1148</v>
      </c>
      <c r="F854" s="69">
        <v>43665</v>
      </c>
      <c r="G854" s="69"/>
      <c r="H854" s="69"/>
      <c r="I854" s="69"/>
      <c r="J854" s="69"/>
      <c r="K854" s="69"/>
      <c r="L854" s="41" t="s">
        <v>787</v>
      </c>
      <c r="M854" s="12" t="s">
        <v>1545</v>
      </c>
      <c r="N854" s="28">
        <v>3600</v>
      </c>
      <c r="O854" s="20">
        <f t="shared" si="16"/>
        <v>648</v>
      </c>
      <c r="P854" s="284">
        <v>0</v>
      </c>
      <c r="Q854" s="284">
        <v>324</v>
      </c>
      <c r="R854" s="284">
        <v>324</v>
      </c>
      <c r="S854" s="284">
        <v>0</v>
      </c>
      <c r="T854" s="27">
        <v>4248</v>
      </c>
      <c r="U854" s="53">
        <v>15</v>
      </c>
      <c r="V854" s="12">
        <v>39199090</v>
      </c>
      <c r="W854" s="20">
        <f>VLOOKUP(V854,'MASTER PUR-HSN'!$A$4:$E$506,5,FALSE)</f>
        <v>18</v>
      </c>
      <c r="X854" s="12" t="s">
        <v>1482</v>
      </c>
      <c r="Y854" s="41" t="str">
        <f>VLOOKUP(C854,'MASTER PURCHASE PARTY'!$B$4:$E$50002,4,FALSE)</f>
        <v>Local</v>
      </c>
    </row>
    <row r="855" spans="1:25">
      <c r="A855" s="45">
        <v>43647</v>
      </c>
      <c r="B855" s="35">
        <v>159</v>
      </c>
      <c r="C855" s="50" t="s">
        <v>873</v>
      </c>
      <c r="D855" s="41" t="str">
        <f>VLOOKUP(C855,'MASTER PURCHASE PARTY'!$B$4:$E$50002,2,FALSE)</f>
        <v>27AACFA1881H1ZL</v>
      </c>
      <c r="E855" s="51">
        <v>4678</v>
      </c>
      <c r="F855" s="69">
        <v>43665</v>
      </c>
      <c r="G855" s="69"/>
      <c r="H855" s="69"/>
      <c r="I855" s="69"/>
      <c r="J855" s="69"/>
      <c r="K855" s="69"/>
      <c r="L855" s="41" t="s">
        <v>787</v>
      </c>
      <c r="M855" s="12" t="s">
        <v>1545</v>
      </c>
      <c r="N855" s="28">
        <v>7710</v>
      </c>
      <c r="O855" s="20">
        <f t="shared" si="16"/>
        <v>2158.7999999999997</v>
      </c>
      <c r="P855" s="284">
        <v>0</v>
      </c>
      <c r="Q855" s="284">
        <v>1079.3999999999999</v>
      </c>
      <c r="R855" s="284">
        <v>1079.3999999999999</v>
      </c>
      <c r="S855" s="284">
        <v>0</v>
      </c>
      <c r="T855" s="27">
        <v>9868.7999999999993</v>
      </c>
      <c r="U855" s="53">
        <v>2800</v>
      </c>
      <c r="V855" s="12">
        <v>87141900</v>
      </c>
      <c r="W855" s="20">
        <f>VLOOKUP(V855,'MASTER PUR-HSN'!$A$4:$E$506,5,FALSE)</f>
        <v>28</v>
      </c>
      <c r="X855" s="12" t="s">
        <v>1482</v>
      </c>
      <c r="Y855" s="41" t="str">
        <f>VLOOKUP(C855,'MASTER PURCHASE PARTY'!$B$4:$E$50002,4,FALSE)</f>
        <v>Local</v>
      </c>
    </row>
    <row r="856" spans="1:25">
      <c r="A856" s="45">
        <v>43647</v>
      </c>
      <c r="B856" s="35">
        <v>160</v>
      </c>
      <c r="C856" s="50" t="s">
        <v>873</v>
      </c>
      <c r="D856" s="41" t="str">
        <f>VLOOKUP(C856,'MASTER PURCHASE PARTY'!$B$4:$E$50002,2,FALSE)</f>
        <v>27AACFA1881H1ZL</v>
      </c>
      <c r="E856" s="51">
        <v>4693</v>
      </c>
      <c r="F856" s="69">
        <v>43665</v>
      </c>
      <c r="G856" s="69"/>
      <c r="H856" s="69"/>
      <c r="I856" s="69"/>
      <c r="J856" s="69"/>
      <c r="K856" s="69"/>
      <c r="L856" s="41" t="s">
        <v>787</v>
      </c>
      <c r="M856" s="12" t="s">
        <v>1545</v>
      </c>
      <c r="N856" s="28">
        <v>5319</v>
      </c>
      <c r="O856" s="20">
        <f t="shared" si="16"/>
        <v>1489.32</v>
      </c>
      <c r="P856" s="284">
        <v>0</v>
      </c>
      <c r="Q856" s="284">
        <v>744.66</v>
      </c>
      <c r="R856" s="284">
        <v>744.66</v>
      </c>
      <c r="S856" s="284">
        <v>0</v>
      </c>
      <c r="T856" s="27">
        <v>6808.32</v>
      </c>
      <c r="U856" s="53">
        <v>1900</v>
      </c>
      <c r="V856" s="12">
        <v>87141900</v>
      </c>
      <c r="W856" s="20">
        <f>VLOOKUP(V856,'MASTER PUR-HSN'!$A$4:$E$506,5,FALSE)</f>
        <v>28</v>
      </c>
      <c r="X856" s="12" t="s">
        <v>1482</v>
      </c>
      <c r="Y856" s="41" t="str">
        <f>VLOOKUP(C856,'MASTER PURCHASE PARTY'!$B$4:$E$50002,4,FALSE)</f>
        <v>Local</v>
      </c>
    </row>
    <row r="857" spans="1:25">
      <c r="A857" s="45">
        <v>43647</v>
      </c>
      <c r="B857" s="35">
        <v>161</v>
      </c>
      <c r="C857" s="50" t="s">
        <v>810</v>
      </c>
      <c r="D857" s="41" t="str">
        <f>VLOOKUP(C857,'MASTER PURCHASE PARTY'!$B$4:$E$50002,2,FALSE)</f>
        <v>27AMMPB3648M1ZO</v>
      </c>
      <c r="E857" s="51">
        <v>2028</v>
      </c>
      <c r="F857" s="69">
        <v>43665</v>
      </c>
      <c r="G857" s="69"/>
      <c r="H857" s="69"/>
      <c r="I857" s="69"/>
      <c r="J857" s="69"/>
      <c r="K857" s="69"/>
      <c r="L857" s="41" t="s">
        <v>787</v>
      </c>
      <c r="M857" s="12" t="s">
        <v>1545</v>
      </c>
      <c r="N857" s="28">
        <v>39887.65</v>
      </c>
      <c r="O857" s="20">
        <f t="shared" si="16"/>
        <v>7179.777</v>
      </c>
      <c r="P857" s="284">
        <v>0</v>
      </c>
      <c r="Q857" s="284">
        <v>3589.8885</v>
      </c>
      <c r="R857" s="284">
        <v>3589.8885</v>
      </c>
      <c r="S857" s="284">
        <v>0</v>
      </c>
      <c r="T857" s="27">
        <v>47066.997000000003</v>
      </c>
      <c r="U857" s="53">
        <v>1735</v>
      </c>
      <c r="V857" s="12">
        <v>85129000</v>
      </c>
      <c r="W857" s="20">
        <f>VLOOKUP(V857,'MASTER PUR-HSN'!$A$4:$E$506,5,FALSE)</f>
        <v>18</v>
      </c>
      <c r="X857" s="12" t="s">
        <v>1482</v>
      </c>
      <c r="Y857" s="41" t="str">
        <f>VLOOKUP(C857,'MASTER PURCHASE PARTY'!$B$4:$E$50002,4,FALSE)</f>
        <v>Local</v>
      </c>
    </row>
    <row r="858" spans="1:25">
      <c r="A858" s="45">
        <v>43647</v>
      </c>
      <c r="B858" s="35">
        <v>162</v>
      </c>
      <c r="C858" s="50" t="s">
        <v>812</v>
      </c>
      <c r="D858" s="41" t="str">
        <f>VLOOKUP(C858,'MASTER PURCHASE PARTY'!$B$4:$E$50002,2,FALSE)</f>
        <v>27AAACH4211R1ZF</v>
      </c>
      <c r="E858" s="51">
        <v>5510052123</v>
      </c>
      <c r="F858" s="69">
        <v>43665</v>
      </c>
      <c r="G858" s="69"/>
      <c r="H858" s="69"/>
      <c r="I858" s="69"/>
      <c r="J858" s="69"/>
      <c r="K858" s="69"/>
      <c r="L858" s="41" t="s">
        <v>787</v>
      </c>
      <c r="M858" s="12" t="s">
        <v>1545</v>
      </c>
      <c r="N858" s="28">
        <v>26544</v>
      </c>
      <c r="O858" s="20">
        <f t="shared" si="16"/>
        <v>4777.92</v>
      </c>
      <c r="P858" s="284">
        <v>0</v>
      </c>
      <c r="Q858" s="284">
        <v>2388.96</v>
      </c>
      <c r="R858" s="284">
        <v>2388.96</v>
      </c>
      <c r="S858" s="284">
        <v>0</v>
      </c>
      <c r="T858" s="27">
        <v>31321.919999999998</v>
      </c>
      <c r="U858" s="53">
        <v>2400</v>
      </c>
      <c r="V858" s="12">
        <v>85129000</v>
      </c>
      <c r="W858" s="20">
        <f>VLOOKUP(V858,'MASTER PUR-HSN'!$A$4:$E$506,5,FALSE)</f>
        <v>18</v>
      </c>
      <c r="X858" s="12" t="s">
        <v>1482</v>
      </c>
      <c r="Y858" s="41" t="str">
        <f>VLOOKUP(C858,'MASTER PURCHASE PARTY'!$B$4:$E$50002,4,FALSE)</f>
        <v>Local</v>
      </c>
    </row>
    <row r="859" spans="1:25">
      <c r="A859" s="45">
        <v>43647</v>
      </c>
      <c r="B859" s="35">
        <v>163</v>
      </c>
      <c r="C859" s="50" t="s">
        <v>789</v>
      </c>
      <c r="D859" s="41" t="str">
        <f>VLOOKUP(C859,'MASTER PURCHASE PARTY'!$B$4:$E$50002,2,FALSE)</f>
        <v>27AAACT1848E1ZH</v>
      </c>
      <c r="E859" s="56" t="s">
        <v>1143</v>
      </c>
      <c r="F859" s="69">
        <v>43665</v>
      </c>
      <c r="G859" s="69"/>
      <c r="H859" s="69"/>
      <c r="I859" s="69"/>
      <c r="J859" s="69"/>
      <c r="K859" s="69"/>
      <c r="L859" s="41" t="s">
        <v>787</v>
      </c>
      <c r="M859" s="12" t="s">
        <v>1545</v>
      </c>
      <c r="N859" s="28">
        <v>8015</v>
      </c>
      <c r="O859" s="20">
        <f t="shared" si="16"/>
        <v>2244.0000000000005</v>
      </c>
      <c r="P859" s="284">
        <v>0</v>
      </c>
      <c r="Q859" s="284">
        <v>1122.0000000000002</v>
      </c>
      <c r="R859" s="284">
        <v>1122.0000000000002</v>
      </c>
      <c r="S859" s="284">
        <v>0</v>
      </c>
      <c r="T859" s="27">
        <v>10259</v>
      </c>
      <c r="U859" s="53">
        <v>32</v>
      </c>
      <c r="V859" s="12">
        <v>87089900</v>
      </c>
      <c r="W859" s="20">
        <f>VLOOKUP(V859,'MASTER PUR-HSN'!$A$4:$E$506,5,FALSE)</f>
        <v>28</v>
      </c>
      <c r="X859" s="12" t="s">
        <v>1482</v>
      </c>
      <c r="Y859" s="41" t="str">
        <f>VLOOKUP(C859,'MASTER PURCHASE PARTY'!$B$4:$E$50002,4,FALSE)</f>
        <v>Local</v>
      </c>
    </row>
    <row r="860" spans="1:25">
      <c r="A860" s="45">
        <v>43647</v>
      </c>
      <c r="B860" s="35">
        <v>164</v>
      </c>
      <c r="C860" s="50" t="s">
        <v>786</v>
      </c>
      <c r="D860" s="41" t="str">
        <f>VLOOKUP(C860,'MASTER PURCHASE PARTY'!$B$4:$E$50002,2,FALSE)</f>
        <v>27AAECM8871A1ZF</v>
      </c>
      <c r="E860" s="51">
        <v>192003821</v>
      </c>
      <c r="F860" s="69">
        <v>43666</v>
      </c>
      <c r="G860" s="69"/>
      <c r="H860" s="69"/>
      <c r="I860" s="69"/>
      <c r="J860" s="69"/>
      <c r="K860" s="69"/>
      <c r="L860" s="41" t="s">
        <v>787</v>
      </c>
      <c r="M860" s="12" t="s">
        <v>1545</v>
      </c>
      <c r="N860" s="28">
        <v>17483.52</v>
      </c>
      <c r="O860" s="20">
        <f t="shared" si="16"/>
        <v>4895.3856000000005</v>
      </c>
      <c r="P860" s="284">
        <v>0</v>
      </c>
      <c r="Q860" s="284">
        <v>2447.6928000000003</v>
      </c>
      <c r="R860" s="284">
        <v>2447.6928000000003</v>
      </c>
      <c r="S860" s="284">
        <v>0</v>
      </c>
      <c r="T860" s="27">
        <v>22378.895600000003</v>
      </c>
      <c r="U860" s="53">
        <v>12</v>
      </c>
      <c r="V860" s="12">
        <v>87089900</v>
      </c>
      <c r="W860" s="20">
        <f>VLOOKUP(V860,'MASTER PUR-HSN'!$A$4:$E$506,5,FALSE)</f>
        <v>28</v>
      </c>
      <c r="X860" s="12" t="s">
        <v>1482</v>
      </c>
      <c r="Y860" s="41" t="str">
        <f>VLOOKUP(C860,'MASTER PURCHASE PARTY'!$B$4:$E$50002,4,FALSE)</f>
        <v>Local</v>
      </c>
    </row>
    <row r="861" spans="1:25">
      <c r="A861" s="45">
        <v>43647</v>
      </c>
      <c r="B861" s="35">
        <v>165</v>
      </c>
      <c r="C861" s="50" t="s">
        <v>786</v>
      </c>
      <c r="D861" s="41" t="str">
        <f>VLOOKUP(C861,'MASTER PURCHASE PARTY'!$B$4:$E$50002,2,FALSE)</f>
        <v>27AAECM8871A1ZF</v>
      </c>
      <c r="E861" s="51">
        <v>192003822</v>
      </c>
      <c r="F861" s="69">
        <v>43666</v>
      </c>
      <c r="G861" s="69"/>
      <c r="H861" s="69"/>
      <c r="I861" s="69"/>
      <c r="J861" s="69"/>
      <c r="K861" s="69"/>
      <c r="L861" s="41" t="s">
        <v>787</v>
      </c>
      <c r="M861" s="12" t="s">
        <v>1545</v>
      </c>
      <c r="N861" s="28">
        <v>17483.52</v>
      </c>
      <c r="O861" s="20">
        <f t="shared" si="16"/>
        <v>4895.3856000000005</v>
      </c>
      <c r="P861" s="284">
        <v>0</v>
      </c>
      <c r="Q861" s="284">
        <v>2447.6928000000003</v>
      </c>
      <c r="R861" s="284">
        <v>2447.6928000000003</v>
      </c>
      <c r="S861" s="284">
        <v>0</v>
      </c>
      <c r="T861" s="27">
        <v>22378.895600000003</v>
      </c>
      <c r="U861" s="53">
        <v>12</v>
      </c>
      <c r="V861" s="12">
        <v>87089900</v>
      </c>
      <c r="W861" s="20">
        <f>VLOOKUP(V861,'MASTER PUR-HSN'!$A$4:$E$506,5,FALSE)</f>
        <v>28</v>
      </c>
      <c r="X861" s="12" t="s">
        <v>1482</v>
      </c>
      <c r="Y861" s="41" t="str">
        <f>VLOOKUP(C861,'MASTER PURCHASE PARTY'!$B$4:$E$50002,4,FALSE)</f>
        <v>Local</v>
      </c>
    </row>
    <row r="862" spans="1:25">
      <c r="A862" s="45">
        <v>43647</v>
      </c>
      <c r="B862" s="35">
        <v>166</v>
      </c>
      <c r="C862" s="50" t="s">
        <v>873</v>
      </c>
      <c r="D862" s="41" t="str">
        <f>VLOOKUP(C862,'MASTER PURCHASE PARTY'!$B$4:$E$50002,2,FALSE)</f>
        <v>27AACFA1881H1ZL</v>
      </c>
      <c r="E862" s="51">
        <v>4731</v>
      </c>
      <c r="F862" s="69">
        <v>43666</v>
      </c>
      <c r="G862" s="69"/>
      <c r="H862" s="69"/>
      <c r="I862" s="69"/>
      <c r="J862" s="69"/>
      <c r="K862" s="69"/>
      <c r="L862" s="41" t="s">
        <v>787</v>
      </c>
      <c r="M862" s="12" t="s">
        <v>1545</v>
      </c>
      <c r="N862" s="28">
        <v>5560</v>
      </c>
      <c r="O862" s="20">
        <f t="shared" si="16"/>
        <v>1556.8</v>
      </c>
      <c r="P862" s="284">
        <v>0</v>
      </c>
      <c r="Q862" s="284">
        <v>778.4</v>
      </c>
      <c r="R862" s="284">
        <v>778.4</v>
      </c>
      <c r="S862" s="284">
        <v>0</v>
      </c>
      <c r="T862" s="27">
        <v>7116.7999999999993</v>
      </c>
      <c r="U862" s="53">
        <v>2000</v>
      </c>
      <c r="V862" s="12">
        <v>87141900</v>
      </c>
      <c r="W862" s="20">
        <f>VLOOKUP(V862,'MASTER PUR-HSN'!$A$4:$E$506,5,FALSE)</f>
        <v>28</v>
      </c>
      <c r="X862" s="12" t="s">
        <v>1482</v>
      </c>
      <c r="Y862" s="41" t="str">
        <f>VLOOKUP(C862,'MASTER PURCHASE PARTY'!$B$4:$E$50002,4,FALSE)</f>
        <v>Local</v>
      </c>
    </row>
    <row r="863" spans="1:25">
      <c r="A863" s="45">
        <v>43647</v>
      </c>
      <c r="B863" s="35">
        <v>167</v>
      </c>
      <c r="C863" s="50" t="s">
        <v>873</v>
      </c>
      <c r="D863" s="41" t="str">
        <f>VLOOKUP(C863,'MASTER PURCHASE PARTY'!$B$4:$E$50002,2,FALSE)</f>
        <v>27AACFA1881H1ZL</v>
      </c>
      <c r="E863" s="51">
        <v>4735</v>
      </c>
      <c r="F863" s="69">
        <v>43666</v>
      </c>
      <c r="G863" s="69"/>
      <c r="H863" s="69"/>
      <c r="I863" s="69"/>
      <c r="J863" s="69"/>
      <c r="K863" s="69"/>
      <c r="L863" s="41" t="s">
        <v>787</v>
      </c>
      <c r="M863" s="12" t="s">
        <v>1545</v>
      </c>
      <c r="N863" s="28">
        <v>2780</v>
      </c>
      <c r="O863" s="20">
        <f t="shared" si="16"/>
        <v>778.4</v>
      </c>
      <c r="P863" s="284">
        <v>0</v>
      </c>
      <c r="Q863" s="284">
        <v>389.2</v>
      </c>
      <c r="R863" s="284">
        <v>389.2</v>
      </c>
      <c r="S863" s="284">
        <v>0</v>
      </c>
      <c r="T863" s="27">
        <v>3558.3999999999996</v>
      </c>
      <c r="U863" s="53">
        <v>1000</v>
      </c>
      <c r="V863" s="12">
        <v>87141900</v>
      </c>
      <c r="W863" s="20">
        <f>VLOOKUP(V863,'MASTER PUR-HSN'!$A$4:$E$506,5,FALSE)</f>
        <v>28</v>
      </c>
      <c r="X863" s="12" t="s">
        <v>1482</v>
      </c>
      <c r="Y863" s="41" t="str">
        <f>VLOOKUP(C863,'MASTER PURCHASE PARTY'!$B$4:$E$50002,4,FALSE)</f>
        <v>Local</v>
      </c>
    </row>
    <row r="864" spans="1:25">
      <c r="A864" s="45">
        <v>43647</v>
      </c>
      <c r="B864" s="35">
        <v>168</v>
      </c>
      <c r="C864" s="50" t="s">
        <v>796</v>
      </c>
      <c r="D864" s="41" t="str">
        <f>VLOOKUP(C864,'MASTER PURCHASE PARTY'!$B$4:$E$50002,2,FALSE)</f>
        <v>27AAMFC2124K1ZG</v>
      </c>
      <c r="E864" s="51">
        <v>1149</v>
      </c>
      <c r="F864" s="69">
        <v>43666</v>
      </c>
      <c r="G864" s="69"/>
      <c r="H864" s="69"/>
      <c r="I864" s="69"/>
      <c r="J864" s="69"/>
      <c r="K864" s="69"/>
      <c r="L864" s="41" t="s">
        <v>787</v>
      </c>
      <c r="M864" s="12" t="s">
        <v>1545</v>
      </c>
      <c r="N864" s="28">
        <v>2710.8</v>
      </c>
      <c r="O864" s="20">
        <f t="shared" si="16"/>
        <v>487.94400000000002</v>
      </c>
      <c r="P864" s="284">
        <v>0</v>
      </c>
      <c r="Q864" s="284">
        <v>243.97200000000001</v>
      </c>
      <c r="R864" s="284">
        <v>243.97200000000001</v>
      </c>
      <c r="S864" s="284">
        <v>0</v>
      </c>
      <c r="T864" s="27">
        <v>3198.7440000000006</v>
      </c>
      <c r="U864" s="53">
        <v>2008</v>
      </c>
      <c r="V864" s="12">
        <v>4811</v>
      </c>
      <c r="W864" s="20">
        <f>VLOOKUP(V864,'MASTER PUR-HSN'!$A$4:$E$506,5,FALSE)</f>
        <v>18</v>
      </c>
      <c r="X864" s="12" t="s">
        <v>1482</v>
      </c>
      <c r="Y864" s="41" t="str">
        <f>VLOOKUP(C864,'MASTER PURCHASE PARTY'!$B$4:$E$50002,4,FALSE)</f>
        <v>Local</v>
      </c>
    </row>
    <row r="865" spans="1:25">
      <c r="A865" s="45">
        <v>43647</v>
      </c>
      <c r="C865" s="50" t="s">
        <v>796</v>
      </c>
      <c r="D865" s="41" t="str">
        <f>VLOOKUP(C865,'MASTER PURCHASE PARTY'!$B$4:$E$50002,2,FALSE)</f>
        <v>27AAMFC2124K1ZG</v>
      </c>
      <c r="E865" s="51">
        <v>1149</v>
      </c>
      <c r="F865" s="69">
        <v>43666</v>
      </c>
      <c r="G865" s="69"/>
      <c r="H865" s="69"/>
      <c r="I865" s="69"/>
      <c r="J865" s="69"/>
      <c r="K865" s="69"/>
      <c r="L865" s="41" t="s">
        <v>787</v>
      </c>
      <c r="M865" s="12" t="s">
        <v>1545</v>
      </c>
      <c r="N865" s="28">
        <v>630</v>
      </c>
      <c r="O865" s="20">
        <f t="shared" si="16"/>
        <v>113.39999999999999</v>
      </c>
      <c r="P865" s="284">
        <v>0</v>
      </c>
      <c r="Q865" s="284">
        <v>56.699999999999996</v>
      </c>
      <c r="R865" s="284">
        <v>56.699999999999996</v>
      </c>
      <c r="S865" s="284">
        <v>0</v>
      </c>
      <c r="T865" s="27">
        <v>743.40000000000009</v>
      </c>
      <c r="U865" s="53">
        <v>1</v>
      </c>
      <c r="V865" s="12">
        <v>3919</v>
      </c>
      <c r="W865" s="20">
        <f>VLOOKUP(V865,'MASTER PUR-HSN'!$A$4:$E$506,5,FALSE)</f>
        <v>18</v>
      </c>
      <c r="X865" s="12" t="s">
        <v>1482</v>
      </c>
      <c r="Y865" s="41" t="str">
        <f>VLOOKUP(C865,'MASTER PURCHASE PARTY'!$B$4:$E$50002,4,FALSE)</f>
        <v>Local</v>
      </c>
    </row>
    <row r="866" spans="1:25">
      <c r="A866" s="45">
        <v>43647</v>
      </c>
      <c r="B866" s="35">
        <v>169</v>
      </c>
      <c r="C866" s="50" t="s">
        <v>1024</v>
      </c>
      <c r="D866" s="41" t="str">
        <f>VLOOKUP(C866,'MASTER PURCHASE PARTY'!$B$4:$E$50002,2,FALSE)</f>
        <v>27AABFM8397H1ZT</v>
      </c>
      <c r="E866" s="56" t="s">
        <v>1144</v>
      </c>
      <c r="F866" s="69">
        <v>43666</v>
      </c>
      <c r="G866" s="69"/>
      <c r="H866" s="69"/>
      <c r="I866" s="69"/>
      <c r="J866" s="69"/>
      <c r="K866" s="69"/>
      <c r="L866" s="41" t="s">
        <v>787</v>
      </c>
      <c r="M866" s="12" t="s">
        <v>1545</v>
      </c>
      <c r="N866" s="28">
        <v>4300</v>
      </c>
      <c r="O866" s="20">
        <f t="shared" si="16"/>
        <v>1204</v>
      </c>
      <c r="P866" s="284">
        <v>0</v>
      </c>
      <c r="Q866" s="284">
        <v>602</v>
      </c>
      <c r="R866" s="284">
        <v>602</v>
      </c>
      <c r="S866" s="284">
        <v>0</v>
      </c>
      <c r="T866" s="27">
        <v>5504</v>
      </c>
      <c r="U866" s="53">
        <v>200</v>
      </c>
      <c r="V866" s="12">
        <v>87089900</v>
      </c>
      <c r="W866" s="20">
        <f>VLOOKUP(V866,'MASTER PUR-HSN'!$A$4:$E$506,5,FALSE)</f>
        <v>28</v>
      </c>
      <c r="X866" s="12" t="s">
        <v>1482</v>
      </c>
      <c r="Y866" s="41" t="str">
        <f>VLOOKUP(C866,'MASTER PURCHASE PARTY'!$B$4:$E$50002,4,FALSE)</f>
        <v>Local</v>
      </c>
    </row>
    <row r="867" spans="1:25">
      <c r="A867" s="45">
        <v>43647</v>
      </c>
      <c r="B867" s="35">
        <v>170</v>
      </c>
      <c r="C867" s="50" t="s">
        <v>1024</v>
      </c>
      <c r="D867" s="41" t="str">
        <f>VLOOKUP(C867,'MASTER PURCHASE PARTY'!$B$4:$E$50002,2,FALSE)</f>
        <v>27AABFM8397H1ZT</v>
      </c>
      <c r="E867" s="56" t="s">
        <v>1145</v>
      </c>
      <c r="F867" s="69">
        <v>43666</v>
      </c>
      <c r="G867" s="69"/>
      <c r="H867" s="69"/>
      <c r="I867" s="69"/>
      <c r="J867" s="69"/>
      <c r="K867" s="69"/>
      <c r="L867" s="41" t="s">
        <v>787</v>
      </c>
      <c r="M867" s="12" t="s">
        <v>1545</v>
      </c>
      <c r="N867" s="28">
        <v>2150</v>
      </c>
      <c r="O867" s="20">
        <f t="shared" si="16"/>
        <v>602</v>
      </c>
      <c r="P867" s="284">
        <v>0</v>
      </c>
      <c r="Q867" s="284">
        <v>301</v>
      </c>
      <c r="R867" s="284">
        <v>301</v>
      </c>
      <c r="S867" s="284">
        <v>0</v>
      </c>
      <c r="T867" s="27">
        <v>2752</v>
      </c>
      <c r="U867" s="53">
        <v>100</v>
      </c>
      <c r="V867" s="12">
        <v>87089900</v>
      </c>
      <c r="W867" s="20">
        <f>VLOOKUP(V867,'MASTER PUR-HSN'!$A$4:$E$506,5,FALSE)</f>
        <v>28</v>
      </c>
      <c r="X867" s="12" t="s">
        <v>1482</v>
      </c>
      <c r="Y867" s="41" t="str">
        <f>VLOOKUP(C867,'MASTER PURCHASE PARTY'!$B$4:$E$50002,4,FALSE)</f>
        <v>Local</v>
      </c>
    </row>
    <row r="868" spans="1:25">
      <c r="A868" s="45">
        <v>43647</v>
      </c>
      <c r="B868" s="35">
        <v>171</v>
      </c>
      <c r="C868" s="50" t="s">
        <v>873</v>
      </c>
      <c r="D868" s="41" t="str">
        <f>VLOOKUP(C868,'MASTER PURCHASE PARTY'!$B$4:$E$50002,2,FALSE)</f>
        <v>27AACFA1881H1ZL</v>
      </c>
      <c r="E868" s="51">
        <v>4762</v>
      </c>
      <c r="F868" s="69">
        <v>43666</v>
      </c>
      <c r="G868" s="69"/>
      <c r="H868" s="69"/>
      <c r="I868" s="69"/>
      <c r="J868" s="69"/>
      <c r="K868" s="69"/>
      <c r="L868" s="41" t="s">
        <v>787</v>
      </c>
      <c r="M868" s="12" t="s">
        <v>1545</v>
      </c>
      <c r="N868" s="28">
        <v>5563.4</v>
      </c>
      <c r="O868" s="20">
        <f t="shared" si="16"/>
        <v>1557.7519999999997</v>
      </c>
      <c r="P868" s="284">
        <v>0</v>
      </c>
      <c r="Q868" s="284">
        <v>778.87599999999986</v>
      </c>
      <c r="R868" s="284">
        <v>778.87599999999986</v>
      </c>
      <c r="S868" s="284">
        <v>0</v>
      </c>
      <c r="T868" s="27">
        <v>7121.1620000000003</v>
      </c>
      <c r="U868" s="53">
        <v>1940</v>
      </c>
      <c r="V868" s="12">
        <v>87141900</v>
      </c>
      <c r="W868" s="20">
        <f>VLOOKUP(V868,'MASTER PUR-HSN'!$A$4:$E$506,5,FALSE)</f>
        <v>28</v>
      </c>
      <c r="X868" s="12" t="s">
        <v>1482</v>
      </c>
      <c r="Y868" s="41" t="str">
        <f>VLOOKUP(C868,'MASTER PURCHASE PARTY'!$B$4:$E$50002,4,FALSE)</f>
        <v>Local</v>
      </c>
    </row>
    <row r="869" spans="1:25">
      <c r="A869" s="45">
        <v>43647</v>
      </c>
      <c r="B869" s="35">
        <v>172</v>
      </c>
      <c r="C869" s="50" t="s">
        <v>922</v>
      </c>
      <c r="D869" s="41" t="str">
        <f>VLOOKUP(C869,'MASTER PURCHASE PARTY'!$B$4:$E$50002,2,FALSE)</f>
        <v>27AAZFM6461A1ZY</v>
      </c>
      <c r="E869" s="51">
        <v>3004</v>
      </c>
      <c r="F869" s="69">
        <v>43666</v>
      </c>
      <c r="G869" s="69"/>
      <c r="H869" s="69"/>
      <c r="I869" s="69"/>
      <c r="J869" s="69"/>
      <c r="K869" s="69"/>
      <c r="L869" s="41" t="s">
        <v>787</v>
      </c>
      <c r="M869" s="12" t="s">
        <v>1545</v>
      </c>
      <c r="N869" s="28">
        <v>57585.599999999999</v>
      </c>
      <c r="O869" s="20">
        <f t="shared" si="16"/>
        <v>16123.968000000001</v>
      </c>
      <c r="P869" s="284">
        <v>0</v>
      </c>
      <c r="Q869" s="284">
        <v>8061.9840000000004</v>
      </c>
      <c r="R869" s="284">
        <v>8061.9840000000004</v>
      </c>
      <c r="S869" s="284">
        <v>0</v>
      </c>
      <c r="T869" s="27">
        <v>73709.558000000005</v>
      </c>
      <c r="U869" s="53">
        <v>2580</v>
      </c>
      <c r="V869" s="12">
        <v>87082900</v>
      </c>
      <c r="W869" s="20">
        <f>VLOOKUP(V869,'MASTER PUR-HSN'!$A$4:$E$506,5,FALSE)</f>
        <v>28</v>
      </c>
      <c r="X869" s="12" t="s">
        <v>1482</v>
      </c>
      <c r="Y869" s="41" t="str">
        <f>VLOOKUP(C869,'MASTER PURCHASE PARTY'!$B$4:$E$50002,4,FALSE)</f>
        <v>Local</v>
      </c>
    </row>
    <row r="870" spans="1:25">
      <c r="A870" s="45">
        <v>43647</v>
      </c>
      <c r="B870" s="35">
        <v>173</v>
      </c>
      <c r="C870" s="50" t="s">
        <v>796</v>
      </c>
      <c r="D870" s="41" t="str">
        <f>VLOOKUP(C870,'MASTER PURCHASE PARTY'!$B$4:$E$50002,2,FALSE)</f>
        <v>27AAMFC2124K1ZG</v>
      </c>
      <c r="E870" s="51">
        <v>1153</v>
      </c>
      <c r="F870" s="69">
        <v>43667</v>
      </c>
      <c r="G870" s="69"/>
      <c r="H870" s="69"/>
      <c r="I870" s="69"/>
      <c r="J870" s="69"/>
      <c r="K870" s="69"/>
      <c r="L870" s="41" t="s">
        <v>787</v>
      </c>
      <c r="M870" s="12" t="s">
        <v>1545</v>
      </c>
      <c r="N870" s="28">
        <v>3780</v>
      </c>
      <c r="O870" s="20">
        <f t="shared" si="16"/>
        <v>680.4</v>
      </c>
      <c r="P870" s="284">
        <v>0</v>
      </c>
      <c r="Q870" s="284">
        <v>340.2</v>
      </c>
      <c r="R870" s="284">
        <v>340.2</v>
      </c>
      <c r="S870" s="284">
        <v>0</v>
      </c>
      <c r="T870" s="27">
        <v>4460.3999999999996</v>
      </c>
      <c r="U870" s="53">
        <v>11</v>
      </c>
      <c r="V870" s="12">
        <v>3919</v>
      </c>
      <c r="W870" s="20">
        <f>VLOOKUP(V870,'MASTER PUR-HSN'!$A$4:$E$506,5,FALSE)</f>
        <v>18</v>
      </c>
      <c r="X870" s="12" t="s">
        <v>1482</v>
      </c>
      <c r="Y870" s="41" t="str">
        <f>VLOOKUP(C870,'MASTER PURCHASE PARTY'!$B$4:$E$50002,4,FALSE)</f>
        <v>Local</v>
      </c>
    </row>
    <row r="871" spans="1:25">
      <c r="A871" s="45">
        <v>43647</v>
      </c>
      <c r="B871" s="35">
        <v>174</v>
      </c>
      <c r="C871" s="74" t="s">
        <v>1146</v>
      </c>
      <c r="D871" s="41" t="str">
        <f>VLOOKUP(C871,'MASTER PURCHASE PARTY'!$B$4:$E$50002,2,FALSE)</f>
        <v>27AATPC2316A1Z7</v>
      </c>
      <c r="E871" s="76">
        <v>472</v>
      </c>
      <c r="F871" s="69">
        <v>43667</v>
      </c>
      <c r="G871" s="69"/>
      <c r="H871" s="69"/>
      <c r="I871" s="69"/>
      <c r="J871" s="69"/>
      <c r="K871" s="69"/>
      <c r="L871" s="41" t="s">
        <v>787</v>
      </c>
      <c r="M871" s="12" t="s">
        <v>1545</v>
      </c>
      <c r="N871" s="28">
        <v>1185</v>
      </c>
      <c r="O871" s="20">
        <f t="shared" si="16"/>
        <v>213.29999999999998</v>
      </c>
      <c r="P871" s="284">
        <v>0</v>
      </c>
      <c r="Q871" s="284">
        <v>106.64999999999999</v>
      </c>
      <c r="R871" s="284">
        <v>106.64999999999999</v>
      </c>
      <c r="S871" s="284">
        <v>0</v>
      </c>
      <c r="T871" s="27">
        <v>1398.0000000000002</v>
      </c>
      <c r="U871" s="53">
        <v>5</v>
      </c>
      <c r="V871" s="12">
        <v>3208</v>
      </c>
      <c r="W871" s="20">
        <f>VLOOKUP(V871,'MASTER PUR-HSN'!$A$4:$E$506,5,FALSE)</f>
        <v>18</v>
      </c>
      <c r="X871" s="12" t="s">
        <v>1482</v>
      </c>
      <c r="Y871" s="41" t="str">
        <f>VLOOKUP(C871,'MASTER PURCHASE PARTY'!$B$4:$E$50002,4,FALSE)</f>
        <v>Local</v>
      </c>
    </row>
    <row r="872" spans="1:25">
      <c r="A872" s="45">
        <v>43647</v>
      </c>
      <c r="B872" s="35">
        <v>175</v>
      </c>
      <c r="C872" s="50" t="s">
        <v>873</v>
      </c>
      <c r="D872" s="41" t="str">
        <f>VLOOKUP(C872,'MASTER PURCHASE PARTY'!$B$4:$E$50002,2,FALSE)</f>
        <v>27AACFA1881H1ZL</v>
      </c>
      <c r="E872" s="51">
        <v>4812</v>
      </c>
      <c r="F872" s="69">
        <v>43668</v>
      </c>
      <c r="G872" s="69"/>
      <c r="H872" s="69"/>
      <c r="I872" s="69"/>
      <c r="J872" s="69"/>
      <c r="K872" s="69"/>
      <c r="L872" s="41" t="s">
        <v>787</v>
      </c>
      <c r="M872" s="12" t="s">
        <v>1545</v>
      </c>
      <c r="N872" s="28">
        <v>7473</v>
      </c>
      <c r="O872" s="20">
        <f t="shared" si="16"/>
        <v>2092.44</v>
      </c>
      <c r="P872" s="284">
        <v>0</v>
      </c>
      <c r="Q872" s="284">
        <v>1046.22</v>
      </c>
      <c r="R872" s="284">
        <v>1046.22</v>
      </c>
      <c r="S872" s="284">
        <v>0</v>
      </c>
      <c r="T872" s="27">
        <v>9565.4399999999987</v>
      </c>
      <c r="U872" s="53">
        <v>2760</v>
      </c>
      <c r="V872" s="12">
        <v>87141900</v>
      </c>
      <c r="W872" s="20">
        <f>VLOOKUP(V872,'MASTER PUR-HSN'!$A$4:$E$506,5,FALSE)</f>
        <v>28</v>
      </c>
      <c r="X872" s="12" t="s">
        <v>1482</v>
      </c>
      <c r="Y872" s="41" t="str">
        <f>VLOOKUP(C872,'MASTER PURCHASE PARTY'!$B$4:$E$50002,4,FALSE)</f>
        <v>Local</v>
      </c>
    </row>
    <row r="873" spans="1:25">
      <c r="A873" s="45">
        <v>43647</v>
      </c>
      <c r="B873" s="35">
        <v>176</v>
      </c>
      <c r="C873" s="50" t="s">
        <v>870</v>
      </c>
      <c r="D873" s="41" t="str">
        <f>VLOOKUP(C873,'MASTER PURCHASE PARTY'!$B$4:$E$50002,2,FALSE)</f>
        <v>27AHVPG8951G1ZQ</v>
      </c>
      <c r="E873" s="56" t="s">
        <v>1148</v>
      </c>
      <c r="F873" s="69">
        <v>43668</v>
      </c>
      <c r="G873" s="69"/>
      <c r="H873" s="69"/>
      <c r="I873" s="69"/>
      <c r="J873" s="69"/>
      <c r="K873" s="69"/>
      <c r="L873" s="41" t="s">
        <v>787</v>
      </c>
      <c r="M873" s="12" t="s">
        <v>1545</v>
      </c>
      <c r="N873" s="28">
        <v>300</v>
      </c>
      <c r="O873" s="20">
        <f t="shared" si="16"/>
        <v>54</v>
      </c>
      <c r="P873" s="284">
        <v>0</v>
      </c>
      <c r="Q873" s="284">
        <v>27</v>
      </c>
      <c r="R873" s="284">
        <v>27</v>
      </c>
      <c r="S873" s="284">
        <v>0</v>
      </c>
      <c r="T873" s="27">
        <v>354</v>
      </c>
      <c r="U873" s="53">
        <v>1</v>
      </c>
      <c r="V873" s="12">
        <v>37079090</v>
      </c>
      <c r="W873" s="20">
        <f>VLOOKUP(V873,'MASTER PUR-HSN'!$A$4:$E$506,5,FALSE)</f>
        <v>18</v>
      </c>
      <c r="X873" s="12" t="s">
        <v>1482</v>
      </c>
      <c r="Y873" s="41" t="str">
        <f>VLOOKUP(C873,'MASTER PURCHASE PARTY'!$B$4:$E$50002,4,FALSE)</f>
        <v>Local</v>
      </c>
    </row>
    <row r="874" spans="1:25">
      <c r="A874" s="45">
        <v>43647</v>
      </c>
      <c r="B874" s="35">
        <v>177</v>
      </c>
      <c r="C874" s="50" t="s">
        <v>987</v>
      </c>
      <c r="D874" s="41" t="str">
        <f>VLOOKUP(C874,'MASTER PURCHASE PARTY'!$B$4:$E$50002,2,FALSE)</f>
        <v>27AAECP8535C1ZF</v>
      </c>
      <c r="E874" s="56" t="s">
        <v>1149</v>
      </c>
      <c r="F874" s="69">
        <v>43668</v>
      </c>
      <c r="G874" s="69"/>
      <c r="H874" s="69"/>
      <c r="I874" s="69"/>
      <c r="J874" s="69"/>
      <c r="K874" s="69"/>
      <c r="L874" s="41" t="s">
        <v>787</v>
      </c>
      <c r="M874" s="12" t="s">
        <v>1545</v>
      </c>
      <c r="N874" s="28">
        <v>78423.75</v>
      </c>
      <c r="O874" s="20">
        <f t="shared" si="16"/>
        <v>21958.649999999998</v>
      </c>
      <c r="P874" s="284">
        <v>0</v>
      </c>
      <c r="Q874" s="284">
        <v>10979.324999999999</v>
      </c>
      <c r="R874" s="284">
        <v>10979.324999999999</v>
      </c>
      <c r="S874" s="284">
        <v>0</v>
      </c>
      <c r="T874" s="27">
        <v>100382.40999999999</v>
      </c>
      <c r="U874" s="53">
        <v>225</v>
      </c>
      <c r="V874" s="12">
        <v>8708</v>
      </c>
      <c r="W874" s="20">
        <f>VLOOKUP(V874,'MASTER PUR-HSN'!$A$4:$E$506,5,FALSE)</f>
        <v>28</v>
      </c>
      <c r="X874" s="12" t="s">
        <v>1482</v>
      </c>
      <c r="Y874" s="41" t="str">
        <f>VLOOKUP(C874,'MASTER PURCHASE PARTY'!$B$4:$E$50002,4,FALSE)</f>
        <v>Local</v>
      </c>
    </row>
    <row r="875" spans="1:25">
      <c r="A875" s="45">
        <v>43647</v>
      </c>
      <c r="B875" s="35">
        <v>178</v>
      </c>
      <c r="C875" s="50" t="s">
        <v>786</v>
      </c>
      <c r="D875" s="41" t="str">
        <f>VLOOKUP(C875,'MASTER PURCHASE PARTY'!$B$4:$E$50002,2,FALSE)</f>
        <v>27AAECM8871A1ZF</v>
      </c>
      <c r="E875" s="51">
        <v>192003867</v>
      </c>
      <c r="F875" s="69">
        <v>43668</v>
      </c>
      <c r="G875" s="69"/>
      <c r="H875" s="69"/>
      <c r="I875" s="69"/>
      <c r="J875" s="69"/>
      <c r="K875" s="69"/>
      <c r="L875" s="41" t="s">
        <v>787</v>
      </c>
      <c r="M875" s="12" t="s">
        <v>1545</v>
      </c>
      <c r="N875" s="28">
        <v>17483.52</v>
      </c>
      <c r="O875" s="20">
        <f t="shared" si="16"/>
        <v>4895.3856000000005</v>
      </c>
      <c r="P875" s="284">
        <v>0</v>
      </c>
      <c r="Q875" s="284">
        <v>2447.6928000000003</v>
      </c>
      <c r="R875" s="284">
        <v>2447.6928000000003</v>
      </c>
      <c r="S875" s="284">
        <v>0</v>
      </c>
      <c r="T875" s="27">
        <v>22378.895600000003</v>
      </c>
      <c r="U875" s="53">
        <v>12</v>
      </c>
      <c r="V875" s="12">
        <v>87089900</v>
      </c>
      <c r="W875" s="20">
        <f>VLOOKUP(V875,'MASTER PUR-HSN'!$A$4:$E$506,5,FALSE)</f>
        <v>28</v>
      </c>
      <c r="X875" s="12" t="s">
        <v>1482</v>
      </c>
      <c r="Y875" s="41" t="str">
        <f>VLOOKUP(C875,'MASTER PURCHASE PARTY'!$B$4:$E$50002,4,FALSE)</f>
        <v>Local</v>
      </c>
    </row>
    <row r="876" spans="1:25">
      <c r="A876" s="45">
        <v>43647</v>
      </c>
      <c r="B876" s="35">
        <v>179</v>
      </c>
      <c r="C876" s="50" t="s">
        <v>786</v>
      </c>
      <c r="D876" s="41" t="str">
        <f>VLOOKUP(C876,'MASTER PURCHASE PARTY'!$B$4:$E$50002,2,FALSE)</f>
        <v>27AAECM8871A1ZF</v>
      </c>
      <c r="E876" s="51">
        <v>192003879</v>
      </c>
      <c r="F876" s="69">
        <v>43668</v>
      </c>
      <c r="G876" s="69"/>
      <c r="H876" s="69"/>
      <c r="I876" s="69"/>
      <c r="J876" s="69"/>
      <c r="K876" s="69"/>
      <c r="L876" s="41" t="s">
        <v>787</v>
      </c>
      <c r="M876" s="12" t="s">
        <v>1545</v>
      </c>
      <c r="N876" s="28">
        <v>17483.52</v>
      </c>
      <c r="O876" s="20">
        <f t="shared" si="16"/>
        <v>4895.3856000000005</v>
      </c>
      <c r="P876" s="284">
        <v>0</v>
      </c>
      <c r="Q876" s="284">
        <v>2447.6928000000003</v>
      </c>
      <c r="R876" s="284">
        <v>2447.6928000000003</v>
      </c>
      <c r="S876" s="284">
        <v>0</v>
      </c>
      <c r="T876" s="27">
        <v>22378.895600000003</v>
      </c>
      <c r="U876" s="53">
        <v>12</v>
      </c>
      <c r="V876" s="12">
        <v>87089900</v>
      </c>
      <c r="W876" s="20">
        <f>VLOOKUP(V876,'MASTER PUR-HSN'!$A$4:$E$506,5,FALSE)</f>
        <v>28</v>
      </c>
      <c r="X876" s="12" t="s">
        <v>1482</v>
      </c>
      <c r="Y876" s="41" t="str">
        <f>VLOOKUP(C876,'MASTER PURCHASE PARTY'!$B$4:$E$50002,4,FALSE)</f>
        <v>Local</v>
      </c>
    </row>
    <row r="877" spans="1:25">
      <c r="A877" s="45">
        <v>43647</v>
      </c>
      <c r="B877" s="35">
        <v>180</v>
      </c>
      <c r="C877" s="50" t="s">
        <v>789</v>
      </c>
      <c r="D877" s="41" t="str">
        <f>VLOOKUP(C877,'MASTER PURCHASE PARTY'!$B$4:$E$50002,2,FALSE)</f>
        <v>27AAACT1848E1ZH</v>
      </c>
      <c r="E877" s="56" t="s">
        <v>1150</v>
      </c>
      <c r="F877" s="69">
        <v>43668</v>
      </c>
      <c r="G877" s="69"/>
      <c r="H877" s="69"/>
      <c r="I877" s="69"/>
      <c r="J877" s="69"/>
      <c r="K877" s="69"/>
      <c r="L877" s="41" t="s">
        <v>787</v>
      </c>
      <c r="M877" s="12" t="s">
        <v>1545</v>
      </c>
      <c r="N877" s="28">
        <v>6012.8</v>
      </c>
      <c r="O877" s="20">
        <f t="shared" si="16"/>
        <v>1684.0040000000001</v>
      </c>
      <c r="P877" s="284">
        <v>0</v>
      </c>
      <c r="Q877" s="284">
        <v>842.00200000000007</v>
      </c>
      <c r="R877" s="284">
        <v>842.00200000000007</v>
      </c>
      <c r="S877" s="284">
        <v>0</v>
      </c>
      <c r="T877" s="27">
        <v>7696.804000000001</v>
      </c>
      <c r="U877" s="53">
        <v>40</v>
      </c>
      <c r="V877" s="12">
        <v>87089900</v>
      </c>
      <c r="W877" s="20">
        <f>VLOOKUP(V877,'MASTER PUR-HSN'!$A$4:$E$506,5,FALSE)</f>
        <v>28</v>
      </c>
      <c r="X877" s="12" t="s">
        <v>1482</v>
      </c>
      <c r="Y877" s="41" t="str">
        <f>VLOOKUP(C877,'MASTER PURCHASE PARTY'!$B$4:$E$50002,4,FALSE)</f>
        <v>Local</v>
      </c>
    </row>
    <row r="878" spans="1:25">
      <c r="A878" s="45">
        <v>43647</v>
      </c>
      <c r="B878" s="35">
        <v>181</v>
      </c>
      <c r="C878" s="50" t="s">
        <v>987</v>
      </c>
      <c r="D878" s="41" t="str">
        <f>VLOOKUP(C878,'MASTER PURCHASE PARTY'!$B$4:$E$50002,2,FALSE)</f>
        <v>27AAECP8535C1ZF</v>
      </c>
      <c r="E878" s="56" t="s">
        <v>1151</v>
      </c>
      <c r="F878" s="69">
        <v>43668</v>
      </c>
      <c r="G878" s="69"/>
      <c r="H878" s="69"/>
      <c r="I878" s="69"/>
      <c r="J878" s="69"/>
      <c r="K878" s="69"/>
      <c r="L878" s="41" t="s">
        <v>787</v>
      </c>
      <c r="M878" s="12" t="s">
        <v>1545</v>
      </c>
      <c r="N878" s="28">
        <v>32000</v>
      </c>
      <c r="O878" s="20">
        <f t="shared" si="16"/>
        <v>8960</v>
      </c>
      <c r="P878" s="284">
        <v>0</v>
      </c>
      <c r="Q878" s="284">
        <v>4480</v>
      </c>
      <c r="R878" s="284">
        <v>4480</v>
      </c>
      <c r="S878" s="284">
        <v>0</v>
      </c>
      <c r="T878" s="27">
        <v>40960</v>
      </c>
      <c r="U878" s="53">
        <v>400</v>
      </c>
      <c r="V878" s="12">
        <v>8708</v>
      </c>
      <c r="W878" s="20">
        <f>VLOOKUP(V878,'MASTER PUR-HSN'!$A$4:$E$506,5,FALSE)</f>
        <v>28</v>
      </c>
      <c r="X878" s="12" t="s">
        <v>1482</v>
      </c>
      <c r="Y878" s="41" t="str">
        <f>VLOOKUP(C878,'MASTER PURCHASE PARTY'!$B$4:$E$50002,4,FALSE)</f>
        <v>Local</v>
      </c>
    </row>
    <row r="879" spans="1:25">
      <c r="A879" s="45">
        <v>43647</v>
      </c>
      <c r="B879" s="35">
        <v>182</v>
      </c>
      <c r="C879" s="50" t="s">
        <v>870</v>
      </c>
      <c r="D879" s="41" t="str">
        <f>VLOOKUP(C879,'MASTER PURCHASE PARTY'!$B$4:$E$50002,2,FALSE)</f>
        <v>27AHVPG8951G1ZQ</v>
      </c>
      <c r="E879" s="56" t="s">
        <v>1152</v>
      </c>
      <c r="F879" s="69">
        <v>43668</v>
      </c>
      <c r="G879" s="69"/>
      <c r="H879" s="69"/>
      <c r="I879" s="69"/>
      <c r="J879" s="69"/>
      <c r="K879" s="69"/>
      <c r="L879" s="41" t="s">
        <v>787</v>
      </c>
      <c r="M879" s="12" t="s">
        <v>1545</v>
      </c>
      <c r="N879" s="28">
        <v>800</v>
      </c>
      <c r="O879" s="20">
        <f t="shared" si="16"/>
        <v>144</v>
      </c>
      <c r="P879" s="284">
        <v>0</v>
      </c>
      <c r="Q879" s="284">
        <v>72</v>
      </c>
      <c r="R879" s="284">
        <v>72</v>
      </c>
      <c r="S879" s="284">
        <v>0</v>
      </c>
      <c r="T879" s="27">
        <v>944</v>
      </c>
      <c r="U879" s="53">
        <v>2</v>
      </c>
      <c r="V879" s="12">
        <v>84716060</v>
      </c>
      <c r="W879" s="20">
        <f>VLOOKUP(V879,'MASTER PUR-HSN'!$A$4:$E$506,5,FALSE)</f>
        <v>18</v>
      </c>
      <c r="X879" s="12" t="s">
        <v>1482</v>
      </c>
      <c r="Y879" s="41" t="str">
        <f>VLOOKUP(C879,'MASTER PURCHASE PARTY'!$B$4:$E$50002,4,FALSE)</f>
        <v>Local</v>
      </c>
    </row>
    <row r="880" spans="1:25">
      <c r="A880" s="45">
        <v>43647</v>
      </c>
      <c r="C880" s="50" t="s">
        <v>870</v>
      </c>
      <c r="D880" s="41" t="str">
        <f>VLOOKUP(C880,'MASTER PURCHASE PARTY'!$B$4:$E$50002,2,FALSE)</f>
        <v>27AHVPG8951G1ZQ</v>
      </c>
      <c r="E880" s="56" t="s">
        <v>1152</v>
      </c>
      <c r="F880" s="69">
        <v>43668</v>
      </c>
      <c r="G880" s="69"/>
      <c r="H880" s="69"/>
      <c r="I880" s="69"/>
      <c r="J880" s="69"/>
      <c r="K880" s="69"/>
      <c r="L880" s="41" t="s">
        <v>787</v>
      </c>
      <c r="M880" s="12" t="s">
        <v>1545</v>
      </c>
      <c r="N880" s="28">
        <v>400</v>
      </c>
      <c r="O880" s="20">
        <f t="shared" si="16"/>
        <v>72</v>
      </c>
      <c r="P880" s="284">
        <v>0</v>
      </c>
      <c r="Q880" s="284">
        <v>36</v>
      </c>
      <c r="R880" s="284">
        <v>36</v>
      </c>
      <c r="S880" s="284">
        <v>0</v>
      </c>
      <c r="T880" s="27">
        <v>472</v>
      </c>
      <c r="U880" s="53">
        <v>1</v>
      </c>
      <c r="V880" s="12">
        <v>84716060</v>
      </c>
      <c r="W880" s="20">
        <f>VLOOKUP(V880,'MASTER PUR-HSN'!$A$4:$E$506,5,FALSE)</f>
        <v>18</v>
      </c>
      <c r="X880" s="12" t="s">
        <v>1482</v>
      </c>
      <c r="Y880" s="41" t="str">
        <f>VLOOKUP(C880,'MASTER PURCHASE PARTY'!$B$4:$E$50002,4,FALSE)</f>
        <v>Local</v>
      </c>
    </row>
    <row r="881" spans="1:25">
      <c r="A881" s="45">
        <v>43647</v>
      </c>
      <c r="B881" s="35">
        <v>183</v>
      </c>
      <c r="C881" s="50" t="s">
        <v>910</v>
      </c>
      <c r="D881" s="41" t="str">
        <f>VLOOKUP(C881,'MASTER PURCHASE PARTY'!$B$4:$E$50002,2,FALSE)</f>
        <v>27AAACI6297A1ZN</v>
      </c>
      <c r="E881" s="56" t="s">
        <v>1153</v>
      </c>
      <c r="F881" s="69">
        <v>43668</v>
      </c>
      <c r="G881" s="69"/>
      <c r="H881" s="69"/>
      <c r="I881" s="69"/>
      <c r="J881" s="69"/>
      <c r="K881" s="69"/>
      <c r="L881" s="41" t="s">
        <v>787</v>
      </c>
      <c r="M881" s="12" t="s">
        <v>1545</v>
      </c>
      <c r="N881" s="28">
        <v>67500</v>
      </c>
      <c r="O881" s="20">
        <f t="shared" si="16"/>
        <v>12150</v>
      </c>
      <c r="P881" s="284">
        <v>0</v>
      </c>
      <c r="Q881" s="284">
        <v>6075</v>
      </c>
      <c r="R881" s="284">
        <v>6075</v>
      </c>
      <c r="S881" s="284">
        <v>0</v>
      </c>
      <c r="T881" s="27">
        <v>79650</v>
      </c>
      <c r="U881" s="53">
        <v>90</v>
      </c>
      <c r="V881" s="12">
        <v>38249090</v>
      </c>
      <c r="W881" s="20">
        <f>VLOOKUP(V881,'MASTER PUR-HSN'!$A$4:$E$506,5,FALSE)</f>
        <v>18</v>
      </c>
      <c r="X881" s="12" t="s">
        <v>1482</v>
      </c>
      <c r="Y881" s="41" t="str">
        <f>VLOOKUP(C881,'MASTER PURCHASE PARTY'!$B$4:$E$50002,4,FALSE)</f>
        <v>Local</v>
      </c>
    </row>
    <row r="882" spans="1:25">
      <c r="A882" s="45">
        <v>43647</v>
      </c>
      <c r="B882" s="35">
        <v>184</v>
      </c>
      <c r="C882" s="74" t="s">
        <v>1154</v>
      </c>
      <c r="D882" s="41" t="str">
        <f>VLOOKUP(C882,'MASTER PURCHASE PARTY'!$B$4:$E$50002,2,FALSE)</f>
        <v>27ABXPK1220E1ZS</v>
      </c>
      <c r="E882" s="76">
        <v>20190299</v>
      </c>
      <c r="F882" s="69">
        <v>43669</v>
      </c>
      <c r="G882" s="69"/>
      <c r="H882" s="69"/>
      <c r="I882" s="69"/>
      <c r="J882" s="69"/>
      <c r="K882" s="69"/>
      <c r="L882" s="41" t="s">
        <v>787</v>
      </c>
      <c r="M882" s="12" t="s">
        <v>1545</v>
      </c>
      <c r="N882" s="28">
        <v>5900</v>
      </c>
      <c r="O882" s="20">
        <f t="shared" si="16"/>
        <v>1062</v>
      </c>
      <c r="P882" s="284">
        <v>0</v>
      </c>
      <c r="Q882" s="284">
        <v>531</v>
      </c>
      <c r="R882" s="284">
        <v>531</v>
      </c>
      <c r="S882" s="284">
        <v>0</v>
      </c>
      <c r="T882" s="27">
        <v>6962</v>
      </c>
      <c r="U882" s="53">
        <v>25</v>
      </c>
      <c r="V882" s="12">
        <v>38140020</v>
      </c>
      <c r="W882" s="20">
        <f>VLOOKUP(V882,'MASTER PUR-HSN'!$A$4:$E$506,5,FALSE)</f>
        <v>18</v>
      </c>
      <c r="X882" s="12" t="s">
        <v>1482</v>
      </c>
      <c r="Y882" s="41" t="str">
        <f>VLOOKUP(C882,'MASTER PURCHASE PARTY'!$B$4:$E$50002,4,FALSE)</f>
        <v>Local</v>
      </c>
    </row>
    <row r="883" spans="1:25">
      <c r="A883" s="45">
        <v>43647</v>
      </c>
      <c r="B883" s="35">
        <v>185</v>
      </c>
      <c r="C883" s="50" t="s">
        <v>873</v>
      </c>
      <c r="D883" s="41" t="str">
        <f>VLOOKUP(C883,'MASTER PURCHASE PARTY'!$B$4:$E$50002,2,FALSE)</f>
        <v>27AACFA1881H1ZL</v>
      </c>
      <c r="E883" s="51">
        <v>4866</v>
      </c>
      <c r="F883" s="69">
        <v>43669</v>
      </c>
      <c r="G883" s="69"/>
      <c r="H883" s="69"/>
      <c r="I883" s="69"/>
      <c r="J883" s="69"/>
      <c r="K883" s="69"/>
      <c r="L883" s="41" t="s">
        <v>787</v>
      </c>
      <c r="M883" s="12" t="s">
        <v>1545</v>
      </c>
      <c r="N883" s="28">
        <v>5467</v>
      </c>
      <c r="O883" s="20">
        <f t="shared" si="16"/>
        <v>1530.76</v>
      </c>
      <c r="P883" s="284">
        <v>0</v>
      </c>
      <c r="Q883" s="284">
        <v>765.38</v>
      </c>
      <c r="R883" s="284">
        <v>765.38</v>
      </c>
      <c r="S883" s="284">
        <v>0</v>
      </c>
      <c r="T883" s="27">
        <v>6997.76</v>
      </c>
      <c r="U883" s="53">
        <v>1900</v>
      </c>
      <c r="V883" s="12">
        <v>87141900</v>
      </c>
      <c r="W883" s="20">
        <f>VLOOKUP(V883,'MASTER PUR-HSN'!$A$4:$E$506,5,FALSE)</f>
        <v>28</v>
      </c>
      <c r="X883" s="12" t="s">
        <v>1482</v>
      </c>
      <c r="Y883" s="41" t="str">
        <f>VLOOKUP(C883,'MASTER PURCHASE PARTY'!$B$4:$E$50002,4,FALSE)</f>
        <v>Local</v>
      </c>
    </row>
    <row r="884" spans="1:25">
      <c r="A884" s="45">
        <v>43647</v>
      </c>
      <c r="B884" s="35">
        <v>186</v>
      </c>
      <c r="C884" s="50" t="s">
        <v>873</v>
      </c>
      <c r="D884" s="41" t="str">
        <f>VLOOKUP(C884,'MASTER PURCHASE PARTY'!$B$4:$E$50002,2,FALSE)</f>
        <v>27AACFA1881H1ZL</v>
      </c>
      <c r="E884" s="51">
        <v>4919</v>
      </c>
      <c r="F884" s="69">
        <v>43669</v>
      </c>
      <c r="G884" s="69"/>
      <c r="H884" s="69"/>
      <c r="I884" s="69"/>
      <c r="J884" s="69"/>
      <c r="K884" s="69"/>
      <c r="L884" s="41" t="s">
        <v>787</v>
      </c>
      <c r="M884" s="12" t="s">
        <v>1545</v>
      </c>
      <c r="N884" s="28">
        <v>8562</v>
      </c>
      <c r="O884" s="20">
        <f t="shared" si="16"/>
        <v>2397.36</v>
      </c>
      <c r="P884" s="284">
        <v>0</v>
      </c>
      <c r="Q884" s="284">
        <v>1198.68</v>
      </c>
      <c r="R884" s="284">
        <v>1198.68</v>
      </c>
      <c r="S884" s="284">
        <v>0</v>
      </c>
      <c r="T884" s="27">
        <v>10959.36</v>
      </c>
      <c r="U884" s="53">
        <v>3000</v>
      </c>
      <c r="V884" s="12">
        <v>87141900</v>
      </c>
      <c r="W884" s="20">
        <f>VLOOKUP(V884,'MASTER PUR-HSN'!$A$4:$E$506,5,FALSE)</f>
        <v>28</v>
      </c>
      <c r="X884" s="12" t="s">
        <v>1482</v>
      </c>
      <c r="Y884" s="41" t="str">
        <f>VLOOKUP(C884,'MASTER PURCHASE PARTY'!$B$4:$E$50002,4,FALSE)</f>
        <v>Local</v>
      </c>
    </row>
    <row r="885" spans="1:25">
      <c r="A885" s="45">
        <v>43647</v>
      </c>
      <c r="B885" s="35">
        <v>187</v>
      </c>
      <c r="C885" s="50" t="s">
        <v>786</v>
      </c>
      <c r="D885" s="41" t="str">
        <f>VLOOKUP(C885,'MASTER PURCHASE PARTY'!$B$4:$E$50002,2,FALSE)</f>
        <v>27AAECM8871A1ZF</v>
      </c>
      <c r="E885" s="51">
        <v>192003935</v>
      </c>
      <c r="F885" s="69">
        <v>43669</v>
      </c>
      <c r="G885" s="69"/>
      <c r="H885" s="69"/>
      <c r="I885" s="69"/>
      <c r="J885" s="69"/>
      <c r="K885" s="69"/>
      <c r="L885" s="41" t="s">
        <v>787</v>
      </c>
      <c r="M885" s="12" t="s">
        <v>1545</v>
      </c>
      <c r="N885" s="28">
        <v>17483.52</v>
      </c>
      <c r="O885" s="20">
        <f t="shared" si="16"/>
        <v>4895.3856000000005</v>
      </c>
      <c r="P885" s="284">
        <v>0</v>
      </c>
      <c r="Q885" s="284">
        <v>2447.6928000000003</v>
      </c>
      <c r="R885" s="284">
        <v>2447.6928000000003</v>
      </c>
      <c r="S885" s="284">
        <v>0</v>
      </c>
      <c r="T885" s="27">
        <v>22378.895600000003</v>
      </c>
      <c r="U885" s="53">
        <v>12</v>
      </c>
      <c r="V885" s="12">
        <v>87089900</v>
      </c>
      <c r="W885" s="20">
        <f>VLOOKUP(V885,'MASTER PUR-HSN'!$A$4:$E$506,5,FALSE)</f>
        <v>28</v>
      </c>
      <c r="X885" s="12" t="s">
        <v>1482</v>
      </c>
      <c r="Y885" s="41" t="str">
        <f>VLOOKUP(C885,'MASTER PURCHASE PARTY'!$B$4:$E$50002,4,FALSE)</f>
        <v>Local</v>
      </c>
    </row>
    <row r="886" spans="1:25">
      <c r="A886" s="45">
        <v>43647</v>
      </c>
      <c r="B886" s="35">
        <v>188</v>
      </c>
      <c r="C886" s="50" t="s">
        <v>789</v>
      </c>
      <c r="D886" s="41" t="str">
        <f>VLOOKUP(C886,'MASTER PURCHASE PARTY'!$B$4:$E$50002,2,FALSE)</f>
        <v>27AAACT1848E1ZH</v>
      </c>
      <c r="E886" s="56" t="s">
        <v>1156</v>
      </c>
      <c r="F886" s="69">
        <v>43669</v>
      </c>
      <c r="G886" s="69"/>
      <c r="H886" s="69"/>
      <c r="I886" s="69"/>
      <c r="J886" s="69"/>
      <c r="K886" s="69"/>
      <c r="L886" s="41" t="s">
        <v>787</v>
      </c>
      <c r="M886" s="12" t="s">
        <v>1545</v>
      </c>
      <c r="N886" s="28">
        <v>6412</v>
      </c>
      <c r="O886" s="20">
        <f t="shared" si="16"/>
        <v>1796.0000000000002</v>
      </c>
      <c r="P886" s="284">
        <v>0</v>
      </c>
      <c r="Q886" s="284">
        <v>898.00000000000011</v>
      </c>
      <c r="R886" s="284">
        <v>898.00000000000011</v>
      </c>
      <c r="S886" s="284">
        <v>0</v>
      </c>
      <c r="T886" s="27">
        <v>8208</v>
      </c>
      <c r="U886" s="53">
        <v>40</v>
      </c>
      <c r="V886" s="12">
        <v>87089900</v>
      </c>
      <c r="W886" s="20">
        <f>VLOOKUP(V886,'MASTER PUR-HSN'!$A$4:$E$506,5,FALSE)</f>
        <v>28</v>
      </c>
      <c r="X886" s="12" t="s">
        <v>1482</v>
      </c>
      <c r="Y886" s="41" t="str">
        <f>VLOOKUP(C886,'MASTER PURCHASE PARTY'!$B$4:$E$50002,4,FALSE)</f>
        <v>Local</v>
      </c>
    </row>
    <row r="887" spans="1:25">
      <c r="A887" s="45">
        <v>43647</v>
      </c>
      <c r="B887" s="35">
        <v>189</v>
      </c>
      <c r="C887" s="50" t="s">
        <v>789</v>
      </c>
      <c r="D887" s="41" t="str">
        <f>VLOOKUP(C887,'MASTER PURCHASE PARTY'!$B$4:$E$50002,2,FALSE)</f>
        <v>27AAACT1848E1ZH</v>
      </c>
      <c r="E887" s="56" t="s">
        <v>1157</v>
      </c>
      <c r="F887" s="69">
        <v>43669</v>
      </c>
      <c r="G887" s="69"/>
      <c r="H887" s="69"/>
      <c r="I887" s="69"/>
      <c r="J887" s="69"/>
      <c r="K887" s="69"/>
      <c r="L887" s="41" t="s">
        <v>787</v>
      </c>
      <c r="M887" s="12" t="s">
        <v>1545</v>
      </c>
      <c r="N887" s="28">
        <v>5511.68</v>
      </c>
      <c r="O887" s="20">
        <f t="shared" si="16"/>
        <v>1543.9904000000001</v>
      </c>
      <c r="P887" s="284">
        <v>0</v>
      </c>
      <c r="Q887" s="284">
        <v>771.99520000000007</v>
      </c>
      <c r="R887" s="284">
        <v>771.99520000000007</v>
      </c>
      <c r="S887" s="284">
        <v>0</v>
      </c>
      <c r="T887" s="27">
        <v>7055.6804000000011</v>
      </c>
      <c r="U887" s="53">
        <v>324</v>
      </c>
      <c r="V887" s="12">
        <v>87089900</v>
      </c>
      <c r="W887" s="20">
        <f>VLOOKUP(V887,'MASTER PUR-HSN'!$A$4:$E$506,5,FALSE)</f>
        <v>28</v>
      </c>
      <c r="X887" s="12" t="s">
        <v>1482</v>
      </c>
      <c r="Y887" s="41" t="str">
        <f>VLOOKUP(C887,'MASTER PURCHASE PARTY'!$B$4:$E$50002,4,FALSE)</f>
        <v>Local</v>
      </c>
    </row>
    <row r="888" spans="1:25">
      <c r="A888" s="45">
        <v>43647</v>
      </c>
      <c r="B888" s="35">
        <v>190</v>
      </c>
      <c r="C888" s="50" t="s">
        <v>812</v>
      </c>
      <c r="D888" s="41" t="str">
        <f>VLOOKUP(C888,'MASTER PURCHASE PARTY'!$B$4:$E$50002,2,FALSE)</f>
        <v>27AAACH4211R1ZF</v>
      </c>
      <c r="E888" s="51">
        <v>5510052433</v>
      </c>
      <c r="F888" s="69">
        <v>43669</v>
      </c>
      <c r="G888" s="69"/>
      <c r="H888" s="69"/>
      <c r="I888" s="69"/>
      <c r="J888" s="69"/>
      <c r="K888" s="69"/>
      <c r="L888" s="41" t="s">
        <v>787</v>
      </c>
      <c r="M888" s="12" t="s">
        <v>1545</v>
      </c>
      <c r="N888" s="28">
        <v>31852.799999999999</v>
      </c>
      <c r="O888" s="20">
        <f t="shared" si="16"/>
        <v>5733.5240000000013</v>
      </c>
      <c r="P888" s="284">
        <v>0</v>
      </c>
      <c r="Q888" s="284">
        <v>2866.7620000000006</v>
      </c>
      <c r="R888" s="284">
        <v>2866.7620000000006</v>
      </c>
      <c r="S888" s="284">
        <v>0</v>
      </c>
      <c r="T888" s="27">
        <v>37586.324000000001</v>
      </c>
      <c r="U888" s="53">
        <v>2880</v>
      </c>
      <c r="V888" s="12">
        <v>85129000</v>
      </c>
      <c r="W888" s="20">
        <f>VLOOKUP(V888,'MASTER PUR-HSN'!$A$4:$E$506,5,FALSE)</f>
        <v>18</v>
      </c>
      <c r="X888" s="12" t="s">
        <v>1482</v>
      </c>
      <c r="Y888" s="41" t="str">
        <f>VLOOKUP(C888,'MASTER PURCHASE PARTY'!$B$4:$E$50002,4,FALSE)</f>
        <v>Local</v>
      </c>
    </row>
    <row r="889" spans="1:25">
      <c r="A889" s="45">
        <v>43647</v>
      </c>
      <c r="B889" s="35">
        <v>191</v>
      </c>
      <c r="C889" s="50" t="s">
        <v>834</v>
      </c>
      <c r="D889" s="41" t="str">
        <f>VLOOKUP(C889,'MASTER PURCHASE PARTY'!$B$4:$E$50002,2,FALSE)</f>
        <v>23AAACT6376M1ZZ</v>
      </c>
      <c r="E889" s="51">
        <v>19612307</v>
      </c>
      <c r="F889" s="69">
        <v>43666</v>
      </c>
      <c r="G889" s="69"/>
      <c r="H889" s="69"/>
      <c r="I889" s="69"/>
      <c r="J889" s="69"/>
      <c r="K889" s="69"/>
      <c r="L889" s="41" t="s">
        <v>787</v>
      </c>
      <c r="M889" s="12" t="s">
        <v>1545</v>
      </c>
      <c r="N889" s="28">
        <v>26097.119999999999</v>
      </c>
      <c r="O889" s="20">
        <f t="shared" si="16"/>
        <v>7307.1936000000005</v>
      </c>
      <c r="P889" s="284">
        <v>7307.1936000000005</v>
      </c>
      <c r="Q889" s="284">
        <v>0</v>
      </c>
      <c r="R889" s="284">
        <v>0</v>
      </c>
      <c r="S889" s="284">
        <v>0</v>
      </c>
      <c r="T889" s="27">
        <v>33404.313600000001</v>
      </c>
      <c r="U889" s="53">
        <v>40</v>
      </c>
      <c r="V889" s="12">
        <v>87081090</v>
      </c>
      <c r="W889" s="20">
        <f>VLOOKUP(V889,'MASTER PUR-HSN'!$A$4:$E$506,5,FALSE)</f>
        <v>28</v>
      </c>
      <c r="X889" s="12" t="s">
        <v>1482</v>
      </c>
      <c r="Y889" s="41" t="str">
        <f>VLOOKUP(C889,'MASTER PURCHASE PARTY'!$B$4:$E$50002,4,FALSE)</f>
        <v>Oms</v>
      </c>
    </row>
    <row r="890" spans="1:25">
      <c r="A890" s="45">
        <v>43647</v>
      </c>
      <c r="B890" s="35">
        <v>192</v>
      </c>
      <c r="C890" s="50" t="s">
        <v>786</v>
      </c>
      <c r="D890" s="41" t="str">
        <f>VLOOKUP(C890,'MASTER PURCHASE PARTY'!$B$4:$E$50002,2,FALSE)</f>
        <v>27AAECM8871A1ZF</v>
      </c>
      <c r="E890" s="51">
        <v>192003936</v>
      </c>
      <c r="F890" s="69">
        <v>43669</v>
      </c>
      <c r="G890" s="69"/>
      <c r="H890" s="69"/>
      <c r="I890" s="69"/>
      <c r="J890" s="69"/>
      <c r="K890" s="69"/>
      <c r="L890" s="41" t="s">
        <v>787</v>
      </c>
      <c r="M890" s="12" t="s">
        <v>1545</v>
      </c>
      <c r="N890" s="28">
        <v>17483.52</v>
      </c>
      <c r="O890" s="20">
        <f t="shared" si="16"/>
        <v>4895.3856000000005</v>
      </c>
      <c r="P890" s="284">
        <v>0</v>
      </c>
      <c r="Q890" s="284">
        <v>2447.6928000000003</v>
      </c>
      <c r="R890" s="284">
        <v>2447.6928000000003</v>
      </c>
      <c r="S890" s="284">
        <v>0</v>
      </c>
      <c r="T890" s="27">
        <v>22378.895600000003</v>
      </c>
      <c r="U890" s="53">
        <v>12</v>
      </c>
      <c r="V890" s="12">
        <v>87089900</v>
      </c>
      <c r="W890" s="20">
        <f>VLOOKUP(V890,'MASTER PUR-HSN'!$A$4:$E$506,5,FALSE)</f>
        <v>28</v>
      </c>
      <c r="X890" s="12" t="s">
        <v>1482</v>
      </c>
      <c r="Y890" s="41" t="str">
        <f>VLOOKUP(C890,'MASTER PURCHASE PARTY'!$B$4:$E$50002,4,FALSE)</f>
        <v>Local</v>
      </c>
    </row>
    <row r="891" spans="1:25">
      <c r="A891" s="45">
        <v>43647</v>
      </c>
      <c r="B891" s="35">
        <v>193</v>
      </c>
      <c r="C891" s="50" t="s">
        <v>786</v>
      </c>
      <c r="D891" s="41" t="str">
        <f>VLOOKUP(C891,'MASTER PURCHASE PARTY'!$B$4:$E$50002,2,FALSE)</f>
        <v>27AAECM8871A1ZF</v>
      </c>
      <c r="E891" s="51">
        <v>192003945</v>
      </c>
      <c r="F891" s="69">
        <v>43670</v>
      </c>
      <c r="G891" s="69"/>
      <c r="H891" s="69"/>
      <c r="I891" s="69"/>
      <c r="J891" s="69"/>
      <c r="K891" s="69"/>
      <c r="L891" s="41" t="s">
        <v>787</v>
      </c>
      <c r="M891" s="12" t="s">
        <v>1545</v>
      </c>
      <c r="N891" s="28">
        <v>17483.52</v>
      </c>
      <c r="O891" s="20">
        <f t="shared" si="16"/>
        <v>4895.3856000000005</v>
      </c>
      <c r="P891" s="284">
        <v>0</v>
      </c>
      <c r="Q891" s="284">
        <v>2447.6928000000003</v>
      </c>
      <c r="R891" s="284">
        <v>2447.6928000000003</v>
      </c>
      <c r="S891" s="284">
        <v>0</v>
      </c>
      <c r="T891" s="27">
        <v>22378.895600000003</v>
      </c>
      <c r="U891" s="53">
        <v>12</v>
      </c>
      <c r="V891" s="12">
        <v>87089900</v>
      </c>
      <c r="W891" s="20">
        <f>VLOOKUP(V891,'MASTER PUR-HSN'!$A$4:$E$506,5,FALSE)</f>
        <v>28</v>
      </c>
      <c r="X891" s="12" t="s">
        <v>1482</v>
      </c>
      <c r="Y891" s="41" t="str">
        <f>VLOOKUP(C891,'MASTER PURCHASE PARTY'!$B$4:$E$50002,4,FALSE)</f>
        <v>Local</v>
      </c>
    </row>
    <row r="892" spans="1:25">
      <c r="A892" s="45">
        <v>43647</v>
      </c>
      <c r="B892" s="35">
        <v>194</v>
      </c>
      <c r="C892" s="50" t="s">
        <v>796</v>
      </c>
      <c r="D892" s="41" t="str">
        <f>VLOOKUP(C892,'MASTER PURCHASE PARTY'!$B$4:$E$50002,2,FALSE)</f>
        <v>27AAMFC2124K1ZG</v>
      </c>
      <c r="E892" s="51">
        <v>1163</v>
      </c>
      <c r="F892" s="69">
        <v>43670</v>
      </c>
      <c r="G892" s="69"/>
      <c r="H892" s="69"/>
      <c r="I892" s="69"/>
      <c r="J892" s="69"/>
      <c r="K892" s="69"/>
      <c r="L892" s="41" t="s">
        <v>787</v>
      </c>
      <c r="M892" s="12" t="s">
        <v>1545</v>
      </c>
      <c r="N892" s="28">
        <v>1360.8</v>
      </c>
      <c r="O892" s="20">
        <f t="shared" si="16"/>
        <v>244.94399999999999</v>
      </c>
      <c r="P892" s="284">
        <v>0</v>
      </c>
      <c r="Q892" s="284">
        <v>122.47199999999999</v>
      </c>
      <c r="R892" s="284">
        <v>122.47199999999999</v>
      </c>
      <c r="S892" s="284">
        <v>0</v>
      </c>
      <c r="T892" s="27">
        <v>1605.7439999999999</v>
      </c>
      <c r="U892" s="53">
        <v>1008</v>
      </c>
      <c r="V892" s="12">
        <v>4811</v>
      </c>
      <c r="W892" s="20">
        <f>VLOOKUP(V892,'MASTER PUR-HSN'!$A$4:$E$506,5,FALSE)</f>
        <v>18</v>
      </c>
      <c r="X892" s="12" t="s">
        <v>1482</v>
      </c>
      <c r="Y892" s="41" t="str">
        <f>VLOOKUP(C892,'MASTER PURCHASE PARTY'!$B$4:$E$50002,4,FALSE)</f>
        <v>Local</v>
      </c>
    </row>
    <row r="893" spans="1:25">
      <c r="A893" s="45">
        <v>43647</v>
      </c>
      <c r="B893" s="35">
        <v>195</v>
      </c>
      <c r="C893" s="50" t="s">
        <v>806</v>
      </c>
      <c r="D893" s="41" t="str">
        <f>VLOOKUP(C893,'MASTER PURCHASE PARTY'!$B$4:$E$50002,2,FALSE)</f>
        <v>27AAECD2713N1ZK</v>
      </c>
      <c r="E893" s="51">
        <v>7887986510</v>
      </c>
      <c r="F893" s="69">
        <v>43670</v>
      </c>
      <c r="G893" s="69"/>
      <c r="H893" s="69"/>
      <c r="I893" s="69"/>
      <c r="J893" s="69"/>
      <c r="K893" s="69"/>
      <c r="L893" s="41" t="s">
        <v>787</v>
      </c>
      <c r="M893" s="12" t="s">
        <v>1545</v>
      </c>
      <c r="N893" s="28">
        <v>7650</v>
      </c>
      <c r="O893" s="20">
        <f t="shared" si="16"/>
        <v>1377</v>
      </c>
      <c r="P893" s="284">
        <v>0</v>
      </c>
      <c r="Q893" s="284">
        <v>688.5</v>
      </c>
      <c r="R893" s="284">
        <v>688.5</v>
      </c>
      <c r="S893" s="284">
        <v>0</v>
      </c>
      <c r="T893" s="27">
        <v>9027.2000000000007</v>
      </c>
      <c r="U893" s="53">
        <v>18</v>
      </c>
      <c r="V893" s="12">
        <v>32082090</v>
      </c>
      <c r="W893" s="20">
        <f>VLOOKUP(V893,'MASTER PUR-HSN'!$A$4:$E$506,5,FALSE)</f>
        <v>18</v>
      </c>
      <c r="X893" s="12" t="s">
        <v>1482</v>
      </c>
      <c r="Y893" s="41" t="str">
        <f>VLOOKUP(C893,'MASTER PURCHASE PARTY'!$B$4:$E$50002,4,FALSE)</f>
        <v>Local</v>
      </c>
    </row>
    <row r="894" spans="1:25">
      <c r="A894" s="45">
        <v>43647</v>
      </c>
      <c r="B894" s="35">
        <v>196</v>
      </c>
      <c r="C894" s="50" t="s">
        <v>806</v>
      </c>
      <c r="D894" s="41" t="str">
        <f>VLOOKUP(C894,'MASTER PURCHASE PARTY'!$B$4:$E$50002,2,FALSE)</f>
        <v>27AAECD2713N1ZK</v>
      </c>
      <c r="E894" s="51">
        <v>7887986512</v>
      </c>
      <c r="F894" s="69">
        <v>43670</v>
      </c>
      <c r="G894" s="69"/>
      <c r="H894" s="69"/>
      <c r="I894" s="69"/>
      <c r="J894" s="69"/>
      <c r="K894" s="69"/>
      <c r="L894" s="41" t="s">
        <v>787</v>
      </c>
      <c r="M894" s="12" t="s">
        <v>1545</v>
      </c>
      <c r="N894" s="28">
        <v>12780</v>
      </c>
      <c r="O894" s="20">
        <f t="shared" si="16"/>
        <v>2300.4</v>
      </c>
      <c r="P894" s="284">
        <v>0</v>
      </c>
      <c r="Q894" s="284">
        <v>1150.2</v>
      </c>
      <c r="R894" s="284">
        <v>1150.2</v>
      </c>
      <c r="S894" s="284">
        <v>0</v>
      </c>
      <c r="T894" s="27">
        <v>15080.400000000001</v>
      </c>
      <c r="U894" s="53">
        <v>24</v>
      </c>
      <c r="V894" s="12">
        <v>32082090</v>
      </c>
      <c r="W894" s="20">
        <f>VLOOKUP(V894,'MASTER PUR-HSN'!$A$4:$E$506,5,FALSE)</f>
        <v>18</v>
      </c>
      <c r="X894" s="12" t="s">
        <v>1482</v>
      </c>
      <c r="Y894" s="41" t="str">
        <f>VLOOKUP(C894,'MASTER PURCHASE PARTY'!$B$4:$E$50002,4,FALSE)</f>
        <v>Local</v>
      </c>
    </row>
    <row r="895" spans="1:25">
      <c r="A895" s="45">
        <v>43647</v>
      </c>
      <c r="C895" s="50" t="s">
        <v>806</v>
      </c>
      <c r="D895" s="41" t="str">
        <f>VLOOKUP(C895,'MASTER PURCHASE PARTY'!$B$4:$E$50002,2,FALSE)</f>
        <v>27AAECD2713N1ZK</v>
      </c>
      <c r="E895" s="51">
        <v>7887986512</v>
      </c>
      <c r="F895" s="69">
        <v>43670</v>
      </c>
      <c r="G895" s="69"/>
      <c r="H895" s="69"/>
      <c r="I895" s="69"/>
      <c r="J895" s="69"/>
      <c r="K895" s="69"/>
      <c r="L895" s="41" t="s">
        <v>787</v>
      </c>
      <c r="M895" s="12" t="s">
        <v>1545</v>
      </c>
      <c r="N895" s="28">
        <v>9888</v>
      </c>
      <c r="O895" s="20">
        <f t="shared" si="16"/>
        <v>1779.84</v>
      </c>
      <c r="P895" s="284">
        <v>0</v>
      </c>
      <c r="Q895" s="284">
        <v>889.92</v>
      </c>
      <c r="R895" s="284">
        <v>889.92</v>
      </c>
      <c r="S895" s="284">
        <v>0</v>
      </c>
      <c r="T895" s="27">
        <v>11667.8</v>
      </c>
      <c r="U895" s="53">
        <v>16</v>
      </c>
      <c r="V895" s="12">
        <v>38249990</v>
      </c>
      <c r="W895" s="20">
        <f>VLOOKUP(V895,'MASTER PUR-HSN'!$A$4:$E$506,5,FALSE)</f>
        <v>18</v>
      </c>
      <c r="X895" s="12" t="s">
        <v>1482</v>
      </c>
      <c r="Y895" s="41" t="str">
        <f>VLOOKUP(C895,'MASTER PURCHASE PARTY'!$B$4:$E$50002,4,FALSE)</f>
        <v>Local</v>
      </c>
    </row>
    <row r="896" spans="1:25">
      <c r="A896" s="45">
        <v>43647</v>
      </c>
      <c r="C896" s="50" t="s">
        <v>806</v>
      </c>
      <c r="D896" s="41" t="str">
        <f>VLOOKUP(C896,'MASTER PURCHASE PARTY'!$B$4:$E$50002,2,FALSE)</f>
        <v>27AAECD2713N1ZK</v>
      </c>
      <c r="E896" s="51">
        <v>7887986512</v>
      </c>
      <c r="F896" s="69">
        <v>43670</v>
      </c>
      <c r="G896" s="69"/>
      <c r="H896" s="69"/>
      <c r="I896" s="69"/>
      <c r="J896" s="69"/>
      <c r="K896" s="69"/>
      <c r="L896" s="41" t="s">
        <v>787</v>
      </c>
      <c r="M896" s="12" t="s">
        <v>1545</v>
      </c>
      <c r="N896" s="28">
        <v>8160</v>
      </c>
      <c r="O896" s="20">
        <f t="shared" si="16"/>
        <v>1468.8</v>
      </c>
      <c r="P896" s="284">
        <v>0</v>
      </c>
      <c r="Q896" s="284">
        <v>734.4</v>
      </c>
      <c r="R896" s="284">
        <v>734.4</v>
      </c>
      <c r="S896" s="284">
        <v>0</v>
      </c>
      <c r="T896" s="27">
        <v>9628.7999999999993</v>
      </c>
      <c r="U896" s="53">
        <v>16</v>
      </c>
      <c r="V896" s="12">
        <v>32081090</v>
      </c>
      <c r="W896" s="20">
        <f>VLOOKUP(V896,'MASTER PUR-HSN'!$A$4:$E$506,5,FALSE)</f>
        <v>18</v>
      </c>
      <c r="X896" s="12" t="s">
        <v>1482</v>
      </c>
      <c r="Y896" s="41" t="str">
        <f>VLOOKUP(C896,'MASTER PURCHASE PARTY'!$B$4:$E$50002,4,FALSE)</f>
        <v>Local</v>
      </c>
    </row>
    <row r="897" spans="1:25">
      <c r="A897" s="45">
        <v>43647</v>
      </c>
      <c r="B897" s="35">
        <v>197</v>
      </c>
      <c r="C897" s="50" t="s">
        <v>806</v>
      </c>
      <c r="D897" s="41" t="str">
        <f>VLOOKUP(C897,'MASTER PURCHASE PARTY'!$B$4:$E$50002,2,FALSE)</f>
        <v>27AAECD2713N1ZK</v>
      </c>
      <c r="E897" s="51">
        <v>7887986513</v>
      </c>
      <c r="F897" s="69">
        <v>43670</v>
      </c>
      <c r="G897" s="69"/>
      <c r="H897" s="69"/>
      <c r="I897" s="69"/>
      <c r="J897" s="69"/>
      <c r="K897" s="69"/>
      <c r="L897" s="41" t="s">
        <v>787</v>
      </c>
      <c r="M897" s="12" t="s">
        <v>1545</v>
      </c>
      <c r="N897" s="28">
        <v>5760</v>
      </c>
      <c r="O897" s="20">
        <f t="shared" si="16"/>
        <v>1036.8</v>
      </c>
      <c r="P897" s="284">
        <v>0</v>
      </c>
      <c r="Q897" s="284">
        <v>518.4</v>
      </c>
      <c r="R897" s="284">
        <v>518.4</v>
      </c>
      <c r="S897" s="284">
        <v>0</v>
      </c>
      <c r="T897" s="27">
        <v>6796.7999999999993</v>
      </c>
      <c r="U897" s="53">
        <v>12</v>
      </c>
      <c r="V897" s="12">
        <v>32149090</v>
      </c>
      <c r="W897" s="20">
        <f>VLOOKUP(V897,'MASTER PUR-HSN'!$A$4:$E$506,5,FALSE)</f>
        <v>18</v>
      </c>
      <c r="X897" s="12" t="s">
        <v>1482</v>
      </c>
      <c r="Y897" s="41" t="str">
        <f>VLOOKUP(C897,'MASTER PURCHASE PARTY'!$B$4:$E$50002,4,FALSE)</f>
        <v>Local</v>
      </c>
    </row>
    <row r="898" spans="1:25">
      <c r="A898" s="45">
        <v>43647</v>
      </c>
      <c r="C898" s="50" t="s">
        <v>806</v>
      </c>
      <c r="D898" s="41" t="str">
        <f>VLOOKUP(C898,'MASTER PURCHASE PARTY'!$B$4:$E$50002,2,FALSE)</f>
        <v>27AAECD2713N1ZK</v>
      </c>
      <c r="E898" s="51">
        <v>7887986513</v>
      </c>
      <c r="F898" s="69">
        <v>43670</v>
      </c>
      <c r="G898" s="69"/>
      <c r="H898" s="69"/>
      <c r="I898" s="69"/>
      <c r="J898" s="69"/>
      <c r="K898" s="69"/>
      <c r="L898" s="41" t="s">
        <v>787</v>
      </c>
      <c r="M898" s="12" t="s">
        <v>1545</v>
      </c>
      <c r="N898" s="28">
        <v>501</v>
      </c>
      <c r="O898" s="20">
        <f t="shared" si="16"/>
        <v>90.179999999999993</v>
      </c>
      <c r="P898" s="284">
        <v>0</v>
      </c>
      <c r="Q898" s="284">
        <v>45.089999999999996</v>
      </c>
      <c r="R898" s="284">
        <v>45.089999999999996</v>
      </c>
      <c r="S898" s="284">
        <v>0</v>
      </c>
      <c r="T898" s="27">
        <v>591.20000000000005</v>
      </c>
      <c r="U898" s="53">
        <v>6</v>
      </c>
      <c r="V898" s="12">
        <v>29163200</v>
      </c>
      <c r="W898" s="20">
        <f>VLOOKUP(V898,'MASTER PUR-HSN'!$A$4:$E$506,5,FALSE)</f>
        <v>18</v>
      </c>
      <c r="X898" s="12" t="s">
        <v>1482</v>
      </c>
      <c r="Y898" s="41" t="str">
        <f>VLOOKUP(C898,'MASTER PURCHASE PARTY'!$B$4:$E$50002,4,FALSE)</f>
        <v>Local</v>
      </c>
    </row>
    <row r="899" spans="1:25">
      <c r="A899" s="45">
        <v>43647</v>
      </c>
      <c r="C899" s="50" t="s">
        <v>806</v>
      </c>
      <c r="D899" s="41" t="str">
        <f>VLOOKUP(C899,'MASTER PURCHASE PARTY'!$B$4:$E$50002,2,FALSE)</f>
        <v>27AAECD2713N1ZK</v>
      </c>
      <c r="E899" s="51">
        <v>7887986513</v>
      </c>
      <c r="F899" s="69">
        <v>43670</v>
      </c>
      <c r="G899" s="69"/>
      <c r="H899" s="69"/>
      <c r="I899" s="69"/>
      <c r="J899" s="69"/>
      <c r="K899" s="69"/>
      <c r="L899" s="41" t="s">
        <v>787</v>
      </c>
      <c r="M899" s="12" t="s">
        <v>1545</v>
      </c>
      <c r="N899" s="28">
        <v>14500</v>
      </c>
      <c r="O899" s="20">
        <f t="shared" si="16"/>
        <v>2610</v>
      </c>
      <c r="P899" s="284">
        <v>0</v>
      </c>
      <c r="Q899" s="284">
        <v>1305</v>
      </c>
      <c r="R899" s="284">
        <v>1305</v>
      </c>
      <c r="S899" s="284">
        <v>0</v>
      </c>
      <c r="T899" s="27">
        <v>17110</v>
      </c>
      <c r="U899" s="53">
        <v>100</v>
      </c>
      <c r="V899" s="12">
        <v>38140010</v>
      </c>
      <c r="W899" s="20">
        <f>VLOOKUP(V899,'MASTER PUR-HSN'!$A$4:$E$506,5,FALSE)</f>
        <v>18</v>
      </c>
      <c r="X899" s="12" t="s">
        <v>1482</v>
      </c>
      <c r="Y899" s="41" t="str">
        <f>VLOOKUP(C899,'MASTER PURCHASE PARTY'!$B$4:$E$50002,4,FALSE)</f>
        <v>Local</v>
      </c>
    </row>
    <row r="900" spans="1:25">
      <c r="A900" s="45">
        <v>43647</v>
      </c>
      <c r="C900" s="50" t="s">
        <v>806</v>
      </c>
      <c r="D900" s="41" t="str">
        <f>VLOOKUP(C900,'MASTER PURCHASE PARTY'!$B$4:$E$50002,2,FALSE)</f>
        <v>27AAECD2713N1ZK</v>
      </c>
      <c r="E900" s="51">
        <v>7887986513</v>
      </c>
      <c r="F900" s="69">
        <v>43670</v>
      </c>
      <c r="G900" s="69"/>
      <c r="H900" s="69"/>
      <c r="I900" s="69"/>
      <c r="J900" s="69"/>
      <c r="K900" s="69"/>
      <c r="L900" s="41" t="s">
        <v>787</v>
      </c>
      <c r="M900" s="12" t="s">
        <v>1545</v>
      </c>
      <c r="N900" s="28">
        <v>20376</v>
      </c>
      <c r="O900" s="20">
        <f t="shared" si="16"/>
        <v>3667.68</v>
      </c>
      <c r="P900" s="284">
        <v>0</v>
      </c>
      <c r="Q900" s="284">
        <v>1833.84</v>
      </c>
      <c r="R900" s="284">
        <v>1833.84</v>
      </c>
      <c r="S900" s="284">
        <v>0</v>
      </c>
      <c r="T900" s="27">
        <v>24044</v>
      </c>
      <c r="U900" s="53">
        <v>36</v>
      </c>
      <c r="V900" s="12">
        <v>39119090</v>
      </c>
      <c r="W900" s="20">
        <f>VLOOKUP(V900,'MASTER PUR-HSN'!$A$4:$E$506,5,FALSE)</f>
        <v>18</v>
      </c>
      <c r="X900" s="12" t="s">
        <v>1482</v>
      </c>
      <c r="Y900" s="41" t="str">
        <f>VLOOKUP(C900,'MASTER PURCHASE PARTY'!$B$4:$E$50002,4,FALSE)</f>
        <v>Local</v>
      </c>
    </row>
    <row r="901" spans="1:25">
      <c r="A901" s="45">
        <v>43647</v>
      </c>
      <c r="B901" s="35">
        <v>198</v>
      </c>
      <c r="C901" s="50" t="s">
        <v>806</v>
      </c>
      <c r="D901" s="41" t="str">
        <f>VLOOKUP(C901,'MASTER PURCHASE PARTY'!$B$4:$E$50002,2,FALSE)</f>
        <v>27AAECD2713N1ZK</v>
      </c>
      <c r="E901" s="51">
        <v>7887986552</v>
      </c>
      <c r="F901" s="69">
        <v>43670</v>
      </c>
      <c r="G901" s="69"/>
      <c r="H901" s="69"/>
      <c r="I901" s="69"/>
      <c r="J901" s="69"/>
      <c r="K901" s="69"/>
      <c r="L901" s="41" t="s">
        <v>787</v>
      </c>
      <c r="M901" s="12" t="s">
        <v>1545</v>
      </c>
      <c r="N901" s="28">
        <v>12500</v>
      </c>
      <c r="O901" s="20">
        <f t="shared" si="16"/>
        <v>2250</v>
      </c>
      <c r="P901" s="284">
        <v>0</v>
      </c>
      <c r="Q901" s="284">
        <v>1125</v>
      </c>
      <c r="R901" s="284">
        <v>1125</v>
      </c>
      <c r="S901" s="284">
        <v>0</v>
      </c>
      <c r="T901" s="27">
        <v>14750.32</v>
      </c>
      <c r="U901" s="53">
        <v>100</v>
      </c>
      <c r="V901" s="12">
        <v>38140010</v>
      </c>
      <c r="W901" s="20">
        <f>VLOOKUP(V901,'MASTER PUR-HSN'!$A$4:$E$506,5,FALSE)</f>
        <v>18</v>
      </c>
      <c r="X901" s="12" t="s">
        <v>1482</v>
      </c>
      <c r="Y901" s="41" t="str">
        <f>VLOOKUP(C901,'MASTER PURCHASE PARTY'!$B$4:$E$50002,4,FALSE)</f>
        <v>Local</v>
      </c>
    </row>
    <row r="902" spans="1:25">
      <c r="A902" s="45">
        <v>43647</v>
      </c>
      <c r="B902" s="35">
        <v>199</v>
      </c>
      <c r="C902" s="50" t="s">
        <v>789</v>
      </c>
      <c r="D902" s="41" t="str">
        <f>VLOOKUP(C902,'MASTER PURCHASE PARTY'!$B$4:$E$50002,2,FALSE)</f>
        <v>27AAACT1848E1ZH</v>
      </c>
      <c r="E902" s="56" t="s">
        <v>1158</v>
      </c>
      <c r="F902" s="69">
        <v>43670</v>
      </c>
      <c r="G902" s="69"/>
      <c r="H902" s="69"/>
      <c r="I902" s="69"/>
      <c r="J902" s="69"/>
      <c r="K902" s="69"/>
      <c r="L902" s="41" t="s">
        <v>787</v>
      </c>
      <c r="M902" s="12" t="s">
        <v>1545</v>
      </c>
      <c r="N902" s="28">
        <v>8015</v>
      </c>
      <c r="O902" s="20">
        <f t="shared" si="16"/>
        <v>2244.0000000000005</v>
      </c>
      <c r="P902" s="284">
        <v>0</v>
      </c>
      <c r="Q902" s="284">
        <v>1122.0000000000002</v>
      </c>
      <c r="R902" s="284">
        <v>1122.0000000000002</v>
      </c>
      <c r="S902" s="284">
        <v>0</v>
      </c>
      <c r="T902" s="27">
        <v>10259</v>
      </c>
      <c r="U902" s="53">
        <v>50</v>
      </c>
      <c r="V902" s="12">
        <v>87089900</v>
      </c>
      <c r="W902" s="20">
        <f>VLOOKUP(V902,'MASTER PUR-HSN'!$A$4:$E$506,5,FALSE)</f>
        <v>28</v>
      </c>
      <c r="X902" s="12" t="s">
        <v>1482</v>
      </c>
      <c r="Y902" s="41" t="str">
        <f>VLOOKUP(C902,'MASTER PURCHASE PARTY'!$B$4:$E$50002,4,FALSE)</f>
        <v>Local</v>
      </c>
    </row>
    <row r="903" spans="1:25">
      <c r="A903" s="45">
        <v>43647</v>
      </c>
      <c r="B903" s="35">
        <v>200</v>
      </c>
      <c r="C903" s="50" t="s">
        <v>789</v>
      </c>
      <c r="D903" s="41" t="str">
        <f>VLOOKUP(C903,'MASTER PURCHASE PARTY'!$B$4:$E$50002,2,FALSE)</f>
        <v>27AAACT1848E1ZH</v>
      </c>
      <c r="E903" s="56" t="s">
        <v>1159</v>
      </c>
      <c r="F903" s="69">
        <v>43670</v>
      </c>
      <c r="G903" s="69"/>
      <c r="H903" s="69"/>
      <c r="I903" s="69"/>
      <c r="J903" s="69"/>
      <c r="K903" s="69"/>
      <c r="L903" s="41" t="s">
        <v>787</v>
      </c>
      <c r="M903" s="12" t="s">
        <v>1545</v>
      </c>
      <c r="N903" s="28">
        <v>4208.96</v>
      </c>
      <c r="O903" s="20">
        <f t="shared" si="16"/>
        <v>1178.0087999999998</v>
      </c>
      <c r="P903" s="284">
        <v>0</v>
      </c>
      <c r="Q903" s="284">
        <v>589.00439999999992</v>
      </c>
      <c r="R903" s="284">
        <v>589.00439999999992</v>
      </c>
      <c r="S903" s="284">
        <v>0</v>
      </c>
      <c r="T903" s="27">
        <v>5386.9587999999994</v>
      </c>
      <c r="U903" s="53">
        <v>28</v>
      </c>
      <c r="V903" s="12">
        <v>87089900</v>
      </c>
      <c r="W903" s="20">
        <f>VLOOKUP(V903,'MASTER PUR-HSN'!$A$4:$E$506,5,FALSE)</f>
        <v>28</v>
      </c>
      <c r="X903" s="12" t="s">
        <v>1482</v>
      </c>
      <c r="Y903" s="41" t="str">
        <f>VLOOKUP(C903,'MASTER PURCHASE PARTY'!$B$4:$E$50002,4,FALSE)</f>
        <v>Local</v>
      </c>
    </row>
    <row r="904" spans="1:25">
      <c r="A904" s="45">
        <v>43647</v>
      </c>
      <c r="B904" s="35">
        <v>201</v>
      </c>
      <c r="C904" s="74" t="s">
        <v>1060</v>
      </c>
      <c r="D904" s="41" t="str">
        <f>VLOOKUP(C904,'MASTER PURCHASE PARTY'!$B$4:$E$50002,2,FALSE)</f>
        <v>27AAACV2420J1ZI</v>
      </c>
      <c r="E904" s="75">
        <v>2240094439</v>
      </c>
      <c r="F904" s="69">
        <v>43670</v>
      </c>
      <c r="G904" s="69"/>
      <c r="H904" s="69"/>
      <c r="I904" s="69"/>
      <c r="J904" s="69"/>
      <c r="K904" s="69"/>
      <c r="L904" s="41" t="s">
        <v>787</v>
      </c>
      <c r="M904" s="12" t="s">
        <v>1545</v>
      </c>
      <c r="N904" s="28">
        <v>4514.3999999999996</v>
      </c>
      <c r="O904" s="20">
        <f t="shared" si="16"/>
        <v>1264.0319999999999</v>
      </c>
      <c r="P904" s="284">
        <v>0</v>
      </c>
      <c r="Q904" s="284">
        <v>632.01599999999996</v>
      </c>
      <c r="R904" s="284">
        <v>632.01599999999996</v>
      </c>
      <c r="S904" s="284">
        <v>0</v>
      </c>
      <c r="T904" s="27">
        <v>5778.4419999999991</v>
      </c>
      <c r="U904" s="53">
        <v>528</v>
      </c>
      <c r="V904" s="12">
        <v>87142090</v>
      </c>
      <c r="W904" s="20">
        <f>VLOOKUP(V904,'MASTER PUR-HSN'!$A$4:$E$506,5,FALSE)</f>
        <v>28</v>
      </c>
      <c r="X904" s="12" t="s">
        <v>1482</v>
      </c>
      <c r="Y904" s="41" t="str">
        <f>VLOOKUP(C904,'MASTER PURCHASE PARTY'!$B$4:$E$50002,4,FALSE)</f>
        <v>Local</v>
      </c>
    </row>
    <row r="905" spans="1:25">
      <c r="A905" s="45">
        <v>43647</v>
      </c>
      <c r="B905" s="35">
        <v>202</v>
      </c>
      <c r="C905" s="74" t="s">
        <v>1060</v>
      </c>
      <c r="D905" s="41" t="str">
        <f>VLOOKUP(C905,'MASTER PURCHASE PARTY'!$B$4:$E$50002,2,FALSE)</f>
        <v>27AAACV2420J1ZI</v>
      </c>
      <c r="E905" s="75">
        <v>2240094440</v>
      </c>
      <c r="F905" s="69">
        <v>43670</v>
      </c>
      <c r="G905" s="69"/>
      <c r="H905" s="69"/>
      <c r="I905" s="69"/>
      <c r="J905" s="69"/>
      <c r="K905" s="69"/>
      <c r="L905" s="41" t="s">
        <v>787</v>
      </c>
      <c r="M905" s="12" t="s">
        <v>1545</v>
      </c>
      <c r="N905" s="28">
        <v>47611.8</v>
      </c>
      <c r="O905" s="20">
        <f t="shared" si="16"/>
        <v>13331.324000000002</v>
      </c>
      <c r="P905" s="284">
        <v>0</v>
      </c>
      <c r="Q905" s="284">
        <v>6665.6620000000012</v>
      </c>
      <c r="R905" s="284">
        <v>6665.6620000000012</v>
      </c>
      <c r="S905" s="284">
        <v>0</v>
      </c>
      <c r="T905" s="27">
        <v>60943.124000000011</v>
      </c>
      <c r="U905" s="53">
        <v>1620</v>
      </c>
      <c r="V905" s="12">
        <v>87142090</v>
      </c>
      <c r="W905" s="20">
        <f>VLOOKUP(V905,'MASTER PUR-HSN'!$A$4:$E$506,5,FALSE)</f>
        <v>28</v>
      </c>
      <c r="X905" s="12" t="s">
        <v>1482</v>
      </c>
      <c r="Y905" s="41" t="str">
        <f>VLOOKUP(C905,'MASTER PURCHASE PARTY'!$B$4:$E$50002,4,FALSE)</f>
        <v>Local</v>
      </c>
    </row>
    <row r="906" spans="1:25">
      <c r="A906" s="45">
        <v>43647</v>
      </c>
      <c r="B906" s="35">
        <v>203</v>
      </c>
      <c r="C906" s="50" t="s">
        <v>873</v>
      </c>
      <c r="D906" s="41" t="str">
        <f>VLOOKUP(C906,'MASTER PURCHASE PARTY'!$B$4:$E$50002,2,FALSE)</f>
        <v>27AACFA1881H1ZL</v>
      </c>
      <c r="E906" s="51">
        <v>4961</v>
      </c>
      <c r="F906" s="69">
        <v>43670</v>
      </c>
      <c r="G906" s="69"/>
      <c r="H906" s="69"/>
      <c r="I906" s="69"/>
      <c r="J906" s="69"/>
      <c r="K906" s="69"/>
      <c r="L906" s="41" t="s">
        <v>787</v>
      </c>
      <c r="M906" s="12" t="s">
        <v>1545</v>
      </c>
      <c r="N906" s="28">
        <v>7217.5</v>
      </c>
      <c r="O906" s="20">
        <f t="shared" si="16"/>
        <v>2020.8999999999999</v>
      </c>
      <c r="P906" s="284">
        <v>0</v>
      </c>
      <c r="Q906" s="284">
        <v>1010.4499999999999</v>
      </c>
      <c r="R906" s="284">
        <v>1010.4499999999999</v>
      </c>
      <c r="S906" s="284">
        <v>0</v>
      </c>
      <c r="T906" s="27">
        <v>9238.4000000000015</v>
      </c>
      <c r="U906" s="53">
        <v>2350</v>
      </c>
      <c r="V906" s="12">
        <v>87141900</v>
      </c>
      <c r="W906" s="20">
        <f>VLOOKUP(V906,'MASTER PUR-HSN'!$A$4:$E$506,5,FALSE)</f>
        <v>28</v>
      </c>
      <c r="X906" s="12" t="s">
        <v>1482</v>
      </c>
      <c r="Y906" s="41" t="str">
        <f>VLOOKUP(C906,'MASTER PURCHASE PARTY'!$B$4:$E$50002,4,FALSE)</f>
        <v>Local</v>
      </c>
    </row>
    <row r="907" spans="1:25">
      <c r="A907" s="45">
        <v>43647</v>
      </c>
      <c r="B907" s="35">
        <v>204</v>
      </c>
      <c r="C907" s="50" t="s">
        <v>873</v>
      </c>
      <c r="D907" s="41" t="str">
        <f>VLOOKUP(C907,'MASTER PURCHASE PARTY'!$B$4:$E$50002,2,FALSE)</f>
        <v>27AACFA1881H1ZL</v>
      </c>
      <c r="E907" s="51">
        <v>4979</v>
      </c>
      <c r="F907" s="69">
        <v>43671</v>
      </c>
      <c r="G907" s="69"/>
      <c r="H907" s="69"/>
      <c r="I907" s="69"/>
      <c r="J907" s="69"/>
      <c r="K907" s="69"/>
      <c r="L907" s="41" t="s">
        <v>787</v>
      </c>
      <c r="M907" s="12" t="s">
        <v>1545</v>
      </c>
      <c r="N907" s="28">
        <v>7488</v>
      </c>
      <c r="O907" s="20">
        <f t="shared" si="16"/>
        <v>2096.64</v>
      </c>
      <c r="P907" s="284">
        <v>0</v>
      </c>
      <c r="Q907" s="284">
        <v>1048.32</v>
      </c>
      <c r="R907" s="284">
        <v>1048.32</v>
      </c>
      <c r="S907" s="284">
        <v>0</v>
      </c>
      <c r="T907" s="27">
        <v>9584.64</v>
      </c>
      <c r="U907" s="53">
        <v>2800</v>
      </c>
      <c r="V907" s="12">
        <v>87141900</v>
      </c>
      <c r="W907" s="20">
        <f>VLOOKUP(V907,'MASTER PUR-HSN'!$A$4:$E$506,5,FALSE)</f>
        <v>28</v>
      </c>
      <c r="X907" s="12" t="s">
        <v>1482</v>
      </c>
      <c r="Y907" s="41" t="str">
        <f>VLOOKUP(C907,'MASTER PURCHASE PARTY'!$B$4:$E$50002,4,FALSE)</f>
        <v>Local</v>
      </c>
    </row>
    <row r="908" spans="1:25">
      <c r="A908" s="45">
        <v>43647</v>
      </c>
      <c r="B908" s="35">
        <v>205</v>
      </c>
      <c r="C908" s="50" t="s">
        <v>796</v>
      </c>
      <c r="D908" s="41" t="str">
        <f>VLOOKUP(C908,'MASTER PURCHASE PARTY'!$B$4:$E$50002,2,FALSE)</f>
        <v>27AAMFC2124K1ZG</v>
      </c>
      <c r="E908" s="51">
        <v>1165</v>
      </c>
      <c r="F908" s="69">
        <v>43671</v>
      </c>
      <c r="G908" s="69"/>
      <c r="H908" s="69"/>
      <c r="I908" s="69"/>
      <c r="J908" s="69"/>
      <c r="K908" s="69"/>
      <c r="L908" s="41" t="s">
        <v>787</v>
      </c>
      <c r="M908" s="12" t="s">
        <v>1545</v>
      </c>
      <c r="N908" s="28">
        <v>1358.1</v>
      </c>
      <c r="O908" s="20">
        <f t="shared" si="16"/>
        <v>244.458</v>
      </c>
      <c r="P908" s="284">
        <v>0</v>
      </c>
      <c r="Q908" s="284">
        <v>122.229</v>
      </c>
      <c r="R908" s="284">
        <v>122.229</v>
      </c>
      <c r="S908" s="284">
        <v>0</v>
      </c>
      <c r="T908" s="27">
        <v>1602.558</v>
      </c>
      <c r="U908" s="53">
        <v>1006</v>
      </c>
      <c r="V908" s="12">
        <v>4811</v>
      </c>
      <c r="W908" s="20">
        <f>VLOOKUP(V908,'MASTER PUR-HSN'!$A$4:$E$506,5,FALSE)</f>
        <v>18</v>
      </c>
      <c r="X908" s="12" t="s">
        <v>1482</v>
      </c>
      <c r="Y908" s="41" t="str">
        <f>VLOOKUP(C908,'MASTER PURCHASE PARTY'!$B$4:$E$50002,4,FALSE)</f>
        <v>Local</v>
      </c>
    </row>
    <row r="909" spans="1:25">
      <c r="A909" s="45">
        <v>43647</v>
      </c>
      <c r="B909" s="35">
        <v>206</v>
      </c>
      <c r="C909" s="50" t="s">
        <v>806</v>
      </c>
      <c r="D909" s="41" t="str">
        <f>VLOOKUP(C909,'MASTER PURCHASE PARTY'!$B$4:$E$50002,2,FALSE)</f>
        <v>27AAECD2713N1ZK</v>
      </c>
      <c r="E909" s="51">
        <v>7887986596</v>
      </c>
      <c r="F909" s="69">
        <v>43671</v>
      </c>
      <c r="G909" s="69"/>
      <c r="H909" s="69"/>
      <c r="I909" s="69"/>
      <c r="J909" s="69"/>
      <c r="K909" s="69"/>
      <c r="L909" s="41" t="s">
        <v>787</v>
      </c>
      <c r="M909" s="12" t="s">
        <v>1545</v>
      </c>
      <c r="N909" s="28">
        <v>9000</v>
      </c>
      <c r="O909" s="20">
        <f t="shared" si="16"/>
        <v>1620</v>
      </c>
      <c r="P909" s="284">
        <v>0</v>
      </c>
      <c r="Q909" s="284">
        <v>810</v>
      </c>
      <c r="R909" s="284">
        <v>810</v>
      </c>
      <c r="S909" s="284">
        <v>0</v>
      </c>
      <c r="T909" s="27">
        <v>10620</v>
      </c>
      <c r="U909" s="53">
        <v>20</v>
      </c>
      <c r="V909" s="12">
        <v>32082090</v>
      </c>
      <c r="W909" s="20">
        <f>VLOOKUP(V909,'MASTER PUR-HSN'!$A$4:$E$506,5,FALSE)</f>
        <v>18</v>
      </c>
      <c r="X909" s="12" t="s">
        <v>1482</v>
      </c>
      <c r="Y909" s="41" t="str">
        <f>VLOOKUP(C909,'MASTER PURCHASE PARTY'!$B$4:$E$50002,4,FALSE)</f>
        <v>Local</v>
      </c>
    </row>
    <row r="910" spans="1:25">
      <c r="A910" s="45">
        <v>43647</v>
      </c>
      <c r="B910" s="35">
        <v>207</v>
      </c>
      <c r="C910" s="50" t="s">
        <v>786</v>
      </c>
      <c r="D910" s="41" t="str">
        <f>VLOOKUP(C910,'MASTER PURCHASE PARTY'!$B$4:$E$50002,2,FALSE)</f>
        <v>27AAECM8871A1ZF</v>
      </c>
      <c r="E910" s="51">
        <v>192003998</v>
      </c>
      <c r="F910" s="69">
        <v>43672</v>
      </c>
      <c r="G910" s="69"/>
      <c r="H910" s="69"/>
      <c r="I910" s="69"/>
      <c r="J910" s="69"/>
      <c r="K910" s="69"/>
      <c r="L910" s="41" t="s">
        <v>787</v>
      </c>
      <c r="M910" s="12" t="s">
        <v>1545</v>
      </c>
      <c r="N910" s="28">
        <v>14569.6</v>
      </c>
      <c r="O910" s="20">
        <f t="shared" si="16"/>
        <v>4079.4879999999998</v>
      </c>
      <c r="P910" s="284">
        <v>0</v>
      </c>
      <c r="Q910" s="284">
        <v>2039.7439999999999</v>
      </c>
      <c r="R910" s="284">
        <v>2039.7439999999999</v>
      </c>
      <c r="S910" s="284">
        <v>0</v>
      </c>
      <c r="T910" s="27">
        <v>18649.078000000001</v>
      </c>
      <c r="U910" s="53">
        <v>10</v>
      </c>
      <c r="V910" s="12">
        <v>87089900</v>
      </c>
      <c r="W910" s="20">
        <f>VLOOKUP(V910,'MASTER PUR-HSN'!$A$4:$E$506,5,FALSE)</f>
        <v>28</v>
      </c>
      <c r="X910" s="12" t="s">
        <v>1482</v>
      </c>
      <c r="Y910" s="41" t="str">
        <f>VLOOKUP(C910,'MASTER PURCHASE PARTY'!$B$4:$E$50002,4,FALSE)</f>
        <v>Local</v>
      </c>
    </row>
    <row r="911" spans="1:25">
      <c r="A911" s="45">
        <v>43647</v>
      </c>
      <c r="B911" s="35">
        <v>208</v>
      </c>
      <c r="C911" s="50" t="s">
        <v>786</v>
      </c>
      <c r="D911" s="41" t="str">
        <f>VLOOKUP(C911,'MASTER PURCHASE PARTY'!$B$4:$E$50002,2,FALSE)</f>
        <v>27AAECM8871A1ZF</v>
      </c>
      <c r="E911" s="51">
        <v>192004008</v>
      </c>
      <c r="F911" s="69">
        <v>43672</v>
      </c>
      <c r="G911" s="69"/>
      <c r="H911" s="69"/>
      <c r="I911" s="69"/>
      <c r="J911" s="69"/>
      <c r="K911" s="69"/>
      <c r="L911" s="41" t="s">
        <v>787</v>
      </c>
      <c r="M911" s="12" t="s">
        <v>1545</v>
      </c>
      <c r="N911" s="28">
        <v>17483.52</v>
      </c>
      <c r="O911" s="20">
        <f t="shared" si="16"/>
        <v>4895.3856000000005</v>
      </c>
      <c r="P911" s="284">
        <v>0</v>
      </c>
      <c r="Q911" s="284">
        <v>2447.6928000000003</v>
      </c>
      <c r="R911" s="284">
        <v>2447.6928000000003</v>
      </c>
      <c r="S911" s="284">
        <v>0</v>
      </c>
      <c r="T911" s="27">
        <v>22378.895600000003</v>
      </c>
      <c r="U911" s="53">
        <v>12</v>
      </c>
      <c r="V911" s="12">
        <v>87089900</v>
      </c>
      <c r="W911" s="20">
        <f>VLOOKUP(V911,'MASTER PUR-HSN'!$A$4:$E$506,5,FALSE)</f>
        <v>28</v>
      </c>
      <c r="X911" s="12" t="s">
        <v>1482</v>
      </c>
      <c r="Y911" s="41" t="str">
        <f>VLOOKUP(C911,'MASTER PURCHASE PARTY'!$B$4:$E$50002,4,FALSE)</f>
        <v>Local</v>
      </c>
    </row>
    <row r="912" spans="1:25">
      <c r="A912" s="45">
        <v>43647</v>
      </c>
      <c r="B912" s="35">
        <v>209</v>
      </c>
      <c r="C912" s="50" t="s">
        <v>786</v>
      </c>
      <c r="D912" s="41" t="str">
        <f>VLOOKUP(C912,'MASTER PURCHASE PARTY'!$B$4:$E$50002,2,FALSE)</f>
        <v>27AAECM8871A1ZF</v>
      </c>
      <c r="E912" s="51">
        <v>192004011</v>
      </c>
      <c r="F912" s="69">
        <v>43672</v>
      </c>
      <c r="G912" s="69"/>
      <c r="H912" s="69"/>
      <c r="I912" s="69"/>
      <c r="J912" s="69"/>
      <c r="K912" s="69"/>
      <c r="L912" s="41" t="s">
        <v>787</v>
      </c>
      <c r="M912" s="12" t="s">
        <v>1545</v>
      </c>
      <c r="N912" s="28">
        <v>17483.52</v>
      </c>
      <c r="O912" s="20">
        <f t="shared" ref="O912:O955" si="17">+P912+Q912+R912+S912</f>
        <v>4895.3856000000005</v>
      </c>
      <c r="P912" s="284">
        <v>0</v>
      </c>
      <c r="Q912" s="284">
        <v>2447.6928000000003</v>
      </c>
      <c r="R912" s="284">
        <v>2447.6928000000003</v>
      </c>
      <c r="S912" s="284">
        <v>0</v>
      </c>
      <c r="T912" s="27">
        <v>22378.895600000003</v>
      </c>
      <c r="U912" s="53">
        <v>12</v>
      </c>
      <c r="V912" s="12">
        <v>87089900</v>
      </c>
      <c r="W912" s="20">
        <f>VLOOKUP(V912,'MASTER PUR-HSN'!$A$4:$E$506,5,FALSE)</f>
        <v>28</v>
      </c>
      <c r="X912" s="12" t="s">
        <v>1482</v>
      </c>
      <c r="Y912" s="41" t="str">
        <f>VLOOKUP(C912,'MASTER PURCHASE PARTY'!$B$4:$E$50002,4,FALSE)</f>
        <v>Local</v>
      </c>
    </row>
    <row r="913" spans="1:25">
      <c r="A913" s="45">
        <v>43647</v>
      </c>
      <c r="B913" s="35">
        <v>210</v>
      </c>
      <c r="C913" s="50" t="s">
        <v>823</v>
      </c>
      <c r="D913" s="41" t="str">
        <f>VLOOKUP(C913,'MASTER PURCHASE PARTY'!$B$4:$E$50002,2,FALSE)</f>
        <v>27AAACG1376N1ZC</v>
      </c>
      <c r="E913" s="56" t="s">
        <v>1160</v>
      </c>
      <c r="F913" s="69">
        <v>43671</v>
      </c>
      <c r="G913" s="69"/>
      <c r="H913" s="69"/>
      <c r="I913" s="69"/>
      <c r="J913" s="69"/>
      <c r="K913" s="69"/>
      <c r="L913" s="41" t="s">
        <v>787</v>
      </c>
      <c r="M913" s="12" t="s">
        <v>1545</v>
      </c>
      <c r="N913" s="28">
        <v>18480</v>
      </c>
      <c r="O913" s="20">
        <f t="shared" si="17"/>
        <v>3326.4</v>
      </c>
      <c r="P913" s="284">
        <v>0</v>
      </c>
      <c r="Q913" s="284">
        <v>1663.2</v>
      </c>
      <c r="R913" s="284">
        <v>1663.2</v>
      </c>
      <c r="S913" s="284">
        <v>0</v>
      </c>
      <c r="T913" s="27">
        <v>21806</v>
      </c>
      <c r="U913" s="53">
        <v>200</v>
      </c>
      <c r="V913" s="12">
        <v>38140010</v>
      </c>
      <c r="W913" s="20">
        <f>VLOOKUP(V913,'MASTER PUR-HSN'!$A$4:$E$506,5,FALSE)</f>
        <v>18</v>
      </c>
      <c r="X913" s="12" t="s">
        <v>1482</v>
      </c>
      <c r="Y913" s="41" t="str">
        <f>VLOOKUP(C913,'MASTER PURCHASE PARTY'!$B$4:$E$50002,4,FALSE)</f>
        <v>Local</v>
      </c>
    </row>
    <row r="914" spans="1:25">
      <c r="A914" s="45">
        <v>43647</v>
      </c>
      <c r="B914" s="35">
        <v>211</v>
      </c>
      <c r="C914" s="50" t="s">
        <v>823</v>
      </c>
      <c r="D914" s="41" t="str">
        <f>VLOOKUP(C914,'MASTER PURCHASE PARTY'!$B$4:$E$50002,2,FALSE)</f>
        <v>27AAACG1376N1ZC</v>
      </c>
      <c r="E914" s="56" t="s">
        <v>1161</v>
      </c>
      <c r="F914" s="69">
        <v>43671</v>
      </c>
      <c r="G914" s="69"/>
      <c r="H914" s="69"/>
      <c r="I914" s="69"/>
      <c r="J914" s="69"/>
      <c r="K914" s="69"/>
      <c r="L914" s="41" t="s">
        <v>787</v>
      </c>
      <c r="M914" s="12" t="s">
        <v>1545</v>
      </c>
      <c r="N914" s="28">
        <v>146664</v>
      </c>
      <c r="O914" s="20">
        <f t="shared" si="17"/>
        <v>26399.52</v>
      </c>
      <c r="P914" s="284">
        <v>0</v>
      </c>
      <c r="Q914" s="284">
        <v>13199.76</v>
      </c>
      <c r="R914" s="284">
        <v>13199.76</v>
      </c>
      <c r="S914" s="284">
        <v>0</v>
      </c>
      <c r="T914" s="27">
        <v>173064.00000000003</v>
      </c>
      <c r="U914" s="53">
        <v>504</v>
      </c>
      <c r="V914" s="12">
        <v>32082090</v>
      </c>
      <c r="W914" s="20">
        <f>VLOOKUP(V914,'MASTER PUR-HSN'!$A$4:$E$506,5,FALSE)</f>
        <v>18</v>
      </c>
      <c r="X914" s="12" t="s">
        <v>1482</v>
      </c>
      <c r="Y914" s="41" t="str">
        <f>VLOOKUP(C914,'MASTER PURCHASE PARTY'!$B$4:$E$50002,4,FALSE)</f>
        <v>Local</v>
      </c>
    </row>
    <row r="915" spans="1:25">
      <c r="A915" s="45">
        <v>43647</v>
      </c>
      <c r="B915" s="35">
        <v>212</v>
      </c>
      <c r="C915" s="50" t="s">
        <v>922</v>
      </c>
      <c r="D915" s="41" t="str">
        <f>VLOOKUP(C915,'MASTER PURCHASE PARTY'!$B$4:$E$50002,2,FALSE)</f>
        <v>27AAZFM6461A1ZY</v>
      </c>
      <c r="E915" s="51">
        <v>3142</v>
      </c>
      <c r="F915" s="69">
        <v>43672</v>
      </c>
      <c r="G915" s="69"/>
      <c r="H915" s="69"/>
      <c r="I915" s="69"/>
      <c r="J915" s="69"/>
      <c r="K915" s="69"/>
      <c r="L915" s="41" t="s">
        <v>787</v>
      </c>
      <c r="M915" s="12" t="s">
        <v>1545</v>
      </c>
      <c r="N915" s="28">
        <v>43421.4</v>
      </c>
      <c r="O915" s="20">
        <f t="shared" si="17"/>
        <v>12157.992</v>
      </c>
      <c r="P915" s="284">
        <v>0</v>
      </c>
      <c r="Q915" s="284">
        <v>6078.9960000000001</v>
      </c>
      <c r="R915" s="284">
        <v>6078.9960000000001</v>
      </c>
      <c r="S915" s="284">
        <v>0</v>
      </c>
      <c r="T915" s="27">
        <v>55579.402000000002</v>
      </c>
      <c r="U915" s="53">
        <v>1020</v>
      </c>
      <c r="V915" s="12">
        <v>87082900</v>
      </c>
      <c r="W915" s="20">
        <f>VLOOKUP(V915,'MASTER PUR-HSN'!$A$4:$E$506,5,FALSE)</f>
        <v>28</v>
      </c>
      <c r="X915" s="12" t="s">
        <v>1482</v>
      </c>
      <c r="Y915" s="41" t="str">
        <f>VLOOKUP(C915,'MASTER PURCHASE PARTY'!$B$4:$E$50002,4,FALSE)</f>
        <v>Local</v>
      </c>
    </row>
    <row r="916" spans="1:25">
      <c r="A916" s="45">
        <v>43647</v>
      </c>
      <c r="B916" s="35">
        <v>213</v>
      </c>
      <c r="C916" s="50" t="s">
        <v>873</v>
      </c>
      <c r="D916" s="41" t="str">
        <f>VLOOKUP(C916,'MASTER PURCHASE PARTY'!$B$4:$E$50002,2,FALSE)</f>
        <v>27AACFA1881H1ZL</v>
      </c>
      <c r="E916" s="51">
        <v>5040</v>
      </c>
      <c r="F916" s="69">
        <v>43672</v>
      </c>
      <c r="G916" s="69"/>
      <c r="H916" s="69"/>
      <c r="I916" s="69"/>
      <c r="J916" s="69"/>
      <c r="K916" s="69"/>
      <c r="L916" s="41" t="s">
        <v>787</v>
      </c>
      <c r="M916" s="12" t="s">
        <v>1545</v>
      </c>
      <c r="N916" s="28">
        <v>14088</v>
      </c>
      <c r="O916" s="20">
        <f t="shared" si="17"/>
        <v>3944.64</v>
      </c>
      <c r="P916" s="284">
        <v>0</v>
      </c>
      <c r="Q916" s="284">
        <v>1972.32</v>
      </c>
      <c r="R916" s="284">
        <v>1972.32</v>
      </c>
      <c r="S916" s="284">
        <v>0</v>
      </c>
      <c r="T916" s="27">
        <v>18032.64</v>
      </c>
      <c r="U916" s="53">
        <v>5600</v>
      </c>
      <c r="V916" s="12">
        <v>87141900</v>
      </c>
      <c r="W916" s="20">
        <f>VLOOKUP(V916,'MASTER PUR-HSN'!$A$4:$E$506,5,FALSE)</f>
        <v>28</v>
      </c>
      <c r="X916" s="12" t="s">
        <v>1482</v>
      </c>
      <c r="Y916" s="41" t="str">
        <f>VLOOKUP(C916,'MASTER PURCHASE PARTY'!$B$4:$E$50002,4,FALSE)</f>
        <v>Local</v>
      </c>
    </row>
    <row r="917" spans="1:25">
      <c r="A917" s="45">
        <v>43647</v>
      </c>
      <c r="B917" s="35">
        <v>214</v>
      </c>
      <c r="C917" s="50" t="s">
        <v>873</v>
      </c>
      <c r="D917" s="41" t="str">
        <f>VLOOKUP(C917,'MASTER PURCHASE PARTY'!$B$4:$E$50002,2,FALSE)</f>
        <v>27AACFA1881H1ZL</v>
      </c>
      <c r="E917" s="51">
        <v>5070</v>
      </c>
      <c r="F917" s="69">
        <v>43672</v>
      </c>
      <c r="G917" s="69"/>
      <c r="H917" s="69"/>
      <c r="I917" s="69"/>
      <c r="J917" s="69"/>
      <c r="K917" s="69"/>
      <c r="L917" s="41" t="s">
        <v>787</v>
      </c>
      <c r="M917" s="12" t="s">
        <v>1545</v>
      </c>
      <c r="N917" s="28">
        <v>7953</v>
      </c>
      <c r="O917" s="20">
        <f t="shared" si="17"/>
        <v>2226.84</v>
      </c>
      <c r="P917" s="284">
        <v>0</v>
      </c>
      <c r="Q917" s="284">
        <v>1113.42</v>
      </c>
      <c r="R917" s="284">
        <v>1113.42</v>
      </c>
      <c r="S917" s="284">
        <v>0</v>
      </c>
      <c r="T917" s="27">
        <v>10179.84</v>
      </c>
      <c r="U917" s="53">
        <v>3300</v>
      </c>
      <c r="V917" s="12">
        <v>87141900</v>
      </c>
      <c r="W917" s="20">
        <f>VLOOKUP(V917,'MASTER PUR-HSN'!$A$4:$E$506,5,FALSE)</f>
        <v>28</v>
      </c>
      <c r="X917" s="12" t="s">
        <v>1482</v>
      </c>
      <c r="Y917" s="41" t="str">
        <f>VLOOKUP(C917,'MASTER PURCHASE PARTY'!$B$4:$E$50002,4,FALSE)</f>
        <v>Local</v>
      </c>
    </row>
    <row r="918" spans="1:25">
      <c r="A918" s="45">
        <v>43647</v>
      </c>
      <c r="B918" s="35">
        <v>215</v>
      </c>
      <c r="C918" s="50" t="s">
        <v>812</v>
      </c>
      <c r="D918" s="41" t="str">
        <f>VLOOKUP(C918,'MASTER PURCHASE PARTY'!$B$4:$E$50002,2,FALSE)</f>
        <v>27AAACH4211R1ZF</v>
      </c>
      <c r="E918" s="51">
        <v>5510052777</v>
      </c>
      <c r="F918" s="69">
        <v>43672</v>
      </c>
      <c r="G918" s="69"/>
      <c r="H918" s="69"/>
      <c r="I918" s="69"/>
      <c r="J918" s="69"/>
      <c r="K918" s="69"/>
      <c r="L918" s="41" t="s">
        <v>787</v>
      </c>
      <c r="M918" s="12" t="s">
        <v>1545</v>
      </c>
      <c r="N918" s="28">
        <v>39816</v>
      </c>
      <c r="O918" s="20">
        <f t="shared" si="17"/>
        <v>7166.88</v>
      </c>
      <c r="P918" s="284">
        <v>0</v>
      </c>
      <c r="Q918" s="284">
        <v>3583.44</v>
      </c>
      <c r="R918" s="284">
        <v>3583.44</v>
      </c>
      <c r="S918" s="284">
        <v>0</v>
      </c>
      <c r="T918" s="27">
        <v>46982.880000000005</v>
      </c>
      <c r="U918" s="53">
        <v>3600</v>
      </c>
      <c r="V918" s="12">
        <v>85129000</v>
      </c>
      <c r="W918" s="20">
        <f>VLOOKUP(V918,'MASTER PUR-HSN'!$A$4:$E$506,5,FALSE)</f>
        <v>18</v>
      </c>
      <c r="X918" s="12" t="s">
        <v>1482</v>
      </c>
      <c r="Y918" s="41" t="str">
        <f>VLOOKUP(C918,'MASTER PURCHASE PARTY'!$B$4:$E$50002,4,FALSE)</f>
        <v>Local</v>
      </c>
    </row>
    <row r="919" spans="1:25">
      <c r="A919" s="45">
        <v>43647</v>
      </c>
      <c r="B919" s="35">
        <v>216</v>
      </c>
      <c r="C919" s="74" t="s">
        <v>1162</v>
      </c>
      <c r="D919" s="41" t="str">
        <f>VLOOKUP(C919,'MASTER PURCHASE PARTY'!$B$4:$E$50002,2,FALSE)</f>
        <v>27AABFR5119A1ZO</v>
      </c>
      <c r="E919" s="51" t="s">
        <v>1164</v>
      </c>
      <c r="F919" s="69">
        <v>43673</v>
      </c>
      <c r="G919" s="69"/>
      <c r="H919" s="69"/>
      <c r="I919" s="69"/>
      <c r="J919" s="69"/>
      <c r="K919" s="69"/>
      <c r="L919" s="41" t="s">
        <v>787</v>
      </c>
      <c r="M919" s="12" t="s">
        <v>1545</v>
      </c>
      <c r="N919" s="28">
        <v>898.4</v>
      </c>
      <c r="O919" s="20">
        <f t="shared" si="17"/>
        <v>161.71199999999999</v>
      </c>
      <c r="P919" s="284">
        <v>0</v>
      </c>
      <c r="Q919" s="284">
        <v>80.855999999999995</v>
      </c>
      <c r="R919" s="284">
        <v>80.855999999999995</v>
      </c>
      <c r="S919" s="284">
        <v>0</v>
      </c>
      <c r="T919" s="27">
        <v>1060.1220000000001</v>
      </c>
      <c r="U919" s="53">
        <v>10</v>
      </c>
      <c r="V919" s="12">
        <v>38140010</v>
      </c>
      <c r="W919" s="20">
        <f>VLOOKUP(V919,'MASTER PUR-HSN'!$A$4:$E$506,5,FALSE)</f>
        <v>18</v>
      </c>
      <c r="X919" s="12" t="s">
        <v>1482</v>
      </c>
      <c r="Y919" s="41" t="str">
        <f>VLOOKUP(C919,'MASTER PURCHASE PARTY'!$B$4:$E$50002,4,FALSE)</f>
        <v>Local</v>
      </c>
    </row>
    <row r="920" spans="1:25">
      <c r="A920" s="45">
        <v>43647</v>
      </c>
      <c r="B920" s="35">
        <v>217</v>
      </c>
      <c r="C920" s="50" t="s">
        <v>786</v>
      </c>
      <c r="D920" s="41" t="str">
        <f>VLOOKUP(C920,'MASTER PURCHASE PARTY'!$B$4:$E$50002,2,FALSE)</f>
        <v>27AAECM8871A1ZF</v>
      </c>
      <c r="E920" s="51">
        <v>192004047</v>
      </c>
      <c r="F920" s="69">
        <v>43673</v>
      </c>
      <c r="G920" s="69"/>
      <c r="H920" s="69"/>
      <c r="I920" s="69"/>
      <c r="J920" s="69"/>
      <c r="K920" s="69"/>
      <c r="L920" s="41" t="s">
        <v>787</v>
      </c>
      <c r="M920" s="12" t="s">
        <v>1545</v>
      </c>
      <c r="N920" s="28">
        <v>17483.52</v>
      </c>
      <c r="O920" s="20">
        <f t="shared" si="17"/>
        <v>4895.3856000000005</v>
      </c>
      <c r="P920" s="284">
        <v>0</v>
      </c>
      <c r="Q920" s="284">
        <v>2447.6928000000003</v>
      </c>
      <c r="R920" s="284">
        <v>2447.6928000000003</v>
      </c>
      <c r="S920" s="284">
        <v>0</v>
      </c>
      <c r="T920" s="27">
        <v>22378.895600000003</v>
      </c>
      <c r="U920" s="53">
        <v>12</v>
      </c>
      <c r="V920" s="12">
        <v>87089900</v>
      </c>
      <c r="W920" s="20">
        <f>VLOOKUP(V920,'MASTER PUR-HSN'!$A$4:$E$506,5,FALSE)</f>
        <v>28</v>
      </c>
      <c r="X920" s="12" t="s">
        <v>1482</v>
      </c>
      <c r="Y920" s="41" t="str">
        <f>VLOOKUP(C920,'MASTER PURCHASE PARTY'!$B$4:$E$50002,4,FALSE)</f>
        <v>Local</v>
      </c>
    </row>
    <row r="921" spans="1:25">
      <c r="A921" s="45">
        <v>43647</v>
      </c>
      <c r="B921" s="35">
        <v>218</v>
      </c>
      <c r="C921" s="50" t="s">
        <v>786</v>
      </c>
      <c r="D921" s="41" t="str">
        <f>VLOOKUP(C921,'MASTER PURCHASE PARTY'!$B$4:$E$50002,2,FALSE)</f>
        <v>27AAECM8871A1ZF</v>
      </c>
      <c r="E921" s="51">
        <v>192004048</v>
      </c>
      <c r="F921" s="69">
        <v>43673</v>
      </c>
      <c r="G921" s="69"/>
      <c r="H921" s="69"/>
      <c r="I921" s="69"/>
      <c r="J921" s="69"/>
      <c r="K921" s="69"/>
      <c r="L921" s="41" t="s">
        <v>787</v>
      </c>
      <c r="M921" s="12" t="s">
        <v>1545</v>
      </c>
      <c r="N921" s="28">
        <v>17483.52</v>
      </c>
      <c r="O921" s="20">
        <f t="shared" si="17"/>
        <v>4895.3856000000005</v>
      </c>
      <c r="P921" s="284">
        <v>0</v>
      </c>
      <c r="Q921" s="284">
        <v>2447.6928000000003</v>
      </c>
      <c r="R921" s="284">
        <v>2447.6928000000003</v>
      </c>
      <c r="S921" s="284">
        <v>0</v>
      </c>
      <c r="T921" s="27">
        <v>22378.895600000003</v>
      </c>
      <c r="U921" s="53">
        <v>12</v>
      </c>
      <c r="V921" s="12">
        <v>87089900</v>
      </c>
      <c r="W921" s="20">
        <f>VLOOKUP(V921,'MASTER PUR-HSN'!$A$4:$E$506,5,FALSE)</f>
        <v>28</v>
      </c>
      <c r="X921" s="12" t="s">
        <v>1482</v>
      </c>
      <c r="Y921" s="41" t="str">
        <f>VLOOKUP(C921,'MASTER PURCHASE PARTY'!$B$4:$E$50002,4,FALSE)</f>
        <v>Local</v>
      </c>
    </row>
    <row r="922" spans="1:25">
      <c r="A922" s="45">
        <v>43647</v>
      </c>
      <c r="B922" s="35">
        <v>219</v>
      </c>
      <c r="C922" s="50" t="s">
        <v>789</v>
      </c>
      <c r="D922" s="41" t="str">
        <f>VLOOKUP(C922,'MASTER PURCHASE PARTY'!$B$4:$E$50002,2,FALSE)</f>
        <v>27AAACT1848E1ZH</v>
      </c>
      <c r="E922" s="56" t="s">
        <v>1165</v>
      </c>
      <c r="F922" s="69">
        <v>43673</v>
      </c>
      <c r="G922" s="69"/>
      <c r="H922" s="69"/>
      <c r="I922" s="69"/>
      <c r="J922" s="69"/>
      <c r="K922" s="69"/>
      <c r="L922" s="41" t="s">
        <v>787</v>
      </c>
      <c r="M922" s="12" t="s">
        <v>1545</v>
      </c>
      <c r="N922" s="28">
        <v>5129.6000000000004</v>
      </c>
      <c r="O922" s="20">
        <f t="shared" si="17"/>
        <v>1436.0080000000003</v>
      </c>
      <c r="P922" s="284">
        <v>0</v>
      </c>
      <c r="Q922" s="284">
        <v>718.00400000000013</v>
      </c>
      <c r="R922" s="284">
        <v>718.00400000000013</v>
      </c>
      <c r="S922" s="284">
        <v>0</v>
      </c>
      <c r="T922" s="27">
        <v>6565.598</v>
      </c>
      <c r="U922" s="53">
        <v>32</v>
      </c>
      <c r="V922" s="12">
        <v>87089900</v>
      </c>
      <c r="W922" s="20">
        <f>VLOOKUP(V922,'MASTER PUR-HSN'!$A$4:$E$506,5,FALSE)</f>
        <v>28</v>
      </c>
      <c r="X922" s="12" t="s">
        <v>1482</v>
      </c>
      <c r="Y922" s="41" t="str">
        <f>VLOOKUP(C922,'MASTER PURCHASE PARTY'!$B$4:$E$50002,4,FALSE)</f>
        <v>Local</v>
      </c>
    </row>
    <row r="923" spans="1:25">
      <c r="A923" s="45">
        <v>43647</v>
      </c>
      <c r="B923" s="35">
        <v>220</v>
      </c>
      <c r="C923" s="50" t="s">
        <v>789</v>
      </c>
      <c r="D923" s="41" t="str">
        <f>VLOOKUP(C923,'MASTER PURCHASE PARTY'!$B$4:$E$50002,2,FALSE)</f>
        <v>27AAACT1848E1ZH</v>
      </c>
      <c r="E923" s="56" t="s">
        <v>1166</v>
      </c>
      <c r="F923" s="69">
        <v>43673</v>
      </c>
      <c r="G923" s="69"/>
      <c r="H923" s="69"/>
      <c r="I923" s="69"/>
      <c r="J923" s="69"/>
      <c r="K923" s="69"/>
      <c r="L923" s="41" t="s">
        <v>787</v>
      </c>
      <c r="M923" s="12" t="s">
        <v>1545</v>
      </c>
      <c r="N923" s="28">
        <v>6012.8</v>
      </c>
      <c r="O923" s="20">
        <f t="shared" si="17"/>
        <v>1684.0040000000001</v>
      </c>
      <c r="P923" s="284">
        <v>0</v>
      </c>
      <c r="Q923" s="284">
        <v>842.00200000000007</v>
      </c>
      <c r="R923" s="284">
        <v>842.00200000000007</v>
      </c>
      <c r="S923" s="284">
        <v>0</v>
      </c>
      <c r="T923" s="27">
        <v>7696.804000000001</v>
      </c>
      <c r="U923" s="53">
        <v>40</v>
      </c>
      <c r="V923" s="12">
        <v>87089900</v>
      </c>
      <c r="W923" s="20">
        <f>VLOOKUP(V923,'MASTER PUR-HSN'!$A$4:$E$506,5,FALSE)</f>
        <v>28</v>
      </c>
      <c r="X923" s="12" t="s">
        <v>1482</v>
      </c>
      <c r="Y923" s="41" t="str">
        <f>VLOOKUP(C923,'MASTER PURCHASE PARTY'!$B$4:$E$50002,4,FALSE)</f>
        <v>Local</v>
      </c>
    </row>
    <row r="924" spans="1:25">
      <c r="A924" s="45">
        <v>43647</v>
      </c>
      <c r="B924" s="35">
        <v>221</v>
      </c>
      <c r="C924" s="74" t="s">
        <v>1167</v>
      </c>
      <c r="D924" s="41" t="str">
        <f>VLOOKUP(C924,'MASTER PURCHASE PARTY'!$B$4:$E$50002,2,FALSE)</f>
        <v>27ACOPJ2933M1Z5</v>
      </c>
      <c r="E924" s="75" t="s">
        <v>1169</v>
      </c>
      <c r="F924" s="69">
        <v>43674</v>
      </c>
      <c r="G924" s="69"/>
      <c r="H924" s="69"/>
      <c r="I924" s="69"/>
      <c r="J924" s="69"/>
      <c r="K924" s="69"/>
      <c r="L924" s="41" t="s">
        <v>787</v>
      </c>
      <c r="M924" s="12" t="s">
        <v>1545</v>
      </c>
      <c r="N924" s="28">
        <v>3000</v>
      </c>
      <c r="O924" s="20">
        <f t="shared" si="17"/>
        <v>540.41999999999996</v>
      </c>
      <c r="P924" s="284">
        <v>0</v>
      </c>
      <c r="Q924" s="284">
        <v>270.20999999999998</v>
      </c>
      <c r="R924" s="284">
        <v>270.20999999999998</v>
      </c>
      <c r="S924" s="284">
        <v>0</v>
      </c>
      <c r="T924" s="27">
        <v>3540</v>
      </c>
      <c r="U924" s="53">
        <v>2</v>
      </c>
      <c r="V924" s="12">
        <v>8482</v>
      </c>
      <c r="W924" s="20">
        <f>VLOOKUP(V924,'MASTER PUR-HSN'!$A$4:$E$506,5,FALSE)</f>
        <v>18</v>
      </c>
      <c r="X924" s="12" t="s">
        <v>1482</v>
      </c>
      <c r="Y924" s="41" t="str">
        <f>VLOOKUP(C924,'MASTER PURCHASE PARTY'!$B$4:$E$50002,4,FALSE)</f>
        <v>Local</v>
      </c>
    </row>
    <row r="925" spans="1:25">
      <c r="A925" s="45">
        <v>43647</v>
      </c>
      <c r="C925" s="74" t="s">
        <v>1167</v>
      </c>
      <c r="D925" s="41" t="str">
        <f>VLOOKUP(C925,'MASTER PURCHASE PARTY'!$B$4:$E$50002,2,FALSE)</f>
        <v>27ACOPJ2933M1Z5</v>
      </c>
      <c r="E925" s="75" t="s">
        <v>1169</v>
      </c>
      <c r="F925" s="69">
        <v>43674</v>
      </c>
      <c r="G925" s="69"/>
      <c r="H925" s="69"/>
      <c r="I925" s="69"/>
      <c r="J925" s="69"/>
      <c r="K925" s="69"/>
      <c r="L925" s="41" t="s">
        <v>787</v>
      </c>
      <c r="M925" s="12" t="s">
        <v>1545</v>
      </c>
      <c r="N925" s="28">
        <v>780</v>
      </c>
      <c r="O925" s="20">
        <f t="shared" si="17"/>
        <v>140.82</v>
      </c>
      <c r="P925" s="284">
        <v>0</v>
      </c>
      <c r="Q925" s="284">
        <v>70.41</v>
      </c>
      <c r="R925" s="284">
        <v>70.41</v>
      </c>
      <c r="S925" s="284">
        <v>0</v>
      </c>
      <c r="T925" s="27">
        <v>919.99999999999989</v>
      </c>
      <c r="U925" s="53">
        <v>4</v>
      </c>
      <c r="V925" s="12">
        <v>4010</v>
      </c>
      <c r="W925" s="20">
        <f>VLOOKUP(V925,'MASTER PUR-HSN'!$A$4:$E$506,5,FALSE)</f>
        <v>18</v>
      </c>
      <c r="X925" s="12" t="s">
        <v>1482</v>
      </c>
      <c r="Y925" s="41" t="str">
        <f>VLOOKUP(C925,'MASTER PURCHASE PARTY'!$B$4:$E$50002,4,FALSE)</f>
        <v>Local</v>
      </c>
    </row>
    <row r="926" spans="1:25">
      <c r="A926" s="45">
        <v>43647</v>
      </c>
      <c r="B926" s="35">
        <v>222</v>
      </c>
      <c r="C926" s="50" t="s">
        <v>786</v>
      </c>
      <c r="D926" s="41" t="str">
        <f>VLOOKUP(C926,'MASTER PURCHASE PARTY'!$B$4:$E$50002,2,FALSE)</f>
        <v>27AAECM8871A1ZF</v>
      </c>
      <c r="E926" s="51">
        <v>192004075</v>
      </c>
      <c r="F926" s="69">
        <v>43675</v>
      </c>
      <c r="G926" s="69"/>
      <c r="H926" s="69"/>
      <c r="I926" s="69"/>
      <c r="J926" s="69"/>
      <c r="K926" s="69"/>
      <c r="L926" s="41" t="s">
        <v>787</v>
      </c>
      <c r="M926" s="12" t="s">
        <v>1545</v>
      </c>
      <c r="N926" s="28">
        <v>17483.52</v>
      </c>
      <c r="O926" s="20">
        <f t="shared" si="17"/>
        <v>4895.3856000000005</v>
      </c>
      <c r="P926" s="284">
        <v>0</v>
      </c>
      <c r="Q926" s="284">
        <v>2447.6928000000003</v>
      </c>
      <c r="R926" s="284">
        <v>2447.6928000000003</v>
      </c>
      <c r="S926" s="284">
        <v>0</v>
      </c>
      <c r="T926" s="27">
        <v>22378.895600000003</v>
      </c>
      <c r="U926" s="53">
        <v>12</v>
      </c>
      <c r="V926" s="12">
        <v>87089900</v>
      </c>
      <c r="W926" s="20">
        <f>VLOOKUP(V926,'MASTER PUR-HSN'!$A$4:$E$506,5,FALSE)</f>
        <v>28</v>
      </c>
      <c r="X926" s="12" t="s">
        <v>1482</v>
      </c>
      <c r="Y926" s="41" t="str">
        <f>VLOOKUP(C926,'MASTER PURCHASE PARTY'!$B$4:$E$50002,4,FALSE)</f>
        <v>Local</v>
      </c>
    </row>
    <row r="927" spans="1:25">
      <c r="A927" s="45">
        <v>43647</v>
      </c>
      <c r="B927" s="35">
        <v>223</v>
      </c>
      <c r="C927" s="70" t="s">
        <v>1170</v>
      </c>
      <c r="D927" s="41" t="str">
        <f>VLOOKUP(C927,'MASTER PURCHASE PARTY'!$B$4:$E$50002,2,FALSE)</f>
        <v>27AGXPK0223G1ZD</v>
      </c>
      <c r="E927" s="76">
        <v>1130</v>
      </c>
      <c r="F927" s="69">
        <v>43675</v>
      </c>
      <c r="G927" s="69"/>
      <c r="H927" s="69"/>
      <c r="I927" s="69"/>
      <c r="J927" s="69"/>
      <c r="K927" s="69"/>
      <c r="L927" s="41" t="s">
        <v>787</v>
      </c>
      <c r="M927" s="12" t="s">
        <v>1545</v>
      </c>
      <c r="N927" s="28">
        <v>8316.1</v>
      </c>
      <c r="O927" s="20">
        <f t="shared" si="17"/>
        <v>1496.8980000000001</v>
      </c>
      <c r="P927" s="284">
        <v>0</v>
      </c>
      <c r="Q927" s="284">
        <v>748.44900000000007</v>
      </c>
      <c r="R927" s="284">
        <v>748.44900000000007</v>
      </c>
      <c r="S927" s="284">
        <v>0</v>
      </c>
      <c r="T927" s="27">
        <v>9812.9980000000014</v>
      </c>
      <c r="U927" s="53">
        <v>1</v>
      </c>
      <c r="V927" s="12">
        <v>84671190</v>
      </c>
      <c r="W927" s="20">
        <f>VLOOKUP(V927,'MASTER PUR-HSN'!$A$4:$E$506,5,FALSE)</f>
        <v>18</v>
      </c>
      <c r="X927" s="12" t="s">
        <v>1482</v>
      </c>
      <c r="Y927" s="41" t="str">
        <f>VLOOKUP(C927,'MASTER PURCHASE PARTY'!$B$4:$E$50002,4,FALSE)</f>
        <v>Local</v>
      </c>
    </row>
    <row r="928" spans="1:25">
      <c r="A928" s="45">
        <v>43647</v>
      </c>
      <c r="B928" s="35">
        <v>224</v>
      </c>
      <c r="C928" s="50" t="s">
        <v>796</v>
      </c>
      <c r="D928" s="41" t="str">
        <f>VLOOKUP(C928,'MASTER PURCHASE PARTY'!$B$4:$E$50002,2,FALSE)</f>
        <v>27AAMFC2124K1ZG</v>
      </c>
      <c r="E928" s="51">
        <v>1157</v>
      </c>
      <c r="F928" s="69">
        <v>43674</v>
      </c>
      <c r="G928" s="69"/>
      <c r="H928" s="69"/>
      <c r="I928" s="69"/>
      <c r="J928" s="69"/>
      <c r="K928" s="69"/>
      <c r="L928" s="41" t="s">
        <v>787</v>
      </c>
      <c r="M928" s="12" t="s">
        <v>1545</v>
      </c>
      <c r="N928" s="28">
        <v>720.9</v>
      </c>
      <c r="O928" s="20">
        <f t="shared" si="17"/>
        <v>129.762</v>
      </c>
      <c r="P928" s="284">
        <v>0</v>
      </c>
      <c r="Q928" s="284">
        <v>64.881</v>
      </c>
      <c r="R928" s="284">
        <v>64.881</v>
      </c>
      <c r="S928" s="284">
        <v>0</v>
      </c>
      <c r="T928" s="27">
        <v>850.66199999999992</v>
      </c>
      <c r="U928" s="53">
        <v>534</v>
      </c>
      <c r="V928" s="12">
        <v>4811</v>
      </c>
      <c r="W928" s="20">
        <f>VLOOKUP(V928,'MASTER PUR-HSN'!$A$4:$E$506,5,FALSE)</f>
        <v>18</v>
      </c>
      <c r="X928" s="12" t="s">
        <v>1482</v>
      </c>
      <c r="Y928" s="41" t="str">
        <f>VLOOKUP(C928,'MASTER PURCHASE PARTY'!$B$4:$E$50002,4,FALSE)</f>
        <v>Local</v>
      </c>
    </row>
    <row r="929" spans="1:25">
      <c r="A929" s="45">
        <v>43647</v>
      </c>
      <c r="B929" s="35">
        <v>225</v>
      </c>
      <c r="C929" s="50" t="s">
        <v>873</v>
      </c>
      <c r="D929" s="41" t="str">
        <f>VLOOKUP(C929,'MASTER PURCHASE PARTY'!$B$4:$E$50002,2,FALSE)</f>
        <v>27AACFA1881H1ZL</v>
      </c>
      <c r="E929" s="51">
        <v>10033</v>
      </c>
      <c r="F929" s="69">
        <v>43675</v>
      </c>
      <c r="G929" s="69"/>
      <c r="H929" s="69"/>
      <c r="I929" s="69"/>
      <c r="J929" s="69"/>
      <c r="K929" s="69"/>
      <c r="L929" s="41" t="s">
        <v>787</v>
      </c>
      <c r="M929" s="12" t="s">
        <v>1545</v>
      </c>
      <c r="N929" s="28">
        <v>27491</v>
      </c>
      <c r="O929" s="20">
        <f t="shared" si="17"/>
        <v>7697.4800000000005</v>
      </c>
      <c r="P929" s="284">
        <v>0</v>
      </c>
      <c r="Q929" s="284">
        <v>3848.7400000000002</v>
      </c>
      <c r="R929" s="284">
        <v>3848.7400000000002</v>
      </c>
      <c r="S929" s="284">
        <v>0</v>
      </c>
      <c r="T929" s="27">
        <v>35188.480000000003</v>
      </c>
      <c r="U929" s="53">
        <v>11100</v>
      </c>
      <c r="V929" s="12">
        <v>87141900</v>
      </c>
      <c r="W929" s="20">
        <f>VLOOKUP(V929,'MASTER PUR-HSN'!$A$4:$E$506,5,FALSE)</f>
        <v>28</v>
      </c>
      <c r="X929" s="12" t="s">
        <v>1482</v>
      </c>
      <c r="Y929" s="41" t="str">
        <f>VLOOKUP(C929,'MASTER PURCHASE PARTY'!$B$4:$E$50002,4,FALSE)</f>
        <v>Local</v>
      </c>
    </row>
    <row r="930" spans="1:25">
      <c r="A930" s="45">
        <v>43647</v>
      </c>
      <c r="B930" s="35">
        <v>226</v>
      </c>
      <c r="C930" s="50" t="s">
        <v>786</v>
      </c>
      <c r="D930" s="41" t="str">
        <f>VLOOKUP(C930,'MASTER PURCHASE PARTY'!$B$4:$E$50002,2,FALSE)</f>
        <v>27AAECM8871A1ZF</v>
      </c>
      <c r="E930" s="51">
        <v>192004084</v>
      </c>
      <c r="F930" s="69">
        <v>43675</v>
      </c>
      <c r="G930" s="69"/>
      <c r="H930" s="69"/>
      <c r="I930" s="69"/>
      <c r="J930" s="69"/>
      <c r="K930" s="69"/>
      <c r="L930" s="41" t="s">
        <v>787</v>
      </c>
      <c r="M930" s="12" t="s">
        <v>1545</v>
      </c>
      <c r="N930" s="28">
        <v>17483.52</v>
      </c>
      <c r="O930" s="20">
        <f t="shared" si="17"/>
        <v>4895.3856000000005</v>
      </c>
      <c r="P930" s="284">
        <v>0</v>
      </c>
      <c r="Q930" s="284">
        <v>2447.6928000000003</v>
      </c>
      <c r="R930" s="284">
        <v>2447.6928000000003</v>
      </c>
      <c r="S930" s="284">
        <v>0</v>
      </c>
      <c r="T930" s="27">
        <v>22378.895600000003</v>
      </c>
      <c r="U930" s="53">
        <v>12</v>
      </c>
      <c r="V930" s="12">
        <v>87089900</v>
      </c>
      <c r="W930" s="20">
        <f>VLOOKUP(V930,'MASTER PUR-HSN'!$A$4:$E$506,5,FALSE)</f>
        <v>28</v>
      </c>
      <c r="X930" s="12" t="s">
        <v>1482</v>
      </c>
      <c r="Y930" s="41" t="str">
        <f>VLOOKUP(C930,'MASTER PURCHASE PARTY'!$B$4:$E$50002,4,FALSE)</f>
        <v>Local</v>
      </c>
    </row>
    <row r="931" spans="1:25">
      <c r="A931" s="45">
        <v>43647</v>
      </c>
      <c r="B931" s="35">
        <v>227</v>
      </c>
      <c r="C931" s="41" t="s">
        <v>1066</v>
      </c>
      <c r="D931" s="41" t="str">
        <f>VLOOKUP(C931,'MASTER PURCHASE PARTY'!$B$4:$E$50002,2,FALSE)</f>
        <v>27ACIPD7822K1ZF</v>
      </c>
      <c r="E931" s="76" t="s">
        <v>1172</v>
      </c>
      <c r="F931" s="69">
        <v>43675</v>
      </c>
      <c r="G931" s="69"/>
      <c r="H931" s="69"/>
      <c r="I931" s="69"/>
      <c r="J931" s="69"/>
      <c r="K931" s="69"/>
      <c r="L931" s="41" t="s">
        <v>787</v>
      </c>
      <c r="M931" s="12" t="s">
        <v>1545</v>
      </c>
      <c r="N931" s="28">
        <v>13750</v>
      </c>
      <c r="O931" s="20">
        <f t="shared" si="17"/>
        <v>2475</v>
      </c>
      <c r="P931" s="284">
        <v>0</v>
      </c>
      <c r="Q931" s="284">
        <v>1237.5</v>
      </c>
      <c r="R931" s="284">
        <v>1237.5</v>
      </c>
      <c r="S931" s="284">
        <v>0</v>
      </c>
      <c r="T931" s="27">
        <v>16225</v>
      </c>
      <c r="U931" s="53">
        <v>25</v>
      </c>
      <c r="V931" s="12">
        <v>84778090</v>
      </c>
      <c r="W931" s="20">
        <f>VLOOKUP(V931,'MASTER PUR-HSN'!$A$4:$E$506,5,FALSE)</f>
        <v>18</v>
      </c>
      <c r="X931" s="12" t="s">
        <v>1482</v>
      </c>
      <c r="Y931" s="41" t="str">
        <f>VLOOKUP(C931,'MASTER PURCHASE PARTY'!$B$4:$E$50002,4,FALSE)</f>
        <v>Local</v>
      </c>
    </row>
    <row r="932" spans="1:25">
      <c r="A932" s="45">
        <v>43647</v>
      </c>
      <c r="C932" s="41" t="s">
        <v>1066</v>
      </c>
      <c r="D932" s="41" t="str">
        <f>VLOOKUP(C932,'MASTER PURCHASE PARTY'!$B$4:$E$50002,2,FALSE)</f>
        <v>27ACIPD7822K1ZF</v>
      </c>
      <c r="E932" s="76" t="s">
        <v>1172</v>
      </c>
      <c r="F932" s="69">
        <v>43675</v>
      </c>
      <c r="G932" s="69"/>
      <c r="H932" s="69"/>
      <c r="I932" s="69"/>
      <c r="J932" s="69"/>
      <c r="K932" s="69"/>
      <c r="L932" s="41" t="s">
        <v>787</v>
      </c>
      <c r="M932" s="12" t="s">
        <v>1545</v>
      </c>
      <c r="N932" s="28">
        <v>39000</v>
      </c>
      <c r="O932" s="20">
        <f t="shared" si="17"/>
        <v>7020</v>
      </c>
      <c r="P932" s="284">
        <v>0</v>
      </c>
      <c r="Q932" s="284">
        <v>3510</v>
      </c>
      <c r="R932" s="284">
        <v>3510</v>
      </c>
      <c r="S932" s="284">
        <v>0</v>
      </c>
      <c r="T932" s="27">
        <v>46020</v>
      </c>
      <c r="U932" s="53">
        <v>60</v>
      </c>
      <c r="V932" s="12">
        <v>7318</v>
      </c>
      <c r="W932" s="20">
        <f>VLOOKUP(V932,'MASTER PUR-HSN'!$A$4:$E$506,5,FALSE)</f>
        <v>18</v>
      </c>
      <c r="X932" s="12" t="s">
        <v>1482</v>
      </c>
      <c r="Y932" s="41" t="str">
        <f>VLOOKUP(C932,'MASTER PURCHASE PARTY'!$B$4:$E$50002,4,FALSE)</f>
        <v>Local</v>
      </c>
    </row>
    <row r="933" spans="1:25">
      <c r="A933" s="45">
        <v>43647</v>
      </c>
      <c r="B933" s="35">
        <v>228</v>
      </c>
      <c r="C933" s="50" t="s">
        <v>848</v>
      </c>
      <c r="D933" s="41" t="str">
        <f>VLOOKUP(C933,'MASTER PURCHASE PARTY'!$B$4:$E$50002,2,FALSE)</f>
        <v>27AAACB4599E1ZL</v>
      </c>
      <c r="E933" s="56" t="s">
        <v>1173</v>
      </c>
      <c r="F933" s="69">
        <v>43675</v>
      </c>
      <c r="G933" s="69"/>
      <c r="H933" s="69"/>
      <c r="I933" s="69"/>
      <c r="J933" s="69"/>
      <c r="K933" s="69"/>
      <c r="L933" s="41" t="s">
        <v>787</v>
      </c>
      <c r="M933" s="12" t="s">
        <v>1545</v>
      </c>
      <c r="N933" s="28">
        <v>28000</v>
      </c>
      <c r="O933" s="20">
        <f t="shared" si="17"/>
        <v>5040</v>
      </c>
      <c r="P933" s="284">
        <v>0</v>
      </c>
      <c r="Q933" s="284">
        <v>2520</v>
      </c>
      <c r="R933" s="284">
        <v>2520</v>
      </c>
      <c r="S933" s="284">
        <v>0</v>
      </c>
      <c r="T933" s="27">
        <v>33040</v>
      </c>
      <c r="U933" s="53">
        <v>100</v>
      </c>
      <c r="V933" s="12">
        <v>32089090</v>
      </c>
      <c r="W933" s="20">
        <f>VLOOKUP(V933,'MASTER PUR-HSN'!$A$4:$E$506,5,FALSE)</f>
        <v>18</v>
      </c>
      <c r="X933" s="12" t="s">
        <v>1482</v>
      </c>
      <c r="Y933" s="41" t="str">
        <f>VLOOKUP(C933,'MASTER PURCHASE PARTY'!$B$4:$E$50002,4,FALSE)</f>
        <v>Local</v>
      </c>
    </row>
    <row r="934" spans="1:25">
      <c r="A934" s="45">
        <v>43647</v>
      </c>
      <c r="B934" s="35">
        <v>229</v>
      </c>
      <c r="C934" s="50" t="s">
        <v>1174</v>
      </c>
      <c r="D934" s="41" t="str">
        <f>VLOOKUP(C934,'MASTER PURCHASE PARTY'!$B$4:$E$50002,2,FALSE)</f>
        <v>27AECPD3419C1Z5</v>
      </c>
      <c r="E934" s="75"/>
      <c r="F934" s="69">
        <v>43669</v>
      </c>
      <c r="G934" s="69"/>
      <c r="H934" s="69"/>
      <c r="I934" s="69"/>
      <c r="J934" s="69"/>
      <c r="K934" s="69"/>
      <c r="L934" s="41" t="s">
        <v>795</v>
      </c>
      <c r="M934" s="12" t="s">
        <v>1545</v>
      </c>
      <c r="N934" s="28">
        <v>10000</v>
      </c>
      <c r="O934" s="20">
        <f t="shared" si="17"/>
        <v>1800</v>
      </c>
      <c r="P934" s="284">
        <v>0</v>
      </c>
      <c r="Q934" s="284">
        <v>900</v>
      </c>
      <c r="R934" s="284">
        <v>900</v>
      </c>
      <c r="S934" s="284">
        <v>0</v>
      </c>
      <c r="T934" s="27">
        <v>11800</v>
      </c>
      <c r="U934" s="53">
        <v>0</v>
      </c>
      <c r="V934" s="12">
        <v>998311</v>
      </c>
      <c r="W934" s="20">
        <f>VLOOKUP(V934,'MASTER PUR-HSN'!$A$4:$E$506,5,FALSE)</f>
        <v>18</v>
      </c>
      <c r="X934" s="12" t="s">
        <v>1482</v>
      </c>
      <c r="Y934" s="41" t="str">
        <f>VLOOKUP(C934,'MASTER PURCHASE PARTY'!$B$4:$E$50002,4,FALSE)</f>
        <v>Local</v>
      </c>
    </row>
    <row r="935" spans="1:25">
      <c r="A935" s="45">
        <v>43647</v>
      </c>
      <c r="B935" s="35">
        <v>230</v>
      </c>
      <c r="C935" s="50" t="s">
        <v>910</v>
      </c>
      <c r="D935" s="41" t="str">
        <f>VLOOKUP(C935,'MASTER PURCHASE PARTY'!$B$4:$E$50002,2,FALSE)</f>
        <v>27AAACI6297A1ZN</v>
      </c>
      <c r="E935" s="56" t="s">
        <v>1176</v>
      </c>
      <c r="F935" s="69">
        <v>43673</v>
      </c>
      <c r="G935" s="69"/>
      <c r="H935" s="69"/>
      <c r="I935" s="69"/>
      <c r="J935" s="69"/>
      <c r="K935" s="69"/>
      <c r="L935" s="41" t="s">
        <v>787</v>
      </c>
      <c r="M935" s="12" t="s">
        <v>1545</v>
      </c>
      <c r="N935" s="28">
        <v>11300</v>
      </c>
      <c r="O935" s="20">
        <f t="shared" si="17"/>
        <v>2034</v>
      </c>
      <c r="P935" s="284">
        <v>0</v>
      </c>
      <c r="Q935" s="284">
        <v>1017</v>
      </c>
      <c r="R935" s="284">
        <v>1017</v>
      </c>
      <c r="S935" s="284">
        <v>0</v>
      </c>
      <c r="T935" s="27">
        <v>13334</v>
      </c>
      <c r="U935" s="53">
        <v>20</v>
      </c>
      <c r="V935" s="12">
        <v>32089029</v>
      </c>
      <c r="W935" s="20">
        <f>VLOOKUP(V935,'MASTER PUR-HSN'!$A$4:$E$506,5,FALSE)</f>
        <v>18</v>
      </c>
      <c r="X935" s="12" t="s">
        <v>1482</v>
      </c>
      <c r="Y935" s="41" t="str">
        <f>VLOOKUP(C935,'MASTER PURCHASE PARTY'!$B$4:$E$50002,4,FALSE)</f>
        <v>Local</v>
      </c>
    </row>
    <row r="936" spans="1:25">
      <c r="A936" s="45">
        <v>43647</v>
      </c>
      <c r="B936" s="35">
        <v>231</v>
      </c>
      <c r="C936" s="50" t="s">
        <v>875</v>
      </c>
      <c r="D936" s="41" t="str">
        <f>VLOOKUP(C936,'MASTER PURCHASE PARTY'!$B$4:$E$50002,2,FALSE)</f>
        <v>27AAQCS7977M1Z3</v>
      </c>
      <c r="E936" s="56" t="s">
        <v>1177</v>
      </c>
      <c r="F936" s="69">
        <v>43643</v>
      </c>
      <c r="G936" s="69"/>
      <c r="H936" s="69"/>
      <c r="I936" s="69"/>
      <c r="J936" s="69"/>
      <c r="K936" s="69"/>
      <c r="L936" s="41" t="s">
        <v>787</v>
      </c>
      <c r="M936" s="12" t="s">
        <v>1545</v>
      </c>
      <c r="N936" s="28">
        <v>55440</v>
      </c>
      <c r="O936" s="20">
        <f t="shared" si="17"/>
        <v>9978.9999999999982</v>
      </c>
      <c r="P936" s="284">
        <v>0</v>
      </c>
      <c r="Q936" s="284">
        <v>4989.4999999999991</v>
      </c>
      <c r="R936" s="284">
        <v>4989.4999999999991</v>
      </c>
      <c r="S936" s="284">
        <v>0</v>
      </c>
      <c r="T936" s="27">
        <v>65419</v>
      </c>
      <c r="U936" s="53">
        <v>880</v>
      </c>
      <c r="V936" s="12">
        <v>29141100</v>
      </c>
      <c r="W936" s="20">
        <f>VLOOKUP(V936,'MASTER PUR-HSN'!$A$4:$E$506,5,FALSE)</f>
        <v>18</v>
      </c>
      <c r="X936" s="12" t="s">
        <v>1482</v>
      </c>
      <c r="Y936" s="41" t="str">
        <f>VLOOKUP(C936,'MASTER PURCHASE PARTY'!$B$4:$E$50002,4,FALSE)</f>
        <v>Local</v>
      </c>
    </row>
    <row r="937" spans="1:25">
      <c r="A937" s="45">
        <v>43647</v>
      </c>
      <c r="C937" s="50" t="s">
        <v>875</v>
      </c>
      <c r="D937" s="41" t="str">
        <f>VLOOKUP(C937,'MASTER PURCHASE PARTY'!$B$4:$E$50002,2,FALSE)</f>
        <v>27AAQCS7977M1Z3</v>
      </c>
      <c r="E937" s="56" t="s">
        <v>1177</v>
      </c>
      <c r="F937" s="69">
        <v>43643</v>
      </c>
      <c r="G937" s="69"/>
      <c r="H937" s="69"/>
      <c r="I937" s="69"/>
      <c r="J937" s="69"/>
      <c r="K937" s="69"/>
      <c r="L937" s="41" t="s">
        <v>787</v>
      </c>
      <c r="M937" s="12" t="s">
        <v>1545</v>
      </c>
      <c r="N937" s="28">
        <v>26840</v>
      </c>
      <c r="O937" s="20">
        <f t="shared" si="17"/>
        <v>4831</v>
      </c>
      <c r="P937" s="284">
        <v>0</v>
      </c>
      <c r="Q937" s="284">
        <v>2415.5</v>
      </c>
      <c r="R937" s="284">
        <v>2415.5</v>
      </c>
      <c r="S937" s="284">
        <v>0</v>
      </c>
      <c r="T937" s="27">
        <v>31671</v>
      </c>
      <c r="U937" s="53">
        <v>440</v>
      </c>
      <c r="V937" s="12">
        <v>29051220</v>
      </c>
      <c r="W937" s="20">
        <f>VLOOKUP(V937,'MASTER PUR-HSN'!$A$4:$E$506,5,FALSE)</f>
        <v>18</v>
      </c>
      <c r="X937" s="12" t="s">
        <v>1482</v>
      </c>
      <c r="Y937" s="41" t="str">
        <f>VLOOKUP(C937,'MASTER PURCHASE PARTY'!$B$4:$E$50002,4,FALSE)</f>
        <v>Local</v>
      </c>
    </row>
    <row r="938" spans="1:25">
      <c r="A938" s="45">
        <v>43647</v>
      </c>
      <c r="B938" s="35">
        <v>232</v>
      </c>
      <c r="C938" s="50" t="s">
        <v>873</v>
      </c>
      <c r="D938" s="41" t="str">
        <f>VLOOKUP(C938,'MASTER PURCHASE PARTY'!$B$4:$E$50002,2,FALSE)</f>
        <v>27AACFA1881H1ZL</v>
      </c>
      <c r="E938" s="51">
        <v>10074</v>
      </c>
      <c r="F938" s="69">
        <v>43676</v>
      </c>
      <c r="G938" s="69"/>
      <c r="H938" s="69"/>
      <c r="I938" s="69"/>
      <c r="J938" s="69"/>
      <c r="K938" s="69"/>
      <c r="L938" s="41" t="s">
        <v>787</v>
      </c>
      <c r="M938" s="12" t="s">
        <v>1545</v>
      </c>
      <c r="N938" s="28">
        <v>10335.5</v>
      </c>
      <c r="O938" s="20">
        <f t="shared" si="17"/>
        <v>2893.94</v>
      </c>
      <c r="P938" s="284">
        <v>0</v>
      </c>
      <c r="Q938" s="284">
        <v>1446.97</v>
      </c>
      <c r="R938" s="284">
        <v>1446.97</v>
      </c>
      <c r="S938" s="284">
        <v>0</v>
      </c>
      <c r="T938" s="27">
        <v>13229.439999999999</v>
      </c>
      <c r="U938" s="53">
        <v>3610</v>
      </c>
      <c r="V938" s="12">
        <v>87141900</v>
      </c>
      <c r="W938" s="20">
        <f>VLOOKUP(V938,'MASTER PUR-HSN'!$A$4:$E$506,5,FALSE)</f>
        <v>28</v>
      </c>
      <c r="X938" s="12" t="s">
        <v>1482</v>
      </c>
      <c r="Y938" s="41" t="str">
        <f>VLOOKUP(C938,'MASTER PURCHASE PARTY'!$B$4:$E$50002,4,FALSE)</f>
        <v>Local</v>
      </c>
    </row>
    <row r="939" spans="1:25">
      <c r="A939" s="45">
        <v>43647</v>
      </c>
      <c r="B939" s="35">
        <v>233</v>
      </c>
      <c r="C939" s="50" t="s">
        <v>812</v>
      </c>
      <c r="D939" s="41" t="str">
        <f>VLOOKUP(C939,'MASTER PURCHASE PARTY'!$B$4:$E$50002,2,FALSE)</f>
        <v>27AAACH4211R1ZF</v>
      </c>
      <c r="E939" s="51">
        <v>5510053030</v>
      </c>
      <c r="F939" s="69">
        <v>43676</v>
      </c>
      <c r="G939" s="69"/>
      <c r="H939" s="69"/>
      <c r="I939" s="69"/>
      <c r="J939" s="69"/>
      <c r="K939" s="69"/>
      <c r="L939" s="41" t="s">
        <v>787</v>
      </c>
      <c r="M939" s="12" t="s">
        <v>1545</v>
      </c>
      <c r="N939" s="28">
        <v>10617.6</v>
      </c>
      <c r="O939" s="20">
        <f t="shared" si="17"/>
        <v>1911.1680000000001</v>
      </c>
      <c r="P939" s="284">
        <v>0</v>
      </c>
      <c r="Q939" s="284">
        <v>955.58400000000006</v>
      </c>
      <c r="R939" s="284">
        <v>955.58400000000006</v>
      </c>
      <c r="S939" s="284">
        <v>0</v>
      </c>
      <c r="T939" s="27">
        <v>12528.758000000002</v>
      </c>
      <c r="U939" s="53">
        <v>960</v>
      </c>
      <c r="V939" s="12">
        <v>85129000</v>
      </c>
      <c r="W939" s="20">
        <f>VLOOKUP(V939,'MASTER PUR-HSN'!$A$4:$E$506,5,FALSE)</f>
        <v>18</v>
      </c>
      <c r="X939" s="12" t="s">
        <v>1482</v>
      </c>
      <c r="Y939" s="41" t="str">
        <f>VLOOKUP(C939,'MASTER PURCHASE PARTY'!$B$4:$E$50002,4,FALSE)</f>
        <v>Local</v>
      </c>
    </row>
    <row r="940" spans="1:25">
      <c r="A940" s="45">
        <v>43647</v>
      </c>
      <c r="B940" s="35">
        <v>234</v>
      </c>
      <c r="C940" s="50" t="s">
        <v>786</v>
      </c>
      <c r="D940" s="41" t="str">
        <f>VLOOKUP(C940,'MASTER PURCHASE PARTY'!$B$4:$E$50002,2,FALSE)</f>
        <v>27AAECM8871A1ZF</v>
      </c>
      <c r="E940" s="51">
        <v>192004130</v>
      </c>
      <c r="F940" s="69">
        <v>43676</v>
      </c>
      <c r="G940" s="69"/>
      <c r="H940" s="69"/>
      <c r="I940" s="69"/>
      <c r="J940" s="69"/>
      <c r="K940" s="69"/>
      <c r="L940" s="41" t="s">
        <v>787</v>
      </c>
      <c r="M940" s="12" t="s">
        <v>1545</v>
      </c>
      <c r="N940" s="28">
        <v>17483.52</v>
      </c>
      <c r="O940" s="20">
        <f t="shared" si="17"/>
        <v>4895.3856000000005</v>
      </c>
      <c r="P940" s="284">
        <v>0</v>
      </c>
      <c r="Q940" s="284">
        <v>2447.6928000000003</v>
      </c>
      <c r="R940" s="284">
        <v>2447.6928000000003</v>
      </c>
      <c r="S940" s="284">
        <v>0</v>
      </c>
      <c r="T940" s="27">
        <v>22378.895600000003</v>
      </c>
      <c r="U940" s="53">
        <v>12</v>
      </c>
      <c r="V940" s="12">
        <v>87089900</v>
      </c>
      <c r="W940" s="20">
        <f>VLOOKUP(V940,'MASTER PUR-HSN'!$A$4:$E$506,5,FALSE)</f>
        <v>28</v>
      </c>
      <c r="X940" s="12" t="s">
        <v>1482</v>
      </c>
      <c r="Y940" s="41" t="str">
        <f>VLOOKUP(C940,'MASTER PURCHASE PARTY'!$B$4:$E$50002,4,FALSE)</f>
        <v>Local</v>
      </c>
    </row>
    <row r="941" spans="1:25">
      <c r="A941" s="45">
        <v>43647</v>
      </c>
      <c r="B941" s="35">
        <v>235</v>
      </c>
      <c r="C941" s="50" t="s">
        <v>786</v>
      </c>
      <c r="D941" s="41" t="str">
        <f>VLOOKUP(C941,'MASTER PURCHASE PARTY'!$B$4:$E$50002,2,FALSE)</f>
        <v>27AAECM8871A1ZF</v>
      </c>
      <c r="E941" s="51">
        <v>192004133</v>
      </c>
      <c r="F941" s="69">
        <v>43676</v>
      </c>
      <c r="G941" s="69"/>
      <c r="H941" s="69"/>
      <c r="I941" s="69"/>
      <c r="J941" s="69"/>
      <c r="K941" s="69"/>
      <c r="L941" s="41" t="s">
        <v>787</v>
      </c>
      <c r="M941" s="12" t="s">
        <v>1545</v>
      </c>
      <c r="N941" s="28">
        <v>17483.52</v>
      </c>
      <c r="O941" s="20">
        <f t="shared" si="17"/>
        <v>4895.3856000000005</v>
      </c>
      <c r="P941" s="284">
        <v>0</v>
      </c>
      <c r="Q941" s="284">
        <v>2447.6928000000003</v>
      </c>
      <c r="R941" s="284">
        <v>2447.6928000000003</v>
      </c>
      <c r="S941" s="284">
        <v>0</v>
      </c>
      <c r="T941" s="27">
        <v>22378.895600000003</v>
      </c>
      <c r="U941" s="53">
        <v>12</v>
      </c>
      <c r="V941" s="12">
        <v>87089900</v>
      </c>
      <c r="W941" s="20">
        <f>VLOOKUP(V941,'MASTER PUR-HSN'!$A$4:$E$506,5,FALSE)</f>
        <v>28</v>
      </c>
      <c r="X941" s="12" t="s">
        <v>1482</v>
      </c>
      <c r="Y941" s="41" t="str">
        <f>VLOOKUP(C941,'MASTER PURCHASE PARTY'!$B$4:$E$50002,4,FALSE)</f>
        <v>Local</v>
      </c>
    </row>
    <row r="942" spans="1:25">
      <c r="A942" s="45">
        <v>43647</v>
      </c>
      <c r="B942" s="35">
        <v>236</v>
      </c>
      <c r="C942" s="50" t="s">
        <v>786</v>
      </c>
      <c r="D942" s="41" t="str">
        <f>VLOOKUP(C942,'MASTER PURCHASE PARTY'!$B$4:$E$50002,2,FALSE)</f>
        <v>27AAECM8871A1ZF</v>
      </c>
      <c r="E942" s="51">
        <v>192004135</v>
      </c>
      <c r="F942" s="69">
        <v>43676</v>
      </c>
      <c r="G942" s="69"/>
      <c r="H942" s="69"/>
      <c r="I942" s="69"/>
      <c r="J942" s="69"/>
      <c r="K942" s="69"/>
      <c r="L942" s="41" t="s">
        <v>787</v>
      </c>
      <c r="M942" s="12" t="s">
        <v>1545</v>
      </c>
      <c r="N942" s="28">
        <v>10198.719999999999</v>
      </c>
      <c r="O942" s="20">
        <f t="shared" si="17"/>
        <v>2855.6415999999995</v>
      </c>
      <c r="P942" s="284">
        <v>0</v>
      </c>
      <c r="Q942" s="284">
        <v>1427.8207999999997</v>
      </c>
      <c r="R942" s="284">
        <v>1427.8207999999997</v>
      </c>
      <c r="S942" s="284">
        <v>0</v>
      </c>
      <c r="T942" s="27">
        <v>13054.361599999998</v>
      </c>
      <c r="U942" s="53">
        <v>7</v>
      </c>
      <c r="V942" s="12">
        <v>87089900</v>
      </c>
      <c r="W942" s="20">
        <f>VLOOKUP(V942,'MASTER PUR-HSN'!$A$4:$E$506,5,FALSE)</f>
        <v>28</v>
      </c>
      <c r="X942" s="12" t="s">
        <v>1482</v>
      </c>
      <c r="Y942" s="41" t="str">
        <f>VLOOKUP(C942,'MASTER PURCHASE PARTY'!$B$4:$E$50002,4,FALSE)</f>
        <v>Local</v>
      </c>
    </row>
    <row r="943" spans="1:25">
      <c r="A943" s="45">
        <v>43647</v>
      </c>
      <c r="B943" s="35">
        <v>237</v>
      </c>
      <c r="C943" s="50" t="s">
        <v>873</v>
      </c>
      <c r="D943" s="41" t="str">
        <f>VLOOKUP(C943,'MASTER PURCHASE PARTY'!$B$4:$E$50002,2,FALSE)</f>
        <v>27AACFA1881H1ZL</v>
      </c>
      <c r="E943" s="51">
        <v>10102</v>
      </c>
      <c r="F943" s="69">
        <v>43676</v>
      </c>
      <c r="G943" s="69"/>
      <c r="H943" s="69"/>
      <c r="I943" s="69"/>
      <c r="J943" s="69"/>
      <c r="K943" s="69"/>
      <c r="L943" s="41" t="s">
        <v>787</v>
      </c>
      <c r="M943" s="12" t="s">
        <v>1545</v>
      </c>
      <c r="N943" s="28">
        <v>600.48</v>
      </c>
      <c r="O943" s="20">
        <f t="shared" si="17"/>
        <v>168.1344</v>
      </c>
      <c r="P943" s="284">
        <v>0</v>
      </c>
      <c r="Q943" s="284">
        <v>84.0672</v>
      </c>
      <c r="R943" s="284">
        <v>84.0672</v>
      </c>
      <c r="S943" s="284">
        <v>0</v>
      </c>
      <c r="T943" s="27">
        <v>768.62439999999992</v>
      </c>
      <c r="U943" s="53">
        <v>216</v>
      </c>
      <c r="V943" s="12">
        <v>87141900</v>
      </c>
      <c r="W943" s="20">
        <f>VLOOKUP(V943,'MASTER PUR-HSN'!$A$4:$E$506,5,FALSE)</f>
        <v>28</v>
      </c>
      <c r="X943" s="12" t="s">
        <v>1482</v>
      </c>
      <c r="Y943" s="41" t="str">
        <f>VLOOKUP(C943,'MASTER PURCHASE PARTY'!$B$4:$E$50002,4,FALSE)</f>
        <v>Local</v>
      </c>
    </row>
    <row r="944" spans="1:25">
      <c r="A944" s="45">
        <v>43647</v>
      </c>
      <c r="B944" s="35">
        <v>238</v>
      </c>
      <c r="C944" s="50" t="s">
        <v>873</v>
      </c>
      <c r="D944" s="41" t="str">
        <f>VLOOKUP(C944,'MASTER PURCHASE PARTY'!$B$4:$E$50002,2,FALSE)</f>
        <v>27AACFA1881H1ZL</v>
      </c>
      <c r="E944" s="51">
        <v>10108</v>
      </c>
      <c r="F944" s="69">
        <v>43677</v>
      </c>
      <c r="G944" s="69"/>
      <c r="H944" s="69"/>
      <c r="I944" s="69"/>
      <c r="J944" s="69"/>
      <c r="K944" s="69"/>
      <c r="L944" s="41" t="s">
        <v>787</v>
      </c>
      <c r="M944" s="12" t="s">
        <v>1545</v>
      </c>
      <c r="N944" s="28">
        <v>6930</v>
      </c>
      <c r="O944" s="20">
        <f t="shared" si="17"/>
        <v>1940.3999999999999</v>
      </c>
      <c r="P944" s="284">
        <v>0</v>
      </c>
      <c r="Q944" s="284">
        <v>970.19999999999993</v>
      </c>
      <c r="R944" s="284">
        <v>970.19999999999993</v>
      </c>
      <c r="S944" s="284">
        <v>0</v>
      </c>
      <c r="T944" s="27">
        <v>8870.4</v>
      </c>
      <c r="U944" s="53">
        <v>2200</v>
      </c>
      <c r="V944" s="12">
        <v>87141900</v>
      </c>
      <c r="W944" s="20">
        <f>VLOOKUP(V944,'MASTER PUR-HSN'!$A$4:$E$506,5,FALSE)</f>
        <v>28</v>
      </c>
      <c r="X944" s="12" t="s">
        <v>1482</v>
      </c>
      <c r="Y944" s="41" t="str">
        <f>VLOOKUP(C944,'MASTER PURCHASE PARTY'!$B$4:$E$50002,4,FALSE)</f>
        <v>Local</v>
      </c>
    </row>
    <row r="945" spans="1:25">
      <c r="A945" s="45">
        <v>43647</v>
      </c>
      <c r="B945" s="35">
        <v>239</v>
      </c>
      <c r="C945" s="50" t="s">
        <v>812</v>
      </c>
      <c r="D945" s="41" t="str">
        <f>VLOOKUP(C945,'MASTER PURCHASE PARTY'!$B$4:$E$50002,2,FALSE)</f>
        <v>27AAACH4211R1ZF</v>
      </c>
      <c r="E945" s="51">
        <v>5510053236</v>
      </c>
      <c r="F945" s="69">
        <v>43677</v>
      </c>
      <c r="G945" s="69"/>
      <c r="H945" s="69"/>
      <c r="I945" s="69"/>
      <c r="J945" s="69"/>
      <c r="K945" s="69"/>
      <c r="L945" s="41" t="s">
        <v>787</v>
      </c>
      <c r="M945" s="12" t="s">
        <v>1545</v>
      </c>
      <c r="N945" s="28">
        <v>26544</v>
      </c>
      <c r="O945" s="20">
        <f t="shared" si="17"/>
        <v>4777.92</v>
      </c>
      <c r="P945" s="284">
        <v>0</v>
      </c>
      <c r="Q945" s="284">
        <v>2388.96</v>
      </c>
      <c r="R945" s="284">
        <v>2388.96</v>
      </c>
      <c r="S945" s="284">
        <v>0</v>
      </c>
      <c r="T945" s="27">
        <v>31321.919999999998</v>
      </c>
      <c r="U945" s="53">
        <v>2400</v>
      </c>
      <c r="V945" s="12">
        <v>85129000</v>
      </c>
      <c r="W945" s="20">
        <f>VLOOKUP(V945,'MASTER PUR-HSN'!$A$4:$E$506,5,FALSE)</f>
        <v>18</v>
      </c>
      <c r="X945" s="12" t="s">
        <v>1482</v>
      </c>
      <c r="Y945" s="41" t="str">
        <f>VLOOKUP(C945,'MASTER PURCHASE PARTY'!$B$4:$E$50002,4,FALSE)</f>
        <v>Local</v>
      </c>
    </row>
    <row r="946" spans="1:25">
      <c r="A946" s="45">
        <v>43647</v>
      </c>
      <c r="B946" s="35">
        <v>240</v>
      </c>
      <c r="C946" s="50" t="s">
        <v>831</v>
      </c>
      <c r="D946" s="41" t="str">
        <f>VLOOKUP(C946,'MASTER PURCHASE PARTY'!$B$4:$E$50002,2,FALSE)</f>
        <v>27AAACU2414K1ZF</v>
      </c>
      <c r="E946" s="56" t="s">
        <v>1178</v>
      </c>
      <c r="F946" s="69">
        <v>43677</v>
      </c>
      <c r="G946" s="69"/>
      <c r="H946" s="69"/>
      <c r="I946" s="69"/>
      <c r="J946" s="69"/>
      <c r="K946" s="69"/>
      <c r="L946" s="41" t="s">
        <v>795</v>
      </c>
      <c r="M946" s="12" t="s">
        <v>1545</v>
      </c>
      <c r="N946" s="28">
        <v>15</v>
      </c>
      <c r="O946" s="20">
        <f t="shared" si="17"/>
        <v>2.6999999999999997</v>
      </c>
      <c r="P946" s="284">
        <v>0</v>
      </c>
      <c r="Q946" s="284">
        <v>1.3499999999999999</v>
      </c>
      <c r="R946" s="284">
        <v>1.3499999999999999</v>
      </c>
      <c r="S946" s="284">
        <v>0</v>
      </c>
      <c r="T946" s="27">
        <v>17.700000000000003</v>
      </c>
      <c r="U946" s="53">
        <v>0</v>
      </c>
      <c r="V946" s="12">
        <v>9971</v>
      </c>
      <c r="W946" s="20">
        <f>VLOOKUP(V946,'MASTER PUR-HSN'!$A$4:$E$506,5,FALSE)</f>
        <v>18</v>
      </c>
      <c r="X946" s="12" t="s">
        <v>1482</v>
      </c>
      <c r="Y946" s="41" t="str">
        <f>VLOOKUP(C946,'MASTER PURCHASE PARTY'!$B$4:$E$50002,4,FALSE)</f>
        <v>Local</v>
      </c>
    </row>
    <row r="947" spans="1:25">
      <c r="A947" s="45">
        <v>43647</v>
      </c>
      <c r="B947" s="35">
        <v>241</v>
      </c>
      <c r="C947" s="50" t="s">
        <v>831</v>
      </c>
      <c r="D947" s="41" t="str">
        <f>VLOOKUP(C947,'MASTER PURCHASE PARTY'!$B$4:$E$50002,2,FALSE)</f>
        <v>27AAACU2414K1ZF</v>
      </c>
      <c r="E947" s="56" t="s">
        <v>1179</v>
      </c>
      <c r="F947" s="69">
        <v>43675</v>
      </c>
      <c r="G947" s="69"/>
      <c r="H947" s="69"/>
      <c r="I947" s="69"/>
      <c r="J947" s="69"/>
      <c r="K947" s="69"/>
      <c r="L947" s="41" t="s">
        <v>795</v>
      </c>
      <c r="M947" s="12" t="s">
        <v>1545</v>
      </c>
      <c r="N947" s="28">
        <v>2934.22</v>
      </c>
      <c r="O947" s="20">
        <f t="shared" si="17"/>
        <v>528.15959999999995</v>
      </c>
      <c r="P947" s="284">
        <v>0</v>
      </c>
      <c r="Q947" s="284">
        <v>264.07979999999998</v>
      </c>
      <c r="R947" s="284">
        <v>264.07979999999998</v>
      </c>
      <c r="S947" s="284">
        <v>0</v>
      </c>
      <c r="T947" s="27">
        <v>3462.3795999999998</v>
      </c>
      <c r="U947" s="53">
        <v>0</v>
      </c>
      <c r="V947" s="12">
        <v>9971</v>
      </c>
      <c r="W947" s="20">
        <f>VLOOKUP(V947,'MASTER PUR-HSN'!$A$4:$E$506,5,FALSE)</f>
        <v>18</v>
      </c>
      <c r="X947" s="12" t="s">
        <v>1482</v>
      </c>
      <c r="Y947" s="41" t="str">
        <f>VLOOKUP(C947,'MASTER PURCHASE PARTY'!$B$4:$E$50002,4,FALSE)</f>
        <v>Local</v>
      </c>
    </row>
    <row r="948" spans="1:25">
      <c r="A948" s="45">
        <v>43647</v>
      </c>
      <c r="B948" s="35">
        <v>242</v>
      </c>
      <c r="C948" s="50" t="s">
        <v>831</v>
      </c>
      <c r="D948" s="41" t="str">
        <f>VLOOKUP(C948,'MASTER PURCHASE PARTY'!$B$4:$E$50002,2,FALSE)</f>
        <v>27AAACU2414K1ZF</v>
      </c>
      <c r="E948" s="56" t="s">
        <v>1180</v>
      </c>
      <c r="F948" s="69">
        <v>43675</v>
      </c>
      <c r="G948" s="69"/>
      <c r="H948" s="69"/>
      <c r="I948" s="69"/>
      <c r="J948" s="69"/>
      <c r="K948" s="69"/>
      <c r="L948" s="41" t="s">
        <v>795</v>
      </c>
      <c r="M948" s="12" t="s">
        <v>1545</v>
      </c>
      <c r="N948" s="28">
        <v>500</v>
      </c>
      <c r="O948" s="20">
        <f t="shared" si="17"/>
        <v>90</v>
      </c>
      <c r="P948" s="284">
        <v>0</v>
      </c>
      <c r="Q948" s="284">
        <v>45</v>
      </c>
      <c r="R948" s="284">
        <v>45</v>
      </c>
      <c r="S948" s="284">
        <v>0</v>
      </c>
      <c r="T948" s="27">
        <v>590</v>
      </c>
      <c r="U948" s="53">
        <v>0</v>
      </c>
      <c r="V948" s="12">
        <v>9971</v>
      </c>
      <c r="W948" s="20">
        <f>VLOOKUP(V948,'MASTER PUR-HSN'!$A$4:$E$506,5,FALSE)</f>
        <v>18</v>
      </c>
      <c r="X948" s="12" t="s">
        <v>1482</v>
      </c>
      <c r="Y948" s="41" t="str">
        <f>VLOOKUP(C948,'MASTER PURCHASE PARTY'!$B$4:$E$50002,4,FALSE)</f>
        <v>Local</v>
      </c>
    </row>
    <row r="949" spans="1:25">
      <c r="A949" s="45">
        <v>43647</v>
      </c>
      <c r="B949" s="35">
        <v>243</v>
      </c>
      <c r="C949" s="50" t="s">
        <v>831</v>
      </c>
      <c r="D949" s="41" t="str">
        <f>VLOOKUP(C949,'MASTER PURCHASE PARTY'!$B$4:$E$50002,2,FALSE)</f>
        <v>27AAACU2414K1ZF</v>
      </c>
      <c r="E949" s="56" t="s">
        <v>1181</v>
      </c>
      <c r="F949" s="69">
        <v>43675</v>
      </c>
      <c r="G949" s="69"/>
      <c r="H949" s="69"/>
      <c r="I949" s="69"/>
      <c r="J949" s="69"/>
      <c r="K949" s="69"/>
      <c r="L949" s="41" t="s">
        <v>795</v>
      </c>
      <c r="M949" s="12" t="s">
        <v>1545</v>
      </c>
      <c r="N949" s="28">
        <v>1602.83</v>
      </c>
      <c r="O949" s="20">
        <f t="shared" si="17"/>
        <v>288.50939999999997</v>
      </c>
      <c r="P949" s="284">
        <v>0</v>
      </c>
      <c r="Q949" s="284">
        <v>144.25469999999999</v>
      </c>
      <c r="R949" s="284">
        <v>144.25469999999999</v>
      </c>
      <c r="S949" s="284">
        <v>0</v>
      </c>
      <c r="T949" s="27">
        <v>1891.3493999999998</v>
      </c>
      <c r="U949" s="53">
        <v>0</v>
      </c>
      <c r="V949" s="12">
        <v>9971</v>
      </c>
      <c r="W949" s="20">
        <f>VLOOKUP(V949,'MASTER PUR-HSN'!$A$4:$E$506,5,FALSE)</f>
        <v>18</v>
      </c>
      <c r="X949" s="12" t="s">
        <v>1482</v>
      </c>
      <c r="Y949" s="41" t="str">
        <f>VLOOKUP(C949,'MASTER PURCHASE PARTY'!$B$4:$E$50002,4,FALSE)</f>
        <v>Local</v>
      </c>
    </row>
    <row r="950" spans="1:25">
      <c r="A950" s="45">
        <v>43647</v>
      </c>
      <c r="B950" s="35">
        <v>244</v>
      </c>
      <c r="C950" s="50" t="s">
        <v>831</v>
      </c>
      <c r="D950" s="41" t="str">
        <f>VLOOKUP(C950,'MASTER PURCHASE PARTY'!$B$4:$E$50002,2,FALSE)</f>
        <v>27AAACU2414K1ZF</v>
      </c>
      <c r="E950" s="56" t="s">
        <v>1182</v>
      </c>
      <c r="F950" s="69">
        <v>43675</v>
      </c>
      <c r="G950" s="69"/>
      <c r="H950" s="69"/>
      <c r="I950" s="69"/>
      <c r="J950" s="69"/>
      <c r="K950" s="69"/>
      <c r="L950" s="41" t="s">
        <v>795</v>
      </c>
      <c r="M950" s="12" t="s">
        <v>1545</v>
      </c>
      <c r="N950" s="28">
        <v>2000</v>
      </c>
      <c r="O950" s="20">
        <f t="shared" si="17"/>
        <v>360</v>
      </c>
      <c r="P950" s="284">
        <v>0</v>
      </c>
      <c r="Q950" s="284">
        <v>180</v>
      </c>
      <c r="R950" s="284">
        <v>180</v>
      </c>
      <c r="S950" s="284">
        <v>0</v>
      </c>
      <c r="T950" s="27">
        <v>2360</v>
      </c>
      <c r="U950" s="53">
        <v>0</v>
      </c>
      <c r="V950" s="12">
        <v>9971</v>
      </c>
      <c r="W950" s="20">
        <f>VLOOKUP(V950,'MASTER PUR-HSN'!$A$4:$E$506,5,FALSE)</f>
        <v>18</v>
      </c>
      <c r="X950" s="12" t="s">
        <v>1482</v>
      </c>
      <c r="Y950" s="41" t="str">
        <f>VLOOKUP(C950,'MASTER PURCHASE PARTY'!$B$4:$E$50002,4,FALSE)</f>
        <v>Local</v>
      </c>
    </row>
    <row r="951" spans="1:25">
      <c r="A951" s="45">
        <v>43647</v>
      </c>
      <c r="B951" s="35">
        <v>245</v>
      </c>
      <c r="C951" s="50" t="s">
        <v>908</v>
      </c>
      <c r="D951" s="41" t="str">
        <f>VLOOKUP(C951,'MASTER PURCHASE PARTY'!$B$4:$E$50002,2,FALSE)</f>
        <v>27CVNPK1560R1ZT</v>
      </c>
      <c r="E951" s="51">
        <v>11</v>
      </c>
      <c r="F951" s="69">
        <v>43677</v>
      </c>
      <c r="G951" s="69"/>
      <c r="H951" s="69"/>
      <c r="I951" s="69"/>
      <c r="J951" s="69"/>
      <c r="K951" s="69"/>
      <c r="L951" s="41" t="s">
        <v>787</v>
      </c>
      <c r="M951" s="12" t="s">
        <v>1545</v>
      </c>
      <c r="N951" s="28">
        <v>65474.400000000001</v>
      </c>
      <c r="O951" s="20">
        <f t="shared" si="17"/>
        <v>11785.392</v>
      </c>
      <c r="P951" s="284">
        <v>0</v>
      </c>
      <c r="Q951" s="284">
        <v>5892.6959999999999</v>
      </c>
      <c r="R951" s="284">
        <v>5892.6959999999999</v>
      </c>
      <c r="S951" s="284">
        <v>0</v>
      </c>
      <c r="T951" s="27">
        <v>77260.002000000008</v>
      </c>
      <c r="U951" s="53">
        <v>30</v>
      </c>
      <c r="V951" s="12">
        <v>73110010</v>
      </c>
      <c r="W951" s="20">
        <f>VLOOKUP(V951,'MASTER PUR-HSN'!$A$4:$E$506,5,FALSE)</f>
        <v>18</v>
      </c>
      <c r="X951" s="12" t="s">
        <v>1482</v>
      </c>
      <c r="Y951" s="41" t="str">
        <f>VLOOKUP(C951,'MASTER PURCHASE PARTY'!$B$4:$E$50002,4,FALSE)</f>
        <v>Local</v>
      </c>
    </row>
    <row r="952" spans="1:25">
      <c r="A952" s="45">
        <v>43647</v>
      </c>
      <c r="B952" s="315">
        <v>246</v>
      </c>
      <c r="C952" s="74" t="s">
        <v>1347</v>
      </c>
      <c r="D952" s="315" t="str">
        <f>VLOOKUP(C952,'MASTER PURCHASE PARTY'!$B$4:$E$50002,2,FALSE)</f>
        <v>27AAACU5552C1ZJ</v>
      </c>
      <c r="E952" s="51" t="s">
        <v>1775</v>
      </c>
      <c r="F952" s="69">
        <v>43668</v>
      </c>
      <c r="G952" s="69"/>
      <c r="H952" s="69"/>
      <c r="I952" s="69"/>
      <c r="J952" s="69"/>
      <c r="K952" s="69"/>
      <c r="L952" s="41" t="s">
        <v>795</v>
      </c>
      <c r="M952" s="12" t="s">
        <v>1545</v>
      </c>
      <c r="N952" s="28">
        <v>35300</v>
      </c>
      <c r="O952" s="20">
        <f t="shared" ref="O952" si="18">+P952+Q952+R952+S952</f>
        <v>6354</v>
      </c>
      <c r="P952" s="284">
        <v>0</v>
      </c>
      <c r="Q952" s="284">
        <v>3177</v>
      </c>
      <c r="R952" s="284">
        <v>3177</v>
      </c>
      <c r="S952" s="284">
        <v>0</v>
      </c>
      <c r="T952" s="27">
        <f>+S952+R952+Q952+P952+N952</f>
        <v>41654</v>
      </c>
      <c r="U952" s="53">
        <v>30</v>
      </c>
      <c r="V952" s="12">
        <v>9971</v>
      </c>
      <c r="W952" s="20">
        <f>VLOOKUP(V952,'MASTER PUR-HSN'!$A$4:$E$506,5,FALSE)</f>
        <v>18</v>
      </c>
      <c r="X952" s="12" t="s">
        <v>1482</v>
      </c>
      <c r="Y952" s="41" t="str">
        <f>VLOOKUP(C952,'MASTER PURCHASE PARTY'!$B$4:$E$50002,4,FALSE)</f>
        <v>Local</v>
      </c>
    </row>
    <row r="953" spans="1:25">
      <c r="A953" s="45">
        <v>43647</v>
      </c>
      <c r="B953" s="35">
        <v>9</v>
      </c>
      <c r="C953" s="50" t="s">
        <v>919</v>
      </c>
      <c r="D953" s="41" t="e">
        <f>VLOOKUP(C953,'MASTER PURCHASE PARTY'!$B$4:$E$50002,2,FALSE)</f>
        <v>#N/A</v>
      </c>
      <c r="E953" s="67">
        <v>402</v>
      </c>
      <c r="F953" s="69">
        <v>43659</v>
      </c>
      <c r="G953" s="69"/>
      <c r="H953" s="69"/>
      <c r="I953" s="69"/>
      <c r="J953" s="69"/>
      <c r="K953" s="69"/>
      <c r="L953" s="41" t="s">
        <v>920</v>
      </c>
      <c r="M953" s="12" t="s">
        <v>1768</v>
      </c>
      <c r="N953" s="284"/>
      <c r="O953" s="20">
        <f t="shared" si="17"/>
        <v>0</v>
      </c>
      <c r="P953" s="284">
        <v>0</v>
      </c>
      <c r="Q953" s="284">
        <v>0</v>
      </c>
      <c r="R953" s="284">
        <v>0</v>
      </c>
      <c r="S953" s="284">
        <v>0</v>
      </c>
      <c r="T953" s="284">
        <v>23800</v>
      </c>
      <c r="U953" s="41"/>
      <c r="V953" s="12"/>
      <c r="W953" s="20" t="e">
        <f>VLOOKUP(V953,'MASTER PUR-HSN'!$A$4:$E$506,5,FALSE)</f>
        <v>#N/A</v>
      </c>
      <c r="X953" s="12" t="s">
        <v>1482</v>
      </c>
      <c r="Y953" s="41" t="e">
        <f>VLOOKUP(C953,'MASTER PURCHASE PARTY'!$B$4:$E$50002,4,FALSE)</f>
        <v>#N/A</v>
      </c>
    </row>
    <row r="954" spans="1:25">
      <c r="A954" s="45">
        <v>43647</v>
      </c>
      <c r="B954" s="35">
        <v>10</v>
      </c>
      <c r="C954" s="50" t="s">
        <v>1183</v>
      </c>
      <c r="D954" s="41" t="str">
        <f>VLOOKUP(C954,'MASTER PURCHASE PARTY'!$B$4:$E$50002,2,FALSE)</f>
        <v>23AAFFO4378L1ZX</v>
      </c>
      <c r="E954" s="67">
        <v>1513</v>
      </c>
      <c r="F954" s="69">
        <v>43664</v>
      </c>
      <c r="G954" s="69"/>
      <c r="H954" s="69"/>
      <c r="I954" s="69"/>
      <c r="J954" s="69"/>
      <c r="K954" s="69"/>
      <c r="L954" s="41" t="s">
        <v>920</v>
      </c>
      <c r="M954" s="12" t="s">
        <v>1768</v>
      </c>
      <c r="N954" s="284"/>
      <c r="O954" s="20">
        <f t="shared" si="17"/>
        <v>0</v>
      </c>
      <c r="P954" s="284">
        <v>0</v>
      </c>
      <c r="Q954" s="284">
        <v>0</v>
      </c>
      <c r="R954" s="284">
        <v>0</v>
      </c>
      <c r="S954" s="284">
        <v>0</v>
      </c>
      <c r="T954" s="284">
        <v>5350</v>
      </c>
      <c r="U954" s="41"/>
      <c r="V954" s="12"/>
      <c r="W954" s="20" t="e">
        <f>VLOOKUP(V954,'MASTER PUR-HSN'!$A$4:$E$506,5,FALSE)</f>
        <v>#N/A</v>
      </c>
      <c r="X954" s="12" t="s">
        <v>1482</v>
      </c>
      <c r="Y954" s="41" t="str">
        <f>VLOOKUP(C954,'MASTER PURCHASE PARTY'!$B$4:$E$50002,4,FALSE)</f>
        <v>Oms</v>
      </c>
    </row>
    <row r="955" spans="1:25">
      <c r="A955" s="45">
        <v>43647</v>
      </c>
      <c r="B955" s="35">
        <v>11</v>
      </c>
      <c r="C955" s="50" t="s">
        <v>1183</v>
      </c>
      <c r="D955" s="41" t="str">
        <f>VLOOKUP(C955,'MASTER PURCHASE PARTY'!$B$4:$E$50002,2,FALSE)</f>
        <v>23AAFFO4378L1ZX</v>
      </c>
      <c r="E955" s="67">
        <v>1518</v>
      </c>
      <c r="F955" s="69">
        <v>43665</v>
      </c>
      <c r="G955" s="69"/>
      <c r="H955" s="69"/>
      <c r="I955" s="69"/>
      <c r="J955" s="69"/>
      <c r="K955" s="69"/>
      <c r="L955" s="41" t="s">
        <v>920</v>
      </c>
      <c r="M955" s="12" t="s">
        <v>1768</v>
      </c>
      <c r="N955" s="284"/>
      <c r="O955" s="20">
        <f t="shared" si="17"/>
        <v>0</v>
      </c>
      <c r="P955" s="284">
        <v>0</v>
      </c>
      <c r="Q955" s="284">
        <v>0</v>
      </c>
      <c r="R955" s="284">
        <v>0</v>
      </c>
      <c r="S955" s="284">
        <v>0</v>
      </c>
      <c r="T955" s="284">
        <v>2100</v>
      </c>
      <c r="U955" s="41"/>
      <c r="V955" s="12"/>
      <c r="W955" s="20" t="e">
        <f>VLOOKUP(V955,'MASTER PUR-HSN'!$A$4:$E$506,5,FALSE)</f>
        <v>#N/A</v>
      </c>
      <c r="X955" s="12" t="s">
        <v>1482</v>
      </c>
      <c r="Y955" s="41" t="str">
        <f>VLOOKUP(C955,'MASTER PURCHASE PARTY'!$B$4:$E$50002,4,FALSE)</f>
        <v>Oms</v>
      </c>
    </row>
    <row r="956" spans="1:25">
      <c r="D956" s="41" t="e">
        <f>VLOOKUP(C956,'MASTER PURCHASE PARTY'!$B$4:$E$50002,2,FALSE)</f>
        <v>#N/A</v>
      </c>
      <c r="L956" s="41"/>
      <c r="M956" s="12"/>
      <c r="W956" s="20" t="e">
        <f>VLOOKUP(V956,'MASTER PUR-HSN'!$A$4:$E$506,5,FALSE)</f>
        <v>#N/A</v>
      </c>
      <c r="X956" s="12" t="s">
        <v>1482</v>
      </c>
      <c r="Y956" s="41" t="e">
        <f>VLOOKUP(C956,'MASTER PURCHASE PARTY'!$B$4:$E$50002,4,FALSE)</f>
        <v>#N/A</v>
      </c>
    </row>
    <row r="957" spans="1:25">
      <c r="D957" s="41" t="e">
        <f>VLOOKUP(C957,'MASTER PURCHASE PARTY'!$B$4:$E$50002,2,FALSE)</f>
        <v>#N/A</v>
      </c>
      <c r="Y957" s="41" t="e">
        <f>VLOOKUP(C957,'MASTER PURCHASE PARTY'!$B$4:$E$50002,4,FALSE)</f>
        <v>#N/A</v>
      </c>
    </row>
    <row r="958" spans="1:25">
      <c r="A958" s="45">
        <v>43678</v>
      </c>
      <c r="B958" s="35">
        <v>1</v>
      </c>
      <c r="C958" s="50" t="s">
        <v>873</v>
      </c>
      <c r="D958" s="41" t="str">
        <f>VLOOKUP(C958,'MASTER PURCHASE PARTY'!$B$4:$E$50002,2,FALSE)</f>
        <v>27AACFA1881H1ZL</v>
      </c>
      <c r="E958" s="51">
        <v>10152</v>
      </c>
      <c r="F958" s="69">
        <v>43678</v>
      </c>
      <c r="K958" s="315"/>
      <c r="L958" s="35" t="s">
        <v>787</v>
      </c>
      <c r="M958" s="12" t="s">
        <v>1545</v>
      </c>
      <c r="N958" s="293">
        <v>10552.5</v>
      </c>
      <c r="O958" s="20">
        <f t="shared" ref="O958:O1021" si="19">+P958+Q958+R958+S958</f>
        <v>2954.7000000000003</v>
      </c>
      <c r="P958" s="21">
        <f>+IF(Y958="oms",N958/100*W958,0)</f>
        <v>0</v>
      </c>
      <c r="Q958" s="21">
        <f>+IF(Y958="local",N958/100*W958/2,0)</f>
        <v>1477.3500000000001</v>
      </c>
      <c r="R958" s="21">
        <f>+IF(Y958="local",N958/100*W958/2,0)</f>
        <v>1477.3500000000001</v>
      </c>
      <c r="S958" s="21">
        <v>0</v>
      </c>
      <c r="T958" s="290">
        <f>+S958+R958+Q958+P958+N958</f>
        <v>13507.2</v>
      </c>
      <c r="V958" s="5">
        <v>87141900</v>
      </c>
      <c r="W958" s="20">
        <f>VLOOKUP(V958,'MASTER PUR-HSN'!$A$4:$E$506,5,FALSE)</f>
        <v>28</v>
      </c>
      <c r="X958" s="12" t="s">
        <v>1482</v>
      </c>
      <c r="Y958" s="41" t="str">
        <f>VLOOKUP(C958,'MASTER PURCHASE PARTY'!$B$4:$E$50002,4,FALSE)</f>
        <v>Local</v>
      </c>
    </row>
    <row r="959" spans="1:25">
      <c r="A959" s="45">
        <v>43678</v>
      </c>
      <c r="B959" s="35">
        <v>2</v>
      </c>
      <c r="C959" s="50" t="s">
        <v>789</v>
      </c>
      <c r="D959" s="41" t="str">
        <f>VLOOKUP(C959,'MASTER PURCHASE PARTY'!$B$4:$E$50002,2,FALSE)</f>
        <v>27AAACT1848E1ZH</v>
      </c>
      <c r="E959" s="56" t="s">
        <v>1776</v>
      </c>
      <c r="F959" s="69">
        <v>43678</v>
      </c>
      <c r="K959" s="315"/>
      <c r="L959" s="35" t="s">
        <v>787</v>
      </c>
      <c r="M959" s="12" t="s">
        <v>1545</v>
      </c>
      <c r="N959" s="293">
        <v>9618</v>
      </c>
      <c r="O959" s="20">
        <f t="shared" si="19"/>
        <v>2693.04</v>
      </c>
      <c r="P959" s="21">
        <f t="shared" ref="P959:P1022" si="20">+IF(Y959="oms",N959/100*W959,0)</f>
        <v>0</v>
      </c>
      <c r="Q959" s="21">
        <f t="shared" ref="Q959:Q1022" si="21">+IF(Y959="local",N959/100*W959/2,0)</f>
        <v>1346.52</v>
      </c>
      <c r="R959" s="21">
        <f t="shared" ref="R959:R1022" si="22">+IF(Y959="local",N959/100*W959/2,0)</f>
        <v>1346.52</v>
      </c>
      <c r="S959" s="21">
        <v>0</v>
      </c>
      <c r="T959" s="290">
        <f t="shared" ref="T959:T1022" si="23">+S959+R959+Q959+P959+N959</f>
        <v>12311.04</v>
      </c>
      <c r="V959" s="5">
        <v>87082900</v>
      </c>
      <c r="W959" s="20">
        <f>VLOOKUP(V959,'MASTER PUR-HSN'!$A$4:$E$506,5,FALSE)</f>
        <v>28</v>
      </c>
      <c r="X959" s="12" t="s">
        <v>1482</v>
      </c>
      <c r="Y959" s="41" t="str">
        <f>VLOOKUP(C959,'MASTER PURCHASE PARTY'!$B$4:$E$50002,4,FALSE)</f>
        <v>Local</v>
      </c>
    </row>
    <row r="960" spans="1:25">
      <c r="A960" s="45">
        <v>43678</v>
      </c>
      <c r="B960" s="35">
        <v>3</v>
      </c>
      <c r="C960" s="50" t="s">
        <v>789</v>
      </c>
      <c r="D960" s="41" t="str">
        <f>VLOOKUP(C960,'MASTER PURCHASE PARTY'!$B$4:$E$50002,2,FALSE)</f>
        <v>27AAACT1848E1ZH</v>
      </c>
      <c r="E960" s="56" t="s">
        <v>1777</v>
      </c>
      <c r="F960" s="69">
        <v>43678</v>
      </c>
      <c r="K960" s="315"/>
      <c r="L960" s="35" t="s">
        <v>787</v>
      </c>
      <c r="M960" s="12" t="s">
        <v>1545</v>
      </c>
      <c r="N960" s="293">
        <v>2295.09</v>
      </c>
      <c r="O960" s="20">
        <f t="shared" si="19"/>
        <v>642.62520000000006</v>
      </c>
      <c r="P960" s="21">
        <f t="shared" si="20"/>
        <v>0</v>
      </c>
      <c r="Q960" s="21">
        <f t="shared" si="21"/>
        <v>321.31260000000003</v>
      </c>
      <c r="R960" s="21">
        <f t="shared" si="22"/>
        <v>321.31260000000003</v>
      </c>
      <c r="S960" s="21">
        <v>0</v>
      </c>
      <c r="T960" s="290">
        <f t="shared" si="23"/>
        <v>2937.7152000000001</v>
      </c>
      <c r="V960" s="5">
        <v>87089900</v>
      </c>
      <c r="W960" s="20">
        <f>VLOOKUP(V960,'MASTER PUR-HSN'!$A$4:$E$506,5,FALSE)</f>
        <v>28</v>
      </c>
      <c r="X960" s="12" t="s">
        <v>1482</v>
      </c>
      <c r="Y960" s="41" t="str">
        <f>VLOOKUP(C960,'MASTER PURCHASE PARTY'!$B$4:$E$50002,4,FALSE)</f>
        <v>Local</v>
      </c>
    </row>
    <row r="961" spans="1:25">
      <c r="A961" s="45">
        <v>43678</v>
      </c>
      <c r="B961" s="35">
        <v>4</v>
      </c>
      <c r="C961" s="50" t="s">
        <v>873</v>
      </c>
      <c r="D961" s="41" t="str">
        <f>VLOOKUP(C961,'MASTER PURCHASE PARTY'!$B$4:$E$50002,2,FALSE)</f>
        <v>27AACFA1881H1ZL</v>
      </c>
      <c r="E961" s="51">
        <v>10193</v>
      </c>
      <c r="F961" s="69">
        <v>43679</v>
      </c>
      <c r="K961" s="315"/>
      <c r="L961" s="35" t="s">
        <v>787</v>
      </c>
      <c r="M961" s="12" t="s">
        <v>1545</v>
      </c>
      <c r="N961" s="293">
        <v>10606.94</v>
      </c>
      <c r="O961" s="20">
        <f t="shared" si="19"/>
        <v>2969.9432000000002</v>
      </c>
      <c r="P961" s="21">
        <f t="shared" si="20"/>
        <v>0</v>
      </c>
      <c r="Q961" s="21">
        <f t="shared" si="21"/>
        <v>1484.9716000000001</v>
      </c>
      <c r="R961" s="21">
        <f t="shared" si="22"/>
        <v>1484.9716000000001</v>
      </c>
      <c r="S961" s="21">
        <v>0</v>
      </c>
      <c r="T961" s="290">
        <f t="shared" si="23"/>
        <v>13576.8832</v>
      </c>
      <c r="V961" s="5">
        <v>87141900</v>
      </c>
      <c r="W961" s="20">
        <f>VLOOKUP(V961,'MASTER PUR-HSN'!$A$4:$E$506,5,FALSE)</f>
        <v>28</v>
      </c>
      <c r="X961" s="12" t="s">
        <v>1482</v>
      </c>
      <c r="Y961" s="41" t="str">
        <f>VLOOKUP(C961,'MASTER PURCHASE PARTY'!$B$4:$E$50002,4,FALSE)</f>
        <v>Local</v>
      </c>
    </row>
    <row r="962" spans="1:25">
      <c r="A962" s="45">
        <v>43678</v>
      </c>
      <c r="B962" s="35">
        <v>5</v>
      </c>
      <c r="C962" s="50" t="s">
        <v>812</v>
      </c>
      <c r="D962" s="41" t="str">
        <f>VLOOKUP(C962,'MASTER PURCHASE PARTY'!$B$4:$E$50002,2,FALSE)</f>
        <v>27AAACH4211R1ZF</v>
      </c>
      <c r="E962" s="51">
        <v>5510053426</v>
      </c>
      <c r="F962" s="69">
        <v>43679</v>
      </c>
      <c r="K962" s="315"/>
      <c r="L962" s="35" t="s">
        <v>787</v>
      </c>
      <c r="M962" s="12" t="s">
        <v>1545</v>
      </c>
      <c r="N962" s="293">
        <v>39816</v>
      </c>
      <c r="O962" s="20">
        <f t="shared" si="19"/>
        <v>7166.88</v>
      </c>
      <c r="P962" s="21">
        <f t="shared" si="20"/>
        <v>0</v>
      </c>
      <c r="Q962" s="21">
        <f t="shared" si="21"/>
        <v>3583.44</v>
      </c>
      <c r="R962" s="21">
        <f t="shared" si="22"/>
        <v>3583.44</v>
      </c>
      <c r="S962" s="21">
        <v>0</v>
      </c>
      <c r="T962" s="290">
        <f t="shared" si="23"/>
        <v>46982.879999999997</v>
      </c>
      <c r="V962" s="5">
        <v>85129000</v>
      </c>
      <c r="W962" s="20">
        <f>VLOOKUP(V962,'MASTER PUR-HSN'!$A$4:$E$506,5,FALSE)</f>
        <v>18</v>
      </c>
      <c r="X962" s="12" t="s">
        <v>1482</v>
      </c>
      <c r="Y962" s="41" t="str">
        <f>VLOOKUP(C962,'MASTER PURCHASE PARTY'!$B$4:$E$50002,4,FALSE)</f>
        <v>Local</v>
      </c>
    </row>
    <row r="963" spans="1:25">
      <c r="A963" s="45">
        <v>43678</v>
      </c>
      <c r="B963" s="35">
        <v>6</v>
      </c>
      <c r="C963" s="50" t="s">
        <v>806</v>
      </c>
      <c r="D963" s="41" t="str">
        <f>VLOOKUP(C963,'MASTER PURCHASE PARTY'!$B$4:$E$50002,2,FALSE)</f>
        <v>27AAECD2713N1ZK</v>
      </c>
      <c r="E963" s="51">
        <v>7887986921</v>
      </c>
      <c r="F963" s="69">
        <v>43679</v>
      </c>
      <c r="K963" s="315"/>
      <c r="L963" s="35" t="s">
        <v>787</v>
      </c>
      <c r="M963" s="12" t="s">
        <v>1545</v>
      </c>
      <c r="N963" s="293">
        <v>61872</v>
      </c>
      <c r="O963" s="20">
        <f t="shared" si="19"/>
        <v>11136.960000000001</v>
      </c>
      <c r="P963" s="21">
        <f t="shared" si="20"/>
        <v>0</v>
      </c>
      <c r="Q963" s="21">
        <f t="shared" si="21"/>
        <v>5568.4800000000005</v>
      </c>
      <c r="R963" s="21">
        <f t="shared" si="22"/>
        <v>5568.4800000000005</v>
      </c>
      <c r="S963" s="21">
        <v>0</v>
      </c>
      <c r="T963" s="290">
        <f t="shared" si="23"/>
        <v>73008.960000000006</v>
      </c>
      <c r="V963" s="5">
        <v>32082090</v>
      </c>
      <c r="W963" s="20">
        <f>VLOOKUP(V963,'MASTER PUR-HSN'!$A$4:$E$506,5,FALSE)</f>
        <v>18</v>
      </c>
      <c r="X963" s="12" t="s">
        <v>1482</v>
      </c>
      <c r="Y963" s="41" t="str">
        <f>VLOOKUP(C963,'MASTER PURCHASE PARTY'!$B$4:$E$50002,4,FALSE)</f>
        <v>Local</v>
      </c>
    </row>
    <row r="964" spans="1:25">
      <c r="A964" s="45">
        <v>43678</v>
      </c>
      <c r="C964" s="50" t="s">
        <v>806</v>
      </c>
      <c r="D964" s="41" t="str">
        <f>VLOOKUP(C964,'MASTER PURCHASE PARTY'!$B$4:$E$50002,2,FALSE)</f>
        <v>27AAECD2713N1ZK</v>
      </c>
      <c r="E964" s="51">
        <v>7887986921</v>
      </c>
      <c r="F964" s="69">
        <v>43679</v>
      </c>
      <c r="K964" s="315"/>
      <c r="L964" s="35" t="s">
        <v>787</v>
      </c>
      <c r="M964" s="12" t="s">
        <v>1545</v>
      </c>
      <c r="N964" s="293">
        <v>40960</v>
      </c>
      <c r="O964" s="20">
        <f t="shared" si="19"/>
        <v>7372.8</v>
      </c>
      <c r="P964" s="21">
        <f t="shared" si="20"/>
        <v>0</v>
      </c>
      <c r="Q964" s="21">
        <f t="shared" si="21"/>
        <v>3686.4</v>
      </c>
      <c r="R964" s="21">
        <f t="shared" si="22"/>
        <v>3686.4</v>
      </c>
      <c r="S964" s="21">
        <v>0</v>
      </c>
      <c r="T964" s="290">
        <f t="shared" si="23"/>
        <v>48332.800000000003</v>
      </c>
      <c r="V964" s="5">
        <v>32089090</v>
      </c>
      <c r="W964" s="20">
        <f>VLOOKUP(V964,'MASTER PUR-HSN'!$A$4:$E$506,5,FALSE)</f>
        <v>18</v>
      </c>
      <c r="X964" s="12" t="s">
        <v>1482</v>
      </c>
      <c r="Y964" s="41" t="str">
        <f>VLOOKUP(C964,'MASTER PURCHASE PARTY'!$B$4:$E$50002,4,FALSE)</f>
        <v>Local</v>
      </c>
    </row>
    <row r="965" spans="1:25">
      <c r="A965" s="45">
        <v>43678</v>
      </c>
      <c r="C965" s="50" t="s">
        <v>806</v>
      </c>
      <c r="D965" s="41" t="str">
        <f>VLOOKUP(C965,'MASTER PURCHASE PARTY'!$B$4:$E$50002,2,FALSE)</f>
        <v>27AAECD2713N1ZK</v>
      </c>
      <c r="E965" s="51">
        <v>7887986921</v>
      </c>
      <c r="F965" s="69">
        <v>43679</v>
      </c>
      <c r="K965" s="315"/>
      <c r="L965" s="35" t="s">
        <v>787</v>
      </c>
      <c r="M965" s="12" t="s">
        <v>1545</v>
      </c>
      <c r="N965" s="293">
        <v>16560</v>
      </c>
      <c r="O965" s="20">
        <f t="shared" si="19"/>
        <v>2980.7999999999997</v>
      </c>
      <c r="P965" s="21">
        <f t="shared" si="20"/>
        <v>0</v>
      </c>
      <c r="Q965" s="21">
        <f t="shared" si="21"/>
        <v>1490.3999999999999</v>
      </c>
      <c r="R965" s="21">
        <f t="shared" si="22"/>
        <v>1490.3999999999999</v>
      </c>
      <c r="S965" s="21">
        <v>0</v>
      </c>
      <c r="T965" s="290">
        <f t="shared" si="23"/>
        <v>19540.8</v>
      </c>
      <c r="V965" s="5">
        <v>39119090</v>
      </c>
      <c r="W965" s="20">
        <f>VLOOKUP(V965,'MASTER PUR-HSN'!$A$4:$E$506,5,FALSE)</f>
        <v>18</v>
      </c>
      <c r="X965" s="12" t="s">
        <v>1482</v>
      </c>
      <c r="Y965" s="41" t="str">
        <f>VLOOKUP(C965,'MASTER PURCHASE PARTY'!$B$4:$E$50002,4,FALSE)</f>
        <v>Local</v>
      </c>
    </row>
    <row r="966" spans="1:25">
      <c r="A966" s="45">
        <v>43678</v>
      </c>
      <c r="B966" s="35">
        <v>7</v>
      </c>
      <c r="C966" s="50" t="s">
        <v>806</v>
      </c>
      <c r="D966" s="41" t="str">
        <f>VLOOKUP(C966,'MASTER PURCHASE PARTY'!$B$4:$E$50002,2,FALSE)</f>
        <v>27AAECD2713N1ZK</v>
      </c>
      <c r="E966" s="51">
        <v>7887986922</v>
      </c>
      <c r="F966" s="69">
        <v>43679</v>
      </c>
      <c r="K966" s="315"/>
      <c r="L966" s="35" t="s">
        <v>787</v>
      </c>
      <c r="M966" s="12" t="s">
        <v>1545</v>
      </c>
      <c r="N966" s="293">
        <v>14500</v>
      </c>
      <c r="O966" s="20">
        <f t="shared" si="19"/>
        <v>2610</v>
      </c>
      <c r="P966" s="21">
        <f t="shared" si="20"/>
        <v>0</v>
      </c>
      <c r="Q966" s="21">
        <f t="shared" si="21"/>
        <v>1305</v>
      </c>
      <c r="R966" s="21">
        <f t="shared" si="22"/>
        <v>1305</v>
      </c>
      <c r="S966" s="21">
        <v>0</v>
      </c>
      <c r="T966" s="290">
        <f t="shared" si="23"/>
        <v>17110</v>
      </c>
      <c r="V966" s="5">
        <v>38140010</v>
      </c>
      <c r="W966" s="20">
        <f>VLOOKUP(V966,'MASTER PUR-HSN'!$A$4:$E$506,5,FALSE)</f>
        <v>18</v>
      </c>
      <c r="X966" s="12" t="s">
        <v>1482</v>
      </c>
      <c r="Y966" s="41" t="str">
        <f>VLOOKUP(C966,'MASTER PURCHASE PARTY'!$B$4:$E$50002,4,FALSE)</f>
        <v>Local</v>
      </c>
    </row>
    <row r="967" spans="1:25">
      <c r="A967" s="45">
        <v>43678</v>
      </c>
      <c r="C967" s="50" t="s">
        <v>806</v>
      </c>
      <c r="D967" s="41" t="str">
        <f>VLOOKUP(C967,'MASTER PURCHASE PARTY'!$B$4:$E$50002,2,FALSE)</f>
        <v>27AAECD2713N1ZK</v>
      </c>
      <c r="E967" s="51">
        <v>7887986922</v>
      </c>
      <c r="F967" s="69">
        <v>43679</v>
      </c>
      <c r="K967" s="315"/>
      <c r="L967" s="35" t="s">
        <v>787</v>
      </c>
      <c r="M967" s="12" t="s">
        <v>1545</v>
      </c>
      <c r="N967" s="293">
        <v>7800</v>
      </c>
      <c r="O967" s="20">
        <f t="shared" si="19"/>
        <v>1404</v>
      </c>
      <c r="P967" s="21">
        <f t="shared" si="20"/>
        <v>0</v>
      </c>
      <c r="Q967" s="21">
        <f t="shared" si="21"/>
        <v>702</v>
      </c>
      <c r="R967" s="21">
        <f t="shared" si="22"/>
        <v>702</v>
      </c>
      <c r="S967" s="21">
        <v>0</v>
      </c>
      <c r="T967" s="290">
        <f t="shared" si="23"/>
        <v>9204</v>
      </c>
      <c r="V967" s="5">
        <v>38249990</v>
      </c>
      <c r="W967" s="20">
        <f>VLOOKUP(V967,'MASTER PUR-HSN'!$A$4:$E$506,5,FALSE)</f>
        <v>18</v>
      </c>
      <c r="X967" s="12" t="s">
        <v>1482</v>
      </c>
      <c r="Y967" s="41" t="str">
        <f>VLOOKUP(C967,'MASTER PURCHASE PARTY'!$B$4:$E$50002,4,FALSE)</f>
        <v>Local</v>
      </c>
    </row>
    <row r="968" spans="1:25">
      <c r="A968" s="45">
        <v>43678</v>
      </c>
      <c r="C968" s="50" t="s">
        <v>806</v>
      </c>
      <c r="D968" s="41" t="str">
        <f>VLOOKUP(C968,'MASTER PURCHASE PARTY'!$B$4:$E$50002,2,FALSE)</f>
        <v>27AAECD2713N1ZK</v>
      </c>
      <c r="E968" s="51">
        <v>7887986922</v>
      </c>
      <c r="F968" s="69">
        <v>43679</v>
      </c>
      <c r="K968" s="315"/>
      <c r="L968" s="35" t="s">
        <v>787</v>
      </c>
      <c r="M968" s="12" t="s">
        <v>1545</v>
      </c>
      <c r="N968" s="293">
        <v>12750</v>
      </c>
      <c r="O968" s="20">
        <f t="shared" si="19"/>
        <v>2295</v>
      </c>
      <c r="P968" s="21">
        <f t="shared" si="20"/>
        <v>0</v>
      </c>
      <c r="Q968" s="21">
        <f t="shared" si="21"/>
        <v>1147.5</v>
      </c>
      <c r="R968" s="21">
        <f t="shared" si="22"/>
        <v>1147.5</v>
      </c>
      <c r="S968" s="21">
        <v>0</v>
      </c>
      <c r="T968" s="290">
        <f t="shared" si="23"/>
        <v>15045</v>
      </c>
      <c r="V968" s="5">
        <v>32082090</v>
      </c>
      <c r="W968" s="20">
        <f>VLOOKUP(V968,'MASTER PUR-HSN'!$A$4:$E$506,5,FALSE)</f>
        <v>18</v>
      </c>
      <c r="X968" s="12" t="s">
        <v>1482</v>
      </c>
      <c r="Y968" s="41" t="str">
        <f>VLOOKUP(C968,'MASTER PURCHASE PARTY'!$B$4:$E$50002,4,FALSE)</f>
        <v>Local</v>
      </c>
    </row>
    <row r="969" spans="1:25">
      <c r="A969" s="45">
        <v>43678</v>
      </c>
      <c r="C969" s="50" t="s">
        <v>806</v>
      </c>
      <c r="D969" s="41" t="str">
        <f>VLOOKUP(C969,'MASTER PURCHASE PARTY'!$B$4:$E$50002,2,FALSE)</f>
        <v>27AAECD2713N1ZK</v>
      </c>
      <c r="E969" s="51">
        <v>7887986922</v>
      </c>
      <c r="F969" s="69">
        <v>43679</v>
      </c>
      <c r="K969" s="315"/>
      <c r="L969" s="35" t="s">
        <v>787</v>
      </c>
      <c r="M969" s="12" t="s">
        <v>1545</v>
      </c>
      <c r="N969" s="293">
        <v>16320</v>
      </c>
      <c r="O969" s="20">
        <f t="shared" si="19"/>
        <v>2937.6</v>
      </c>
      <c r="P969" s="21">
        <f t="shared" si="20"/>
        <v>0</v>
      </c>
      <c r="Q969" s="21">
        <f t="shared" si="21"/>
        <v>1468.8</v>
      </c>
      <c r="R969" s="21">
        <f t="shared" si="22"/>
        <v>1468.8</v>
      </c>
      <c r="S969" s="21">
        <v>0</v>
      </c>
      <c r="T969" s="290">
        <f t="shared" si="23"/>
        <v>19257.599999999999</v>
      </c>
      <c r="V969" s="5">
        <v>32081090</v>
      </c>
      <c r="W969" s="20">
        <f>VLOOKUP(V969,'MASTER PUR-HSN'!$A$4:$E$506,5,FALSE)</f>
        <v>18</v>
      </c>
      <c r="X969" s="12" t="s">
        <v>1482</v>
      </c>
      <c r="Y969" s="41" t="str">
        <f>VLOOKUP(C969,'MASTER PURCHASE PARTY'!$B$4:$E$50002,4,FALSE)</f>
        <v>Local</v>
      </c>
    </row>
    <row r="970" spans="1:25">
      <c r="A970" s="45">
        <v>43678</v>
      </c>
      <c r="C970" s="50" t="s">
        <v>806</v>
      </c>
      <c r="D970" s="41" t="str">
        <f>VLOOKUP(C970,'MASTER PURCHASE PARTY'!$B$4:$E$50002,2,FALSE)</f>
        <v>27AAECD2713N1ZK</v>
      </c>
      <c r="E970" s="51">
        <v>7887986922</v>
      </c>
      <c r="F970" s="69">
        <v>43679</v>
      </c>
      <c r="K970" s="315"/>
      <c r="L970" s="35" t="s">
        <v>787</v>
      </c>
      <c r="M970" s="12" t="s">
        <v>1545</v>
      </c>
      <c r="N970" s="293">
        <v>7416</v>
      </c>
      <c r="O970" s="20">
        <f t="shared" si="19"/>
        <v>1334.8799999999999</v>
      </c>
      <c r="P970" s="21">
        <f t="shared" si="20"/>
        <v>0</v>
      </c>
      <c r="Q970" s="21">
        <f t="shared" si="21"/>
        <v>667.43999999999994</v>
      </c>
      <c r="R970" s="21">
        <f t="shared" si="22"/>
        <v>667.43999999999994</v>
      </c>
      <c r="S970" s="21">
        <v>0</v>
      </c>
      <c r="T970" s="290">
        <f t="shared" si="23"/>
        <v>8750.8799999999992</v>
      </c>
      <c r="V970" s="5">
        <v>38249990</v>
      </c>
      <c r="W970" s="20">
        <f>VLOOKUP(V970,'MASTER PUR-HSN'!$A$4:$E$506,5,FALSE)</f>
        <v>18</v>
      </c>
      <c r="X970" s="12" t="s">
        <v>1482</v>
      </c>
      <c r="Y970" s="41" t="str">
        <f>VLOOKUP(C970,'MASTER PURCHASE PARTY'!$B$4:$E$50002,4,FALSE)</f>
        <v>Local</v>
      </c>
    </row>
    <row r="971" spans="1:25">
      <c r="A971" s="45">
        <v>43678</v>
      </c>
      <c r="B971" s="35">
        <v>8</v>
      </c>
      <c r="C971" s="50" t="s">
        <v>816</v>
      </c>
      <c r="D971" s="41" t="str">
        <f>VLOOKUP(C971,'MASTER PURCHASE PARTY'!$B$4:$E$50002,2,FALSE)</f>
        <v>27AAHFP1154B1ZN</v>
      </c>
      <c r="E971" s="56" t="s">
        <v>1778</v>
      </c>
      <c r="F971" s="69">
        <v>43679</v>
      </c>
      <c r="K971" s="315"/>
      <c r="L971" s="35" t="s">
        <v>787</v>
      </c>
      <c r="M971" s="12" t="s">
        <v>1545</v>
      </c>
      <c r="N971" s="293">
        <v>2970</v>
      </c>
      <c r="O971" s="20">
        <f t="shared" si="19"/>
        <v>148.5</v>
      </c>
      <c r="P971" s="21">
        <f t="shared" si="20"/>
        <v>0</v>
      </c>
      <c r="Q971" s="21">
        <f t="shared" si="21"/>
        <v>74.25</v>
      </c>
      <c r="R971" s="21">
        <f t="shared" si="22"/>
        <v>74.25</v>
      </c>
      <c r="S971" s="21">
        <v>0</v>
      </c>
      <c r="T971" s="290">
        <f t="shared" si="23"/>
        <v>3118.5</v>
      </c>
      <c r="V971" s="5">
        <v>60060000</v>
      </c>
      <c r="W971" s="20">
        <f>VLOOKUP(V971,'MASTER PUR-HSN'!$A$4:$E$506,5,FALSE)</f>
        <v>5</v>
      </c>
      <c r="X971" s="12" t="s">
        <v>1482</v>
      </c>
      <c r="Y971" s="41" t="str">
        <f>VLOOKUP(C971,'MASTER PURCHASE PARTY'!$B$4:$E$50002,4,FALSE)</f>
        <v>Local</v>
      </c>
    </row>
    <row r="972" spans="1:25">
      <c r="A972" s="45">
        <v>43678</v>
      </c>
      <c r="C972" s="50" t="s">
        <v>816</v>
      </c>
      <c r="D972" s="41" t="str">
        <f>VLOOKUP(C972,'MASTER PURCHASE PARTY'!$B$4:$E$50002,2,FALSE)</f>
        <v>27AAHFP1154B1ZN</v>
      </c>
      <c r="E972" s="56" t="s">
        <v>1778</v>
      </c>
      <c r="F972" s="69">
        <v>43679</v>
      </c>
      <c r="K972" s="315"/>
      <c r="L972" s="35" t="s">
        <v>787</v>
      </c>
      <c r="M972" s="12" t="s">
        <v>1545</v>
      </c>
      <c r="N972" s="293">
        <v>13949</v>
      </c>
      <c r="O972" s="20">
        <f t="shared" si="19"/>
        <v>697.45</v>
      </c>
      <c r="P972" s="21">
        <f t="shared" si="20"/>
        <v>0</v>
      </c>
      <c r="Q972" s="21">
        <f t="shared" si="21"/>
        <v>348.72500000000002</v>
      </c>
      <c r="R972" s="21">
        <f t="shared" si="22"/>
        <v>348.72500000000002</v>
      </c>
      <c r="S972" s="21">
        <v>0</v>
      </c>
      <c r="T972" s="290">
        <f t="shared" si="23"/>
        <v>14646.45</v>
      </c>
      <c r="V972" s="5">
        <v>5407</v>
      </c>
      <c r="W972" s="20">
        <f>VLOOKUP(V972,'MASTER PUR-HSN'!$A$4:$E$506,5,FALSE)</f>
        <v>5</v>
      </c>
      <c r="X972" s="12" t="s">
        <v>1482</v>
      </c>
      <c r="Y972" s="41" t="str">
        <f>VLOOKUP(C972,'MASTER PURCHASE PARTY'!$B$4:$E$50002,4,FALSE)</f>
        <v>Local</v>
      </c>
    </row>
    <row r="973" spans="1:25">
      <c r="A973" s="45">
        <v>43678</v>
      </c>
      <c r="C973" s="50" t="s">
        <v>816</v>
      </c>
      <c r="D973" s="41" t="str">
        <f>VLOOKUP(C973,'MASTER PURCHASE PARTY'!$B$4:$E$50002,2,FALSE)</f>
        <v>27AAHFP1154B1ZN</v>
      </c>
      <c r="E973" s="56" t="s">
        <v>1778</v>
      </c>
      <c r="F973" s="69">
        <v>43679</v>
      </c>
      <c r="K973" s="315"/>
      <c r="L973" s="35" t="s">
        <v>787</v>
      </c>
      <c r="M973" s="12" t="s">
        <v>1545</v>
      </c>
      <c r="N973" s="293">
        <v>1550</v>
      </c>
      <c r="O973" s="20">
        <f t="shared" si="19"/>
        <v>77.5</v>
      </c>
      <c r="P973" s="21">
        <f t="shared" si="20"/>
        <v>0</v>
      </c>
      <c r="Q973" s="21">
        <f t="shared" si="21"/>
        <v>38.75</v>
      </c>
      <c r="R973" s="21">
        <f t="shared" si="22"/>
        <v>38.75</v>
      </c>
      <c r="S973" s="21">
        <v>0</v>
      </c>
      <c r="T973" s="290">
        <f t="shared" si="23"/>
        <v>1627.5</v>
      </c>
      <c r="V973" s="5">
        <v>63079090</v>
      </c>
      <c r="W973" s="20">
        <f>VLOOKUP(V973,'MASTER PUR-HSN'!$A$4:$E$506,5,FALSE)</f>
        <v>5</v>
      </c>
      <c r="X973" s="12" t="s">
        <v>1482</v>
      </c>
      <c r="Y973" s="41" t="str">
        <f>VLOOKUP(C973,'MASTER PURCHASE PARTY'!$B$4:$E$50002,4,FALSE)</f>
        <v>Local</v>
      </c>
    </row>
    <row r="974" spans="1:25">
      <c r="A974" s="45">
        <v>43678</v>
      </c>
      <c r="B974" s="35">
        <v>9</v>
      </c>
      <c r="C974" s="50" t="s">
        <v>816</v>
      </c>
      <c r="D974" s="41" t="str">
        <f>VLOOKUP(C974,'MASTER PURCHASE PARTY'!$B$4:$E$50002,2,FALSE)</f>
        <v>27AAHFP1154B1ZN</v>
      </c>
      <c r="E974" s="56" t="s">
        <v>1779</v>
      </c>
      <c r="F974" s="69">
        <v>43679</v>
      </c>
      <c r="K974" s="315"/>
      <c r="L974" s="35" t="s">
        <v>787</v>
      </c>
      <c r="M974" s="12" t="s">
        <v>1545</v>
      </c>
      <c r="N974" s="293">
        <v>672</v>
      </c>
      <c r="O974" s="20">
        <f t="shared" si="19"/>
        <v>120.96</v>
      </c>
      <c r="P974" s="21">
        <f t="shared" si="20"/>
        <v>0</v>
      </c>
      <c r="Q974" s="21">
        <f t="shared" si="21"/>
        <v>60.48</v>
      </c>
      <c r="R974" s="21">
        <f t="shared" si="22"/>
        <v>60.48</v>
      </c>
      <c r="S974" s="21">
        <v>0</v>
      </c>
      <c r="T974" s="290">
        <f t="shared" si="23"/>
        <v>792.96</v>
      </c>
      <c r="V974" s="5">
        <v>96039090</v>
      </c>
      <c r="W974" s="20">
        <f>VLOOKUP(V974,'MASTER PUR-HSN'!$A$4:$E$506,5,FALSE)</f>
        <v>18</v>
      </c>
      <c r="X974" s="12" t="s">
        <v>1482</v>
      </c>
      <c r="Y974" s="41" t="str">
        <f>VLOOKUP(C974,'MASTER PURCHASE PARTY'!$B$4:$E$50002,4,FALSE)</f>
        <v>Local</v>
      </c>
    </row>
    <row r="975" spans="1:25">
      <c r="A975" s="45">
        <v>43678</v>
      </c>
      <c r="C975" s="50" t="s">
        <v>816</v>
      </c>
      <c r="D975" s="41" t="str">
        <f>VLOOKUP(C975,'MASTER PURCHASE PARTY'!$B$4:$E$50002,2,FALSE)</f>
        <v>27AAHFP1154B1ZN</v>
      </c>
      <c r="E975" s="56" t="s">
        <v>1779</v>
      </c>
      <c r="F975" s="69">
        <v>43679</v>
      </c>
      <c r="K975" s="315"/>
      <c r="L975" s="35" t="s">
        <v>787</v>
      </c>
      <c r="M975" s="12" t="s">
        <v>1545</v>
      </c>
      <c r="N975" s="293">
        <v>804</v>
      </c>
      <c r="O975" s="20">
        <f t="shared" si="19"/>
        <v>144.71999999999997</v>
      </c>
      <c r="P975" s="21">
        <f t="shared" si="20"/>
        <v>0</v>
      </c>
      <c r="Q975" s="21">
        <f t="shared" si="21"/>
        <v>72.359999999999985</v>
      </c>
      <c r="R975" s="21">
        <f t="shared" si="22"/>
        <v>72.359999999999985</v>
      </c>
      <c r="S975" s="21">
        <v>0</v>
      </c>
      <c r="T975" s="290">
        <f t="shared" si="23"/>
        <v>948.72</v>
      </c>
      <c r="V975" s="5">
        <v>34022090</v>
      </c>
      <c r="W975" s="20">
        <f>VLOOKUP(V975,'MASTER PUR-HSN'!$A$4:$E$506,5,FALSE)</f>
        <v>18</v>
      </c>
      <c r="X975" s="12" t="s">
        <v>1482</v>
      </c>
      <c r="Y975" s="41" t="str">
        <f>VLOOKUP(C975,'MASTER PURCHASE PARTY'!$B$4:$E$50002,4,FALSE)</f>
        <v>Local</v>
      </c>
    </row>
    <row r="976" spans="1:25">
      <c r="A976" s="45">
        <v>43678</v>
      </c>
      <c r="C976" s="50" t="s">
        <v>816</v>
      </c>
      <c r="D976" s="41" t="str">
        <f>VLOOKUP(C976,'MASTER PURCHASE PARTY'!$B$4:$E$50002,2,FALSE)</f>
        <v>27AAHFP1154B1ZN</v>
      </c>
      <c r="E976" s="56" t="s">
        <v>1779</v>
      </c>
      <c r="F976" s="69">
        <v>43679</v>
      </c>
      <c r="K976" s="315"/>
      <c r="L976" s="35" t="s">
        <v>787</v>
      </c>
      <c r="M976" s="12" t="s">
        <v>1545</v>
      </c>
      <c r="N976" s="293">
        <v>320</v>
      </c>
      <c r="O976" s="20">
        <f t="shared" si="19"/>
        <v>57.6</v>
      </c>
      <c r="P976" s="21">
        <f t="shared" si="20"/>
        <v>0</v>
      </c>
      <c r="Q976" s="21">
        <f t="shared" si="21"/>
        <v>28.8</v>
      </c>
      <c r="R976" s="21">
        <f t="shared" si="22"/>
        <v>28.8</v>
      </c>
      <c r="S976" s="21">
        <v>0</v>
      </c>
      <c r="T976" s="290">
        <f t="shared" si="23"/>
        <v>377.6</v>
      </c>
      <c r="V976" s="5">
        <v>84701000</v>
      </c>
      <c r="W976" s="20">
        <f>VLOOKUP(V976,'MASTER PUR-HSN'!$A$4:$E$506,5,FALSE)</f>
        <v>18</v>
      </c>
      <c r="X976" s="12" t="s">
        <v>1482</v>
      </c>
      <c r="Y976" s="41" t="str">
        <f>VLOOKUP(C976,'MASTER PURCHASE PARTY'!$B$4:$E$50002,4,FALSE)</f>
        <v>Local</v>
      </c>
    </row>
    <row r="977" spans="1:25">
      <c r="A977" s="45">
        <v>43678</v>
      </c>
      <c r="C977" s="50" t="s">
        <v>816</v>
      </c>
      <c r="D977" s="41" t="str">
        <f>VLOOKUP(C977,'MASTER PURCHASE PARTY'!$B$4:$E$50002,2,FALSE)</f>
        <v>27AAHFP1154B1ZN</v>
      </c>
      <c r="E977" s="56" t="s">
        <v>1779</v>
      </c>
      <c r="F977" s="69">
        <v>43679</v>
      </c>
      <c r="K977" s="315"/>
      <c r="L977" s="35" t="s">
        <v>787</v>
      </c>
      <c r="M977" s="12" t="s">
        <v>1545</v>
      </c>
      <c r="N977" s="293">
        <v>53.2</v>
      </c>
      <c r="O977" s="20">
        <f t="shared" si="19"/>
        <v>6.3840000000000003</v>
      </c>
      <c r="P977" s="21">
        <f t="shared" si="20"/>
        <v>0</v>
      </c>
      <c r="Q977" s="21">
        <f t="shared" si="21"/>
        <v>3.1920000000000002</v>
      </c>
      <c r="R977" s="21">
        <f t="shared" si="22"/>
        <v>3.1920000000000002</v>
      </c>
      <c r="S977" s="21">
        <v>0</v>
      </c>
      <c r="T977" s="290">
        <f t="shared" si="23"/>
        <v>59.584000000000003</v>
      </c>
      <c r="V977" s="5">
        <v>96081019</v>
      </c>
      <c r="W977" s="20">
        <f>VLOOKUP(V977,'MASTER PUR-HSN'!$A$4:$E$506,5,FALSE)</f>
        <v>12</v>
      </c>
      <c r="X977" s="12" t="s">
        <v>1482</v>
      </c>
      <c r="Y977" s="41" t="str">
        <f>VLOOKUP(C977,'MASTER PURCHASE PARTY'!$B$4:$E$50002,4,FALSE)</f>
        <v>Local</v>
      </c>
    </row>
    <row r="978" spans="1:25">
      <c r="A978" s="45">
        <v>43678</v>
      </c>
      <c r="B978" s="35">
        <v>10</v>
      </c>
      <c r="C978" s="50" t="s">
        <v>816</v>
      </c>
      <c r="D978" s="41" t="str">
        <f>VLOOKUP(C978,'MASTER PURCHASE PARTY'!$B$4:$E$50002,2,FALSE)</f>
        <v>27AAHFP1154B1ZN</v>
      </c>
      <c r="E978" s="56" t="s">
        <v>1780</v>
      </c>
      <c r="F978" s="69">
        <v>43679</v>
      </c>
      <c r="K978" s="315"/>
      <c r="L978" s="35" t="s">
        <v>787</v>
      </c>
      <c r="M978" s="12" t="s">
        <v>1545</v>
      </c>
      <c r="N978" s="293">
        <v>4488</v>
      </c>
      <c r="O978" s="20">
        <f t="shared" si="19"/>
        <v>807.84</v>
      </c>
      <c r="P978" s="21">
        <f t="shared" si="20"/>
        <v>0</v>
      </c>
      <c r="Q978" s="21">
        <f t="shared" si="21"/>
        <v>403.92</v>
      </c>
      <c r="R978" s="21">
        <f t="shared" si="22"/>
        <v>403.92</v>
      </c>
      <c r="S978" s="21">
        <v>0</v>
      </c>
      <c r="T978" s="290">
        <f t="shared" si="23"/>
        <v>5295.84</v>
      </c>
      <c r="V978" s="5">
        <v>39199090</v>
      </c>
      <c r="W978" s="20">
        <f>VLOOKUP(V978,'MASTER PUR-HSN'!$A$4:$E$506,5,FALSE)</f>
        <v>18</v>
      </c>
      <c r="X978" s="12" t="s">
        <v>1482</v>
      </c>
      <c r="Y978" s="41" t="str">
        <f>VLOOKUP(C978,'MASTER PURCHASE PARTY'!$B$4:$E$50002,4,FALSE)</f>
        <v>Local</v>
      </c>
    </row>
    <row r="979" spans="1:25">
      <c r="A979" s="45">
        <v>43678</v>
      </c>
      <c r="C979" s="50" t="s">
        <v>816</v>
      </c>
      <c r="D979" s="41" t="str">
        <f>VLOOKUP(C979,'MASTER PURCHASE PARTY'!$B$4:$E$50002,2,FALSE)</f>
        <v>27AAHFP1154B1ZN</v>
      </c>
      <c r="E979" s="56" t="s">
        <v>1780</v>
      </c>
      <c r="F979" s="69">
        <v>43679</v>
      </c>
      <c r="K979" s="315"/>
      <c r="L979" s="35" t="s">
        <v>787</v>
      </c>
      <c r="M979" s="12" t="s">
        <v>1545</v>
      </c>
      <c r="N979" s="293">
        <v>180</v>
      </c>
      <c r="O979" s="20">
        <f t="shared" si="19"/>
        <v>32.4</v>
      </c>
      <c r="P979" s="21">
        <f t="shared" si="20"/>
        <v>0</v>
      </c>
      <c r="Q979" s="21">
        <f t="shared" si="21"/>
        <v>16.2</v>
      </c>
      <c r="R979" s="21">
        <f t="shared" si="22"/>
        <v>16.2</v>
      </c>
      <c r="S979" s="21">
        <v>0</v>
      </c>
      <c r="T979" s="290">
        <f t="shared" si="23"/>
        <v>212.4</v>
      </c>
      <c r="V979" s="5">
        <v>21069030</v>
      </c>
      <c r="W979" s="20">
        <f>VLOOKUP(V979,'MASTER PUR-HSN'!$A$4:$E$506,5,FALSE)</f>
        <v>18</v>
      </c>
      <c r="X979" s="12" t="s">
        <v>1482</v>
      </c>
      <c r="Y979" s="41" t="str">
        <f>VLOOKUP(C979,'MASTER PURCHASE PARTY'!$B$4:$E$50002,4,FALSE)</f>
        <v>Local</v>
      </c>
    </row>
    <row r="980" spans="1:25">
      <c r="A980" s="45">
        <v>43678</v>
      </c>
      <c r="C980" s="50" t="s">
        <v>816</v>
      </c>
      <c r="D980" s="41" t="str">
        <f>VLOOKUP(C980,'MASTER PURCHASE PARTY'!$B$4:$E$50002,2,FALSE)</f>
        <v>27AAHFP1154B1ZN</v>
      </c>
      <c r="E980" s="56" t="s">
        <v>1780</v>
      </c>
      <c r="F980" s="69">
        <v>43679</v>
      </c>
      <c r="K980" s="315"/>
      <c r="L980" s="35" t="s">
        <v>787</v>
      </c>
      <c r="M980" s="12" t="s">
        <v>1545</v>
      </c>
      <c r="N980" s="293">
        <v>576</v>
      </c>
      <c r="O980" s="20">
        <f t="shared" si="19"/>
        <v>103.67999999999999</v>
      </c>
      <c r="P980" s="21">
        <f t="shared" si="20"/>
        <v>0</v>
      </c>
      <c r="Q980" s="21">
        <f t="shared" si="21"/>
        <v>51.839999999999996</v>
      </c>
      <c r="R980" s="21">
        <f t="shared" si="22"/>
        <v>51.839999999999996</v>
      </c>
      <c r="S980" s="21">
        <v>0</v>
      </c>
      <c r="T980" s="290">
        <f t="shared" si="23"/>
        <v>679.68</v>
      </c>
      <c r="V980" s="5">
        <v>40159030</v>
      </c>
      <c r="W980" s="20">
        <f>VLOOKUP(V980,'MASTER PUR-HSN'!$A$4:$E$506,5,FALSE)</f>
        <v>18</v>
      </c>
      <c r="X980" s="12" t="s">
        <v>1482</v>
      </c>
      <c r="Y980" s="41" t="str">
        <f>VLOOKUP(C980,'MASTER PURCHASE PARTY'!$B$4:$E$50002,4,FALSE)</f>
        <v>Local</v>
      </c>
    </row>
    <row r="981" spans="1:25">
      <c r="A981" s="45">
        <v>43678</v>
      </c>
      <c r="C981" s="50" t="s">
        <v>816</v>
      </c>
      <c r="D981" s="41" t="str">
        <f>VLOOKUP(C981,'MASTER PURCHASE PARTY'!$B$4:$E$50002,2,FALSE)</f>
        <v>27AAHFP1154B1ZN</v>
      </c>
      <c r="E981" s="56" t="s">
        <v>1780</v>
      </c>
      <c r="F981" s="69">
        <v>43679</v>
      </c>
      <c r="K981" s="315"/>
      <c r="L981" s="35" t="s">
        <v>787</v>
      </c>
      <c r="M981" s="12" t="s">
        <v>1545</v>
      </c>
      <c r="N981" s="293">
        <v>144</v>
      </c>
      <c r="O981" s="20">
        <f t="shared" si="19"/>
        <v>25.919999999999998</v>
      </c>
      <c r="P981" s="21">
        <f t="shared" si="20"/>
        <v>0</v>
      </c>
      <c r="Q981" s="21">
        <f t="shared" si="21"/>
        <v>12.959999999999999</v>
      </c>
      <c r="R981" s="21">
        <f t="shared" si="22"/>
        <v>12.959999999999999</v>
      </c>
      <c r="S981" s="21">
        <v>0</v>
      </c>
      <c r="T981" s="290">
        <f t="shared" si="23"/>
        <v>169.92</v>
      </c>
      <c r="V981" s="5">
        <v>63071090</v>
      </c>
      <c r="W981" s="20">
        <f>VLOOKUP(V981,'MASTER PUR-HSN'!$A$4:$E$506,5,FALSE)</f>
        <v>18</v>
      </c>
      <c r="X981" s="12" t="s">
        <v>1482</v>
      </c>
      <c r="Y981" s="41" t="str">
        <f>VLOOKUP(C981,'MASTER PURCHASE PARTY'!$B$4:$E$50002,4,FALSE)</f>
        <v>Local</v>
      </c>
    </row>
    <row r="982" spans="1:25">
      <c r="A982" s="45">
        <v>43678</v>
      </c>
      <c r="C982" s="50" t="s">
        <v>816</v>
      </c>
      <c r="D982" s="41" t="str">
        <f>VLOOKUP(C982,'MASTER PURCHASE PARTY'!$B$4:$E$50002,2,FALSE)</f>
        <v>27AAHFP1154B1ZN</v>
      </c>
      <c r="E982" s="56" t="s">
        <v>1780</v>
      </c>
      <c r="F982" s="69">
        <v>43679</v>
      </c>
      <c r="K982" s="315"/>
      <c r="L982" s="35" t="s">
        <v>787</v>
      </c>
      <c r="M982" s="12" t="s">
        <v>1545</v>
      </c>
      <c r="N982" s="293">
        <v>5184</v>
      </c>
      <c r="O982" s="20">
        <f t="shared" si="19"/>
        <v>933.12000000000012</v>
      </c>
      <c r="P982" s="21">
        <f t="shared" si="20"/>
        <v>0</v>
      </c>
      <c r="Q982" s="21">
        <f t="shared" si="21"/>
        <v>466.56000000000006</v>
      </c>
      <c r="R982" s="21">
        <f t="shared" si="22"/>
        <v>466.56000000000006</v>
      </c>
      <c r="S982" s="21">
        <v>0</v>
      </c>
      <c r="T982" s="290">
        <f t="shared" si="23"/>
        <v>6117.12</v>
      </c>
      <c r="V982" s="5">
        <v>48114100</v>
      </c>
      <c r="W982" s="20">
        <f>VLOOKUP(V982,'MASTER PUR-HSN'!$A$4:$E$506,5,FALSE)</f>
        <v>18</v>
      </c>
      <c r="X982" s="12" t="s">
        <v>1482</v>
      </c>
      <c r="Y982" s="41" t="str">
        <f>VLOOKUP(C982,'MASTER PURCHASE PARTY'!$B$4:$E$50002,4,FALSE)</f>
        <v>Local</v>
      </c>
    </row>
    <row r="983" spans="1:25">
      <c r="A983" s="45">
        <v>43678</v>
      </c>
      <c r="B983" s="35">
        <v>11</v>
      </c>
      <c r="C983" s="50" t="s">
        <v>823</v>
      </c>
      <c r="D983" s="41" t="str">
        <f>VLOOKUP(C983,'MASTER PURCHASE PARTY'!$B$4:$E$50002,2,FALSE)</f>
        <v>27AAACG1376N1ZC</v>
      </c>
      <c r="E983" s="56" t="s">
        <v>1781</v>
      </c>
      <c r="F983" s="69">
        <v>43679</v>
      </c>
      <c r="K983" s="315"/>
      <c r="L983" s="35" t="s">
        <v>787</v>
      </c>
      <c r="M983" s="12" t="s">
        <v>1545</v>
      </c>
      <c r="N983" s="293">
        <v>17400</v>
      </c>
      <c r="O983" s="20">
        <f t="shared" si="19"/>
        <v>3132</v>
      </c>
      <c r="P983" s="21">
        <f t="shared" si="20"/>
        <v>0</v>
      </c>
      <c r="Q983" s="21">
        <f t="shared" si="21"/>
        <v>1566</v>
      </c>
      <c r="R983" s="21">
        <f t="shared" si="22"/>
        <v>1566</v>
      </c>
      <c r="S983" s="21">
        <v>0</v>
      </c>
      <c r="T983" s="290">
        <f t="shared" si="23"/>
        <v>20532</v>
      </c>
      <c r="V983" s="5">
        <v>32081090</v>
      </c>
      <c r="W983" s="20">
        <f>VLOOKUP(V983,'MASTER PUR-HSN'!$A$4:$E$506,5,FALSE)</f>
        <v>18</v>
      </c>
      <c r="X983" s="12" t="s">
        <v>1482</v>
      </c>
      <c r="Y983" s="41" t="str">
        <f>VLOOKUP(C983,'MASTER PURCHASE PARTY'!$B$4:$E$50002,4,FALSE)</f>
        <v>Local</v>
      </c>
    </row>
    <row r="984" spans="1:25">
      <c r="A984" s="45">
        <v>43678</v>
      </c>
      <c r="B984" s="35">
        <v>12</v>
      </c>
      <c r="C984" s="50" t="s">
        <v>823</v>
      </c>
      <c r="D984" s="41" t="str">
        <f>VLOOKUP(C984,'MASTER PURCHASE PARTY'!$B$4:$E$50002,2,FALSE)</f>
        <v>27AAACG1376N1ZC</v>
      </c>
      <c r="E984" s="56" t="s">
        <v>1782</v>
      </c>
      <c r="F984" s="69">
        <v>43679</v>
      </c>
      <c r="K984" s="315"/>
      <c r="L984" s="35" t="s">
        <v>787</v>
      </c>
      <c r="M984" s="12" t="s">
        <v>1545</v>
      </c>
      <c r="N984" s="293">
        <v>7920</v>
      </c>
      <c r="O984" s="20">
        <f t="shared" si="19"/>
        <v>1425.6000000000001</v>
      </c>
      <c r="P984" s="21">
        <f t="shared" si="20"/>
        <v>0</v>
      </c>
      <c r="Q984" s="21">
        <f t="shared" si="21"/>
        <v>712.80000000000007</v>
      </c>
      <c r="R984" s="21">
        <f t="shared" si="22"/>
        <v>712.80000000000007</v>
      </c>
      <c r="S984" s="21">
        <v>0</v>
      </c>
      <c r="T984" s="290">
        <f t="shared" si="23"/>
        <v>9345.6</v>
      </c>
      <c r="V984" s="5">
        <v>32081090</v>
      </c>
      <c r="W984" s="20">
        <f>VLOOKUP(V984,'MASTER PUR-HSN'!$A$4:$E$506,5,FALSE)</f>
        <v>18</v>
      </c>
      <c r="X984" s="12" t="s">
        <v>1482</v>
      </c>
      <c r="Y984" s="41" t="str">
        <f>VLOOKUP(C984,'MASTER PURCHASE PARTY'!$B$4:$E$50002,4,FALSE)</f>
        <v>Local</v>
      </c>
    </row>
    <row r="985" spans="1:25">
      <c r="A985" s="45">
        <v>43678</v>
      </c>
      <c r="B985" s="35">
        <v>13</v>
      </c>
      <c r="C985" s="50" t="s">
        <v>823</v>
      </c>
      <c r="D985" s="41" t="str">
        <f>VLOOKUP(C985,'MASTER PURCHASE PARTY'!$B$4:$E$50002,2,FALSE)</f>
        <v>27AAACG1376N1ZC</v>
      </c>
      <c r="E985" s="56" t="s">
        <v>1783</v>
      </c>
      <c r="F985" s="69">
        <v>43679</v>
      </c>
      <c r="K985" s="315"/>
      <c r="L985" s="35" t="s">
        <v>787</v>
      </c>
      <c r="M985" s="12" t="s">
        <v>1545</v>
      </c>
      <c r="N985" s="293">
        <v>4800</v>
      </c>
      <c r="O985" s="20">
        <f t="shared" si="19"/>
        <v>864</v>
      </c>
      <c r="P985" s="21">
        <f t="shared" si="20"/>
        <v>0</v>
      </c>
      <c r="Q985" s="21">
        <f t="shared" si="21"/>
        <v>432</v>
      </c>
      <c r="R985" s="21">
        <f t="shared" si="22"/>
        <v>432</v>
      </c>
      <c r="S985" s="21">
        <v>0</v>
      </c>
      <c r="T985" s="290">
        <f t="shared" si="23"/>
        <v>5664</v>
      </c>
      <c r="V985" s="5">
        <v>38140010</v>
      </c>
      <c r="W985" s="20">
        <f>VLOOKUP(V985,'MASTER PUR-HSN'!$A$4:$E$506,5,FALSE)</f>
        <v>18</v>
      </c>
      <c r="X985" s="12" t="s">
        <v>1482</v>
      </c>
      <c r="Y985" s="41" t="str">
        <f>VLOOKUP(C985,'MASTER PURCHASE PARTY'!$B$4:$E$50002,4,FALSE)</f>
        <v>Local</v>
      </c>
    </row>
    <row r="986" spans="1:25">
      <c r="A986" s="45">
        <v>43678</v>
      </c>
      <c r="B986" s="35">
        <v>14</v>
      </c>
      <c r="C986" s="50" t="s">
        <v>873</v>
      </c>
      <c r="D986" s="41" t="str">
        <f>VLOOKUP(C986,'MASTER PURCHASE PARTY'!$B$4:$E$50002,2,FALSE)</f>
        <v>27AACFA1881H1ZL</v>
      </c>
      <c r="E986" s="51">
        <v>10254</v>
      </c>
      <c r="F986" s="69">
        <v>43680</v>
      </c>
      <c r="K986" s="315"/>
      <c r="L986" s="35" t="s">
        <v>787</v>
      </c>
      <c r="M986" s="12" t="s">
        <v>1545</v>
      </c>
      <c r="N986" s="293">
        <v>9922.5</v>
      </c>
      <c r="O986" s="20">
        <f t="shared" si="19"/>
        <v>2778.2999999999997</v>
      </c>
      <c r="P986" s="21">
        <f t="shared" si="20"/>
        <v>0</v>
      </c>
      <c r="Q986" s="21">
        <f t="shared" si="21"/>
        <v>1389.1499999999999</v>
      </c>
      <c r="R986" s="21">
        <f t="shared" si="22"/>
        <v>1389.1499999999999</v>
      </c>
      <c r="S986" s="21">
        <v>0</v>
      </c>
      <c r="T986" s="290">
        <f t="shared" si="23"/>
        <v>12700.8</v>
      </c>
      <c r="V986" s="5">
        <v>87141900</v>
      </c>
      <c r="W986" s="20">
        <f>VLOOKUP(V986,'MASTER PUR-HSN'!$A$4:$E$506,5,FALSE)</f>
        <v>28</v>
      </c>
      <c r="X986" s="12" t="s">
        <v>1482</v>
      </c>
      <c r="Y986" s="41" t="str">
        <f>VLOOKUP(C986,'MASTER PURCHASE PARTY'!$B$4:$E$50002,4,FALSE)</f>
        <v>Local</v>
      </c>
    </row>
    <row r="987" spans="1:25">
      <c r="A987" s="45">
        <v>43678</v>
      </c>
      <c r="B987" s="35">
        <v>15</v>
      </c>
      <c r="C987" s="50" t="s">
        <v>873</v>
      </c>
      <c r="D987" s="41" t="str">
        <f>VLOOKUP(C987,'MASTER PURCHASE PARTY'!$B$4:$E$50002,2,FALSE)</f>
        <v>27AACFA1881H1ZL</v>
      </c>
      <c r="E987" s="51">
        <v>10270</v>
      </c>
      <c r="F987" s="69">
        <v>43680</v>
      </c>
      <c r="K987" s="315"/>
      <c r="L987" s="35" t="s">
        <v>787</v>
      </c>
      <c r="M987" s="12" t="s">
        <v>1545</v>
      </c>
      <c r="N987" s="293">
        <v>3150</v>
      </c>
      <c r="O987" s="20">
        <f t="shared" si="19"/>
        <v>882</v>
      </c>
      <c r="P987" s="21">
        <f t="shared" si="20"/>
        <v>0</v>
      </c>
      <c r="Q987" s="21">
        <f t="shared" si="21"/>
        <v>441</v>
      </c>
      <c r="R987" s="21">
        <f t="shared" si="22"/>
        <v>441</v>
      </c>
      <c r="S987" s="21">
        <v>0</v>
      </c>
      <c r="T987" s="290">
        <f t="shared" si="23"/>
        <v>4032</v>
      </c>
      <c r="V987" s="5">
        <v>87141900</v>
      </c>
      <c r="W987" s="20">
        <f>VLOOKUP(V987,'MASTER PUR-HSN'!$A$4:$E$506,5,FALSE)</f>
        <v>28</v>
      </c>
      <c r="X987" s="12" t="s">
        <v>1482</v>
      </c>
      <c r="Y987" s="41" t="str">
        <f>VLOOKUP(C987,'MASTER PURCHASE PARTY'!$B$4:$E$50002,4,FALSE)</f>
        <v>Local</v>
      </c>
    </row>
    <row r="988" spans="1:25">
      <c r="A988" s="45">
        <v>43678</v>
      </c>
      <c r="B988" s="35">
        <v>16</v>
      </c>
      <c r="C988" s="50" t="s">
        <v>786</v>
      </c>
      <c r="D988" s="41" t="str">
        <f>VLOOKUP(C988,'MASTER PURCHASE PARTY'!$B$4:$E$50002,2,FALSE)</f>
        <v>27AAECM8871A1ZF</v>
      </c>
      <c r="E988" s="51">
        <v>192004303</v>
      </c>
      <c r="F988" s="69">
        <v>43680</v>
      </c>
      <c r="K988" s="315"/>
      <c r="L988" s="35" t="s">
        <v>787</v>
      </c>
      <c r="M988" s="12" t="s">
        <v>1545</v>
      </c>
      <c r="N988" s="293">
        <v>17483.52</v>
      </c>
      <c r="O988" s="20">
        <f t="shared" si="19"/>
        <v>4895.3856000000005</v>
      </c>
      <c r="P988" s="21">
        <f t="shared" si="20"/>
        <v>0</v>
      </c>
      <c r="Q988" s="21">
        <f t="shared" si="21"/>
        <v>2447.6928000000003</v>
      </c>
      <c r="R988" s="21">
        <f t="shared" si="22"/>
        <v>2447.6928000000003</v>
      </c>
      <c r="S988" s="21">
        <v>0</v>
      </c>
      <c r="T988" s="290">
        <f t="shared" si="23"/>
        <v>22378.905600000002</v>
      </c>
      <c r="V988" s="5">
        <v>87089900</v>
      </c>
      <c r="W988" s="20">
        <f>VLOOKUP(V988,'MASTER PUR-HSN'!$A$4:$E$506,5,FALSE)</f>
        <v>28</v>
      </c>
      <c r="X988" s="12" t="s">
        <v>1482</v>
      </c>
      <c r="Y988" s="41" t="str">
        <f>VLOOKUP(C988,'MASTER PURCHASE PARTY'!$B$4:$E$50002,4,FALSE)</f>
        <v>Local</v>
      </c>
    </row>
    <row r="989" spans="1:25">
      <c r="A989" s="45">
        <v>43678</v>
      </c>
      <c r="B989" s="35">
        <v>17</v>
      </c>
      <c r="C989" s="50" t="s">
        <v>786</v>
      </c>
      <c r="D989" s="41" t="str">
        <f>VLOOKUP(C989,'MASTER PURCHASE PARTY'!$B$4:$E$50002,2,FALSE)</f>
        <v>27AAECM8871A1ZF</v>
      </c>
      <c r="E989" s="51">
        <v>192004302</v>
      </c>
      <c r="F989" s="69">
        <v>43680</v>
      </c>
      <c r="K989" s="315"/>
      <c r="L989" s="35" t="s">
        <v>787</v>
      </c>
      <c r="M989" s="12" t="s">
        <v>1545</v>
      </c>
      <c r="N989" s="293">
        <v>17483.52</v>
      </c>
      <c r="O989" s="20">
        <f t="shared" si="19"/>
        <v>4895.3856000000005</v>
      </c>
      <c r="P989" s="21">
        <f t="shared" si="20"/>
        <v>0</v>
      </c>
      <c r="Q989" s="21">
        <f t="shared" si="21"/>
        <v>2447.6928000000003</v>
      </c>
      <c r="R989" s="21">
        <f t="shared" si="22"/>
        <v>2447.6928000000003</v>
      </c>
      <c r="S989" s="21">
        <v>0</v>
      </c>
      <c r="T989" s="290">
        <f t="shared" si="23"/>
        <v>22378.905600000002</v>
      </c>
      <c r="V989" s="5">
        <v>87089900</v>
      </c>
      <c r="W989" s="20">
        <f>VLOOKUP(V989,'MASTER PUR-HSN'!$A$4:$E$506,5,FALSE)</f>
        <v>28</v>
      </c>
      <c r="X989" s="12" t="s">
        <v>1482</v>
      </c>
      <c r="Y989" s="41" t="str">
        <f>VLOOKUP(C989,'MASTER PURCHASE PARTY'!$B$4:$E$50002,4,FALSE)</f>
        <v>Local</v>
      </c>
    </row>
    <row r="990" spans="1:25">
      <c r="A990" s="45">
        <v>43678</v>
      </c>
      <c r="B990" s="35">
        <v>18</v>
      </c>
      <c r="C990" s="50" t="s">
        <v>786</v>
      </c>
      <c r="D990" s="41" t="str">
        <f>VLOOKUP(C990,'MASTER PURCHASE PARTY'!$B$4:$E$50002,2,FALSE)</f>
        <v>27AAECM8871A1ZF</v>
      </c>
      <c r="E990" s="51">
        <v>192004304</v>
      </c>
      <c r="F990" s="69">
        <v>43680</v>
      </c>
      <c r="K990" s="315"/>
      <c r="L990" s="35" t="s">
        <v>787</v>
      </c>
      <c r="M990" s="12" t="s">
        <v>1545</v>
      </c>
      <c r="N990" s="293">
        <v>8741.76</v>
      </c>
      <c r="O990" s="20">
        <f t="shared" si="19"/>
        <v>2447.6928000000003</v>
      </c>
      <c r="P990" s="21">
        <f t="shared" si="20"/>
        <v>0</v>
      </c>
      <c r="Q990" s="21">
        <f t="shared" si="21"/>
        <v>1223.8464000000001</v>
      </c>
      <c r="R990" s="21">
        <f t="shared" si="22"/>
        <v>1223.8464000000001</v>
      </c>
      <c r="S990" s="21">
        <v>0</v>
      </c>
      <c r="T990" s="290">
        <f t="shared" si="23"/>
        <v>11189.452800000001</v>
      </c>
      <c r="V990" s="5">
        <v>87089900</v>
      </c>
      <c r="W990" s="20">
        <f>VLOOKUP(V990,'MASTER PUR-HSN'!$A$4:$E$506,5,FALSE)</f>
        <v>28</v>
      </c>
      <c r="X990" s="12" t="s">
        <v>1482</v>
      </c>
      <c r="Y990" s="41" t="str">
        <f>VLOOKUP(C990,'MASTER PURCHASE PARTY'!$B$4:$E$50002,4,FALSE)</f>
        <v>Local</v>
      </c>
    </row>
    <row r="991" spans="1:25">
      <c r="A991" s="45">
        <v>43678</v>
      </c>
      <c r="B991" s="35">
        <v>19</v>
      </c>
      <c r="C991" s="50" t="s">
        <v>786</v>
      </c>
      <c r="D991" s="41" t="str">
        <f>VLOOKUP(C991,'MASTER PURCHASE PARTY'!$B$4:$E$50002,2,FALSE)</f>
        <v>27AAECM8871A1ZF</v>
      </c>
      <c r="E991" s="51">
        <v>192004305</v>
      </c>
      <c r="F991" s="69">
        <v>43680</v>
      </c>
      <c r="K991" s="315"/>
      <c r="L991" s="35" t="s">
        <v>787</v>
      </c>
      <c r="M991" s="12" t="s">
        <v>1545</v>
      </c>
      <c r="N991" s="293">
        <v>8741.76</v>
      </c>
      <c r="O991" s="20">
        <f t="shared" si="19"/>
        <v>2447.6928000000003</v>
      </c>
      <c r="P991" s="21">
        <f t="shared" si="20"/>
        <v>0</v>
      </c>
      <c r="Q991" s="21">
        <f t="shared" si="21"/>
        <v>1223.8464000000001</v>
      </c>
      <c r="R991" s="21">
        <f t="shared" si="22"/>
        <v>1223.8464000000001</v>
      </c>
      <c r="S991" s="21">
        <v>0</v>
      </c>
      <c r="T991" s="290">
        <f t="shared" si="23"/>
        <v>11189.452800000001</v>
      </c>
      <c r="V991" s="5">
        <v>87089900</v>
      </c>
      <c r="W991" s="20">
        <f>VLOOKUP(V991,'MASTER PUR-HSN'!$A$4:$E$506,5,FALSE)</f>
        <v>28</v>
      </c>
      <c r="X991" s="12" t="s">
        <v>1482</v>
      </c>
      <c r="Y991" s="41" t="str">
        <f>VLOOKUP(C991,'MASTER PURCHASE PARTY'!$B$4:$E$50002,4,FALSE)</f>
        <v>Local</v>
      </c>
    </row>
    <row r="992" spans="1:25">
      <c r="A992" s="45">
        <v>43678</v>
      </c>
      <c r="B992" s="35">
        <v>20</v>
      </c>
      <c r="C992" s="50" t="s">
        <v>812</v>
      </c>
      <c r="D992" s="41" t="str">
        <f>VLOOKUP(C992,'MASTER PURCHASE PARTY'!$B$4:$E$50002,2,FALSE)</f>
        <v>27AAACH4211R1ZF</v>
      </c>
      <c r="E992" s="51">
        <v>5510053571</v>
      </c>
      <c r="F992" s="69">
        <v>43680</v>
      </c>
      <c r="K992" s="315"/>
      <c r="L992" s="35" t="s">
        <v>787</v>
      </c>
      <c r="M992" s="12" t="s">
        <v>1545</v>
      </c>
      <c r="N992" s="293">
        <v>39816</v>
      </c>
      <c r="O992" s="20">
        <f t="shared" si="19"/>
        <v>7166.88</v>
      </c>
      <c r="P992" s="21">
        <f t="shared" si="20"/>
        <v>0</v>
      </c>
      <c r="Q992" s="21">
        <f t="shared" si="21"/>
        <v>3583.44</v>
      </c>
      <c r="R992" s="21">
        <f t="shared" si="22"/>
        <v>3583.44</v>
      </c>
      <c r="S992" s="21">
        <v>0</v>
      </c>
      <c r="T992" s="290">
        <f t="shared" si="23"/>
        <v>46982.879999999997</v>
      </c>
      <c r="V992" s="5">
        <v>85129000</v>
      </c>
      <c r="W992" s="20">
        <f>VLOOKUP(V992,'MASTER PUR-HSN'!$A$4:$E$506,5,FALSE)</f>
        <v>18</v>
      </c>
      <c r="X992" s="12" t="s">
        <v>1482</v>
      </c>
      <c r="Y992" s="41" t="str">
        <f>VLOOKUP(C992,'MASTER PURCHASE PARTY'!$B$4:$E$50002,4,FALSE)</f>
        <v>Local</v>
      </c>
    </row>
    <row r="993" spans="1:25">
      <c r="A993" s="45">
        <v>43678</v>
      </c>
      <c r="B993" s="35">
        <v>21</v>
      </c>
      <c r="C993" s="50" t="s">
        <v>796</v>
      </c>
      <c r="D993" s="41" t="str">
        <f>VLOOKUP(C993,'MASTER PURCHASE PARTY'!$B$4:$E$50002,2,FALSE)</f>
        <v>27AAMFC2124K1ZG</v>
      </c>
      <c r="E993" s="51">
        <v>1188</v>
      </c>
      <c r="F993" s="69">
        <v>43682</v>
      </c>
      <c r="K993" s="315"/>
      <c r="L993" s="35" t="s">
        <v>787</v>
      </c>
      <c r="M993" s="12" t="s">
        <v>1545</v>
      </c>
      <c r="N993" s="293">
        <v>2000</v>
      </c>
      <c r="O993" s="20">
        <f t="shared" si="19"/>
        <v>360</v>
      </c>
      <c r="P993" s="21">
        <f t="shared" si="20"/>
        <v>0</v>
      </c>
      <c r="Q993" s="21">
        <f t="shared" si="21"/>
        <v>180</v>
      </c>
      <c r="R993" s="21">
        <f t="shared" si="22"/>
        <v>180</v>
      </c>
      <c r="S993" s="21">
        <v>0</v>
      </c>
      <c r="T993" s="290">
        <f t="shared" si="23"/>
        <v>2360</v>
      </c>
      <c r="V993" s="5">
        <v>3919</v>
      </c>
      <c r="W993" s="20">
        <f>VLOOKUP(V993,'MASTER PUR-HSN'!$A$4:$E$506,5,FALSE)</f>
        <v>18</v>
      </c>
      <c r="X993" s="12" t="s">
        <v>1482</v>
      </c>
      <c r="Y993" s="41" t="str">
        <f>VLOOKUP(C993,'MASTER PURCHASE PARTY'!$B$4:$E$50002,4,FALSE)</f>
        <v>Local</v>
      </c>
    </row>
    <row r="994" spans="1:25">
      <c r="A994" s="45">
        <v>43678</v>
      </c>
      <c r="B994" s="35">
        <v>22</v>
      </c>
      <c r="C994" s="50" t="s">
        <v>796</v>
      </c>
      <c r="D994" s="41" t="str">
        <f>VLOOKUP(C994,'MASTER PURCHASE PARTY'!$B$4:$E$50002,2,FALSE)</f>
        <v>27AAMFC2124K1ZG</v>
      </c>
      <c r="E994" s="51">
        <v>1191</v>
      </c>
      <c r="F994" s="69">
        <v>43682</v>
      </c>
      <c r="K994" s="315"/>
      <c r="L994" s="35" t="s">
        <v>787</v>
      </c>
      <c r="M994" s="12" t="s">
        <v>1545</v>
      </c>
      <c r="N994" s="293">
        <v>2000</v>
      </c>
      <c r="O994" s="20">
        <f t="shared" si="19"/>
        <v>360</v>
      </c>
      <c r="P994" s="21">
        <f t="shared" si="20"/>
        <v>0</v>
      </c>
      <c r="Q994" s="21">
        <f t="shared" si="21"/>
        <v>180</v>
      </c>
      <c r="R994" s="21">
        <f t="shared" si="22"/>
        <v>180</v>
      </c>
      <c r="S994" s="21">
        <v>0</v>
      </c>
      <c r="T994" s="290">
        <f t="shared" si="23"/>
        <v>2360</v>
      </c>
      <c r="V994" s="5">
        <v>3919</v>
      </c>
      <c r="W994" s="20">
        <f>VLOOKUP(V994,'MASTER PUR-HSN'!$A$4:$E$506,5,FALSE)</f>
        <v>18</v>
      </c>
      <c r="X994" s="12" t="s">
        <v>1482</v>
      </c>
      <c r="Y994" s="41" t="str">
        <f>VLOOKUP(C994,'MASTER PURCHASE PARTY'!$B$4:$E$50002,4,FALSE)</f>
        <v>Local</v>
      </c>
    </row>
    <row r="995" spans="1:25">
      <c r="A995" s="45">
        <v>43678</v>
      </c>
      <c r="B995" s="35">
        <v>23</v>
      </c>
      <c r="C995" s="50" t="s">
        <v>806</v>
      </c>
      <c r="D995" s="41" t="str">
        <f>VLOOKUP(C995,'MASTER PURCHASE PARTY'!$B$4:$E$50002,2,FALSE)</f>
        <v>27AAECD2713N1ZK</v>
      </c>
      <c r="E995" s="51">
        <v>7887987024</v>
      </c>
      <c r="F995" s="69">
        <v>43682</v>
      </c>
      <c r="K995" s="315"/>
      <c r="L995" s="35" t="s">
        <v>787</v>
      </c>
      <c r="M995" s="12" t="s">
        <v>1545</v>
      </c>
      <c r="N995" s="293">
        <v>69888</v>
      </c>
      <c r="O995" s="20">
        <f t="shared" si="19"/>
        <v>12579.84</v>
      </c>
      <c r="P995" s="21">
        <f t="shared" si="20"/>
        <v>0</v>
      </c>
      <c r="Q995" s="21">
        <f t="shared" si="21"/>
        <v>6289.92</v>
      </c>
      <c r="R995" s="21">
        <f t="shared" si="22"/>
        <v>6289.92</v>
      </c>
      <c r="S995" s="21">
        <v>0</v>
      </c>
      <c r="T995" s="290">
        <f t="shared" si="23"/>
        <v>82467.839999999997</v>
      </c>
      <c r="V995" s="5">
        <v>32082090</v>
      </c>
      <c r="W995" s="20">
        <f>VLOOKUP(V995,'MASTER PUR-HSN'!$A$4:$E$506,5,FALSE)</f>
        <v>18</v>
      </c>
      <c r="X995" s="12" t="s">
        <v>1482</v>
      </c>
      <c r="Y995" s="41" t="str">
        <f>VLOOKUP(C995,'MASTER PURCHASE PARTY'!$B$4:$E$50002,4,FALSE)</f>
        <v>Local</v>
      </c>
    </row>
    <row r="996" spans="1:25">
      <c r="A996" s="45">
        <v>43678</v>
      </c>
      <c r="B996" s="35">
        <v>24</v>
      </c>
      <c r="C996" s="50" t="s">
        <v>922</v>
      </c>
      <c r="D996" s="41" t="str">
        <f>VLOOKUP(C996,'MASTER PURCHASE PARTY'!$B$4:$E$50002,2,FALSE)</f>
        <v>27AAZFM6461A1ZY</v>
      </c>
      <c r="E996" s="51">
        <v>3378</v>
      </c>
      <c r="F996" s="69">
        <v>43682</v>
      </c>
      <c r="K996" s="315"/>
      <c r="L996" s="35" t="s">
        <v>787</v>
      </c>
      <c r="M996" s="12" t="s">
        <v>1545</v>
      </c>
      <c r="N996" s="293">
        <v>21285</v>
      </c>
      <c r="O996" s="20">
        <f t="shared" si="19"/>
        <v>5959.8</v>
      </c>
      <c r="P996" s="21">
        <f t="shared" si="20"/>
        <v>0</v>
      </c>
      <c r="Q996" s="21">
        <f t="shared" si="21"/>
        <v>2979.9</v>
      </c>
      <c r="R996" s="21">
        <f t="shared" si="22"/>
        <v>2979.9</v>
      </c>
      <c r="S996" s="21">
        <v>0</v>
      </c>
      <c r="T996" s="290">
        <f t="shared" si="23"/>
        <v>27244.799999999999</v>
      </c>
      <c r="V996" s="5">
        <v>87082900</v>
      </c>
      <c r="W996" s="20">
        <f>VLOOKUP(V996,'MASTER PUR-HSN'!$A$4:$E$506,5,FALSE)</f>
        <v>28</v>
      </c>
      <c r="X996" s="12" t="s">
        <v>1482</v>
      </c>
      <c r="Y996" s="41" t="str">
        <f>VLOOKUP(C996,'MASTER PURCHASE PARTY'!$B$4:$E$50002,4,FALSE)</f>
        <v>Local</v>
      </c>
    </row>
    <row r="997" spans="1:25">
      <c r="A997" s="45">
        <v>43678</v>
      </c>
      <c r="B997" s="35">
        <v>25</v>
      </c>
      <c r="C997" s="50" t="s">
        <v>922</v>
      </c>
      <c r="D997" s="41" t="str">
        <f>VLOOKUP(C997,'MASTER PURCHASE PARTY'!$B$4:$E$50002,2,FALSE)</f>
        <v>27AAZFM6461A1ZY</v>
      </c>
      <c r="E997" s="51">
        <v>3379</v>
      </c>
      <c r="F997" s="69">
        <v>43682</v>
      </c>
      <c r="K997" s="315"/>
      <c r="L997" s="35" t="s">
        <v>787</v>
      </c>
      <c r="M997" s="12" t="s">
        <v>1545</v>
      </c>
      <c r="N997" s="293">
        <v>36158.400000000001</v>
      </c>
      <c r="O997" s="20">
        <f t="shared" si="19"/>
        <v>10124.352000000001</v>
      </c>
      <c r="P997" s="21">
        <f t="shared" si="20"/>
        <v>0</v>
      </c>
      <c r="Q997" s="21">
        <f t="shared" si="21"/>
        <v>5062.1760000000004</v>
      </c>
      <c r="R997" s="21">
        <f t="shared" si="22"/>
        <v>5062.1760000000004</v>
      </c>
      <c r="S997" s="21">
        <v>0</v>
      </c>
      <c r="T997" s="290">
        <f t="shared" si="23"/>
        <v>46282.752</v>
      </c>
      <c r="V997" s="5">
        <v>87082900</v>
      </c>
      <c r="W997" s="20">
        <f>VLOOKUP(V997,'MASTER PUR-HSN'!$A$4:$E$506,5,FALSE)</f>
        <v>28</v>
      </c>
      <c r="X997" s="12" t="s">
        <v>1482</v>
      </c>
      <c r="Y997" s="41" t="str">
        <f>VLOOKUP(C997,'MASTER PURCHASE PARTY'!$B$4:$E$50002,4,FALSE)</f>
        <v>Local</v>
      </c>
    </row>
    <row r="998" spans="1:25">
      <c r="A998" s="45">
        <v>43678</v>
      </c>
      <c r="B998" s="35">
        <v>26</v>
      </c>
      <c r="C998" s="50" t="s">
        <v>786</v>
      </c>
      <c r="D998" s="41" t="str">
        <f>VLOOKUP(C998,'MASTER PURCHASE PARTY'!$B$4:$E$50002,2,FALSE)</f>
        <v>27AAECM8871A1ZF</v>
      </c>
      <c r="E998" s="51">
        <v>192004325</v>
      </c>
      <c r="F998" s="69">
        <v>43682</v>
      </c>
      <c r="K998" s="315"/>
      <c r="L998" s="35" t="s">
        <v>787</v>
      </c>
      <c r="M998" s="12" t="s">
        <v>1545</v>
      </c>
      <c r="N998" s="293">
        <v>17483.52</v>
      </c>
      <c r="O998" s="20">
        <f t="shared" si="19"/>
        <v>4895.3856000000005</v>
      </c>
      <c r="P998" s="21">
        <f t="shared" si="20"/>
        <v>0</v>
      </c>
      <c r="Q998" s="21">
        <f t="shared" si="21"/>
        <v>2447.6928000000003</v>
      </c>
      <c r="R998" s="21">
        <f t="shared" si="22"/>
        <v>2447.6928000000003</v>
      </c>
      <c r="S998" s="21">
        <v>0</v>
      </c>
      <c r="T998" s="290">
        <f t="shared" si="23"/>
        <v>22378.905600000002</v>
      </c>
      <c r="V998" s="5">
        <v>87089900</v>
      </c>
      <c r="W998" s="20">
        <f>VLOOKUP(V998,'MASTER PUR-HSN'!$A$4:$E$506,5,FALSE)</f>
        <v>28</v>
      </c>
      <c r="X998" s="12" t="s">
        <v>1482</v>
      </c>
      <c r="Y998" s="41" t="str">
        <f>VLOOKUP(C998,'MASTER PURCHASE PARTY'!$B$4:$E$50002,4,FALSE)</f>
        <v>Local</v>
      </c>
    </row>
    <row r="999" spans="1:25">
      <c r="A999" s="45">
        <v>43678</v>
      </c>
      <c r="B999" s="35">
        <v>27</v>
      </c>
      <c r="C999" s="50" t="s">
        <v>786</v>
      </c>
      <c r="D999" s="41" t="str">
        <f>VLOOKUP(C999,'MASTER PURCHASE PARTY'!$B$4:$E$50002,2,FALSE)</f>
        <v>27AAECM8871A1ZF</v>
      </c>
      <c r="E999" s="51">
        <v>192004326</v>
      </c>
      <c r="F999" s="69">
        <v>43682</v>
      </c>
      <c r="K999" s="315"/>
      <c r="L999" s="35" t="s">
        <v>787</v>
      </c>
      <c r="M999" s="12" t="s">
        <v>1545</v>
      </c>
      <c r="N999" s="293">
        <v>17483.52</v>
      </c>
      <c r="O999" s="20">
        <f t="shared" si="19"/>
        <v>4895.3856000000005</v>
      </c>
      <c r="P999" s="21">
        <f t="shared" si="20"/>
        <v>0</v>
      </c>
      <c r="Q999" s="21">
        <f t="shared" si="21"/>
        <v>2447.6928000000003</v>
      </c>
      <c r="R999" s="21">
        <f t="shared" si="22"/>
        <v>2447.6928000000003</v>
      </c>
      <c r="S999" s="21">
        <v>0</v>
      </c>
      <c r="T999" s="290">
        <f t="shared" si="23"/>
        <v>22378.905600000002</v>
      </c>
      <c r="V999" s="5">
        <v>87089900</v>
      </c>
      <c r="W999" s="20">
        <f>VLOOKUP(V999,'MASTER PUR-HSN'!$A$4:$E$506,5,FALSE)</f>
        <v>28</v>
      </c>
      <c r="X999" s="12" t="s">
        <v>1482</v>
      </c>
      <c r="Y999" s="41" t="str">
        <f>VLOOKUP(C999,'MASTER PURCHASE PARTY'!$B$4:$E$50002,4,FALSE)</f>
        <v>Local</v>
      </c>
    </row>
    <row r="1000" spans="1:25">
      <c r="A1000" s="45">
        <v>43678</v>
      </c>
      <c r="B1000" s="35">
        <v>28</v>
      </c>
      <c r="C1000" s="50" t="s">
        <v>930</v>
      </c>
      <c r="D1000" s="41" t="str">
        <f>VLOOKUP(C1000,'MASTER PURCHASE PARTY'!$B$4:$E$50002,2,FALSE)</f>
        <v>27AASCS9231J1ZO</v>
      </c>
      <c r="E1000" s="56" t="s">
        <v>1784</v>
      </c>
      <c r="F1000" s="69">
        <v>43678</v>
      </c>
      <c r="K1000" s="315"/>
      <c r="L1000" s="35" t="s">
        <v>795</v>
      </c>
      <c r="M1000" s="12" t="s">
        <v>1545</v>
      </c>
      <c r="N1000" s="293">
        <v>23936</v>
      </c>
      <c r="O1000" s="20">
        <f t="shared" si="19"/>
        <v>4308.4800000000005</v>
      </c>
      <c r="P1000" s="21">
        <f t="shared" si="20"/>
        <v>0</v>
      </c>
      <c r="Q1000" s="21">
        <f t="shared" si="21"/>
        <v>2154.2400000000002</v>
      </c>
      <c r="R1000" s="21">
        <f t="shared" si="22"/>
        <v>2154.2400000000002</v>
      </c>
      <c r="S1000" s="21">
        <v>0</v>
      </c>
      <c r="T1000" s="290">
        <f t="shared" si="23"/>
        <v>28244.48</v>
      </c>
      <c r="V1000" s="5">
        <v>998519</v>
      </c>
      <c r="W1000" s="20">
        <f>VLOOKUP(V1000,'MASTER PUR-HSN'!$A$4:$E$506,5,FALSE)</f>
        <v>18</v>
      </c>
      <c r="X1000" s="12" t="s">
        <v>1482</v>
      </c>
      <c r="Y1000" s="41" t="str">
        <f>VLOOKUP(C1000,'MASTER PURCHASE PARTY'!$B$4:$E$50002,4,FALSE)</f>
        <v>Local</v>
      </c>
    </row>
    <row r="1001" spans="1:25">
      <c r="A1001" s="45">
        <v>43678</v>
      </c>
      <c r="B1001" s="35">
        <v>29</v>
      </c>
      <c r="C1001" s="50" t="s">
        <v>930</v>
      </c>
      <c r="D1001" s="41" t="str">
        <f>VLOOKUP(C1001,'MASTER PURCHASE PARTY'!$B$4:$E$50002,2,FALSE)</f>
        <v>27AASCS9231J1ZO</v>
      </c>
      <c r="E1001" s="56" t="s">
        <v>1785</v>
      </c>
      <c r="F1001" s="69">
        <v>43678</v>
      </c>
      <c r="K1001" s="315"/>
      <c r="L1001" s="35" t="s">
        <v>795</v>
      </c>
      <c r="M1001" s="12" t="s">
        <v>1545</v>
      </c>
      <c r="N1001" s="293">
        <v>920176</v>
      </c>
      <c r="O1001" s="20">
        <f t="shared" si="19"/>
        <v>165631.67999999999</v>
      </c>
      <c r="P1001" s="21">
        <f t="shared" si="20"/>
        <v>0</v>
      </c>
      <c r="Q1001" s="21">
        <f t="shared" si="21"/>
        <v>82815.839999999997</v>
      </c>
      <c r="R1001" s="21">
        <f t="shared" si="22"/>
        <v>82815.839999999997</v>
      </c>
      <c r="S1001" s="21">
        <v>0</v>
      </c>
      <c r="T1001" s="290">
        <f t="shared" si="23"/>
        <v>1085807.68</v>
      </c>
      <c r="V1001" s="5">
        <v>998519</v>
      </c>
      <c r="W1001" s="20">
        <f>VLOOKUP(V1001,'MASTER PUR-HSN'!$A$4:$E$506,5,FALSE)</f>
        <v>18</v>
      </c>
      <c r="X1001" s="12" t="s">
        <v>1482</v>
      </c>
      <c r="Y1001" s="41" t="str">
        <f>VLOOKUP(C1001,'MASTER PURCHASE PARTY'!$B$4:$E$50002,4,FALSE)</f>
        <v>Local</v>
      </c>
    </row>
    <row r="1002" spans="1:25">
      <c r="A1002" s="45">
        <v>43678</v>
      </c>
      <c r="B1002" s="35">
        <v>30</v>
      </c>
      <c r="C1002" s="50" t="s">
        <v>873</v>
      </c>
      <c r="D1002" s="41" t="str">
        <f>VLOOKUP(C1002,'MASTER PURCHASE PARTY'!$B$4:$E$50002,2,FALSE)</f>
        <v>27AACFA1881H1ZL</v>
      </c>
      <c r="E1002" s="51">
        <v>10383</v>
      </c>
      <c r="F1002" s="69">
        <v>43683</v>
      </c>
      <c r="K1002" s="315"/>
      <c r="L1002" s="35" t="s">
        <v>787</v>
      </c>
      <c r="M1002" s="12" t="s">
        <v>1545</v>
      </c>
      <c r="N1002" s="293">
        <v>11845</v>
      </c>
      <c r="O1002" s="20">
        <f t="shared" si="19"/>
        <v>3316.6</v>
      </c>
      <c r="P1002" s="21">
        <f t="shared" si="20"/>
        <v>0</v>
      </c>
      <c r="Q1002" s="21">
        <f t="shared" si="21"/>
        <v>1658.3</v>
      </c>
      <c r="R1002" s="21">
        <f t="shared" si="22"/>
        <v>1658.3</v>
      </c>
      <c r="S1002" s="21">
        <v>0</v>
      </c>
      <c r="T1002" s="290">
        <f t="shared" si="23"/>
        <v>15161.6</v>
      </c>
      <c r="V1002" s="5">
        <v>87141900</v>
      </c>
      <c r="W1002" s="20">
        <f>VLOOKUP(V1002,'MASTER PUR-HSN'!$A$4:$E$506,5,FALSE)</f>
        <v>28</v>
      </c>
      <c r="X1002" s="12" t="s">
        <v>1482</v>
      </c>
      <c r="Y1002" s="41" t="str">
        <f>VLOOKUP(C1002,'MASTER PURCHASE PARTY'!$B$4:$E$50002,4,FALSE)</f>
        <v>Local</v>
      </c>
    </row>
    <row r="1003" spans="1:25">
      <c r="A1003" s="45">
        <v>43678</v>
      </c>
      <c r="B1003" s="35">
        <v>31</v>
      </c>
      <c r="C1003" s="50" t="s">
        <v>786</v>
      </c>
      <c r="D1003" s="41" t="str">
        <f>VLOOKUP(C1003,'MASTER PURCHASE PARTY'!$B$4:$E$50002,2,FALSE)</f>
        <v>27AAECM8871A1ZF</v>
      </c>
      <c r="E1003" s="51">
        <v>192004348</v>
      </c>
      <c r="F1003" s="69">
        <v>43683</v>
      </c>
      <c r="K1003" s="315"/>
      <c r="L1003" s="35" t="s">
        <v>787</v>
      </c>
      <c r="M1003" s="12" t="s">
        <v>1545</v>
      </c>
      <c r="N1003" s="293">
        <v>17483.52</v>
      </c>
      <c r="O1003" s="20">
        <f t="shared" si="19"/>
        <v>4895.3856000000005</v>
      </c>
      <c r="P1003" s="21">
        <f t="shared" si="20"/>
        <v>0</v>
      </c>
      <c r="Q1003" s="21">
        <f t="shared" si="21"/>
        <v>2447.6928000000003</v>
      </c>
      <c r="R1003" s="21">
        <f t="shared" si="22"/>
        <v>2447.6928000000003</v>
      </c>
      <c r="S1003" s="21">
        <v>0</v>
      </c>
      <c r="T1003" s="290">
        <f t="shared" si="23"/>
        <v>22378.905600000002</v>
      </c>
      <c r="V1003" s="5">
        <v>87089900</v>
      </c>
      <c r="W1003" s="20">
        <f>VLOOKUP(V1003,'MASTER PUR-HSN'!$A$4:$E$506,5,FALSE)</f>
        <v>28</v>
      </c>
      <c r="X1003" s="12" t="s">
        <v>1482</v>
      </c>
      <c r="Y1003" s="41" t="str">
        <f>VLOOKUP(C1003,'MASTER PURCHASE PARTY'!$B$4:$E$50002,4,FALSE)</f>
        <v>Local</v>
      </c>
    </row>
    <row r="1004" spans="1:25">
      <c r="A1004" s="45">
        <v>43678</v>
      </c>
      <c r="B1004" s="35">
        <v>32</v>
      </c>
      <c r="C1004" s="50" t="s">
        <v>789</v>
      </c>
      <c r="D1004" s="41" t="str">
        <f>VLOOKUP(C1004,'MASTER PURCHASE PARTY'!$B$4:$E$50002,2,FALSE)</f>
        <v>27AAACT1848E1ZH</v>
      </c>
      <c r="E1004" s="56" t="s">
        <v>1786</v>
      </c>
      <c r="F1004" s="69">
        <v>43683</v>
      </c>
      <c r="K1004" s="315"/>
      <c r="L1004" s="35" t="s">
        <v>787</v>
      </c>
      <c r="M1004" s="12" t="s">
        <v>1545</v>
      </c>
      <c r="N1004" s="293">
        <v>8976.7999999999993</v>
      </c>
      <c r="O1004" s="20">
        <f t="shared" si="19"/>
        <v>2513.5039999999995</v>
      </c>
      <c r="P1004" s="21">
        <f t="shared" si="20"/>
        <v>0</v>
      </c>
      <c r="Q1004" s="21">
        <f t="shared" si="21"/>
        <v>1256.7519999999997</v>
      </c>
      <c r="R1004" s="21">
        <f t="shared" si="22"/>
        <v>1256.7519999999997</v>
      </c>
      <c r="S1004" s="21">
        <v>0</v>
      </c>
      <c r="T1004" s="290">
        <f t="shared" si="23"/>
        <v>11490.303999999998</v>
      </c>
      <c r="V1004" s="5">
        <v>87082900</v>
      </c>
      <c r="W1004" s="20">
        <f>VLOOKUP(V1004,'MASTER PUR-HSN'!$A$4:$E$506,5,FALSE)</f>
        <v>28</v>
      </c>
      <c r="X1004" s="12" t="s">
        <v>1482</v>
      </c>
      <c r="Y1004" s="41" t="str">
        <f>VLOOKUP(C1004,'MASTER PURCHASE PARTY'!$B$4:$E$50002,4,FALSE)</f>
        <v>Local</v>
      </c>
    </row>
    <row r="1005" spans="1:25">
      <c r="A1005" s="45">
        <v>43678</v>
      </c>
      <c r="B1005" s="35">
        <v>33</v>
      </c>
      <c r="C1005" s="50" t="s">
        <v>789</v>
      </c>
      <c r="D1005" s="41" t="str">
        <f>VLOOKUP(C1005,'MASTER PURCHASE PARTY'!$B$4:$E$50002,2,FALSE)</f>
        <v>27AAACT1848E1ZH</v>
      </c>
      <c r="E1005" s="56" t="s">
        <v>1787</v>
      </c>
      <c r="F1005" s="69">
        <v>43683</v>
      </c>
      <c r="K1005" s="315"/>
      <c r="L1005" s="35" t="s">
        <v>787</v>
      </c>
      <c r="M1005" s="12" t="s">
        <v>1545</v>
      </c>
      <c r="N1005" s="293">
        <v>6012.8</v>
      </c>
      <c r="O1005" s="20">
        <f t="shared" si="19"/>
        <v>1683.5840000000001</v>
      </c>
      <c r="P1005" s="21">
        <f t="shared" si="20"/>
        <v>0</v>
      </c>
      <c r="Q1005" s="21">
        <f t="shared" si="21"/>
        <v>841.79200000000003</v>
      </c>
      <c r="R1005" s="21">
        <f t="shared" si="22"/>
        <v>841.79200000000003</v>
      </c>
      <c r="S1005" s="21">
        <v>0</v>
      </c>
      <c r="T1005" s="290">
        <f t="shared" si="23"/>
        <v>7696.384</v>
      </c>
      <c r="V1005" s="5">
        <v>87089900</v>
      </c>
      <c r="W1005" s="20">
        <f>VLOOKUP(V1005,'MASTER PUR-HSN'!$A$4:$E$506,5,FALSE)</f>
        <v>28</v>
      </c>
      <c r="X1005" s="12" t="s">
        <v>1482</v>
      </c>
      <c r="Y1005" s="41" t="str">
        <f>VLOOKUP(C1005,'MASTER PURCHASE PARTY'!$B$4:$E$50002,4,FALSE)</f>
        <v>Local</v>
      </c>
    </row>
    <row r="1006" spans="1:25">
      <c r="A1006" s="45">
        <v>43678</v>
      </c>
      <c r="B1006" s="35">
        <v>34</v>
      </c>
      <c r="C1006" s="50" t="s">
        <v>786</v>
      </c>
      <c r="D1006" s="41" t="str">
        <f>VLOOKUP(C1006,'MASTER PURCHASE PARTY'!$B$4:$E$50002,2,FALSE)</f>
        <v>27AAECM8871A1ZF</v>
      </c>
      <c r="E1006" s="51">
        <v>192004349</v>
      </c>
      <c r="F1006" s="69">
        <v>43683</v>
      </c>
      <c r="K1006" s="315"/>
      <c r="L1006" s="35" t="s">
        <v>787</v>
      </c>
      <c r="M1006" s="12" t="s">
        <v>1545</v>
      </c>
      <c r="N1006" s="293">
        <v>17483.52</v>
      </c>
      <c r="O1006" s="20">
        <f t="shared" si="19"/>
        <v>4895.3856000000005</v>
      </c>
      <c r="P1006" s="21">
        <f t="shared" si="20"/>
        <v>0</v>
      </c>
      <c r="Q1006" s="21">
        <f t="shared" si="21"/>
        <v>2447.6928000000003</v>
      </c>
      <c r="R1006" s="21">
        <f t="shared" si="22"/>
        <v>2447.6928000000003</v>
      </c>
      <c r="S1006" s="21">
        <v>0</v>
      </c>
      <c r="T1006" s="290">
        <f t="shared" si="23"/>
        <v>22378.905600000002</v>
      </c>
      <c r="V1006" s="5">
        <v>87089900</v>
      </c>
      <c r="W1006" s="20">
        <f>VLOOKUP(V1006,'MASTER PUR-HSN'!$A$4:$E$506,5,FALSE)</f>
        <v>28</v>
      </c>
      <c r="X1006" s="12" t="s">
        <v>1482</v>
      </c>
      <c r="Y1006" s="41" t="str">
        <f>VLOOKUP(C1006,'MASTER PURCHASE PARTY'!$B$4:$E$50002,4,FALSE)</f>
        <v>Local</v>
      </c>
    </row>
    <row r="1007" spans="1:25">
      <c r="A1007" s="45">
        <v>43678</v>
      </c>
      <c r="B1007" s="35">
        <v>35</v>
      </c>
      <c r="C1007" s="50" t="s">
        <v>922</v>
      </c>
      <c r="D1007" s="41" t="str">
        <f>VLOOKUP(C1007,'MASTER PURCHASE PARTY'!$B$4:$E$50002,2,FALSE)</f>
        <v>27AAZFM6461A1ZY</v>
      </c>
      <c r="E1007" s="51">
        <v>3403</v>
      </c>
      <c r="F1007" s="69">
        <v>43683</v>
      </c>
      <c r="K1007" s="315"/>
      <c r="L1007" s="35" t="s">
        <v>787</v>
      </c>
      <c r="M1007" s="12" t="s">
        <v>1545</v>
      </c>
      <c r="N1007" s="293">
        <v>44272.800000000003</v>
      </c>
      <c r="O1007" s="20">
        <f t="shared" si="19"/>
        <v>12396.384</v>
      </c>
      <c r="P1007" s="21">
        <f t="shared" si="20"/>
        <v>0</v>
      </c>
      <c r="Q1007" s="21">
        <f t="shared" si="21"/>
        <v>6198.192</v>
      </c>
      <c r="R1007" s="21">
        <f t="shared" si="22"/>
        <v>6198.192</v>
      </c>
      <c r="S1007" s="21">
        <v>0</v>
      </c>
      <c r="T1007" s="290">
        <f t="shared" si="23"/>
        <v>56669.184000000001</v>
      </c>
      <c r="V1007" s="5">
        <v>87082900</v>
      </c>
      <c r="W1007" s="20">
        <f>VLOOKUP(V1007,'MASTER PUR-HSN'!$A$4:$E$506,5,FALSE)</f>
        <v>28</v>
      </c>
      <c r="X1007" s="12" t="s">
        <v>1482</v>
      </c>
      <c r="Y1007" s="41" t="str">
        <f>VLOOKUP(C1007,'MASTER PURCHASE PARTY'!$B$4:$E$50002,4,FALSE)</f>
        <v>Local</v>
      </c>
    </row>
    <row r="1008" spans="1:25">
      <c r="A1008" s="45">
        <v>43678</v>
      </c>
      <c r="B1008" s="35">
        <v>36</v>
      </c>
      <c r="C1008" s="50" t="s">
        <v>796</v>
      </c>
      <c r="D1008" s="41" t="str">
        <f>VLOOKUP(C1008,'MASTER PURCHASE PARTY'!$B$4:$E$50002,2,FALSE)</f>
        <v>27AAMFC2124K1ZG</v>
      </c>
      <c r="E1008" s="51">
        <v>1196</v>
      </c>
      <c r="F1008" s="69">
        <v>43684</v>
      </c>
      <c r="K1008" s="315"/>
      <c r="L1008" s="35" t="s">
        <v>787</v>
      </c>
      <c r="M1008" s="12" t="s">
        <v>1545</v>
      </c>
      <c r="N1008" s="293">
        <v>2000</v>
      </c>
      <c r="O1008" s="20">
        <f t="shared" si="19"/>
        <v>360</v>
      </c>
      <c r="P1008" s="21">
        <f t="shared" si="20"/>
        <v>0</v>
      </c>
      <c r="Q1008" s="21">
        <f t="shared" si="21"/>
        <v>180</v>
      </c>
      <c r="R1008" s="21">
        <f t="shared" si="22"/>
        <v>180</v>
      </c>
      <c r="S1008" s="21">
        <v>0</v>
      </c>
      <c r="T1008" s="290">
        <f t="shared" si="23"/>
        <v>2360</v>
      </c>
      <c r="V1008" s="5">
        <v>3919</v>
      </c>
      <c r="W1008" s="20">
        <f>VLOOKUP(V1008,'MASTER PUR-HSN'!$A$4:$E$506,5,FALSE)</f>
        <v>18</v>
      </c>
      <c r="X1008" s="12" t="s">
        <v>1482</v>
      </c>
      <c r="Y1008" s="41" t="str">
        <f>VLOOKUP(C1008,'MASTER PURCHASE PARTY'!$B$4:$E$50002,4,FALSE)</f>
        <v>Local</v>
      </c>
    </row>
    <row r="1009" spans="1:25">
      <c r="A1009" s="45">
        <v>43678</v>
      </c>
      <c r="B1009" s="35">
        <v>37</v>
      </c>
      <c r="C1009" s="50" t="s">
        <v>786</v>
      </c>
      <c r="D1009" s="41" t="str">
        <f>VLOOKUP(C1009,'MASTER PURCHASE PARTY'!$B$4:$E$50002,2,FALSE)</f>
        <v>27AAECM8871A1ZF</v>
      </c>
      <c r="E1009" s="51">
        <v>192004372</v>
      </c>
      <c r="F1009" s="69">
        <v>43684</v>
      </c>
      <c r="K1009" s="315"/>
      <c r="L1009" s="35" t="s">
        <v>787</v>
      </c>
      <c r="M1009" s="12" t="s">
        <v>1545</v>
      </c>
      <c r="N1009" s="293">
        <v>17483.52</v>
      </c>
      <c r="O1009" s="20">
        <f t="shared" si="19"/>
        <v>4895.3856000000005</v>
      </c>
      <c r="P1009" s="21">
        <f t="shared" si="20"/>
        <v>0</v>
      </c>
      <c r="Q1009" s="21">
        <f t="shared" si="21"/>
        <v>2447.6928000000003</v>
      </c>
      <c r="R1009" s="21">
        <f t="shared" si="22"/>
        <v>2447.6928000000003</v>
      </c>
      <c r="S1009" s="21">
        <v>0</v>
      </c>
      <c r="T1009" s="290">
        <f t="shared" si="23"/>
        <v>22378.905600000002</v>
      </c>
      <c r="V1009" s="5">
        <v>87089900</v>
      </c>
      <c r="W1009" s="20">
        <f>VLOOKUP(V1009,'MASTER PUR-HSN'!$A$4:$E$506,5,FALSE)</f>
        <v>28</v>
      </c>
      <c r="X1009" s="12" t="s">
        <v>1482</v>
      </c>
      <c r="Y1009" s="41" t="str">
        <f>VLOOKUP(C1009,'MASTER PURCHASE PARTY'!$B$4:$E$50002,4,FALSE)</f>
        <v>Local</v>
      </c>
    </row>
    <row r="1010" spans="1:25">
      <c r="A1010" s="45">
        <v>43678</v>
      </c>
      <c r="B1010" s="35">
        <v>38</v>
      </c>
      <c r="C1010" s="50" t="s">
        <v>786</v>
      </c>
      <c r="D1010" s="41" t="str">
        <f>VLOOKUP(C1010,'MASTER PURCHASE PARTY'!$B$4:$E$50002,2,FALSE)</f>
        <v>27AAECM8871A1ZF</v>
      </c>
      <c r="E1010" s="51">
        <v>192004373</v>
      </c>
      <c r="F1010" s="69">
        <v>43684</v>
      </c>
      <c r="K1010" s="315"/>
      <c r="L1010" s="35" t="s">
        <v>787</v>
      </c>
      <c r="M1010" s="12" t="s">
        <v>1545</v>
      </c>
      <c r="N1010" s="293">
        <v>17483.52</v>
      </c>
      <c r="O1010" s="20">
        <f t="shared" si="19"/>
        <v>4895.3856000000005</v>
      </c>
      <c r="P1010" s="21">
        <f t="shared" si="20"/>
        <v>0</v>
      </c>
      <c r="Q1010" s="21">
        <f t="shared" si="21"/>
        <v>2447.6928000000003</v>
      </c>
      <c r="R1010" s="21">
        <f t="shared" si="22"/>
        <v>2447.6928000000003</v>
      </c>
      <c r="S1010" s="21">
        <v>0</v>
      </c>
      <c r="T1010" s="290">
        <f t="shared" si="23"/>
        <v>22378.905600000002</v>
      </c>
      <c r="V1010" s="5">
        <v>87089900</v>
      </c>
      <c r="W1010" s="20">
        <f>VLOOKUP(V1010,'MASTER PUR-HSN'!$A$4:$E$506,5,FALSE)</f>
        <v>28</v>
      </c>
      <c r="X1010" s="12" t="s">
        <v>1482</v>
      </c>
      <c r="Y1010" s="41" t="str">
        <f>VLOOKUP(C1010,'MASTER PURCHASE PARTY'!$B$4:$E$50002,4,FALSE)</f>
        <v>Local</v>
      </c>
    </row>
    <row r="1011" spans="1:25">
      <c r="A1011" s="45">
        <v>43678</v>
      </c>
      <c r="B1011" s="35">
        <v>39</v>
      </c>
      <c r="C1011" s="77" t="s">
        <v>1315</v>
      </c>
      <c r="D1011" s="41" t="str">
        <f>VLOOKUP(C1011,'MASTER PURCHASE PARTY'!$B$4:$E$50002,2,FALSE)</f>
        <v>27AJIPP2958D1Z0</v>
      </c>
      <c r="E1011" s="76" t="s">
        <v>1788</v>
      </c>
      <c r="F1011" s="69">
        <v>43678</v>
      </c>
      <c r="K1011" s="315"/>
      <c r="L1011" s="35" t="s">
        <v>795</v>
      </c>
      <c r="M1011" s="12" t="s">
        <v>1545</v>
      </c>
      <c r="N1011" s="293">
        <v>15000</v>
      </c>
      <c r="O1011" s="20">
        <f t="shared" si="19"/>
        <v>2700</v>
      </c>
      <c r="P1011" s="21">
        <f t="shared" si="20"/>
        <v>0</v>
      </c>
      <c r="Q1011" s="21">
        <f t="shared" si="21"/>
        <v>1350</v>
      </c>
      <c r="R1011" s="21">
        <f t="shared" si="22"/>
        <v>1350</v>
      </c>
      <c r="S1011" s="21">
        <v>0</v>
      </c>
      <c r="T1011" s="290">
        <f t="shared" si="23"/>
        <v>17700</v>
      </c>
      <c r="V1011" s="5">
        <v>998311</v>
      </c>
      <c r="W1011" s="20">
        <f>VLOOKUP(V1011,'MASTER PUR-HSN'!$A$4:$E$506,5,FALSE)</f>
        <v>18</v>
      </c>
      <c r="X1011" s="12" t="s">
        <v>1482</v>
      </c>
      <c r="Y1011" s="41" t="str">
        <f>VLOOKUP(C1011,'MASTER PURCHASE PARTY'!$B$4:$E$50002,4,FALSE)</f>
        <v>Local</v>
      </c>
    </row>
    <row r="1012" spans="1:25">
      <c r="A1012" s="45">
        <v>43678</v>
      </c>
      <c r="B1012" s="35">
        <v>40</v>
      </c>
      <c r="C1012" s="50" t="s">
        <v>1024</v>
      </c>
      <c r="D1012" s="41" t="str">
        <f>VLOOKUP(C1012,'MASTER PURCHASE PARTY'!$B$4:$E$50002,2,FALSE)</f>
        <v>27AABFM8397H1ZT</v>
      </c>
      <c r="E1012" s="56" t="s">
        <v>1789</v>
      </c>
      <c r="F1012" s="69">
        <v>43684</v>
      </c>
      <c r="K1012" s="315"/>
      <c r="L1012" s="35" t="s">
        <v>787</v>
      </c>
      <c r="M1012" s="12" t="s">
        <v>1545</v>
      </c>
      <c r="N1012" s="293">
        <v>2924</v>
      </c>
      <c r="O1012" s="20">
        <f t="shared" si="19"/>
        <v>818.71999999999991</v>
      </c>
      <c r="P1012" s="21">
        <f t="shared" si="20"/>
        <v>0</v>
      </c>
      <c r="Q1012" s="21">
        <f t="shared" si="21"/>
        <v>409.35999999999996</v>
      </c>
      <c r="R1012" s="21">
        <f t="shared" si="22"/>
        <v>409.35999999999996</v>
      </c>
      <c r="S1012" s="21">
        <v>0</v>
      </c>
      <c r="T1012" s="290">
        <f t="shared" si="23"/>
        <v>3742.72</v>
      </c>
      <c r="V1012" s="5">
        <v>87089900</v>
      </c>
      <c r="W1012" s="20">
        <f>VLOOKUP(V1012,'MASTER PUR-HSN'!$A$4:$E$506,5,FALSE)</f>
        <v>28</v>
      </c>
      <c r="X1012" s="12" t="s">
        <v>1482</v>
      </c>
      <c r="Y1012" s="41" t="str">
        <f>VLOOKUP(C1012,'MASTER PURCHASE PARTY'!$B$4:$E$50002,4,FALSE)</f>
        <v>Local</v>
      </c>
    </row>
    <row r="1013" spans="1:25">
      <c r="A1013" s="45">
        <v>43678</v>
      </c>
      <c r="B1013" s="35">
        <v>41</v>
      </c>
      <c r="C1013" s="50" t="s">
        <v>812</v>
      </c>
      <c r="D1013" s="41" t="str">
        <f>VLOOKUP(C1013,'MASTER PURCHASE PARTY'!$B$4:$E$50002,2,FALSE)</f>
        <v>27AAACH4211R1ZF</v>
      </c>
      <c r="E1013" s="51">
        <v>5510053896</v>
      </c>
      <c r="F1013" s="69">
        <v>43684</v>
      </c>
      <c r="K1013" s="315"/>
      <c r="L1013" s="35" t="s">
        <v>787</v>
      </c>
      <c r="M1013" s="12" t="s">
        <v>1545</v>
      </c>
      <c r="N1013" s="293">
        <v>39816</v>
      </c>
      <c r="O1013" s="20">
        <f t="shared" si="19"/>
        <v>7166.88</v>
      </c>
      <c r="P1013" s="21">
        <f t="shared" si="20"/>
        <v>0</v>
      </c>
      <c r="Q1013" s="21">
        <f t="shared" si="21"/>
        <v>3583.44</v>
      </c>
      <c r="R1013" s="21">
        <f t="shared" si="22"/>
        <v>3583.44</v>
      </c>
      <c r="S1013" s="21">
        <v>0</v>
      </c>
      <c r="T1013" s="290">
        <f t="shared" si="23"/>
        <v>46982.879999999997</v>
      </c>
      <c r="V1013" s="5">
        <v>85129000</v>
      </c>
      <c r="W1013" s="20">
        <f>VLOOKUP(V1013,'MASTER PUR-HSN'!$A$4:$E$506,5,FALSE)</f>
        <v>18</v>
      </c>
      <c r="X1013" s="12" t="s">
        <v>1482</v>
      </c>
      <c r="Y1013" s="41" t="str">
        <f>VLOOKUP(C1013,'MASTER PURCHASE PARTY'!$B$4:$E$50002,4,FALSE)</f>
        <v>Local</v>
      </c>
    </row>
    <row r="1014" spans="1:25">
      <c r="A1014" s="45">
        <v>43678</v>
      </c>
      <c r="B1014" s="35">
        <v>42</v>
      </c>
      <c r="C1014" s="50" t="s">
        <v>873</v>
      </c>
      <c r="D1014" s="41" t="str">
        <f>VLOOKUP(C1014,'MASTER PURCHASE PARTY'!$B$4:$E$50002,2,FALSE)</f>
        <v>27AACFA1881H1ZL</v>
      </c>
      <c r="E1014" s="51">
        <v>10451</v>
      </c>
      <c r="F1014" s="69">
        <v>43684</v>
      </c>
      <c r="K1014" s="315"/>
      <c r="L1014" s="35" t="s">
        <v>787</v>
      </c>
      <c r="M1014" s="12" t="s">
        <v>1545</v>
      </c>
      <c r="N1014" s="293">
        <v>189</v>
      </c>
      <c r="O1014" s="20">
        <f t="shared" si="19"/>
        <v>52.919999999999995</v>
      </c>
      <c r="P1014" s="21">
        <f t="shared" si="20"/>
        <v>0</v>
      </c>
      <c r="Q1014" s="21">
        <f t="shared" si="21"/>
        <v>26.459999999999997</v>
      </c>
      <c r="R1014" s="21">
        <f t="shared" si="22"/>
        <v>26.459999999999997</v>
      </c>
      <c r="S1014" s="21">
        <v>0</v>
      </c>
      <c r="T1014" s="290">
        <f t="shared" si="23"/>
        <v>241.92</v>
      </c>
      <c r="V1014" s="5">
        <v>87141900</v>
      </c>
      <c r="W1014" s="20">
        <f>VLOOKUP(V1014,'MASTER PUR-HSN'!$A$4:$E$506,5,FALSE)</f>
        <v>28</v>
      </c>
      <c r="X1014" s="12" t="s">
        <v>1482</v>
      </c>
      <c r="Y1014" s="41" t="str">
        <f>VLOOKUP(C1014,'MASTER PURCHASE PARTY'!$B$4:$E$50002,4,FALSE)</f>
        <v>Local</v>
      </c>
    </row>
    <row r="1015" spans="1:25">
      <c r="A1015" s="45">
        <v>43678</v>
      </c>
      <c r="B1015" s="35">
        <v>43</v>
      </c>
      <c r="C1015" s="50" t="s">
        <v>792</v>
      </c>
      <c r="D1015" s="41" t="str">
        <f>VLOOKUP(C1015,'MASTER PURCHASE PARTY'!$B$4:$E$50002,2,FALSE)</f>
        <v>27AABCO8467D1ZA</v>
      </c>
      <c r="E1015" s="56" t="s">
        <v>1790</v>
      </c>
      <c r="F1015" s="69">
        <v>43678</v>
      </c>
      <c r="K1015" s="315"/>
      <c r="L1015" s="35" t="s">
        <v>787</v>
      </c>
      <c r="M1015" s="12" t="s">
        <v>1545</v>
      </c>
      <c r="N1015" s="293">
        <v>376945</v>
      </c>
      <c r="O1015" s="20">
        <f t="shared" si="19"/>
        <v>105544.59999999999</v>
      </c>
      <c r="P1015" s="21">
        <f t="shared" si="20"/>
        <v>0</v>
      </c>
      <c r="Q1015" s="21">
        <f t="shared" si="21"/>
        <v>52772.299999999996</v>
      </c>
      <c r="R1015" s="21">
        <f t="shared" si="22"/>
        <v>52772.299999999996</v>
      </c>
      <c r="S1015" s="21">
        <v>0</v>
      </c>
      <c r="T1015" s="290">
        <f t="shared" si="23"/>
        <v>482489.59999999998</v>
      </c>
      <c r="V1015" s="5" t="s">
        <v>1022</v>
      </c>
      <c r="W1015" s="20">
        <f>VLOOKUP(V1015,'MASTER PUR-HSN'!$A$4:$E$506,5,FALSE)</f>
        <v>28</v>
      </c>
      <c r="X1015" s="12" t="s">
        <v>1482</v>
      </c>
      <c r="Y1015" s="41" t="str">
        <f>VLOOKUP(C1015,'MASTER PURCHASE PARTY'!$B$4:$E$50002,4,FALSE)</f>
        <v>Local</v>
      </c>
    </row>
    <row r="1016" spans="1:25">
      <c r="A1016" s="45">
        <v>43678</v>
      </c>
      <c r="B1016" s="35">
        <v>44</v>
      </c>
      <c r="C1016" s="50" t="s">
        <v>806</v>
      </c>
      <c r="D1016" s="41" t="str">
        <f>VLOOKUP(C1016,'MASTER PURCHASE PARTY'!$B$4:$E$50002,2,FALSE)</f>
        <v>27AAECD2713N1ZK</v>
      </c>
      <c r="E1016" s="51">
        <v>7887987202</v>
      </c>
      <c r="F1016" s="69">
        <v>43685</v>
      </c>
      <c r="K1016" s="315"/>
      <c r="L1016" s="35" t="s">
        <v>787</v>
      </c>
      <c r="M1016" s="12" t="s">
        <v>1545</v>
      </c>
      <c r="N1016" s="293">
        <v>13160</v>
      </c>
      <c r="O1016" s="20">
        <f t="shared" si="19"/>
        <v>2368.7999999999997</v>
      </c>
      <c r="P1016" s="21">
        <f t="shared" si="20"/>
        <v>0</v>
      </c>
      <c r="Q1016" s="21">
        <f t="shared" si="21"/>
        <v>1184.3999999999999</v>
      </c>
      <c r="R1016" s="21">
        <f t="shared" si="22"/>
        <v>1184.3999999999999</v>
      </c>
      <c r="S1016" s="21">
        <v>0</v>
      </c>
      <c r="T1016" s="290">
        <f t="shared" si="23"/>
        <v>15528.8</v>
      </c>
      <c r="V1016" s="5">
        <v>32081090</v>
      </c>
      <c r="W1016" s="20">
        <f>VLOOKUP(V1016,'MASTER PUR-HSN'!$A$4:$E$506,5,FALSE)</f>
        <v>18</v>
      </c>
      <c r="X1016" s="12" t="s">
        <v>1482</v>
      </c>
      <c r="Y1016" s="41" t="str">
        <f>VLOOKUP(C1016,'MASTER PURCHASE PARTY'!$B$4:$E$50002,4,FALSE)</f>
        <v>Local</v>
      </c>
    </row>
    <row r="1017" spans="1:25">
      <c r="A1017" s="45">
        <v>43678</v>
      </c>
      <c r="B1017" s="35">
        <v>45</v>
      </c>
      <c r="C1017" s="50" t="s">
        <v>806</v>
      </c>
      <c r="D1017" s="41" t="str">
        <f>VLOOKUP(C1017,'MASTER PURCHASE PARTY'!$B$4:$E$50002,2,FALSE)</f>
        <v>27AAECD2713N1ZK</v>
      </c>
      <c r="E1017" s="51">
        <v>7887987203</v>
      </c>
      <c r="F1017" s="69">
        <v>43685</v>
      </c>
      <c r="K1017" s="315"/>
      <c r="L1017" s="35" t="s">
        <v>787</v>
      </c>
      <c r="M1017" s="12" t="s">
        <v>1545</v>
      </c>
      <c r="N1017" s="293">
        <v>7960</v>
      </c>
      <c r="O1017" s="20">
        <f t="shared" si="19"/>
        <v>1432.8</v>
      </c>
      <c r="P1017" s="21">
        <f t="shared" si="20"/>
        <v>0</v>
      </c>
      <c r="Q1017" s="21">
        <f t="shared" si="21"/>
        <v>716.4</v>
      </c>
      <c r="R1017" s="21">
        <f t="shared" si="22"/>
        <v>716.4</v>
      </c>
      <c r="S1017" s="21">
        <v>0</v>
      </c>
      <c r="T1017" s="290">
        <f t="shared" si="23"/>
        <v>9392.7999999999993</v>
      </c>
      <c r="V1017" s="5">
        <v>32082090</v>
      </c>
      <c r="W1017" s="20">
        <f>VLOOKUP(V1017,'MASTER PUR-HSN'!$A$4:$E$506,5,FALSE)</f>
        <v>18</v>
      </c>
      <c r="X1017" s="12" t="s">
        <v>1482</v>
      </c>
      <c r="Y1017" s="41" t="str">
        <f>VLOOKUP(C1017,'MASTER PURCHASE PARTY'!$B$4:$E$50002,4,FALSE)</f>
        <v>Local</v>
      </c>
    </row>
    <row r="1018" spans="1:25">
      <c r="A1018" s="45">
        <v>43678</v>
      </c>
      <c r="B1018" s="35">
        <v>46</v>
      </c>
      <c r="C1018" s="50" t="s">
        <v>786</v>
      </c>
      <c r="D1018" s="41" t="str">
        <f>VLOOKUP(C1018,'MASTER PURCHASE PARTY'!$B$4:$E$50002,2,FALSE)</f>
        <v>27AAECM8871A1ZF</v>
      </c>
      <c r="E1018" s="51">
        <v>192004424</v>
      </c>
      <c r="F1018" s="69">
        <v>43685</v>
      </c>
      <c r="K1018" s="315"/>
      <c r="L1018" s="35" t="s">
        <v>787</v>
      </c>
      <c r="M1018" s="12" t="s">
        <v>1545</v>
      </c>
      <c r="N1018" s="293">
        <v>17483.52</v>
      </c>
      <c r="O1018" s="20">
        <f t="shared" si="19"/>
        <v>4895.3856000000005</v>
      </c>
      <c r="P1018" s="21">
        <f t="shared" si="20"/>
        <v>0</v>
      </c>
      <c r="Q1018" s="21">
        <f t="shared" si="21"/>
        <v>2447.6928000000003</v>
      </c>
      <c r="R1018" s="21">
        <f t="shared" si="22"/>
        <v>2447.6928000000003</v>
      </c>
      <c r="S1018" s="21">
        <v>0</v>
      </c>
      <c r="T1018" s="290">
        <f t="shared" si="23"/>
        <v>22378.905600000002</v>
      </c>
      <c r="V1018" s="5">
        <v>87089900</v>
      </c>
      <c r="W1018" s="20">
        <f>VLOOKUP(V1018,'MASTER PUR-HSN'!$A$4:$E$506,5,FALSE)</f>
        <v>28</v>
      </c>
      <c r="X1018" s="12" t="s">
        <v>1482</v>
      </c>
      <c r="Y1018" s="41" t="str">
        <f>VLOOKUP(C1018,'MASTER PURCHASE PARTY'!$B$4:$E$50002,4,FALSE)</f>
        <v>Local</v>
      </c>
    </row>
    <row r="1019" spans="1:25">
      <c r="A1019" s="45">
        <v>43678</v>
      </c>
      <c r="B1019" s="35">
        <v>47</v>
      </c>
      <c r="C1019" s="50" t="s">
        <v>786</v>
      </c>
      <c r="D1019" s="41" t="str">
        <f>VLOOKUP(C1019,'MASTER PURCHASE PARTY'!$B$4:$E$50002,2,FALSE)</f>
        <v>27AAECM8871A1ZF</v>
      </c>
      <c r="E1019" s="51">
        <v>192004425</v>
      </c>
      <c r="F1019" s="69">
        <v>43685</v>
      </c>
      <c r="K1019" s="315"/>
      <c r="L1019" s="35" t="s">
        <v>787</v>
      </c>
      <c r="M1019" s="12" t="s">
        <v>1545</v>
      </c>
      <c r="N1019" s="293">
        <v>17483.52</v>
      </c>
      <c r="O1019" s="20">
        <f t="shared" si="19"/>
        <v>4895.3856000000005</v>
      </c>
      <c r="P1019" s="21">
        <f t="shared" si="20"/>
        <v>0</v>
      </c>
      <c r="Q1019" s="21">
        <f t="shared" si="21"/>
        <v>2447.6928000000003</v>
      </c>
      <c r="R1019" s="21">
        <f t="shared" si="22"/>
        <v>2447.6928000000003</v>
      </c>
      <c r="S1019" s="21">
        <v>0</v>
      </c>
      <c r="T1019" s="290">
        <f t="shared" si="23"/>
        <v>22378.905600000002</v>
      </c>
      <c r="V1019" s="5">
        <v>87089900</v>
      </c>
      <c r="W1019" s="20">
        <f>VLOOKUP(V1019,'MASTER PUR-HSN'!$A$4:$E$506,5,FALSE)</f>
        <v>28</v>
      </c>
      <c r="X1019" s="12" t="s">
        <v>1482</v>
      </c>
      <c r="Y1019" s="41" t="str">
        <f>VLOOKUP(C1019,'MASTER PURCHASE PARTY'!$B$4:$E$50002,4,FALSE)</f>
        <v>Local</v>
      </c>
    </row>
    <row r="1020" spans="1:25">
      <c r="A1020" s="45">
        <v>43678</v>
      </c>
      <c r="B1020" s="35">
        <v>48</v>
      </c>
      <c r="C1020" s="50" t="s">
        <v>873</v>
      </c>
      <c r="D1020" s="41" t="str">
        <f>VLOOKUP(C1020,'MASTER PURCHASE PARTY'!$B$4:$E$50002,2,FALSE)</f>
        <v>27AACFA1881H1ZL</v>
      </c>
      <c r="E1020" s="51">
        <v>10541</v>
      </c>
      <c r="F1020" s="69">
        <v>43685</v>
      </c>
      <c r="K1020" s="315"/>
      <c r="L1020" s="35" t="s">
        <v>787</v>
      </c>
      <c r="M1020" s="12" t="s">
        <v>1545</v>
      </c>
      <c r="N1020" s="293">
        <v>15646</v>
      </c>
      <c r="O1020" s="20">
        <f t="shared" si="19"/>
        <v>4380.88</v>
      </c>
      <c r="P1020" s="21">
        <f t="shared" si="20"/>
        <v>0</v>
      </c>
      <c r="Q1020" s="21">
        <f t="shared" si="21"/>
        <v>2190.44</v>
      </c>
      <c r="R1020" s="21">
        <f t="shared" si="22"/>
        <v>2190.44</v>
      </c>
      <c r="S1020" s="21">
        <v>0</v>
      </c>
      <c r="T1020" s="290">
        <f t="shared" si="23"/>
        <v>20026.88</v>
      </c>
      <c r="V1020" s="5">
        <v>87141900</v>
      </c>
      <c r="W1020" s="20">
        <f>VLOOKUP(V1020,'MASTER PUR-HSN'!$A$4:$E$506,5,FALSE)</f>
        <v>28</v>
      </c>
      <c r="X1020" s="12" t="s">
        <v>1482</v>
      </c>
      <c r="Y1020" s="41" t="str">
        <f>VLOOKUP(C1020,'MASTER PURCHASE PARTY'!$B$4:$E$50002,4,FALSE)</f>
        <v>Local</v>
      </c>
    </row>
    <row r="1021" spans="1:25">
      <c r="A1021" s="45">
        <v>43678</v>
      </c>
      <c r="B1021" s="35">
        <v>49</v>
      </c>
      <c r="C1021" s="50" t="s">
        <v>810</v>
      </c>
      <c r="D1021" s="41" t="str">
        <f>VLOOKUP(C1021,'MASTER PURCHASE PARTY'!$B$4:$E$50002,2,FALSE)</f>
        <v>27AMMPB3648M1ZO</v>
      </c>
      <c r="E1021" s="51">
        <v>2345</v>
      </c>
      <c r="F1021" s="69">
        <v>43685</v>
      </c>
      <c r="K1021" s="315"/>
      <c r="L1021" s="35" t="s">
        <v>787</v>
      </c>
      <c r="M1021" s="12" t="s">
        <v>1545</v>
      </c>
      <c r="N1021" s="293">
        <v>38623.199999999997</v>
      </c>
      <c r="O1021" s="20">
        <f t="shared" si="19"/>
        <v>6952.1759999999995</v>
      </c>
      <c r="P1021" s="21">
        <f t="shared" si="20"/>
        <v>0</v>
      </c>
      <c r="Q1021" s="21">
        <f t="shared" si="21"/>
        <v>3476.0879999999997</v>
      </c>
      <c r="R1021" s="21">
        <f t="shared" si="22"/>
        <v>3476.0879999999997</v>
      </c>
      <c r="S1021" s="21">
        <v>0</v>
      </c>
      <c r="T1021" s="290">
        <f t="shared" si="23"/>
        <v>45575.375999999997</v>
      </c>
      <c r="V1021" s="5">
        <v>85129000</v>
      </c>
      <c r="W1021" s="20">
        <f>VLOOKUP(V1021,'MASTER PUR-HSN'!$A$4:$E$506,5,FALSE)</f>
        <v>18</v>
      </c>
      <c r="X1021" s="12" t="s">
        <v>1482</v>
      </c>
      <c r="Y1021" s="41" t="str">
        <f>VLOOKUP(C1021,'MASTER PURCHASE PARTY'!$B$4:$E$50002,4,FALSE)</f>
        <v>Local</v>
      </c>
    </row>
    <row r="1022" spans="1:25">
      <c r="A1022" s="45">
        <v>43678</v>
      </c>
      <c r="B1022" s="35">
        <v>50</v>
      </c>
      <c r="C1022" s="50" t="s">
        <v>860</v>
      </c>
      <c r="D1022" s="41" t="str">
        <f>VLOOKUP(C1022,'MASTER PURCHASE PARTY'!$B$4:$E$50002,2,FALSE)</f>
        <v>27AYCPB9228K1ZA</v>
      </c>
      <c r="E1022" s="56" t="s">
        <v>1791</v>
      </c>
      <c r="F1022" s="69">
        <v>43678</v>
      </c>
      <c r="K1022" s="315"/>
      <c r="L1022" s="35" t="s">
        <v>795</v>
      </c>
      <c r="M1022" s="12" t="s">
        <v>1545</v>
      </c>
      <c r="N1022" s="293">
        <v>3500</v>
      </c>
      <c r="O1022" s="20">
        <f t="shared" ref="O1022:O1073" si="24">+P1022+Q1022+R1022+S1022</f>
        <v>630</v>
      </c>
      <c r="P1022" s="21">
        <f t="shared" si="20"/>
        <v>0</v>
      </c>
      <c r="Q1022" s="21">
        <f t="shared" si="21"/>
        <v>315</v>
      </c>
      <c r="R1022" s="21">
        <f t="shared" si="22"/>
        <v>315</v>
      </c>
      <c r="S1022" s="21">
        <v>0</v>
      </c>
      <c r="T1022" s="290">
        <f t="shared" si="23"/>
        <v>4130</v>
      </c>
      <c r="V1022" s="5">
        <v>998422</v>
      </c>
      <c r="W1022" s="20">
        <f>VLOOKUP(V1022,'MASTER PUR-HSN'!$A$4:$E$506,5,FALSE)</f>
        <v>18</v>
      </c>
      <c r="X1022" s="12" t="s">
        <v>1482</v>
      </c>
      <c r="Y1022" s="41" t="str">
        <f>VLOOKUP(C1022,'MASTER PURCHASE PARTY'!$B$4:$E$50002,4,FALSE)</f>
        <v>Local</v>
      </c>
    </row>
    <row r="1023" spans="1:25">
      <c r="A1023" s="45">
        <v>43678</v>
      </c>
      <c r="B1023" s="35">
        <v>51</v>
      </c>
      <c r="C1023" s="50" t="s">
        <v>796</v>
      </c>
      <c r="D1023" s="41" t="str">
        <f>VLOOKUP(C1023,'MASTER PURCHASE PARTY'!$B$4:$E$50002,2,FALSE)</f>
        <v>27AAMFC2124K1ZG</v>
      </c>
      <c r="E1023" s="51">
        <v>1197</v>
      </c>
      <c r="F1023" s="69">
        <v>43684</v>
      </c>
      <c r="K1023" s="315"/>
      <c r="L1023" s="35" t="s">
        <v>787</v>
      </c>
      <c r="M1023" s="12" t="s">
        <v>1545</v>
      </c>
      <c r="N1023" s="293">
        <v>2900</v>
      </c>
      <c r="O1023" s="20">
        <f t="shared" si="24"/>
        <v>522</v>
      </c>
      <c r="P1023" s="21">
        <f t="shared" ref="P1023:P1073" si="25">+IF(Y1023="oms",N1023/100*W1023,0)</f>
        <v>0</v>
      </c>
      <c r="Q1023" s="21">
        <f t="shared" ref="Q1023:Q1073" si="26">+IF(Y1023="local",N1023/100*W1023/2,0)</f>
        <v>261</v>
      </c>
      <c r="R1023" s="21">
        <f t="shared" ref="R1023:R1073" si="27">+IF(Y1023="local",N1023/100*W1023/2,0)</f>
        <v>261</v>
      </c>
      <c r="S1023" s="21">
        <v>0</v>
      </c>
      <c r="T1023" s="290">
        <f t="shared" ref="T1023:T1073" si="28">+S1023+R1023+Q1023+P1023+N1023</f>
        <v>3422</v>
      </c>
      <c r="V1023" s="5">
        <v>3919</v>
      </c>
      <c r="W1023" s="20">
        <f>VLOOKUP(V1023,'MASTER PUR-HSN'!$A$4:$E$506,5,FALSE)</f>
        <v>18</v>
      </c>
      <c r="X1023" s="12" t="s">
        <v>1482</v>
      </c>
      <c r="Y1023" s="41" t="str">
        <f>VLOOKUP(C1023,'MASTER PURCHASE PARTY'!$B$4:$E$50002,4,FALSE)</f>
        <v>Local</v>
      </c>
    </row>
    <row r="1024" spans="1:25">
      <c r="A1024" s="45">
        <v>43678</v>
      </c>
      <c r="B1024" s="35">
        <v>52</v>
      </c>
      <c r="C1024" s="50" t="s">
        <v>873</v>
      </c>
      <c r="D1024" s="41" t="str">
        <f>VLOOKUP(C1024,'MASTER PURCHASE PARTY'!$B$4:$E$50002,2,FALSE)</f>
        <v>27AACFA1881H1ZL</v>
      </c>
      <c r="E1024" s="51">
        <v>10565</v>
      </c>
      <c r="F1024" s="69">
        <v>43686</v>
      </c>
      <c r="K1024" s="315"/>
      <c r="L1024" s="35" t="s">
        <v>787</v>
      </c>
      <c r="M1024" s="12" t="s">
        <v>1545</v>
      </c>
      <c r="N1024" s="293">
        <v>11148.5</v>
      </c>
      <c r="O1024" s="20">
        <f t="shared" si="24"/>
        <v>3121.58</v>
      </c>
      <c r="P1024" s="21">
        <f t="shared" si="25"/>
        <v>0</v>
      </c>
      <c r="Q1024" s="21">
        <f t="shared" si="26"/>
        <v>1560.79</v>
      </c>
      <c r="R1024" s="21">
        <f t="shared" si="27"/>
        <v>1560.79</v>
      </c>
      <c r="S1024" s="21">
        <v>0</v>
      </c>
      <c r="T1024" s="290">
        <f t="shared" si="28"/>
        <v>14270.08</v>
      </c>
      <c r="V1024" s="5">
        <v>87141900</v>
      </c>
      <c r="W1024" s="20">
        <f>VLOOKUP(V1024,'MASTER PUR-HSN'!$A$4:$E$506,5,FALSE)</f>
        <v>28</v>
      </c>
      <c r="X1024" s="12" t="s">
        <v>1482</v>
      </c>
      <c r="Y1024" s="41" t="str">
        <f>VLOOKUP(C1024,'MASTER PURCHASE PARTY'!$B$4:$E$50002,4,FALSE)</f>
        <v>Local</v>
      </c>
    </row>
    <row r="1025" spans="1:25">
      <c r="A1025" s="45">
        <v>43678</v>
      </c>
      <c r="B1025" s="35">
        <v>53</v>
      </c>
      <c r="C1025" s="50" t="s">
        <v>806</v>
      </c>
      <c r="D1025" s="41" t="str">
        <f>VLOOKUP(C1025,'MASTER PURCHASE PARTY'!$B$4:$E$50002,2,FALSE)</f>
        <v>27AAECD2713N1ZK</v>
      </c>
      <c r="E1025" s="51">
        <v>7887987194</v>
      </c>
      <c r="F1025" s="69">
        <v>43685</v>
      </c>
      <c r="K1025" s="315"/>
      <c r="L1025" s="35" t="s">
        <v>787</v>
      </c>
      <c r="M1025" s="12" t="s">
        <v>1545</v>
      </c>
      <c r="N1025" s="293">
        <v>45000</v>
      </c>
      <c r="O1025" s="20">
        <f t="shared" si="24"/>
        <v>8100</v>
      </c>
      <c r="P1025" s="21">
        <f t="shared" si="25"/>
        <v>0</v>
      </c>
      <c r="Q1025" s="21">
        <f t="shared" si="26"/>
        <v>4050</v>
      </c>
      <c r="R1025" s="21">
        <f t="shared" si="27"/>
        <v>4050</v>
      </c>
      <c r="S1025" s="21">
        <v>0</v>
      </c>
      <c r="T1025" s="290">
        <f t="shared" si="28"/>
        <v>53100</v>
      </c>
      <c r="V1025" s="5">
        <v>32082090</v>
      </c>
      <c r="W1025" s="20">
        <f>VLOOKUP(V1025,'MASTER PUR-HSN'!$A$4:$E$506,5,FALSE)</f>
        <v>18</v>
      </c>
      <c r="X1025" s="12" t="s">
        <v>1482</v>
      </c>
      <c r="Y1025" s="41" t="str">
        <f>VLOOKUP(C1025,'MASTER PURCHASE PARTY'!$B$4:$E$50002,4,FALSE)</f>
        <v>Local</v>
      </c>
    </row>
    <row r="1026" spans="1:25">
      <c r="A1026" s="45">
        <v>43678</v>
      </c>
      <c r="B1026" s="35">
        <v>54</v>
      </c>
      <c r="C1026" s="50" t="s">
        <v>816</v>
      </c>
      <c r="D1026" s="41" t="str">
        <f>VLOOKUP(C1026,'MASTER PURCHASE PARTY'!$B$4:$E$50002,2,FALSE)</f>
        <v>27AAHFP1154B1ZN</v>
      </c>
      <c r="E1026" s="56" t="s">
        <v>1792</v>
      </c>
      <c r="F1026" s="69">
        <v>43679</v>
      </c>
      <c r="K1026" s="315"/>
      <c r="L1026" s="35" t="s">
        <v>787</v>
      </c>
      <c r="M1026" s="12" t="s">
        <v>1545</v>
      </c>
      <c r="N1026" s="293">
        <v>675</v>
      </c>
      <c r="O1026" s="20">
        <f t="shared" si="24"/>
        <v>121.5</v>
      </c>
      <c r="P1026" s="21">
        <f t="shared" si="25"/>
        <v>0</v>
      </c>
      <c r="Q1026" s="21">
        <f t="shared" si="26"/>
        <v>60.75</v>
      </c>
      <c r="R1026" s="21">
        <f t="shared" si="27"/>
        <v>60.75</v>
      </c>
      <c r="S1026" s="21">
        <v>0</v>
      </c>
      <c r="T1026" s="290">
        <f t="shared" si="28"/>
        <v>796.5</v>
      </c>
      <c r="V1026" s="5">
        <v>34012000</v>
      </c>
      <c r="W1026" s="20">
        <f>VLOOKUP(V1026,'MASTER PUR-HSN'!$A$4:$E$506,5,FALSE)</f>
        <v>18</v>
      </c>
      <c r="X1026" s="12" t="s">
        <v>1482</v>
      </c>
      <c r="Y1026" s="41" t="str">
        <f>VLOOKUP(C1026,'MASTER PURCHASE PARTY'!$B$4:$E$50002,4,FALSE)</f>
        <v>Local</v>
      </c>
    </row>
    <row r="1027" spans="1:25">
      <c r="A1027" s="45">
        <v>43678</v>
      </c>
      <c r="B1027" s="35">
        <v>55</v>
      </c>
      <c r="C1027" s="50" t="s">
        <v>816</v>
      </c>
      <c r="D1027" s="41" t="str">
        <f>VLOOKUP(C1027,'MASTER PURCHASE PARTY'!$B$4:$E$50002,2,FALSE)</f>
        <v>27AAHFP1154B1ZN</v>
      </c>
      <c r="E1027" s="56" t="s">
        <v>1793</v>
      </c>
      <c r="F1027" s="69">
        <v>43685</v>
      </c>
      <c r="K1027" s="315"/>
      <c r="L1027" s="35" t="s">
        <v>787</v>
      </c>
      <c r="M1027" s="12" t="s">
        <v>1545</v>
      </c>
      <c r="N1027" s="293">
        <v>1780</v>
      </c>
      <c r="O1027" s="20">
        <f t="shared" si="24"/>
        <v>320.40000000000003</v>
      </c>
      <c r="P1027" s="21">
        <f t="shared" si="25"/>
        <v>0</v>
      </c>
      <c r="Q1027" s="21">
        <f t="shared" si="26"/>
        <v>160.20000000000002</v>
      </c>
      <c r="R1027" s="21">
        <f t="shared" si="27"/>
        <v>160.20000000000002</v>
      </c>
      <c r="S1027" s="21">
        <v>0</v>
      </c>
      <c r="T1027" s="290">
        <f t="shared" si="28"/>
        <v>2100.4</v>
      </c>
      <c r="V1027" s="5">
        <v>85131090</v>
      </c>
      <c r="W1027" s="20">
        <f>VLOOKUP(V1027,'MASTER PUR-HSN'!$A$4:$E$506,5,FALSE)</f>
        <v>18</v>
      </c>
      <c r="X1027" s="12" t="s">
        <v>1482</v>
      </c>
      <c r="Y1027" s="41" t="str">
        <f>VLOOKUP(C1027,'MASTER PURCHASE PARTY'!$B$4:$E$50002,4,FALSE)</f>
        <v>Local</v>
      </c>
    </row>
    <row r="1028" spans="1:25">
      <c r="A1028" s="45">
        <v>43678</v>
      </c>
      <c r="B1028" s="35">
        <v>56</v>
      </c>
      <c r="C1028" s="50" t="s">
        <v>816</v>
      </c>
      <c r="D1028" s="41" t="str">
        <f>VLOOKUP(C1028,'MASTER PURCHASE PARTY'!$B$4:$E$50002,2,FALSE)</f>
        <v>27AAHFP1154B1ZN</v>
      </c>
      <c r="E1028" s="56" t="s">
        <v>1794</v>
      </c>
      <c r="F1028" s="69">
        <v>43685</v>
      </c>
      <c r="K1028" s="315"/>
      <c r="L1028" s="35" t="s">
        <v>787</v>
      </c>
      <c r="M1028" s="12" t="s">
        <v>1545</v>
      </c>
      <c r="N1028" s="293">
        <v>648</v>
      </c>
      <c r="O1028" s="20">
        <f t="shared" si="24"/>
        <v>116.64000000000001</v>
      </c>
      <c r="P1028" s="21">
        <f t="shared" si="25"/>
        <v>0</v>
      </c>
      <c r="Q1028" s="21">
        <f t="shared" si="26"/>
        <v>58.320000000000007</v>
      </c>
      <c r="R1028" s="21">
        <f t="shared" si="27"/>
        <v>58.320000000000007</v>
      </c>
      <c r="S1028" s="21">
        <v>0</v>
      </c>
      <c r="T1028" s="290">
        <f t="shared" si="28"/>
        <v>764.64</v>
      </c>
      <c r="V1028" s="5">
        <v>3808</v>
      </c>
      <c r="W1028" s="20">
        <f>VLOOKUP(V1028,'MASTER PUR-HSN'!$A$4:$E$506,5,FALSE)</f>
        <v>18</v>
      </c>
      <c r="X1028" s="12" t="s">
        <v>1482</v>
      </c>
      <c r="Y1028" s="41" t="str">
        <f>VLOOKUP(C1028,'MASTER PURCHASE PARTY'!$B$4:$E$50002,4,FALSE)</f>
        <v>Local</v>
      </c>
    </row>
    <row r="1029" spans="1:25">
      <c r="A1029" s="45">
        <v>43678</v>
      </c>
      <c r="C1029" s="50" t="s">
        <v>816</v>
      </c>
      <c r="D1029" s="41" t="str">
        <f>VLOOKUP(C1029,'MASTER PURCHASE PARTY'!$B$4:$E$50002,2,FALSE)</f>
        <v>27AAHFP1154B1ZN</v>
      </c>
      <c r="E1029" s="56" t="s">
        <v>1794</v>
      </c>
      <c r="F1029" s="69">
        <v>43686</v>
      </c>
      <c r="K1029" s="315"/>
      <c r="L1029" s="35" t="s">
        <v>787</v>
      </c>
      <c r="M1029" s="12" t="s">
        <v>1545</v>
      </c>
      <c r="N1029" s="293">
        <v>3300</v>
      </c>
      <c r="O1029" s="20">
        <f t="shared" si="24"/>
        <v>165</v>
      </c>
      <c r="P1029" s="21">
        <f t="shared" si="25"/>
        <v>0</v>
      </c>
      <c r="Q1029" s="21">
        <f t="shared" si="26"/>
        <v>82.5</v>
      </c>
      <c r="R1029" s="21">
        <f t="shared" si="27"/>
        <v>82.5</v>
      </c>
      <c r="S1029" s="21">
        <v>0</v>
      </c>
      <c r="T1029" s="290">
        <f t="shared" si="28"/>
        <v>3465</v>
      </c>
      <c r="V1029" s="5">
        <v>60060000</v>
      </c>
      <c r="W1029" s="20">
        <f>VLOOKUP(V1029,'MASTER PUR-HSN'!$A$4:$E$506,5,FALSE)</f>
        <v>5</v>
      </c>
      <c r="X1029" s="12" t="s">
        <v>1482</v>
      </c>
      <c r="Y1029" s="41" t="str">
        <f>VLOOKUP(C1029,'MASTER PURCHASE PARTY'!$B$4:$E$50002,4,FALSE)</f>
        <v>Local</v>
      </c>
    </row>
    <row r="1030" spans="1:25">
      <c r="A1030" s="45">
        <v>43678</v>
      </c>
      <c r="B1030" s="35">
        <v>57</v>
      </c>
      <c r="C1030" s="50" t="s">
        <v>816</v>
      </c>
      <c r="D1030" s="41" t="str">
        <f>VLOOKUP(C1030,'MASTER PURCHASE PARTY'!$B$4:$E$50002,2,FALSE)</f>
        <v>27AAHFP1154B1ZN</v>
      </c>
      <c r="E1030" s="56" t="s">
        <v>1795</v>
      </c>
      <c r="F1030" s="69">
        <v>43686</v>
      </c>
      <c r="K1030" s="315"/>
      <c r="L1030" s="35" t="s">
        <v>787</v>
      </c>
      <c r="M1030" s="12" t="s">
        <v>1545</v>
      </c>
      <c r="N1030" s="293">
        <v>109</v>
      </c>
      <c r="O1030" s="20">
        <f t="shared" si="24"/>
        <v>19.62</v>
      </c>
      <c r="P1030" s="21">
        <f t="shared" si="25"/>
        <v>0</v>
      </c>
      <c r="Q1030" s="21">
        <f t="shared" si="26"/>
        <v>9.81</v>
      </c>
      <c r="R1030" s="21">
        <f t="shared" si="27"/>
        <v>9.81</v>
      </c>
      <c r="S1030" s="21">
        <v>0</v>
      </c>
      <c r="T1030" s="290">
        <f t="shared" si="28"/>
        <v>128.62</v>
      </c>
      <c r="V1030" s="5">
        <v>27076000</v>
      </c>
      <c r="W1030" s="20">
        <f>VLOOKUP(V1030,'MASTER PUR-HSN'!$A$4:$E$506,5,FALSE)</f>
        <v>18</v>
      </c>
      <c r="X1030" s="12" t="s">
        <v>1482</v>
      </c>
      <c r="Y1030" s="41" t="str">
        <f>VLOOKUP(C1030,'MASTER PURCHASE PARTY'!$B$4:$E$50002,4,FALSE)</f>
        <v>Local</v>
      </c>
    </row>
    <row r="1031" spans="1:25">
      <c r="A1031" s="45">
        <v>43678</v>
      </c>
      <c r="C1031" s="50" t="s">
        <v>816</v>
      </c>
      <c r="D1031" s="41" t="str">
        <f>VLOOKUP(C1031,'MASTER PURCHASE PARTY'!$B$4:$E$50002,2,FALSE)</f>
        <v>27AAHFP1154B1ZN</v>
      </c>
      <c r="E1031" s="56" t="s">
        <v>1795</v>
      </c>
      <c r="F1031" s="69">
        <v>43686</v>
      </c>
      <c r="K1031" s="315"/>
      <c r="L1031" s="35" t="s">
        <v>787</v>
      </c>
      <c r="M1031" s="12" t="s">
        <v>1545</v>
      </c>
      <c r="N1031" s="293">
        <v>432</v>
      </c>
      <c r="O1031" s="20">
        <f t="shared" si="24"/>
        <v>77.760000000000005</v>
      </c>
      <c r="P1031" s="21">
        <f t="shared" si="25"/>
        <v>0</v>
      </c>
      <c r="Q1031" s="21">
        <f t="shared" si="26"/>
        <v>38.880000000000003</v>
      </c>
      <c r="R1031" s="21">
        <f t="shared" si="27"/>
        <v>38.880000000000003</v>
      </c>
      <c r="S1031" s="21">
        <v>0</v>
      </c>
      <c r="T1031" s="290">
        <f t="shared" si="28"/>
        <v>509.76</v>
      </c>
      <c r="V1031" s="5">
        <v>34011190</v>
      </c>
      <c r="W1031" s="20">
        <f>VLOOKUP(V1031,'MASTER PUR-HSN'!$A$4:$E$506,5,FALSE)</f>
        <v>18</v>
      </c>
      <c r="X1031" s="12" t="s">
        <v>1482</v>
      </c>
      <c r="Y1031" s="41" t="str">
        <f>VLOOKUP(C1031,'MASTER PURCHASE PARTY'!$B$4:$E$50002,4,FALSE)</f>
        <v>Local</v>
      </c>
    </row>
    <row r="1032" spans="1:25">
      <c r="A1032" s="45">
        <v>43678</v>
      </c>
      <c r="C1032" s="50" t="s">
        <v>816</v>
      </c>
      <c r="D1032" s="41" t="str">
        <f>VLOOKUP(C1032,'MASTER PURCHASE PARTY'!$B$4:$E$50002,2,FALSE)</f>
        <v>27AAHFP1154B1ZN</v>
      </c>
      <c r="E1032" s="56" t="s">
        <v>1795</v>
      </c>
      <c r="F1032" s="69">
        <v>43686</v>
      </c>
      <c r="K1032" s="315"/>
      <c r="L1032" s="35" t="s">
        <v>787</v>
      </c>
      <c r="M1032" s="12" t="s">
        <v>1545</v>
      </c>
      <c r="N1032" s="293">
        <v>354</v>
      </c>
      <c r="O1032" s="20">
        <f t="shared" si="24"/>
        <v>63.72</v>
      </c>
      <c r="P1032" s="21">
        <f t="shared" si="25"/>
        <v>0</v>
      </c>
      <c r="Q1032" s="21">
        <f t="shared" si="26"/>
        <v>31.86</v>
      </c>
      <c r="R1032" s="21">
        <f t="shared" si="27"/>
        <v>31.86</v>
      </c>
      <c r="S1032" s="21">
        <v>0</v>
      </c>
      <c r="T1032" s="290">
        <f t="shared" si="28"/>
        <v>417.72</v>
      </c>
      <c r="V1032" s="5">
        <v>33074900</v>
      </c>
      <c r="W1032" s="20">
        <f>VLOOKUP(V1032,'MASTER PUR-HSN'!$A$4:$E$506,5,FALSE)</f>
        <v>18</v>
      </c>
      <c r="X1032" s="12" t="s">
        <v>1482</v>
      </c>
      <c r="Y1032" s="41" t="str">
        <f>VLOOKUP(C1032,'MASTER PURCHASE PARTY'!$B$4:$E$50002,4,FALSE)</f>
        <v>Local</v>
      </c>
    </row>
    <row r="1033" spans="1:25">
      <c r="A1033" s="45">
        <v>43678</v>
      </c>
      <c r="C1033" s="50" t="s">
        <v>816</v>
      </c>
      <c r="D1033" s="41" t="str">
        <f>VLOOKUP(C1033,'MASTER PURCHASE PARTY'!$B$4:$E$50002,2,FALSE)</f>
        <v>27AAHFP1154B1ZN</v>
      </c>
      <c r="E1033" s="56" t="s">
        <v>1795</v>
      </c>
      <c r="F1033" s="69">
        <v>43686</v>
      </c>
      <c r="K1033" s="315"/>
      <c r="L1033" s="35" t="s">
        <v>787</v>
      </c>
      <c r="M1033" s="12" t="s">
        <v>1545</v>
      </c>
      <c r="N1033" s="293">
        <v>6240</v>
      </c>
      <c r="O1033" s="20">
        <f t="shared" si="24"/>
        <v>748.8</v>
      </c>
      <c r="P1033" s="21">
        <f t="shared" si="25"/>
        <v>0</v>
      </c>
      <c r="Q1033" s="21">
        <f t="shared" si="26"/>
        <v>374.4</v>
      </c>
      <c r="R1033" s="21">
        <f t="shared" si="27"/>
        <v>374.4</v>
      </c>
      <c r="S1033" s="21">
        <v>0</v>
      </c>
      <c r="T1033" s="290">
        <f t="shared" si="28"/>
        <v>6988.8</v>
      </c>
      <c r="V1033" s="5">
        <v>40151100</v>
      </c>
      <c r="W1033" s="20">
        <f>VLOOKUP(V1033,'MASTER PUR-HSN'!$A$4:$E$506,5,FALSE)</f>
        <v>12</v>
      </c>
      <c r="X1033" s="12" t="s">
        <v>1482</v>
      </c>
      <c r="Y1033" s="41" t="str">
        <f>VLOOKUP(C1033,'MASTER PURCHASE PARTY'!$B$4:$E$50002,4,FALSE)</f>
        <v>Local</v>
      </c>
    </row>
    <row r="1034" spans="1:25">
      <c r="A1034" s="45">
        <v>43678</v>
      </c>
      <c r="B1034" s="35">
        <v>58</v>
      </c>
      <c r="C1034" s="50" t="s">
        <v>816</v>
      </c>
      <c r="D1034" s="41" t="str">
        <f>VLOOKUP(C1034,'MASTER PURCHASE PARTY'!$B$4:$E$50002,2,FALSE)</f>
        <v>27AAHFP1154B1ZN</v>
      </c>
      <c r="E1034" s="56" t="s">
        <v>1796</v>
      </c>
      <c r="F1034" s="69">
        <v>43686</v>
      </c>
      <c r="K1034" s="315"/>
      <c r="L1034" s="35" t="s">
        <v>921</v>
      </c>
      <c r="M1034" s="12" t="s">
        <v>1545</v>
      </c>
      <c r="N1034" s="293">
        <v>50</v>
      </c>
      <c r="O1034" s="20">
        <f t="shared" si="24"/>
        <v>0</v>
      </c>
      <c r="P1034" s="21">
        <f t="shared" si="25"/>
        <v>0</v>
      </c>
      <c r="Q1034" s="21">
        <f t="shared" si="26"/>
        <v>0</v>
      </c>
      <c r="R1034" s="21">
        <f t="shared" si="27"/>
        <v>0</v>
      </c>
      <c r="S1034" s="21">
        <v>0</v>
      </c>
      <c r="T1034" s="290">
        <f t="shared" si="28"/>
        <v>50</v>
      </c>
      <c r="V1034" s="5">
        <v>96031000</v>
      </c>
      <c r="W1034" s="20">
        <f>VLOOKUP(V1034,'MASTER PUR-HSN'!$A$4:$E$506,5,FALSE)</f>
        <v>0</v>
      </c>
      <c r="X1034" s="12" t="s">
        <v>1482</v>
      </c>
      <c r="Y1034" s="41" t="str">
        <f>VLOOKUP(C1034,'MASTER PURCHASE PARTY'!$B$4:$E$50002,4,FALSE)</f>
        <v>Local</v>
      </c>
    </row>
    <row r="1035" spans="1:25">
      <c r="A1035" s="45">
        <v>43678</v>
      </c>
      <c r="C1035" s="50" t="s">
        <v>816</v>
      </c>
      <c r="D1035" s="41" t="str">
        <f>VLOOKUP(C1035,'MASTER PURCHASE PARTY'!$B$4:$E$50002,2,FALSE)</f>
        <v>27AAHFP1154B1ZN</v>
      </c>
      <c r="E1035" s="56" t="s">
        <v>1796</v>
      </c>
      <c r="F1035" s="69">
        <v>43686</v>
      </c>
      <c r="K1035" s="315"/>
      <c r="L1035" s="35" t="s">
        <v>787</v>
      </c>
      <c r="M1035" s="12" t="s">
        <v>1545</v>
      </c>
      <c r="N1035" s="293">
        <v>390</v>
      </c>
      <c r="O1035" s="20">
        <f t="shared" si="24"/>
        <v>70.2</v>
      </c>
      <c r="P1035" s="21">
        <f t="shared" si="25"/>
        <v>0</v>
      </c>
      <c r="Q1035" s="21">
        <f t="shared" si="26"/>
        <v>35.1</v>
      </c>
      <c r="R1035" s="21">
        <f t="shared" si="27"/>
        <v>35.1</v>
      </c>
      <c r="S1035" s="21">
        <v>0</v>
      </c>
      <c r="T1035" s="290">
        <f t="shared" si="28"/>
        <v>460.2</v>
      </c>
      <c r="V1035" s="5">
        <v>29041030</v>
      </c>
      <c r="W1035" s="20">
        <f>VLOOKUP(V1035,'MASTER PUR-HSN'!$A$4:$E$506,5,FALSE)</f>
        <v>18</v>
      </c>
      <c r="X1035" s="12" t="s">
        <v>1482</v>
      </c>
      <c r="Y1035" s="41" t="str">
        <f>VLOOKUP(C1035,'MASTER PURCHASE PARTY'!$B$4:$E$50002,4,FALSE)</f>
        <v>Local</v>
      </c>
    </row>
    <row r="1036" spans="1:25">
      <c r="A1036" s="45">
        <v>43678</v>
      </c>
      <c r="B1036" s="35">
        <v>59</v>
      </c>
      <c r="C1036" s="50" t="s">
        <v>796</v>
      </c>
      <c r="D1036" s="41" t="str">
        <f>VLOOKUP(C1036,'MASTER PURCHASE PARTY'!$B$4:$E$50002,2,FALSE)</f>
        <v>27AAMFC2124K1ZG</v>
      </c>
      <c r="E1036" s="51">
        <v>1200</v>
      </c>
      <c r="F1036" s="69">
        <v>43686</v>
      </c>
      <c r="K1036" s="315"/>
      <c r="L1036" s="35" t="s">
        <v>787</v>
      </c>
      <c r="M1036" s="12" t="s">
        <v>1545</v>
      </c>
      <c r="N1036" s="293">
        <v>4000</v>
      </c>
      <c r="O1036" s="20">
        <f t="shared" si="24"/>
        <v>720</v>
      </c>
      <c r="P1036" s="21">
        <f t="shared" si="25"/>
        <v>0</v>
      </c>
      <c r="Q1036" s="21">
        <f t="shared" si="26"/>
        <v>360</v>
      </c>
      <c r="R1036" s="21">
        <f t="shared" si="27"/>
        <v>360</v>
      </c>
      <c r="S1036" s="21">
        <v>0</v>
      </c>
      <c r="T1036" s="290">
        <f t="shared" si="28"/>
        <v>4720</v>
      </c>
      <c r="V1036" s="5">
        <v>3919</v>
      </c>
      <c r="W1036" s="20">
        <f>VLOOKUP(V1036,'MASTER PUR-HSN'!$A$4:$E$506,5,FALSE)</f>
        <v>18</v>
      </c>
      <c r="X1036" s="12" t="s">
        <v>1482</v>
      </c>
      <c r="Y1036" s="41" t="str">
        <f>VLOOKUP(C1036,'MASTER PURCHASE PARTY'!$B$4:$E$50002,4,FALSE)</f>
        <v>Local</v>
      </c>
    </row>
    <row r="1037" spans="1:25">
      <c r="A1037" s="45">
        <v>43678</v>
      </c>
      <c r="B1037" s="35">
        <v>60</v>
      </c>
      <c r="C1037" s="74" t="s">
        <v>1343</v>
      </c>
      <c r="D1037" s="41" t="str">
        <f>VLOOKUP(C1037,'MASTER PURCHASE PARTY'!$B$4:$E$50002,2,FALSE)</f>
        <v>27ADTPJ2325F1ZJ</v>
      </c>
      <c r="E1037" s="51" t="s">
        <v>1797</v>
      </c>
      <c r="F1037" s="69">
        <v>43686</v>
      </c>
      <c r="K1037" s="315"/>
      <c r="L1037" s="35" t="s">
        <v>787</v>
      </c>
      <c r="M1037" s="12" t="s">
        <v>1545</v>
      </c>
      <c r="N1037" s="293">
        <v>10000</v>
      </c>
      <c r="O1037" s="20">
        <f t="shared" si="24"/>
        <v>1800</v>
      </c>
      <c r="P1037" s="21">
        <f t="shared" si="25"/>
        <v>0</v>
      </c>
      <c r="Q1037" s="21">
        <f t="shared" si="26"/>
        <v>900</v>
      </c>
      <c r="R1037" s="21">
        <f t="shared" si="27"/>
        <v>900</v>
      </c>
      <c r="S1037" s="21">
        <v>0</v>
      </c>
      <c r="T1037" s="290">
        <f t="shared" si="28"/>
        <v>11800</v>
      </c>
      <c r="V1037" s="5">
        <v>3919</v>
      </c>
      <c r="W1037" s="20">
        <f>VLOOKUP(V1037,'MASTER PUR-HSN'!$A$4:$E$506,5,FALSE)</f>
        <v>18</v>
      </c>
      <c r="X1037" s="12" t="s">
        <v>1482</v>
      </c>
      <c r="Y1037" s="41" t="str">
        <f>VLOOKUP(C1037,'MASTER PURCHASE PARTY'!$B$4:$E$50002,4,FALSE)</f>
        <v>Local</v>
      </c>
    </row>
    <row r="1038" spans="1:25">
      <c r="A1038" s="45">
        <v>43678</v>
      </c>
      <c r="B1038" s="35">
        <v>61</v>
      </c>
      <c r="C1038" s="50" t="s">
        <v>812</v>
      </c>
      <c r="D1038" s="41" t="str">
        <f>VLOOKUP(C1038,'MASTER PURCHASE PARTY'!$B$4:$E$50002,2,FALSE)</f>
        <v>27AAACH4211R1ZF</v>
      </c>
      <c r="E1038" s="51">
        <v>5510054124</v>
      </c>
      <c r="F1038" s="69">
        <v>43686</v>
      </c>
      <c r="K1038" s="315"/>
      <c r="L1038" s="35" t="s">
        <v>787</v>
      </c>
      <c r="M1038" s="12" t="s">
        <v>1545</v>
      </c>
      <c r="N1038" s="293">
        <v>47779.199999999997</v>
      </c>
      <c r="O1038" s="20">
        <f t="shared" si="24"/>
        <v>8600.2559999999994</v>
      </c>
      <c r="P1038" s="21">
        <f t="shared" si="25"/>
        <v>0</v>
      </c>
      <c r="Q1038" s="21">
        <f t="shared" si="26"/>
        <v>4300.1279999999997</v>
      </c>
      <c r="R1038" s="21">
        <f t="shared" si="27"/>
        <v>4300.1279999999997</v>
      </c>
      <c r="S1038" s="21">
        <v>0</v>
      </c>
      <c r="T1038" s="290">
        <f t="shared" si="28"/>
        <v>56379.455999999998</v>
      </c>
      <c r="V1038" s="5">
        <v>85129000</v>
      </c>
      <c r="W1038" s="20">
        <f>VLOOKUP(V1038,'MASTER PUR-HSN'!$A$4:$E$506,5,FALSE)</f>
        <v>18</v>
      </c>
      <c r="X1038" s="12" t="s">
        <v>1482</v>
      </c>
      <c r="Y1038" s="41" t="str">
        <f>VLOOKUP(C1038,'MASTER PURCHASE PARTY'!$B$4:$E$50002,4,FALSE)</f>
        <v>Local</v>
      </c>
    </row>
    <row r="1039" spans="1:25">
      <c r="A1039" s="45">
        <v>43678</v>
      </c>
      <c r="B1039" s="35">
        <v>62</v>
      </c>
      <c r="C1039" s="50" t="s">
        <v>1066</v>
      </c>
      <c r="D1039" s="41" t="str">
        <f>VLOOKUP(C1039,'MASTER PURCHASE PARTY'!$B$4:$E$50002,2,FALSE)</f>
        <v>27ACIPD7822K1ZF</v>
      </c>
      <c r="E1039" s="56" t="s">
        <v>1798</v>
      </c>
      <c r="F1039" s="69">
        <v>43686</v>
      </c>
      <c r="K1039" s="315"/>
      <c r="L1039" s="35" t="s">
        <v>787</v>
      </c>
      <c r="M1039" s="12" t="s">
        <v>1545</v>
      </c>
      <c r="N1039" s="293">
        <v>650</v>
      </c>
      <c r="O1039" s="20">
        <f t="shared" si="24"/>
        <v>117</v>
      </c>
      <c r="P1039" s="21">
        <f t="shared" si="25"/>
        <v>0</v>
      </c>
      <c r="Q1039" s="21">
        <f t="shared" si="26"/>
        <v>58.5</v>
      </c>
      <c r="R1039" s="21">
        <f t="shared" si="27"/>
        <v>58.5</v>
      </c>
      <c r="S1039" s="21">
        <v>0</v>
      </c>
      <c r="T1039" s="290">
        <f t="shared" si="28"/>
        <v>767</v>
      </c>
      <c r="V1039" s="5">
        <v>7318</v>
      </c>
      <c r="W1039" s="20">
        <f>VLOOKUP(V1039,'MASTER PUR-HSN'!$A$4:$E$506,5,FALSE)</f>
        <v>18</v>
      </c>
      <c r="X1039" s="12" t="s">
        <v>1482</v>
      </c>
      <c r="Y1039" s="41" t="str">
        <f>VLOOKUP(C1039,'MASTER PURCHASE PARTY'!$B$4:$E$50002,4,FALSE)</f>
        <v>Local</v>
      </c>
    </row>
    <row r="1040" spans="1:25">
      <c r="A1040" s="45">
        <v>43678</v>
      </c>
      <c r="B1040" s="35">
        <v>63</v>
      </c>
      <c r="C1040" s="50" t="s">
        <v>873</v>
      </c>
      <c r="D1040" s="41" t="str">
        <f>VLOOKUP(C1040,'MASTER PURCHASE PARTY'!$B$4:$E$50002,2,FALSE)</f>
        <v>27AACFA1881H1ZL</v>
      </c>
      <c r="E1040" s="51">
        <v>10608</v>
      </c>
      <c r="F1040" s="69">
        <v>43687</v>
      </c>
      <c r="K1040" s="315"/>
      <c r="L1040" s="35" t="s">
        <v>787</v>
      </c>
      <c r="M1040" s="12" t="s">
        <v>1545</v>
      </c>
      <c r="N1040" s="293">
        <v>4725</v>
      </c>
      <c r="O1040" s="20">
        <f t="shared" si="24"/>
        <v>1323</v>
      </c>
      <c r="P1040" s="21">
        <f t="shared" si="25"/>
        <v>0</v>
      </c>
      <c r="Q1040" s="21">
        <f t="shared" si="26"/>
        <v>661.5</v>
      </c>
      <c r="R1040" s="21">
        <f t="shared" si="27"/>
        <v>661.5</v>
      </c>
      <c r="S1040" s="21">
        <v>0</v>
      </c>
      <c r="T1040" s="290">
        <f t="shared" si="28"/>
        <v>6048</v>
      </c>
      <c r="V1040" s="5">
        <v>87141900</v>
      </c>
      <c r="W1040" s="20">
        <f>VLOOKUP(V1040,'MASTER PUR-HSN'!$A$4:$E$506,5,FALSE)</f>
        <v>28</v>
      </c>
      <c r="X1040" s="12" t="s">
        <v>1482</v>
      </c>
      <c r="Y1040" s="41" t="str">
        <f>VLOOKUP(C1040,'MASTER PURCHASE PARTY'!$B$4:$E$50002,4,FALSE)</f>
        <v>Local</v>
      </c>
    </row>
    <row r="1041" spans="1:25">
      <c r="A1041" s="45">
        <v>43678</v>
      </c>
      <c r="B1041" s="35">
        <v>64</v>
      </c>
      <c r="C1041" s="50" t="s">
        <v>806</v>
      </c>
      <c r="D1041" s="41" t="str">
        <f>VLOOKUP(C1041,'MASTER PURCHASE PARTY'!$B$4:$E$50002,2,FALSE)</f>
        <v>27AAECD2713N1ZK</v>
      </c>
      <c r="E1041" s="51">
        <v>7887987272</v>
      </c>
      <c r="F1041" s="69">
        <v>43687</v>
      </c>
      <c r="K1041" s="315"/>
      <c r="L1041" s="35" t="s">
        <v>787</v>
      </c>
      <c r="M1041" s="12" t="s">
        <v>1545</v>
      </c>
      <c r="N1041" s="293">
        <v>22896</v>
      </c>
      <c r="O1041" s="20">
        <f t="shared" si="24"/>
        <v>4121.28</v>
      </c>
      <c r="P1041" s="21">
        <f t="shared" si="25"/>
        <v>0</v>
      </c>
      <c r="Q1041" s="21">
        <f t="shared" si="26"/>
        <v>2060.64</v>
      </c>
      <c r="R1041" s="21">
        <f t="shared" si="27"/>
        <v>2060.64</v>
      </c>
      <c r="S1041" s="21">
        <v>0</v>
      </c>
      <c r="T1041" s="290">
        <f t="shared" si="28"/>
        <v>27017.279999999999</v>
      </c>
      <c r="V1041" s="5">
        <v>39119090</v>
      </c>
      <c r="W1041" s="20">
        <f>VLOOKUP(V1041,'MASTER PUR-HSN'!$A$4:$E$506,5,FALSE)</f>
        <v>18</v>
      </c>
      <c r="X1041" s="12" t="s">
        <v>1482</v>
      </c>
      <c r="Y1041" s="41" t="str">
        <f>VLOOKUP(C1041,'MASTER PURCHASE PARTY'!$B$4:$E$50002,4,FALSE)</f>
        <v>Local</v>
      </c>
    </row>
    <row r="1042" spans="1:25">
      <c r="A1042" s="45">
        <v>43678</v>
      </c>
      <c r="C1042" s="50" t="s">
        <v>806</v>
      </c>
      <c r="D1042" s="41" t="str">
        <f>VLOOKUP(C1042,'MASTER PURCHASE PARTY'!$B$4:$E$50002,2,FALSE)</f>
        <v>27AAECD2713N1ZK</v>
      </c>
      <c r="E1042" s="51">
        <v>7887987272</v>
      </c>
      <c r="F1042" s="69">
        <v>43687</v>
      </c>
      <c r="K1042" s="315"/>
      <c r="L1042" s="35" t="s">
        <v>787</v>
      </c>
      <c r="M1042" s="12" t="s">
        <v>1545</v>
      </c>
      <c r="N1042" s="293">
        <v>12500</v>
      </c>
      <c r="O1042" s="20">
        <f t="shared" si="24"/>
        <v>2250</v>
      </c>
      <c r="P1042" s="21">
        <f t="shared" si="25"/>
        <v>0</v>
      </c>
      <c r="Q1042" s="21">
        <f t="shared" si="26"/>
        <v>1125</v>
      </c>
      <c r="R1042" s="21">
        <f t="shared" si="27"/>
        <v>1125</v>
      </c>
      <c r="S1042" s="21">
        <v>0</v>
      </c>
      <c r="T1042" s="290">
        <f t="shared" si="28"/>
        <v>14750</v>
      </c>
      <c r="V1042" s="5">
        <v>38140010</v>
      </c>
      <c r="W1042" s="20">
        <f>VLOOKUP(V1042,'MASTER PUR-HSN'!$A$4:$E$506,5,FALSE)</f>
        <v>18</v>
      </c>
      <c r="X1042" s="12" t="s">
        <v>1482</v>
      </c>
      <c r="Y1042" s="41" t="str">
        <f>VLOOKUP(C1042,'MASTER PURCHASE PARTY'!$B$4:$E$50002,4,FALSE)</f>
        <v>Local</v>
      </c>
    </row>
    <row r="1043" spans="1:25">
      <c r="A1043" s="45">
        <v>43678</v>
      </c>
      <c r="B1043" s="35">
        <v>65</v>
      </c>
      <c r="C1043" s="50" t="s">
        <v>806</v>
      </c>
      <c r="D1043" s="41" t="str">
        <f>VLOOKUP(C1043,'MASTER PURCHASE PARTY'!$B$4:$E$50002,2,FALSE)</f>
        <v>27AAECD2713N1ZK</v>
      </c>
      <c r="E1043" s="51">
        <v>7887987274</v>
      </c>
      <c r="F1043" s="69">
        <v>43687</v>
      </c>
      <c r="K1043" s="315"/>
      <c r="L1043" s="35" t="s">
        <v>787</v>
      </c>
      <c r="M1043" s="12" t="s">
        <v>1545</v>
      </c>
      <c r="N1043" s="293">
        <v>7960</v>
      </c>
      <c r="O1043" s="20">
        <f t="shared" si="24"/>
        <v>1432.8</v>
      </c>
      <c r="P1043" s="21">
        <f t="shared" si="25"/>
        <v>0</v>
      </c>
      <c r="Q1043" s="21">
        <f t="shared" si="26"/>
        <v>716.4</v>
      </c>
      <c r="R1043" s="21">
        <f t="shared" si="27"/>
        <v>716.4</v>
      </c>
      <c r="S1043" s="21">
        <v>0</v>
      </c>
      <c r="T1043" s="290">
        <f t="shared" si="28"/>
        <v>9392.7999999999993</v>
      </c>
      <c r="V1043" s="5">
        <v>32082090</v>
      </c>
      <c r="W1043" s="20">
        <f>VLOOKUP(V1043,'MASTER PUR-HSN'!$A$4:$E$506,5,FALSE)</f>
        <v>18</v>
      </c>
      <c r="X1043" s="12" t="s">
        <v>1482</v>
      </c>
      <c r="Y1043" s="41" t="str">
        <f>VLOOKUP(C1043,'MASTER PURCHASE PARTY'!$B$4:$E$50002,4,FALSE)</f>
        <v>Local</v>
      </c>
    </row>
    <row r="1044" spans="1:25">
      <c r="A1044" s="45">
        <v>43678</v>
      </c>
      <c r="B1044" s="35">
        <v>66</v>
      </c>
      <c r="C1044" s="50" t="s">
        <v>796</v>
      </c>
      <c r="D1044" s="41" t="str">
        <f>VLOOKUP(C1044,'MASTER PURCHASE PARTY'!$B$4:$E$50002,2,FALSE)</f>
        <v>27AAMFC2124K1ZG</v>
      </c>
      <c r="E1044" s="51">
        <v>1204</v>
      </c>
      <c r="F1044" s="69">
        <v>43687</v>
      </c>
      <c r="K1044" s="315"/>
      <c r="L1044" s="35" t="s">
        <v>787</v>
      </c>
      <c r="M1044" s="12" t="s">
        <v>1545</v>
      </c>
      <c r="N1044" s="293">
        <v>8000</v>
      </c>
      <c r="O1044" s="20">
        <f t="shared" si="24"/>
        <v>1440</v>
      </c>
      <c r="P1044" s="21">
        <f t="shared" si="25"/>
        <v>0</v>
      </c>
      <c r="Q1044" s="21">
        <f t="shared" si="26"/>
        <v>720</v>
      </c>
      <c r="R1044" s="21">
        <f t="shared" si="27"/>
        <v>720</v>
      </c>
      <c r="S1044" s="21">
        <v>0</v>
      </c>
      <c r="T1044" s="290">
        <f t="shared" si="28"/>
        <v>9440</v>
      </c>
      <c r="V1044" s="5">
        <v>3919</v>
      </c>
      <c r="W1044" s="20">
        <f>VLOOKUP(V1044,'MASTER PUR-HSN'!$A$4:$E$506,5,FALSE)</f>
        <v>18</v>
      </c>
      <c r="X1044" s="12" t="s">
        <v>1482</v>
      </c>
      <c r="Y1044" s="41" t="str">
        <f>VLOOKUP(C1044,'MASTER PURCHASE PARTY'!$B$4:$E$50002,4,FALSE)</f>
        <v>Local</v>
      </c>
    </row>
    <row r="1045" spans="1:25">
      <c r="A1045" s="45">
        <v>43678</v>
      </c>
      <c r="B1045" s="35">
        <v>67</v>
      </c>
      <c r="C1045" s="50" t="s">
        <v>834</v>
      </c>
      <c r="D1045" s="41" t="str">
        <f>VLOOKUP(C1045,'MASTER PURCHASE PARTY'!$B$4:$E$50002,2,FALSE)</f>
        <v>23AAACT6376M1ZZ</v>
      </c>
      <c r="E1045" s="51">
        <v>19614537</v>
      </c>
      <c r="F1045" s="69">
        <v>43687</v>
      </c>
      <c r="K1045" s="315"/>
      <c r="L1045" s="35" t="s">
        <v>787</v>
      </c>
      <c r="M1045" s="12" t="s">
        <v>1545</v>
      </c>
      <c r="N1045" s="293">
        <v>738.89</v>
      </c>
      <c r="O1045" s="20">
        <f t="shared" si="24"/>
        <v>206.88919999999999</v>
      </c>
      <c r="P1045" s="21">
        <f t="shared" si="25"/>
        <v>206.88919999999999</v>
      </c>
      <c r="Q1045" s="21">
        <f t="shared" si="26"/>
        <v>0</v>
      </c>
      <c r="R1045" s="21">
        <f t="shared" si="27"/>
        <v>0</v>
      </c>
      <c r="S1045" s="21">
        <v>0</v>
      </c>
      <c r="T1045" s="290">
        <f t="shared" si="28"/>
        <v>945.77919999999995</v>
      </c>
      <c r="V1045" s="5">
        <v>87081090</v>
      </c>
      <c r="W1045" s="20">
        <f>VLOOKUP(V1045,'MASTER PUR-HSN'!$A$4:$E$506,5,FALSE)</f>
        <v>28</v>
      </c>
      <c r="X1045" s="12" t="s">
        <v>1482</v>
      </c>
      <c r="Y1045" s="41" t="str">
        <f>VLOOKUP(C1045,'MASTER PURCHASE PARTY'!$B$4:$E$50002,4,FALSE)</f>
        <v>Oms</v>
      </c>
    </row>
    <row r="1046" spans="1:25">
      <c r="A1046" s="45">
        <v>43678</v>
      </c>
      <c r="B1046" s="35">
        <v>68</v>
      </c>
      <c r="C1046" s="50" t="s">
        <v>873</v>
      </c>
      <c r="D1046" s="41" t="str">
        <f>VLOOKUP(C1046,'MASTER PURCHASE PARTY'!$B$4:$E$50002,2,FALSE)</f>
        <v>27AACFA1881H1ZL</v>
      </c>
      <c r="E1046" s="51">
        <v>10652</v>
      </c>
      <c r="F1046" s="69">
        <v>43689</v>
      </c>
      <c r="K1046" s="315"/>
      <c r="L1046" s="35" t="s">
        <v>787</v>
      </c>
      <c r="M1046" s="12" t="s">
        <v>1545</v>
      </c>
      <c r="N1046" s="293">
        <v>9450</v>
      </c>
      <c r="O1046" s="20">
        <f t="shared" si="24"/>
        <v>2646</v>
      </c>
      <c r="P1046" s="21">
        <f t="shared" si="25"/>
        <v>0</v>
      </c>
      <c r="Q1046" s="21">
        <f t="shared" si="26"/>
        <v>1323</v>
      </c>
      <c r="R1046" s="21">
        <f t="shared" si="27"/>
        <v>1323</v>
      </c>
      <c r="S1046" s="21">
        <v>0</v>
      </c>
      <c r="T1046" s="290">
        <f t="shared" si="28"/>
        <v>12096</v>
      </c>
      <c r="V1046" s="5">
        <v>87141900</v>
      </c>
      <c r="W1046" s="20">
        <f>VLOOKUP(V1046,'MASTER PUR-HSN'!$A$4:$E$506,5,FALSE)</f>
        <v>28</v>
      </c>
      <c r="X1046" s="12" t="s">
        <v>1482</v>
      </c>
      <c r="Y1046" s="41" t="str">
        <f>VLOOKUP(C1046,'MASTER PURCHASE PARTY'!$B$4:$E$50002,4,FALSE)</f>
        <v>Local</v>
      </c>
    </row>
    <row r="1047" spans="1:25">
      <c r="A1047" s="45">
        <v>43678</v>
      </c>
      <c r="B1047" s="35">
        <v>69</v>
      </c>
      <c r="C1047" s="50" t="s">
        <v>786</v>
      </c>
      <c r="D1047" s="41" t="str">
        <f>VLOOKUP(C1047,'MASTER PURCHASE PARTY'!$B$4:$E$50002,2,FALSE)</f>
        <v>27AAECM8871A1ZF</v>
      </c>
      <c r="E1047" s="51">
        <v>192004478</v>
      </c>
      <c r="F1047" s="69">
        <v>43689</v>
      </c>
      <c r="K1047" s="315"/>
      <c r="L1047" s="35" t="s">
        <v>787</v>
      </c>
      <c r="M1047" s="12" t="s">
        <v>1545</v>
      </c>
      <c r="N1047" s="293">
        <v>17483.52</v>
      </c>
      <c r="O1047" s="20">
        <f t="shared" si="24"/>
        <v>4895.3856000000005</v>
      </c>
      <c r="P1047" s="21">
        <f t="shared" si="25"/>
        <v>0</v>
      </c>
      <c r="Q1047" s="21">
        <f t="shared" si="26"/>
        <v>2447.6928000000003</v>
      </c>
      <c r="R1047" s="21">
        <f t="shared" si="27"/>
        <v>2447.6928000000003</v>
      </c>
      <c r="S1047" s="21">
        <v>0</v>
      </c>
      <c r="T1047" s="290">
        <f t="shared" si="28"/>
        <v>22378.905600000002</v>
      </c>
      <c r="V1047" s="5">
        <v>87089900</v>
      </c>
      <c r="W1047" s="20">
        <f>VLOOKUP(V1047,'MASTER PUR-HSN'!$A$4:$E$506,5,FALSE)</f>
        <v>28</v>
      </c>
      <c r="X1047" s="12" t="s">
        <v>1482</v>
      </c>
      <c r="Y1047" s="41" t="str">
        <f>VLOOKUP(C1047,'MASTER PURCHASE PARTY'!$B$4:$E$50002,4,FALSE)</f>
        <v>Local</v>
      </c>
    </row>
    <row r="1048" spans="1:25">
      <c r="A1048" s="45">
        <v>43678</v>
      </c>
      <c r="B1048" s="35">
        <v>70</v>
      </c>
      <c r="C1048" s="50" t="s">
        <v>922</v>
      </c>
      <c r="D1048" s="41" t="str">
        <f>VLOOKUP(C1048,'MASTER PURCHASE PARTY'!$B$4:$E$50002,2,FALSE)</f>
        <v>27AAZFM6461A1ZY</v>
      </c>
      <c r="E1048" s="51">
        <v>3534</v>
      </c>
      <c r="F1048" s="69">
        <v>43689</v>
      </c>
      <c r="K1048" s="315"/>
      <c r="L1048" s="35" t="s">
        <v>787</v>
      </c>
      <c r="M1048" s="12" t="s">
        <v>1545</v>
      </c>
      <c r="N1048" s="293">
        <v>35758.800000000003</v>
      </c>
      <c r="O1048" s="20">
        <f t="shared" si="24"/>
        <v>10012.464</v>
      </c>
      <c r="P1048" s="21">
        <f t="shared" si="25"/>
        <v>0</v>
      </c>
      <c r="Q1048" s="21">
        <f t="shared" si="26"/>
        <v>5006.232</v>
      </c>
      <c r="R1048" s="21">
        <f t="shared" si="27"/>
        <v>5006.232</v>
      </c>
      <c r="S1048" s="21">
        <v>0</v>
      </c>
      <c r="T1048" s="290">
        <f t="shared" si="28"/>
        <v>45771.264000000003</v>
      </c>
      <c r="V1048" s="5">
        <v>87082900</v>
      </c>
      <c r="W1048" s="20">
        <f>VLOOKUP(V1048,'MASTER PUR-HSN'!$A$4:$E$506,5,FALSE)</f>
        <v>28</v>
      </c>
      <c r="X1048" s="12" t="s">
        <v>1482</v>
      </c>
      <c r="Y1048" s="41" t="str">
        <f>VLOOKUP(C1048,'MASTER PURCHASE PARTY'!$B$4:$E$50002,4,FALSE)</f>
        <v>Local</v>
      </c>
    </row>
    <row r="1049" spans="1:25">
      <c r="A1049" s="45">
        <v>43678</v>
      </c>
      <c r="B1049" s="35">
        <v>71</v>
      </c>
      <c r="C1049" s="50" t="s">
        <v>922</v>
      </c>
      <c r="D1049" s="41" t="str">
        <f>VLOOKUP(C1049,'MASTER PURCHASE PARTY'!$B$4:$E$50002,2,FALSE)</f>
        <v>27AAZFM6461A1ZY</v>
      </c>
      <c r="E1049" s="51">
        <v>3535</v>
      </c>
      <c r="F1049" s="69">
        <v>43689</v>
      </c>
      <c r="K1049" s="315"/>
      <c r="L1049" s="35" t="s">
        <v>787</v>
      </c>
      <c r="M1049" s="12" t="s">
        <v>1545</v>
      </c>
      <c r="N1049" s="293">
        <v>10713.6</v>
      </c>
      <c r="O1049" s="20">
        <f t="shared" si="24"/>
        <v>2999.8080000000004</v>
      </c>
      <c r="P1049" s="21">
        <f t="shared" si="25"/>
        <v>0</v>
      </c>
      <c r="Q1049" s="21">
        <f t="shared" si="26"/>
        <v>1499.9040000000002</v>
      </c>
      <c r="R1049" s="21">
        <f t="shared" si="27"/>
        <v>1499.9040000000002</v>
      </c>
      <c r="S1049" s="21">
        <v>0</v>
      </c>
      <c r="T1049" s="290">
        <f t="shared" si="28"/>
        <v>13713.408000000001</v>
      </c>
      <c r="V1049" s="5">
        <v>87082900</v>
      </c>
      <c r="W1049" s="20">
        <f>VLOOKUP(V1049,'MASTER PUR-HSN'!$A$4:$E$506,5,FALSE)</f>
        <v>28</v>
      </c>
      <c r="X1049" s="12" t="s">
        <v>1482</v>
      </c>
      <c r="Y1049" s="41" t="str">
        <f>VLOOKUP(C1049,'MASTER PURCHASE PARTY'!$B$4:$E$50002,4,FALSE)</f>
        <v>Local</v>
      </c>
    </row>
    <row r="1050" spans="1:25">
      <c r="A1050" s="45">
        <v>43678</v>
      </c>
      <c r="B1050" s="35">
        <v>72</v>
      </c>
      <c r="C1050" s="50" t="s">
        <v>1174</v>
      </c>
      <c r="D1050" s="41" t="str">
        <f>VLOOKUP(C1050,'MASTER PURCHASE PARTY'!$B$4:$E$50002,2,FALSE)</f>
        <v>27AECPD3419C1Z5</v>
      </c>
      <c r="E1050" s="51" t="s">
        <v>1799</v>
      </c>
      <c r="F1050" s="69">
        <v>43689</v>
      </c>
      <c r="K1050" s="315"/>
      <c r="L1050" s="325" t="s">
        <v>795</v>
      </c>
      <c r="M1050" s="12" t="s">
        <v>1545</v>
      </c>
      <c r="N1050" s="293">
        <v>10000</v>
      </c>
      <c r="O1050" s="20">
        <f t="shared" si="24"/>
        <v>1800</v>
      </c>
      <c r="P1050" s="21">
        <f t="shared" si="25"/>
        <v>0</v>
      </c>
      <c r="Q1050" s="21">
        <f t="shared" si="26"/>
        <v>900</v>
      </c>
      <c r="R1050" s="21">
        <f t="shared" si="27"/>
        <v>900</v>
      </c>
      <c r="S1050" s="21">
        <v>0</v>
      </c>
      <c r="T1050" s="290">
        <f t="shared" si="28"/>
        <v>11800</v>
      </c>
      <c r="V1050" s="5">
        <v>998311</v>
      </c>
      <c r="W1050" s="20">
        <f>VLOOKUP(V1050,'MASTER PUR-HSN'!$A$4:$E$506,5,FALSE)</f>
        <v>18</v>
      </c>
      <c r="X1050" s="12" t="s">
        <v>1482</v>
      </c>
      <c r="Y1050" s="41" t="str">
        <f>VLOOKUP(C1050,'MASTER PURCHASE PARTY'!$B$4:$E$50002,4,FALSE)</f>
        <v>Local</v>
      </c>
    </row>
    <row r="1051" spans="1:25">
      <c r="A1051" s="45">
        <v>43678</v>
      </c>
      <c r="B1051" s="35">
        <v>73</v>
      </c>
      <c r="C1051" s="50" t="s">
        <v>873</v>
      </c>
      <c r="D1051" s="41" t="str">
        <f>VLOOKUP(C1051,'MASTER PURCHASE PARTY'!$B$4:$E$50002,2,FALSE)</f>
        <v>27AACFA1881H1ZL</v>
      </c>
      <c r="E1051" s="51">
        <v>10709</v>
      </c>
      <c r="F1051" s="69">
        <v>43689</v>
      </c>
      <c r="K1051" s="315"/>
      <c r="L1051" s="35" t="s">
        <v>787</v>
      </c>
      <c r="M1051" s="12" t="s">
        <v>1545</v>
      </c>
      <c r="N1051" s="293">
        <v>13683.4</v>
      </c>
      <c r="O1051" s="20">
        <f t="shared" si="24"/>
        <v>3831.3519999999999</v>
      </c>
      <c r="P1051" s="21">
        <f t="shared" si="25"/>
        <v>0</v>
      </c>
      <c r="Q1051" s="21">
        <f t="shared" si="26"/>
        <v>1915.6759999999999</v>
      </c>
      <c r="R1051" s="21">
        <f t="shared" si="27"/>
        <v>1915.6759999999999</v>
      </c>
      <c r="S1051" s="21">
        <v>0</v>
      </c>
      <c r="T1051" s="290">
        <f t="shared" si="28"/>
        <v>17514.752</v>
      </c>
      <c r="V1051" s="5">
        <v>87141900</v>
      </c>
      <c r="W1051" s="20">
        <f>VLOOKUP(V1051,'MASTER PUR-HSN'!$A$4:$E$506,5,FALSE)</f>
        <v>28</v>
      </c>
      <c r="X1051" s="12" t="s">
        <v>1482</v>
      </c>
      <c r="Y1051" s="41" t="str">
        <f>VLOOKUP(C1051,'MASTER PURCHASE PARTY'!$B$4:$E$50002,4,FALSE)</f>
        <v>Local</v>
      </c>
    </row>
    <row r="1052" spans="1:25">
      <c r="A1052" s="45">
        <v>43678</v>
      </c>
      <c r="B1052" s="35">
        <v>74</v>
      </c>
      <c r="C1052" s="50" t="s">
        <v>786</v>
      </c>
      <c r="D1052" s="41" t="str">
        <f>VLOOKUP(C1052,'MASTER PURCHASE PARTY'!$B$4:$E$50002,2,FALSE)</f>
        <v>27AAECM8871A1ZF</v>
      </c>
      <c r="E1052" s="51">
        <v>192004510</v>
      </c>
      <c r="F1052" s="69">
        <v>43690</v>
      </c>
      <c r="K1052" s="315"/>
      <c r="L1052" s="35" t="s">
        <v>787</v>
      </c>
      <c r="M1052" s="12" t="s">
        <v>1545</v>
      </c>
      <c r="N1052" s="293">
        <v>14569.6</v>
      </c>
      <c r="O1052" s="20">
        <f t="shared" si="24"/>
        <v>4079.4879999999998</v>
      </c>
      <c r="P1052" s="21">
        <f t="shared" si="25"/>
        <v>0</v>
      </c>
      <c r="Q1052" s="21">
        <f t="shared" si="26"/>
        <v>2039.7439999999999</v>
      </c>
      <c r="R1052" s="21">
        <f t="shared" si="27"/>
        <v>2039.7439999999999</v>
      </c>
      <c r="S1052" s="21">
        <v>0</v>
      </c>
      <c r="T1052" s="290">
        <f t="shared" si="28"/>
        <v>18649.088</v>
      </c>
      <c r="V1052" s="5">
        <v>87089900</v>
      </c>
      <c r="W1052" s="20">
        <f>VLOOKUP(V1052,'MASTER PUR-HSN'!$A$4:$E$506,5,FALSE)</f>
        <v>28</v>
      </c>
      <c r="X1052" s="12" t="s">
        <v>1482</v>
      </c>
      <c r="Y1052" s="41" t="str">
        <f>VLOOKUP(C1052,'MASTER PURCHASE PARTY'!$B$4:$E$50002,4,FALSE)</f>
        <v>Local</v>
      </c>
    </row>
    <row r="1053" spans="1:25">
      <c r="A1053" s="45">
        <v>43678</v>
      </c>
      <c r="B1053" s="35">
        <v>75</v>
      </c>
      <c r="C1053" s="50" t="s">
        <v>812</v>
      </c>
      <c r="D1053" s="41" t="str">
        <f>VLOOKUP(C1053,'MASTER PURCHASE PARTY'!$B$4:$E$50002,2,FALSE)</f>
        <v>27AAACH4211R1ZF</v>
      </c>
      <c r="E1053" s="51">
        <v>5510054414</v>
      </c>
      <c r="F1053" s="69">
        <v>43690</v>
      </c>
      <c r="K1053" s="315"/>
      <c r="L1053" s="35" t="s">
        <v>787</v>
      </c>
      <c r="M1053" s="12" t="s">
        <v>1545</v>
      </c>
      <c r="N1053" s="293">
        <v>31852.799999999999</v>
      </c>
      <c r="O1053" s="20">
        <f t="shared" si="24"/>
        <v>5733.5040000000008</v>
      </c>
      <c r="P1053" s="21">
        <f t="shared" si="25"/>
        <v>0</v>
      </c>
      <c r="Q1053" s="21">
        <f t="shared" si="26"/>
        <v>2866.7520000000004</v>
      </c>
      <c r="R1053" s="21">
        <f t="shared" si="27"/>
        <v>2866.7520000000004</v>
      </c>
      <c r="S1053" s="21">
        <v>0</v>
      </c>
      <c r="T1053" s="290">
        <f t="shared" si="28"/>
        <v>37586.304000000004</v>
      </c>
      <c r="V1053" s="5">
        <v>85129000</v>
      </c>
      <c r="W1053" s="20">
        <f>VLOOKUP(V1053,'MASTER PUR-HSN'!$A$4:$E$506,5,FALSE)</f>
        <v>18</v>
      </c>
      <c r="X1053" s="12" t="s">
        <v>1482</v>
      </c>
      <c r="Y1053" s="41" t="str">
        <f>VLOOKUP(C1053,'MASTER PURCHASE PARTY'!$B$4:$E$50002,4,FALSE)</f>
        <v>Local</v>
      </c>
    </row>
    <row r="1054" spans="1:25">
      <c r="A1054" s="45">
        <v>43678</v>
      </c>
      <c r="B1054" s="35">
        <v>76</v>
      </c>
      <c r="C1054" s="50" t="s">
        <v>789</v>
      </c>
      <c r="D1054" s="41" t="str">
        <f>VLOOKUP(C1054,'MASTER PURCHASE PARTY'!$B$4:$E$50002,2,FALSE)</f>
        <v>27AAACT1848E1ZH</v>
      </c>
      <c r="E1054" s="56" t="s">
        <v>1800</v>
      </c>
      <c r="F1054" s="69">
        <v>43690</v>
      </c>
      <c r="K1054" s="315"/>
      <c r="L1054" s="35" t="s">
        <v>787</v>
      </c>
      <c r="M1054" s="12" t="s">
        <v>1545</v>
      </c>
      <c r="N1054" s="293">
        <v>8015</v>
      </c>
      <c r="O1054" s="20">
        <f t="shared" si="24"/>
        <v>2244.2000000000003</v>
      </c>
      <c r="P1054" s="21">
        <f t="shared" si="25"/>
        <v>0</v>
      </c>
      <c r="Q1054" s="21">
        <f t="shared" si="26"/>
        <v>1122.1000000000001</v>
      </c>
      <c r="R1054" s="21">
        <f t="shared" si="27"/>
        <v>1122.1000000000001</v>
      </c>
      <c r="S1054" s="21">
        <v>0</v>
      </c>
      <c r="T1054" s="290">
        <f t="shared" si="28"/>
        <v>10259.200000000001</v>
      </c>
      <c r="V1054" s="5">
        <v>87082900</v>
      </c>
      <c r="W1054" s="20">
        <f>VLOOKUP(V1054,'MASTER PUR-HSN'!$A$4:$E$506,5,FALSE)</f>
        <v>28</v>
      </c>
      <c r="X1054" s="12" t="s">
        <v>1482</v>
      </c>
      <c r="Y1054" s="41" t="str">
        <f>VLOOKUP(C1054,'MASTER PURCHASE PARTY'!$B$4:$E$50002,4,FALSE)</f>
        <v>Local</v>
      </c>
    </row>
    <row r="1055" spans="1:25">
      <c r="A1055" s="45">
        <v>43678</v>
      </c>
      <c r="B1055" s="35">
        <v>77</v>
      </c>
      <c r="C1055" s="50" t="s">
        <v>789</v>
      </c>
      <c r="D1055" s="41" t="str">
        <f>VLOOKUP(C1055,'MASTER PURCHASE PARTY'!$B$4:$E$50002,2,FALSE)</f>
        <v>27AAACT1848E1ZH</v>
      </c>
      <c r="E1055" s="56" t="s">
        <v>1801</v>
      </c>
      <c r="F1055" s="69">
        <v>43690</v>
      </c>
      <c r="K1055" s="315"/>
      <c r="L1055" s="35" t="s">
        <v>787</v>
      </c>
      <c r="M1055" s="12" t="s">
        <v>1545</v>
      </c>
      <c r="N1055" s="293">
        <v>1217.45</v>
      </c>
      <c r="O1055" s="20">
        <f t="shared" si="24"/>
        <v>340.88600000000002</v>
      </c>
      <c r="P1055" s="21">
        <f t="shared" si="25"/>
        <v>0</v>
      </c>
      <c r="Q1055" s="21">
        <f t="shared" si="26"/>
        <v>170.44300000000001</v>
      </c>
      <c r="R1055" s="21">
        <f t="shared" si="27"/>
        <v>170.44300000000001</v>
      </c>
      <c r="S1055" s="21">
        <v>0</v>
      </c>
      <c r="T1055" s="290">
        <f t="shared" si="28"/>
        <v>1558.336</v>
      </c>
      <c r="V1055" s="5">
        <v>87089900</v>
      </c>
      <c r="W1055" s="20">
        <f>VLOOKUP(V1055,'MASTER PUR-HSN'!$A$4:$E$506,5,FALSE)</f>
        <v>28</v>
      </c>
      <c r="X1055" s="12" t="s">
        <v>1482</v>
      </c>
      <c r="Y1055" s="41" t="str">
        <f>VLOOKUP(C1055,'MASTER PURCHASE PARTY'!$B$4:$E$50002,4,FALSE)</f>
        <v>Local</v>
      </c>
    </row>
    <row r="1056" spans="1:25">
      <c r="A1056" s="45">
        <v>43678</v>
      </c>
      <c r="B1056" s="35">
        <v>78</v>
      </c>
      <c r="C1056" s="50" t="s">
        <v>1066</v>
      </c>
      <c r="D1056" s="41" t="str">
        <f>VLOOKUP(C1056,'MASTER PURCHASE PARTY'!$B$4:$E$50002,2,FALSE)</f>
        <v>27ACIPD7822K1ZF</v>
      </c>
      <c r="E1056" s="56" t="s">
        <v>1802</v>
      </c>
      <c r="F1056" s="69">
        <v>43690</v>
      </c>
      <c r="K1056" s="315"/>
      <c r="L1056" s="35" t="s">
        <v>787</v>
      </c>
      <c r="M1056" s="12" t="s">
        <v>1545</v>
      </c>
      <c r="N1056" s="293">
        <v>11250</v>
      </c>
      <c r="O1056" s="20">
        <f t="shared" si="24"/>
        <v>2025</v>
      </c>
      <c r="P1056" s="21">
        <f t="shared" si="25"/>
        <v>0</v>
      </c>
      <c r="Q1056" s="21">
        <f t="shared" si="26"/>
        <v>1012.5</v>
      </c>
      <c r="R1056" s="21">
        <f t="shared" si="27"/>
        <v>1012.5</v>
      </c>
      <c r="S1056" s="21">
        <v>0</v>
      </c>
      <c r="T1056" s="290">
        <f t="shared" si="28"/>
        <v>13275</v>
      </c>
      <c r="V1056" s="5">
        <v>84778090</v>
      </c>
      <c r="W1056" s="20">
        <f>VLOOKUP(V1056,'MASTER PUR-HSN'!$A$4:$E$506,5,FALSE)</f>
        <v>18</v>
      </c>
      <c r="X1056" s="12" t="s">
        <v>1482</v>
      </c>
      <c r="Y1056" s="41" t="str">
        <f>VLOOKUP(C1056,'MASTER PURCHASE PARTY'!$B$4:$E$50002,4,FALSE)</f>
        <v>Local</v>
      </c>
    </row>
    <row r="1057" spans="1:25">
      <c r="A1057" s="45">
        <v>43678</v>
      </c>
      <c r="B1057" s="35">
        <v>79</v>
      </c>
      <c r="C1057" s="74" t="s">
        <v>1803</v>
      </c>
      <c r="D1057" s="41" t="str">
        <f>VLOOKUP(C1057,'MASTER PURCHASE PARTY'!$B$4:$E$50002,2,FALSE)</f>
        <v>27AIWPB0333K1Z6</v>
      </c>
      <c r="E1057" s="56" t="s">
        <v>1805</v>
      </c>
      <c r="F1057" s="69">
        <v>43690</v>
      </c>
      <c r="K1057" s="315"/>
      <c r="L1057" s="35" t="s">
        <v>787</v>
      </c>
      <c r="M1057" s="12" t="s">
        <v>1545</v>
      </c>
      <c r="N1057" s="293">
        <v>20175</v>
      </c>
      <c r="O1057" s="20">
        <f t="shared" si="24"/>
        <v>3631.5</v>
      </c>
      <c r="P1057" s="21">
        <f t="shared" si="25"/>
        <v>0</v>
      </c>
      <c r="Q1057" s="21">
        <f t="shared" si="26"/>
        <v>1815.75</v>
      </c>
      <c r="R1057" s="21">
        <f t="shared" si="27"/>
        <v>1815.75</v>
      </c>
      <c r="S1057" s="21">
        <v>0</v>
      </c>
      <c r="T1057" s="290">
        <f t="shared" si="28"/>
        <v>23806.5</v>
      </c>
      <c r="V1057" s="5">
        <v>84778090</v>
      </c>
      <c r="W1057" s="20">
        <f>VLOOKUP(V1057,'MASTER PUR-HSN'!$A$4:$E$506,5,FALSE)</f>
        <v>18</v>
      </c>
      <c r="X1057" s="12" t="s">
        <v>1482</v>
      </c>
      <c r="Y1057" s="41" t="str">
        <f>VLOOKUP(C1057,'MASTER PURCHASE PARTY'!$B$4:$E$50002,4,FALSE)</f>
        <v>Local</v>
      </c>
    </row>
    <row r="1058" spans="1:25">
      <c r="A1058" s="45">
        <v>43678</v>
      </c>
      <c r="B1058" s="35">
        <v>80</v>
      </c>
      <c r="C1058" s="50" t="s">
        <v>873</v>
      </c>
      <c r="D1058" s="41" t="str">
        <f>VLOOKUP(C1058,'MASTER PURCHASE PARTY'!$B$4:$E$50002,2,FALSE)</f>
        <v>27AACFA1881H1ZL</v>
      </c>
      <c r="E1058" s="51">
        <v>10752</v>
      </c>
      <c r="F1058" s="69">
        <v>43691</v>
      </c>
      <c r="K1058" s="315"/>
      <c r="L1058" s="35" t="s">
        <v>787</v>
      </c>
      <c r="M1058" s="12" t="s">
        <v>1545</v>
      </c>
      <c r="N1058" s="293">
        <v>9091.0499999999993</v>
      </c>
      <c r="O1058" s="20">
        <f t="shared" si="24"/>
        <v>2545.4940000000001</v>
      </c>
      <c r="P1058" s="21">
        <f t="shared" si="25"/>
        <v>0</v>
      </c>
      <c r="Q1058" s="21">
        <f t="shared" si="26"/>
        <v>1272.7470000000001</v>
      </c>
      <c r="R1058" s="21">
        <f t="shared" si="27"/>
        <v>1272.7470000000001</v>
      </c>
      <c r="S1058" s="21">
        <v>0</v>
      </c>
      <c r="T1058" s="290">
        <f t="shared" si="28"/>
        <v>11636.544</v>
      </c>
      <c r="V1058" s="5">
        <v>87141900</v>
      </c>
      <c r="W1058" s="20">
        <f>VLOOKUP(V1058,'MASTER PUR-HSN'!$A$4:$E$506,5,FALSE)</f>
        <v>28</v>
      </c>
      <c r="X1058" s="12" t="s">
        <v>1482</v>
      </c>
      <c r="Y1058" s="41" t="str">
        <f>VLOOKUP(C1058,'MASTER PURCHASE PARTY'!$B$4:$E$50002,4,FALSE)</f>
        <v>Local</v>
      </c>
    </row>
    <row r="1059" spans="1:25">
      <c r="A1059" s="45">
        <v>43678</v>
      </c>
      <c r="B1059" s="35">
        <v>81</v>
      </c>
      <c r="C1059" s="50" t="s">
        <v>810</v>
      </c>
      <c r="D1059" s="41" t="str">
        <f>VLOOKUP(C1059,'MASTER PURCHASE PARTY'!$B$4:$E$50002,2,FALSE)</f>
        <v>27AMMPB3648M1ZO</v>
      </c>
      <c r="E1059" s="51">
        <v>2432</v>
      </c>
      <c r="F1059" s="69">
        <v>43691</v>
      </c>
      <c r="K1059" s="315"/>
      <c r="L1059" s="35" t="s">
        <v>787</v>
      </c>
      <c r="M1059" s="12" t="s">
        <v>1545</v>
      </c>
      <c r="N1059" s="293">
        <v>24093.52</v>
      </c>
      <c r="O1059" s="20">
        <f t="shared" si="24"/>
        <v>4336.8335999999999</v>
      </c>
      <c r="P1059" s="21">
        <f t="shared" si="25"/>
        <v>0</v>
      </c>
      <c r="Q1059" s="21">
        <f t="shared" si="26"/>
        <v>2168.4168</v>
      </c>
      <c r="R1059" s="21">
        <f t="shared" si="27"/>
        <v>2168.4168</v>
      </c>
      <c r="S1059" s="21">
        <v>0</v>
      </c>
      <c r="T1059" s="290">
        <f t="shared" si="28"/>
        <v>28430.353600000002</v>
      </c>
      <c r="V1059" s="5">
        <v>85129000</v>
      </c>
      <c r="W1059" s="20">
        <f>VLOOKUP(V1059,'MASTER PUR-HSN'!$A$4:$E$506,5,FALSE)</f>
        <v>18</v>
      </c>
      <c r="X1059" s="12" t="s">
        <v>1482</v>
      </c>
      <c r="Y1059" s="41" t="str">
        <f>VLOOKUP(C1059,'MASTER PURCHASE PARTY'!$B$4:$E$50002,4,FALSE)</f>
        <v>Local</v>
      </c>
    </row>
    <row r="1060" spans="1:25">
      <c r="A1060" s="45">
        <v>43678</v>
      </c>
      <c r="B1060" s="35">
        <v>82</v>
      </c>
      <c r="C1060" s="50" t="s">
        <v>792</v>
      </c>
      <c r="D1060" s="41" t="str">
        <f>VLOOKUP(C1060,'MASTER PURCHASE PARTY'!$B$4:$E$50002,2,FALSE)</f>
        <v>27AABCO8467D1ZA</v>
      </c>
      <c r="E1060" s="56" t="s">
        <v>1806</v>
      </c>
      <c r="F1060" s="69">
        <v>43691</v>
      </c>
      <c r="K1060" s="315"/>
      <c r="L1060" s="35" t="s">
        <v>787</v>
      </c>
      <c r="M1060" s="12" t="s">
        <v>1545</v>
      </c>
      <c r="N1060" s="293">
        <v>40650</v>
      </c>
      <c r="O1060" s="20">
        <f t="shared" si="24"/>
        <v>7317</v>
      </c>
      <c r="P1060" s="21">
        <f t="shared" si="25"/>
        <v>0</v>
      </c>
      <c r="Q1060" s="21">
        <f t="shared" si="26"/>
        <v>3658.5</v>
      </c>
      <c r="R1060" s="21">
        <f t="shared" si="27"/>
        <v>3658.5</v>
      </c>
      <c r="S1060" s="21">
        <v>0</v>
      </c>
      <c r="T1060" s="290">
        <f t="shared" si="28"/>
        <v>47967</v>
      </c>
      <c r="V1060" s="5" t="s">
        <v>1051</v>
      </c>
      <c r="W1060" s="20">
        <f>VLOOKUP(V1060,'MASTER PUR-HSN'!$A$4:$E$506,5,FALSE)</f>
        <v>18</v>
      </c>
      <c r="X1060" s="12" t="s">
        <v>1482</v>
      </c>
      <c r="Y1060" s="41" t="str">
        <f>VLOOKUP(C1060,'MASTER PURCHASE PARTY'!$B$4:$E$50002,4,FALSE)</f>
        <v>Local</v>
      </c>
    </row>
    <row r="1061" spans="1:25">
      <c r="A1061" s="45">
        <v>43678</v>
      </c>
      <c r="B1061" s="35">
        <v>83</v>
      </c>
      <c r="C1061" s="50" t="s">
        <v>873</v>
      </c>
      <c r="D1061" s="41" t="str">
        <f>VLOOKUP(C1061,'MASTER PURCHASE PARTY'!$B$4:$E$50002,2,FALSE)</f>
        <v>27AACFA1881H1ZL</v>
      </c>
      <c r="E1061" s="51">
        <v>10795</v>
      </c>
      <c r="F1061" s="69">
        <v>43691</v>
      </c>
      <c r="K1061" s="315"/>
      <c r="L1061" s="35" t="s">
        <v>787</v>
      </c>
      <c r="M1061" s="12" t="s">
        <v>1545</v>
      </c>
      <c r="N1061" s="293">
        <v>4725</v>
      </c>
      <c r="O1061" s="20">
        <f t="shared" si="24"/>
        <v>1323</v>
      </c>
      <c r="P1061" s="21">
        <f t="shared" si="25"/>
        <v>0</v>
      </c>
      <c r="Q1061" s="21">
        <f t="shared" si="26"/>
        <v>661.5</v>
      </c>
      <c r="R1061" s="21">
        <f t="shared" si="27"/>
        <v>661.5</v>
      </c>
      <c r="S1061" s="21">
        <v>0</v>
      </c>
      <c r="T1061" s="290">
        <f t="shared" si="28"/>
        <v>6048</v>
      </c>
      <c r="V1061" s="5">
        <v>87141900</v>
      </c>
      <c r="W1061" s="20">
        <f>VLOOKUP(V1061,'MASTER PUR-HSN'!$A$4:$E$506,5,FALSE)</f>
        <v>28</v>
      </c>
      <c r="X1061" s="12" t="s">
        <v>1482</v>
      </c>
      <c r="Y1061" s="41" t="str">
        <f>VLOOKUP(C1061,'MASTER PURCHASE PARTY'!$B$4:$E$50002,4,FALSE)</f>
        <v>Local</v>
      </c>
    </row>
    <row r="1062" spans="1:25">
      <c r="A1062" s="45">
        <v>43678</v>
      </c>
      <c r="B1062" s="35">
        <v>84</v>
      </c>
      <c r="C1062" s="50" t="s">
        <v>812</v>
      </c>
      <c r="D1062" s="41" t="str">
        <f>VLOOKUP(C1062,'MASTER PURCHASE PARTY'!$B$4:$E$50002,2,FALSE)</f>
        <v>27AAACH4211R1ZF</v>
      </c>
      <c r="E1062" s="51">
        <v>5510054545</v>
      </c>
      <c r="F1062" s="69">
        <v>43693</v>
      </c>
      <c r="K1062" s="315"/>
      <c r="L1062" s="35" t="s">
        <v>787</v>
      </c>
      <c r="M1062" s="12" t="s">
        <v>1545</v>
      </c>
      <c r="N1062" s="293">
        <v>21235.200000000001</v>
      </c>
      <c r="O1062" s="20">
        <f t="shared" si="24"/>
        <v>3822.3360000000002</v>
      </c>
      <c r="P1062" s="21">
        <f t="shared" si="25"/>
        <v>0</v>
      </c>
      <c r="Q1062" s="21">
        <f t="shared" si="26"/>
        <v>1911.1680000000001</v>
      </c>
      <c r="R1062" s="21">
        <f t="shared" si="27"/>
        <v>1911.1680000000001</v>
      </c>
      <c r="S1062" s="21">
        <v>0</v>
      </c>
      <c r="T1062" s="290">
        <f t="shared" si="28"/>
        <v>25057.536</v>
      </c>
      <c r="V1062" s="5">
        <v>85129000</v>
      </c>
      <c r="W1062" s="20">
        <f>VLOOKUP(V1062,'MASTER PUR-HSN'!$A$4:$E$506,5,FALSE)</f>
        <v>18</v>
      </c>
      <c r="X1062" s="12" t="s">
        <v>1482</v>
      </c>
      <c r="Y1062" s="41" t="str">
        <f>VLOOKUP(C1062,'MASTER PURCHASE PARTY'!$B$4:$E$50002,4,FALSE)</f>
        <v>Local</v>
      </c>
    </row>
    <row r="1063" spans="1:25">
      <c r="A1063" s="45">
        <v>43678</v>
      </c>
      <c r="B1063" s="35">
        <v>85</v>
      </c>
      <c r="C1063" s="50" t="s">
        <v>786</v>
      </c>
      <c r="D1063" s="41" t="str">
        <f>VLOOKUP(C1063,'MASTER PURCHASE PARTY'!$B$4:$E$50002,2,FALSE)</f>
        <v>27AAECM8871A1ZF</v>
      </c>
      <c r="E1063" s="51">
        <v>192004568</v>
      </c>
      <c r="F1063" s="69">
        <v>43693</v>
      </c>
      <c r="K1063" s="315"/>
      <c r="L1063" s="35" t="s">
        <v>787</v>
      </c>
      <c r="M1063" s="12" t="s">
        <v>1545</v>
      </c>
      <c r="N1063" s="293">
        <v>17483.52</v>
      </c>
      <c r="O1063" s="20">
        <f t="shared" si="24"/>
        <v>4895.3856000000005</v>
      </c>
      <c r="P1063" s="21">
        <f t="shared" si="25"/>
        <v>0</v>
      </c>
      <c r="Q1063" s="21">
        <f t="shared" si="26"/>
        <v>2447.6928000000003</v>
      </c>
      <c r="R1063" s="21">
        <f t="shared" si="27"/>
        <v>2447.6928000000003</v>
      </c>
      <c r="S1063" s="21">
        <v>0</v>
      </c>
      <c r="T1063" s="290">
        <f t="shared" si="28"/>
        <v>22378.905600000002</v>
      </c>
      <c r="V1063" s="5">
        <v>87089900</v>
      </c>
      <c r="W1063" s="20">
        <f>VLOOKUP(V1063,'MASTER PUR-HSN'!$A$4:$E$506,5,FALSE)</f>
        <v>28</v>
      </c>
      <c r="X1063" s="12" t="s">
        <v>1482</v>
      </c>
      <c r="Y1063" s="41" t="str">
        <f>VLOOKUP(C1063,'MASTER PURCHASE PARTY'!$B$4:$E$50002,4,FALSE)</f>
        <v>Local</v>
      </c>
    </row>
    <row r="1064" spans="1:25">
      <c r="A1064" s="45">
        <v>43678</v>
      </c>
      <c r="B1064" s="35">
        <v>86</v>
      </c>
      <c r="C1064" s="50" t="s">
        <v>786</v>
      </c>
      <c r="D1064" s="41" t="str">
        <f>VLOOKUP(C1064,'MASTER PURCHASE PARTY'!$B$4:$E$50002,2,FALSE)</f>
        <v>27AAECM8871A1ZF</v>
      </c>
      <c r="E1064" s="51">
        <v>192004569</v>
      </c>
      <c r="F1064" s="69">
        <v>43693</v>
      </c>
      <c r="K1064" s="315"/>
      <c r="L1064" s="35" t="s">
        <v>787</v>
      </c>
      <c r="M1064" s="12" t="s">
        <v>1545</v>
      </c>
      <c r="N1064" s="293">
        <v>17483.52</v>
      </c>
      <c r="O1064" s="20">
        <f t="shared" si="24"/>
        <v>4895.3856000000005</v>
      </c>
      <c r="P1064" s="21">
        <f t="shared" si="25"/>
        <v>0</v>
      </c>
      <c r="Q1064" s="21">
        <f t="shared" si="26"/>
        <v>2447.6928000000003</v>
      </c>
      <c r="R1064" s="21">
        <f t="shared" si="27"/>
        <v>2447.6928000000003</v>
      </c>
      <c r="S1064" s="21">
        <v>0</v>
      </c>
      <c r="T1064" s="290">
        <f t="shared" si="28"/>
        <v>22378.905600000002</v>
      </c>
      <c r="V1064" s="5">
        <v>87089900</v>
      </c>
      <c r="W1064" s="20">
        <f>VLOOKUP(V1064,'MASTER PUR-HSN'!$A$4:$E$506,5,FALSE)</f>
        <v>28</v>
      </c>
      <c r="X1064" s="12" t="s">
        <v>1482</v>
      </c>
      <c r="Y1064" s="41" t="str">
        <f>VLOOKUP(C1064,'MASTER PURCHASE PARTY'!$B$4:$E$50002,4,FALSE)</f>
        <v>Local</v>
      </c>
    </row>
    <row r="1065" spans="1:25">
      <c r="A1065" s="45">
        <v>43678</v>
      </c>
      <c r="B1065" s="35">
        <v>87</v>
      </c>
      <c r="C1065" s="50" t="s">
        <v>922</v>
      </c>
      <c r="D1065" s="41" t="str">
        <f>VLOOKUP(C1065,'MASTER PURCHASE PARTY'!$B$4:$E$50002,2,FALSE)</f>
        <v>27AAZFM6461A1ZY</v>
      </c>
      <c r="E1065" s="51">
        <v>3630</v>
      </c>
      <c r="F1065" s="69">
        <v>43693</v>
      </c>
      <c r="K1065" s="315"/>
      <c r="L1065" s="35" t="s">
        <v>787</v>
      </c>
      <c r="M1065" s="12" t="s">
        <v>1545</v>
      </c>
      <c r="N1065" s="293">
        <v>56246.400000000001</v>
      </c>
      <c r="O1065" s="20">
        <f t="shared" si="24"/>
        <v>15748.992000000002</v>
      </c>
      <c r="P1065" s="21">
        <f t="shared" si="25"/>
        <v>0</v>
      </c>
      <c r="Q1065" s="21">
        <f t="shared" si="26"/>
        <v>7874.496000000001</v>
      </c>
      <c r="R1065" s="21">
        <f t="shared" si="27"/>
        <v>7874.496000000001</v>
      </c>
      <c r="S1065" s="21">
        <v>0</v>
      </c>
      <c r="T1065" s="290">
        <f t="shared" si="28"/>
        <v>71995.392000000007</v>
      </c>
      <c r="V1065" s="5">
        <v>87082900</v>
      </c>
      <c r="W1065" s="20">
        <f>VLOOKUP(V1065,'MASTER PUR-HSN'!$A$4:$E$506,5,FALSE)</f>
        <v>28</v>
      </c>
      <c r="X1065" s="12" t="s">
        <v>1482</v>
      </c>
      <c r="Y1065" s="41" t="str">
        <f>VLOOKUP(C1065,'MASTER PURCHASE PARTY'!$B$4:$E$50002,4,FALSE)</f>
        <v>Local</v>
      </c>
    </row>
    <row r="1066" spans="1:25">
      <c r="A1066" s="45">
        <v>43678</v>
      </c>
      <c r="B1066" s="35">
        <v>88</v>
      </c>
      <c r="C1066" s="50" t="s">
        <v>873</v>
      </c>
      <c r="D1066" s="41" t="str">
        <f>VLOOKUP(C1066,'MASTER PURCHASE PARTY'!$B$4:$E$50002,2,FALSE)</f>
        <v>27AACFA1881H1ZL</v>
      </c>
      <c r="E1066" s="51">
        <v>10844</v>
      </c>
      <c r="F1066" s="69">
        <v>43694</v>
      </c>
      <c r="K1066" s="315"/>
      <c r="L1066" s="35" t="s">
        <v>787</v>
      </c>
      <c r="M1066" s="12" t="s">
        <v>1545</v>
      </c>
      <c r="N1066" s="293">
        <v>6300</v>
      </c>
      <c r="O1066" s="20">
        <f t="shared" si="24"/>
        <v>1764</v>
      </c>
      <c r="P1066" s="21">
        <f t="shared" si="25"/>
        <v>0</v>
      </c>
      <c r="Q1066" s="21">
        <f t="shared" si="26"/>
        <v>882</v>
      </c>
      <c r="R1066" s="21">
        <f t="shared" si="27"/>
        <v>882</v>
      </c>
      <c r="S1066" s="21">
        <v>0</v>
      </c>
      <c r="T1066" s="290">
        <f t="shared" si="28"/>
        <v>8064</v>
      </c>
      <c r="V1066" s="5">
        <v>87141900</v>
      </c>
      <c r="W1066" s="20">
        <f>VLOOKUP(V1066,'MASTER PUR-HSN'!$A$4:$E$506,5,FALSE)</f>
        <v>28</v>
      </c>
      <c r="X1066" s="12" t="s">
        <v>1482</v>
      </c>
      <c r="Y1066" s="41" t="str">
        <f>VLOOKUP(C1066,'MASTER PURCHASE PARTY'!$B$4:$E$50002,4,FALSE)</f>
        <v>Local</v>
      </c>
    </row>
    <row r="1067" spans="1:25">
      <c r="A1067" s="45">
        <v>43678</v>
      </c>
      <c r="B1067" s="35">
        <v>89</v>
      </c>
      <c r="C1067" s="50" t="s">
        <v>873</v>
      </c>
      <c r="D1067" s="41" t="str">
        <f>VLOOKUP(C1067,'MASTER PURCHASE PARTY'!$B$4:$E$50002,2,FALSE)</f>
        <v>27AACFA1881H1ZL</v>
      </c>
      <c r="E1067" s="51">
        <v>10847</v>
      </c>
      <c r="F1067" s="69">
        <v>43694</v>
      </c>
      <c r="K1067" s="315"/>
      <c r="L1067" s="35" t="s">
        <v>787</v>
      </c>
      <c r="M1067" s="12" t="s">
        <v>1545</v>
      </c>
      <c r="N1067" s="293">
        <v>1205</v>
      </c>
      <c r="O1067" s="20">
        <f t="shared" si="24"/>
        <v>337.40000000000003</v>
      </c>
      <c r="P1067" s="21">
        <f t="shared" si="25"/>
        <v>0</v>
      </c>
      <c r="Q1067" s="21">
        <f t="shared" si="26"/>
        <v>168.70000000000002</v>
      </c>
      <c r="R1067" s="21">
        <f t="shared" si="27"/>
        <v>168.70000000000002</v>
      </c>
      <c r="S1067" s="21">
        <v>0</v>
      </c>
      <c r="T1067" s="290">
        <f t="shared" si="28"/>
        <v>1542.4</v>
      </c>
      <c r="V1067" s="5">
        <v>87141900</v>
      </c>
      <c r="W1067" s="20">
        <f>VLOOKUP(V1067,'MASTER PUR-HSN'!$A$4:$E$506,5,FALSE)</f>
        <v>28</v>
      </c>
      <c r="X1067" s="12" t="s">
        <v>1482</v>
      </c>
      <c r="Y1067" s="41" t="str">
        <f>VLOOKUP(C1067,'MASTER PURCHASE PARTY'!$B$4:$E$50002,4,FALSE)</f>
        <v>Local</v>
      </c>
    </row>
    <row r="1068" spans="1:25">
      <c r="A1068" s="45">
        <v>43678</v>
      </c>
      <c r="B1068" s="35">
        <v>90</v>
      </c>
      <c r="C1068" s="50" t="s">
        <v>852</v>
      </c>
      <c r="D1068" s="41" t="str">
        <f>VLOOKUP(C1068,'MASTER PURCHASE PARTY'!$B$4:$E$50002,2,FALSE)</f>
        <v>27AJAPG7696K1ZP</v>
      </c>
      <c r="E1068" s="56" t="s">
        <v>1807</v>
      </c>
      <c r="F1068" s="69">
        <v>43694</v>
      </c>
      <c r="K1068" s="315"/>
      <c r="L1068" s="35" t="s">
        <v>787</v>
      </c>
      <c r="M1068" s="12" t="s">
        <v>1545</v>
      </c>
      <c r="N1068" s="293">
        <v>3100.5</v>
      </c>
      <c r="O1068" s="20">
        <f t="shared" si="24"/>
        <v>558.09</v>
      </c>
      <c r="P1068" s="21">
        <f t="shared" si="25"/>
        <v>0</v>
      </c>
      <c r="Q1068" s="21">
        <f t="shared" si="26"/>
        <v>279.04500000000002</v>
      </c>
      <c r="R1068" s="21">
        <f t="shared" si="27"/>
        <v>279.04500000000002</v>
      </c>
      <c r="S1068" s="21">
        <v>0</v>
      </c>
      <c r="T1068" s="290">
        <f t="shared" si="28"/>
        <v>3658.59</v>
      </c>
      <c r="V1068" s="5">
        <v>48211090</v>
      </c>
      <c r="W1068" s="20">
        <f>VLOOKUP(V1068,'MASTER PUR-HSN'!$A$4:$E$506,5,FALSE)</f>
        <v>18</v>
      </c>
      <c r="X1068" s="12" t="s">
        <v>1482</v>
      </c>
      <c r="Y1068" s="41" t="str">
        <f>VLOOKUP(C1068,'MASTER PURCHASE PARTY'!$B$4:$E$50002,4,FALSE)</f>
        <v>Local</v>
      </c>
    </row>
    <row r="1069" spans="1:25">
      <c r="A1069" s="45">
        <v>43678</v>
      </c>
      <c r="B1069" s="35">
        <v>91</v>
      </c>
      <c r="C1069" s="50" t="s">
        <v>927</v>
      </c>
      <c r="D1069" s="41" t="str">
        <f>VLOOKUP(C1069,'MASTER PURCHASE PARTY'!$B$4:$E$50002,2,FALSE)</f>
        <v>27AJZPM2520M1ZL</v>
      </c>
      <c r="E1069" s="56" t="s">
        <v>1808</v>
      </c>
      <c r="F1069" s="69">
        <v>43686</v>
      </c>
      <c r="K1069" s="315"/>
      <c r="L1069" s="35" t="s">
        <v>787</v>
      </c>
      <c r="M1069" s="12" t="s">
        <v>1545</v>
      </c>
      <c r="N1069" s="293">
        <v>8200</v>
      </c>
      <c r="O1069" s="20">
        <f t="shared" si="24"/>
        <v>1476</v>
      </c>
      <c r="P1069" s="21">
        <f t="shared" si="25"/>
        <v>0</v>
      </c>
      <c r="Q1069" s="21">
        <f t="shared" si="26"/>
        <v>738</v>
      </c>
      <c r="R1069" s="21">
        <f t="shared" si="27"/>
        <v>738</v>
      </c>
      <c r="S1069" s="21">
        <v>0</v>
      </c>
      <c r="T1069" s="290">
        <f t="shared" si="28"/>
        <v>9676</v>
      </c>
      <c r="V1069" s="5">
        <v>68052090</v>
      </c>
      <c r="W1069" s="20">
        <f>VLOOKUP(V1069,'MASTER PUR-HSN'!$A$4:$E$506,5,FALSE)</f>
        <v>18</v>
      </c>
      <c r="X1069" s="12" t="s">
        <v>1482</v>
      </c>
      <c r="Y1069" s="41" t="str">
        <f>VLOOKUP(C1069,'MASTER PURCHASE PARTY'!$B$4:$E$50002,4,FALSE)</f>
        <v>Local</v>
      </c>
    </row>
    <row r="1070" spans="1:25">
      <c r="A1070" s="45">
        <v>43678</v>
      </c>
      <c r="C1070" s="50" t="s">
        <v>927</v>
      </c>
      <c r="D1070" s="41" t="str">
        <f>VLOOKUP(C1070,'MASTER PURCHASE PARTY'!$B$4:$E$50002,2,FALSE)</f>
        <v>27AJZPM2520M1ZL</v>
      </c>
      <c r="E1070" s="56" t="s">
        <v>1808</v>
      </c>
      <c r="F1070" s="69">
        <v>43686</v>
      </c>
      <c r="K1070" s="315"/>
      <c r="L1070" s="35" t="s">
        <v>787</v>
      </c>
      <c r="M1070" s="12" t="s">
        <v>1545</v>
      </c>
      <c r="N1070" s="293">
        <v>2652</v>
      </c>
      <c r="O1070" s="20">
        <f t="shared" si="24"/>
        <v>477.36</v>
      </c>
      <c r="P1070" s="21">
        <f t="shared" si="25"/>
        <v>0</v>
      </c>
      <c r="Q1070" s="21">
        <f t="shared" si="26"/>
        <v>238.68</v>
      </c>
      <c r="R1070" s="21">
        <f t="shared" si="27"/>
        <v>238.68</v>
      </c>
      <c r="S1070" s="21">
        <v>0</v>
      </c>
      <c r="T1070" s="290">
        <f t="shared" si="28"/>
        <v>3129.36</v>
      </c>
      <c r="V1070" s="5">
        <v>9985</v>
      </c>
      <c r="W1070" s="20">
        <f>VLOOKUP(V1070,'MASTER PUR-HSN'!$A$4:$E$506,5,FALSE)</f>
        <v>18</v>
      </c>
      <c r="X1070" s="12" t="s">
        <v>1482</v>
      </c>
      <c r="Y1070" s="41" t="str">
        <f>VLOOKUP(C1070,'MASTER PURCHASE PARTY'!$B$4:$E$50002,4,FALSE)</f>
        <v>Local</v>
      </c>
    </row>
    <row r="1071" spans="1:25">
      <c r="A1071" s="45">
        <v>43678</v>
      </c>
      <c r="B1071" s="35">
        <v>92</v>
      </c>
      <c r="C1071" s="50" t="s">
        <v>836</v>
      </c>
      <c r="D1071" s="41" t="str">
        <f>VLOOKUP(C1071,'MASTER PURCHASE PARTY'!$B$4:$E$50002,2,FALSE)</f>
        <v>27AAACB2894G1ZN</v>
      </c>
      <c r="E1071" s="56" t="s">
        <v>1809</v>
      </c>
      <c r="F1071" s="69">
        <v>43689</v>
      </c>
      <c r="K1071" s="315"/>
      <c r="L1071" s="35" t="s">
        <v>787</v>
      </c>
      <c r="M1071" s="12" t="s">
        <v>1545</v>
      </c>
      <c r="N1071" s="293">
        <v>4822</v>
      </c>
      <c r="O1071" s="20">
        <f t="shared" si="24"/>
        <v>867.96</v>
      </c>
      <c r="P1071" s="21">
        <f t="shared" si="25"/>
        <v>0</v>
      </c>
      <c r="Q1071" s="21">
        <f t="shared" si="26"/>
        <v>433.98</v>
      </c>
      <c r="R1071" s="21">
        <f t="shared" si="27"/>
        <v>433.98</v>
      </c>
      <c r="S1071" s="21">
        <v>0</v>
      </c>
      <c r="T1071" s="290">
        <f t="shared" si="28"/>
        <v>5689.96</v>
      </c>
      <c r="V1071" s="5">
        <v>9984</v>
      </c>
      <c r="W1071" s="20">
        <f>VLOOKUP(V1071,'MASTER PUR-HSN'!$A$4:$E$506,5,FALSE)</f>
        <v>18</v>
      </c>
      <c r="X1071" s="12" t="s">
        <v>1482</v>
      </c>
      <c r="Y1071" s="41" t="str">
        <f>VLOOKUP(C1071,'MASTER PURCHASE PARTY'!$B$4:$E$50002,4,FALSE)</f>
        <v>Local</v>
      </c>
    </row>
    <row r="1072" spans="1:25">
      <c r="A1072" s="45">
        <v>43678</v>
      </c>
      <c r="B1072" s="35">
        <v>93</v>
      </c>
      <c r="C1072" s="50" t="s">
        <v>786</v>
      </c>
      <c r="D1072" s="41" t="str">
        <f>VLOOKUP(C1072,'MASTER PURCHASE PARTY'!$B$4:$E$50002,2,FALSE)</f>
        <v>27AAECM8871A1ZF</v>
      </c>
      <c r="E1072" s="51">
        <v>192004584</v>
      </c>
      <c r="F1072" s="69">
        <v>43694</v>
      </c>
      <c r="K1072" s="315"/>
      <c r="L1072" s="35" t="s">
        <v>787</v>
      </c>
      <c r="M1072" s="12" t="s">
        <v>1545</v>
      </c>
      <c r="N1072" s="293">
        <v>17483.52</v>
      </c>
      <c r="O1072" s="20">
        <f t="shared" si="24"/>
        <v>4895.3856000000005</v>
      </c>
      <c r="P1072" s="21">
        <f t="shared" si="25"/>
        <v>0</v>
      </c>
      <c r="Q1072" s="21">
        <f t="shared" si="26"/>
        <v>2447.6928000000003</v>
      </c>
      <c r="R1072" s="21">
        <f t="shared" si="27"/>
        <v>2447.6928000000003</v>
      </c>
      <c r="S1072" s="21">
        <v>0</v>
      </c>
      <c r="T1072" s="290">
        <f t="shared" si="28"/>
        <v>22378.905600000002</v>
      </c>
      <c r="V1072" s="5">
        <v>87089900</v>
      </c>
      <c r="W1072" s="20">
        <f>VLOOKUP(V1072,'MASTER PUR-HSN'!$A$4:$E$506,5,FALSE)</f>
        <v>28</v>
      </c>
      <c r="X1072" s="12" t="s">
        <v>1482</v>
      </c>
      <c r="Y1072" s="41" t="str">
        <f>VLOOKUP(C1072,'MASTER PURCHASE PARTY'!$B$4:$E$50002,4,FALSE)</f>
        <v>Local</v>
      </c>
    </row>
    <row r="1073" spans="1:25">
      <c r="A1073" s="45">
        <v>43678</v>
      </c>
      <c r="B1073" s="35">
        <v>94</v>
      </c>
      <c r="C1073" s="50" t="s">
        <v>786</v>
      </c>
      <c r="D1073" s="41" t="str">
        <f>VLOOKUP(C1073,'MASTER PURCHASE PARTY'!$B$4:$E$50002,2,FALSE)</f>
        <v>27AAECM8871A1ZF</v>
      </c>
      <c r="E1073" s="51">
        <v>192004598</v>
      </c>
      <c r="F1073" s="69">
        <v>43694</v>
      </c>
      <c r="K1073" s="315"/>
      <c r="L1073" s="315" t="s">
        <v>787</v>
      </c>
      <c r="M1073" s="12" t="s">
        <v>1545</v>
      </c>
      <c r="N1073" s="293">
        <v>17483.52</v>
      </c>
      <c r="O1073" s="20">
        <f t="shared" si="24"/>
        <v>4895.3856000000005</v>
      </c>
      <c r="P1073" s="21">
        <f t="shared" si="25"/>
        <v>0</v>
      </c>
      <c r="Q1073" s="21">
        <f t="shared" si="26"/>
        <v>2447.6928000000003</v>
      </c>
      <c r="R1073" s="21">
        <f t="shared" si="27"/>
        <v>2447.6928000000003</v>
      </c>
      <c r="S1073" s="21">
        <v>0</v>
      </c>
      <c r="T1073" s="290">
        <f t="shared" si="28"/>
        <v>22378.905600000002</v>
      </c>
      <c r="V1073" s="5">
        <v>87089900</v>
      </c>
      <c r="W1073" s="20">
        <f>VLOOKUP(V1073,'MASTER PUR-HSN'!$A$4:$E$506,5,FALSE)</f>
        <v>28</v>
      </c>
      <c r="X1073" s="12" t="s">
        <v>1482</v>
      </c>
      <c r="Y1073" s="41" t="str">
        <f>VLOOKUP(C1073,'MASTER PURCHASE PARTY'!$B$4:$E$50002,4,FALSE)</f>
        <v>Local</v>
      </c>
    </row>
    <row r="1074" spans="1:25">
      <c r="A1074" s="45">
        <v>43678</v>
      </c>
      <c r="B1074" s="35">
        <v>95</v>
      </c>
      <c r="C1074" s="50" t="s">
        <v>796</v>
      </c>
      <c r="D1074" s="41" t="str">
        <f>VLOOKUP(C1074,'MASTER PURCHASE PARTY'!$B$4:$E$50002,2,FALSE)</f>
        <v>27AAMFC2124K1ZG</v>
      </c>
      <c r="E1074" s="51">
        <v>1219</v>
      </c>
      <c r="F1074" s="69">
        <v>43695</v>
      </c>
      <c r="K1074" s="315"/>
      <c r="L1074" s="35" t="s">
        <v>787</v>
      </c>
      <c r="M1074" s="12" t="s">
        <v>1545</v>
      </c>
      <c r="N1074" s="293">
        <v>8000</v>
      </c>
      <c r="O1074" s="20">
        <f t="shared" ref="O1074:O1075" si="29">+P1074+Q1074+R1074+S1074</f>
        <v>1440</v>
      </c>
      <c r="P1074" s="21">
        <f t="shared" ref="P1074:P1075" si="30">+IF(Y1074="oms",N1074/100*W1074,0)</f>
        <v>0</v>
      </c>
      <c r="Q1074" s="21">
        <f t="shared" ref="Q1074:Q1075" si="31">+IF(Y1074="local",N1074/100*W1074/2,0)</f>
        <v>720</v>
      </c>
      <c r="R1074" s="21">
        <f t="shared" ref="R1074:R1075" si="32">+IF(Y1074="local",N1074/100*W1074/2,0)</f>
        <v>720</v>
      </c>
      <c r="S1074" s="21">
        <v>0</v>
      </c>
      <c r="T1074" s="290">
        <f t="shared" ref="T1074:T1076" si="33">+S1074+R1074+Q1074+P1074+N1074</f>
        <v>9440</v>
      </c>
      <c r="V1074" s="5">
        <v>3919</v>
      </c>
      <c r="W1074" s="20">
        <f>VLOOKUP(V1074,'MASTER PUR-HSN'!$A$4:$E$506,5,FALSE)</f>
        <v>18</v>
      </c>
      <c r="X1074" s="12" t="s">
        <v>1482</v>
      </c>
      <c r="Y1074" s="41" t="str">
        <f>VLOOKUP(C1074,'MASTER PURCHASE PARTY'!$B$4:$E$50002,4,FALSE)</f>
        <v>Local</v>
      </c>
    </row>
    <row r="1075" spans="1:25">
      <c r="A1075" s="45">
        <v>43678</v>
      </c>
      <c r="B1075" s="35">
        <v>96</v>
      </c>
      <c r="C1075" s="50" t="s">
        <v>873</v>
      </c>
      <c r="D1075" s="41" t="str">
        <f>VLOOKUP(C1075,'MASTER PURCHASE PARTY'!$B$4:$E$50002,2,FALSE)</f>
        <v>27AACFA1881H1ZL</v>
      </c>
      <c r="E1075" s="51">
        <v>10896</v>
      </c>
      <c r="F1075" s="69">
        <v>43695</v>
      </c>
      <c r="K1075" s="315"/>
      <c r="L1075" s="35" t="s">
        <v>787</v>
      </c>
      <c r="M1075" s="12" t="s">
        <v>1545</v>
      </c>
      <c r="N1075" s="293">
        <v>6025</v>
      </c>
      <c r="O1075" s="20">
        <f t="shared" si="29"/>
        <v>1687</v>
      </c>
      <c r="P1075" s="21">
        <f t="shared" si="30"/>
        <v>0</v>
      </c>
      <c r="Q1075" s="21">
        <f t="shared" si="31"/>
        <v>843.5</v>
      </c>
      <c r="R1075" s="21">
        <f t="shared" si="32"/>
        <v>843.5</v>
      </c>
      <c r="S1075" s="21">
        <v>0</v>
      </c>
      <c r="T1075" s="290">
        <f t="shared" si="33"/>
        <v>7712</v>
      </c>
      <c r="V1075" s="5">
        <v>87141900</v>
      </c>
      <c r="W1075" s="20">
        <f>VLOOKUP(V1075,'MASTER PUR-HSN'!$A$4:$E$506,5,FALSE)</f>
        <v>28</v>
      </c>
      <c r="X1075" s="12" t="s">
        <v>1482</v>
      </c>
      <c r="Y1075" s="41" t="str">
        <f>VLOOKUP(C1075,'MASTER PURCHASE PARTY'!$B$4:$E$50002,4,FALSE)</f>
        <v>Local</v>
      </c>
    </row>
    <row r="1076" spans="1:25">
      <c r="A1076" s="45">
        <v>43678</v>
      </c>
      <c r="B1076" s="35">
        <v>97</v>
      </c>
      <c r="C1076" s="50" t="s">
        <v>831</v>
      </c>
      <c r="D1076" s="41" t="str">
        <f>VLOOKUP(C1076,'MASTER PURCHASE PARTY'!$B$4:$E$50002,2,FALSE)</f>
        <v>27AAACU2414K1ZF</v>
      </c>
      <c r="E1076" s="56" t="s">
        <v>1956</v>
      </c>
      <c r="F1076" s="69">
        <v>43687</v>
      </c>
      <c r="G1076" s="323"/>
      <c r="H1076" s="322"/>
      <c r="I1076" s="322"/>
      <c r="J1076" s="322"/>
      <c r="K1076" s="326"/>
      <c r="L1076" s="315" t="s">
        <v>795</v>
      </c>
      <c r="M1076" s="12" t="s">
        <v>1545</v>
      </c>
      <c r="N1076" s="28">
        <v>50</v>
      </c>
      <c r="O1076" s="20">
        <f t="shared" ref="O1076" si="34">+P1076+Q1076+R1076+S1076</f>
        <v>9</v>
      </c>
      <c r="P1076" s="21">
        <f t="shared" ref="P1076" si="35">+IF(Y1076="oms",N1076/100*W1076,0)</f>
        <v>0</v>
      </c>
      <c r="Q1076" s="21">
        <f t="shared" ref="Q1076" si="36">+IF(Y1076="local",N1076/100*W1076/2,0)</f>
        <v>4.5</v>
      </c>
      <c r="R1076" s="21">
        <f t="shared" ref="R1076" si="37">+IF(Y1076="local",N1076/100*W1076/2,0)</f>
        <v>4.5</v>
      </c>
      <c r="S1076" s="21">
        <v>0</v>
      </c>
      <c r="T1076" s="290">
        <f t="shared" si="33"/>
        <v>59</v>
      </c>
      <c r="U1076" s="53">
        <v>0</v>
      </c>
      <c r="V1076" s="12">
        <v>9971</v>
      </c>
      <c r="W1076" s="20">
        <f>VLOOKUP(V1076,'MASTER PUR-HSN'!$A$4:$E$506,5,FALSE)</f>
        <v>18</v>
      </c>
      <c r="X1076" s="12" t="s">
        <v>1482</v>
      </c>
      <c r="Y1076" s="41" t="str">
        <f>VLOOKUP(C1076,'MASTER PURCHASE PARTY'!$B$4:$E$50002,4,FALSE)</f>
        <v>Local</v>
      </c>
    </row>
    <row r="1077" spans="1:25">
      <c r="A1077" s="45">
        <v>43678</v>
      </c>
      <c r="B1077" s="35">
        <v>98</v>
      </c>
      <c r="C1077" s="50" t="s">
        <v>955</v>
      </c>
      <c r="D1077" s="41" t="str">
        <f>VLOOKUP(C1077,'MASTER PURCHASE PARTY'!$B$4:$E$50002,2,FALSE)</f>
        <v>27AVIPS7433C1ZF</v>
      </c>
      <c r="E1077" s="56" t="s">
        <v>1921</v>
      </c>
      <c r="F1077" s="69">
        <v>43695</v>
      </c>
      <c r="G1077" s="323"/>
      <c r="H1077" s="322"/>
      <c r="I1077" s="322"/>
      <c r="J1077" s="322"/>
      <c r="K1077" s="326"/>
      <c r="L1077" s="315" t="s">
        <v>787</v>
      </c>
      <c r="M1077" s="12" t="s">
        <v>1545</v>
      </c>
      <c r="N1077" s="28">
        <v>34430</v>
      </c>
      <c r="O1077" s="20">
        <f t="shared" ref="O1077:O1078" si="38">+P1077+Q1077+R1077+S1077</f>
        <v>6197.4000000000005</v>
      </c>
      <c r="P1077" s="21">
        <f t="shared" ref="P1077:P1078" si="39">+IF(Y1077="oms",N1077/100*W1077,0)</f>
        <v>0</v>
      </c>
      <c r="Q1077" s="21">
        <f t="shared" ref="Q1077:Q1078" si="40">+IF(Y1077="local",N1077/100*W1077/2,0)</f>
        <v>3098.7000000000003</v>
      </c>
      <c r="R1077" s="21">
        <f t="shared" ref="R1077:R1078" si="41">+IF(Y1077="local",N1077/100*W1077/2,0)</f>
        <v>3098.7000000000003</v>
      </c>
      <c r="S1077" s="21">
        <v>0</v>
      </c>
      <c r="T1077" s="290">
        <f>+S1077+R1077+Q1077+P1077+N1077-0.4</f>
        <v>40627</v>
      </c>
      <c r="U1077" s="53">
        <v>1</v>
      </c>
      <c r="V1077" s="12">
        <v>85015210</v>
      </c>
      <c r="W1077" s="20">
        <f>VLOOKUP(V1077,'MASTER PUR-HSN'!$A$4:$E$506,5,FALSE)</f>
        <v>18</v>
      </c>
      <c r="X1077" s="12" t="s">
        <v>1482</v>
      </c>
      <c r="Y1077" s="41" t="str">
        <f>VLOOKUP(C1077,'MASTER PURCHASE PARTY'!$B$4:$E$50002,4,FALSE)</f>
        <v>Local</v>
      </c>
    </row>
    <row r="1078" spans="1:25">
      <c r="A1078" s="45">
        <v>43678</v>
      </c>
      <c r="B1078" s="35">
        <v>99</v>
      </c>
      <c r="C1078" s="50" t="s">
        <v>831</v>
      </c>
      <c r="D1078" s="41" t="str">
        <f>VLOOKUP(C1078,'MASTER PURCHASE PARTY'!$B$4:$E$50002,2,FALSE)</f>
        <v>27AAACU2414K1ZF</v>
      </c>
      <c r="E1078" s="56"/>
      <c r="F1078" s="69">
        <v>43695</v>
      </c>
      <c r="G1078" s="323"/>
      <c r="H1078" s="322"/>
      <c r="I1078" s="322"/>
      <c r="J1078" s="322"/>
      <c r="K1078" s="326"/>
      <c r="L1078" s="315" t="s">
        <v>795</v>
      </c>
      <c r="M1078" s="12" t="s">
        <v>1545</v>
      </c>
      <c r="N1078" s="28">
        <v>37</v>
      </c>
      <c r="O1078" s="20">
        <f t="shared" si="38"/>
        <v>6.66</v>
      </c>
      <c r="P1078" s="21">
        <f t="shared" si="39"/>
        <v>0</v>
      </c>
      <c r="Q1078" s="21">
        <f t="shared" si="40"/>
        <v>3.33</v>
      </c>
      <c r="R1078" s="21">
        <f t="shared" si="41"/>
        <v>3.33</v>
      </c>
      <c r="S1078" s="21">
        <v>0</v>
      </c>
      <c r="T1078" s="290">
        <f t="shared" ref="T1078" si="42">+S1078+R1078+Q1078+P1078+N1078</f>
        <v>43.66</v>
      </c>
      <c r="U1078" s="53">
        <v>0</v>
      </c>
      <c r="V1078" s="12">
        <v>9971</v>
      </c>
      <c r="W1078" s="20">
        <f>VLOOKUP(V1078,'MASTER PUR-HSN'!$A$4:$E$506,5,FALSE)</f>
        <v>18</v>
      </c>
      <c r="X1078" s="12" t="s">
        <v>1482</v>
      </c>
      <c r="Y1078" s="41" t="str">
        <f>VLOOKUP(C1078,'MASTER PURCHASE PARTY'!$B$4:$E$50002,4,FALSE)</f>
        <v>Local</v>
      </c>
    </row>
    <row r="1079" spans="1:25">
      <c r="A1079" s="45">
        <v>43678</v>
      </c>
      <c r="B1079" s="35">
        <v>100</v>
      </c>
      <c r="C1079" s="50" t="s">
        <v>823</v>
      </c>
      <c r="D1079" s="41" t="str">
        <f>VLOOKUP(C1079,'MASTER PURCHASE PARTY'!$B$4:$E$50002,2,FALSE)</f>
        <v>27AAACG1376N1ZC</v>
      </c>
      <c r="E1079" s="56" t="s">
        <v>1923</v>
      </c>
      <c r="F1079" s="69">
        <v>43696</v>
      </c>
      <c r="G1079" s="323"/>
      <c r="H1079" s="322"/>
      <c r="I1079" s="322"/>
      <c r="J1079" s="322"/>
      <c r="K1079" s="326"/>
      <c r="L1079" s="315" t="s">
        <v>787</v>
      </c>
      <c r="M1079" s="12" t="s">
        <v>1545</v>
      </c>
      <c r="N1079" s="28">
        <v>1400</v>
      </c>
      <c r="O1079" s="20">
        <f t="shared" ref="O1079:O1081" si="43">+P1079+Q1079+R1079+S1079</f>
        <v>252</v>
      </c>
      <c r="P1079" s="21">
        <f t="shared" ref="P1079:P1081" si="44">+IF(Y1079="oms",N1079/100*W1079,0)</f>
        <v>0</v>
      </c>
      <c r="Q1079" s="21">
        <f t="shared" ref="Q1079:Q1081" si="45">+IF(Y1079="local",N1079/100*W1079/2,0)</f>
        <v>126</v>
      </c>
      <c r="R1079" s="21">
        <f t="shared" ref="R1079:R1081" si="46">+IF(Y1079="local",N1079/100*W1079/2,0)</f>
        <v>126</v>
      </c>
      <c r="S1079" s="21">
        <v>0</v>
      </c>
      <c r="T1079" s="290">
        <f t="shared" ref="T1079:T1081" si="47">+S1079+R1079+Q1079+P1079+N1079</f>
        <v>1652</v>
      </c>
      <c r="U1079" s="53">
        <v>4</v>
      </c>
      <c r="V1079" s="12">
        <v>32082090</v>
      </c>
      <c r="W1079" s="20">
        <f>VLOOKUP(V1079,'MASTER PUR-HSN'!$A$4:$E$506,5,FALSE)</f>
        <v>18</v>
      </c>
      <c r="X1079" s="12" t="s">
        <v>1482</v>
      </c>
      <c r="Y1079" s="41" t="str">
        <f>VLOOKUP(C1079,'MASTER PURCHASE PARTY'!$B$4:$E$50002,4,FALSE)</f>
        <v>Local</v>
      </c>
    </row>
    <row r="1080" spans="1:25">
      <c r="A1080" s="45">
        <v>43678</v>
      </c>
      <c r="B1080" s="35">
        <v>101</v>
      </c>
      <c r="C1080" s="50" t="s">
        <v>796</v>
      </c>
      <c r="D1080" s="41" t="str">
        <f>VLOOKUP(C1080,'MASTER PURCHASE PARTY'!$B$4:$E$50002,2,FALSE)</f>
        <v>27AAMFC2124K1ZG</v>
      </c>
      <c r="E1080" s="51">
        <v>1227</v>
      </c>
      <c r="F1080" s="69">
        <v>43696</v>
      </c>
      <c r="G1080" s="324"/>
      <c r="H1080" s="49"/>
      <c r="I1080" s="49"/>
      <c r="J1080" s="49"/>
      <c r="K1080" s="327"/>
      <c r="L1080" s="35" t="s">
        <v>787</v>
      </c>
      <c r="M1080" s="12" t="s">
        <v>1545</v>
      </c>
      <c r="N1080" s="293">
        <v>9000</v>
      </c>
      <c r="O1080" s="20">
        <f t="shared" si="43"/>
        <v>1620</v>
      </c>
      <c r="P1080" s="21">
        <f t="shared" si="44"/>
        <v>0</v>
      </c>
      <c r="Q1080" s="21">
        <f t="shared" si="45"/>
        <v>810</v>
      </c>
      <c r="R1080" s="21">
        <f t="shared" si="46"/>
        <v>810</v>
      </c>
      <c r="S1080" s="21">
        <v>0</v>
      </c>
      <c r="T1080" s="290">
        <f t="shared" si="47"/>
        <v>10620</v>
      </c>
      <c r="U1080" s="35">
        <v>10</v>
      </c>
      <c r="V1080" s="5">
        <v>3919</v>
      </c>
      <c r="W1080" s="20">
        <f>VLOOKUP(V1080,'MASTER PUR-HSN'!$A$4:$E$506,5,FALSE)</f>
        <v>18</v>
      </c>
      <c r="X1080" s="12" t="s">
        <v>1482</v>
      </c>
      <c r="Y1080" s="41" t="str">
        <f>VLOOKUP(C1080,'MASTER PURCHASE PARTY'!$B$4:$E$50002,4,FALSE)</f>
        <v>Local</v>
      </c>
    </row>
    <row r="1081" spans="1:25">
      <c r="A1081" s="45">
        <v>43678</v>
      </c>
      <c r="B1081" s="35">
        <v>102</v>
      </c>
      <c r="C1081" s="50" t="s">
        <v>831</v>
      </c>
      <c r="D1081" s="41" t="str">
        <f>VLOOKUP(C1081,'MASTER PURCHASE PARTY'!$B$4:$E$50002,2,FALSE)</f>
        <v>27AAACU2414K1ZF</v>
      </c>
      <c r="E1081" s="56" t="s">
        <v>1924</v>
      </c>
      <c r="F1081" s="69">
        <v>43690</v>
      </c>
      <c r="G1081" s="323"/>
      <c r="H1081" s="322"/>
      <c r="I1081" s="322"/>
      <c r="J1081" s="322"/>
      <c r="K1081" s="326"/>
      <c r="L1081" s="315" t="s">
        <v>795</v>
      </c>
      <c r="M1081" s="12" t="s">
        <v>1545</v>
      </c>
      <c r="N1081" s="28">
        <v>15</v>
      </c>
      <c r="O1081" s="20">
        <f t="shared" si="43"/>
        <v>2.6999999999999997</v>
      </c>
      <c r="P1081" s="21">
        <f t="shared" si="44"/>
        <v>0</v>
      </c>
      <c r="Q1081" s="21">
        <f t="shared" si="45"/>
        <v>1.3499999999999999</v>
      </c>
      <c r="R1081" s="21">
        <f t="shared" si="46"/>
        <v>1.3499999999999999</v>
      </c>
      <c r="S1081" s="21">
        <v>0</v>
      </c>
      <c r="T1081" s="290">
        <f t="shared" si="47"/>
        <v>17.7</v>
      </c>
      <c r="U1081" s="53">
        <v>0</v>
      </c>
      <c r="V1081" s="12">
        <v>9971</v>
      </c>
      <c r="W1081" s="20">
        <f>VLOOKUP(V1081,'MASTER PUR-HSN'!$A$4:$E$506,5,FALSE)</f>
        <v>18</v>
      </c>
      <c r="X1081" s="12" t="s">
        <v>1482</v>
      </c>
      <c r="Y1081" s="41" t="str">
        <f>VLOOKUP(C1081,'MASTER PURCHASE PARTY'!$B$4:$E$50002,4,FALSE)</f>
        <v>Local</v>
      </c>
    </row>
    <row r="1082" spans="1:25">
      <c r="A1082" s="45">
        <v>43678</v>
      </c>
      <c r="B1082" s="35">
        <v>103</v>
      </c>
      <c r="C1082" s="50" t="s">
        <v>1066</v>
      </c>
      <c r="D1082" s="41" t="str">
        <f>VLOOKUP(C1082,'MASTER PURCHASE PARTY'!$B$4:$E$50002,2,FALSE)</f>
        <v>27ACIPD7822K1ZF</v>
      </c>
      <c r="E1082" s="56" t="s">
        <v>1925</v>
      </c>
      <c r="F1082" s="69">
        <v>43696</v>
      </c>
      <c r="G1082" s="324"/>
      <c r="H1082" s="49"/>
      <c r="I1082" s="49"/>
      <c r="J1082" s="49"/>
      <c r="K1082" s="327"/>
      <c r="L1082" s="35" t="s">
        <v>787</v>
      </c>
      <c r="M1082" s="12" t="s">
        <v>1545</v>
      </c>
      <c r="N1082" s="293">
        <v>13750</v>
      </c>
      <c r="O1082" s="20">
        <f>+P1082+Q1082+R1082+S1082</f>
        <v>2475</v>
      </c>
      <c r="P1082" s="21">
        <f>+IF(Y1082="oms",N1082/100*W1082,0)</f>
        <v>0</v>
      </c>
      <c r="Q1082" s="21">
        <f>+IF(Y1082="local",N1082/100*W1082/2,0)</f>
        <v>1237.5</v>
      </c>
      <c r="R1082" s="21">
        <f>+IF(Y1082="local",N1082/100*W1082/2,0)</f>
        <v>1237.5</v>
      </c>
      <c r="S1082" s="21">
        <v>0</v>
      </c>
      <c r="T1082" s="290">
        <f>+S1082+R1082+Q1082+P1082+N1082</f>
        <v>16225</v>
      </c>
      <c r="U1082" s="35">
        <v>25</v>
      </c>
      <c r="V1082" s="5">
        <v>84778090</v>
      </c>
      <c r="W1082" s="20">
        <f>VLOOKUP(V1082,'MASTER PUR-HSN'!$A$4:$E$506,5,FALSE)</f>
        <v>18</v>
      </c>
      <c r="X1082" s="12" t="s">
        <v>1482</v>
      </c>
      <c r="Y1082" s="41" t="str">
        <f>VLOOKUP(C1082,'MASTER PURCHASE PARTY'!$B$4:$E$50002,4,FALSE)</f>
        <v>Local</v>
      </c>
    </row>
    <row r="1083" spans="1:25">
      <c r="A1083" s="45">
        <v>43678</v>
      </c>
      <c r="B1083" s="35">
        <v>104</v>
      </c>
      <c r="C1083" s="50" t="s">
        <v>1066</v>
      </c>
      <c r="D1083" s="41" t="str">
        <f>VLOOKUP(C1083,'MASTER PURCHASE PARTY'!$B$4:$E$50002,2,FALSE)</f>
        <v>27ACIPD7822K1ZF</v>
      </c>
      <c r="E1083" s="56" t="s">
        <v>1926</v>
      </c>
      <c r="F1083" s="69">
        <v>43693</v>
      </c>
      <c r="G1083" s="324"/>
      <c r="H1083" s="49"/>
      <c r="I1083" s="49"/>
      <c r="J1083" s="49"/>
      <c r="K1083" s="327"/>
      <c r="L1083" s="35" t="s">
        <v>787</v>
      </c>
      <c r="M1083" s="12" t="s">
        <v>1545</v>
      </c>
      <c r="N1083" s="293">
        <v>27320</v>
      </c>
      <c r="O1083" s="20">
        <f>+P1083+Q1083+R1083+S1083</f>
        <v>4917.5999999999995</v>
      </c>
      <c r="P1083" s="21">
        <f>+IF(Y1083="oms",N1083/100*W1083,0)</f>
        <v>0</v>
      </c>
      <c r="Q1083" s="21">
        <f>+IF(Y1083="local",N1083/100*W1083/2,0)</f>
        <v>2458.7999999999997</v>
      </c>
      <c r="R1083" s="21">
        <f>+IF(Y1083="local",N1083/100*W1083/2,0)</f>
        <v>2458.7999999999997</v>
      </c>
      <c r="S1083" s="21">
        <v>0</v>
      </c>
      <c r="T1083" s="290">
        <f>+S1083+R1083+Q1083+P1083+N1083</f>
        <v>32237.599999999999</v>
      </c>
      <c r="U1083" s="35">
        <v>1</v>
      </c>
      <c r="V1083" s="5">
        <v>84778090</v>
      </c>
      <c r="W1083" s="20">
        <f>VLOOKUP(V1083,'MASTER PUR-HSN'!$A$4:$E$506,5,FALSE)</f>
        <v>18</v>
      </c>
      <c r="X1083" s="12" t="s">
        <v>1482</v>
      </c>
      <c r="Y1083" s="41" t="str">
        <f>VLOOKUP(C1083,'MASTER PURCHASE PARTY'!$B$4:$E$50002,4,FALSE)</f>
        <v>Local</v>
      </c>
    </row>
    <row r="1084" spans="1:25">
      <c r="A1084" s="45">
        <v>43678</v>
      </c>
      <c r="B1084" s="35">
        <v>105</v>
      </c>
      <c r="C1084" s="50" t="s">
        <v>873</v>
      </c>
      <c r="D1084" s="41" t="str">
        <f>VLOOKUP(C1084,'MASTER PURCHASE PARTY'!$B$4:$E$50002,2,FALSE)</f>
        <v>27AACFA1881H1ZL</v>
      </c>
      <c r="E1084" s="51">
        <v>10944</v>
      </c>
      <c r="F1084" s="69">
        <v>43696</v>
      </c>
      <c r="G1084" s="324"/>
      <c r="H1084" s="49"/>
      <c r="I1084" s="49"/>
      <c r="J1084" s="49"/>
      <c r="K1084" s="327"/>
      <c r="L1084" s="35" t="s">
        <v>787</v>
      </c>
      <c r="M1084" s="12" t="s">
        <v>1545</v>
      </c>
      <c r="N1084" s="293">
        <v>3374</v>
      </c>
      <c r="O1084" s="20">
        <f t="shared" ref="O1084:O1085" si="48">+P1084+Q1084+R1084+S1084</f>
        <v>944.72</v>
      </c>
      <c r="P1084" s="21">
        <f t="shared" ref="P1084:P1085" si="49">+IF(Y1084="oms",N1084/100*W1084,0)</f>
        <v>0</v>
      </c>
      <c r="Q1084" s="21">
        <f t="shared" ref="Q1084:Q1085" si="50">+IF(Y1084="local",N1084/100*W1084/2,0)</f>
        <v>472.36</v>
      </c>
      <c r="R1084" s="21">
        <f t="shared" ref="R1084:R1085" si="51">+IF(Y1084="local",N1084/100*W1084/2,0)</f>
        <v>472.36</v>
      </c>
      <c r="S1084" s="21">
        <v>0</v>
      </c>
      <c r="T1084" s="290">
        <f t="shared" ref="T1084" si="52">+S1084+R1084+Q1084+P1084+N1084</f>
        <v>4318.72</v>
      </c>
      <c r="U1084" s="35">
        <v>1400</v>
      </c>
      <c r="V1084" s="5">
        <v>87141900</v>
      </c>
      <c r="W1084" s="20">
        <f>VLOOKUP(V1084,'MASTER PUR-HSN'!$A$4:$E$506,5,FALSE)</f>
        <v>28</v>
      </c>
      <c r="X1084" s="12" t="s">
        <v>1482</v>
      </c>
      <c r="Y1084" s="41" t="str">
        <f>VLOOKUP(C1084,'MASTER PURCHASE PARTY'!$B$4:$E$50002,4,FALSE)</f>
        <v>Local</v>
      </c>
    </row>
    <row r="1085" spans="1:25">
      <c r="A1085" s="45">
        <v>43678</v>
      </c>
      <c r="B1085" s="35">
        <v>106</v>
      </c>
      <c r="C1085" s="50" t="s">
        <v>810</v>
      </c>
      <c r="D1085" s="41" t="str">
        <f>VLOOKUP(C1085,'MASTER PURCHASE PARTY'!$B$4:$E$50002,2,FALSE)</f>
        <v>27AMMPB3648M1ZO</v>
      </c>
      <c r="E1085" s="51">
        <v>2481</v>
      </c>
      <c r="F1085" s="69">
        <v>43696</v>
      </c>
      <c r="G1085" s="324"/>
      <c r="H1085" s="49"/>
      <c r="I1085" s="49"/>
      <c r="J1085" s="49"/>
      <c r="K1085" s="327"/>
      <c r="L1085" s="35" t="s">
        <v>787</v>
      </c>
      <c r="M1085" s="12" t="s">
        <v>1545</v>
      </c>
      <c r="N1085" s="293">
        <v>29524.639999999999</v>
      </c>
      <c r="O1085" s="20">
        <f t="shared" si="48"/>
        <v>5314.4351999999999</v>
      </c>
      <c r="P1085" s="21">
        <f t="shared" si="49"/>
        <v>0</v>
      </c>
      <c r="Q1085" s="21">
        <f t="shared" si="50"/>
        <v>2657.2175999999999</v>
      </c>
      <c r="R1085" s="21">
        <f t="shared" si="51"/>
        <v>2657.2175999999999</v>
      </c>
      <c r="S1085" s="21">
        <v>0</v>
      </c>
      <c r="T1085" s="290">
        <f>+S1085+R1085+Q1085+P1085+N1085-0.08</f>
        <v>34838.995199999998</v>
      </c>
      <c r="U1085" s="35">
        <v>904</v>
      </c>
      <c r="V1085" s="5">
        <v>85129000</v>
      </c>
      <c r="W1085" s="20">
        <f>VLOOKUP(V1085,'MASTER PUR-HSN'!$A$4:$E$506,5,FALSE)</f>
        <v>18</v>
      </c>
      <c r="X1085" s="12" t="s">
        <v>1482</v>
      </c>
      <c r="Y1085" s="41" t="str">
        <f>VLOOKUP(C1085,'MASTER PURCHASE PARTY'!$B$4:$E$50002,4,FALSE)</f>
        <v>Local</v>
      </c>
    </row>
    <row r="1086" spans="1:25">
      <c r="A1086" s="45">
        <v>43678</v>
      </c>
      <c r="B1086" s="35">
        <v>107</v>
      </c>
      <c r="C1086" s="50" t="s">
        <v>810</v>
      </c>
      <c r="D1086" s="41" t="str">
        <f>VLOOKUP(C1086,'MASTER PURCHASE PARTY'!$B$4:$E$50002,2,FALSE)</f>
        <v>27AMMPB3648M1ZO</v>
      </c>
      <c r="E1086" s="51">
        <v>2482</v>
      </c>
      <c r="F1086" s="69">
        <v>43696</v>
      </c>
      <c r="G1086" s="324"/>
      <c r="H1086" s="49"/>
      <c r="I1086" s="49"/>
      <c r="J1086" s="49"/>
      <c r="K1086" s="327"/>
      <c r="L1086" s="35" t="s">
        <v>787</v>
      </c>
      <c r="M1086" s="12" t="s">
        <v>1545</v>
      </c>
      <c r="N1086" s="293">
        <v>41382</v>
      </c>
      <c r="O1086" s="20">
        <f t="shared" ref="O1086" si="53">+P1086+Q1086+R1086+S1086</f>
        <v>7448.76</v>
      </c>
      <c r="P1086" s="21">
        <f t="shared" ref="P1086" si="54">+IF(Y1086="oms",N1086/100*W1086,0)</f>
        <v>0</v>
      </c>
      <c r="Q1086" s="21">
        <f t="shared" ref="Q1086" si="55">+IF(Y1086="local",N1086/100*W1086/2,0)</f>
        <v>3724.38</v>
      </c>
      <c r="R1086" s="21">
        <f t="shared" ref="R1086" si="56">+IF(Y1086="local",N1086/100*W1086/2,0)</f>
        <v>3724.38</v>
      </c>
      <c r="S1086" s="21">
        <v>0</v>
      </c>
      <c r="T1086" s="290">
        <f>+S1086+R1086+Q1086+P1086+N1086+0.24</f>
        <v>48831</v>
      </c>
      <c r="U1086" s="35">
        <v>1800</v>
      </c>
      <c r="V1086" s="5">
        <v>85129000</v>
      </c>
      <c r="W1086" s="20">
        <f>VLOOKUP(V1086,'MASTER PUR-HSN'!$A$4:$E$506,5,FALSE)</f>
        <v>18</v>
      </c>
      <c r="X1086" s="12" t="s">
        <v>1482</v>
      </c>
      <c r="Y1086" s="41" t="str">
        <f>VLOOKUP(C1086,'MASTER PURCHASE PARTY'!$B$4:$E$50002,4,FALSE)</f>
        <v>Local</v>
      </c>
    </row>
    <row r="1087" spans="1:25">
      <c r="A1087" s="45">
        <v>43678</v>
      </c>
      <c r="B1087" s="35">
        <v>108</v>
      </c>
      <c r="C1087" s="50" t="s">
        <v>796</v>
      </c>
      <c r="D1087" s="41" t="str">
        <f>VLOOKUP(C1087,'MASTER PURCHASE PARTY'!$B$4:$E$50002,2,FALSE)</f>
        <v>27AAMFC2124K1ZG</v>
      </c>
      <c r="E1087" s="51">
        <v>1229</v>
      </c>
      <c r="F1087" s="69">
        <v>43696</v>
      </c>
      <c r="G1087" s="324"/>
      <c r="H1087" s="49"/>
      <c r="I1087" s="49"/>
      <c r="J1087" s="49"/>
      <c r="K1087" s="327"/>
      <c r="L1087" s="35" t="s">
        <v>787</v>
      </c>
      <c r="M1087" s="12" t="s">
        <v>1545</v>
      </c>
      <c r="N1087" s="293">
        <v>9000</v>
      </c>
      <c r="O1087" s="20">
        <f t="shared" ref="O1087:O1088" si="57">+P1087+Q1087+R1087+S1087</f>
        <v>1620</v>
      </c>
      <c r="P1087" s="21">
        <f t="shared" ref="P1087:P1088" si="58">+IF(Y1087="oms",N1087/100*W1087,0)</f>
        <v>0</v>
      </c>
      <c r="Q1087" s="21">
        <f t="shared" ref="Q1087:Q1088" si="59">+IF(Y1087="local",N1087/100*W1087/2,0)</f>
        <v>810</v>
      </c>
      <c r="R1087" s="21">
        <f t="shared" ref="R1087:R1088" si="60">+IF(Y1087="local",N1087/100*W1087/2,0)</f>
        <v>810</v>
      </c>
      <c r="S1087" s="21">
        <v>0</v>
      </c>
      <c r="T1087" s="290">
        <f t="shared" ref="T1087:T1088" si="61">+S1087+R1087+Q1087+P1087+N1087</f>
        <v>10620</v>
      </c>
      <c r="U1087" s="35">
        <v>10</v>
      </c>
      <c r="V1087" s="5">
        <v>3919</v>
      </c>
      <c r="W1087" s="20">
        <f>VLOOKUP(V1087,'MASTER PUR-HSN'!$A$4:$E$506,5,FALSE)</f>
        <v>18</v>
      </c>
      <c r="X1087" s="12" t="s">
        <v>1482</v>
      </c>
      <c r="Y1087" s="41" t="str">
        <f>VLOOKUP(C1087,'MASTER PURCHASE PARTY'!$B$4:$E$50002,4,FALSE)</f>
        <v>Local</v>
      </c>
    </row>
    <row r="1088" spans="1:25">
      <c r="A1088" s="45">
        <v>43678</v>
      </c>
      <c r="B1088" s="35">
        <v>109</v>
      </c>
      <c r="C1088" s="50" t="s">
        <v>873</v>
      </c>
      <c r="D1088" s="41" t="str">
        <f>VLOOKUP(C1088,'MASTER PURCHASE PARTY'!$B$4:$E$50002,2,FALSE)</f>
        <v>27AACFA1881H1ZL</v>
      </c>
      <c r="E1088" s="51">
        <v>10970</v>
      </c>
      <c r="F1088" s="69">
        <v>43697</v>
      </c>
      <c r="G1088" s="324"/>
      <c r="H1088" s="49"/>
      <c r="I1088" s="49"/>
      <c r="J1088" s="49"/>
      <c r="K1088" s="327"/>
      <c r="L1088" s="35" t="s">
        <v>787</v>
      </c>
      <c r="M1088" s="12" t="s">
        <v>1545</v>
      </c>
      <c r="N1088" s="293">
        <v>6228</v>
      </c>
      <c r="O1088" s="20">
        <f t="shared" si="57"/>
        <v>1743.8400000000001</v>
      </c>
      <c r="P1088" s="21">
        <f t="shared" si="58"/>
        <v>0</v>
      </c>
      <c r="Q1088" s="21">
        <f t="shared" si="59"/>
        <v>871.92000000000007</v>
      </c>
      <c r="R1088" s="21">
        <f t="shared" si="60"/>
        <v>871.92000000000007</v>
      </c>
      <c r="S1088" s="21">
        <v>0</v>
      </c>
      <c r="T1088" s="290">
        <f t="shared" si="61"/>
        <v>7971.84</v>
      </c>
      <c r="U1088" s="35">
        <v>2400</v>
      </c>
      <c r="V1088" s="5">
        <v>87141900</v>
      </c>
      <c r="W1088" s="20">
        <f>VLOOKUP(V1088,'MASTER PUR-HSN'!$A$4:$E$506,5,FALSE)</f>
        <v>28</v>
      </c>
      <c r="X1088" s="12" t="s">
        <v>1482</v>
      </c>
      <c r="Y1088" s="41" t="str">
        <f>VLOOKUP(C1088,'MASTER PURCHASE PARTY'!$B$4:$E$50002,4,FALSE)</f>
        <v>Local</v>
      </c>
    </row>
    <row r="1089" spans="1:25">
      <c r="A1089" s="45">
        <v>43678</v>
      </c>
      <c r="B1089" s="35">
        <v>110</v>
      </c>
      <c r="C1089" s="50" t="s">
        <v>875</v>
      </c>
      <c r="D1089" s="41" t="str">
        <f>VLOOKUP(C1089,'MASTER PURCHASE PARTY'!$B$4:$E$50002,2,FALSE)</f>
        <v>27AAQCS7977M1Z3</v>
      </c>
      <c r="E1089" s="56" t="s">
        <v>1932</v>
      </c>
      <c r="F1089" s="69">
        <v>43693</v>
      </c>
      <c r="G1089" s="323"/>
      <c r="H1089" s="322"/>
      <c r="I1089" s="322"/>
      <c r="J1089" s="322"/>
      <c r="K1089" s="326"/>
      <c r="L1089" s="315" t="s">
        <v>787</v>
      </c>
      <c r="M1089" s="12" t="s">
        <v>1545</v>
      </c>
      <c r="N1089" s="28">
        <v>2450</v>
      </c>
      <c r="O1089" s="20">
        <f t="shared" ref="O1089" si="62">+P1089+Q1089+R1089+S1089</f>
        <v>442</v>
      </c>
      <c r="P1089" s="21">
        <f t="shared" ref="P1089" si="63">+IF(Y1089="oms",N1089/100*W1089,0)</f>
        <v>0</v>
      </c>
      <c r="Q1089" s="21">
        <f>+IF(Y1089="local",N1089/100*W1089/2,0)+0.5</f>
        <v>221</v>
      </c>
      <c r="R1089" s="21">
        <f>+IF(Y1089="local",N1089/100*W1089/2,0)+0.5</f>
        <v>221</v>
      </c>
      <c r="S1089" s="21">
        <v>0</v>
      </c>
      <c r="T1089" s="290">
        <f t="shared" ref="T1089" si="64">+S1089+R1089+Q1089+P1089+N1089</f>
        <v>2892</v>
      </c>
      <c r="U1089" s="35">
        <v>2400</v>
      </c>
      <c r="V1089" s="5">
        <v>29023000</v>
      </c>
      <c r="W1089" s="20">
        <f>VLOOKUP(V1089,'MASTER PUR-HSN'!$A$4:$E$506,5,FALSE)</f>
        <v>18</v>
      </c>
      <c r="X1089" s="12" t="s">
        <v>1482</v>
      </c>
      <c r="Y1089" s="41" t="str">
        <f>VLOOKUP(C1089,'MASTER PURCHASE PARTY'!$B$4:$E$50002,4,FALSE)</f>
        <v>Local</v>
      </c>
    </row>
    <row r="1090" spans="1:25">
      <c r="A1090" s="45">
        <v>43678</v>
      </c>
      <c r="B1090" s="35">
        <v>111</v>
      </c>
      <c r="C1090" s="74" t="s">
        <v>1934</v>
      </c>
      <c r="D1090" s="317" t="s">
        <v>1935</v>
      </c>
      <c r="E1090" s="56">
        <v>235</v>
      </c>
      <c r="F1090" s="69">
        <v>43697</v>
      </c>
      <c r="G1090" s="323"/>
      <c r="H1090" s="322"/>
      <c r="I1090" s="322"/>
      <c r="J1090" s="322"/>
      <c r="K1090" s="326"/>
      <c r="L1090" s="315" t="s">
        <v>795</v>
      </c>
      <c r="M1090" s="12" t="s">
        <v>1545</v>
      </c>
      <c r="N1090" s="28">
        <v>3000</v>
      </c>
      <c r="O1090" s="20">
        <f t="shared" ref="O1090:O1092" si="65">+P1090+Q1090+R1090+S1090</f>
        <v>540</v>
      </c>
      <c r="P1090" s="21">
        <f t="shared" ref="P1090:P1092" si="66">+IF(Y1090="oms",N1090/100*W1090,0)</f>
        <v>0</v>
      </c>
      <c r="Q1090" s="21">
        <f>+IF(Y1090="local",N1090/100*W1090/2,0)</f>
        <v>270</v>
      </c>
      <c r="R1090" s="21">
        <f>+IF(Y1090="local",N1090/100*W1090/2,0)</f>
        <v>270</v>
      </c>
      <c r="S1090" s="21">
        <v>0</v>
      </c>
      <c r="T1090" s="290">
        <f t="shared" ref="T1090:T1091" si="67">+S1090+R1090+Q1090+P1090+N1090</f>
        <v>3540</v>
      </c>
      <c r="U1090" s="35">
        <v>1</v>
      </c>
      <c r="V1090" s="5">
        <v>998717</v>
      </c>
      <c r="W1090" s="20">
        <f>VLOOKUP(V1090,'MASTER PUR-HSN'!$A$4:$E$506,5,FALSE)</f>
        <v>18</v>
      </c>
      <c r="X1090" s="12" t="s">
        <v>1482</v>
      </c>
      <c r="Y1090" s="41" t="str">
        <f>VLOOKUP(C1090,'MASTER PURCHASE PARTY'!$B$4:$E$50002,4,FALSE)</f>
        <v>Local</v>
      </c>
    </row>
    <row r="1091" spans="1:25">
      <c r="A1091" s="45">
        <v>43678</v>
      </c>
      <c r="B1091" s="35">
        <v>112</v>
      </c>
      <c r="C1091" s="50" t="s">
        <v>786</v>
      </c>
      <c r="D1091" s="41" t="str">
        <f>VLOOKUP(C1091,'MASTER PURCHASE PARTY'!$B$4:$E$50002,2,FALSE)</f>
        <v>27AAECM8871A1ZF</v>
      </c>
      <c r="E1091" s="51">
        <v>192004694</v>
      </c>
      <c r="F1091" s="69">
        <v>43697</v>
      </c>
      <c r="G1091" s="324"/>
      <c r="H1091" s="49"/>
      <c r="I1091" s="49"/>
      <c r="J1091" s="49"/>
      <c r="K1091" s="327"/>
      <c r="L1091" s="315" t="s">
        <v>787</v>
      </c>
      <c r="M1091" s="12" t="s">
        <v>1545</v>
      </c>
      <c r="N1091" s="293">
        <v>17483.52</v>
      </c>
      <c r="O1091" s="20">
        <f t="shared" si="65"/>
        <v>4895.3856000000005</v>
      </c>
      <c r="P1091" s="21">
        <f t="shared" si="66"/>
        <v>0</v>
      </c>
      <c r="Q1091" s="21">
        <f t="shared" ref="Q1091:Q1092" si="68">+IF(Y1091="local",N1091/100*W1091/2,0)</f>
        <v>2447.6928000000003</v>
      </c>
      <c r="R1091" s="21">
        <f t="shared" ref="R1091:R1092" si="69">+IF(Y1091="local",N1091/100*W1091/2,0)</f>
        <v>2447.6928000000003</v>
      </c>
      <c r="S1091" s="21">
        <v>0</v>
      </c>
      <c r="T1091" s="290">
        <f t="shared" si="67"/>
        <v>22378.905600000002</v>
      </c>
      <c r="U1091" s="35">
        <v>12</v>
      </c>
      <c r="V1091" s="5">
        <v>87089900</v>
      </c>
      <c r="W1091" s="20">
        <f>VLOOKUP(V1091,'MASTER PUR-HSN'!$A$4:$E$506,5,FALSE)</f>
        <v>28</v>
      </c>
      <c r="X1091" s="12" t="s">
        <v>1482</v>
      </c>
      <c r="Y1091" s="41" t="str">
        <f>VLOOKUP(C1091,'MASTER PURCHASE PARTY'!$B$4:$E$50002,4,FALSE)</f>
        <v>Local</v>
      </c>
    </row>
    <row r="1092" spans="1:25">
      <c r="A1092" s="45">
        <v>43678</v>
      </c>
      <c r="B1092" s="35">
        <v>113</v>
      </c>
      <c r="C1092" s="50" t="s">
        <v>955</v>
      </c>
      <c r="D1092" s="41" t="str">
        <f>VLOOKUP(C1092,'MASTER PURCHASE PARTY'!$B$4:$E$50002,2,FALSE)</f>
        <v>27AVIPS7433C1ZF</v>
      </c>
      <c r="E1092" s="56" t="s">
        <v>1937</v>
      </c>
      <c r="F1092" s="69">
        <v>43697</v>
      </c>
      <c r="G1092" s="323"/>
      <c r="H1092" s="322"/>
      <c r="I1092" s="322"/>
      <c r="J1092" s="322"/>
      <c r="K1092" s="326"/>
      <c r="L1092" s="315" t="s">
        <v>787</v>
      </c>
      <c r="M1092" s="12" t="s">
        <v>1545</v>
      </c>
      <c r="N1092" s="28">
        <v>3195</v>
      </c>
      <c r="O1092" s="20">
        <f t="shared" si="65"/>
        <v>575.1</v>
      </c>
      <c r="P1092" s="21">
        <f t="shared" si="66"/>
        <v>0</v>
      </c>
      <c r="Q1092" s="21">
        <f t="shared" si="68"/>
        <v>287.55</v>
      </c>
      <c r="R1092" s="21">
        <f t="shared" si="69"/>
        <v>287.55</v>
      </c>
      <c r="S1092" s="21">
        <v>0</v>
      </c>
      <c r="T1092" s="290">
        <f>+S1092+R1092+Q1092+P1092+N1092-0.1</f>
        <v>3770</v>
      </c>
      <c r="U1092" s="53">
        <v>1</v>
      </c>
      <c r="V1092" s="12">
        <v>85015210</v>
      </c>
      <c r="W1092" s="20">
        <f>VLOOKUP(V1092,'MASTER PUR-HSN'!$A$4:$E$506,5,FALSE)</f>
        <v>18</v>
      </c>
      <c r="X1092" s="12" t="s">
        <v>1482</v>
      </c>
      <c r="Y1092" s="41" t="str">
        <f>VLOOKUP(C1092,'MASTER PURCHASE PARTY'!$B$4:$E$50002,4,FALSE)</f>
        <v>Local</v>
      </c>
    </row>
    <row r="1093" spans="1:25" ht="15">
      <c r="A1093" s="45">
        <v>43678</v>
      </c>
      <c r="B1093" s="35">
        <v>114</v>
      </c>
      <c r="C1093" t="s">
        <v>1006</v>
      </c>
      <c r="D1093" s="41" t="e">
        <f>VLOOKUP(C1093,'MASTER PURCHASE PARTY'!$B$4:$E$50002,2,FALSE)</f>
        <v>#N/A</v>
      </c>
      <c r="E1093" s="66">
        <v>4460174</v>
      </c>
      <c r="F1093" s="69">
        <v>43689</v>
      </c>
      <c r="G1093" s="323"/>
      <c r="H1093" s="322"/>
      <c r="I1093" s="322"/>
      <c r="J1093" s="322"/>
      <c r="K1093" s="326"/>
      <c r="L1093" s="315" t="s">
        <v>1007</v>
      </c>
      <c r="M1093" s="12" t="s">
        <v>1545</v>
      </c>
      <c r="N1093" s="287">
        <v>570047</v>
      </c>
      <c r="O1093" s="20">
        <v>102608</v>
      </c>
      <c r="P1093" s="284">
        <v>0</v>
      </c>
      <c r="Q1093" s="284">
        <v>0</v>
      </c>
      <c r="R1093" s="284">
        <v>0</v>
      </c>
      <c r="S1093" s="284">
        <v>0</v>
      </c>
      <c r="T1093" s="27">
        <f>+O1093+N1093</f>
        <v>672655</v>
      </c>
      <c r="U1093" s="64">
        <v>5000</v>
      </c>
      <c r="V1093" s="22">
        <v>39206290</v>
      </c>
      <c r="W1093" s="20">
        <f>VLOOKUP(V1093,'MASTER PUR-HSN'!$A$4:$E$506,5,FALSE)</f>
        <v>18</v>
      </c>
      <c r="X1093" s="12" t="s">
        <v>1482</v>
      </c>
      <c r="Y1093" s="41" t="e">
        <f>VLOOKUP(C1093,'MASTER PURCHASE PARTY'!$B$4:$E$50002,4,FALSE)</f>
        <v>#N/A</v>
      </c>
    </row>
    <row r="1094" spans="1:25">
      <c r="A1094" s="45">
        <v>43678</v>
      </c>
      <c r="B1094" s="35">
        <v>115</v>
      </c>
      <c r="C1094" s="50" t="s">
        <v>873</v>
      </c>
      <c r="D1094" s="41" t="str">
        <f>VLOOKUP(C1094,'MASTER PURCHASE PARTY'!$B$4:$E$50002,2,FALSE)</f>
        <v>27AACFA1881H1ZL</v>
      </c>
      <c r="E1094" s="51">
        <v>11017</v>
      </c>
      <c r="F1094" s="69">
        <v>43698</v>
      </c>
      <c r="G1094" s="324"/>
      <c r="H1094" s="49"/>
      <c r="I1094" s="49"/>
      <c r="J1094" s="49"/>
      <c r="K1094" s="327"/>
      <c r="L1094" s="35" t="s">
        <v>787</v>
      </c>
      <c r="M1094" s="12" t="s">
        <v>1545</v>
      </c>
      <c r="N1094" s="293">
        <v>7784</v>
      </c>
      <c r="O1094" s="20">
        <f t="shared" ref="O1094:O1097" si="70">+P1094+Q1094+R1094+S1094</f>
        <v>2179.52</v>
      </c>
      <c r="P1094" s="21">
        <f t="shared" ref="P1094:P1097" si="71">+IF(Y1094="oms",N1094/100*W1094,0)</f>
        <v>0</v>
      </c>
      <c r="Q1094" s="21">
        <f t="shared" ref="Q1094:Q1096" si="72">+IF(Y1094="local",N1094/100*W1094/2,0)</f>
        <v>1089.76</v>
      </c>
      <c r="R1094" s="21">
        <f t="shared" ref="R1094:R1096" si="73">+IF(Y1094="local",N1094/100*W1094/2,0)</f>
        <v>1089.76</v>
      </c>
      <c r="S1094" s="21">
        <v>0</v>
      </c>
      <c r="T1094" s="290">
        <f t="shared" ref="T1094:T1097" si="74">+S1094+R1094+Q1094+P1094+N1094</f>
        <v>9963.52</v>
      </c>
      <c r="U1094" s="35">
        <v>2800</v>
      </c>
      <c r="V1094" s="5">
        <v>87141900</v>
      </c>
      <c r="W1094" s="20">
        <f>VLOOKUP(V1094,'MASTER PUR-HSN'!$A$4:$E$506,5,FALSE)</f>
        <v>28</v>
      </c>
      <c r="X1094" s="12" t="s">
        <v>1482</v>
      </c>
      <c r="Y1094" s="41" t="str">
        <f>VLOOKUP(C1094,'MASTER PURCHASE PARTY'!$B$4:$E$50002,4,FALSE)</f>
        <v>Local</v>
      </c>
    </row>
    <row r="1095" spans="1:25">
      <c r="A1095" s="45">
        <v>43678</v>
      </c>
      <c r="B1095" s="35">
        <v>116</v>
      </c>
      <c r="C1095" s="50" t="s">
        <v>796</v>
      </c>
      <c r="D1095" s="41" t="str">
        <f>VLOOKUP(C1095,'MASTER PURCHASE PARTY'!$B$4:$E$50002,2,FALSE)</f>
        <v>27AAMFC2124K1ZG</v>
      </c>
      <c r="E1095" s="51">
        <v>1235</v>
      </c>
      <c r="F1095" s="69">
        <v>43698</v>
      </c>
      <c r="G1095" s="324"/>
      <c r="H1095" s="49"/>
      <c r="I1095" s="49"/>
      <c r="J1095" s="49"/>
      <c r="K1095" s="327"/>
      <c r="L1095" s="35" t="s">
        <v>787</v>
      </c>
      <c r="M1095" s="12" t="s">
        <v>1545</v>
      </c>
      <c r="N1095" s="293">
        <v>2000</v>
      </c>
      <c r="O1095" s="20">
        <f t="shared" si="70"/>
        <v>360</v>
      </c>
      <c r="P1095" s="21">
        <f t="shared" si="71"/>
        <v>0</v>
      </c>
      <c r="Q1095" s="21">
        <f t="shared" si="72"/>
        <v>180</v>
      </c>
      <c r="R1095" s="21">
        <f t="shared" si="73"/>
        <v>180</v>
      </c>
      <c r="S1095" s="21">
        <v>0</v>
      </c>
      <c r="T1095" s="290">
        <f t="shared" si="74"/>
        <v>2360</v>
      </c>
      <c r="U1095" s="35">
        <v>5</v>
      </c>
      <c r="V1095" s="5">
        <v>3919</v>
      </c>
      <c r="W1095" s="20">
        <f>VLOOKUP(V1095,'MASTER PUR-HSN'!$A$4:$E$506,5,FALSE)</f>
        <v>18</v>
      </c>
      <c r="X1095" s="12" t="s">
        <v>1482</v>
      </c>
      <c r="Y1095" s="41" t="str">
        <f>VLOOKUP(C1095,'MASTER PURCHASE PARTY'!$B$4:$E$50002,4,FALSE)</f>
        <v>Local</v>
      </c>
    </row>
    <row r="1096" spans="1:25">
      <c r="A1096" s="45">
        <v>43678</v>
      </c>
      <c r="B1096" s="35">
        <v>117</v>
      </c>
      <c r="C1096" s="50" t="s">
        <v>786</v>
      </c>
      <c r="D1096" s="41" t="str">
        <f>VLOOKUP(C1096,'MASTER PURCHASE PARTY'!$B$4:$E$50002,2,FALSE)</f>
        <v>27AAECM8871A1ZF</v>
      </c>
      <c r="E1096" s="51">
        <v>192004710</v>
      </c>
      <c r="F1096" s="69">
        <v>43697</v>
      </c>
      <c r="G1096" s="324"/>
      <c r="H1096" s="49"/>
      <c r="I1096" s="49"/>
      <c r="J1096" s="49"/>
      <c r="K1096" s="327"/>
      <c r="L1096" s="315" t="s">
        <v>787</v>
      </c>
      <c r="M1096" s="12" t="s">
        <v>1545</v>
      </c>
      <c r="N1096" s="293">
        <v>17483.52</v>
      </c>
      <c r="O1096" s="20">
        <f t="shared" si="70"/>
        <v>4895.3856000000005</v>
      </c>
      <c r="P1096" s="21">
        <f t="shared" si="71"/>
        <v>0</v>
      </c>
      <c r="Q1096" s="21">
        <f t="shared" si="72"/>
        <v>2447.6928000000003</v>
      </c>
      <c r="R1096" s="21">
        <f t="shared" si="73"/>
        <v>2447.6928000000003</v>
      </c>
      <c r="S1096" s="21">
        <v>0</v>
      </c>
      <c r="T1096" s="290">
        <f t="shared" si="74"/>
        <v>22378.905600000002</v>
      </c>
      <c r="U1096" s="35">
        <v>12</v>
      </c>
      <c r="V1096" s="5">
        <v>87089900</v>
      </c>
      <c r="W1096" s="20">
        <f>VLOOKUP(V1096,'MASTER PUR-HSN'!$A$4:$E$506,5,FALSE)</f>
        <v>28</v>
      </c>
      <c r="X1096" s="12" t="s">
        <v>1482</v>
      </c>
      <c r="Y1096" s="41" t="str">
        <f>VLOOKUP(C1096,'MASTER PURCHASE PARTY'!$B$4:$E$50002,4,FALSE)</f>
        <v>Local</v>
      </c>
    </row>
    <row r="1097" spans="1:25">
      <c r="A1097" s="45">
        <v>43678</v>
      </c>
      <c r="B1097" s="35">
        <v>118</v>
      </c>
      <c r="C1097" s="50" t="s">
        <v>789</v>
      </c>
      <c r="D1097" s="41" t="str">
        <f>VLOOKUP(C1097,'MASTER PURCHASE PARTY'!$B$4:$E$50002,2,FALSE)</f>
        <v>27AAACT1848E1ZH</v>
      </c>
      <c r="E1097" s="56" t="s">
        <v>1939</v>
      </c>
      <c r="F1097" s="69">
        <v>43698</v>
      </c>
      <c r="G1097" s="324"/>
      <c r="H1097" s="49"/>
      <c r="I1097" s="49"/>
      <c r="J1097" s="49"/>
      <c r="K1097" s="327"/>
      <c r="L1097" s="35" t="s">
        <v>787</v>
      </c>
      <c r="M1097" s="12" t="s">
        <v>1545</v>
      </c>
      <c r="N1097" s="293">
        <v>9517.8700000000008</v>
      </c>
      <c r="O1097" s="20">
        <f t="shared" si="70"/>
        <v>2664.0036</v>
      </c>
      <c r="P1097" s="21">
        <f t="shared" si="71"/>
        <v>0</v>
      </c>
      <c r="Q1097" s="21">
        <f>+IF(Y1097="local",N1097/100*W1097/2,0)-0.5</f>
        <v>1332.0018</v>
      </c>
      <c r="R1097" s="21">
        <f>+IF(Y1097="local",N1097/100*W1097/2,0)-0.5</f>
        <v>1332.0018</v>
      </c>
      <c r="S1097" s="21">
        <v>0</v>
      </c>
      <c r="T1097" s="290">
        <f t="shared" si="74"/>
        <v>12181.873600000001</v>
      </c>
      <c r="U1097" s="35">
        <f>44+19</f>
        <v>63</v>
      </c>
      <c r="V1097" s="5">
        <v>87089900</v>
      </c>
      <c r="W1097" s="20">
        <f>VLOOKUP(V1097,'MASTER PUR-HSN'!$A$4:$E$506,5,FALSE)</f>
        <v>28</v>
      </c>
      <c r="X1097" s="12" t="s">
        <v>1482</v>
      </c>
      <c r="Y1097" s="41" t="str">
        <f>VLOOKUP(C1097,'MASTER PURCHASE PARTY'!$B$4:$E$50002,4,FALSE)</f>
        <v>Local</v>
      </c>
    </row>
    <row r="1098" spans="1:25">
      <c r="A1098" s="45">
        <v>43678</v>
      </c>
      <c r="B1098" s="35">
        <v>119</v>
      </c>
      <c r="C1098" s="50" t="s">
        <v>1066</v>
      </c>
      <c r="D1098" s="41" t="str">
        <f>VLOOKUP(C1098,'MASTER PURCHASE PARTY'!$B$4:$E$50002,2,FALSE)</f>
        <v>27ACIPD7822K1ZF</v>
      </c>
      <c r="E1098" s="56" t="s">
        <v>1940</v>
      </c>
      <c r="F1098" s="69">
        <v>43698</v>
      </c>
      <c r="G1098" s="324"/>
      <c r="H1098" s="49"/>
      <c r="I1098" s="49"/>
      <c r="J1098" s="49"/>
      <c r="K1098" s="327"/>
      <c r="L1098" s="35" t="s">
        <v>787</v>
      </c>
      <c r="M1098" s="12" t="s">
        <v>1545</v>
      </c>
      <c r="N1098" s="293">
        <v>13750</v>
      </c>
      <c r="O1098" s="20">
        <f>+P1098+Q1098+R1098+S1098</f>
        <v>2475</v>
      </c>
      <c r="P1098" s="21">
        <f>+IF(Y1098="oms",N1098/100*W1098,0)</f>
        <v>0</v>
      </c>
      <c r="Q1098" s="21">
        <f>+IF(Y1098="local",N1098/100*W1098/2,0)</f>
        <v>1237.5</v>
      </c>
      <c r="R1098" s="21">
        <f>+IF(Y1098="local",N1098/100*W1098/2,0)</f>
        <v>1237.5</v>
      </c>
      <c r="S1098" s="21">
        <v>0</v>
      </c>
      <c r="T1098" s="290">
        <f>+S1098+R1098+Q1098+P1098+N1098</f>
        <v>16225</v>
      </c>
      <c r="U1098" s="35">
        <v>25</v>
      </c>
      <c r="V1098" s="5">
        <v>84778090</v>
      </c>
      <c r="W1098" s="20">
        <f>VLOOKUP(V1098,'MASTER PUR-HSN'!$A$4:$E$506,5,FALSE)</f>
        <v>18</v>
      </c>
      <c r="X1098" s="12" t="s">
        <v>1482</v>
      </c>
      <c r="Y1098" s="41" t="str">
        <f>VLOOKUP(C1098,'MASTER PURCHASE PARTY'!$B$4:$E$50002,4,FALSE)</f>
        <v>Local</v>
      </c>
    </row>
    <row r="1099" spans="1:25">
      <c r="A1099" s="45">
        <v>43678</v>
      </c>
      <c r="B1099" s="35">
        <v>120</v>
      </c>
      <c r="C1099" s="50" t="s">
        <v>873</v>
      </c>
      <c r="D1099" s="41" t="str">
        <f>VLOOKUP(C1099,'MASTER PURCHASE PARTY'!$B$4:$E$50002,2,FALSE)</f>
        <v>27AACFA1881H1ZL</v>
      </c>
      <c r="E1099" s="51">
        <v>11071</v>
      </c>
      <c r="F1099" s="69">
        <v>43699</v>
      </c>
      <c r="G1099" s="324"/>
      <c r="H1099" s="49"/>
      <c r="I1099" s="49"/>
      <c r="J1099" s="49"/>
      <c r="K1099" s="327"/>
      <c r="L1099" s="35" t="s">
        <v>787</v>
      </c>
      <c r="M1099" s="12" t="s">
        <v>1545</v>
      </c>
      <c r="N1099" s="293">
        <v>7237.5</v>
      </c>
      <c r="O1099" s="20">
        <f t="shared" ref="O1099:O1103" si="75">+P1099+Q1099+R1099+S1099</f>
        <v>2026.5</v>
      </c>
      <c r="P1099" s="21">
        <f t="shared" ref="P1099:P1103" si="76">+IF(Y1099="oms",N1099/100*W1099,0)</f>
        <v>0</v>
      </c>
      <c r="Q1099" s="21">
        <f t="shared" ref="Q1099:Q1103" si="77">+IF(Y1099="local",N1099/100*W1099/2,0)</f>
        <v>1013.25</v>
      </c>
      <c r="R1099" s="21">
        <f t="shared" ref="R1099:R1103" si="78">+IF(Y1099="local",N1099/100*W1099/2,0)</f>
        <v>1013.25</v>
      </c>
      <c r="S1099" s="21">
        <v>0</v>
      </c>
      <c r="T1099" s="290">
        <f t="shared" ref="T1099:T1103" si="79">+S1099+R1099+Q1099+P1099+N1099</f>
        <v>9264</v>
      </c>
      <c r="U1099" s="35">
        <v>2650</v>
      </c>
      <c r="V1099" s="5">
        <v>87141900</v>
      </c>
      <c r="W1099" s="20">
        <f>VLOOKUP(V1099,'MASTER PUR-HSN'!$A$4:$E$506,5,FALSE)</f>
        <v>28</v>
      </c>
      <c r="X1099" s="12" t="s">
        <v>1482</v>
      </c>
      <c r="Y1099" s="41" t="str">
        <f>VLOOKUP(C1099,'MASTER PURCHASE PARTY'!$B$4:$E$50002,4,FALSE)</f>
        <v>Local</v>
      </c>
    </row>
    <row r="1100" spans="1:25">
      <c r="A1100" s="45">
        <v>43678</v>
      </c>
      <c r="B1100" s="35">
        <v>121</v>
      </c>
      <c r="C1100" s="50" t="s">
        <v>873</v>
      </c>
      <c r="D1100" s="41" t="str">
        <f>VLOOKUP(C1100,'MASTER PURCHASE PARTY'!$B$4:$E$50002,2,FALSE)</f>
        <v>27AACFA1881H1ZL</v>
      </c>
      <c r="E1100" s="51">
        <v>11116</v>
      </c>
      <c r="F1100" s="69">
        <v>43699</v>
      </c>
      <c r="G1100" s="324"/>
      <c r="H1100" s="49"/>
      <c r="I1100" s="49"/>
      <c r="J1100" s="49"/>
      <c r="K1100" s="327"/>
      <c r="L1100" s="35" t="s">
        <v>787</v>
      </c>
      <c r="M1100" s="12" t="s">
        <v>1545</v>
      </c>
      <c r="N1100" s="293">
        <v>7710</v>
      </c>
      <c r="O1100" s="20">
        <f t="shared" si="75"/>
        <v>2158.7999999999997</v>
      </c>
      <c r="P1100" s="21">
        <f t="shared" si="76"/>
        <v>0</v>
      </c>
      <c r="Q1100" s="21">
        <f t="shared" si="77"/>
        <v>1079.3999999999999</v>
      </c>
      <c r="R1100" s="21">
        <f t="shared" si="78"/>
        <v>1079.3999999999999</v>
      </c>
      <c r="S1100" s="21">
        <v>0</v>
      </c>
      <c r="T1100" s="290">
        <f t="shared" si="79"/>
        <v>9868.7999999999993</v>
      </c>
      <c r="U1100" s="35">
        <v>2800</v>
      </c>
      <c r="V1100" s="5">
        <v>87141900</v>
      </c>
      <c r="W1100" s="20">
        <f>VLOOKUP(V1100,'MASTER PUR-HSN'!$A$4:$E$506,5,FALSE)</f>
        <v>28</v>
      </c>
      <c r="X1100" s="12" t="s">
        <v>1482</v>
      </c>
      <c r="Y1100" s="41" t="str">
        <f>VLOOKUP(C1100,'MASTER PURCHASE PARTY'!$B$4:$E$50002,4,FALSE)</f>
        <v>Local</v>
      </c>
    </row>
    <row r="1101" spans="1:25">
      <c r="A1101" s="45">
        <v>43678</v>
      </c>
      <c r="B1101" s="35">
        <v>122</v>
      </c>
      <c r="C1101" s="50" t="s">
        <v>786</v>
      </c>
      <c r="D1101" s="41" t="str">
        <f>VLOOKUP(C1101,'MASTER PURCHASE PARTY'!$B$4:$E$50002,2,FALSE)</f>
        <v>27AAECM8871A1ZF</v>
      </c>
      <c r="E1101" s="51">
        <v>192004763</v>
      </c>
      <c r="F1101" s="69">
        <v>43699</v>
      </c>
      <c r="G1101" s="324"/>
      <c r="H1101" s="49"/>
      <c r="I1101" s="49"/>
      <c r="J1101" s="49"/>
      <c r="K1101" s="327"/>
      <c r="L1101" s="315" t="s">
        <v>787</v>
      </c>
      <c r="M1101" s="12" t="s">
        <v>1545</v>
      </c>
      <c r="N1101" s="293">
        <v>17483.52</v>
      </c>
      <c r="O1101" s="20">
        <f t="shared" si="75"/>
        <v>4895.3856000000005</v>
      </c>
      <c r="P1101" s="21">
        <f t="shared" si="76"/>
        <v>0</v>
      </c>
      <c r="Q1101" s="21">
        <f t="shared" si="77"/>
        <v>2447.6928000000003</v>
      </c>
      <c r="R1101" s="21">
        <f t="shared" si="78"/>
        <v>2447.6928000000003</v>
      </c>
      <c r="S1101" s="21">
        <v>0</v>
      </c>
      <c r="T1101" s="290">
        <f t="shared" si="79"/>
        <v>22378.905600000002</v>
      </c>
      <c r="U1101" s="35">
        <v>12</v>
      </c>
      <c r="V1101" s="5">
        <v>87089900</v>
      </c>
      <c r="W1101" s="20">
        <f>VLOOKUP(V1101,'MASTER PUR-HSN'!$A$4:$E$506,5,FALSE)</f>
        <v>28</v>
      </c>
      <c r="X1101" s="12" t="s">
        <v>1482</v>
      </c>
      <c r="Y1101" s="41" t="str">
        <f>VLOOKUP(C1101,'MASTER PURCHASE PARTY'!$B$4:$E$50002,4,FALSE)</f>
        <v>Local</v>
      </c>
    </row>
    <row r="1102" spans="1:25">
      <c r="A1102" s="45">
        <v>43678</v>
      </c>
      <c r="B1102" s="35">
        <v>123</v>
      </c>
      <c r="C1102" s="50" t="s">
        <v>786</v>
      </c>
      <c r="D1102" s="41" t="str">
        <f>VLOOKUP(C1102,'MASTER PURCHASE PARTY'!$B$4:$E$50002,2,FALSE)</f>
        <v>27AAECM8871A1ZF</v>
      </c>
      <c r="E1102" s="51">
        <v>192004764</v>
      </c>
      <c r="F1102" s="69">
        <v>43699</v>
      </c>
      <c r="G1102" s="324"/>
      <c r="H1102" s="49"/>
      <c r="I1102" s="49"/>
      <c r="J1102" s="49"/>
      <c r="K1102" s="327"/>
      <c r="L1102" s="315" t="s">
        <v>787</v>
      </c>
      <c r="M1102" s="12" t="s">
        <v>1545</v>
      </c>
      <c r="N1102" s="293">
        <v>17483.52</v>
      </c>
      <c r="O1102" s="20">
        <f t="shared" si="75"/>
        <v>4895.3856000000005</v>
      </c>
      <c r="P1102" s="21">
        <f t="shared" si="76"/>
        <v>0</v>
      </c>
      <c r="Q1102" s="21">
        <f t="shared" si="77"/>
        <v>2447.6928000000003</v>
      </c>
      <c r="R1102" s="21">
        <f t="shared" si="78"/>
        <v>2447.6928000000003</v>
      </c>
      <c r="S1102" s="21">
        <v>0</v>
      </c>
      <c r="T1102" s="290">
        <f t="shared" si="79"/>
        <v>22378.905600000002</v>
      </c>
      <c r="U1102" s="35">
        <v>12</v>
      </c>
      <c r="V1102" s="5">
        <v>87089900</v>
      </c>
      <c r="W1102" s="20">
        <f>VLOOKUP(V1102,'MASTER PUR-HSN'!$A$4:$E$506,5,FALSE)</f>
        <v>28</v>
      </c>
      <c r="X1102" s="12" t="s">
        <v>1482</v>
      </c>
      <c r="Y1102" s="41" t="str">
        <f>VLOOKUP(C1102,'MASTER PURCHASE PARTY'!$B$4:$E$50002,4,FALSE)</f>
        <v>Local</v>
      </c>
    </row>
    <row r="1103" spans="1:25">
      <c r="A1103" s="45">
        <v>43678</v>
      </c>
      <c r="B1103" s="35">
        <v>124</v>
      </c>
      <c r="C1103" s="50" t="s">
        <v>796</v>
      </c>
      <c r="D1103" s="41" t="str">
        <f>VLOOKUP(C1103,'MASTER PURCHASE PARTY'!$B$4:$E$50002,2,FALSE)</f>
        <v>27AAMFC2124K1ZG</v>
      </c>
      <c r="E1103" s="51">
        <v>1239</v>
      </c>
      <c r="F1103" s="69">
        <v>43700</v>
      </c>
      <c r="G1103" s="324"/>
      <c r="H1103" s="49"/>
      <c r="I1103" s="49"/>
      <c r="J1103" s="49"/>
      <c r="K1103" s="327"/>
      <c r="L1103" s="35" t="s">
        <v>787</v>
      </c>
      <c r="M1103" s="12" t="s">
        <v>1545</v>
      </c>
      <c r="N1103" s="293">
        <v>2000</v>
      </c>
      <c r="O1103" s="20">
        <f t="shared" si="75"/>
        <v>360</v>
      </c>
      <c r="P1103" s="21">
        <f t="shared" si="76"/>
        <v>0</v>
      </c>
      <c r="Q1103" s="21">
        <f t="shared" si="77"/>
        <v>180</v>
      </c>
      <c r="R1103" s="21">
        <f t="shared" si="78"/>
        <v>180</v>
      </c>
      <c r="S1103" s="21">
        <v>0</v>
      </c>
      <c r="T1103" s="290">
        <f t="shared" si="79"/>
        <v>2360</v>
      </c>
      <c r="U1103" s="35">
        <v>4</v>
      </c>
      <c r="V1103" s="5">
        <v>3919</v>
      </c>
      <c r="W1103" s="20">
        <f>VLOOKUP(V1103,'MASTER PUR-HSN'!$A$4:$E$506,5,FALSE)</f>
        <v>18</v>
      </c>
      <c r="X1103" s="12" t="s">
        <v>1482</v>
      </c>
      <c r="Y1103" s="41" t="str">
        <f>VLOOKUP(C1103,'MASTER PURCHASE PARTY'!$B$4:$E$50002,4,FALSE)</f>
        <v>Local</v>
      </c>
    </row>
    <row r="1104" spans="1:25">
      <c r="A1104" s="45">
        <v>43678</v>
      </c>
      <c r="B1104" s="35">
        <v>125</v>
      </c>
      <c r="C1104" s="50" t="s">
        <v>873</v>
      </c>
      <c r="D1104" s="41" t="str">
        <f>VLOOKUP(C1104,'MASTER PURCHASE PARTY'!$B$4:$E$50002,2,FALSE)</f>
        <v>27AACFA1881H1ZL</v>
      </c>
      <c r="E1104" s="51">
        <v>11130</v>
      </c>
      <c r="F1104" s="69">
        <v>43700</v>
      </c>
      <c r="G1104" s="324"/>
      <c r="H1104" s="49"/>
      <c r="I1104" s="49"/>
      <c r="J1104" s="49"/>
      <c r="K1104" s="327"/>
      <c r="L1104" s="35" t="s">
        <v>787</v>
      </c>
      <c r="M1104" s="12" t="s">
        <v>1545</v>
      </c>
      <c r="N1104" s="293">
        <v>7302</v>
      </c>
      <c r="O1104" s="20">
        <f t="shared" ref="O1104" si="80">+P1104+Q1104+R1104+S1104</f>
        <v>2044.56</v>
      </c>
      <c r="P1104" s="21">
        <f t="shared" ref="P1104" si="81">+IF(Y1104="oms",N1104/100*W1104,0)</f>
        <v>0</v>
      </c>
      <c r="Q1104" s="21">
        <f t="shared" ref="Q1104" si="82">+IF(Y1104="local",N1104/100*W1104/2,0)</f>
        <v>1022.28</v>
      </c>
      <c r="R1104" s="21">
        <f t="shared" ref="R1104" si="83">+IF(Y1104="local",N1104/100*W1104/2,0)</f>
        <v>1022.28</v>
      </c>
      <c r="S1104" s="21">
        <v>0</v>
      </c>
      <c r="T1104" s="290">
        <f t="shared" ref="T1104" si="84">+S1104+R1104+Q1104+P1104+N1104</f>
        <v>9346.56</v>
      </c>
      <c r="U1104" s="35">
        <v>2600</v>
      </c>
      <c r="V1104" s="5">
        <v>87141900</v>
      </c>
      <c r="W1104" s="20">
        <f>VLOOKUP(V1104,'MASTER PUR-HSN'!$A$4:$E$506,5,FALSE)</f>
        <v>28</v>
      </c>
      <c r="X1104" s="12" t="s">
        <v>1482</v>
      </c>
      <c r="Y1104" s="41" t="str">
        <f>VLOOKUP(C1104,'MASTER PURCHASE PARTY'!$B$4:$E$50002,4,FALSE)</f>
        <v>Local</v>
      </c>
    </row>
    <row r="1105" spans="1:25">
      <c r="A1105" s="45">
        <v>43678</v>
      </c>
      <c r="B1105" s="35">
        <v>126</v>
      </c>
      <c r="C1105" s="50" t="s">
        <v>873</v>
      </c>
      <c r="D1105" s="41" t="str">
        <f>VLOOKUP(C1105,'MASTER PURCHASE PARTY'!$B$4:$E$50002,2,FALSE)</f>
        <v>27AACFA1881H1ZL</v>
      </c>
      <c r="E1105" s="51">
        <v>11170</v>
      </c>
      <c r="F1105" s="69">
        <v>43701</v>
      </c>
      <c r="G1105" s="324"/>
      <c r="H1105" s="49"/>
      <c r="I1105" s="49"/>
      <c r="J1105" s="49"/>
      <c r="K1105" s="327"/>
      <c r="L1105" s="35" t="s">
        <v>787</v>
      </c>
      <c r="M1105" s="12" t="s">
        <v>1545</v>
      </c>
      <c r="N1105" s="293">
        <v>5156.75</v>
      </c>
      <c r="O1105" s="20">
        <f t="shared" ref="O1105:O1107" si="85">+P1105+Q1105+R1105+S1105</f>
        <v>1443.89</v>
      </c>
      <c r="P1105" s="21">
        <f t="shared" ref="P1105:P1107" si="86">+IF(Y1105="oms",N1105/100*W1105,0)</f>
        <v>0</v>
      </c>
      <c r="Q1105" s="21">
        <f t="shared" ref="Q1105:Q1107" si="87">+IF(Y1105="local",N1105/100*W1105/2,0)</f>
        <v>721.94500000000005</v>
      </c>
      <c r="R1105" s="21">
        <f t="shared" ref="R1105:R1107" si="88">+IF(Y1105="local",N1105/100*W1105/2,0)</f>
        <v>721.94500000000005</v>
      </c>
      <c r="S1105" s="21">
        <v>0</v>
      </c>
      <c r="T1105" s="290">
        <f t="shared" ref="T1105:T1106" si="89">+S1105+R1105+Q1105+P1105+N1105</f>
        <v>6600.64</v>
      </c>
      <c r="U1105" s="35">
        <v>1825</v>
      </c>
      <c r="V1105" s="5">
        <v>87141900</v>
      </c>
      <c r="W1105" s="20">
        <f>VLOOKUP(V1105,'MASTER PUR-HSN'!$A$4:$E$506,5,FALSE)</f>
        <v>28</v>
      </c>
      <c r="X1105" s="12" t="s">
        <v>1482</v>
      </c>
      <c r="Y1105" s="41" t="str">
        <f>VLOOKUP(C1105,'MASTER PURCHASE PARTY'!$B$4:$E$50002,4,FALSE)</f>
        <v>Local</v>
      </c>
    </row>
    <row r="1106" spans="1:25">
      <c r="A1106" s="45">
        <v>43678</v>
      </c>
      <c r="B1106" s="35">
        <v>127</v>
      </c>
      <c r="C1106" s="50" t="s">
        <v>796</v>
      </c>
      <c r="D1106" s="41" t="str">
        <f>VLOOKUP(C1106,'MASTER PURCHASE PARTY'!$B$4:$E$50002,2,FALSE)</f>
        <v>27AAMFC2124K1ZG</v>
      </c>
      <c r="E1106" s="51">
        <v>1240</v>
      </c>
      <c r="F1106" s="69">
        <v>43701</v>
      </c>
      <c r="G1106" s="324"/>
      <c r="H1106" s="49"/>
      <c r="I1106" s="49"/>
      <c r="J1106" s="49"/>
      <c r="K1106" s="327"/>
      <c r="L1106" s="35" t="s">
        <v>787</v>
      </c>
      <c r="M1106" s="12" t="s">
        <v>1545</v>
      </c>
      <c r="N1106" s="293">
        <v>3600</v>
      </c>
      <c r="O1106" s="20">
        <f t="shared" si="85"/>
        <v>648</v>
      </c>
      <c r="P1106" s="21">
        <f t="shared" si="86"/>
        <v>0</v>
      </c>
      <c r="Q1106" s="21">
        <f t="shared" si="87"/>
        <v>324</v>
      </c>
      <c r="R1106" s="21">
        <f t="shared" si="88"/>
        <v>324</v>
      </c>
      <c r="S1106" s="21">
        <v>0</v>
      </c>
      <c r="T1106" s="290">
        <f t="shared" si="89"/>
        <v>4248</v>
      </c>
      <c r="U1106" s="35">
        <v>9</v>
      </c>
      <c r="V1106" s="5">
        <v>3919</v>
      </c>
      <c r="W1106" s="20">
        <f>VLOOKUP(V1106,'MASTER PUR-HSN'!$A$4:$E$506,5,FALSE)</f>
        <v>18</v>
      </c>
      <c r="X1106" s="12" t="s">
        <v>1482</v>
      </c>
      <c r="Y1106" s="41" t="str">
        <f>VLOOKUP(C1106,'MASTER PURCHASE PARTY'!$B$4:$E$50002,4,FALSE)</f>
        <v>Local</v>
      </c>
    </row>
    <row r="1107" spans="1:25">
      <c r="A1107" s="45">
        <v>43678</v>
      </c>
      <c r="B1107" s="35">
        <v>128</v>
      </c>
      <c r="C1107" s="50" t="s">
        <v>786</v>
      </c>
      <c r="D1107" s="41" t="str">
        <f>VLOOKUP(C1107,'MASTER PURCHASE PARTY'!$B$4:$E$50002,2,FALSE)</f>
        <v>27AAECM8871A1ZF</v>
      </c>
      <c r="E1107" s="51">
        <v>192004831</v>
      </c>
      <c r="F1107" s="69">
        <v>43701</v>
      </c>
      <c r="G1107" s="324"/>
      <c r="H1107" s="49"/>
      <c r="I1107" s="49"/>
      <c r="J1107" s="49"/>
      <c r="K1107" s="327"/>
      <c r="L1107" s="315" t="s">
        <v>787</v>
      </c>
      <c r="M1107" s="12" t="s">
        <v>1545</v>
      </c>
      <c r="N1107" s="293">
        <v>24768.32</v>
      </c>
      <c r="O1107" s="20">
        <f t="shared" si="85"/>
        <v>6935.1296000000002</v>
      </c>
      <c r="P1107" s="21">
        <f t="shared" si="86"/>
        <v>0</v>
      </c>
      <c r="Q1107" s="21">
        <f t="shared" si="87"/>
        <v>3467.5648000000001</v>
      </c>
      <c r="R1107" s="21">
        <f t="shared" si="88"/>
        <v>3467.5648000000001</v>
      </c>
      <c r="S1107" s="21">
        <v>0</v>
      </c>
      <c r="T1107" s="290">
        <f>+S1107+R1107+Q1107+P1107+N1107-0.01</f>
        <v>31703.439600000002</v>
      </c>
      <c r="U1107" s="35">
        <v>17</v>
      </c>
      <c r="V1107" s="5">
        <v>87089900</v>
      </c>
      <c r="W1107" s="20">
        <f>VLOOKUP(V1107,'MASTER PUR-HSN'!$A$4:$E$506,5,FALSE)</f>
        <v>28</v>
      </c>
      <c r="X1107" s="12" t="s">
        <v>1482</v>
      </c>
      <c r="Y1107" s="41" t="str">
        <f>VLOOKUP(C1107,'MASTER PURCHASE PARTY'!$B$4:$E$50002,4,FALSE)</f>
        <v>Local</v>
      </c>
    </row>
    <row r="1108" spans="1:25">
      <c r="A1108" s="45">
        <v>43678</v>
      </c>
      <c r="B1108" s="35">
        <v>129</v>
      </c>
      <c r="C1108" s="50" t="s">
        <v>873</v>
      </c>
      <c r="D1108" s="41" t="str">
        <f>VLOOKUP(C1108,'MASTER PURCHASE PARTY'!$B$4:$E$50002,2,FALSE)</f>
        <v>27AACFA1881H1ZL</v>
      </c>
      <c r="E1108" s="51">
        <v>11211</v>
      </c>
      <c r="F1108" s="69">
        <v>43701</v>
      </c>
      <c r="G1108" s="324"/>
      <c r="H1108" s="49"/>
      <c r="I1108" s="49"/>
      <c r="J1108" s="49"/>
      <c r="K1108" s="327"/>
      <c r="L1108" s="35" t="s">
        <v>787</v>
      </c>
      <c r="M1108" s="12" t="s">
        <v>1545</v>
      </c>
      <c r="N1108" s="293">
        <v>4958.5</v>
      </c>
      <c r="O1108" s="20">
        <f t="shared" ref="O1108" si="90">+P1108+Q1108+R1108+S1108</f>
        <v>1388.38</v>
      </c>
      <c r="P1108" s="21">
        <f t="shared" ref="P1108" si="91">+IF(Y1108="oms",N1108/100*W1108,0)</f>
        <v>0</v>
      </c>
      <c r="Q1108" s="21">
        <f t="shared" ref="Q1108" si="92">+IF(Y1108="local",N1108/100*W1108/2,0)</f>
        <v>694.19</v>
      </c>
      <c r="R1108" s="21">
        <f t="shared" ref="R1108" si="93">+IF(Y1108="local",N1108/100*W1108/2,0)</f>
        <v>694.19</v>
      </c>
      <c r="S1108" s="21">
        <v>0</v>
      </c>
      <c r="T1108" s="290">
        <f t="shared" ref="T1108" si="94">+S1108+R1108+Q1108+P1108+N1108</f>
        <v>6346.88</v>
      </c>
      <c r="U1108" s="35">
        <v>1825</v>
      </c>
      <c r="V1108" s="5">
        <v>87141900</v>
      </c>
      <c r="W1108" s="20">
        <f>VLOOKUP(V1108,'MASTER PUR-HSN'!$A$4:$E$506,5,FALSE)</f>
        <v>28</v>
      </c>
      <c r="X1108" s="12" t="s">
        <v>1482</v>
      </c>
      <c r="Y1108" s="41" t="str">
        <f>VLOOKUP(C1108,'MASTER PURCHASE PARTY'!$B$4:$E$50002,4,FALSE)</f>
        <v>Local</v>
      </c>
    </row>
    <row r="1109" spans="1:25">
      <c r="A1109" s="199">
        <v>43678</v>
      </c>
      <c r="B1109" s="315">
        <v>130</v>
      </c>
      <c r="C1109" s="74" t="s">
        <v>1298</v>
      </c>
      <c r="D1109" s="77" t="s">
        <v>1299</v>
      </c>
      <c r="E1109" s="76" t="s">
        <v>1957</v>
      </c>
      <c r="F1109" s="69">
        <v>43700</v>
      </c>
      <c r="G1109" s="324"/>
      <c r="H1109" s="49"/>
      <c r="I1109" s="49"/>
      <c r="J1109" s="49"/>
      <c r="K1109" s="327"/>
      <c r="L1109" s="35" t="s">
        <v>787</v>
      </c>
      <c r="M1109" s="12" t="s">
        <v>1545</v>
      </c>
      <c r="N1109" s="293">
        <v>1080</v>
      </c>
      <c r="O1109" s="20">
        <f t="shared" ref="O1109" si="95">+P1109+Q1109+R1109+S1109</f>
        <v>194.4</v>
      </c>
      <c r="P1109" s="21">
        <f t="shared" ref="P1109" si="96">+IF(Y1109="oms",N1109/100*W1109,0)</f>
        <v>0</v>
      </c>
      <c r="Q1109" s="21">
        <f t="shared" ref="Q1109" si="97">+IF(Y1109="local",N1109/100*W1109/2,0)</f>
        <v>97.2</v>
      </c>
      <c r="R1109" s="21">
        <f t="shared" ref="R1109" si="98">+IF(Y1109="local",N1109/100*W1109/2,0)</f>
        <v>97.2</v>
      </c>
      <c r="S1109" s="21">
        <v>0</v>
      </c>
      <c r="T1109" s="298">
        <f>+S1109+R1109+Q1109+P1109+N1109+0.1</f>
        <v>1274.5</v>
      </c>
      <c r="U1109" s="35">
        <v>1825</v>
      </c>
      <c r="V1109" s="5">
        <v>3917</v>
      </c>
      <c r="W1109" s="20">
        <f>VLOOKUP(V1109,'MASTER PUR-HSN'!$A$4:$E$506,5,FALSE)</f>
        <v>18</v>
      </c>
      <c r="X1109" s="12" t="s">
        <v>1482</v>
      </c>
      <c r="Y1109" s="41" t="str">
        <f>VLOOKUP(C1109,'MASTER PURCHASE PARTY'!$B$4:$E$50002,4,FALSE)</f>
        <v>Local</v>
      </c>
    </row>
    <row r="1110" spans="1:25">
      <c r="C1110" s="74" t="s">
        <v>1298</v>
      </c>
      <c r="D1110" s="77" t="s">
        <v>1299</v>
      </c>
      <c r="E1110" s="76" t="s">
        <v>1957</v>
      </c>
      <c r="F1110" s="69">
        <v>43700</v>
      </c>
      <c r="G1110" s="324"/>
      <c r="H1110" s="49"/>
      <c r="I1110" s="49"/>
      <c r="J1110" s="49"/>
      <c r="K1110" s="327"/>
      <c r="L1110" s="35" t="s">
        <v>787</v>
      </c>
      <c r="M1110" s="12" t="s">
        <v>1545</v>
      </c>
      <c r="N1110" s="293">
        <f>300+180</f>
        <v>480</v>
      </c>
      <c r="O1110" s="20">
        <f t="shared" ref="O1110:O1112" si="99">+P1110+Q1110+R1110+S1110</f>
        <v>86.399999999999991</v>
      </c>
      <c r="P1110" s="21">
        <f t="shared" ref="P1110:P1112" si="100">+IF(Y1110="oms",N1110/100*W1110,0)</f>
        <v>0</v>
      </c>
      <c r="Q1110" s="21">
        <f t="shared" ref="Q1110:Q1112" si="101">+IF(Y1110="local",N1110/100*W1110/2,0)</f>
        <v>43.199999999999996</v>
      </c>
      <c r="R1110" s="21">
        <f t="shared" ref="R1110:R1112" si="102">+IF(Y1110="local",N1110/100*W1110/2,0)</f>
        <v>43.199999999999996</v>
      </c>
      <c r="S1110" s="21">
        <v>0</v>
      </c>
      <c r="T1110" s="298">
        <f>+S1110+R1110+Q1110+P1110+N1110+0.1</f>
        <v>566.5</v>
      </c>
      <c r="U1110" s="35">
        <v>1825</v>
      </c>
      <c r="V1110" s="5">
        <v>3917</v>
      </c>
      <c r="W1110" s="20">
        <f>VLOOKUP(V1110,'MASTER PUR-HSN'!$A$4:$E$506,5,FALSE)</f>
        <v>18</v>
      </c>
      <c r="X1110" s="12" t="s">
        <v>1482</v>
      </c>
      <c r="Y1110" s="41" t="str">
        <f>VLOOKUP(C1110,'MASTER PURCHASE PARTY'!$B$4:$E$50002,4,FALSE)</f>
        <v>Local</v>
      </c>
    </row>
    <row r="1111" spans="1:25">
      <c r="A1111" s="199">
        <v>43678</v>
      </c>
      <c r="B1111" s="315">
        <v>131</v>
      </c>
      <c r="C1111" s="50" t="s">
        <v>796</v>
      </c>
      <c r="D1111" s="41" t="str">
        <f>VLOOKUP(C1111,'MASTER PURCHASE PARTY'!$B$4:$E$50002,2,FALSE)</f>
        <v>27AAMFC2124K1ZG</v>
      </c>
      <c r="E1111" s="51">
        <v>1242</v>
      </c>
      <c r="F1111" s="69">
        <v>43701</v>
      </c>
      <c r="G1111" s="324"/>
      <c r="H1111" s="49"/>
      <c r="I1111" s="49"/>
      <c r="J1111" s="49"/>
      <c r="K1111" s="327"/>
      <c r="L1111" s="35" t="s">
        <v>787</v>
      </c>
      <c r="M1111" s="12" t="s">
        <v>1545</v>
      </c>
      <c r="N1111" s="293">
        <v>1358.1</v>
      </c>
      <c r="O1111" s="20">
        <f t="shared" si="99"/>
        <v>244.458</v>
      </c>
      <c r="P1111" s="21">
        <f t="shared" si="100"/>
        <v>0</v>
      </c>
      <c r="Q1111" s="21">
        <f t="shared" si="101"/>
        <v>122.229</v>
      </c>
      <c r="R1111" s="21">
        <f t="shared" si="102"/>
        <v>122.229</v>
      </c>
      <c r="S1111" s="21">
        <v>0</v>
      </c>
      <c r="T1111" s="290">
        <f t="shared" ref="T1111:T1112" si="103">+S1111+R1111+Q1111+P1111+N1111</f>
        <v>1602.558</v>
      </c>
      <c r="U1111" s="35">
        <v>1006</v>
      </c>
      <c r="V1111" s="5">
        <v>4811</v>
      </c>
      <c r="W1111" s="20">
        <f>VLOOKUP(V1111,'MASTER PUR-HSN'!$A$4:$E$506,5,FALSE)</f>
        <v>18</v>
      </c>
      <c r="X1111" s="12" t="s">
        <v>1482</v>
      </c>
      <c r="Y1111" s="41" t="str">
        <f>VLOOKUP(C1111,'MASTER PURCHASE PARTY'!$B$4:$E$50002,4,FALSE)</f>
        <v>Local</v>
      </c>
    </row>
    <row r="1112" spans="1:25">
      <c r="A1112" s="199">
        <v>43678</v>
      </c>
      <c r="B1112" s="35">
        <v>132</v>
      </c>
      <c r="C1112" s="50" t="s">
        <v>873</v>
      </c>
      <c r="D1112" s="41" t="str">
        <f>VLOOKUP(C1112,'MASTER PURCHASE PARTY'!$B$4:$E$50002,2,FALSE)</f>
        <v>27AACFA1881H1ZL</v>
      </c>
      <c r="E1112" s="51">
        <v>11229</v>
      </c>
      <c r="F1112" s="69">
        <v>43703</v>
      </c>
      <c r="G1112" s="324"/>
      <c r="H1112" s="49"/>
      <c r="I1112" s="49"/>
      <c r="J1112" s="49"/>
      <c r="K1112" s="327"/>
      <c r="L1112" s="35" t="s">
        <v>787</v>
      </c>
      <c r="M1112" s="12" t="s">
        <v>1545</v>
      </c>
      <c r="N1112" s="293">
        <v>6568.8</v>
      </c>
      <c r="O1112" s="20">
        <f t="shared" si="99"/>
        <v>1839.2640000000001</v>
      </c>
      <c r="P1112" s="21">
        <f t="shared" si="100"/>
        <v>0</v>
      </c>
      <c r="Q1112" s="21">
        <f t="shared" si="101"/>
        <v>919.63200000000006</v>
      </c>
      <c r="R1112" s="21">
        <f t="shared" si="102"/>
        <v>919.63200000000006</v>
      </c>
      <c r="S1112" s="21">
        <v>0</v>
      </c>
      <c r="T1112" s="290">
        <f t="shared" si="103"/>
        <v>8408.0640000000003</v>
      </c>
      <c r="U1112" s="35">
        <f>1680+800</f>
        <v>2480</v>
      </c>
      <c r="V1112" s="5">
        <v>87141900</v>
      </c>
      <c r="W1112" s="20">
        <f>VLOOKUP(V1112,'MASTER PUR-HSN'!$A$4:$E$506,5,FALSE)</f>
        <v>28</v>
      </c>
      <c r="X1112" s="12" t="s">
        <v>1482</v>
      </c>
      <c r="Y1112" s="41" t="str">
        <f>VLOOKUP(C1112,'MASTER PURCHASE PARTY'!$B$4:$E$50002,4,FALSE)</f>
        <v>Local</v>
      </c>
    </row>
    <row r="1113" spans="1:25">
      <c r="A1113" s="199">
        <v>43678</v>
      </c>
      <c r="B1113" s="35">
        <v>133</v>
      </c>
      <c r="C1113" s="50" t="s">
        <v>796</v>
      </c>
      <c r="D1113" s="41" t="str">
        <f>VLOOKUP(C1113,'MASTER PURCHASE PARTY'!$B$4:$E$50002,2,FALSE)</f>
        <v>27AAMFC2124K1ZG</v>
      </c>
      <c r="E1113" s="51">
        <v>1245</v>
      </c>
      <c r="F1113" s="69">
        <v>43703</v>
      </c>
      <c r="G1113" s="324"/>
      <c r="H1113" s="49"/>
      <c r="I1113" s="49"/>
      <c r="J1113" s="49"/>
      <c r="K1113" s="327"/>
      <c r="L1113" s="35" t="s">
        <v>787</v>
      </c>
      <c r="M1113" s="12" t="s">
        <v>1545</v>
      </c>
      <c r="N1113" s="293">
        <v>15600</v>
      </c>
      <c r="O1113" s="20">
        <f t="shared" ref="O1113:O1114" si="104">+P1113+Q1113+R1113+S1113</f>
        <v>2808</v>
      </c>
      <c r="P1113" s="21">
        <f t="shared" ref="P1113:P1114" si="105">+IF(Y1113="oms",N1113/100*W1113,0)</f>
        <v>0</v>
      </c>
      <c r="Q1113" s="21">
        <f t="shared" ref="Q1113" si="106">+IF(Y1113="local",N1113/100*W1113/2,0)</f>
        <v>1404</v>
      </c>
      <c r="R1113" s="21">
        <f t="shared" ref="R1113" si="107">+IF(Y1113="local",N1113/100*W1113/2,0)</f>
        <v>1404</v>
      </c>
      <c r="S1113" s="21">
        <v>0</v>
      </c>
      <c r="T1113" s="290">
        <f t="shared" ref="T1113:T1114" si="108">+S1113+R1113+Q1113+P1113+N1113</f>
        <v>18408</v>
      </c>
      <c r="U1113" s="35">
        <v>39</v>
      </c>
      <c r="V1113" s="5">
        <v>3919</v>
      </c>
      <c r="W1113" s="20">
        <f>VLOOKUP(V1113,'MASTER PUR-HSN'!$A$4:$E$506,5,FALSE)</f>
        <v>18</v>
      </c>
      <c r="X1113" s="12" t="s">
        <v>1482</v>
      </c>
      <c r="Y1113" s="41" t="str">
        <f>VLOOKUP(C1113,'MASTER PURCHASE PARTY'!$B$4:$E$50002,4,FALSE)</f>
        <v>Local</v>
      </c>
    </row>
    <row r="1114" spans="1:25">
      <c r="A1114" s="199">
        <v>43678</v>
      </c>
      <c r="B1114" s="35">
        <v>134</v>
      </c>
      <c r="C1114" s="50" t="s">
        <v>789</v>
      </c>
      <c r="D1114" s="41" t="str">
        <f>VLOOKUP(C1114,'MASTER PURCHASE PARTY'!$B$4:$E$50002,2,FALSE)</f>
        <v>27AAACT1848E1ZH</v>
      </c>
      <c r="E1114" s="56" t="s">
        <v>1958</v>
      </c>
      <c r="F1114" s="69">
        <v>43703</v>
      </c>
      <c r="G1114" s="324"/>
      <c r="H1114" s="49"/>
      <c r="I1114" s="49"/>
      <c r="J1114" s="49"/>
      <c r="K1114" s="327"/>
      <c r="L1114" s="35" t="s">
        <v>787</v>
      </c>
      <c r="M1114" s="12" t="s">
        <v>1545</v>
      </c>
      <c r="N1114" s="293">
        <v>7215.36</v>
      </c>
      <c r="O1114" s="20">
        <f t="shared" si="104"/>
        <v>2020.0008</v>
      </c>
      <c r="P1114" s="21">
        <f t="shared" si="105"/>
        <v>0</v>
      </c>
      <c r="Q1114" s="21">
        <f>+IF(Y1114="local",N1114/100*W1114/2,0)-0.15</f>
        <v>1010.0004</v>
      </c>
      <c r="R1114" s="21">
        <f>+IF(Y1114="local",N1114/100*W1114/2,0)-0.15</f>
        <v>1010.0004</v>
      </c>
      <c r="S1114" s="21">
        <v>0</v>
      </c>
      <c r="T1114" s="290">
        <f t="shared" si="108"/>
        <v>9235.3608000000004</v>
      </c>
      <c r="U1114" s="35">
        <v>48</v>
      </c>
      <c r="V1114" s="5">
        <v>87089900</v>
      </c>
      <c r="W1114" s="20">
        <f>VLOOKUP(V1114,'MASTER PUR-HSN'!$A$4:$E$506,5,FALSE)</f>
        <v>28</v>
      </c>
      <c r="X1114" s="12" t="s">
        <v>1482</v>
      </c>
      <c r="Y1114" s="41" t="str">
        <f>VLOOKUP(C1114,'MASTER PURCHASE PARTY'!$B$4:$E$50002,4,FALSE)</f>
        <v>Local</v>
      </c>
    </row>
    <row r="1115" spans="1:25">
      <c r="A1115" s="199">
        <v>43678</v>
      </c>
      <c r="B1115" s="35">
        <v>135</v>
      </c>
      <c r="C1115" s="50" t="s">
        <v>789</v>
      </c>
      <c r="D1115" s="41" t="str">
        <f>VLOOKUP(C1115,'MASTER PURCHASE PARTY'!$B$4:$E$50002,2,FALSE)</f>
        <v>27AAACT1848E1ZH</v>
      </c>
      <c r="E1115" s="56" t="s">
        <v>1959</v>
      </c>
      <c r="F1115" s="69">
        <v>43703</v>
      </c>
      <c r="G1115" s="324"/>
      <c r="H1115" s="49"/>
      <c r="I1115" s="49"/>
      <c r="J1115" s="49"/>
      <c r="K1115" s="327"/>
      <c r="L1115" s="35" t="s">
        <v>787</v>
      </c>
      <c r="M1115" s="12" t="s">
        <v>1545</v>
      </c>
      <c r="N1115" s="293">
        <v>1249</v>
      </c>
      <c r="O1115" s="20">
        <f t="shared" ref="O1115:O1116" si="109">+P1115+Q1115+R1115+S1115</f>
        <v>350</v>
      </c>
      <c r="P1115" s="21">
        <f t="shared" ref="P1115:P1116" si="110">+IF(Y1115="oms",N1115/100*W1115,0)</f>
        <v>0</v>
      </c>
      <c r="Q1115" s="21">
        <f>+IF(Y1115="local",N1115/100*W1115/2,0)+0.14</f>
        <v>175</v>
      </c>
      <c r="R1115" s="21">
        <f>+IF(Y1115="local",N1115/100*W1115/2,0)+0.14</f>
        <v>175</v>
      </c>
      <c r="S1115" s="21">
        <v>0</v>
      </c>
      <c r="T1115" s="290">
        <f t="shared" ref="T1115:T1116" si="111">+S1115+R1115+Q1115+P1115+N1115</f>
        <v>1599</v>
      </c>
      <c r="U1115" s="35">
        <v>48</v>
      </c>
      <c r="V1115" s="5">
        <v>87089900</v>
      </c>
      <c r="W1115" s="20">
        <f>VLOOKUP(V1115,'MASTER PUR-HSN'!$A$4:$E$506,5,FALSE)</f>
        <v>28</v>
      </c>
      <c r="X1115" s="12" t="s">
        <v>1482</v>
      </c>
      <c r="Y1115" s="41" t="str">
        <f>VLOOKUP(C1115,'MASTER PURCHASE PARTY'!$B$4:$E$50002,4,FALSE)</f>
        <v>Local</v>
      </c>
    </row>
    <row r="1116" spans="1:25">
      <c r="A1116" s="199">
        <v>43678</v>
      </c>
      <c r="B1116" s="35">
        <v>136</v>
      </c>
      <c r="C1116" s="50" t="s">
        <v>873</v>
      </c>
      <c r="D1116" s="41" t="str">
        <f>VLOOKUP(C1116,'MASTER PURCHASE PARTY'!$B$4:$E$50002,2,FALSE)</f>
        <v>27AACFA1881H1ZL</v>
      </c>
      <c r="E1116" s="51">
        <v>11274</v>
      </c>
      <c r="F1116" s="69">
        <v>43704</v>
      </c>
      <c r="G1116" s="324"/>
      <c r="H1116" s="49"/>
      <c r="I1116" s="49"/>
      <c r="J1116" s="49"/>
      <c r="K1116" s="327"/>
      <c r="L1116" s="35" t="s">
        <v>787</v>
      </c>
      <c r="M1116" s="12" t="s">
        <v>1545</v>
      </c>
      <c r="N1116" s="293">
        <v>11970</v>
      </c>
      <c r="O1116" s="20">
        <f t="shared" si="109"/>
        <v>3351.6</v>
      </c>
      <c r="P1116" s="21">
        <f t="shared" si="110"/>
        <v>0</v>
      </c>
      <c r="Q1116" s="21">
        <f t="shared" ref="Q1116" si="112">+IF(Y1116="local",N1116/100*W1116/2,0)</f>
        <v>1675.8</v>
      </c>
      <c r="R1116" s="21">
        <f t="shared" ref="R1116" si="113">+IF(Y1116="local",N1116/100*W1116/2,0)</f>
        <v>1675.8</v>
      </c>
      <c r="S1116" s="21">
        <v>0</v>
      </c>
      <c r="T1116" s="290">
        <f t="shared" si="111"/>
        <v>15321.6</v>
      </c>
      <c r="U1116" s="35">
        <v>3800</v>
      </c>
      <c r="V1116" s="5">
        <v>87141900</v>
      </c>
      <c r="W1116" s="20">
        <f>VLOOKUP(V1116,'MASTER PUR-HSN'!$A$4:$E$506,5,FALSE)</f>
        <v>28</v>
      </c>
      <c r="X1116" s="12" t="s">
        <v>1482</v>
      </c>
      <c r="Y1116" s="41" t="str">
        <f>VLOOKUP(C1116,'MASTER PURCHASE PARTY'!$B$4:$E$50002,4,FALSE)</f>
        <v>Local</v>
      </c>
    </row>
    <row r="1117" spans="1:25">
      <c r="A1117" s="199">
        <v>43678</v>
      </c>
      <c r="B1117" s="35">
        <v>137</v>
      </c>
      <c r="C1117" s="50" t="s">
        <v>789</v>
      </c>
      <c r="D1117" s="41" t="str">
        <f>VLOOKUP(C1117,'MASTER PURCHASE PARTY'!$B$4:$E$50002,2,FALSE)</f>
        <v>27AAACT1848E1ZH</v>
      </c>
      <c r="E1117" s="56" t="s">
        <v>1960</v>
      </c>
      <c r="F1117" s="69">
        <v>43704</v>
      </c>
      <c r="G1117" s="324"/>
      <c r="H1117" s="49"/>
      <c r="I1117" s="49"/>
      <c r="J1117" s="49"/>
      <c r="K1117" s="327"/>
      <c r="L1117" s="35" t="s">
        <v>787</v>
      </c>
      <c r="M1117" s="12" t="s">
        <v>1545</v>
      </c>
      <c r="N1117" s="293">
        <v>11252</v>
      </c>
      <c r="O1117" s="20">
        <f t="shared" ref="O1117:O1118" si="114">+P1117+Q1117+R1117+S1117</f>
        <v>3150</v>
      </c>
      <c r="P1117" s="21">
        <f t="shared" ref="P1117:P1118" si="115">+IF(Y1117="oms",N1117/100*W1117,0)</f>
        <v>0</v>
      </c>
      <c r="Q1117" s="21">
        <f>+IF(Y1117="local",N1117/100*W1117/2,0)-0.28</f>
        <v>1575</v>
      </c>
      <c r="R1117" s="21">
        <f>+IF(Y1117="local",N1117/100*W1117/2,0)-0.28</f>
        <v>1575</v>
      </c>
      <c r="S1117" s="21">
        <v>0</v>
      </c>
      <c r="T1117" s="290">
        <f t="shared" ref="T1117:T1118" si="116">+S1117+R1117+Q1117+P1117+N1117</f>
        <v>14402</v>
      </c>
      <c r="U1117" s="35">
        <v>80</v>
      </c>
      <c r="V1117" s="5">
        <v>87089900</v>
      </c>
      <c r="W1117" s="20">
        <f>VLOOKUP(V1117,'MASTER PUR-HSN'!$A$4:$E$506,5,FALSE)</f>
        <v>28</v>
      </c>
      <c r="X1117" s="12" t="s">
        <v>1482</v>
      </c>
      <c r="Y1117" s="41" t="str">
        <f>VLOOKUP(C1117,'MASTER PURCHASE PARTY'!$B$4:$E$50002,4,FALSE)</f>
        <v>Local</v>
      </c>
    </row>
    <row r="1118" spans="1:25">
      <c r="A1118" s="199">
        <v>43678</v>
      </c>
      <c r="B1118" s="35">
        <v>138</v>
      </c>
      <c r="C1118" s="50" t="s">
        <v>873</v>
      </c>
      <c r="D1118" s="41" t="str">
        <f>VLOOKUP(C1118,'MASTER PURCHASE PARTY'!$B$4:$E$50002,2,FALSE)</f>
        <v>27AACFA1881H1ZL</v>
      </c>
      <c r="E1118" s="51">
        <v>11318</v>
      </c>
      <c r="F1118" s="69">
        <v>43705</v>
      </c>
      <c r="G1118" s="324"/>
      <c r="H1118" s="49"/>
      <c r="I1118" s="49"/>
      <c r="J1118" s="49"/>
      <c r="K1118" s="327"/>
      <c r="L1118" s="35" t="s">
        <v>787</v>
      </c>
      <c r="M1118" s="12" t="s">
        <v>1545</v>
      </c>
      <c r="N1118" s="293">
        <v>10395</v>
      </c>
      <c r="O1118" s="20">
        <f t="shared" si="114"/>
        <v>2910.6</v>
      </c>
      <c r="P1118" s="21">
        <f t="shared" si="115"/>
        <v>0</v>
      </c>
      <c r="Q1118" s="21">
        <f t="shared" ref="Q1118" si="117">+IF(Y1118="local",N1118/100*W1118/2,0)</f>
        <v>1455.3</v>
      </c>
      <c r="R1118" s="21">
        <f t="shared" ref="R1118" si="118">+IF(Y1118="local",N1118/100*W1118/2,0)</f>
        <v>1455.3</v>
      </c>
      <c r="S1118" s="21">
        <v>0</v>
      </c>
      <c r="T1118" s="290">
        <f t="shared" si="116"/>
        <v>13305.6</v>
      </c>
      <c r="U1118" s="35">
        <v>3300</v>
      </c>
      <c r="V1118" s="5">
        <v>87141900</v>
      </c>
      <c r="W1118" s="20">
        <f>VLOOKUP(V1118,'MASTER PUR-HSN'!$A$4:$E$506,5,FALSE)</f>
        <v>28</v>
      </c>
      <c r="X1118" s="12" t="s">
        <v>1482</v>
      </c>
      <c r="Y1118" s="41" t="str">
        <f>VLOOKUP(C1118,'MASTER PURCHASE PARTY'!$B$4:$E$50002,4,FALSE)</f>
        <v>Local</v>
      </c>
    </row>
    <row r="1119" spans="1:25">
      <c r="A1119" s="199">
        <v>43678</v>
      </c>
      <c r="B1119" s="35">
        <v>139</v>
      </c>
      <c r="C1119" s="50" t="s">
        <v>1066</v>
      </c>
      <c r="D1119" s="41" t="str">
        <f>VLOOKUP(C1119,'MASTER PURCHASE PARTY'!$B$4:$E$50002,2,FALSE)</f>
        <v>27ACIPD7822K1ZF</v>
      </c>
      <c r="E1119" s="56" t="s">
        <v>1961</v>
      </c>
      <c r="F1119" s="69">
        <v>43703</v>
      </c>
      <c r="G1119" s="324"/>
      <c r="H1119" s="49"/>
      <c r="I1119" s="49"/>
      <c r="J1119" s="49"/>
      <c r="K1119" s="327"/>
      <c r="L1119" s="35" t="s">
        <v>787</v>
      </c>
      <c r="M1119" s="12" t="s">
        <v>1545</v>
      </c>
      <c r="N1119" s="293">
        <v>27500</v>
      </c>
      <c r="O1119" s="20">
        <f>+P1119+Q1119+R1119+S1119</f>
        <v>4950</v>
      </c>
      <c r="P1119" s="21">
        <f>+IF(Y1119="oms",N1119/100*W1119,0)</f>
        <v>0</v>
      </c>
      <c r="Q1119" s="21">
        <f>+IF(Y1119="local",N1119/100*W1119/2,0)</f>
        <v>2475</v>
      </c>
      <c r="R1119" s="21">
        <f>+IF(Y1119="local",N1119/100*W1119/2,0)</f>
        <v>2475</v>
      </c>
      <c r="S1119" s="21">
        <v>0</v>
      </c>
      <c r="T1119" s="290">
        <f>+S1119+R1119+Q1119+P1119+N1119</f>
        <v>32450</v>
      </c>
      <c r="U1119" s="35">
        <v>50</v>
      </c>
      <c r="V1119" s="5">
        <v>84778090</v>
      </c>
      <c r="W1119" s="20">
        <f>VLOOKUP(V1119,'MASTER PUR-HSN'!$A$4:$E$506,5,FALSE)</f>
        <v>18</v>
      </c>
      <c r="X1119" s="12" t="s">
        <v>1482</v>
      </c>
      <c r="Y1119" s="41" t="str">
        <f>VLOOKUP(C1119,'MASTER PURCHASE PARTY'!$B$4:$E$50002,4,FALSE)</f>
        <v>Local</v>
      </c>
    </row>
    <row r="1120" spans="1:25">
      <c r="A1120" s="199">
        <v>43678</v>
      </c>
      <c r="B1120" s="35">
        <v>140</v>
      </c>
      <c r="C1120" s="50" t="s">
        <v>1066</v>
      </c>
      <c r="D1120" s="41" t="str">
        <f>VLOOKUP(C1120,'MASTER PURCHASE PARTY'!$B$4:$E$50002,2,FALSE)</f>
        <v>27ACIPD7822K1ZF</v>
      </c>
      <c r="E1120" s="56" t="s">
        <v>1962</v>
      </c>
      <c r="F1120" s="69">
        <v>43703</v>
      </c>
      <c r="K1120" s="315"/>
      <c r="L1120" s="35" t="s">
        <v>787</v>
      </c>
      <c r="M1120" s="12" t="s">
        <v>1545</v>
      </c>
      <c r="N1120" s="293">
        <v>2500</v>
      </c>
      <c r="O1120" s="20">
        <f>+P1120+Q1120+R1120+S1120</f>
        <v>450</v>
      </c>
      <c r="P1120" s="21">
        <f>+IF(Y1120="oms",N1120/100*W1120,0)</f>
        <v>0</v>
      </c>
      <c r="Q1120" s="21">
        <f>+IF(Y1120="local",N1120/100*W1120/2,0)</f>
        <v>225</v>
      </c>
      <c r="R1120" s="21">
        <f>+IF(Y1120="local",N1120/100*W1120/2,0)</f>
        <v>225</v>
      </c>
      <c r="S1120" s="21">
        <v>0</v>
      </c>
      <c r="T1120" s="290">
        <f>+S1120+R1120+Q1120+P1120+N1120</f>
        <v>2950</v>
      </c>
      <c r="U1120" s="35">
        <v>25</v>
      </c>
      <c r="V1120" s="5">
        <v>84778090</v>
      </c>
      <c r="W1120" s="20">
        <f>VLOOKUP(V1120,'MASTER PUR-HSN'!$A$4:$E$506,5,FALSE)</f>
        <v>18</v>
      </c>
      <c r="X1120" s="12" t="s">
        <v>1482</v>
      </c>
      <c r="Y1120" s="41" t="str">
        <f>VLOOKUP(C1120,'MASTER PURCHASE PARTY'!$B$4:$E$50002,4,FALSE)</f>
        <v>Local</v>
      </c>
    </row>
    <row r="1121" spans="1:25">
      <c r="A1121" s="199">
        <v>43678</v>
      </c>
      <c r="B1121" s="35">
        <v>141</v>
      </c>
      <c r="C1121" s="50" t="s">
        <v>1066</v>
      </c>
      <c r="D1121" s="41" t="str">
        <f>VLOOKUP(C1121,'MASTER PURCHASE PARTY'!$B$4:$E$50002,2,FALSE)</f>
        <v>27ACIPD7822K1ZF</v>
      </c>
      <c r="E1121" s="56" t="s">
        <v>1963</v>
      </c>
      <c r="F1121" s="69">
        <v>43703</v>
      </c>
      <c r="K1121" s="315"/>
      <c r="L1121" s="35" t="s">
        <v>787</v>
      </c>
      <c r="M1121" s="12" t="s">
        <v>1545</v>
      </c>
      <c r="N1121" s="293">
        <v>19500</v>
      </c>
      <c r="O1121" s="20">
        <f>+P1121+Q1121+R1121+S1121</f>
        <v>3510</v>
      </c>
      <c r="P1121" s="21">
        <f>+IF(Y1121="oms",N1121/100*W1121,0)</f>
        <v>0</v>
      </c>
      <c r="Q1121" s="21">
        <f>+IF(Y1121="local",N1121/100*W1121/2,0)</f>
        <v>1755</v>
      </c>
      <c r="R1121" s="21">
        <f>+IF(Y1121="local",N1121/100*W1121/2,0)</f>
        <v>1755</v>
      </c>
      <c r="S1121" s="21">
        <v>0</v>
      </c>
      <c r="T1121" s="290">
        <f>+S1121+R1121+Q1121+P1121+N1121</f>
        <v>23010</v>
      </c>
      <c r="U1121" s="35">
        <v>30</v>
      </c>
      <c r="V1121" s="5">
        <v>7318</v>
      </c>
      <c r="W1121" s="20">
        <f>VLOOKUP(V1121,'MASTER PUR-HSN'!$A$4:$E$506,5,FALSE)</f>
        <v>18</v>
      </c>
      <c r="X1121" s="12" t="s">
        <v>1482</v>
      </c>
      <c r="Y1121" s="41" t="str">
        <f>VLOOKUP(C1121,'MASTER PURCHASE PARTY'!$B$4:$E$50002,4,FALSE)</f>
        <v>Local</v>
      </c>
    </row>
    <row r="1122" spans="1:25">
      <c r="A1122" s="199">
        <v>43678</v>
      </c>
      <c r="B1122" s="63">
        <v>142</v>
      </c>
      <c r="C1122" s="315" t="s">
        <v>1970</v>
      </c>
      <c r="D1122" s="41" t="s">
        <v>1964</v>
      </c>
      <c r="E1122" s="75" t="s">
        <v>1966</v>
      </c>
      <c r="F1122" s="69">
        <v>43694</v>
      </c>
      <c r="K1122" s="315"/>
      <c r="L1122" s="35" t="s">
        <v>787</v>
      </c>
      <c r="M1122" s="12" t="s">
        <v>1545</v>
      </c>
      <c r="N1122" s="293">
        <v>7250</v>
      </c>
      <c r="O1122" s="20">
        <f>+P1122+Q1122+R1122+S1122</f>
        <v>1305</v>
      </c>
      <c r="P1122" s="21">
        <f>+IF(Y1122="oms",N1122/100*W1122,0)</f>
        <v>1305</v>
      </c>
      <c r="Q1122" s="21">
        <f>+IF(Y1122="local",N1122/100*W1122/2,0)</f>
        <v>0</v>
      </c>
      <c r="R1122" s="21">
        <f>+IF(Y1122="local",N1122/100*W1122/2,0)</f>
        <v>0</v>
      </c>
      <c r="S1122" s="21">
        <v>0</v>
      </c>
      <c r="T1122" s="290">
        <f>+S1122+R1122+Q1122+P1122+N1122</f>
        <v>8555</v>
      </c>
      <c r="U1122" s="35">
        <v>30</v>
      </c>
      <c r="V1122" s="5">
        <v>84248910</v>
      </c>
      <c r="W1122" s="20">
        <f>VLOOKUP(V1122,'MASTER PUR-HSN'!$A$4:$E$506,5,FALSE)</f>
        <v>18</v>
      </c>
      <c r="X1122" s="12" t="s">
        <v>1482</v>
      </c>
      <c r="Y1122" s="41" t="str">
        <f>VLOOKUP(C1122,'MASTER PURCHASE PARTY'!$B$4:$E$50002,4,FALSE)</f>
        <v>Oms</v>
      </c>
    </row>
    <row r="1123" spans="1:25">
      <c r="A1123" s="199">
        <v>43678</v>
      </c>
      <c r="B1123" s="35">
        <v>143</v>
      </c>
      <c r="C1123" s="50" t="s">
        <v>875</v>
      </c>
      <c r="D1123" s="41" t="str">
        <f>VLOOKUP(C1123,'MASTER PURCHASE PARTY'!$B$4:$E$50002,2,FALSE)</f>
        <v>27AAQCS7977M1Z3</v>
      </c>
      <c r="E1123" s="56" t="s">
        <v>1968</v>
      </c>
      <c r="F1123" s="69">
        <v>43703</v>
      </c>
      <c r="G1123" s="322"/>
      <c r="H1123" s="322"/>
      <c r="I1123" s="322"/>
      <c r="J1123" s="322"/>
      <c r="K1123" s="326"/>
      <c r="L1123" s="315" t="s">
        <v>787</v>
      </c>
      <c r="M1123" s="12" t="s">
        <v>1545</v>
      </c>
      <c r="N1123" s="28">
        <v>69300</v>
      </c>
      <c r="O1123" s="20">
        <f t="shared" ref="O1123:O1126" si="119">+P1123+Q1123+R1123+S1123</f>
        <v>12474</v>
      </c>
      <c r="P1123" s="21">
        <f t="shared" ref="P1123:P1126" si="120">+IF(Y1123="oms",N1123/100*W1123,0)</f>
        <v>0</v>
      </c>
      <c r="Q1123" s="21">
        <f>+IF(Y1123="local",N1123/100*W1123/2,0)</f>
        <v>6237</v>
      </c>
      <c r="R1123" s="21">
        <f>+IF(Y1123="local",N1123/100*W1123/2,0)</f>
        <v>6237</v>
      </c>
      <c r="S1123" s="21">
        <v>0</v>
      </c>
      <c r="T1123" s="290">
        <f t="shared" ref="T1123" si="121">+S1123+R1123+Q1123+P1123+N1123</f>
        <v>81774</v>
      </c>
      <c r="U1123" s="35">
        <v>1100</v>
      </c>
      <c r="V1123" s="5">
        <v>29141100</v>
      </c>
      <c r="W1123" s="20">
        <f>VLOOKUP(V1123,'MASTER PUR-HSN'!$A$4:$E$506,5,FALSE)</f>
        <v>18</v>
      </c>
      <c r="X1123" s="12" t="s">
        <v>1482</v>
      </c>
      <c r="Y1123" s="41" t="str">
        <f>VLOOKUP(C1123,'MASTER PURCHASE PARTY'!$B$4:$E$50002,4,FALSE)</f>
        <v>Local</v>
      </c>
    </row>
    <row r="1124" spans="1:25">
      <c r="A1124" s="199">
        <v>43678</v>
      </c>
      <c r="B1124" s="35">
        <v>144</v>
      </c>
      <c r="C1124" s="50" t="s">
        <v>806</v>
      </c>
      <c r="D1124" s="41" t="str">
        <f>VLOOKUP(C1124,'MASTER PURCHASE PARTY'!$B$4:$E$50002,2,FALSE)</f>
        <v>27AAECD2713N1ZK</v>
      </c>
      <c r="E1124" s="51">
        <v>7887987825</v>
      </c>
      <c r="F1124" s="69">
        <v>43705</v>
      </c>
      <c r="K1124" s="315"/>
      <c r="L1124" s="35" t="s">
        <v>787</v>
      </c>
      <c r="M1124" s="12" t="s">
        <v>1545</v>
      </c>
      <c r="N1124" s="293">
        <v>10240</v>
      </c>
      <c r="O1124" s="20">
        <f t="shared" si="119"/>
        <v>1843.2</v>
      </c>
      <c r="P1124" s="21">
        <f t="shared" si="120"/>
        <v>0</v>
      </c>
      <c r="Q1124" s="21">
        <f t="shared" ref="Q1124" si="122">+IF(Y1124="local",N1124/100*W1124/2,0)</f>
        <v>921.6</v>
      </c>
      <c r="R1124" s="21">
        <f t="shared" ref="R1124" si="123">+IF(Y1124="local",N1124/100*W1124/2,0)</f>
        <v>921.6</v>
      </c>
      <c r="S1124" s="21">
        <v>0</v>
      </c>
      <c r="T1124" s="290">
        <f>+S1124+R1124+Q1124+P1124+N1124-0.2</f>
        <v>12083</v>
      </c>
      <c r="U1124" s="35">
        <v>16</v>
      </c>
      <c r="V1124" s="5">
        <v>32089090</v>
      </c>
      <c r="W1124" s="20">
        <f>VLOOKUP(V1124,'MASTER PUR-HSN'!$A$4:$E$506,5,FALSE)</f>
        <v>18</v>
      </c>
      <c r="X1124" s="12" t="s">
        <v>1482</v>
      </c>
      <c r="Y1124" s="41" t="str">
        <f>VLOOKUP(C1124,'MASTER PURCHASE PARTY'!$B$4:$E$50002,4,FALSE)</f>
        <v>Local</v>
      </c>
    </row>
    <row r="1125" spans="1:25">
      <c r="A1125" s="199">
        <v>43678</v>
      </c>
      <c r="B1125" s="35">
        <v>145</v>
      </c>
      <c r="C1125" s="50" t="s">
        <v>789</v>
      </c>
      <c r="D1125" s="41" t="str">
        <f>VLOOKUP(C1125,'MASTER PURCHASE PARTY'!$B$4:$E$50002,2,FALSE)</f>
        <v>27AAACT1848E1ZH</v>
      </c>
      <c r="E1125" s="56" t="s">
        <v>1969</v>
      </c>
      <c r="F1125" s="69">
        <v>43705</v>
      </c>
      <c r="K1125" s="315"/>
      <c r="L1125" s="35" t="s">
        <v>787</v>
      </c>
      <c r="M1125" s="12" t="s">
        <v>1545</v>
      </c>
      <c r="N1125" s="293">
        <v>6412</v>
      </c>
      <c r="O1125" s="20">
        <f t="shared" si="119"/>
        <v>1796.0000000000002</v>
      </c>
      <c r="P1125" s="21">
        <f t="shared" si="120"/>
        <v>0</v>
      </c>
      <c r="Q1125" s="21">
        <f>+IF(Y1125="local",N1125/100*W1125/2,0)+0.32</f>
        <v>898.00000000000011</v>
      </c>
      <c r="R1125" s="21">
        <f>+IF(Y1125="local",N1125/100*W1125/2,0)+0.32</f>
        <v>898.00000000000011</v>
      </c>
      <c r="S1125" s="21">
        <v>0</v>
      </c>
      <c r="T1125" s="290">
        <f t="shared" ref="T1125" si="124">+S1125+R1125+Q1125+P1125+N1125</f>
        <v>8208</v>
      </c>
      <c r="U1125" s="35">
        <v>40</v>
      </c>
      <c r="V1125" s="5">
        <v>87089900</v>
      </c>
      <c r="W1125" s="20">
        <f>VLOOKUP(V1125,'MASTER PUR-HSN'!$A$4:$E$506,5,FALSE)</f>
        <v>28</v>
      </c>
      <c r="X1125" s="12" t="s">
        <v>1482</v>
      </c>
      <c r="Y1125" s="41" t="str">
        <f>VLOOKUP(C1125,'MASTER PURCHASE PARTY'!$B$4:$E$50002,4,FALSE)</f>
        <v>Local</v>
      </c>
    </row>
    <row r="1126" spans="1:25">
      <c r="A1126" s="199">
        <v>43678</v>
      </c>
      <c r="B1126" s="35">
        <v>146</v>
      </c>
      <c r="C1126" s="50" t="s">
        <v>786</v>
      </c>
      <c r="D1126" s="41" t="str">
        <f>VLOOKUP(C1126,'MASTER PURCHASE PARTY'!$B$4:$E$50002,2,FALSE)</f>
        <v>27AAECM8871A1ZF</v>
      </c>
      <c r="E1126" s="51">
        <v>192004897</v>
      </c>
      <c r="F1126" s="69">
        <v>43705</v>
      </c>
      <c r="K1126" s="315"/>
      <c r="L1126" s="315" t="s">
        <v>787</v>
      </c>
      <c r="M1126" s="12" t="s">
        <v>1545</v>
      </c>
      <c r="N1126" s="293">
        <v>17483.52</v>
      </c>
      <c r="O1126" s="20">
        <f t="shared" si="119"/>
        <v>4895.3856000000005</v>
      </c>
      <c r="P1126" s="21">
        <f t="shared" si="120"/>
        <v>0</v>
      </c>
      <c r="Q1126" s="21">
        <f t="shared" ref="Q1126" si="125">+IF(Y1126="local",N1126/100*W1126/2,0)</f>
        <v>2447.6928000000003</v>
      </c>
      <c r="R1126" s="21">
        <f t="shared" ref="R1126" si="126">+IF(Y1126="local",N1126/100*W1126/2,0)</f>
        <v>2447.6928000000003</v>
      </c>
      <c r="S1126" s="21">
        <v>0</v>
      </c>
      <c r="T1126" s="290">
        <f>+S1126+R1126+Q1126+P1126+N1126-0.01</f>
        <v>22378.895600000003</v>
      </c>
      <c r="U1126" s="35">
        <v>12</v>
      </c>
      <c r="V1126" s="5">
        <v>87089900</v>
      </c>
      <c r="W1126" s="20">
        <f>VLOOKUP(V1126,'MASTER PUR-HSN'!$A$4:$E$506,5,FALSE)</f>
        <v>28</v>
      </c>
      <c r="X1126" s="12" t="s">
        <v>1482</v>
      </c>
      <c r="Y1126" s="41" t="str">
        <f>VLOOKUP(C1126,'MASTER PURCHASE PARTY'!$B$4:$E$50002,4,FALSE)</f>
        <v>Local</v>
      </c>
    </row>
    <row r="1127" spans="1:25">
      <c r="A1127" s="199">
        <v>43678</v>
      </c>
      <c r="B1127" s="35">
        <v>147</v>
      </c>
      <c r="C1127" s="50" t="s">
        <v>786</v>
      </c>
      <c r="D1127" s="41" t="str">
        <f>VLOOKUP(C1127,'MASTER PURCHASE PARTY'!$B$4:$E$50002,2,FALSE)</f>
        <v>27AAECM8871A1ZF</v>
      </c>
      <c r="E1127" s="51">
        <v>192004896</v>
      </c>
      <c r="F1127" s="69">
        <v>43705</v>
      </c>
      <c r="K1127" s="315"/>
      <c r="L1127" s="315" t="s">
        <v>787</v>
      </c>
      <c r="M1127" s="12" t="s">
        <v>1545</v>
      </c>
      <c r="N1127" s="293">
        <v>17483.52</v>
      </c>
      <c r="O1127" s="20">
        <f t="shared" ref="O1127:O1129" si="127">+P1127+Q1127+R1127+S1127</f>
        <v>4895.3856000000005</v>
      </c>
      <c r="P1127" s="21">
        <f t="shared" ref="P1127:P1129" si="128">+IF(Y1127="oms",N1127/100*W1127,0)</f>
        <v>0</v>
      </c>
      <c r="Q1127" s="21">
        <f t="shared" ref="Q1127:Q1129" si="129">+IF(Y1127="local",N1127/100*W1127/2,0)</f>
        <v>2447.6928000000003</v>
      </c>
      <c r="R1127" s="21">
        <f t="shared" ref="R1127:R1129" si="130">+IF(Y1127="local",N1127/100*W1127/2,0)</f>
        <v>2447.6928000000003</v>
      </c>
      <c r="S1127" s="21">
        <v>0</v>
      </c>
      <c r="T1127" s="290">
        <f>+S1127+R1127+Q1127+P1127+N1127-0.01</f>
        <v>22378.895600000003</v>
      </c>
      <c r="U1127" s="35">
        <v>12</v>
      </c>
      <c r="V1127" s="5">
        <v>87089900</v>
      </c>
      <c r="W1127" s="20">
        <f>VLOOKUP(V1127,'MASTER PUR-HSN'!$A$4:$E$506,5,FALSE)</f>
        <v>28</v>
      </c>
      <c r="X1127" s="12" t="s">
        <v>1482</v>
      </c>
      <c r="Y1127" s="41" t="str">
        <f>VLOOKUP(C1127,'MASTER PURCHASE PARTY'!$B$4:$E$50002,4,FALSE)</f>
        <v>Local</v>
      </c>
    </row>
    <row r="1128" spans="1:25">
      <c r="A1128" s="199">
        <v>43678</v>
      </c>
      <c r="B1128" s="35">
        <v>148</v>
      </c>
      <c r="C1128" s="50" t="s">
        <v>873</v>
      </c>
      <c r="D1128" s="41" t="str">
        <f>VLOOKUP(C1128,'MASTER PURCHASE PARTY'!$B$4:$E$50002,2,FALSE)</f>
        <v>27AACFA1881H1ZL</v>
      </c>
      <c r="E1128" s="51">
        <v>11334</v>
      </c>
      <c r="F1128" s="69">
        <v>43705</v>
      </c>
      <c r="G1128" s="324"/>
      <c r="H1128" s="49"/>
      <c r="I1128" s="49"/>
      <c r="J1128" s="49"/>
      <c r="K1128" s="327"/>
      <c r="L1128" s="35" t="s">
        <v>787</v>
      </c>
      <c r="M1128" s="12" t="s">
        <v>1545</v>
      </c>
      <c r="N1128" s="293">
        <v>9135</v>
      </c>
      <c r="O1128" s="20">
        <f t="shared" si="127"/>
        <v>2557.7999999999997</v>
      </c>
      <c r="P1128" s="21">
        <f t="shared" si="128"/>
        <v>0</v>
      </c>
      <c r="Q1128" s="21">
        <f t="shared" si="129"/>
        <v>1278.8999999999999</v>
      </c>
      <c r="R1128" s="21">
        <f t="shared" si="130"/>
        <v>1278.8999999999999</v>
      </c>
      <c r="S1128" s="21">
        <v>0</v>
      </c>
      <c r="T1128" s="290">
        <f t="shared" ref="T1128" si="131">+S1128+R1128+Q1128+P1128+N1128</f>
        <v>11692.8</v>
      </c>
      <c r="U1128" s="35">
        <v>3300</v>
      </c>
      <c r="V1128" s="5">
        <v>87141900</v>
      </c>
      <c r="W1128" s="20">
        <f>VLOOKUP(V1128,'MASTER PUR-HSN'!$A$4:$E$506,5,FALSE)</f>
        <v>28</v>
      </c>
      <c r="X1128" s="12" t="s">
        <v>1482</v>
      </c>
      <c r="Y1128" s="41" t="str">
        <f>VLOOKUP(C1128,'MASTER PURCHASE PARTY'!$B$4:$E$50002,4,FALSE)</f>
        <v>Local</v>
      </c>
    </row>
    <row r="1129" spans="1:25">
      <c r="A1129" s="199">
        <v>43678</v>
      </c>
      <c r="B1129" s="35">
        <v>149</v>
      </c>
      <c r="C1129" s="50" t="s">
        <v>955</v>
      </c>
      <c r="D1129" s="41" t="str">
        <f>VLOOKUP(C1129,'MASTER PURCHASE PARTY'!$B$4:$E$50002,2,FALSE)</f>
        <v>27AVIPS7433C1ZF</v>
      </c>
      <c r="E1129" s="56" t="s">
        <v>1971</v>
      </c>
      <c r="F1129" s="69">
        <v>43705</v>
      </c>
      <c r="G1129" s="323"/>
      <c r="H1129" s="322"/>
      <c r="I1129" s="322"/>
      <c r="J1129" s="322"/>
      <c r="K1129" s="326"/>
      <c r="L1129" s="315" t="s">
        <v>787</v>
      </c>
      <c r="M1129" s="12" t="s">
        <v>1545</v>
      </c>
      <c r="N1129" s="28">
        <v>7300</v>
      </c>
      <c r="O1129" s="20">
        <f t="shared" si="127"/>
        <v>1314</v>
      </c>
      <c r="P1129" s="21">
        <f t="shared" si="128"/>
        <v>0</v>
      </c>
      <c r="Q1129" s="21">
        <f t="shared" si="129"/>
        <v>657</v>
      </c>
      <c r="R1129" s="21">
        <f t="shared" si="130"/>
        <v>657</v>
      </c>
      <c r="S1129" s="21">
        <v>0</v>
      </c>
      <c r="T1129" s="290">
        <f>+S1129+R1129+Q1129+P1129+N1129</f>
        <v>8614</v>
      </c>
      <c r="U1129" s="53">
        <v>1</v>
      </c>
      <c r="V1129" s="12">
        <v>8414</v>
      </c>
      <c r="W1129" s="20">
        <f>VLOOKUP(V1129,'MASTER PUR-HSN'!$A$4:$E$506,5,FALSE)</f>
        <v>18</v>
      </c>
      <c r="X1129" s="12" t="s">
        <v>1482</v>
      </c>
      <c r="Y1129" s="41" t="str">
        <f>VLOOKUP(C1129,'MASTER PURCHASE PARTY'!$B$4:$E$50002,4,FALSE)</f>
        <v>Local</v>
      </c>
    </row>
    <row r="1130" spans="1:25">
      <c r="C1130" s="50" t="s">
        <v>955</v>
      </c>
      <c r="D1130" s="41" t="str">
        <f>VLOOKUP(C1130,'MASTER PURCHASE PARTY'!$B$4:$E$50002,2,FALSE)</f>
        <v>27AVIPS7433C1ZF</v>
      </c>
      <c r="E1130" s="56" t="s">
        <v>1971</v>
      </c>
      <c r="F1130" s="69">
        <v>43705</v>
      </c>
      <c r="G1130" s="323"/>
      <c r="H1130" s="322"/>
      <c r="I1130" s="322"/>
      <c r="J1130" s="322"/>
      <c r="K1130" s="326"/>
      <c r="L1130" s="315" t="s">
        <v>787</v>
      </c>
      <c r="M1130" s="12" t="s">
        <v>1545</v>
      </c>
      <c r="N1130" s="28">
        <v>1990</v>
      </c>
      <c r="O1130" s="20">
        <f t="shared" ref="O1130" si="132">+P1130+Q1130+R1130+S1130</f>
        <v>358.2</v>
      </c>
      <c r="P1130" s="21">
        <f t="shared" ref="P1130" si="133">+IF(Y1130="oms",N1130/100*W1130,0)</f>
        <v>0</v>
      </c>
      <c r="Q1130" s="21">
        <f t="shared" ref="Q1130" si="134">+IF(Y1130="local",N1130/100*W1130/2,0)</f>
        <v>179.1</v>
      </c>
      <c r="R1130" s="21">
        <f t="shared" ref="R1130" si="135">+IF(Y1130="local",N1130/100*W1130/2,0)</f>
        <v>179.1</v>
      </c>
      <c r="S1130" s="21">
        <v>0</v>
      </c>
      <c r="T1130" s="298">
        <f>+S1130+R1130+Q1130+P1130+N1130+0.32</f>
        <v>2348.52</v>
      </c>
      <c r="U1130" s="53">
        <v>100</v>
      </c>
      <c r="V1130" s="12">
        <v>8544</v>
      </c>
      <c r="W1130" s="20">
        <f>VLOOKUP(V1130,'MASTER PUR-HSN'!$A$4:$E$506,5,FALSE)</f>
        <v>18</v>
      </c>
      <c r="X1130" s="12" t="s">
        <v>1482</v>
      </c>
      <c r="Y1130" s="41" t="str">
        <f>VLOOKUP(C1130,'MASTER PURCHASE PARTY'!$B$4:$E$50002,4,FALSE)</f>
        <v>Local</v>
      </c>
    </row>
    <row r="1131" spans="1:25">
      <c r="C1131" s="50" t="s">
        <v>955</v>
      </c>
      <c r="D1131" s="41" t="str">
        <f>VLOOKUP(C1131,'MASTER PURCHASE PARTY'!$B$4:$E$50002,2,FALSE)</f>
        <v>27AVIPS7433C1ZF</v>
      </c>
      <c r="E1131" s="56" t="s">
        <v>1971</v>
      </c>
      <c r="F1131" s="69">
        <v>43705</v>
      </c>
      <c r="G1131" s="323"/>
      <c r="H1131" s="322"/>
      <c r="I1131" s="322"/>
      <c r="J1131" s="322"/>
      <c r="K1131" s="326"/>
      <c r="L1131" s="315" t="s">
        <v>787</v>
      </c>
      <c r="M1131" s="12" t="s">
        <v>1545</v>
      </c>
      <c r="N1131" s="28">
        <f>384+360</f>
        <v>744</v>
      </c>
      <c r="O1131" s="20">
        <f t="shared" ref="O1131" si="136">+P1131+Q1131+R1131+S1131</f>
        <v>133.92000000000002</v>
      </c>
      <c r="P1131" s="21">
        <f t="shared" ref="P1131" si="137">+IF(Y1131="oms",N1131/100*W1131,0)</f>
        <v>0</v>
      </c>
      <c r="Q1131" s="21">
        <f t="shared" ref="Q1131" si="138">+IF(Y1131="local",N1131/100*W1131/2,0)</f>
        <v>66.960000000000008</v>
      </c>
      <c r="R1131" s="21">
        <f t="shared" ref="R1131" si="139">+IF(Y1131="local",N1131/100*W1131/2,0)</f>
        <v>66.960000000000008</v>
      </c>
      <c r="S1131" s="21">
        <v>0</v>
      </c>
      <c r="T1131" s="290">
        <f>+S1131+R1131+Q1131+P1131+N1131+0.08</f>
        <v>878.00000000000011</v>
      </c>
      <c r="U1131" s="53">
        <v>32</v>
      </c>
      <c r="V1131" s="12">
        <v>3917</v>
      </c>
      <c r="W1131" s="20">
        <f>VLOOKUP(V1131,'MASTER PUR-HSN'!$A$4:$E$506,5,FALSE)</f>
        <v>18</v>
      </c>
      <c r="X1131" s="12" t="s">
        <v>1482</v>
      </c>
      <c r="Y1131" s="41" t="str">
        <f>VLOOKUP(C1131,'MASTER PURCHASE PARTY'!$B$4:$E$50002,4,FALSE)</f>
        <v>Local</v>
      </c>
    </row>
    <row r="1132" spans="1:25">
      <c r="C1132" s="50" t="s">
        <v>955</v>
      </c>
      <c r="D1132" s="41" t="str">
        <f>VLOOKUP(C1132,'MASTER PURCHASE PARTY'!$B$4:$E$50002,2,FALSE)</f>
        <v>27AVIPS7433C1ZF</v>
      </c>
      <c r="E1132" s="56" t="s">
        <v>1971</v>
      </c>
      <c r="F1132" s="69">
        <v>43705</v>
      </c>
      <c r="G1132" s="323"/>
      <c r="H1132" s="322"/>
      <c r="I1132" s="322"/>
      <c r="J1132" s="322"/>
      <c r="K1132" s="326"/>
      <c r="L1132" s="315" t="s">
        <v>787</v>
      </c>
      <c r="M1132" s="12" t="s">
        <v>1545</v>
      </c>
      <c r="N1132" s="28">
        <v>380</v>
      </c>
      <c r="O1132" s="20">
        <f t="shared" ref="O1132:O1133" si="140">+P1132+Q1132+R1132+S1132</f>
        <v>68.399999999999991</v>
      </c>
      <c r="P1132" s="21">
        <f t="shared" ref="P1132:P1133" si="141">+IF(Y1132="oms",N1132/100*W1132,0)</f>
        <v>0</v>
      </c>
      <c r="Q1132" s="21">
        <f t="shared" ref="Q1132:Q1133" si="142">+IF(Y1132="local",N1132/100*W1132/2,0)</f>
        <v>34.199999999999996</v>
      </c>
      <c r="R1132" s="21">
        <f t="shared" ref="R1132:R1133" si="143">+IF(Y1132="local",N1132/100*W1132/2,0)</f>
        <v>34.199999999999996</v>
      </c>
      <c r="S1132" s="21">
        <v>0</v>
      </c>
      <c r="T1132" s="298">
        <f>+S1132+R1132+Q1132+P1132+N1132+0.08</f>
        <v>448.47999999999996</v>
      </c>
      <c r="U1132" s="53">
        <v>1</v>
      </c>
      <c r="V1132" s="12">
        <v>3923</v>
      </c>
      <c r="W1132" s="20">
        <f>VLOOKUP(V1132,'MASTER PUR-HSN'!$A$4:$E$506,5,FALSE)</f>
        <v>18</v>
      </c>
      <c r="X1132" s="12" t="s">
        <v>1482</v>
      </c>
      <c r="Y1132" s="41" t="str">
        <f>VLOOKUP(C1132,'MASTER PURCHASE PARTY'!$B$4:$E$50002,4,FALSE)</f>
        <v>Local</v>
      </c>
    </row>
    <row r="1133" spans="1:25">
      <c r="A1133" s="199">
        <v>43678</v>
      </c>
      <c r="B1133" s="35">
        <v>150</v>
      </c>
      <c r="C1133" s="50" t="s">
        <v>834</v>
      </c>
      <c r="D1133" s="41" t="str">
        <f>VLOOKUP(C1133,'MASTER PURCHASE PARTY'!$B$4:$E$50002,2,FALSE)</f>
        <v>23AAACT6376M1ZZ</v>
      </c>
      <c r="E1133" s="51">
        <v>19615596</v>
      </c>
      <c r="F1133" s="69">
        <v>43705</v>
      </c>
      <c r="K1133" s="315"/>
      <c r="L1133" s="35" t="s">
        <v>787</v>
      </c>
      <c r="M1133" s="12" t="s">
        <v>1545</v>
      </c>
      <c r="N1133" s="293">
        <v>12571</v>
      </c>
      <c r="O1133" s="20">
        <f t="shared" si="140"/>
        <v>3519.8799999999997</v>
      </c>
      <c r="P1133" s="21">
        <f t="shared" si="141"/>
        <v>3519.8799999999997</v>
      </c>
      <c r="Q1133" s="21">
        <f t="shared" si="142"/>
        <v>0</v>
      </c>
      <c r="R1133" s="21">
        <f t="shared" si="143"/>
        <v>0</v>
      </c>
      <c r="S1133" s="21">
        <v>0</v>
      </c>
      <c r="T1133" s="290">
        <f t="shared" ref="T1133" si="144">+S1133+R1133+Q1133+P1133+N1133</f>
        <v>16090.88</v>
      </c>
      <c r="U1133" s="35">
        <v>20</v>
      </c>
      <c r="V1133" s="5">
        <v>87081090</v>
      </c>
      <c r="W1133" s="20">
        <f>VLOOKUP(V1133,'MASTER PUR-HSN'!$A$4:$E$506,5,FALSE)</f>
        <v>28</v>
      </c>
      <c r="X1133" s="12" t="s">
        <v>1482</v>
      </c>
      <c r="Y1133" s="41" t="str">
        <f>VLOOKUP(C1133,'MASTER PURCHASE PARTY'!$B$4:$E$50002,4,FALSE)</f>
        <v>Oms</v>
      </c>
    </row>
    <row r="1134" spans="1:25">
      <c r="A1134" s="199">
        <v>43678</v>
      </c>
      <c r="B1134" s="35">
        <v>151</v>
      </c>
      <c r="C1134" s="50" t="s">
        <v>834</v>
      </c>
      <c r="D1134" s="41" t="str">
        <f>VLOOKUP(C1134,'MASTER PURCHASE PARTY'!$B$4:$E$50002,2,FALSE)</f>
        <v>23AAACT6376M1ZZ</v>
      </c>
      <c r="E1134" s="51">
        <v>19615597</v>
      </c>
      <c r="F1134" s="69">
        <v>43705</v>
      </c>
      <c r="K1134" s="315"/>
      <c r="L1134" s="35" t="s">
        <v>787</v>
      </c>
      <c r="M1134" s="12" t="s">
        <v>1545</v>
      </c>
      <c r="N1134" s="293">
        <v>2377.2600000000002</v>
      </c>
      <c r="O1134" s="20">
        <f t="shared" ref="O1134:O1138" si="145">+P1134+Q1134+R1134+S1134</f>
        <v>665.63279999999997</v>
      </c>
      <c r="P1134" s="21">
        <f t="shared" ref="P1134:P1138" si="146">+IF(Y1134="oms",N1134/100*W1134,0)</f>
        <v>665.63279999999997</v>
      </c>
      <c r="Q1134" s="21">
        <f t="shared" ref="Q1134:Q1138" si="147">+IF(Y1134="local",N1134/100*W1134/2,0)</f>
        <v>0</v>
      </c>
      <c r="R1134" s="21">
        <f t="shared" ref="R1134:R1138" si="148">+IF(Y1134="local",N1134/100*W1134/2,0)</f>
        <v>0</v>
      </c>
      <c r="S1134" s="21">
        <v>0</v>
      </c>
      <c r="T1134" s="290">
        <f t="shared" ref="T1134:T1135" si="149">+S1134+R1134+Q1134+P1134+N1134</f>
        <v>3042.8928000000001</v>
      </c>
      <c r="U1134" s="35">
        <v>4</v>
      </c>
      <c r="V1134" s="5">
        <v>87081090</v>
      </c>
      <c r="W1134" s="20">
        <f>VLOOKUP(V1134,'MASTER PUR-HSN'!$A$4:$E$506,5,FALSE)</f>
        <v>28</v>
      </c>
      <c r="X1134" s="12" t="s">
        <v>1482</v>
      </c>
      <c r="Y1134" s="41" t="str">
        <f>VLOOKUP(C1134,'MASTER PURCHASE PARTY'!$B$4:$E$50002,4,FALSE)</f>
        <v>Oms</v>
      </c>
    </row>
    <row r="1135" spans="1:25">
      <c r="A1135" s="199">
        <v>43678</v>
      </c>
      <c r="B1135" s="35">
        <v>152</v>
      </c>
      <c r="C1135" s="50" t="s">
        <v>812</v>
      </c>
      <c r="D1135" s="41" t="str">
        <f>VLOOKUP(C1135,'MASTER PURCHASE PARTY'!$B$4:$E$50002,2,FALSE)</f>
        <v>27AAACH4211R1ZF</v>
      </c>
      <c r="E1135" s="51">
        <v>5510055946</v>
      </c>
      <c r="F1135" s="69">
        <v>43706</v>
      </c>
      <c r="K1135" s="315"/>
      <c r="L1135" s="35" t="s">
        <v>787</v>
      </c>
      <c r="M1135" s="12" t="s">
        <v>1545</v>
      </c>
      <c r="N1135" s="293">
        <v>26544</v>
      </c>
      <c r="O1135" s="20">
        <f t="shared" si="145"/>
        <v>4777.92</v>
      </c>
      <c r="P1135" s="21">
        <f t="shared" si="146"/>
        <v>0</v>
      </c>
      <c r="Q1135" s="21">
        <f t="shared" si="147"/>
        <v>2388.96</v>
      </c>
      <c r="R1135" s="21">
        <f t="shared" si="148"/>
        <v>2388.96</v>
      </c>
      <c r="S1135" s="21">
        <v>0</v>
      </c>
      <c r="T1135" s="290">
        <f t="shared" si="149"/>
        <v>31321.919999999998</v>
      </c>
      <c r="U1135" s="35">
        <v>2400</v>
      </c>
      <c r="V1135" s="5">
        <v>85129000</v>
      </c>
      <c r="W1135" s="20">
        <f>VLOOKUP(V1135,'MASTER PUR-HSN'!$A$4:$E$506,5,FALSE)</f>
        <v>18</v>
      </c>
      <c r="X1135" s="12" t="s">
        <v>1482</v>
      </c>
      <c r="Y1135" s="41" t="str">
        <f>VLOOKUP(C1135,'MASTER PURCHASE PARTY'!$B$4:$E$50002,4,FALSE)</f>
        <v>Local</v>
      </c>
    </row>
    <row r="1136" spans="1:25">
      <c r="A1136" s="199">
        <v>43678</v>
      </c>
      <c r="B1136" s="35">
        <v>153</v>
      </c>
      <c r="C1136" s="50" t="s">
        <v>786</v>
      </c>
      <c r="D1136" s="41" t="str">
        <f>VLOOKUP(C1136,'MASTER PURCHASE PARTY'!$B$4:$E$50002,2,FALSE)</f>
        <v>27AAECM8871A1ZF</v>
      </c>
      <c r="E1136" s="51">
        <v>192004925</v>
      </c>
      <c r="F1136" s="69">
        <v>43706</v>
      </c>
      <c r="K1136" s="315"/>
      <c r="L1136" s="315" t="s">
        <v>787</v>
      </c>
      <c r="M1136" s="12" t="s">
        <v>1545</v>
      </c>
      <c r="N1136" s="293">
        <v>17483.52</v>
      </c>
      <c r="O1136" s="20">
        <f t="shared" si="145"/>
        <v>4895.3856000000005</v>
      </c>
      <c r="P1136" s="21">
        <f t="shared" si="146"/>
        <v>0</v>
      </c>
      <c r="Q1136" s="21">
        <f t="shared" si="147"/>
        <v>2447.6928000000003</v>
      </c>
      <c r="R1136" s="21">
        <f t="shared" si="148"/>
        <v>2447.6928000000003</v>
      </c>
      <c r="S1136" s="21">
        <v>0</v>
      </c>
      <c r="T1136" s="290">
        <f>+S1136+R1136+Q1136+P1136+N1136-0.01</f>
        <v>22378.895600000003</v>
      </c>
      <c r="U1136" s="35">
        <v>12</v>
      </c>
      <c r="V1136" s="5">
        <v>87089900</v>
      </c>
      <c r="W1136" s="20">
        <f>VLOOKUP(V1136,'MASTER PUR-HSN'!$A$4:$E$506,5,FALSE)</f>
        <v>28</v>
      </c>
      <c r="X1136" s="12" t="s">
        <v>1482</v>
      </c>
      <c r="Y1136" s="41" t="str">
        <f>VLOOKUP(C1136,'MASTER PURCHASE PARTY'!$B$4:$E$50002,4,FALSE)</f>
        <v>Local</v>
      </c>
    </row>
    <row r="1137" spans="1:25">
      <c r="A1137" s="199">
        <v>43678</v>
      </c>
      <c r="B1137" s="35">
        <v>154</v>
      </c>
      <c r="C1137" s="50" t="s">
        <v>873</v>
      </c>
      <c r="D1137" s="41" t="str">
        <f>VLOOKUP(C1137,'MASTER PURCHASE PARTY'!$B$4:$E$50002,2,FALSE)</f>
        <v>27AACFA1881H1ZL</v>
      </c>
      <c r="E1137" s="51">
        <v>11413</v>
      </c>
      <c r="F1137" s="69">
        <v>43707</v>
      </c>
      <c r="G1137" s="324"/>
      <c r="H1137" s="49"/>
      <c r="I1137" s="49"/>
      <c r="J1137" s="49"/>
      <c r="K1137" s="327"/>
      <c r="L1137" s="35" t="s">
        <v>787</v>
      </c>
      <c r="M1137" s="12" t="s">
        <v>1545</v>
      </c>
      <c r="N1137" s="293">
        <v>6300</v>
      </c>
      <c r="O1137" s="20">
        <f t="shared" si="145"/>
        <v>1764</v>
      </c>
      <c r="P1137" s="21">
        <f t="shared" si="146"/>
        <v>0</v>
      </c>
      <c r="Q1137" s="21">
        <f t="shared" si="147"/>
        <v>882</v>
      </c>
      <c r="R1137" s="21">
        <f t="shared" si="148"/>
        <v>882</v>
      </c>
      <c r="S1137" s="21">
        <v>0</v>
      </c>
      <c r="T1137" s="290">
        <f t="shared" ref="T1137:T1138" si="150">+S1137+R1137+Q1137+P1137+N1137</f>
        <v>8064</v>
      </c>
      <c r="U1137" s="35">
        <v>2000</v>
      </c>
      <c r="V1137" s="5">
        <v>87141900</v>
      </c>
      <c r="W1137" s="20">
        <f>VLOOKUP(V1137,'MASTER PUR-HSN'!$A$4:$E$506,5,FALSE)</f>
        <v>28</v>
      </c>
      <c r="X1137" s="12" t="s">
        <v>1482</v>
      </c>
      <c r="Y1137" s="41" t="str">
        <f>VLOOKUP(C1137,'MASTER PURCHASE PARTY'!$B$4:$E$50002,4,FALSE)</f>
        <v>Local</v>
      </c>
    </row>
    <row r="1138" spans="1:25">
      <c r="A1138" s="199">
        <v>43678</v>
      </c>
      <c r="B1138" s="35">
        <v>155</v>
      </c>
      <c r="C1138" s="50" t="s">
        <v>796</v>
      </c>
      <c r="D1138" s="41" t="str">
        <f>VLOOKUP(C1138,'MASTER PURCHASE PARTY'!$B$4:$E$50002,2,FALSE)</f>
        <v>27AAMFC2124K1ZG</v>
      </c>
      <c r="E1138" s="51">
        <v>1246</v>
      </c>
      <c r="F1138" s="69">
        <v>43703</v>
      </c>
      <c r="G1138" s="324"/>
      <c r="H1138" s="49"/>
      <c r="I1138" s="49"/>
      <c r="J1138" s="49"/>
      <c r="K1138" s="327"/>
      <c r="L1138" s="35" t="s">
        <v>787</v>
      </c>
      <c r="M1138" s="12" t="s">
        <v>1545</v>
      </c>
      <c r="N1138" s="293">
        <v>12000</v>
      </c>
      <c r="O1138" s="20">
        <f t="shared" si="145"/>
        <v>2160</v>
      </c>
      <c r="P1138" s="21">
        <f t="shared" si="146"/>
        <v>0</v>
      </c>
      <c r="Q1138" s="21">
        <f t="shared" si="147"/>
        <v>1080</v>
      </c>
      <c r="R1138" s="21">
        <f t="shared" si="148"/>
        <v>1080</v>
      </c>
      <c r="S1138" s="21">
        <v>0</v>
      </c>
      <c r="T1138" s="290">
        <f t="shared" si="150"/>
        <v>14160</v>
      </c>
      <c r="U1138" s="35">
        <v>6000</v>
      </c>
      <c r="V1138" s="5">
        <v>3919</v>
      </c>
      <c r="W1138" s="20">
        <f>VLOOKUP(V1138,'MASTER PUR-HSN'!$A$4:$E$506,5,FALSE)</f>
        <v>18</v>
      </c>
      <c r="X1138" s="12" t="s">
        <v>1482</v>
      </c>
      <c r="Y1138" s="41" t="str">
        <f>VLOOKUP(C1138,'MASTER PURCHASE PARTY'!$B$4:$E$50002,4,FALSE)</f>
        <v>Local</v>
      </c>
    </row>
    <row r="1139" spans="1:25">
      <c r="A1139" s="199">
        <v>43678</v>
      </c>
      <c r="B1139" s="35">
        <v>156</v>
      </c>
      <c r="C1139" s="50" t="s">
        <v>786</v>
      </c>
      <c r="D1139" s="41" t="str">
        <f>VLOOKUP(C1139,'MASTER PURCHASE PARTY'!$B$4:$E$50002,2,FALSE)</f>
        <v>27AAECM8871A1ZF</v>
      </c>
      <c r="E1139" s="51">
        <v>192004944</v>
      </c>
      <c r="F1139" s="69">
        <v>43707</v>
      </c>
      <c r="K1139" s="315"/>
      <c r="L1139" s="315" t="s">
        <v>787</v>
      </c>
      <c r="M1139" s="12" t="s">
        <v>1545</v>
      </c>
      <c r="N1139" s="293">
        <v>17483.52</v>
      </c>
      <c r="O1139" s="20">
        <f t="shared" ref="O1139:O1142" si="151">+P1139+Q1139+R1139+S1139</f>
        <v>4895.3856000000005</v>
      </c>
      <c r="P1139" s="21">
        <f t="shared" ref="P1139:P1142" si="152">+IF(Y1139="oms",N1139/100*W1139,0)</f>
        <v>0</v>
      </c>
      <c r="Q1139" s="21">
        <f t="shared" ref="Q1139" si="153">+IF(Y1139="local",N1139/100*W1139/2,0)</f>
        <v>2447.6928000000003</v>
      </c>
      <c r="R1139" s="21">
        <f t="shared" ref="R1139" si="154">+IF(Y1139="local",N1139/100*W1139/2,0)</f>
        <v>2447.6928000000003</v>
      </c>
      <c r="S1139" s="21">
        <v>0</v>
      </c>
      <c r="T1139" s="290">
        <f>+S1139+R1139+Q1139+P1139+N1139-0.01</f>
        <v>22378.895600000003</v>
      </c>
      <c r="U1139" s="35">
        <v>12</v>
      </c>
      <c r="V1139" s="5">
        <v>87089900</v>
      </c>
      <c r="W1139" s="20">
        <f>VLOOKUP(V1139,'MASTER PUR-HSN'!$A$4:$E$506,5,FALSE)</f>
        <v>28</v>
      </c>
      <c r="X1139" s="12" t="s">
        <v>1482</v>
      </c>
      <c r="Y1139" s="41" t="str">
        <f>VLOOKUP(C1139,'MASTER PURCHASE PARTY'!$B$4:$E$50002,4,FALSE)</f>
        <v>Local</v>
      </c>
    </row>
    <row r="1140" spans="1:25">
      <c r="A1140" s="199">
        <v>43678</v>
      </c>
      <c r="B1140" s="35">
        <v>157</v>
      </c>
      <c r="C1140" s="50" t="s">
        <v>789</v>
      </c>
      <c r="D1140" s="41" t="str">
        <f>VLOOKUP(C1140,'MASTER PURCHASE PARTY'!$B$4:$E$50002,2,FALSE)</f>
        <v>27AAACT1848E1ZH</v>
      </c>
      <c r="E1140" s="56" t="s">
        <v>2012</v>
      </c>
      <c r="F1140" s="69">
        <v>43707</v>
      </c>
      <c r="K1140" s="315"/>
      <c r="L1140" s="35" t="s">
        <v>787</v>
      </c>
      <c r="M1140" s="12" t="s">
        <v>1545</v>
      </c>
      <c r="N1140" s="293">
        <v>6478.25</v>
      </c>
      <c r="O1140" s="20">
        <f t="shared" si="151"/>
        <v>1813.9899999999998</v>
      </c>
      <c r="P1140" s="21">
        <f t="shared" si="152"/>
        <v>0</v>
      </c>
      <c r="Q1140" s="21">
        <f>+IF(Y1140="local",N1140/100*W1140/2,0)+0.04</f>
        <v>906.99499999999989</v>
      </c>
      <c r="R1140" s="21">
        <f>+IF(Y1140="local",N1140/100*W1140/2,0)+0.04</f>
        <v>906.99499999999989</v>
      </c>
      <c r="S1140" s="21">
        <v>0</v>
      </c>
      <c r="T1140" s="290">
        <f t="shared" ref="T1140:T1141" si="155">+S1140+R1140+Q1140+P1140+N1140</f>
        <v>8292.24</v>
      </c>
      <c r="U1140" s="35">
        <v>95</v>
      </c>
      <c r="V1140" s="5">
        <v>87089900</v>
      </c>
      <c r="W1140" s="20">
        <f>VLOOKUP(V1140,'MASTER PUR-HSN'!$A$4:$E$506,5,FALSE)</f>
        <v>28</v>
      </c>
      <c r="X1140" s="12" t="s">
        <v>1482</v>
      </c>
      <c r="Y1140" s="41" t="str">
        <f>VLOOKUP(C1140,'MASTER PURCHASE PARTY'!$B$4:$E$50002,4,FALSE)</f>
        <v>Local</v>
      </c>
    </row>
    <row r="1141" spans="1:25">
      <c r="A1141" s="199">
        <v>43678</v>
      </c>
      <c r="B1141" s="35">
        <v>158</v>
      </c>
      <c r="C1141" s="50" t="s">
        <v>873</v>
      </c>
      <c r="D1141" s="41" t="str">
        <f>VLOOKUP(C1141,'MASTER PURCHASE PARTY'!$B$4:$E$50002,2,FALSE)</f>
        <v>27AACFA1881H1ZL</v>
      </c>
      <c r="E1141" s="51">
        <v>11470</v>
      </c>
      <c r="F1141" s="69">
        <v>43708</v>
      </c>
      <c r="G1141" s="324"/>
      <c r="H1141" s="49"/>
      <c r="I1141" s="49"/>
      <c r="J1141" s="49"/>
      <c r="K1141" s="327"/>
      <c r="L1141" s="35" t="s">
        <v>787</v>
      </c>
      <c r="M1141" s="12" t="s">
        <v>1545</v>
      </c>
      <c r="N1141" s="293">
        <v>6300</v>
      </c>
      <c r="O1141" s="20">
        <f t="shared" si="151"/>
        <v>1764</v>
      </c>
      <c r="P1141" s="21">
        <f t="shared" si="152"/>
        <v>0</v>
      </c>
      <c r="Q1141" s="21">
        <f t="shared" ref="Q1141:Q1142" si="156">+IF(Y1141="local",N1141/100*W1141/2,0)</f>
        <v>882</v>
      </c>
      <c r="R1141" s="21">
        <f t="shared" ref="R1141:R1142" si="157">+IF(Y1141="local",N1141/100*W1141/2,0)</f>
        <v>882</v>
      </c>
      <c r="S1141" s="21">
        <v>0</v>
      </c>
      <c r="T1141" s="290">
        <f t="shared" si="155"/>
        <v>8064</v>
      </c>
      <c r="U1141" s="35">
        <v>2000</v>
      </c>
      <c r="V1141" s="5">
        <v>87141900</v>
      </c>
      <c r="W1141" s="20">
        <f>VLOOKUP(V1141,'MASTER PUR-HSN'!$A$4:$E$506,5,FALSE)</f>
        <v>28</v>
      </c>
      <c r="X1141" s="12" t="s">
        <v>1482</v>
      </c>
      <c r="Y1141" s="41" t="str">
        <f>VLOOKUP(C1141,'MASTER PURCHASE PARTY'!$B$4:$E$50002,4,FALSE)</f>
        <v>Local</v>
      </c>
    </row>
    <row r="1142" spans="1:25">
      <c r="A1142" s="199">
        <v>43678</v>
      </c>
      <c r="B1142" s="35">
        <v>159</v>
      </c>
      <c r="C1142" s="50" t="s">
        <v>786</v>
      </c>
      <c r="D1142" s="41" t="str">
        <f>VLOOKUP(C1142,'MASTER PURCHASE PARTY'!$B$4:$E$50002,2,FALSE)</f>
        <v>27AAECM8871A1ZF</v>
      </c>
      <c r="E1142" s="51">
        <v>192004977</v>
      </c>
      <c r="F1142" s="69">
        <v>43708</v>
      </c>
      <c r="K1142" s="315"/>
      <c r="L1142" s="315" t="s">
        <v>787</v>
      </c>
      <c r="M1142" s="12" t="s">
        <v>1545</v>
      </c>
      <c r="N1142" s="293">
        <v>17483.52</v>
      </c>
      <c r="O1142" s="20">
        <f t="shared" si="151"/>
        <v>4895.3856000000005</v>
      </c>
      <c r="P1142" s="21">
        <f t="shared" si="152"/>
        <v>0</v>
      </c>
      <c r="Q1142" s="21">
        <f t="shared" si="156"/>
        <v>2447.6928000000003</v>
      </c>
      <c r="R1142" s="21">
        <f t="shared" si="157"/>
        <v>2447.6928000000003</v>
      </c>
      <c r="S1142" s="21">
        <v>0</v>
      </c>
      <c r="T1142" s="290">
        <f>+S1142+R1142+Q1142+P1142+N1142-0.01</f>
        <v>22378.895600000003</v>
      </c>
      <c r="U1142" s="35">
        <v>12</v>
      </c>
      <c r="V1142" s="5">
        <v>87089900</v>
      </c>
      <c r="W1142" s="20">
        <f>VLOOKUP(V1142,'MASTER PUR-HSN'!$A$4:$E$506,5,FALSE)</f>
        <v>28</v>
      </c>
      <c r="X1142" s="12" t="s">
        <v>1482</v>
      </c>
      <c r="Y1142" s="41" t="str">
        <f>VLOOKUP(C1142,'MASTER PURCHASE PARTY'!$B$4:$E$50002,4,FALSE)</f>
        <v>Local</v>
      </c>
    </row>
    <row r="1143" spans="1:25">
      <c r="A1143" s="199">
        <v>43678</v>
      </c>
      <c r="B1143" s="35">
        <v>160</v>
      </c>
      <c r="C1143" s="50" t="s">
        <v>786</v>
      </c>
      <c r="D1143" s="41" t="str">
        <f>VLOOKUP(C1143,'MASTER PURCHASE PARTY'!$B$4:$E$50002,2,FALSE)</f>
        <v>27AAECM8871A1ZF</v>
      </c>
      <c r="E1143" s="51">
        <v>192004980</v>
      </c>
      <c r="F1143" s="69">
        <v>43708</v>
      </c>
      <c r="K1143" s="315"/>
      <c r="L1143" s="315" t="s">
        <v>787</v>
      </c>
      <c r="M1143" s="12" t="s">
        <v>1545</v>
      </c>
      <c r="N1143" s="293">
        <v>17483.52</v>
      </c>
      <c r="O1143" s="20">
        <f t="shared" ref="O1143:O1144" si="158">+P1143+Q1143+R1143+S1143</f>
        <v>4895.3856000000005</v>
      </c>
      <c r="P1143" s="21">
        <f t="shared" ref="P1143:P1144" si="159">+IF(Y1143="oms",N1143/100*W1143,0)</f>
        <v>0</v>
      </c>
      <c r="Q1143" s="21">
        <f t="shared" ref="Q1143" si="160">+IF(Y1143="local",N1143/100*W1143/2,0)</f>
        <v>2447.6928000000003</v>
      </c>
      <c r="R1143" s="21">
        <f t="shared" ref="R1143" si="161">+IF(Y1143="local",N1143/100*W1143/2,0)</f>
        <v>2447.6928000000003</v>
      </c>
      <c r="S1143" s="21">
        <v>0</v>
      </c>
      <c r="T1143" s="290">
        <f>+S1143+R1143+Q1143+P1143+N1143-0.01</f>
        <v>22378.895600000003</v>
      </c>
      <c r="U1143" s="35">
        <v>12</v>
      </c>
      <c r="V1143" s="5">
        <v>87089900</v>
      </c>
      <c r="W1143" s="20">
        <f>VLOOKUP(V1143,'MASTER PUR-HSN'!$A$4:$E$506,5,FALSE)</f>
        <v>28</v>
      </c>
      <c r="X1143" s="12" t="s">
        <v>1482</v>
      </c>
      <c r="Y1143" s="41" t="str">
        <f>VLOOKUP(C1143,'MASTER PURCHASE PARTY'!$B$4:$E$50002,4,FALSE)</f>
        <v>Local</v>
      </c>
    </row>
    <row r="1144" spans="1:25">
      <c r="A1144" s="199">
        <v>43678</v>
      </c>
      <c r="B1144" s="35">
        <v>161</v>
      </c>
      <c r="C1144" s="50" t="s">
        <v>875</v>
      </c>
      <c r="D1144" s="41" t="str">
        <f>VLOOKUP(C1144,'MASTER PURCHASE PARTY'!$B$4:$E$50002,2,FALSE)</f>
        <v>27AAQCS7977M1Z3</v>
      </c>
      <c r="E1144" s="56" t="s">
        <v>2013</v>
      </c>
      <c r="F1144" s="69">
        <v>43705</v>
      </c>
      <c r="G1144" s="322"/>
      <c r="H1144" s="322"/>
      <c r="I1144" s="322"/>
      <c r="J1144" s="322"/>
      <c r="K1144" s="326"/>
      <c r="L1144" s="315" t="s">
        <v>787</v>
      </c>
      <c r="M1144" s="12" t="s">
        <v>1545</v>
      </c>
      <c r="N1144" s="28">
        <v>24400</v>
      </c>
      <c r="O1144" s="20">
        <f t="shared" si="158"/>
        <v>4392</v>
      </c>
      <c r="P1144" s="21">
        <f t="shared" si="159"/>
        <v>0</v>
      </c>
      <c r="Q1144" s="21">
        <f>+IF(Y1144="local",N1144/100*W1144/2,0)</f>
        <v>2196</v>
      </c>
      <c r="R1144" s="21">
        <f>+IF(Y1144="local",N1144/100*W1144/2,0)</f>
        <v>2196</v>
      </c>
      <c r="S1144" s="21">
        <v>0</v>
      </c>
      <c r="T1144" s="290">
        <f t="shared" ref="T1144" si="162">+S1144+R1144+Q1144+P1144+N1144</f>
        <v>28792</v>
      </c>
      <c r="U1144" s="35">
        <v>400</v>
      </c>
      <c r="V1144" s="5">
        <v>29141100</v>
      </c>
      <c r="W1144" s="20">
        <f>VLOOKUP(V1144,'MASTER PUR-HSN'!$A$4:$E$506,5,FALSE)</f>
        <v>18</v>
      </c>
      <c r="X1144" s="12" t="s">
        <v>1482</v>
      </c>
      <c r="Y1144" s="41" t="str">
        <f>VLOOKUP(C1144,'MASTER PURCHASE PARTY'!$B$4:$E$50002,4,FALSE)</f>
        <v>Local</v>
      </c>
    </row>
    <row r="1145" spans="1:25">
      <c r="A1145" s="199">
        <v>43678</v>
      </c>
      <c r="B1145" s="35">
        <v>162</v>
      </c>
      <c r="C1145" s="50" t="s">
        <v>908</v>
      </c>
      <c r="D1145" s="41" t="str">
        <f>VLOOKUP(C1145,'MASTER PURCHASE PARTY'!$B$4:$E$50002,2,FALSE)</f>
        <v>27CVNPK1560R1ZT</v>
      </c>
      <c r="E1145" s="51">
        <v>12</v>
      </c>
      <c r="F1145" s="69">
        <v>43708</v>
      </c>
      <c r="G1145" s="322"/>
      <c r="H1145" s="322"/>
      <c r="I1145" s="322"/>
      <c r="J1145" s="322"/>
      <c r="K1145" s="326"/>
      <c r="L1145" s="41" t="s">
        <v>787</v>
      </c>
      <c r="M1145" s="12" t="s">
        <v>1545</v>
      </c>
      <c r="N1145" s="28">
        <v>98326.2</v>
      </c>
      <c r="O1145" s="20">
        <f t="shared" ref="O1145:O1153" si="163">+P1145+Q1145+R1145+S1145</f>
        <v>17698.716</v>
      </c>
      <c r="P1145" s="21">
        <f t="shared" ref="P1145:P1153" si="164">+IF(Y1145="oms",N1145/100*W1145,0)</f>
        <v>0</v>
      </c>
      <c r="Q1145" s="21">
        <f>+IF(Y1145="local",N1145/100*W1145/2,0)</f>
        <v>8849.3580000000002</v>
      </c>
      <c r="R1145" s="21">
        <f>+IF(Y1145="local",N1145/100*W1145/2,0)</f>
        <v>8849.3580000000002</v>
      </c>
      <c r="S1145" s="284">
        <v>0</v>
      </c>
      <c r="T1145" s="290">
        <f>+S1145+R1145+Q1145+P1145+N1145+0.6</f>
        <v>116025.516</v>
      </c>
      <c r="U1145" s="35">
        <v>50</v>
      </c>
      <c r="V1145" s="12">
        <v>73110010</v>
      </c>
      <c r="W1145" s="20">
        <f>VLOOKUP(V1145,'MASTER PUR-HSN'!$A$4:$E$506,5,FALSE)</f>
        <v>18</v>
      </c>
      <c r="X1145" s="12" t="s">
        <v>1482</v>
      </c>
      <c r="Y1145" s="41" t="str">
        <f>VLOOKUP(C1145,'MASTER PURCHASE PARTY'!$B$4:$E$50002,4,FALSE)</f>
        <v>Local</v>
      </c>
    </row>
    <row r="1146" spans="1:25">
      <c r="A1146" s="199">
        <v>43678</v>
      </c>
      <c r="B1146" s="35">
        <v>163</v>
      </c>
      <c r="C1146" s="50" t="s">
        <v>823</v>
      </c>
      <c r="D1146" s="41" t="str">
        <f>VLOOKUP(C1146,'MASTER PURCHASE PARTY'!$B$4:$E$50002,2,FALSE)</f>
        <v>27AAACG1376N1ZC</v>
      </c>
      <c r="E1146" s="56" t="s">
        <v>2015</v>
      </c>
      <c r="F1146" s="69">
        <v>43708</v>
      </c>
      <c r="K1146" s="315"/>
      <c r="L1146" s="35" t="s">
        <v>787</v>
      </c>
      <c r="M1146" s="12" t="s">
        <v>1545</v>
      </c>
      <c r="N1146" s="293">
        <v>7300</v>
      </c>
      <c r="O1146" s="20">
        <f t="shared" si="163"/>
        <v>1314</v>
      </c>
      <c r="P1146" s="21">
        <f t="shared" si="164"/>
        <v>0</v>
      </c>
      <c r="Q1146" s="21">
        <f t="shared" ref="Q1146:Q1147" si="165">+IF(Y1146="local",N1146/100*W1146/2,0)</f>
        <v>657</v>
      </c>
      <c r="R1146" s="21">
        <f t="shared" ref="R1146:R1147" si="166">+IF(Y1146="local",N1146/100*W1146/2,0)</f>
        <v>657</v>
      </c>
      <c r="S1146" s="21">
        <v>0</v>
      </c>
      <c r="T1146" s="290">
        <f t="shared" ref="T1146:T1153" si="167">+S1146+R1146+Q1146+P1146+N1146</f>
        <v>8614</v>
      </c>
      <c r="U1146" s="35">
        <v>20</v>
      </c>
      <c r="V1146" s="5">
        <v>32081090</v>
      </c>
      <c r="W1146" s="20">
        <f>VLOOKUP(V1146,'MASTER PUR-HSN'!$A$4:$E$506,5,FALSE)</f>
        <v>18</v>
      </c>
      <c r="X1146" s="12" t="s">
        <v>1482</v>
      </c>
      <c r="Y1146" s="41" t="str">
        <f>VLOOKUP(C1146,'MASTER PURCHASE PARTY'!$B$4:$E$50002,4,FALSE)</f>
        <v>Local</v>
      </c>
    </row>
    <row r="1147" spans="1:25">
      <c r="A1147" s="199">
        <v>43678</v>
      </c>
      <c r="B1147" s="35">
        <v>164</v>
      </c>
      <c r="C1147" s="50" t="s">
        <v>823</v>
      </c>
      <c r="D1147" s="41" t="str">
        <f>VLOOKUP(C1147,'MASTER PURCHASE PARTY'!$B$4:$E$50002,2,FALSE)</f>
        <v>27AAACG1376N1ZC</v>
      </c>
      <c r="E1147" s="56" t="s">
        <v>2014</v>
      </c>
      <c r="F1147" s="69">
        <v>43708</v>
      </c>
      <c r="K1147" s="315"/>
      <c r="L1147" s="35" t="s">
        <v>787</v>
      </c>
      <c r="M1147" s="12" t="s">
        <v>1545</v>
      </c>
      <c r="N1147" s="293">
        <v>3500</v>
      </c>
      <c r="O1147" s="20">
        <f t="shared" si="163"/>
        <v>630</v>
      </c>
      <c r="P1147" s="21">
        <f t="shared" si="164"/>
        <v>0</v>
      </c>
      <c r="Q1147" s="21">
        <f t="shared" si="165"/>
        <v>315</v>
      </c>
      <c r="R1147" s="21">
        <f t="shared" si="166"/>
        <v>315</v>
      </c>
      <c r="S1147" s="21">
        <v>0</v>
      </c>
      <c r="T1147" s="290">
        <f t="shared" si="167"/>
        <v>4130</v>
      </c>
      <c r="U1147" s="35">
        <v>10</v>
      </c>
      <c r="V1147" s="5">
        <v>32081090</v>
      </c>
      <c r="W1147" s="20">
        <f>VLOOKUP(V1147,'MASTER PUR-HSN'!$A$4:$E$506,5,FALSE)</f>
        <v>18</v>
      </c>
      <c r="X1147" s="12" t="s">
        <v>1482</v>
      </c>
      <c r="Y1147" s="41" t="str">
        <f>VLOOKUP(C1147,'MASTER PURCHASE PARTY'!$B$4:$E$50002,4,FALSE)</f>
        <v>Local</v>
      </c>
    </row>
    <row r="1148" spans="1:25">
      <c r="A1148" s="199">
        <v>43678</v>
      </c>
      <c r="B1148" s="35">
        <v>165</v>
      </c>
      <c r="C1148" s="50" t="s">
        <v>880</v>
      </c>
      <c r="D1148" s="41" t="str">
        <f>VLOOKUP(C1148,'MASTER PURCHASE PARTY'!$B$4:$E$50002,2,FALSE)</f>
        <v>27BUQPM7574N1ZH</v>
      </c>
      <c r="E1148" s="56" t="s">
        <v>2032</v>
      </c>
      <c r="F1148" s="69">
        <v>43704</v>
      </c>
      <c r="G1148" s="52"/>
      <c r="H1148" s="52"/>
      <c r="I1148" s="52"/>
      <c r="J1148" s="52"/>
      <c r="K1148" s="52"/>
      <c r="L1148" s="35" t="s">
        <v>787</v>
      </c>
      <c r="M1148" s="12" t="s">
        <v>1545</v>
      </c>
      <c r="N1148" s="28">
        <v>9425</v>
      </c>
      <c r="O1148" s="20">
        <f t="shared" si="163"/>
        <v>1696.5</v>
      </c>
      <c r="P1148" s="284">
        <v>0</v>
      </c>
      <c r="Q1148" s="21">
        <f t="shared" ref="Q1148:Q1152" si="168">+IF(Y1148="local",N1148/100*W1148/2,0)</f>
        <v>848.25</v>
      </c>
      <c r="R1148" s="21">
        <f t="shared" ref="R1148:R1152" si="169">+IF(Y1148="local",N1148/100*W1148/2,0)</f>
        <v>848.25</v>
      </c>
      <c r="S1148" s="284">
        <v>0</v>
      </c>
      <c r="T1148" s="290">
        <f>+S1148+R1148+Q1148+P1148+N1148+0.5</f>
        <v>11122</v>
      </c>
      <c r="U1148" s="53">
        <v>2</v>
      </c>
      <c r="V1148" s="12">
        <v>998346</v>
      </c>
      <c r="W1148" s="20">
        <f>VLOOKUP(V1148,'MASTER PUR-HSN'!$A$4:$E$506,5,FALSE)</f>
        <v>18</v>
      </c>
      <c r="X1148" s="12" t="s">
        <v>1482</v>
      </c>
      <c r="Y1148" s="41" t="str">
        <f>VLOOKUP(C1148,'MASTER PURCHASE PARTY'!$B$4:$E$50002,4,FALSE)</f>
        <v>Local</v>
      </c>
    </row>
    <row r="1149" spans="1:25">
      <c r="A1149" s="199">
        <v>43678</v>
      </c>
      <c r="B1149" s="35">
        <v>166</v>
      </c>
      <c r="C1149" s="23" t="s">
        <v>121</v>
      </c>
      <c r="D1149" s="41" t="str">
        <f>VLOOKUP(C1149,'MASTER PURCHASE PARTY'!$B$4:$E$50002,2,FALSE)</f>
        <v>23AABCE9378F1ZK</v>
      </c>
      <c r="E1149" s="330" t="s">
        <v>528</v>
      </c>
      <c r="F1149" s="69">
        <v>43686</v>
      </c>
      <c r="G1149" s="52"/>
      <c r="H1149" s="52"/>
      <c r="I1149" s="52"/>
      <c r="J1149" s="52"/>
      <c r="K1149" s="52"/>
      <c r="L1149" s="35" t="s">
        <v>787</v>
      </c>
      <c r="M1149" s="12" t="s">
        <v>1545</v>
      </c>
      <c r="N1149" s="28">
        <v>2030.87</v>
      </c>
      <c r="O1149" s="20">
        <f t="shared" si="163"/>
        <v>568.64359999999999</v>
      </c>
      <c r="P1149" s="21">
        <f t="shared" ref="P1149:P1152" si="170">+IF(Y1149="oms",N1149/100*W1149,0)</f>
        <v>568.64359999999999</v>
      </c>
      <c r="Q1149" s="21">
        <f t="shared" si="168"/>
        <v>0</v>
      </c>
      <c r="R1149" s="21">
        <f t="shared" si="169"/>
        <v>0</v>
      </c>
      <c r="S1149" s="21">
        <v>0</v>
      </c>
      <c r="T1149" s="290">
        <f t="shared" ref="T1149:T1152" si="171">+S1149+R1149+Q1149+P1149+N1149</f>
        <v>2599.5135999999998</v>
      </c>
      <c r="U1149" s="35">
        <v>1</v>
      </c>
      <c r="V1149" s="5">
        <v>87081090</v>
      </c>
      <c r="W1149" s="20">
        <f>VLOOKUP(V1149,'MASTER PUR-HSN'!$A$4:$E$506,5,FALSE)</f>
        <v>28</v>
      </c>
      <c r="X1149" s="12" t="s">
        <v>1482</v>
      </c>
      <c r="Y1149" s="41" t="str">
        <f>VLOOKUP(C1149,'MASTER PURCHASE PARTY'!$B$4:$E$50002,4,FALSE)</f>
        <v>Oms</v>
      </c>
    </row>
    <row r="1150" spans="1:25">
      <c r="A1150" s="199">
        <v>43678</v>
      </c>
      <c r="B1150" s="35">
        <v>167</v>
      </c>
      <c r="C1150" s="23" t="s">
        <v>121</v>
      </c>
      <c r="D1150" s="41" t="str">
        <f>VLOOKUP(C1150,'MASTER PURCHASE PARTY'!$B$4:$E$50002,2,FALSE)</f>
        <v>23AABCE9378F1ZK</v>
      </c>
      <c r="E1150" s="330" t="s">
        <v>529</v>
      </c>
      <c r="F1150" s="69">
        <v>43686</v>
      </c>
      <c r="G1150" s="52"/>
      <c r="H1150" s="52"/>
      <c r="I1150" s="52"/>
      <c r="J1150" s="52"/>
      <c r="K1150" s="52"/>
      <c r="L1150" s="35" t="s">
        <v>787</v>
      </c>
      <c r="M1150" s="12" t="s">
        <v>1545</v>
      </c>
      <c r="N1150" s="28">
        <v>12204.66</v>
      </c>
      <c r="O1150" s="20">
        <f t="shared" si="163"/>
        <v>3417.3047999999999</v>
      </c>
      <c r="P1150" s="21">
        <f t="shared" si="170"/>
        <v>3417.3047999999999</v>
      </c>
      <c r="Q1150" s="21">
        <f t="shared" si="168"/>
        <v>0</v>
      </c>
      <c r="R1150" s="21">
        <f t="shared" si="169"/>
        <v>0</v>
      </c>
      <c r="S1150" s="21">
        <v>0</v>
      </c>
      <c r="T1150" s="290">
        <f t="shared" si="171"/>
        <v>15621.9648</v>
      </c>
      <c r="U1150" s="35">
        <v>13</v>
      </c>
      <c r="V1150" s="5">
        <v>87081090</v>
      </c>
      <c r="W1150" s="20">
        <f>VLOOKUP(V1150,'MASTER PUR-HSN'!$A$4:$E$506,5,FALSE)</f>
        <v>28</v>
      </c>
      <c r="X1150" s="12" t="s">
        <v>1482</v>
      </c>
      <c r="Y1150" s="41" t="str">
        <f>VLOOKUP(C1150,'MASTER PURCHASE PARTY'!$B$4:$E$50002,4,FALSE)</f>
        <v>Oms</v>
      </c>
    </row>
    <row r="1151" spans="1:25">
      <c r="A1151" s="199">
        <v>43678</v>
      </c>
      <c r="B1151" s="35">
        <v>168</v>
      </c>
      <c r="C1151" s="23" t="s">
        <v>121</v>
      </c>
      <c r="D1151" s="41" t="str">
        <f>VLOOKUP(C1151,'MASTER PURCHASE PARTY'!$B$4:$E$50002,2,FALSE)</f>
        <v>23AABCE9378F1ZK</v>
      </c>
      <c r="E1151" s="331" t="s">
        <v>2022</v>
      </c>
      <c r="F1151" s="69">
        <v>43695</v>
      </c>
      <c r="G1151" s="52"/>
      <c r="H1151" s="52"/>
      <c r="I1151" s="52"/>
      <c r="J1151" s="52"/>
      <c r="K1151" s="52"/>
      <c r="L1151" s="35" t="s">
        <v>787</v>
      </c>
      <c r="M1151" s="12" t="s">
        <v>1545</v>
      </c>
      <c r="N1151" s="28">
        <v>325.70999999999998</v>
      </c>
      <c r="O1151" s="20">
        <f t="shared" si="163"/>
        <v>91.198799999999991</v>
      </c>
      <c r="P1151" s="21">
        <f t="shared" si="170"/>
        <v>91.198799999999991</v>
      </c>
      <c r="Q1151" s="21">
        <f t="shared" si="168"/>
        <v>0</v>
      </c>
      <c r="R1151" s="21">
        <f t="shared" si="169"/>
        <v>0</v>
      </c>
      <c r="S1151" s="21">
        <v>0</v>
      </c>
      <c r="T1151" s="290">
        <f t="shared" si="171"/>
        <v>416.90879999999999</v>
      </c>
      <c r="U1151" s="35">
        <v>1</v>
      </c>
      <c r="V1151" s="5">
        <v>87081090</v>
      </c>
      <c r="W1151" s="20">
        <f>VLOOKUP(V1151,'MASTER PUR-HSN'!$A$4:$E$506,5,FALSE)</f>
        <v>28</v>
      </c>
      <c r="X1151" s="12" t="s">
        <v>1482</v>
      </c>
      <c r="Y1151" s="41" t="str">
        <f>VLOOKUP(C1151,'MASTER PURCHASE PARTY'!$B$4:$E$50002,4,FALSE)</f>
        <v>Oms</v>
      </c>
    </row>
    <row r="1152" spans="1:25">
      <c r="A1152" s="199">
        <v>43678</v>
      </c>
      <c r="B1152" s="35">
        <v>169</v>
      </c>
      <c r="C1152" s="23" t="s">
        <v>121</v>
      </c>
      <c r="D1152" s="41" t="str">
        <f>VLOOKUP(C1152,'MASTER PURCHASE PARTY'!$B$4:$E$50002,2,FALSE)</f>
        <v>23AABCE9378F1ZK</v>
      </c>
      <c r="E1152" s="331" t="s">
        <v>2023</v>
      </c>
      <c r="F1152" s="69">
        <v>43695</v>
      </c>
      <c r="G1152" s="52"/>
      <c r="H1152" s="52"/>
      <c r="I1152" s="52"/>
      <c r="J1152" s="52"/>
      <c r="K1152" s="52"/>
      <c r="L1152" s="35" t="s">
        <v>787</v>
      </c>
      <c r="M1152" s="12" t="s">
        <v>1545</v>
      </c>
      <c r="N1152" s="28">
        <v>4297.6000000000004</v>
      </c>
      <c r="O1152" s="20">
        <f t="shared" si="163"/>
        <v>1203.3280000000002</v>
      </c>
      <c r="P1152" s="21">
        <f t="shared" si="170"/>
        <v>1203.3280000000002</v>
      </c>
      <c r="Q1152" s="21">
        <f t="shared" si="168"/>
        <v>0</v>
      </c>
      <c r="R1152" s="21">
        <f t="shared" si="169"/>
        <v>0</v>
      </c>
      <c r="S1152" s="21">
        <v>0</v>
      </c>
      <c r="T1152" s="290">
        <f t="shared" si="171"/>
        <v>5500.9280000000008</v>
      </c>
      <c r="U1152" s="35">
        <v>2</v>
      </c>
      <c r="V1152" s="5">
        <v>87081090</v>
      </c>
      <c r="W1152" s="20">
        <f>VLOOKUP(V1152,'MASTER PUR-HSN'!$A$4:$E$506,5,FALSE)</f>
        <v>28</v>
      </c>
      <c r="X1152" s="12" t="s">
        <v>1482</v>
      </c>
      <c r="Y1152" s="41" t="str">
        <f>VLOOKUP(C1152,'MASTER PURCHASE PARTY'!$B$4:$E$50002,4,FALSE)</f>
        <v>Oms</v>
      </c>
    </row>
    <row r="1153" spans="1:25">
      <c r="A1153" s="199">
        <v>43678</v>
      </c>
      <c r="B1153" s="35">
        <v>9</v>
      </c>
      <c r="C1153" s="50" t="s">
        <v>789</v>
      </c>
      <c r="D1153" s="41" t="str">
        <f>VLOOKUP(C1153,'MASTER PURCHASE PARTY'!$B$4:$E$50002,2,FALSE)</f>
        <v>27AAACT1848E1ZH</v>
      </c>
      <c r="E1153" s="56">
        <v>9</v>
      </c>
      <c r="F1153" s="69">
        <v>43705</v>
      </c>
      <c r="K1153" s="315"/>
      <c r="L1153" s="35" t="s">
        <v>787</v>
      </c>
      <c r="M1153" s="12" t="s">
        <v>1543</v>
      </c>
      <c r="N1153" s="293">
        <v>-2250.4</v>
      </c>
      <c r="O1153" s="20">
        <f t="shared" si="163"/>
        <v>-630.11200000000008</v>
      </c>
      <c r="P1153" s="21">
        <f t="shared" si="164"/>
        <v>0</v>
      </c>
      <c r="Q1153" s="21">
        <f>+IF(Y1153="local",N1153/100*W1153/2,0)</f>
        <v>-315.05600000000004</v>
      </c>
      <c r="R1153" s="21">
        <f>+IF(Y1153="local",N1153/100*W1153/2,0)</f>
        <v>-315.05600000000004</v>
      </c>
      <c r="S1153" s="21">
        <v>0</v>
      </c>
      <c r="T1153" s="290">
        <f t="shared" si="167"/>
        <v>-2880.5120000000002</v>
      </c>
      <c r="U1153" s="35">
        <v>16</v>
      </c>
      <c r="V1153" s="5">
        <v>87089900</v>
      </c>
      <c r="W1153" s="20">
        <f>VLOOKUP(V1153,'MASTER PUR-HSN'!$A$4:$E$506,5,FALSE)</f>
        <v>28</v>
      </c>
      <c r="X1153" s="12" t="s">
        <v>1482</v>
      </c>
      <c r="Y1153" s="41" t="str">
        <f>VLOOKUP(C1153,'MASTER PURCHASE PARTY'!$B$4:$E$50002,4,FALSE)</f>
        <v>Local</v>
      </c>
    </row>
    <row r="1154" spans="1:25">
      <c r="A1154" s="199">
        <v>43678</v>
      </c>
      <c r="B1154" s="35">
        <v>12</v>
      </c>
      <c r="C1154" s="50" t="s">
        <v>919</v>
      </c>
      <c r="D1154" s="41" t="e">
        <f>VLOOKUP(C1154,'MASTER PURCHASE PARTY'!$B$4:$E$50002,2,FALSE)</f>
        <v>#N/A</v>
      </c>
      <c r="E1154" s="67">
        <v>26</v>
      </c>
      <c r="F1154" s="69">
        <v>43682</v>
      </c>
      <c r="K1154" s="315"/>
      <c r="L1154" s="41" t="s">
        <v>920</v>
      </c>
      <c r="M1154" s="12" t="s">
        <v>1768</v>
      </c>
      <c r="N1154" s="284"/>
      <c r="O1154" s="20">
        <f t="shared" ref="O1154:O1155" si="172">+P1154+Q1154+R1154+S1154</f>
        <v>0</v>
      </c>
      <c r="P1154" s="284">
        <v>0</v>
      </c>
      <c r="Q1154" s="284">
        <v>0</v>
      </c>
      <c r="R1154" s="284">
        <v>0</v>
      </c>
      <c r="S1154" s="284">
        <v>0</v>
      </c>
      <c r="T1154" s="284">
        <v>33600</v>
      </c>
      <c r="U1154" s="41"/>
      <c r="V1154" s="12"/>
      <c r="W1154" s="20" t="e">
        <f>VLOOKUP(V1154,'MASTER PUR-HSN'!$A$4:$E$506,5,FALSE)</f>
        <v>#N/A</v>
      </c>
      <c r="X1154" s="12" t="s">
        <v>1769</v>
      </c>
      <c r="Y1154" s="41" t="e">
        <f>VLOOKUP(C1154,'MASTER PURCHASE PARTY'!$B$4:$E$50002,4,FALSE)</f>
        <v>#N/A</v>
      </c>
    </row>
    <row r="1155" spans="1:25">
      <c r="A1155" s="199">
        <v>43678</v>
      </c>
      <c r="B1155" s="35">
        <v>13</v>
      </c>
      <c r="C1155" s="50" t="s">
        <v>1183</v>
      </c>
      <c r="D1155" s="41" t="str">
        <f>VLOOKUP(C1155,'MASTER PURCHASE PARTY'!$B$4:$E$50002,2,FALSE)</f>
        <v>23AAFFO4378L1ZX</v>
      </c>
      <c r="E1155" s="67">
        <v>1559</v>
      </c>
      <c r="F1155" s="69">
        <v>43690</v>
      </c>
      <c r="K1155" s="315"/>
      <c r="L1155" s="41" t="s">
        <v>920</v>
      </c>
      <c r="M1155" s="12" t="s">
        <v>1768</v>
      </c>
      <c r="N1155" s="284"/>
      <c r="O1155" s="20">
        <f t="shared" si="172"/>
        <v>0</v>
      </c>
      <c r="P1155" s="284">
        <v>0</v>
      </c>
      <c r="Q1155" s="284">
        <v>0</v>
      </c>
      <c r="R1155" s="284">
        <v>0</v>
      </c>
      <c r="S1155" s="284">
        <v>0</v>
      </c>
      <c r="T1155" s="284">
        <v>2300</v>
      </c>
      <c r="U1155" s="41"/>
      <c r="V1155" s="12"/>
      <c r="W1155" s="20" t="e">
        <f>VLOOKUP(V1155,'MASTER PUR-HSN'!$A$4:$E$506,5,FALSE)</f>
        <v>#N/A</v>
      </c>
      <c r="X1155" s="12" t="s">
        <v>1769</v>
      </c>
      <c r="Y1155" s="41" t="str">
        <f>VLOOKUP(C1155,'MASTER PURCHASE PARTY'!$B$4:$E$50002,4,FALSE)</f>
        <v>Oms</v>
      </c>
    </row>
  </sheetData>
  <mergeCells count="19">
    <mergeCell ref="Y4:Y5"/>
    <mergeCell ref="X4:X5"/>
    <mergeCell ref="A4:A5"/>
    <mergeCell ref="T4:T5"/>
    <mergeCell ref="L4:L5"/>
    <mergeCell ref="M4:M5"/>
    <mergeCell ref="V4:V5"/>
    <mergeCell ref="W4:W5"/>
    <mergeCell ref="U4:U5"/>
    <mergeCell ref="B2:S2"/>
    <mergeCell ref="B3:S3"/>
    <mergeCell ref="B4:B5"/>
    <mergeCell ref="C4:C5"/>
    <mergeCell ref="D4:D5"/>
    <mergeCell ref="E4:E5"/>
    <mergeCell ref="F4:F5"/>
    <mergeCell ref="N4:N5"/>
    <mergeCell ref="O4:O5"/>
    <mergeCell ref="P4:S4"/>
  </mergeCells>
  <conditionalFormatting sqref="C156">
    <cfRule type="duplicateValues" dxfId="222" priority="93"/>
  </conditionalFormatting>
  <conditionalFormatting sqref="C157">
    <cfRule type="duplicateValues" dxfId="221" priority="92"/>
  </conditionalFormatting>
  <conditionalFormatting sqref="C161">
    <cfRule type="duplicateValues" dxfId="220" priority="91"/>
  </conditionalFormatting>
  <conditionalFormatting sqref="C728">
    <cfRule type="duplicateValues" dxfId="219" priority="90"/>
  </conditionalFormatting>
  <conditionalFormatting sqref="C732">
    <cfRule type="duplicateValues" dxfId="218" priority="89"/>
  </conditionalFormatting>
  <conditionalFormatting sqref="C871">
    <cfRule type="duplicateValues" dxfId="217" priority="85"/>
  </conditionalFormatting>
  <conditionalFormatting sqref="C882">
    <cfRule type="duplicateValues" dxfId="216" priority="78"/>
  </conditionalFormatting>
  <conditionalFormatting sqref="C919">
    <cfRule type="duplicateValues" dxfId="215" priority="74"/>
  </conditionalFormatting>
  <conditionalFormatting sqref="C924">
    <cfRule type="duplicateValues" dxfId="214" priority="70"/>
  </conditionalFormatting>
  <conditionalFormatting sqref="C925">
    <cfRule type="duplicateValues" dxfId="213" priority="66"/>
  </conditionalFormatting>
  <conditionalFormatting sqref="C931">
    <cfRule type="duplicateValues" dxfId="212" priority="62"/>
  </conditionalFormatting>
  <conditionalFormatting sqref="C932">
    <cfRule type="duplicateValues" dxfId="211" priority="55"/>
  </conditionalFormatting>
  <conditionalFormatting sqref="C934">
    <cfRule type="duplicateValues" dxfId="210" priority="48"/>
  </conditionalFormatting>
  <conditionalFormatting sqref="C954">
    <cfRule type="duplicateValues" dxfId="209" priority="44"/>
  </conditionalFormatting>
  <conditionalFormatting sqref="C955">
    <cfRule type="duplicateValues" dxfId="208" priority="40"/>
  </conditionalFormatting>
  <conditionalFormatting sqref="C1011">
    <cfRule type="duplicateValues" dxfId="207" priority="36"/>
  </conditionalFormatting>
  <conditionalFormatting sqref="C1037">
    <cfRule type="duplicateValues" dxfId="206" priority="29"/>
  </conditionalFormatting>
  <conditionalFormatting sqref="C1050">
    <cfRule type="duplicateValues" dxfId="205" priority="25"/>
  </conditionalFormatting>
  <conditionalFormatting sqref="C1057">
    <cfRule type="duplicateValues" dxfId="204" priority="21"/>
  </conditionalFormatting>
  <conditionalFormatting sqref="C410">
    <cfRule type="duplicateValues" dxfId="203" priority="17"/>
  </conditionalFormatting>
  <conditionalFormatting sqref="C411">
    <cfRule type="duplicateValues" dxfId="202" priority="16"/>
  </conditionalFormatting>
  <conditionalFormatting sqref="C412">
    <cfRule type="duplicateValues" dxfId="201" priority="15"/>
  </conditionalFormatting>
  <conditionalFormatting sqref="C413">
    <cfRule type="duplicateValues" dxfId="200" priority="14"/>
  </conditionalFormatting>
  <conditionalFormatting sqref="C1090">
    <cfRule type="duplicateValues" dxfId="199" priority="13"/>
  </conditionalFormatting>
  <conditionalFormatting sqref="D1090">
    <cfRule type="duplicateValues" dxfId="198" priority="12"/>
  </conditionalFormatting>
  <conditionalFormatting sqref="D1090">
    <cfRule type="duplicateValues" dxfId="197" priority="11"/>
  </conditionalFormatting>
  <conditionalFormatting sqref="D1090">
    <cfRule type="duplicateValues" dxfId="196" priority="10"/>
  </conditionalFormatting>
  <conditionalFormatting sqref="C1109">
    <cfRule type="duplicateValues" dxfId="195" priority="9"/>
  </conditionalFormatting>
  <conditionalFormatting sqref="D1109">
    <cfRule type="duplicateValues" dxfId="194" priority="8"/>
  </conditionalFormatting>
  <conditionalFormatting sqref="D1109">
    <cfRule type="duplicateValues" dxfId="193" priority="7"/>
  </conditionalFormatting>
  <conditionalFormatting sqref="D1109">
    <cfRule type="duplicateValues" dxfId="192" priority="6"/>
  </conditionalFormatting>
  <conditionalFormatting sqref="C1110">
    <cfRule type="duplicateValues" dxfId="191" priority="5"/>
  </conditionalFormatting>
  <conditionalFormatting sqref="D1110">
    <cfRule type="duplicateValues" dxfId="190" priority="4"/>
  </conditionalFormatting>
  <conditionalFormatting sqref="D1110">
    <cfRule type="duplicateValues" dxfId="189" priority="3"/>
  </conditionalFormatting>
  <conditionalFormatting sqref="D1110">
    <cfRule type="duplicateValues" dxfId="188" priority="2"/>
  </conditionalFormatting>
  <conditionalFormatting sqref="C1155">
    <cfRule type="duplicateValues" dxfId="187" priority="1"/>
  </conditionalFormatting>
  <dataValidations count="4">
    <dataValidation type="list" allowBlank="1" showInputMessage="1" showErrorMessage="1" sqref="L1050 L20:L157 L159:L196 L199:L210 L213:L235 L238:L241 L243:L247 L250:L266 L269:L280 L283:L321 L323:L404 L1073 L669:L670 L953:L956 L6:L18 L406:L413 L1091 L1096 L1101:L1102 L1107 L1126:L1127 L1136 L1139 L1142:L1143 L1154:L1155">
      <formula1>"IMPORT GOODS,IMPORT SERVICE,EXEMPTED,NIL,NON GST,ZERO,B2B,DEEM EXPORT,SEZWP,SEZWOP,INPUT,INPUT SERVICE,INPUT GOODS,CAPITAL GOODS,URD"</formula1>
    </dataValidation>
    <dataValidation type="list" allowBlank="1" showInputMessage="1" showErrorMessage="1" sqref="M958:M1072 M6:M956 M1074:M1090 M1092:M1095 M1097:M1100 M1103:M1106 M1108:M1125 M1128:M1135 M1137:M1138 M1140:M1141 M1144:M1155">
      <formula1>"CREDIT NOTE,DEBIT NOTE,INVOICE,BILL OF ENTRY"</formula1>
    </dataValidation>
    <dataValidation type="list" allowBlank="1" showInputMessage="1" showErrorMessage="1" sqref="X6:X956 X958:X1155">
      <formula1>"Taxable,Non Taxable"</formula1>
    </dataValidation>
    <dataValidation type="list" allowBlank="1" showInputMessage="1" showErrorMessage="1" sqref="M1073 M1091 M1096 M1101:M1102 M1107 M1126:M1127 M1136 M1139 M1142:M1143">
      <formula1>"CREDIT NOTE,DEBIT NOTE,INVOICE,BILL OF ENTRY,CHALLAN"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'[2]MASTER SALE PARTY &amp; HSN '!#REF!</xm:f>
          </x14:formula1>
          <xm:sqref>C1149:C1152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4"/>
  <sheetViews>
    <sheetView workbookViewId="0">
      <selection activeCell="M92" sqref="M92"/>
    </sheetView>
  </sheetViews>
  <sheetFormatPr defaultRowHeight="15"/>
  <cols>
    <col min="1" max="1" width="6" bestFit="1" customWidth="1"/>
    <col min="2" max="2" width="5.85546875" bestFit="1" customWidth="1"/>
    <col min="3" max="3" width="23.28515625" customWidth="1"/>
    <col min="4" max="4" width="17.7109375" customWidth="1"/>
    <col min="7" max="7" width="16.7109375" customWidth="1"/>
    <col min="8" max="8" width="10.5703125" customWidth="1"/>
    <col min="10" max="10" width="10.42578125" customWidth="1"/>
    <col min="11" max="11" width="5.42578125" customWidth="1"/>
    <col min="12" max="13" width="7.5703125" bestFit="1" customWidth="1"/>
    <col min="14" max="14" width="5.42578125" bestFit="1" customWidth="1"/>
  </cols>
  <sheetData>
    <row r="1" spans="1:14">
      <c r="A1" s="582" t="s">
        <v>11</v>
      </c>
      <c r="B1" s="581" t="s">
        <v>3</v>
      </c>
      <c r="C1" s="582" t="s">
        <v>777</v>
      </c>
      <c r="D1" s="582" t="s">
        <v>778</v>
      </c>
      <c r="E1" s="577" t="s">
        <v>1746</v>
      </c>
      <c r="F1" s="577" t="s">
        <v>779</v>
      </c>
      <c r="G1" s="577" t="s">
        <v>773</v>
      </c>
      <c r="H1" s="577" t="s">
        <v>774</v>
      </c>
      <c r="I1" s="577" t="s">
        <v>1747</v>
      </c>
      <c r="J1" s="577" t="s">
        <v>1185</v>
      </c>
      <c r="K1" s="581" t="s">
        <v>18</v>
      </c>
      <c r="L1" s="581"/>
      <c r="M1" s="575"/>
      <c r="N1" s="575"/>
    </row>
    <row r="2" spans="1:14" ht="21.75" customHeight="1">
      <c r="A2" s="577"/>
      <c r="B2" s="575"/>
      <c r="C2" s="577"/>
      <c r="D2" s="577"/>
      <c r="E2" s="575"/>
      <c r="F2" s="575"/>
      <c r="G2" s="575"/>
      <c r="H2" s="575"/>
      <c r="I2" s="575"/>
      <c r="J2" s="575"/>
      <c r="K2" s="38" t="s">
        <v>27</v>
      </c>
      <c r="L2" s="38" t="s">
        <v>28</v>
      </c>
      <c r="M2" s="38" t="s">
        <v>29</v>
      </c>
      <c r="N2" s="38" t="s">
        <v>30</v>
      </c>
    </row>
    <row r="3" spans="1:14">
      <c r="A3" s="45">
        <v>43556</v>
      </c>
      <c r="B3" s="49"/>
      <c r="C3" s="40" t="s">
        <v>786</v>
      </c>
      <c r="D3" s="41" t="s">
        <v>46</v>
      </c>
      <c r="E3" s="46" t="s">
        <v>38</v>
      </c>
      <c r="F3" s="12" t="s">
        <v>1545</v>
      </c>
      <c r="G3" s="42">
        <v>192000007</v>
      </c>
      <c r="H3" s="43">
        <v>43556</v>
      </c>
      <c r="I3" s="47">
        <v>17483.52</v>
      </c>
      <c r="J3" s="119">
        <f>SUM(K3:N3)</f>
        <v>4895.3856000000005</v>
      </c>
      <c r="K3" s="48">
        <v>0</v>
      </c>
      <c r="L3" s="48">
        <v>2447.6928000000003</v>
      </c>
      <c r="M3" s="48">
        <v>2447.6928000000003</v>
      </c>
      <c r="N3" s="48">
        <v>0</v>
      </c>
    </row>
    <row r="4" spans="1:14">
      <c r="A4" s="45">
        <v>43556</v>
      </c>
      <c r="B4" s="49"/>
      <c r="C4" s="50" t="s">
        <v>786</v>
      </c>
      <c r="D4" s="41" t="s">
        <v>46</v>
      </c>
      <c r="E4" s="264" t="s">
        <v>38</v>
      </c>
      <c r="F4" s="12" t="s">
        <v>1545</v>
      </c>
      <c r="G4" s="51">
        <v>192000008</v>
      </c>
      <c r="H4" s="52">
        <v>43556</v>
      </c>
      <c r="I4" s="54">
        <v>17483.52</v>
      </c>
      <c r="J4" s="265">
        <f>SUM(K4:N4)</f>
        <v>4895.3856000000005</v>
      </c>
      <c r="K4" s="48">
        <v>0</v>
      </c>
      <c r="L4" s="48">
        <v>2447.6928000000003</v>
      </c>
      <c r="M4" s="48">
        <v>2447.6928000000003</v>
      </c>
      <c r="N4" s="48">
        <v>0</v>
      </c>
    </row>
    <row r="5" spans="1:14">
      <c r="A5" s="45">
        <v>43556</v>
      </c>
      <c r="C5" s="50" t="s">
        <v>786</v>
      </c>
      <c r="D5" s="41" t="s">
        <v>46</v>
      </c>
      <c r="E5" s="264" t="s">
        <v>38</v>
      </c>
      <c r="F5" s="12" t="s">
        <v>1545</v>
      </c>
      <c r="G5" s="51">
        <v>192000022</v>
      </c>
      <c r="H5" s="52">
        <v>43556</v>
      </c>
      <c r="I5" s="54">
        <v>17483.52</v>
      </c>
      <c r="J5" s="265">
        <f t="shared" ref="J5:J66" si="0">SUM(K5:N5)</f>
        <v>4895.3856000000005</v>
      </c>
      <c r="K5" s="48">
        <v>0</v>
      </c>
      <c r="L5" s="48">
        <v>2447.6928000000003</v>
      </c>
      <c r="M5" s="48">
        <v>2447.6928000000003</v>
      </c>
      <c r="N5" s="48">
        <v>0</v>
      </c>
    </row>
    <row r="6" spans="1:14">
      <c r="A6" s="45">
        <v>43556</v>
      </c>
      <c r="C6" s="50" t="s">
        <v>786</v>
      </c>
      <c r="D6" s="41" t="s">
        <v>46</v>
      </c>
      <c r="E6" s="264" t="s">
        <v>38</v>
      </c>
      <c r="F6" s="12" t="s">
        <v>1545</v>
      </c>
      <c r="G6" s="51">
        <v>192000028</v>
      </c>
      <c r="H6" s="52">
        <v>43556</v>
      </c>
      <c r="I6" s="54">
        <v>17483.52</v>
      </c>
      <c r="J6" s="265">
        <f t="shared" si="0"/>
        <v>4895.3856000000005</v>
      </c>
      <c r="K6" s="48">
        <v>0</v>
      </c>
      <c r="L6" s="48">
        <v>2447.6928000000003</v>
      </c>
      <c r="M6" s="48">
        <v>2447.6928000000003</v>
      </c>
      <c r="N6" s="48">
        <v>0</v>
      </c>
    </row>
    <row r="7" spans="1:14">
      <c r="A7" s="45">
        <v>43556</v>
      </c>
      <c r="C7" s="50" t="s">
        <v>788</v>
      </c>
      <c r="D7" s="41" t="s">
        <v>34</v>
      </c>
      <c r="E7" s="264" t="s">
        <v>38</v>
      </c>
      <c r="F7" s="12" t="s">
        <v>1545</v>
      </c>
      <c r="G7" s="51">
        <v>2041211093</v>
      </c>
      <c r="H7" s="52">
        <v>43557</v>
      </c>
      <c r="I7" s="54">
        <v>3708</v>
      </c>
      <c r="J7" s="265">
        <f t="shared" si="0"/>
        <v>1038.24</v>
      </c>
      <c r="K7" s="48">
        <v>0</v>
      </c>
      <c r="L7" s="48">
        <v>519.12</v>
      </c>
      <c r="M7" s="48">
        <v>519.12</v>
      </c>
      <c r="N7" s="48">
        <v>0</v>
      </c>
    </row>
    <row r="8" spans="1:14">
      <c r="A8" s="45">
        <v>43556</v>
      </c>
      <c r="C8" s="50" t="s">
        <v>788</v>
      </c>
      <c r="D8" s="41" t="s">
        <v>34</v>
      </c>
      <c r="E8" s="264" t="s">
        <v>38</v>
      </c>
      <c r="F8" s="12" t="s">
        <v>1545</v>
      </c>
      <c r="G8" s="51">
        <v>2041211094</v>
      </c>
      <c r="H8" s="52">
        <v>43557</v>
      </c>
      <c r="I8" s="54">
        <v>7416</v>
      </c>
      <c r="J8" s="265">
        <f t="shared" si="0"/>
        <v>2076.48</v>
      </c>
      <c r="K8" s="48">
        <v>0</v>
      </c>
      <c r="L8" s="48">
        <v>1038.24</v>
      </c>
      <c r="M8" s="48">
        <v>1038.24</v>
      </c>
      <c r="N8" s="48">
        <v>0</v>
      </c>
    </row>
    <row r="9" spans="1:14">
      <c r="A9" s="45">
        <v>43556</v>
      </c>
      <c r="C9" s="50" t="s">
        <v>788</v>
      </c>
      <c r="D9" s="41" t="s">
        <v>34</v>
      </c>
      <c r="E9" s="264" t="s">
        <v>38</v>
      </c>
      <c r="F9" s="12" t="s">
        <v>1545</v>
      </c>
      <c r="G9" s="51">
        <v>2041211095</v>
      </c>
      <c r="H9" s="52">
        <v>43557</v>
      </c>
      <c r="I9" s="54">
        <v>3708</v>
      </c>
      <c r="J9" s="265">
        <f t="shared" si="0"/>
        <v>1038.24</v>
      </c>
      <c r="K9" s="48">
        <v>0</v>
      </c>
      <c r="L9" s="48">
        <v>519.12</v>
      </c>
      <c r="M9" s="48">
        <v>519.12</v>
      </c>
      <c r="N9" s="48">
        <v>0</v>
      </c>
    </row>
    <row r="10" spans="1:14">
      <c r="A10" s="45">
        <v>43556</v>
      </c>
      <c r="C10" s="50" t="s">
        <v>788</v>
      </c>
      <c r="D10" s="41" t="s">
        <v>34</v>
      </c>
      <c r="E10" s="264" t="s">
        <v>38</v>
      </c>
      <c r="F10" s="12" t="s">
        <v>1545</v>
      </c>
      <c r="G10" s="51">
        <v>2041211413</v>
      </c>
      <c r="H10" s="52">
        <v>43558</v>
      </c>
      <c r="I10" s="54">
        <v>3708</v>
      </c>
      <c r="J10" s="265">
        <f t="shared" si="0"/>
        <v>1038.24</v>
      </c>
      <c r="K10" s="48">
        <v>0</v>
      </c>
      <c r="L10" s="48">
        <v>519.12</v>
      </c>
      <c r="M10" s="48">
        <v>519.12</v>
      </c>
      <c r="N10" s="48">
        <v>0</v>
      </c>
    </row>
    <row r="11" spans="1:14">
      <c r="A11" s="45">
        <v>43556</v>
      </c>
      <c r="C11" s="50" t="s">
        <v>788</v>
      </c>
      <c r="D11" s="41" t="s">
        <v>34</v>
      </c>
      <c r="E11" s="264" t="s">
        <v>38</v>
      </c>
      <c r="F11" s="12" t="s">
        <v>1545</v>
      </c>
      <c r="G11" s="51">
        <v>2041211414</v>
      </c>
      <c r="H11" s="52">
        <v>43558</v>
      </c>
      <c r="I11" s="54">
        <v>3708</v>
      </c>
      <c r="J11" s="265">
        <f t="shared" si="0"/>
        <v>1038.24</v>
      </c>
      <c r="K11" s="48">
        <v>0</v>
      </c>
      <c r="L11" s="48">
        <v>519.12</v>
      </c>
      <c r="M11" s="48">
        <v>519.12</v>
      </c>
      <c r="N11" s="48">
        <v>0</v>
      </c>
    </row>
    <row r="12" spans="1:14">
      <c r="A12" s="45">
        <v>43556</v>
      </c>
      <c r="C12" s="50" t="s">
        <v>789</v>
      </c>
      <c r="D12" s="41" t="s">
        <v>60</v>
      </c>
      <c r="E12" s="264" t="s">
        <v>38</v>
      </c>
      <c r="F12" s="12" t="s">
        <v>1545</v>
      </c>
      <c r="G12" s="56" t="s">
        <v>790</v>
      </c>
      <c r="H12" s="52">
        <v>43559</v>
      </c>
      <c r="I12" s="54">
        <v>3847.2</v>
      </c>
      <c r="J12" s="265">
        <f t="shared" si="0"/>
        <v>1077.2160000000001</v>
      </c>
      <c r="K12" s="48">
        <v>0</v>
      </c>
      <c r="L12" s="48">
        <v>538.60800000000006</v>
      </c>
      <c r="M12" s="48">
        <v>538.60800000000006</v>
      </c>
      <c r="N12" s="48">
        <v>0</v>
      </c>
    </row>
    <row r="13" spans="1:14">
      <c r="A13" s="45">
        <v>43556</v>
      </c>
      <c r="C13" s="50" t="s">
        <v>789</v>
      </c>
      <c r="D13" s="41" t="s">
        <v>60</v>
      </c>
      <c r="E13" s="264" t="s">
        <v>38</v>
      </c>
      <c r="F13" s="12" t="s">
        <v>1545</v>
      </c>
      <c r="G13" s="56" t="s">
        <v>791</v>
      </c>
      <c r="H13" s="52">
        <v>43559</v>
      </c>
      <c r="I13" s="54">
        <v>6223.2</v>
      </c>
      <c r="J13" s="265">
        <f t="shared" si="0"/>
        <v>1742.4960000000001</v>
      </c>
      <c r="K13" s="48">
        <v>0</v>
      </c>
      <c r="L13" s="48">
        <v>871.24800000000005</v>
      </c>
      <c r="M13" s="48">
        <v>871.24800000000005</v>
      </c>
      <c r="N13" s="48">
        <v>0</v>
      </c>
    </row>
    <row r="14" spans="1:14">
      <c r="A14" s="45">
        <v>43556</v>
      </c>
      <c r="C14" s="50" t="s">
        <v>792</v>
      </c>
      <c r="D14" s="41" t="s">
        <v>793</v>
      </c>
      <c r="E14" s="264" t="s">
        <v>38</v>
      </c>
      <c r="F14" s="12" t="s">
        <v>1545</v>
      </c>
      <c r="G14" s="56" t="s">
        <v>794</v>
      </c>
      <c r="H14" s="52">
        <v>43556</v>
      </c>
      <c r="I14" s="54">
        <v>376945</v>
      </c>
      <c r="J14" s="265">
        <f t="shared" si="0"/>
        <v>105544.59999999999</v>
      </c>
      <c r="K14" s="48">
        <v>0</v>
      </c>
      <c r="L14" s="48">
        <v>52772.299999999996</v>
      </c>
      <c r="M14" s="48">
        <v>52772.299999999996</v>
      </c>
      <c r="N14" s="48">
        <v>0</v>
      </c>
    </row>
    <row r="15" spans="1:14">
      <c r="A15" s="45">
        <v>43556</v>
      </c>
      <c r="C15" s="50" t="s">
        <v>796</v>
      </c>
      <c r="D15" s="41" t="s">
        <v>797</v>
      </c>
      <c r="E15" s="264" t="s">
        <v>38</v>
      </c>
      <c r="F15" s="12" t="s">
        <v>1545</v>
      </c>
      <c r="G15" s="51">
        <v>1009</v>
      </c>
      <c r="H15" s="52">
        <v>43560</v>
      </c>
      <c r="I15" s="54">
        <v>14902.400000000001</v>
      </c>
      <c r="J15" s="265">
        <f t="shared" si="0"/>
        <v>2682.4319999999998</v>
      </c>
      <c r="K15" s="48">
        <v>0</v>
      </c>
      <c r="L15" s="48">
        <v>1341.2159999999999</v>
      </c>
      <c r="M15" s="48">
        <v>1341.2159999999999</v>
      </c>
      <c r="N15" s="48">
        <v>0</v>
      </c>
    </row>
    <row r="16" spans="1:14">
      <c r="A16" s="45">
        <v>43556</v>
      </c>
      <c r="C16" s="50" t="s">
        <v>796</v>
      </c>
      <c r="D16" s="41" t="s">
        <v>797</v>
      </c>
      <c r="E16" s="264" t="s">
        <v>38</v>
      </c>
      <c r="F16" s="12" t="s">
        <v>1545</v>
      </c>
      <c r="G16" s="51">
        <v>1009</v>
      </c>
      <c r="H16" s="52">
        <v>43560</v>
      </c>
      <c r="I16" s="54">
        <v>2400</v>
      </c>
      <c r="J16" s="265">
        <f t="shared" si="0"/>
        <v>432</v>
      </c>
      <c r="K16" s="48">
        <v>0</v>
      </c>
      <c r="L16" s="48">
        <v>216</v>
      </c>
      <c r="M16" s="48">
        <v>216</v>
      </c>
      <c r="N16" s="48">
        <v>0</v>
      </c>
    </row>
    <row r="17" spans="1:14">
      <c r="A17" s="45">
        <v>43556</v>
      </c>
      <c r="C17" s="50" t="s">
        <v>799</v>
      </c>
      <c r="D17" s="41" t="s">
        <v>800</v>
      </c>
      <c r="E17" s="264" t="s">
        <v>38</v>
      </c>
      <c r="F17" s="12" t="s">
        <v>1545</v>
      </c>
      <c r="G17" s="56" t="s">
        <v>801</v>
      </c>
      <c r="H17" s="52">
        <v>43562</v>
      </c>
      <c r="I17" s="54">
        <v>100953.60000000001</v>
      </c>
      <c r="J17" s="265">
        <f t="shared" si="0"/>
        <v>28267.008000000002</v>
      </c>
      <c r="K17" s="48">
        <v>0</v>
      </c>
      <c r="L17" s="48">
        <v>14133.504000000001</v>
      </c>
      <c r="M17" s="48">
        <v>14133.504000000001</v>
      </c>
      <c r="N17" s="48">
        <v>0</v>
      </c>
    </row>
    <row r="18" spans="1:14">
      <c r="A18" s="45">
        <v>43556</v>
      </c>
      <c r="C18" s="50" t="s">
        <v>788</v>
      </c>
      <c r="D18" s="41" t="s">
        <v>34</v>
      </c>
      <c r="E18" s="264" t="s">
        <v>38</v>
      </c>
      <c r="F18" s="12" t="s">
        <v>1545</v>
      </c>
      <c r="G18" s="51">
        <v>2041211984</v>
      </c>
      <c r="H18" s="52">
        <v>43560</v>
      </c>
      <c r="I18" s="54">
        <v>8184</v>
      </c>
      <c r="J18" s="265">
        <f t="shared" si="0"/>
        <v>2291.52</v>
      </c>
      <c r="K18" s="48">
        <v>0</v>
      </c>
      <c r="L18" s="48">
        <v>1145.76</v>
      </c>
      <c r="M18" s="48">
        <v>1145.76</v>
      </c>
      <c r="N18" s="48">
        <v>0</v>
      </c>
    </row>
    <row r="19" spans="1:14">
      <c r="A19" s="45">
        <v>43556</v>
      </c>
      <c r="C19" s="50" t="s">
        <v>788</v>
      </c>
      <c r="D19" s="41" t="s">
        <v>34</v>
      </c>
      <c r="E19" s="264" t="s">
        <v>38</v>
      </c>
      <c r="F19" s="12" t="s">
        <v>1545</v>
      </c>
      <c r="G19" s="51">
        <v>2041211985</v>
      </c>
      <c r="H19" s="52">
        <v>43560</v>
      </c>
      <c r="I19" s="54">
        <v>6713.6</v>
      </c>
      <c r="J19" s="265">
        <f t="shared" si="0"/>
        <v>1879.8080000000002</v>
      </c>
      <c r="K19" s="48">
        <v>0</v>
      </c>
      <c r="L19" s="48">
        <v>939.90400000000011</v>
      </c>
      <c r="M19" s="48">
        <v>939.90400000000011</v>
      </c>
      <c r="N19" s="48">
        <v>0</v>
      </c>
    </row>
    <row r="20" spans="1:14">
      <c r="A20" s="45">
        <v>43556</v>
      </c>
      <c r="C20" s="50" t="s">
        <v>789</v>
      </c>
      <c r="D20" s="41" t="s">
        <v>60</v>
      </c>
      <c r="E20" s="264" t="s">
        <v>38</v>
      </c>
      <c r="F20" s="12" t="s">
        <v>1545</v>
      </c>
      <c r="G20" s="56" t="s">
        <v>802</v>
      </c>
      <c r="H20" s="52">
        <v>43562</v>
      </c>
      <c r="I20" s="54">
        <v>6227.56</v>
      </c>
      <c r="J20" s="265">
        <f t="shared" si="0"/>
        <v>1743.7168000000001</v>
      </c>
      <c r="K20" s="48">
        <v>0</v>
      </c>
      <c r="L20" s="48">
        <v>871.85840000000007</v>
      </c>
      <c r="M20" s="48">
        <v>871.85840000000007</v>
      </c>
      <c r="N20" s="48">
        <v>0</v>
      </c>
    </row>
    <row r="21" spans="1:14">
      <c r="A21" s="45">
        <v>43556</v>
      </c>
      <c r="C21" s="50" t="s">
        <v>799</v>
      </c>
      <c r="D21" s="41" t="s">
        <v>800</v>
      </c>
      <c r="E21" s="264" t="s">
        <v>38</v>
      </c>
      <c r="F21" s="12" t="s">
        <v>1545</v>
      </c>
      <c r="G21" s="56" t="s">
        <v>803</v>
      </c>
      <c r="H21" s="52">
        <v>43563</v>
      </c>
      <c r="I21" s="54">
        <v>75715.199999999997</v>
      </c>
      <c r="J21" s="265">
        <f t="shared" si="0"/>
        <v>21200.255999999998</v>
      </c>
      <c r="K21" s="48">
        <v>0</v>
      </c>
      <c r="L21" s="48">
        <v>10600.127999999999</v>
      </c>
      <c r="M21" s="48">
        <v>10600.127999999999</v>
      </c>
      <c r="N21" s="48">
        <v>0</v>
      </c>
    </row>
    <row r="22" spans="1:14">
      <c r="A22" s="45">
        <v>43556</v>
      </c>
      <c r="C22" s="50" t="s">
        <v>788</v>
      </c>
      <c r="D22" s="41" t="s">
        <v>34</v>
      </c>
      <c r="E22" s="264" t="s">
        <v>38</v>
      </c>
      <c r="F22" s="12" t="s">
        <v>1545</v>
      </c>
      <c r="G22" s="51">
        <v>2041212224</v>
      </c>
      <c r="H22" s="52">
        <v>43562</v>
      </c>
      <c r="I22" s="54">
        <v>3708</v>
      </c>
      <c r="J22" s="265">
        <f t="shared" si="0"/>
        <v>1038.24</v>
      </c>
      <c r="K22" s="48">
        <v>0</v>
      </c>
      <c r="L22" s="48">
        <v>519.12</v>
      </c>
      <c r="M22" s="48">
        <v>519.12</v>
      </c>
      <c r="N22" s="48">
        <v>0</v>
      </c>
    </row>
    <row r="23" spans="1:14">
      <c r="A23" s="45">
        <v>43556</v>
      </c>
      <c r="C23" s="50" t="s">
        <v>788</v>
      </c>
      <c r="D23" s="41" t="s">
        <v>34</v>
      </c>
      <c r="E23" s="264" t="s">
        <v>38</v>
      </c>
      <c r="F23" s="12" t="s">
        <v>1545</v>
      </c>
      <c r="G23" s="51">
        <v>2041212225</v>
      </c>
      <c r="H23" s="52">
        <v>43562</v>
      </c>
      <c r="I23" s="54">
        <v>3708</v>
      </c>
      <c r="J23" s="265">
        <f t="shared" si="0"/>
        <v>1038.24</v>
      </c>
      <c r="K23" s="48">
        <v>0</v>
      </c>
      <c r="L23" s="48">
        <v>519.12</v>
      </c>
      <c r="M23" s="48">
        <v>519.12</v>
      </c>
      <c r="N23" s="48">
        <v>0</v>
      </c>
    </row>
    <row r="24" spans="1:14">
      <c r="A24" s="45">
        <v>43556</v>
      </c>
      <c r="C24" s="50" t="s">
        <v>788</v>
      </c>
      <c r="D24" s="41" t="s">
        <v>34</v>
      </c>
      <c r="E24" s="264" t="s">
        <v>38</v>
      </c>
      <c r="F24" s="12" t="s">
        <v>1545</v>
      </c>
      <c r="G24" s="51">
        <v>3205709515</v>
      </c>
      <c r="H24" s="52">
        <v>43563</v>
      </c>
      <c r="I24" s="54">
        <v>2682</v>
      </c>
      <c r="J24" s="265">
        <f t="shared" si="0"/>
        <v>750.96</v>
      </c>
      <c r="K24" s="48">
        <v>0</v>
      </c>
      <c r="L24" s="48">
        <v>375.48</v>
      </c>
      <c r="M24" s="48">
        <v>375.48</v>
      </c>
      <c r="N24" s="48">
        <v>0</v>
      </c>
    </row>
    <row r="25" spans="1:14">
      <c r="A25" s="45">
        <v>43556</v>
      </c>
      <c r="C25" s="50" t="s">
        <v>788</v>
      </c>
      <c r="D25" s="41" t="s">
        <v>34</v>
      </c>
      <c r="E25" s="264" t="s">
        <v>38</v>
      </c>
      <c r="F25" s="12" t="s">
        <v>1545</v>
      </c>
      <c r="G25" s="51">
        <v>3205709528</v>
      </c>
      <c r="H25" s="52">
        <v>43563</v>
      </c>
      <c r="I25" s="54">
        <v>18774</v>
      </c>
      <c r="J25" s="265">
        <f t="shared" si="0"/>
        <v>5256.72</v>
      </c>
      <c r="K25" s="48">
        <v>0</v>
      </c>
      <c r="L25" s="48">
        <v>2628.36</v>
      </c>
      <c r="M25" s="48">
        <v>2628.36</v>
      </c>
      <c r="N25" s="48">
        <v>0</v>
      </c>
    </row>
    <row r="26" spans="1:14">
      <c r="A26" s="45">
        <v>43556</v>
      </c>
      <c r="C26" s="50" t="s">
        <v>786</v>
      </c>
      <c r="D26" s="41" t="s">
        <v>46</v>
      </c>
      <c r="E26" s="264" t="s">
        <v>38</v>
      </c>
      <c r="F26" s="12" t="s">
        <v>1545</v>
      </c>
      <c r="G26" s="51">
        <v>192000256</v>
      </c>
      <c r="H26" s="52">
        <v>43564</v>
      </c>
      <c r="I26" s="54">
        <v>17483.52</v>
      </c>
      <c r="J26" s="265">
        <f t="shared" si="0"/>
        <v>4895.3856000000005</v>
      </c>
      <c r="K26" s="48">
        <v>0</v>
      </c>
      <c r="L26" s="48">
        <v>2447.6928000000003</v>
      </c>
      <c r="M26" s="48">
        <v>2447.6928000000003</v>
      </c>
      <c r="N26" s="48">
        <v>0</v>
      </c>
    </row>
    <row r="27" spans="1:14">
      <c r="A27" s="45">
        <v>43556</v>
      </c>
      <c r="C27" s="50" t="s">
        <v>786</v>
      </c>
      <c r="D27" s="41" t="s">
        <v>46</v>
      </c>
      <c r="E27" s="264" t="s">
        <v>38</v>
      </c>
      <c r="F27" s="12" t="s">
        <v>1545</v>
      </c>
      <c r="G27" s="51">
        <v>192000257</v>
      </c>
      <c r="H27" s="52">
        <v>43564</v>
      </c>
      <c r="I27" s="54">
        <v>17483.52</v>
      </c>
      <c r="J27" s="265">
        <f t="shared" si="0"/>
        <v>4895.3856000000005</v>
      </c>
      <c r="K27" s="48">
        <v>0</v>
      </c>
      <c r="L27" s="48">
        <v>2447.6928000000003</v>
      </c>
      <c r="M27" s="48">
        <v>2447.6928000000003</v>
      </c>
      <c r="N27" s="48">
        <v>0</v>
      </c>
    </row>
    <row r="28" spans="1:14">
      <c r="A28" s="45">
        <v>43556</v>
      </c>
      <c r="C28" s="50" t="s">
        <v>786</v>
      </c>
      <c r="D28" s="41" t="s">
        <v>46</v>
      </c>
      <c r="E28" s="264" t="s">
        <v>38</v>
      </c>
      <c r="F28" s="12" t="s">
        <v>1545</v>
      </c>
      <c r="G28" s="51">
        <v>192000266</v>
      </c>
      <c r="H28" s="52">
        <v>43564</v>
      </c>
      <c r="I28" s="54">
        <v>17483.52</v>
      </c>
      <c r="J28" s="265">
        <f t="shared" si="0"/>
        <v>4895.3856000000005</v>
      </c>
      <c r="K28" s="48">
        <v>0</v>
      </c>
      <c r="L28" s="48">
        <v>2447.6928000000003</v>
      </c>
      <c r="M28" s="48">
        <v>2447.6928000000003</v>
      </c>
      <c r="N28" s="48">
        <v>0</v>
      </c>
    </row>
    <row r="29" spans="1:14">
      <c r="A29" s="45">
        <v>43556</v>
      </c>
      <c r="C29" s="50" t="s">
        <v>804</v>
      </c>
      <c r="D29" s="41" t="s">
        <v>805</v>
      </c>
      <c r="E29" s="264" t="s">
        <v>38</v>
      </c>
      <c r="F29" s="12" t="s">
        <v>1545</v>
      </c>
      <c r="G29" s="51">
        <v>64</v>
      </c>
      <c r="H29" s="52">
        <v>43564</v>
      </c>
      <c r="I29" s="54">
        <v>8000</v>
      </c>
      <c r="J29" s="265">
        <f t="shared" si="0"/>
        <v>1440</v>
      </c>
      <c r="K29" s="48">
        <v>0</v>
      </c>
      <c r="L29" s="48">
        <v>720</v>
      </c>
      <c r="M29" s="48">
        <v>720</v>
      </c>
      <c r="N29" s="48">
        <v>0</v>
      </c>
    </row>
    <row r="30" spans="1:14">
      <c r="A30" s="45">
        <v>43556</v>
      </c>
      <c r="C30" s="50" t="s">
        <v>806</v>
      </c>
      <c r="D30" s="41" t="s">
        <v>807</v>
      </c>
      <c r="E30" s="264" t="s">
        <v>38</v>
      </c>
      <c r="F30" s="12" t="s">
        <v>1545</v>
      </c>
      <c r="G30" s="51">
        <v>7887981164</v>
      </c>
      <c r="H30" s="52">
        <v>43564</v>
      </c>
      <c r="I30" s="54">
        <v>14540</v>
      </c>
      <c r="J30" s="265">
        <f t="shared" si="0"/>
        <v>2617.2000000000003</v>
      </c>
      <c r="K30" s="48">
        <v>0</v>
      </c>
      <c r="L30" s="48">
        <v>1308.6000000000001</v>
      </c>
      <c r="M30" s="48">
        <v>1308.6000000000001</v>
      </c>
      <c r="N30" s="48">
        <v>0</v>
      </c>
    </row>
    <row r="31" spans="1:14">
      <c r="A31" s="45">
        <v>43556</v>
      </c>
      <c r="C31" s="50" t="s">
        <v>799</v>
      </c>
      <c r="D31" s="41" t="s">
        <v>800</v>
      </c>
      <c r="E31" s="264" t="s">
        <v>38</v>
      </c>
      <c r="F31" s="12" t="s">
        <v>1545</v>
      </c>
      <c r="G31" s="56" t="s">
        <v>808</v>
      </c>
      <c r="H31" s="52">
        <v>43564</v>
      </c>
      <c r="I31" s="54">
        <v>70457.2</v>
      </c>
      <c r="J31" s="265">
        <f t="shared" si="0"/>
        <v>19728.016</v>
      </c>
      <c r="K31" s="48">
        <v>0</v>
      </c>
      <c r="L31" s="48">
        <v>9864.0079999999998</v>
      </c>
      <c r="M31" s="48">
        <v>9864.0079999999998</v>
      </c>
      <c r="N31" s="48">
        <v>0</v>
      </c>
    </row>
    <row r="32" spans="1:14">
      <c r="A32" s="45">
        <v>43556</v>
      </c>
      <c r="C32" s="50" t="s">
        <v>789</v>
      </c>
      <c r="D32" s="41" t="s">
        <v>60</v>
      </c>
      <c r="E32" s="264" t="s">
        <v>38</v>
      </c>
      <c r="F32" s="12" t="s">
        <v>1545</v>
      </c>
      <c r="G32" s="56" t="s">
        <v>809</v>
      </c>
      <c r="H32" s="52">
        <v>43564</v>
      </c>
      <c r="I32" s="54">
        <v>10232.299999999999</v>
      </c>
      <c r="J32" s="265">
        <f t="shared" si="0"/>
        <v>2865.0439999999999</v>
      </c>
      <c r="K32" s="48">
        <v>0</v>
      </c>
      <c r="L32" s="48">
        <v>1432.5219999999999</v>
      </c>
      <c r="M32" s="48">
        <v>1432.5219999999999</v>
      </c>
      <c r="N32" s="48">
        <v>0</v>
      </c>
    </row>
    <row r="33" spans="1:14">
      <c r="A33" s="45">
        <v>43556</v>
      </c>
      <c r="C33" s="50" t="s">
        <v>810</v>
      </c>
      <c r="D33" s="41" t="s">
        <v>811</v>
      </c>
      <c r="E33" s="264" t="s">
        <v>38</v>
      </c>
      <c r="F33" s="12" t="s">
        <v>1545</v>
      </c>
      <c r="G33" s="51">
        <v>148</v>
      </c>
      <c r="H33" s="52">
        <v>43564</v>
      </c>
      <c r="I33" s="54">
        <v>36415.9</v>
      </c>
      <c r="J33" s="265">
        <f t="shared" si="0"/>
        <v>6554.8620000000001</v>
      </c>
      <c r="K33" s="48">
        <v>0</v>
      </c>
      <c r="L33" s="48">
        <v>3277.431</v>
      </c>
      <c r="M33" s="48">
        <v>3277.431</v>
      </c>
      <c r="N33" s="48">
        <v>0</v>
      </c>
    </row>
    <row r="34" spans="1:14">
      <c r="A34" s="45">
        <v>43556</v>
      </c>
      <c r="C34" s="50" t="s">
        <v>786</v>
      </c>
      <c r="D34" s="41" t="s">
        <v>46</v>
      </c>
      <c r="E34" s="264" t="s">
        <v>38</v>
      </c>
      <c r="F34" s="12" t="s">
        <v>1545</v>
      </c>
      <c r="G34" s="51">
        <v>192000265</v>
      </c>
      <c r="H34" s="52">
        <v>43564</v>
      </c>
      <c r="I34" s="54">
        <v>17483.52</v>
      </c>
      <c r="J34" s="265">
        <f t="shared" si="0"/>
        <v>4895.3856000000005</v>
      </c>
      <c r="K34" s="48">
        <v>0</v>
      </c>
      <c r="L34" s="48">
        <v>2447.6928000000003</v>
      </c>
      <c r="M34" s="48">
        <v>2447.6928000000003</v>
      </c>
      <c r="N34" s="48">
        <v>0</v>
      </c>
    </row>
    <row r="35" spans="1:14">
      <c r="A35" s="45">
        <v>43556</v>
      </c>
      <c r="C35" s="50" t="s">
        <v>786</v>
      </c>
      <c r="D35" s="41" t="s">
        <v>46</v>
      </c>
      <c r="E35" s="264" t="s">
        <v>38</v>
      </c>
      <c r="F35" s="12" t="s">
        <v>1545</v>
      </c>
      <c r="G35" s="51">
        <v>192000299</v>
      </c>
      <c r="H35" s="52">
        <v>43564</v>
      </c>
      <c r="I35" s="54">
        <v>17483.52</v>
      </c>
      <c r="J35" s="265">
        <f t="shared" si="0"/>
        <v>4895.3856000000005</v>
      </c>
      <c r="K35" s="48">
        <v>0</v>
      </c>
      <c r="L35" s="48">
        <v>2447.6928000000003</v>
      </c>
      <c r="M35" s="48">
        <v>2447.6928000000003</v>
      </c>
      <c r="N35" s="48">
        <v>0</v>
      </c>
    </row>
    <row r="36" spans="1:14">
      <c r="A36" s="45">
        <v>43556</v>
      </c>
      <c r="C36" s="50" t="s">
        <v>812</v>
      </c>
      <c r="D36" s="41" t="s">
        <v>93</v>
      </c>
      <c r="E36" s="264" t="s">
        <v>38</v>
      </c>
      <c r="F36" s="12" t="s">
        <v>1545</v>
      </c>
      <c r="G36" s="51">
        <v>5510041932</v>
      </c>
      <c r="H36" s="52">
        <v>43564</v>
      </c>
      <c r="I36" s="54">
        <v>47779.199999999997</v>
      </c>
      <c r="J36" s="265">
        <f t="shared" si="0"/>
        <v>8600.2559999999994</v>
      </c>
      <c r="K36" s="48">
        <v>0</v>
      </c>
      <c r="L36" s="48">
        <v>4300.1279999999997</v>
      </c>
      <c r="M36" s="48">
        <v>4300.1279999999997</v>
      </c>
      <c r="N36" s="48">
        <v>0</v>
      </c>
    </row>
    <row r="37" spans="1:14">
      <c r="A37" s="45">
        <v>43556</v>
      </c>
      <c r="C37" s="50" t="s">
        <v>812</v>
      </c>
      <c r="D37" s="41" t="s">
        <v>93</v>
      </c>
      <c r="E37" s="264" t="s">
        <v>38</v>
      </c>
      <c r="F37" s="12" t="s">
        <v>1545</v>
      </c>
      <c r="G37" s="51">
        <v>5510041933</v>
      </c>
      <c r="H37" s="52">
        <v>43564</v>
      </c>
      <c r="I37" s="54">
        <v>47779.199999999997</v>
      </c>
      <c r="J37" s="265">
        <f t="shared" si="0"/>
        <v>8600.2559999999994</v>
      </c>
      <c r="K37" s="48">
        <v>0</v>
      </c>
      <c r="L37" s="48">
        <v>4300.1279999999997</v>
      </c>
      <c r="M37" s="48">
        <v>4300.1279999999997</v>
      </c>
      <c r="N37" s="48">
        <v>0</v>
      </c>
    </row>
    <row r="38" spans="1:14">
      <c r="A38" s="45">
        <v>43556</v>
      </c>
      <c r="C38" s="50" t="s">
        <v>786</v>
      </c>
      <c r="D38" s="41" t="s">
        <v>46</v>
      </c>
      <c r="E38" s="264" t="s">
        <v>38</v>
      </c>
      <c r="F38" s="12" t="s">
        <v>1545</v>
      </c>
      <c r="G38" s="51">
        <v>192000300</v>
      </c>
      <c r="H38" s="52">
        <v>43565</v>
      </c>
      <c r="I38" s="54">
        <v>17483.52</v>
      </c>
      <c r="J38" s="265">
        <f t="shared" si="0"/>
        <v>4895.3856000000005</v>
      </c>
      <c r="K38" s="48">
        <v>0</v>
      </c>
      <c r="L38" s="48">
        <v>2447.6928000000003</v>
      </c>
      <c r="M38" s="48">
        <v>2447.6928000000003</v>
      </c>
      <c r="N38" s="48">
        <v>0</v>
      </c>
    </row>
    <row r="39" spans="1:14">
      <c r="A39" s="45">
        <v>43556</v>
      </c>
      <c r="C39" s="50" t="s">
        <v>788</v>
      </c>
      <c r="D39" s="41" t="s">
        <v>34</v>
      </c>
      <c r="E39" s="264" t="s">
        <v>38</v>
      </c>
      <c r="F39" s="12" t="s">
        <v>1545</v>
      </c>
      <c r="G39" s="51">
        <v>2041213179</v>
      </c>
      <c r="H39" s="52">
        <v>43565</v>
      </c>
      <c r="I39" s="54">
        <v>1854</v>
      </c>
      <c r="J39" s="265">
        <f t="shared" si="0"/>
        <v>519.12</v>
      </c>
      <c r="K39" s="48">
        <v>0</v>
      </c>
      <c r="L39" s="48">
        <v>259.56</v>
      </c>
      <c r="M39" s="48">
        <v>259.56</v>
      </c>
      <c r="N39" s="48">
        <v>0</v>
      </c>
    </row>
    <row r="40" spans="1:14">
      <c r="A40" s="45">
        <v>43556</v>
      </c>
      <c r="C40" s="50" t="s">
        <v>788</v>
      </c>
      <c r="D40" s="41" t="s">
        <v>34</v>
      </c>
      <c r="E40" s="264" t="s">
        <v>38</v>
      </c>
      <c r="F40" s="12" t="s">
        <v>1545</v>
      </c>
      <c r="G40" s="51">
        <v>2041213180</v>
      </c>
      <c r="H40" s="52">
        <v>43565</v>
      </c>
      <c r="I40" s="54">
        <v>1854</v>
      </c>
      <c r="J40" s="265">
        <f t="shared" si="0"/>
        <v>519.12</v>
      </c>
      <c r="K40" s="48">
        <v>0</v>
      </c>
      <c r="L40" s="48">
        <v>259.56</v>
      </c>
      <c r="M40" s="48">
        <v>259.56</v>
      </c>
      <c r="N40" s="48">
        <v>0</v>
      </c>
    </row>
    <row r="41" spans="1:14">
      <c r="A41" s="45">
        <v>43556</v>
      </c>
      <c r="C41" s="50" t="s">
        <v>786</v>
      </c>
      <c r="D41" s="41" t="s">
        <v>46</v>
      </c>
      <c r="E41" s="264" t="s">
        <v>38</v>
      </c>
      <c r="F41" s="12" t="s">
        <v>1545</v>
      </c>
      <c r="G41" s="51">
        <v>192000337</v>
      </c>
      <c r="H41" s="52">
        <v>43566</v>
      </c>
      <c r="I41" s="54">
        <v>17483.52</v>
      </c>
      <c r="J41" s="265">
        <f t="shared" si="0"/>
        <v>4895.3856000000005</v>
      </c>
      <c r="K41" s="48">
        <v>0</v>
      </c>
      <c r="L41" s="48">
        <v>2447.6928000000003</v>
      </c>
      <c r="M41" s="48">
        <v>2447.6928000000003</v>
      </c>
      <c r="N41" s="48">
        <v>0</v>
      </c>
    </row>
    <row r="42" spans="1:14">
      <c r="A42" s="45">
        <v>43556</v>
      </c>
      <c r="C42" s="50" t="s">
        <v>786</v>
      </c>
      <c r="D42" s="41" t="s">
        <v>46</v>
      </c>
      <c r="E42" s="264" t="s">
        <v>38</v>
      </c>
      <c r="F42" s="12" t="s">
        <v>1545</v>
      </c>
      <c r="G42" s="51">
        <v>192000338</v>
      </c>
      <c r="H42" s="52">
        <v>43566</v>
      </c>
      <c r="I42" s="54">
        <v>17483.52</v>
      </c>
      <c r="J42" s="265">
        <f t="shared" si="0"/>
        <v>4895.3856000000005</v>
      </c>
      <c r="K42" s="48">
        <v>0</v>
      </c>
      <c r="L42" s="48">
        <v>2447.6928000000003</v>
      </c>
      <c r="M42" s="48">
        <v>2447.6928000000003</v>
      </c>
      <c r="N42" s="48">
        <v>0</v>
      </c>
    </row>
    <row r="43" spans="1:14">
      <c r="A43" s="45">
        <v>43556</v>
      </c>
      <c r="C43" s="50" t="s">
        <v>810</v>
      </c>
      <c r="D43" s="41" t="s">
        <v>811</v>
      </c>
      <c r="E43" s="264" t="s">
        <v>38</v>
      </c>
      <c r="F43" s="12" t="s">
        <v>1545</v>
      </c>
      <c r="G43" s="51">
        <v>204</v>
      </c>
      <c r="H43" s="52">
        <v>43566</v>
      </c>
      <c r="I43" s="54">
        <v>22990</v>
      </c>
      <c r="J43" s="265">
        <f t="shared" si="0"/>
        <v>4138.2</v>
      </c>
      <c r="K43" s="48">
        <v>0</v>
      </c>
      <c r="L43" s="48">
        <v>2069.1</v>
      </c>
      <c r="M43" s="48">
        <v>2069.1</v>
      </c>
      <c r="N43" s="48">
        <v>0</v>
      </c>
    </row>
    <row r="44" spans="1:14">
      <c r="A44" s="45">
        <v>43556</v>
      </c>
      <c r="C44" s="50" t="s">
        <v>786</v>
      </c>
      <c r="D44" s="41" t="s">
        <v>46</v>
      </c>
      <c r="E44" s="264" t="s">
        <v>38</v>
      </c>
      <c r="F44" s="12" t="s">
        <v>1545</v>
      </c>
      <c r="G44" s="51">
        <v>192000381</v>
      </c>
      <c r="H44" s="52">
        <v>43567</v>
      </c>
      <c r="I44" s="54">
        <v>17483.52</v>
      </c>
      <c r="J44" s="265">
        <f t="shared" si="0"/>
        <v>4895.3856000000005</v>
      </c>
      <c r="K44" s="48">
        <v>0</v>
      </c>
      <c r="L44" s="48">
        <v>2447.6928000000003</v>
      </c>
      <c r="M44" s="48">
        <v>2447.6928000000003</v>
      </c>
      <c r="N44" s="48">
        <v>0</v>
      </c>
    </row>
    <row r="45" spans="1:14">
      <c r="A45" s="45">
        <v>43556</v>
      </c>
      <c r="C45" s="50" t="s">
        <v>813</v>
      </c>
      <c r="D45" s="41" t="s">
        <v>814</v>
      </c>
      <c r="E45" s="264" t="s">
        <v>38</v>
      </c>
      <c r="F45" s="12" t="s">
        <v>1545</v>
      </c>
      <c r="G45" s="56" t="s">
        <v>815</v>
      </c>
      <c r="H45" s="52">
        <v>43567</v>
      </c>
      <c r="I45" s="54">
        <v>1299</v>
      </c>
      <c r="J45" s="265">
        <f t="shared" si="0"/>
        <v>233.82</v>
      </c>
      <c r="K45" s="48">
        <v>0</v>
      </c>
      <c r="L45" s="48">
        <v>116.91</v>
      </c>
      <c r="M45" s="48">
        <v>116.91</v>
      </c>
      <c r="N45" s="48">
        <v>0</v>
      </c>
    </row>
    <row r="46" spans="1:14">
      <c r="A46" s="45">
        <v>43556</v>
      </c>
      <c r="C46" s="50" t="s">
        <v>813</v>
      </c>
      <c r="D46" s="41" t="s">
        <v>814</v>
      </c>
      <c r="E46" s="264" t="s">
        <v>38</v>
      </c>
      <c r="F46" s="12" t="s">
        <v>1545</v>
      </c>
      <c r="G46" s="56" t="s">
        <v>815</v>
      </c>
      <c r="H46" s="52">
        <v>43567</v>
      </c>
      <c r="I46" s="54">
        <v>1248</v>
      </c>
      <c r="J46" s="265">
        <f t="shared" si="0"/>
        <v>224.64000000000001</v>
      </c>
      <c r="K46" s="48">
        <v>0</v>
      </c>
      <c r="L46" s="48">
        <v>112.32000000000001</v>
      </c>
      <c r="M46" s="48">
        <v>112.32000000000001</v>
      </c>
      <c r="N46" s="48">
        <v>0</v>
      </c>
    </row>
    <row r="47" spans="1:14">
      <c r="A47" s="45">
        <v>43556</v>
      </c>
      <c r="C47" s="50" t="s">
        <v>813</v>
      </c>
      <c r="D47" s="41" t="s">
        <v>814</v>
      </c>
      <c r="E47" s="264" t="s">
        <v>38</v>
      </c>
      <c r="F47" s="12" t="s">
        <v>1545</v>
      </c>
      <c r="G47" s="56" t="s">
        <v>815</v>
      </c>
      <c r="H47" s="52">
        <v>43567</v>
      </c>
      <c r="I47" s="54">
        <v>595</v>
      </c>
      <c r="J47" s="265">
        <f t="shared" si="0"/>
        <v>107.10000000000001</v>
      </c>
      <c r="K47" s="48">
        <v>0</v>
      </c>
      <c r="L47" s="48">
        <v>53.550000000000004</v>
      </c>
      <c r="M47" s="48">
        <v>53.550000000000004</v>
      </c>
      <c r="N47" s="48">
        <v>0</v>
      </c>
    </row>
    <row r="48" spans="1:14">
      <c r="A48" s="45">
        <v>43556</v>
      </c>
      <c r="C48" s="50" t="s">
        <v>813</v>
      </c>
      <c r="D48" s="41" t="s">
        <v>814</v>
      </c>
      <c r="E48" s="264" t="s">
        <v>38</v>
      </c>
      <c r="F48" s="12" t="s">
        <v>1545</v>
      </c>
      <c r="G48" s="56" t="s">
        <v>815</v>
      </c>
      <c r="H48" s="52">
        <v>43567</v>
      </c>
      <c r="I48" s="54">
        <v>358</v>
      </c>
      <c r="J48" s="265">
        <f t="shared" si="0"/>
        <v>64.44</v>
      </c>
      <c r="K48" s="48">
        <v>0</v>
      </c>
      <c r="L48" s="48">
        <v>32.22</v>
      </c>
      <c r="M48" s="48">
        <v>32.22</v>
      </c>
      <c r="N48" s="48">
        <v>0</v>
      </c>
    </row>
    <row r="49" spans="1:14">
      <c r="A49" s="45">
        <v>43556</v>
      </c>
      <c r="C49" s="50" t="s">
        <v>813</v>
      </c>
      <c r="D49" s="41" t="s">
        <v>814</v>
      </c>
      <c r="E49" s="264" t="s">
        <v>38</v>
      </c>
      <c r="F49" s="12" t="s">
        <v>1545</v>
      </c>
      <c r="G49" s="56" t="s">
        <v>815</v>
      </c>
      <c r="H49" s="52">
        <v>43567</v>
      </c>
      <c r="I49" s="54">
        <v>596</v>
      </c>
      <c r="J49" s="265">
        <f t="shared" si="0"/>
        <v>107.28</v>
      </c>
      <c r="K49" s="48">
        <v>0</v>
      </c>
      <c r="L49" s="48">
        <v>53.64</v>
      </c>
      <c r="M49" s="48">
        <v>53.64</v>
      </c>
      <c r="N49" s="48">
        <v>0</v>
      </c>
    </row>
    <row r="50" spans="1:14">
      <c r="A50" s="45">
        <v>43556</v>
      </c>
      <c r="C50" s="50" t="s">
        <v>813</v>
      </c>
      <c r="D50" s="41" t="s">
        <v>814</v>
      </c>
      <c r="E50" s="264" t="s">
        <v>38</v>
      </c>
      <c r="F50" s="12" t="s">
        <v>1545</v>
      </c>
      <c r="G50" s="56" t="s">
        <v>815</v>
      </c>
      <c r="H50" s="52">
        <v>43567</v>
      </c>
      <c r="I50" s="54">
        <v>250</v>
      </c>
      <c r="J50" s="265">
        <f t="shared" si="0"/>
        <v>45</v>
      </c>
      <c r="K50" s="48">
        <v>0</v>
      </c>
      <c r="L50" s="48">
        <v>22.5</v>
      </c>
      <c r="M50" s="48">
        <v>22.5</v>
      </c>
      <c r="N50" s="48">
        <v>0</v>
      </c>
    </row>
    <row r="51" spans="1:14">
      <c r="A51" s="45">
        <v>43556</v>
      </c>
      <c r="C51" s="50" t="s">
        <v>813</v>
      </c>
      <c r="D51" s="41" t="s">
        <v>814</v>
      </c>
      <c r="E51" s="264" t="s">
        <v>38</v>
      </c>
      <c r="F51" s="12" t="s">
        <v>1545</v>
      </c>
      <c r="G51" s="56" t="s">
        <v>815</v>
      </c>
      <c r="H51" s="52">
        <v>43567</v>
      </c>
      <c r="I51" s="54">
        <v>1196</v>
      </c>
      <c r="J51" s="265">
        <f t="shared" si="0"/>
        <v>215.28000000000003</v>
      </c>
      <c r="K51" s="48">
        <v>0</v>
      </c>
      <c r="L51" s="48">
        <v>107.64000000000001</v>
      </c>
      <c r="M51" s="48">
        <v>107.64000000000001</v>
      </c>
      <c r="N51" s="48">
        <v>0</v>
      </c>
    </row>
    <row r="52" spans="1:14">
      <c r="A52" s="45">
        <v>43556</v>
      </c>
      <c r="C52" s="50" t="s">
        <v>813</v>
      </c>
      <c r="D52" s="41" t="s">
        <v>814</v>
      </c>
      <c r="E52" s="264" t="s">
        <v>38</v>
      </c>
      <c r="F52" s="12" t="s">
        <v>1545</v>
      </c>
      <c r="G52" s="56" t="s">
        <v>815</v>
      </c>
      <c r="H52" s="52">
        <v>43567</v>
      </c>
      <c r="I52" s="54">
        <v>500</v>
      </c>
      <c r="J52" s="265">
        <f t="shared" si="0"/>
        <v>90</v>
      </c>
      <c r="K52" s="48">
        <v>0</v>
      </c>
      <c r="L52" s="48">
        <v>45</v>
      </c>
      <c r="M52" s="48">
        <v>45</v>
      </c>
      <c r="N52" s="48">
        <v>0</v>
      </c>
    </row>
    <row r="53" spans="1:14">
      <c r="A53" s="45">
        <v>43556</v>
      </c>
      <c r="C53" s="50" t="s">
        <v>816</v>
      </c>
      <c r="D53" s="41" t="s">
        <v>817</v>
      </c>
      <c r="E53" s="264" t="s">
        <v>38</v>
      </c>
      <c r="F53" s="12" t="s">
        <v>1545</v>
      </c>
      <c r="G53" s="56" t="s">
        <v>818</v>
      </c>
      <c r="H53" s="52">
        <v>43567</v>
      </c>
      <c r="I53" s="54">
        <v>660</v>
      </c>
      <c r="J53" s="265">
        <f t="shared" si="0"/>
        <v>118.8</v>
      </c>
      <c r="K53" s="48">
        <v>0</v>
      </c>
      <c r="L53" s="48">
        <v>59.4</v>
      </c>
      <c r="M53" s="48">
        <v>59.4</v>
      </c>
      <c r="N53" s="48">
        <v>0</v>
      </c>
    </row>
    <row r="54" spans="1:14">
      <c r="A54" s="45">
        <v>43556</v>
      </c>
      <c r="C54" s="50" t="s">
        <v>816</v>
      </c>
      <c r="D54" s="41" t="s">
        <v>817</v>
      </c>
      <c r="E54" s="264" t="s">
        <v>38</v>
      </c>
      <c r="F54" s="12" t="s">
        <v>1545</v>
      </c>
      <c r="G54" s="56" t="s">
        <v>818</v>
      </c>
      <c r="H54" s="52">
        <v>43567</v>
      </c>
      <c r="I54" s="54">
        <v>402</v>
      </c>
      <c r="J54" s="265">
        <f t="shared" si="0"/>
        <v>72.359999999999985</v>
      </c>
      <c r="K54" s="48">
        <v>0</v>
      </c>
      <c r="L54" s="48">
        <v>36.179999999999993</v>
      </c>
      <c r="M54" s="48">
        <v>36.179999999999993</v>
      </c>
      <c r="N54" s="48">
        <v>0</v>
      </c>
    </row>
    <row r="55" spans="1:14">
      <c r="A55" s="45">
        <v>43556</v>
      </c>
      <c r="C55" s="50" t="s">
        <v>816</v>
      </c>
      <c r="D55" s="41" t="s">
        <v>817</v>
      </c>
      <c r="E55" s="264" t="s">
        <v>38</v>
      </c>
      <c r="F55" s="12" t="s">
        <v>1545</v>
      </c>
      <c r="G55" s="56" t="s">
        <v>818</v>
      </c>
      <c r="H55" s="52">
        <v>43567</v>
      </c>
      <c r="I55" s="54">
        <v>2592</v>
      </c>
      <c r="J55" s="265">
        <f t="shared" si="0"/>
        <v>466.56000000000006</v>
      </c>
      <c r="K55" s="48">
        <v>0</v>
      </c>
      <c r="L55" s="48">
        <v>233.28000000000003</v>
      </c>
      <c r="M55" s="48">
        <v>233.28000000000003</v>
      </c>
      <c r="N55" s="48">
        <v>0</v>
      </c>
    </row>
    <row r="56" spans="1:14">
      <c r="A56" s="45">
        <v>43556</v>
      </c>
      <c r="C56" s="50" t="s">
        <v>816</v>
      </c>
      <c r="D56" s="41" t="s">
        <v>817</v>
      </c>
      <c r="E56" s="264" t="s">
        <v>38</v>
      </c>
      <c r="F56" s="12" t="s">
        <v>1545</v>
      </c>
      <c r="G56" s="56" t="s">
        <v>818</v>
      </c>
      <c r="H56" s="52">
        <v>43567</v>
      </c>
      <c r="I56" s="54">
        <v>1728</v>
      </c>
      <c r="J56" s="265">
        <f t="shared" si="0"/>
        <v>311.04000000000002</v>
      </c>
      <c r="K56" s="48">
        <v>0</v>
      </c>
      <c r="L56" s="48">
        <v>155.52000000000001</v>
      </c>
      <c r="M56" s="48">
        <v>155.52000000000001</v>
      </c>
      <c r="N56" s="48">
        <v>0</v>
      </c>
    </row>
    <row r="57" spans="1:14">
      <c r="A57" s="45">
        <v>43556</v>
      </c>
      <c r="C57" s="50" t="s">
        <v>816</v>
      </c>
      <c r="D57" s="41" t="s">
        <v>817</v>
      </c>
      <c r="E57" s="264" t="s">
        <v>38</v>
      </c>
      <c r="F57" s="12" t="s">
        <v>1545</v>
      </c>
      <c r="G57" s="56" t="s">
        <v>818</v>
      </c>
      <c r="H57" s="52">
        <v>43567</v>
      </c>
      <c r="I57" s="54">
        <v>144</v>
      </c>
      <c r="J57" s="265">
        <f t="shared" si="0"/>
        <v>25.919999999999998</v>
      </c>
      <c r="K57" s="48">
        <v>0</v>
      </c>
      <c r="L57" s="48">
        <v>12.959999999999999</v>
      </c>
      <c r="M57" s="48">
        <v>12.959999999999999</v>
      </c>
      <c r="N57" s="48">
        <v>0</v>
      </c>
    </row>
    <row r="58" spans="1:14">
      <c r="A58" s="45">
        <v>43556</v>
      </c>
      <c r="C58" s="50" t="s">
        <v>816</v>
      </c>
      <c r="D58" s="41" t="s">
        <v>817</v>
      </c>
      <c r="E58" s="264" t="s">
        <v>38</v>
      </c>
      <c r="F58" s="12" t="s">
        <v>1545</v>
      </c>
      <c r="G58" s="56" t="s">
        <v>819</v>
      </c>
      <c r="H58" s="52">
        <v>43567</v>
      </c>
      <c r="I58" s="54">
        <v>5200</v>
      </c>
      <c r="J58" s="265">
        <f t="shared" si="0"/>
        <v>624</v>
      </c>
      <c r="K58" s="48">
        <v>0</v>
      </c>
      <c r="L58" s="48">
        <v>312</v>
      </c>
      <c r="M58" s="48">
        <v>312</v>
      </c>
      <c r="N58" s="48">
        <v>0</v>
      </c>
    </row>
    <row r="59" spans="1:14">
      <c r="A59" s="45">
        <v>43556</v>
      </c>
      <c r="C59" s="50" t="s">
        <v>816</v>
      </c>
      <c r="D59" s="41" t="s">
        <v>817</v>
      </c>
      <c r="E59" s="264" t="s">
        <v>38</v>
      </c>
      <c r="F59" s="12" t="s">
        <v>1545</v>
      </c>
      <c r="G59" s="56" t="s">
        <v>819</v>
      </c>
      <c r="H59" s="52">
        <v>43567</v>
      </c>
      <c r="I59" s="54">
        <v>1950</v>
      </c>
      <c r="J59" s="265">
        <f t="shared" si="0"/>
        <v>234</v>
      </c>
      <c r="K59" s="48">
        <v>0</v>
      </c>
      <c r="L59" s="48">
        <v>117</v>
      </c>
      <c r="M59" s="48">
        <v>117</v>
      </c>
      <c r="N59" s="48">
        <v>0</v>
      </c>
    </row>
    <row r="60" spans="1:14">
      <c r="A60" s="45">
        <v>43556</v>
      </c>
      <c r="C60" s="50" t="s">
        <v>799</v>
      </c>
      <c r="D60" s="41" t="s">
        <v>800</v>
      </c>
      <c r="E60" s="264" t="s">
        <v>38</v>
      </c>
      <c r="F60" s="12" t="s">
        <v>1545</v>
      </c>
      <c r="G60" s="56" t="s">
        <v>820</v>
      </c>
      <c r="H60" s="52">
        <v>43567</v>
      </c>
      <c r="I60" s="54">
        <v>88334.399999999994</v>
      </c>
      <c r="J60" s="265">
        <f t="shared" si="0"/>
        <v>24733.631999999998</v>
      </c>
      <c r="K60" s="48">
        <v>0</v>
      </c>
      <c r="L60" s="48">
        <v>12366.815999999999</v>
      </c>
      <c r="M60" s="48">
        <v>12366.815999999999</v>
      </c>
      <c r="N60" s="48">
        <v>0</v>
      </c>
    </row>
    <row r="61" spans="1:14">
      <c r="A61" s="45">
        <v>43556</v>
      </c>
      <c r="C61" s="50" t="s">
        <v>786</v>
      </c>
      <c r="D61" s="41" t="s">
        <v>46</v>
      </c>
      <c r="E61" s="264" t="s">
        <v>38</v>
      </c>
      <c r="F61" s="12" t="s">
        <v>1545</v>
      </c>
      <c r="G61" s="51">
        <v>192000389</v>
      </c>
      <c r="H61" s="52">
        <v>43567</v>
      </c>
      <c r="I61" s="54">
        <v>17483.52</v>
      </c>
      <c r="J61" s="265">
        <f t="shared" si="0"/>
        <v>4895.3856000000005</v>
      </c>
      <c r="K61" s="48">
        <v>0</v>
      </c>
      <c r="L61" s="48">
        <v>2447.6928000000003</v>
      </c>
      <c r="M61" s="48">
        <v>2447.6928000000003</v>
      </c>
      <c r="N61" s="48">
        <v>0</v>
      </c>
    </row>
    <row r="62" spans="1:14">
      <c r="A62" s="45">
        <v>43556</v>
      </c>
      <c r="C62" s="50" t="s">
        <v>789</v>
      </c>
      <c r="D62" s="41" t="s">
        <v>60</v>
      </c>
      <c r="E62" s="264" t="s">
        <v>38</v>
      </c>
      <c r="F62" s="12" t="s">
        <v>1545</v>
      </c>
      <c r="G62" s="56" t="s">
        <v>821</v>
      </c>
      <c r="H62" s="52">
        <v>43567</v>
      </c>
      <c r="I62" s="54">
        <v>3847.2</v>
      </c>
      <c r="J62" s="265">
        <f t="shared" si="0"/>
        <v>1077.2160000000001</v>
      </c>
      <c r="K62" s="48">
        <v>0</v>
      </c>
      <c r="L62" s="48">
        <v>538.60800000000006</v>
      </c>
      <c r="M62" s="48">
        <v>538.60800000000006</v>
      </c>
      <c r="N62" s="48">
        <v>0</v>
      </c>
    </row>
    <row r="63" spans="1:14">
      <c r="A63" s="45">
        <v>43556</v>
      </c>
      <c r="C63" s="50" t="s">
        <v>789</v>
      </c>
      <c r="D63" s="41" t="s">
        <v>60</v>
      </c>
      <c r="E63" s="264" t="s">
        <v>38</v>
      </c>
      <c r="F63" s="12" t="s">
        <v>1545</v>
      </c>
      <c r="G63" s="56" t="s">
        <v>822</v>
      </c>
      <c r="H63" s="52">
        <v>43567</v>
      </c>
      <c r="I63" s="54">
        <v>4810.24</v>
      </c>
      <c r="J63" s="265">
        <f t="shared" si="0"/>
        <v>1346.8671999999999</v>
      </c>
      <c r="K63" s="48">
        <v>0</v>
      </c>
      <c r="L63" s="48">
        <v>673.43359999999996</v>
      </c>
      <c r="M63" s="48">
        <v>673.43359999999996</v>
      </c>
      <c r="N63" s="48">
        <v>0</v>
      </c>
    </row>
    <row r="64" spans="1:14">
      <c r="A64" s="45">
        <v>43556</v>
      </c>
      <c r="C64" s="50" t="s">
        <v>823</v>
      </c>
      <c r="D64" s="41" t="s">
        <v>824</v>
      </c>
      <c r="E64" s="264" t="s">
        <v>38</v>
      </c>
      <c r="F64" s="12" t="s">
        <v>1545</v>
      </c>
      <c r="G64" s="56" t="s">
        <v>825</v>
      </c>
      <c r="H64" s="52">
        <v>43567</v>
      </c>
      <c r="I64" s="54">
        <v>13920</v>
      </c>
      <c r="J64" s="265">
        <f t="shared" si="0"/>
        <v>2505.6</v>
      </c>
      <c r="K64" s="48">
        <v>0</v>
      </c>
      <c r="L64" s="48">
        <v>1252.8</v>
      </c>
      <c r="M64" s="48">
        <v>1252.8</v>
      </c>
      <c r="N64" s="48">
        <v>0</v>
      </c>
    </row>
    <row r="65" spans="1:14">
      <c r="A65" s="45">
        <v>43556</v>
      </c>
      <c r="C65" s="50" t="s">
        <v>823</v>
      </c>
      <c r="D65" s="41" t="s">
        <v>824</v>
      </c>
      <c r="E65" s="264" t="s">
        <v>38</v>
      </c>
      <c r="F65" s="12" t="s">
        <v>1545</v>
      </c>
      <c r="G65" s="56" t="s">
        <v>826</v>
      </c>
      <c r="H65" s="52">
        <v>43567</v>
      </c>
      <c r="I65" s="54">
        <v>2400</v>
      </c>
      <c r="J65" s="265">
        <f t="shared" si="0"/>
        <v>432</v>
      </c>
      <c r="K65" s="48">
        <v>0</v>
      </c>
      <c r="L65" s="48">
        <v>216</v>
      </c>
      <c r="M65" s="48">
        <v>216</v>
      </c>
      <c r="N65" s="48">
        <v>0</v>
      </c>
    </row>
    <row r="66" spans="1:14">
      <c r="A66" s="45">
        <v>43556</v>
      </c>
      <c r="C66" s="50" t="s">
        <v>823</v>
      </c>
      <c r="D66" s="41" t="s">
        <v>824</v>
      </c>
      <c r="E66" s="264" t="s">
        <v>38</v>
      </c>
      <c r="F66" s="12" t="s">
        <v>1545</v>
      </c>
      <c r="G66" s="56" t="s">
        <v>827</v>
      </c>
      <c r="H66" s="52">
        <v>43567</v>
      </c>
      <c r="I66" s="54">
        <v>18480</v>
      </c>
      <c r="J66" s="265">
        <f t="shared" si="0"/>
        <v>3326.4</v>
      </c>
      <c r="K66" s="48">
        <v>0</v>
      </c>
      <c r="L66" s="48">
        <v>1663.2</v>
      </c>
      <c r="M66" s="48">
        <v>1663.2</v>
      </c>
      <c r="N66" s="48">
        <v>0</v>
      </c>
    </row>
    <row r="67" spans="1:14">
      <c r="A67" s="45">
        <v>43556</v>
      </c>
      <c r="C67" s="50" t="s">
        <v>828</v>
      </c>
      <c r="D67" s="41" t="s">
        <v>829</v>
      </c>
      <c r="E67" s="264" t="s">
        <v>38</v>
      </c>
      <c r="F67" s="12" t="s">
        <v>1545</v>
      </c>
      <c r="G67" s="56" t="s">
        <v>830</v>
      </c>
      <c r="H67" s="52">
        <v>43566</v>
      </c>
      <c r="I67" s="54">
        <v>17500</v>
      </c>
      <c r="J67" s="265">
        <f t="shared" ref="J67:J130" si="1">SUM(K67:N67)</f>
        <v>3150</v>
      </c>
      <c r="K67" s="48">
        <v>0</v>
      </c>
      <c r="L67" s="48">
        <v>1575</v>
      </c>
      <c r="M67" s="48">
        <v>1575</v>
      </c>
      <c r="N67" s="48">
        <v>0</v>
      </c>
    </row>
    <row r="68" spans="1:14">
      <c r="A68" s="45">
        <v>43556</v>
      </c>
      <c r="C68" s="50" t="s">
        <v>788</v>
      </c>
      <c r="D68" s="41" t="s">
        <v>34</v>
      </c>
      <c r="E68" s="264" t="s">
        <v>38</v>
      </c>
      <c r="F68" s="12" t="s">
        <v>1545</v>
      </c>
      <c r="G68" s="51">
        <v>2041213946</v>
      </c>
      <c r="H68" s="52">
        <v>43568</v>
      </c>
      <c r="I68" s="54">
        <v>10230</v>
      </c>
      <c r="J68" s="265">
        <f t="shared" si="1"/>
        <v>2864.4</v>
      </c>
      <c r="K68" s="48">
        <v>0</v>
      </c>
      <c r="L68" s="48">
        <v>1432.2</v>
      </c>
      <c r="M68" s="48">
        <v>1432.2</v>
      </c>
      <c r="N68" s="48">
        <v>0</v>
      </c>
    </row>
    <row r="69" spans="1:14">
      <c r="A69" s="45">
        <v>43556</v>
      </c>
      <c r="C69" s="50" t="s">
        <v>788</v>
      </c>
      <c r="D69" s="41" t="s">
        <v>34</v>
      </c>
      <c r="E69" s="264" t="s">
        <v>38</v>
      </c>
      <c r="F69" s="12" t="s">
        <v>1545</v>
      </c>
      <c r="G69" s="51">
        <v>2041213947</v>
      </c>
      <c r="H69" s="52">
        <v>43568</v>
      </c>
      <c r="I69" s="54">
        <v>8392</v>
      </c>
      <c r="J69" s="265">
        <f t="shared" si="1"/>
        <v>2349.7600000000002</v>
      </c>
      <c r="K69" s="48">
        <v>0</v>
      </c>
      <c r="L69" s="48">
        <v>1174.8800000000001</v>
      </c>
      <c r="M69" s="48">
        <v>1174.8800000000001</v>
      </c>
      <c r="N69" s="48">
        <v>0</v>
      </c>
    </row>
    <row r="70" spans="1:14">
      <c r="A70" s="45">
        <v>43556</v>
      </c>
      <c r="C70" s="50" t="s">
        <v>831</v>
      </c>
      <c r="D70" s="41" t="s">
        <v>832</v>
      </c>
      <c r="E70" s="264" t="s">
        <v>38</v>
      </c>
      <c r="F70" s="12" t="s">
        <v>1545</v>
      </c>
      <c r="G70" s="56" t="s">
        <v>833</v>
      </c>
      <c r="H70" s="52">
        <v>43568</v>
      </c>
      <c r="I70" s="54">
        <v>1525</v>
      </c>
      <c r="J70" s="265">
        <f t="shared" si="1"/>
        <v>274.5</v>
      </c>
      <c r="K70" s="48">
        <v>0</v>
      </c>
      <c r="L70" s="48">
        <v>137.25</v>
      </c>
      <c r="M70" s="48">
        <v>137.25</v>
      </c>
      <c r="N70" s="48">
        <v>0</v>
      </c>
    </row>
    <row r="71" spans="1:14">
      <c r="A71" s="45">
        <v>43556</v>
      </c>
      <c r="C71" s="50" t="s">
        <v>786</v>
      </c>
      <c r="D71" s="41" t="s">
        <v>46</v>
      </c>
      <c r="E71" s="264" t="s">
        <v>38</v>
      </c>
      <c r="F71" s="12" t="s">
        <v>1545</v>
      </c>
      <c r="G71" s="51">
        <v>192000413</v>
      </c>
      <c r="H71" s="52">
        <v>43568</v>
      </c>
      <c r="I71" s="54">
        <v>17483.52</v>
      </c>
      <c r="J71" s="265">
        <f t="shared" si="1"/>
        <v>4895.3856000000005</v>
      </c>
      <c r="K71" s="48">
        <v>0</v>
      </c>
      <c r="L71" s="48">
        <v>2447.6928000000003</v>
      </c>
      <c r="M71" s="48">
        <v>2447.6928000000003</v>
      </c>
      <c r="N71" s="48">
        <v>0</v>
      </c>
    </row>
    <row r="72" spans="1:14">
      <c r="A72" s="45">
        <v>43556</v>
      </c>
      <c r="C72" s="50" t="s">
        <v>786</v>
      </c>
      <c r="D72" s="41" t="s">
        <v>46</v>
      </c>
      <c r="E72" s="264" t="s">
        <v>38</v>
      </c>
      <c r="F72" s="12" t="s">
        <v>1545</v>
      </c>
      <c r="G72" s="51">
        <v>192000414</v>
      </c>
      <c r="H72" s="52">
        <v>43568</v>
      </c>
      <c r="I72" s="54">
        <v>17483.52</v>
      </c>
      <c r="J72" s="265">
        <f t="shared" si="1"/>
        <v>4895.3856000000005</v>
      </c>
      <c r="K72" s="48">
        <v>0</v>
      </c>
      <c r="L72" s="48">
        <v>2447.6928000000003</v>
      </c>
      <c r="M72" s="48">
        <v>2447.6928000000003</v>
      </c>
      <c r="N72" s="48">
        <v>0</v>
      </c>
    </row>
    <row r="73" spans="1:14">
      <c r="A73" s="45">
        <v>43556</v>
      </c>
      <c r="C73" s="50" t="s">
        <v>810</v>
      </c>
      <c r="D73" s="41" t="s">
        <v>811</v>
      </c>
      <c r="E73" s="264" t="s">
        <v>38</v>
      </c>
      <c r="F73" s="12" t="s">
        <v>1545</v>
      </c>
      <c r="G73" s="51">
        <v>222</v>
      </c>
      <c r="H73" s="52">
        <v>43567</v>
      </c>
      <c r="I73" s="54">
        <v>11495</v>
      </c>
      <c r="J73" s="265">
        <f t="shared" si="1"/>
        <v>2069.1</v>
      </c>
      <c r="K73" s="48">
        <v>0</v>
      </c>
      <c r="L73" s="48">
        <v>1034.55</v>
      </c>
      <c r="M73" s="48">
        <v>1034.55</v>
      </c>
      <c r="N73" s="48">
        <v>0</v>
      </c>
    </row>
    <row r="74" spans="1:14">
      <c r="A74" s="45">
        <v>43556</v>
      </c>
      <c r="C74" s="50" t="s">
        <v>834</v>
      </c>
      <c r="D74" s="41" t="s">
        <v>835</v>
      </c>
      <c r="E74" s="264" t="s">
        <v>38</v>
      </c>
      <c r="F74" s="12" t="s">
        <v>1545</v>
      </c>
      <c r="G74" s="51">
        <v>19600826</v>
      </c>
      <c r="H74" s="52">
        <v>43567</v>
      </c>
      <c r="I74" s="54">
        <v>7428.34</v>
      </c>
      <c r="J74" s="265">
        <f t="shared" si="1"/>
        <v>2079.9351999999999</v>
      </c>
      <c r="K74" s="48">
        <v>2079.9351999999999</v>
      </c>
      <c r="L74" s="48">
        <v>0</v>
      </c>
      <c r="M74" s="48">
        <v>0</v>
      </c>
      <c r="N74" s="48">
        <v>0</v>
      </c>
    </row>
    <row r="75" spans="1:14">
      <c r="A75" s="45">
        <v>43556</v>
      </c>
      <c r="C75" s="50" t="s">
        <v>836</v>
      </c>
      <c r="D75" s="41" t="s">
        <v>837</v>
      </c>
      <c r="E75" s="264" t="s">
        <v>38</v>
      </c>
      <c r="F75" s="12" t="s">
        <v>1545</v>
      </c>
      <c r="G75" s="56" t="s">
        <v>838</v>
      </c>
      <c r="H75" s="52">
        <v>43567</v>
      </c>
      <c r="I75" s="54">
        <v>4806</v>
      </c>
      <c r="J75" s="265">
        <f t="shared" si="1"/>
        <v>865.08</v>
      </c>
      <c r="K75" s="48">
        <v>0</v>
      </c>
      <c r="L75" s="48">
        <v>432.54</v>
      </c>
      <c r="M75" s="48">
        <v>432.54</v>
      </c>
      <c r="N75" s="48">
        <v>0</v>
      </c>
    </row>
    <row r="76" spans="1:14">
      <c r="A76" s="45">
        <v>43556</v>
      </c>
      <c r="C76" s="50" t="s">
        <v>839</v>
      </c>
      <c r="D76" s="41" t="s">
        <v>840</v>
      </c>
      <c r="E76" s="264" t="s">
        <v>38</v>
      </c>
      <c r="F76" s="12" t="s">
        <v>1545</v>
      </c>
      <c r="G76" s="56" t="s">
        <v>841</v>
      </c>
      <c r="H76" s="52">
        <v>43568</v>
      </c>
      <c r="I76" s="54">
        <v>56000</v>
      </c>
      <c r="J76" s="265">
        <f t="shared" si="1"/>
        <v>10080</v>
      </c>
      <c r="K76" s="48">
        <v>0</v>
      </c>
      <c r="L76" s="48">
        <v>5040</v>
      </c>
      <c r="M76" s="48">
        <v>5040</v>
      </c>
      <c r="N76" s="48">
        <v>0</v>
      </c>
    </row>
    <row r="77" spans="1:14">
      <c r="A77" s="45">
        <v>43556</v>
      </c>
      <c r="C77" s="50" t="s">
        <v>792</v>
      </c>
      <c r="D77" s="41" t="s">
        <v>793</v>
      </c>
      <c r="E77" s="264" t="s">
        <v>38</v>
      </c>
      <c r="F77" s="12" t="s">
        <v>1545</v>
      </c>
      <c r="G77" s="56" t="s">
        <v>794</v>
      </c>
      <c r="H77" s="52">
        <v>43556</v>
      </c>
      <c r="I77" s="54">
        <v>40650</v>
      </c>
      <c r="J77" s="265">
        <f t="shared" si="1"/>
        <v>7317</v>
      </c>
      <c r="K77" s="48">
        <v>0</v>
      </c>
      <c r="L77" s="48">
        <v>3658.5</v>
      </c>
      <c r="M77" s="48">
        <v>3658.5</v>
      </c>
      <c r="N77" s="48">
        <v>0</v>
      </c>
    </row>
    <row r="78" spans="1:14">
      <c r="A78" s="45">
        <v>43556</v>
      </c>
      <c r="C78" s="50" t="s">
        <v>788</v>
      </c>
      <c r="D78" s="41" t="s">
        <v>34</v>
      </c>
      <c r="E78" s="264" t="s">
        <v>38</v>
      </c>
      <c r="F78" s="12" t="s">
        <v>1545</v>
      </c>
      <c r="G78" s="51">
        <v>2041214291</v>
      </c>
      <c r="H78" s="52">
        <v>43570</v>
      </c>
      <c r="I78" s="54">
        <v>6713.6</v>
      </c>
      <c r="J78" s="265">
        <f t="shared" si="1"/>
        <v>1879.8080000000002</v>
      </c>
      <c r="K78" s="48">
        <v>0</v>
      </c>
      <c r="L78" s="48">
        <v>939.90400000000011</v>
      </c>
      <c r="M78" s="48">
        <v>939.90400000000011</v>
      </c>
      <c r="N78" s="48">
        <v>0</v>
      </c>
    </row>
    <row r="79" spans="1:14">
      <c r="A79" s="45">
        <v>43556</v>
      </c>
      <c r="C79" s="50" t="s">
        <v>788</v>
      </c>
      <c r="D79" s="41" t="s">
        <v>34</v>
      </c>
      <c r="E79" s="264" t="s">
        <v>38</v>
      </c>
      <c r="F79" s="12" t="s">
        <v>1545</v>
      </c>
      <c r="G79" s="51">
        <v>2041214292</v>
      </c>
      <c r="H79" s="52">
        <v>43570</v>
      </c>
      <c r="I79" s="54">
        <v>8184</v>
      </c>
      <c r="J79" s="265">
        <f t="shared" si="1"/>
        <v>2291.52</v>
      </c>
      <c r="K79" s="48">
        <v>0</v>
      </c>
      <c r="L79" s="48">
        <v>1145.76</v>
      </c>
      <c r="M79" s="48">
        <v>1145.76</v>
      </c>
      <c r="N79" s="48">
        <v>0</v>
      </c>
    </row>
    <row r="80" spans="1:14">
      <c r="A80" s="45">
        <v>43556</v>
      </c>
      <c r="C80" s="50" t="s">
        <v>786</v>
      </c>
      <c r="D80" s="41" t="s">
        <v>46</v>
      </c>
      <c r="E80" s="264" t="s">
        <v>38</v>
      </c>
      <c r="F80" s="12" t="s">
        <v>1545</v>
      </c>
      <c r="G80" s="51">
        <v>192000432</v>
      </c>
      <c r="H80" s="52">
        <v>43570</v>
      </c>
      <c r="I80" s="54">
        <v>17483.52</v>
      </c>
      <c r="J80" s="265">
        <f t="shared" si="1"/>
        <v>4895.3856000000005</v>
      </c>
      <c r="K80" s="48">
        <v>0</v>
      </c>
      <c r="L80" s="48">
        <v>2447.6928000000003</v>
      </c>
      <c r="M80" s="48">
        <v>2447.6928000000003</v>
      </c>
      <c r="N80" s="48">
        <v>0</v>
      </c>
    </row>
    <row r="81" spans="1:14">
      <c r="A81" s="45">
        <v>43556</v>
      </c>
      <c r="C81" s="50" t="s">
        <v>786</v>
      </c>
      <c r="D81" s="41" t="s">
        <v>46</v>
      </c>
      <c r="E81" s="264" t="s">
        <v>38</v>
      </c>
      <c r="F81" s="12" t="s">
        <v>1545</v>
      </c>
      <c r="G81" s="51">
        <v>192000433</v>
      </c>
      <c r="H81" s="52">
        <v>43570</v>
      </c>
      <c r="I81" s="54">
        <v>17483.52</v>
      </c>
      <c r="J81" s="265">
        <f t="shared" si="1"/>
        <v>4895.3856000000005</v>
      </c>
      <c r="K81" s="48">
        <v>0</v>
      </c>
      <c r="L81" s="48">
        <v>2447.6928000000003</v>
      </c>
      <c r="M81" s="48">
        <v>2447.6928000000003</v>
      </c>
      <c r="N81" s="48">
        <v>0</v>
      </c>
    </row>
    <row r="82" spans="1:14">
      <c r="A82" s="45">
        <v>43556</v>
      </c>
      <c r="C82" s="50" t="s">
        <v>789</v>
      </c>
      <c r="D82" s="41" t="s">
        <v>60</v>
      </c>
      <c r="E82" s="264" t="s">
        <v>38</v>
      </c>
      <c r="F82" s="12" t="s">
        <v>1545</v>
      </c>
      <c r="G82" s="56" t="s">
        <v>844</v>
      </c>
      <c r="H82" s="52">
        <v>43570</v>
      </c>
      <c r="I82" s="54">
        <v>5770.8</v>
      </c>
      <c r="J82" s="265">
        <f t="shared" si="1"/>
        <v>1615.8240000000001</v>
      </c>
      <c r="K82" s="48">
        <v>0</v>
      </c>
      <c r="L82" s="48">
        <v>807.91200000000003</v>
      </c>
      <c r="M82" s="48">
        <v>807.91200000000003</v>
      </c>
      <c r="N82" s="48">
        <v>0</v>
      </c>
    </row>
    <row r="83" spans="1:14">
      <c r="A83" s="45">
        <v>43556</v>
      </c>
      <c r="C83" s="50" t="s">
        <v>816</v>
      </c>
      <c r="D83" s="41" t="s">
        <v>817</v>
      </c>
      <c r="E83" s="264" t="s">
        <v>38</v>
      </c>
      <c r="F83" s="12" t="s">
        <v>1545</v>
      </c>
      <c r="G83" s="56" t="s">
        <v>845</v>
      </c>
      <c r="H83" s="52">
        <v>43567</v>
      </c>
      <c r="I83" s="54">
        <v>1200</v>
      </c>
      <c r="J83" s="265">
        <f t="shared" si="1"/>
        <v>60</v>
      </c>
      <c r="K83" s="48">
        <v>0</v>
      </c>
      <c r="L83" s="48">
        <v>30</v>
      </c>
      <c r="M83" s="48">
        <v>30</v>
      </c>
      <c r="N83" s="48">
        <v>0</v>
      </c>
    </row>
    <row r="84" spans="1:14">
      <c r="A84" s="45">
        <v>43556</v>
      </c>
      <c r="C84" s="50" t="s">
        <v>816</v>
      </c>
      <c r="D84" s="41" t="s">
        <v>817</v>
      </c>
      <c r="E84" s="264" t="s">
        <v>38</v>
      </c>
      <c r="F84" s="12" t="s">
        <v>1545</v>
      </c>
      <c r="G84" s="56" t="s">
        <v>845</v>
      </c>
      <c r="H84" s="52">
        <v>43567</v>
      </c>
      <c r="I84" s="54">
        <v>6480</v>
      </c>
      <c r="J84" s="265">
        <f t="shared" si="1"/>
        <v>324</v>
      </c>
      <c r="K84" s="48">
        <v>0</v>
      </c>
      <c r="L84" s="48">
        <v>162</v>
      </c>
      <c r="M84" s="48">
        <v>162</v>
      </c>
      <c r="N84" s="48">
        <v>0</v>
      </c>
    </row>
    <row r="85" spans="1:14">
      <c r="A85" s="45">
        <v>43556</v>
      </c>
      <c r="C85" s="50" t="s">
        <v>816</v>
      </c>
      <c r="D85" s="41" t="s">
        <v>817</v>
      </c>
      <c r="E85" s="264" t="s">
        <v>38</v>
      </c>
      <c r="F85" s="12" t="s">
        <v>1545</v>
      </c>
      <c r="G85" s="56" t="s">
        <v>845</v>
      </c>
      <c r="H85" s="52">
        <v>43567</v>
      </c>
      <c r="I85" s="54">
        <v>1650</v>
      </c>
      <c r="J85" s="265">
        <f t="shared" si="1"/>
        <v>82.5</v>
      </c>
      <c r="K85" s="48">
        <v>0</v>
      </c>
      <c r="L85" s="48">
        <v>41.25</v>
      </c>
      <c r="M85" s="48">
        <v>41.25</v>
      </c>
      <c r="N85" s="48">
        <v>0</v>
      </c>
    </row>
    <row r="86" spans="1:14">
      <c r="A86" s="45">
        <v>43556</v>
      </c>
      <c r="C86" s="50" t="s">
        <v>846</v>
      </c>
      <c r="D86" s="41" t="s">
        <v>847</v>
      </c>
      <c r="E86" s="264" t="s">
        <v>38</v>
      </c>
      <c r="F86" s="12" t="s">
        <v>1545</v>
      </c>
      <c r="G86" s="51">
        <v>9330003671</v>
      </c>
      <c r="H86" s="52">
        <v>43570</v>
      </c>
      <c r="I86" s="54">
        <v>28606</v>
      </c>
      <c r="J86" s="265">
        <f t="shared" si="1"/>
        <v>5149.08</v>
      </c>
      <c r="K86" s="48">
        <v>0</v>
      </c>
      <c r="L86" s="48">
        <v>2574.54</v>
      </c>
      <c r="M86" s="48">
        <v>2574.54</v>
      </c>
      <c r="N86" s="48">
        <v>0</v>
      </c>
    </row>
    <row r="87" spans="1:14">
      <c r="A87" s="45">
        <v>43556</v>
      </c>
      <c r="C87" s="50" t="s">
        <v>788</v>
      </c>
      <c r="D87" s="41" t="s">
        <v>34</v>
      </c>
      <c r="E87" s="264" t="s">
        <v>38</v>
      </c>
      <c r="F87" s="12" t="s">
        <v>1545</v>
      </c>
      <c r="G87" s="51">
        <v>2041214540</v>
      </c>
      <c r="H87" s="52">
        <v>43571</v>
      </c>
      <c r="I87" s="54">
        <v>8184</v>
      </c>
      <c r="J87" s="265">
        <f t="shared" si="1"/>
        <v>2291.52</v>
      </c>
      <c r="K87" s="48">
        <v>0</v>
      </c>
      <c r="L87" s="48">
        <v>1145.76</v>
      </c>
      <c r="M87" s="48">
        <v>1145.76</v>
      </c>
      <c r="N87" s="48">
        <v>0</v>
      </c>
    </row>
    <row r="88" spans="1:14">
      <c r="A88" s="45">
        <v>43556</v>
      </c>
      <c r="C88" s="50" t="s">
        <v>788</v>
      </c>
      <c r="D88" s="41" t="s">
        <v>34</v>
      </c>
      <c r="E88" s="264" t="s">
        <v>38</v>
      </c>
      <c r="F88" s="12" t="s">
        <v>1545</v>
      </c>
      <c r="G88" s="51">
        <v>2041214541</v>
      </c>
      <c r="H88" s="52">
        <v>43571</v>
      </c>
      <c r="I88" s="54">
        <v>6713.6</v>
      </c>
      <c r="J88" s="265">
        <f t="shared" si="1"/>
        <v>1879.8080000000002</v>
      </c>
      <c r="K88" s="48">
        <v>0</v>
      </c>
      <c r="L88" s="48">
        <v>939.90400000000011</v>
      </c>
      <c r="M88" s="48">
        <v>939.90400000000011</v>
      </c>
      <c r="N88" s="48">
        <v>0</v>
      </c>
    </row>
    <row r="89" spans="1:14">
      <c r="A89" s="45">
        <v>43556</v>
      </c>
      <c r="C89" s="50" t="s">
        <v>786</v>
      </c>
      <c r="D89" s="41" t="s">
        <v>46</v>
      </c>
      <c r="E89" s="264" t="s">
        <v>38</v>
      </c>
      <c r="F89" s="12" t="s">
        <v>1545</v>
      </c>
      <c r="G89" s="51">
        <v>192000468</v>
      </c>
      <c r="H89" s="52">
        <v>43571</v>
      </c>
      <c r="I89" s="54">
        <v>17483.52</v>
      </c>
      <c r="J89" s="265">
        <f t="shared" si="1"/>
        <v>4895.3856000000005</v>
      </c>
      <c r="K89" s="48">
        <v>0</v>
      </c>
      <c r="L89" s="48">
        <v>2447.6928000000003</v>
      </c>
      <c r="M89" s="48">
        <v>2447.6928000000003</v>
      </c>
      <c r="N89" s="48">
        <v>0</v>
      </c>
    </row>
    <row r="90" spans="1:14">
      <c r="A90" s="45">
        <v>43556</v>
      </c>
      <c r="C90" s="50" t="s">
        <v>786</v>
      </c>
      <c r="D90" s="41" t="s">
        <v>46</v>
      </c>
      <c r="E90" s="264" t="s">
        <v>38</v>
      </c>
      <c r="F90" s="12" t="s">
        <v>1545</v>
      </c>
      <c r="G90" s="51">
        <v>192000469</v>
      </c>
      <c r="H90" s="52">
        <v>43571</v>
      </c>
      <c r="I90" s="54">
        <v>17483.52</v>
      </c>
      <c r="J90" s="265">
        <f t="shared" si="1"/>
        <v>4895.3856000000005</v>
      </c>
      <c r="K90" s="48">
        <v>0</v>
      </c>
      <c r="L90" s="48">
        <v>2447.6928000000003</v>
      </c>
      <c r="M90" s="48">
        <v>2447.6928000000003</v>
      </c>
      <c r="N90" s="48">
        <v>0</v>
      </c>
    </row>
    <row r="91" spans="1:14">
      <c r="A91" s="45">
        <v>43556</v>
      </c>
      <c r="C91" s="50" t="s">
        <v>786</v>
      </c>
      <c r="D91" s="41" t="s">
        <v>46</v>
      </c>
      <c r="E91" s="264" t="s">
        <v>38</v>
      </c>
      <c r="F91" s="12" t="s">
        <v>1545</v>
      </c>
      <c r="G91" s="51">
        <v>192000478</v>
      </c>
      <c r="H91" s="52">
        <v>43571</v>
      </c>
      <c r="I91" s="54">
        <v>14569.6</v>
      </c>
      <c r="J91" s="265">
        <f t="shared" si="1"/>
        <v>4079.4879999999998</v>
      </c>
      <c r="K91" s="48">
        <v>0</v>
      </c>
      <c r="L91" s="48">
        <v>2039.7439999999999</v>
      </c>
      <c r="M91" s="48">
        <v>2039.7439999999999</v>
      </c>
      <c r="N91" s="48">
        <v>0</v>
      </c>
    </row>
    <row r="92" spans="1:14">
      <c r="A92" s="45">
        <v>43556</v>
      </c>
      <c r="C92" s="50" t="s">
        <v>848</v>
      </c>
      <c r="D92" s="41" t="s">
        <v>849</v>
      </c>
      <c r="E92" s="264" t="s">
        <v>38</v>
      </c>
      <c r="F92" s="12" t="s">
        <v>1545</v>
      </c>
      <c r="G92" s="56" t="s">
        <v>850</v>
      </c>
      <c r="H92" s="52">
        <v>43572</v>
      </c>
      <c r="I92" s="54">
        <v>14500.8</v>
      </c>
      <c r="J92" s="265">
        <f t="shared" si="1"/>
        <v>2610.1439999999998</v>
      </c>
      <c r="K92" s="48">
        <v>0</v>
      </c>
      <c r="L92" s="48">
        <v>1305.0719999999999</v>
      </c>
      <c r="M92" s="48">
        <v>1305.0719999999999</v>
      </c>
      <c r="N92" s="48">
        <v>0</v>
      </c>
    </row>
    <row r="93" spans="1:14">
      <c r="A93" s="45">
        <v>43556</v>
      </c>
      <c r="C93" s="50" t="s">
        <v>848</v>
      </c>
      <c r="D93" s="41" t="s">
        <v>849</v>
      </c>
      <c r="E93" s="264" t="s">
        <v>38</v>
      </c>
      <c r="F93" s="12" t="s">
        <v>1545</v>
      </c>
      <c r="G93" s="56" t="s">
        <v>851</v>
      </c>
      <c r="H93" s="52">
        <v>43572</v>
      </c>
      <c r="I93" s="54">
        <v>10100</v>
      </c>
      <c r="J93" s="265">
        <f t="shared" si="1"/>
        <v>1818</v>
      </c>
      <c r="K93" s="48">
        <v>0</v>
      </c>
      <c r="L93" s="48">
        <v>909</v>
      </c>
      <c r="M93" s="48">
        <v>909</v>
      </c>
      <c r="N93" s="48">
        <v>0</v>
      </c>
    </row>
    <row r="94" spans="1:14">
      <c r="A94" s="45">
        <v>43556</v>
      </c>
      <c r="C94" s="50" t="s">
        <v>788</v>
      </c>
      <c r="D94" s="41" t="s">
        <v>34</v>
      </c>
      <c r="E94" s="264" t="s">
        <v>38</v>
      </c>
      <c r="F94" s="12" t="s">
        <v>1545</v>
      </c>
      <c r="G94" s="51">
        <v>2041214699</v>
      </c>
      <c r="H94" s="52">
        <v>43571</v>
      </c>
      <c r="I94" s="54">
        <v>5115</v>
      </c>
      <c r="J94" s="265">
        <f t="shared" si="1"/>
        <v>1432.2</v>
      </c>
      <c r="K94" s="48">
        <v>0</v>
      </c>
      <c r="L94" s="48">
        <v>716.1</v>
      </c>
      <c r="M94" s="48">
        <v>716.1</v>
      </c>
      <c r="N94" s="48">
        <v>0</v>
      </c>
    </row>
    <row r="95" spans="1:14">
      <c r="A95" s="45">
        <v>43556</v>
      </c>
      <c r="C95" s="50" t="s">
        <v>788</v>
      </c>
      <c r="D95" s="41" t="s">
        <v>34</v>
      </c>
      <c r="E95" s="264" t="s">
        <v>38</v>
      </c>
      <c r="F95" s="12" t="s">
        <v>1545</v>
      </c>
      <c r="G95" s="51">
        <v>2041214700</v>
      </c>
      <c r="H95" s="52">
        <v>43571</v>
      </c>
      <c r="I95" s="54">
        <v>4196</v>
      </c>
      <c r="J95" s="265">
        <f t="shared" si="1"/>
        <v>1174.8800000000001</v>
      </c>
      <c r="K95" s="48">
        <v>0</v>
      </c>
      <c r="L95" s="48">
        <v>587.44000000000005</v>
      </c>
      <c r="M95" s="48">
        <v>587.44000000000005</v>
      </c>
      <c r="N95" s="48">
        <v>0</v>
      </c>
    </row>
    <row r="96" spans="1:14">
      <c r="A96" s="45">
        <v>43556</v>
      </c>
      <c r="C96" s="50" t="s">
        <v>788</v>
      </c>
      <c r="D96" s="41" t="s">
        <v>34</v>
      </c>
      <c r="E96" s="264" t="s">
        <v>38</v>
      </c>
      <c r="F96" s="12" t="s">
        <v>1545</v>
      </c>
      <c r="G96" s="51">
        <v>2041214653</v>
      </c>
      <c r="H96" s="52">
        <v>43571</v>
      </c>
      <c r="I96" s="54">
        <v>3708</v>
      </c>
      <c r="J96" s="265">
        <f t="shared" si="1"/>
        <v>1038.24</v>
      </c>
      <c r="K96" s="48">
        <v>0</v>
      </c>
      <c r="L96" s="48">
        <v>519.12</v>
      </c>
      <c r="M96" s="48">
        <v>519.12</v>
      </c>
      <c r="N96" s="48">
        <v>0</v>
      </c>
    </row>
    <row r="97" spans="1:14">
      <c r="A97" s="45">
        <v>43556</v>
      </c>
      <c r="C97" s="50" t="s">
        <v>788</v>
      </c>
      <c r="D97" s="41" t="s">
        <v>34</v>
      </c>
      <c r="E97" s="264" t="s">
        <v>38</v>
      </c>
      <c r="F97" s="12" t="s">
        <v>1545</v>
      </c>
      <c r="G97" s="51">
        <v>2041214654</v>
      </c>
      <c r="H97" s="52">
        <v>43571</v>
      </c>
      <c r="I97" s="54">
        <v>3708</v>
      </c>
      <c r="J97" s="265">
        <f t="shared" si="1"/>
        <v>1038.24</v>
      </c>
      <c r="K97" s="48">
        <v>0</v>
      </c>
      <c r="L97" s="48">
        <v>519.12</v>
      </c>
      <c r="M97" s="48">
        <v>519.12</v>
      </c>
      <c r="N97" s="48">
        <v>0</v>
      </c>
    </row>
    <row r="98" spans="1:14">
      <c r="A98" s="45">
        <v>43556</v>
      </c>
      <c r="C98" s="50" t="s">
        <v>788</v>
      </c>
      <c r="D98" s="41" t="s">
        <v>34</v>
      </c>
      <c r="E98" s="264" t="s">
        <v>38</v>
      </c>
      <c r="F98" s="12" t="s">
        <v>1545</v>
      </c>
      <c r="G98" s="51">
        <v>2041214697</v>
      </c>
      <c r="H98" s="52">
        <v>43571</v>
      </c>
      <c r="I98" s="54">
        <v>3708</v>
      </c>
      <c r="J98" s="265">
        <f t="shared" si="1"/>
        <v>1038.24</v>
      </c>
      <c r="K98" s="48">
        <v>0</v>
      </c>
      <c r="L98" s="48">
        <v>519.12</v>
      </c>
      <c r="M98" s="48">
        <v>519.12</v>
      </c>
      <c r="N98" s="48">
        <v>0</v>
      </c>
    </row>
    <row r="99" spans="1:14">
      <c r="A99" s="45">
        <v>43556</v>
      </c>
      <c r="C99" s="50" t="s">
        <v>788</v>
      </c>
      <c r="D99" s="41" t="s">
        <v>34</v>
      </c>
      <c r="E99" s="264" t="s">
        <v>38</v>
      </c>
      <c r="F99" s="12" t="s">
        <v>1545</v>
      </c>
      <c r="G99" s="51">
        <v>2041214698</v>
      </c>
      <c r="H99" s="52">
        <v>43571</v>
      </c>
      <c r="I99" s="54">
        <v>3708</v>
      </c>
      <c r="J99" s="265">
        <f t="shared" si="1"/>
        <v>1038.24</v>
      </c>
      <c r="K99" s="48">
        <v>0</v>
      </c>
      <c r="L99" s="48">
        <v>519.12</v>
      </c>
      <c r="M99" s="48">
        <v>519.12</v>
      </c>
      <c r="N99" s="48">
        <v>0</v>
      </c>
    </row>
    <row r="100" spans="1:14">
      <c r="A100" s="45">
        <v>43556</v>
      </c>
      <c r="C100" s="50" t="s">
        <v>852</v>
      </c>
      <c r="D100" s="41" t="s">
        <v>853</v>
      </c>
      <c r="E100" s="264" t="s">
        <v>38</v>
      </c>
      <c r="F100" s="12" t="s">
        <v>1545</v>
      </c>
      <c r="G100" s="56" t="s">
        <v>854</v>
      </c>
      <c r="H100" s="52">
        <v>43556</v>
      </c>
      <c r="I100" s="54">
        <v>1400</v>
      </c>
      <c r="J100" s="265">
        <f t="shared" si="1"/>
        <v>252</v>
      </c>
      <c r="K100" s="48">
        <v>0</v>
      </c>
      <c r="L100" s="48">
        <v>126</v>
      </c>
      <c r="M100" s="48">
        <v>126</v>
      </c>
      <c r="N100" s="48">
        <v>0</v>
      </c>
    </row>
    <row r="101" spans="1:14">
      <c r="A101" s="45">
        <v>43556</v>
      </c>
      <c r="C101" s="50" t="s">
        <v>806</v>
      </c>
      <c r="D101" s="41" t="s">
        <v>807</v>
      </c>
      <c r="E101" s="264" t="s">
        <v>38</v>
      </c>
      <c r="F101" s="12" t="s">
        <v>1545</v>
      </c>
      <c r="G101" s="51">
        <v>7887981646</v>
      </c>
      <c r="H101" s="52">
        <v>43573</v>
      </c>
      <c r="I101" s="54">
        <v>1880</v>
      </c>
      <c r="J101" s="265">
        <f t="shared" si="1"/>
        <v>338.40000000000003</v>
      </c>
      <c r="K101" s="48">
        <v>0</v>
      </c>
      <c r="L101" s="48">
        <v>169.20000000000002</v>
      </c>
      <c r="M101" s="48">
        <v>169.20000000000002</v>
      </c>
      <c r="N101" s="48">
        <v>0</v>
      </c>
    </row>
    <row r="102" spans="1:14">
      <c r="A102" s="45">
        <v>43556</v>
      </c>
      <c r="C102" s="50" t="s">
        <v>806</v>
      </c>
      <c r="D102" s="41" t="s">
        <v>807</v>
      </c>
      <c r="E102" s="264" t="s">
        <v>38</v>
      </c>
      <c r="F102" s="12" t="s">
        <v>1545</v>
      </c>
      <c r="G102" s="51">
        <v>7887981646</v>
      </c>
      <c r="H102" s="52">
        <v>43573</v>
      </c>
      <c r="I102" s="54">
        <v>595</v>
      </c>
      <c r="J102" s="265">
        <f t="shared" si="1"/>
        <v>107.10000000000001</v>
      </c>
      <c r="K102" s="48">
        <v>0</v>
      </c>
      <c r="L102" s="48">
        <v>53.550000000000004</v>
      </c>
      <c r="M102" s="48">
        <v>53.550000000000004</v>
      </c>
      <c r="N102" s="48">
        <v>0</v>
      </c>
    </row>
    <row r="103" spans="1:14">
      <c r="A103" s="45">
        <v>43556</v>
      </c>
      <c r="C103" s="50" t="s">
        <v>806</v>
      </c>
      <c r="D103" s="41" t="s">
        <v>807</v>
      </c>
      <c r="E103" s="264" t="s">
        <v>38</v>
      </c>
      <c r="F103" s="12" t="s">
        <v>1545</v>
      </c>
      <c r="G103" s="51">
        <v>7887981645</v>
      </c>
      <c r="H103" s="52">
        <v>43573</v>
      </c>
      <c r="I103" s="54">
        <v>10200</v>
      </c>
      <c r="J103" s="265">
        <f t="shared" si="1"/>
        <v>1836</v>
      </c>
      <c r="K103" s="48">
        <v>0</v>
      </c>
      <c r="L103" s="48">
        <v>918</v>
      </c>
      <c r="M103" s="48">
        <v>918</v>
      </c>
      <c r="N103" s="48">
        <v>0</v>
      </c>
    </row>
    <row r="104" spans="1:14">
      <c r="A104" s="45">
        <v>43556</v>
      </c>
      <c r="C104" s="50" t="s">
        <v>799</v>
      </c>
      <c r="D104" s="41" t="s">
        <v>800</v>
      </c>
      <c r="E104" s="264" t="s">
        <v>38</v>
      </c>
      <c r="F104" s="12" t="s">
        <v>1545</v>
      </c>
      <c r="G104" s="56" t="s">
        <v>855</v>
      </c>
      <c r="H104" s="52">
        <v>43573</v>
      </c>
      <c r="I104" s="54">
        <v>21032</v>
      </c>
      <c r="J104" s="265">
        <f t="shared" si="1"/>
        <v>5888.96</v>
      </c>
      <c r="K104" s="48">
        <v>0</v>
      </c>
      <c r="L104" s="48">
        <v>2944.48</v>
      </c>
      <c r="M104" s="48">
        <v>2944.48</v>
      </c>
      <c r="N104" s="48">
        <v>0</v>
      </c>
    </row>
    <row r="105" spans="1:14">
      <c r="A105" s="45">
        <v>43556</v>
      </c>
      <c r="C105" s="50" t="s">
        <v>799</v>
      </c>
      <c r="D105" s="41" t="s">
        <v>800</v>
      </c>
      <c r="E105" s="264" t="s">
        <v>38</v>
      </c>
      <c r="F105" s="12" t="s">
        <v>1545</v>
      </c>
      <c r="G105" s="56" t="s">
        <v>856</v>
      </c>
      <c r="H105" s="52">
        <v>43573</v>
      </c>
      <c r="I105" s="54">
        <v>29686.799999999999</v>
      </c>
      <c r="J105" s="265">
        <f t="shared" si="1"/>
        <v>8312.3040000000001</v>
      </c>
      <c r="K105" s="48">
        <v>0</v>
      </c>
      <c r="L105" s="48">
        <v>4156.152</v>
      </c>
      <c r="M105" s="48">
        <v>4156.152</v>
      </c>
      <c r="N105" s="48">
        <v>0</v>
      </c>
    </row>
    <row r="106" spans="1:14">
      <c r="A106" s="45">
        <v>43556</v>
      </c>
      <c r="C106" s="50" t="s">
        <v>857</v>
      </c>
      <c r="D106" s="41" t="s">
        <v>858</v>
      </c>
      <c r="E106" s="264" t="s">
        <v>38</v>
      </c>
      <c r="F106" s="12" t="s">
        <v>1545</v>
      </c>
      <c r="G106" s="56" t="s">
        <v>859</v>
      </c>
      <c r="H106" s="52">
        <v>43573</v>
      </c>
      <c r="I106" s="54">
        <v>54740</v>
      </c>
      <c r="J106" s="265">
        <f t="shared" si="1"/>
        <v>9853.1999999999989</v>
      </c>
      <c r="K106" s="48">
        <v>0</v>
      </c>
      <c r="L106" s="48">
        <v>4926.5999999999995</v>
      </c>
      <c r="M106" s="48">
        <v>4926.5999999999995</v>
      </c>
      <c r="N106" s="48">
        <v>0</v>
      </c>
    </row>
    <row r="107" spans="1:14">
      <c r="A107" s="45">
        <v>43556</v>
      </c>
      <c r="C107" s="50" t="s">
        <v>860</v>
      </c>
      <c r="D107" s="41" t="s">
        <v>861</v>
      </c>
      <c r="E107" s="264" t="s">
        <v>38</v>
      </c>
      <c r="F107" s="12" t="s">
        <v>1545</v>
      </c>
      <c r="G107" s="56" t="s">
        <v>862</v>
      </c>
      <c r="H107" s="52">
        <v>43556</v>
      </c>
      <c r="I107" s="54">
        <v>3500</v>
      </c>
      <c r="J107" s="265">
        <f t="shared" si="1"/>
        <v>630</v>
      </c>
      <c r="K107" s="48">
        <v>0</v>
      </c>
      <c r="L107" s="48">
        <v>315</v>
      </c>
      <c r="M107" s="48">
        <v>315</v>
      </c>
      <c r="N107" s="48">
        <v>0</v>
      </c>
    </row>
    <row r="108" spans="1:14">
      <c r="A108" s="45">
        <v>43556</v>
      </c>
      <c r="C108" s="50" t="s">
        <v>796</v>
      </c>
      <c r="D108" s="41" t="s">
        <v>797</v>
      </c>
      <c r="E108" s="264" t="s">
        <v>38</v>
      </c>
      <c r="F108" s="12" t="s">
        <v>1545</v>
      </c>
      <c r="G108" s="51">
        <v>1038</v>
      </c>
      <c r="H108" s="52">
        <v>43572</v>
      </c>
      <c r="I108" s="54">
        <v>4536</v>
      </c>
      <c r="J108" s="265">
        <f t="shared" si="1"/>
        <v>816.48</v>
      </c>
      <c r="K108" s="48">
        <v>0</v>
      </c>
      <c r="L108" s="48">
        <v>408.24</v>
      </c>
      <c r="M108" s="48">
        <v>408.24</v>
      </c>
      <c r="N108" s="48">
        <v>0</v>
      </c>
    </row>
    <row r="109" spans="1:14">
      <c r="A109" s="45">
        <v>43556</v>
      </c>
      <c r="C109" s="50" t="s">
        <v>789</v>
      </c>
      <c r="D109" s="41" t="s">
        <v>60</v>
      </c>
      <c r="E109" s="264" t="s">
        <v>38</v>
      </c>
      <c r="F109" s="12" t="s">
        <v>1545</v>
      </c>
      <c r="G109" s="56" t="s">
        <v>864</v>
      </c>
      <c r="H109" s="52">
        <v>43574</v>
      </c>
      <c r="I109" s="54">
        <v>3284</v>
      </c>
      <c r="J109" s="265">
        <f t="shared" si="1"/>
        <v>919.5200000000001</v>
      </c>
      <c r="K109" s="48">
        <v>0</v>
      </c>
      <c r="L109" s="48">
        <v>459.76000000000005</v>
      </c>
      <c r="M109" s="48">
        <v>459.76000000000005</v>
      </c>
      <c r="N109" s="48">
        <v>0</v>
      </c>
    </row>
    <row r="110" spans="1:14">
      <c r="A110" s="45">
        <v>43556</v>
      </c>
      <c r="C110" s="50" t="s">
        <v>786</v>
      </c>
      <c r="D110" s="41" t="s">
        <v>46</v>
      </c>
      <c r="E110" s="264" t="s">
        <v>38</v>
      </c>
      <c r="F110" s="12" t="s">
        <v>1545</v>
      </c>
      <c r="G110" s="51">
        <v>192000599</v>
      </c>
      <c r="H110" s="52">
        <v>43574</v>
      </c>
      <c r="I110" s="54">
        <v>17483.52</v>
      </c>
      <c r="J110" s="265">
        <f t="shared" si="1"/>
        <v>4895.3856000000005</v>
      </c>
      <c r="K110" s="48">
        <v>0</v>
      </c>
      <c r="L110" s="48">
        <v>2447.6928000000003</v>
      </c>
      <c r="M110" s="48">
        <v>2447.6928000000003</v>
      </c>
      <c r="N110" s="48">
        <v>0</v>
      </c>
    </row>
    <row r="111" spans="1:14">
      <c r="A111" s="45">
        <v>43556</v>
      </c>
      <c r="C111" s="50" t="s">
        <v>786</v>
      </c>
      <c r="D111" s="41" t="s">
        <v>46</v>
      </c>
      <c r="E111" s="264" t="s">
        <v>38</v>
      </c>
      <c r="F111" s="12" t="s">
        <v>1545</v>
      </c>
      <c r="G111" s="51">
        <v>192000632</v>
      </c>
      <c r="H111" s="52">
        <v>43575</v>
      </c>
      <c r="I111" s="54">
        <v>17483.52</v>
      </c>
      <c r="J111" s="265">
        <f t="shared" si="1"/>
        <v>4895.3856000000005</v>
      </c>
      <c r="K111" s="48">
        <v>0</v>
      </c>
      <c r="L111" s="48">
        <v>2447.6928000000003</v>
      </c>
      <c r="M111" s="48">
        <v>2447.6928000000003</v>
      </c>
      <c r="N111" s="48">
        <v>0</v>
      </c>
    </row>
    <row r="112" spans="1:14">
      <c r="A112" s="45">
        <v>43556</v>
      </c>
      <c r="C112" s="50" t="s">
        <v>786</v>
      </c>
      <c r="D112" s="41" t="s">
        <v>46</v>
      </c>
      <c r="E112" s="264" t="s">
        <v>38</v>
      </c>
      <c r="F112" s="12" t="s">
        <v>1545</v>
      </c>
      <c r="G112" s="51">
        <v>192000639</v>
      </c>
      <c r="H112" s="52">
        <v>43575</v>
      </c>
      <c r="I112" s="54">
        <v>17483.52</v>
      </c>
      <c r="J112" s="265">
        <f t="shared" si="1"/>
        <v>4895.3856000000005</v>
      </c>
      <c r="K112" s="48">
        <v>0</v>
      </c>
      <c r="L112" s="48">
        <v>2447.6928000000003</v>
      </c>
      <c r="M112" s="48">
        <v>2447.6928000000003</v>
      </c>
      <c r="N112" s="48">
        <v>0</v>
      </c>
    </row>
    <row r="113" spans="1:14">
      <c r="A113" s="45">
        <v>43556</v>
      </c>
      <c r="C113" s="50" t="s">
        <v>786</v>
      </c>
      <c r="D113" s="41" t="s">
        <v>46</v>
      </c>
      <c r="E113" s="264" t="s">
        <v>38</v>
      </c>
      <c r="F113" s="12" t="s">
        <v>1545</v>
      </c>
      <c r="G113" s="51">
        <v>192000642</v>
      </c>
      <c r="H113" s="52">
        <v>43575</v>
      </c>
      <c r="I113" s="54">
        <v>17483.52</v>
      </c>
      <c r="J113" s="265">
        <f t="shared" si="1"/>
        <v>4895.3856000000005</v>
      </c>
      <c r="K113" s="48">
        <v>0</v>
      </c>
      <c r="L113" s="48">
        <v>2447.6928000000003</v>
      </c>
      <c r="M113" s="48">
        <v>2447.6928000000003</v>
      </c>
      <c r="N113" s="48">
        <v>0</v>
      </c>
    </row>
    <row r="114" spans="1:14">
      <c r="A114" s="45">
        <v>43556</v>
      </c>
      <c r="C114" s="50" t="s">
        <v>865</v>
      </c>
      <c r="D114" s="41" t="s">
        <v>866</v>
      </c>
      <c r="E114" s="264" t="s">
        <v>38</v>
      </c>
      <c r="F114" s="12" t="s">
        <v>1545</v>
      </c>
      <c r="G114" s="56" t="s">
        <v>867</v>
      </c>
      <c r="H114" s="52">
        <v>43574</v>
      </c>
      <c r="I114" s="54">
        <v>1275</v>
      </c>
      <c r="J114" s="265">
        <f t="shared" si="1"/>
        <v>229.5</v>
      </c>
      <c r="K114" s="48">
        <v>0</v>
      </c>
      <c r="L114" s="48">
        <v>114.75</v>
      </c>
      <c r="M114" s="48">
        <v>114.75</v>
      </c>
      <c r="N114" s="48">
        <v>0</v>
      </c>
    </row>
    <row r="115" spans="1:14">
      <c r="A115" s="45">
        <v>43556</v>
      </c>
      <c r="C115" s="50" t="s">
        <v>789</v>
      </c>
      <c r="D115" s="41" t="s">
        <v>60</v>
      </c>
      <c r="E115" s="264" t="s">
        <v>38</v>
      </c>
      <c r="F115" s="12" t="s">
        <v>1545</v>
      </c>
      <c r="G115" s="56" t="s">
        <v>868</v>
      </c>
      <c r="H115" s="52">
        <v>43576</v>
      </c>
      <c r="I115" s="54">
        <v>5770.8</v>
      </c>
      <c r="J115" s="265">
        <f t="shared" si="1"/>
        <v>1615.8240000000001</v>
      </c>
      <c r="K115" s="48">
        <v>0</v>
      </c>
      <c r="L115" s="48">
        <v>807.91200000000003</v>
      </c>
      <c r="M115" s="48">
        <v>807.91200000000003</v>
      </c>
      <c r="N115" s="48">
        <v>0</v>
      </c>
    </row>
    <row r="116" spans="1:14">
      <c r="A116" s="45">
        <v>43556</v>
      </c>
      <c r="C116" s="50" t="s">
        <v>789</v>
      </c>
      <c r="D116" s="41" t="s">
        <v>60</v>
      </c>
      <c r="E116" s="264" t="s">
        <v>38</v>
      </c>
      <c r="F116" s="12" t="s">
        <v>1545</v>
      </c>
      <c r="G116" s="56" t="s">
        <v>869</v>
      </c>
      <c r="H116" s="52">
        <v>43576</v>
      </c>
      <c r="I116" s="54">
        <v>4810.24</v>
      </c>
      <c r="J116" s="265">
        <f t="shared" si="1"/>
        <v>1346.8671999999999</v>
      </c>
      <c r="K116" s="48">
        <v>0</v>
      </c>
      <c r="L116" s="48">
        <v>673.43359999999996</v>
      </c>
      <c r="M116" s="48">
        <v>673.43359999999996</v>
      </c>
      <c r="N116" s="48">
        <v>0</v>
      </c>
    </row>
    <row r="117" spans="1:14">
      <c r="A117" s="45">
        <v>43556</v>
      </c>
      <c r="C117" s="50" t="s">
        <v>786</v>
      </c>
      <c r="D117" s="41" t="s">
        <v>46</v>
      </c>
      <c r="E117" s="264" t="s">
        <v>38</v>
      </c>
      <c r="F117" s="12" t="s">
        <v>1545</v>
      </c>
      <c r="G117" s="51">
        <v>192000659</v>
      </c>
      <c r="H117" s="52">
        <v>43577</v>
      </c>
      <c r="I117" s="54">
        <v>17483.52</v>
      </c>
      <c r="J117" s="265">
        <f t="shared" si="1"/>
        <v>4895.3856000000005</v>
      </c>
      <c r="K117" s="48">
        <v>0</v>
      </c>
      <c r="L117" s="48">
        <v>2447.6928000000003</v>
      </c>
      <c r="M117" s="48">
        <v>2447.6928000000003</v>
      </c>
      <c r="N117" s="48">
        <v>0</v>
      </c>
    </row>
    <row r="118" spans="1:14">
      <c r="A118" s="45">
        <v>43556</v>
      </c>
      <c r="C118" s="50" t="s">
        <v>870</v>
      </c>
      <c r="D118" s="41" t="s">
        <v>871</v>
      </c>
      <c r="E118" s="264" t="s">
        <v>38</v>
      </c>
      <c r="F118" s="12" t="s">
        <v>1545</v>
      </c>
      <c r="G118" s="56" t="s">
        <v>872</v>
      </c>
      <c r="H118" s="52">
        <v>43577</v>
      </c>
      <c r="I118" s="54">
        <v>1000</v>
      </c>
      <c r="J118" s="265">
        <f t="shared" si="1"/>
        <v>180</v>
      </c>
      <c r="K118" s="48">
        <v>0</v>
      </c>
      <c r="L118" s="48">
        <v>90</v>
      </c>
      <c r="M118" s="48">
        <v>90</v>
      </c>
      <c r="N118" s="48">
        <v>0</v>
      </c>
    </row>
    <row r="119" spans="1:14">
      <c r="A119" s="45">
        <v>43556</v>
      </c>
      <c r="C119" s="50" t="s">
        <v>873</v>
      </c>
      <c r="D119" s="41" t="s">
        <v>874</v>
      </c>
      <c r="E119" s="264" t="s">
        <v>38</v>
      </c>
      <c r="F119" s="12" t="s">
        <v>1545</v>
      </c>
      <c r="G119" s="51">
        <v>764</v>
      </c>
      <c r="H119" s="52">
        <v>43577</v>
      </c>
      <c r="I119" s="54">
        <v>1946</v>
      </c>
      <c r="J119" s="265">
        <f t="shared" si="1"/>
        <v>544.88</v>
      </c>
      <c r="K119" s="48">
        <v>0</v>
      </c>
      <c r="L119" s="48">
        <v>272.44</v>
      </c>
      <c r="M119" s="48">
        <v>272.44</v>
      </c>
      <c r="N119" s="48">
        <v>0</v>
      </c>
    </row>
    <row r="120" spans="1:14">
      <c r="A120" s="45">
        <v>43556</v>
      </c>
      <c r="C120" s="50" t="s">
        <v>786</v>
      </c>
      <c r="D120" s="41" t="s">
        <v>46</v>
      </c>
      <c r="E120" s="264" t="s">
        <v>38</v>
      </c>
      <c r="F120" s="12" t="s">
        <v>1545</v>
      </c>
      <c r="G120" s="51">
        <v>192000722</v>
      </c>
      <c r="H120" s="52">
        <v>43578</v>
      </c>
      <c r="I120" s="54">
        <v>17483.52</v>
      </c>
      <c r="J120" s="265">
        <f t="shared" si="1"/>
        <v>4895.3856000000005</v>
      </c>
      <c r="K120" s="48">
        <v>0</v>
      </c>
      <c r="L120" s="48">
        <v>2447.6928000000003</v>
      </c>
      <c r="M120" s="48">
        <v>2447.6928000000003</v>
      </c>
      <c r="N120" s="48">
        <v>0</v>
      </c>
    </row>
    <row r="121" spans="1:14">
      <c r="A121" s="45">
        <v>43556</v>
      </c>
      <c r="C121" s="50" t="s">
        <v>786</v>
      </c>
      <c r="D121" s="41" t="s">
        <v>46</v>
      </c>
      <c r="E121" s="264" t="s">
        <v>38</v>
      </c>
      <c r="F121" s="12" t="s">
        <v>1545</v>
      </c>
      <c r="G121" s="51">
        <v>192000729</v>
      </c>
      <c r="H121" s="52">
        <v>43578</v>
      </c>
      <c r="I121" s="54">
        <v>17483.52</v>
      </c>
      <c r="J121" s="265">
        <f t="shared" si="1"/>
        <v>4895.3856000000005</v>
      </c>
      <c r="K121" s="48">
        <v>0</v>
      </c>
      <c r="L121" s="48">
        <v>2447.6928000000003</v>
      </c>
      <c r="M121" s="48">
        <v>2447.6928000000003</v>
      </c>
      <c r="N121" s="48">
        <v>0</v>
      </c>
    </row>
    <row r="122" spans="1:14">
      <c r="A122" s="45">
        <v>43556</v>
      </c>
      <c r="C122" s="50" t="s">
        <v>786</v>
      </c>
      <c r="D122" s="41" t="s">
        <v>46</v>
      </c>
      <c r="E122" s="264" t="s">
        <v>38</v>
      </c>
      <c r="F122" s="12" t="s">
        <v>1545</v>
      </c>
      <c r="G122" s="51">
        <v>192000730</v>
      </c>
      <c r="H122" s="52">
        <v>43578</v>
      </c>
      <c r="I122" s="54">
        <v>17483.52</v>
      </c>
      <c r="J122" s="265">
        <f t="shared" si="1"/>
        <v>4895.3856000000005</v>
      </c>
      <c r="K122" s="48">
        <v>0</v>
      </c>
      <c r="L122" s="48">
        <v>2447.6928000000003</v>
      </c>
      <c r="M122" s="48">
        <v>2447.6928000000003</v>
      </c>
      <c r="N122" s="48">
        <v>0</v>
      </c>
    </row>
    <row r="123" spans="1:14">
      <c r="A123" s="45">
        <v>43556</v>
      </c>
      <c r="C123" s="50" t="s">
        <v>788</v>
      </c>
      <c r="D123" s="41" t="s">
        <v>34</v>
      </c>
      <c r="E123" s="264" t="s">
        <v>38</v>
      </c>
      <c r="F123" s="12" t="s">
        <v>1545</v>
      </c>
      <c r="G123" s="51">
        <v>2041216299</v>
      </c>
      <c r="H123" s="52">
        <v>43578</v>
      </c>
      <c r="I123" s="54">
        <v>5562</v>
      </c>
      <c r="J123" s="265">
        <f t="shared" si="1"/>
        <v>1557.36</v>
      </c>
      <c r="K123" s="48">
        <v>0</v>
      </c>
      <c r="L123" s="48">
        <v>778.68</v>
      </c>
      <c r="M123" s="48">
        <v>778.68</v>
      </c>
      <c r="N123" s="48">
        <v>0</v>
      </c>
    </row>
    <row r="124" spans="1:14">
      <c r="A124" s="45">
        <v>43556</v>
      </c>
      <c r="C124" s="50" t="s">
        <v>788</v>
      </c>
      <c r="D124" s="41" t="s">
        <v>34</v>
      </c>
      <c r="E124" s="264" t="s">
        <v>38</v>
      </c>
      <c r="F124" s="12" t="s">
        <v>1545</v>
      </c>
      <c r="G124" s="51">
        <v>2041216300</v>
      </c>
      <c r="H124" s="52">
        <v>43578</v>
      </c>
      <c r="I124" s="54">
        <v>5562</v>
      </c>
      <c r="J124" s="265">
        <f t="shared" si="1"/>
        <v>1557.36</v>
      </c>
      <c r="K124" s="48">
        <v>0</v>
      </c>
      <c r="L124" s="48">
        <v>778.68</v>
      </c>
      <c r="M124" s="48">
        <v>778.68</v>
      </c>
      <c r="N124" s="48">
        <v>0</v>
      </c>
    </row>
    <row r="125" spans="1:14">
      <c r="A125" s="45">
        <v>43556</v>
      </c>
      <c r="C125" s="50" t="s">
        <v>875</v>
      </c>
      <c r="D125" s="41" t="s">
        <v>876</v>
      </c>
      <c r="E125" s="264" t="s">
        <v>38</v>
      </c>
      <c r="F125" s="12" t="s">
        <v>1545</v>
      </c>
      <c r="G125" s="56" t="s">
        <v>877</v>
      </c>
      <c r="H125" s="52">
        <v>43577</v>
      </c>
      <c r="I125" s="54">
        <v>26840</v>
      </c>
      <c r="J125" s="265">
        <f t="shared" si="1"/>
        <v>4831.2</v>
      </c>
      <c r="K125" s="48">
        <v>0</v>
      </c>
      <c r="L125" s="48">
        <v>2415.6</v>
      </c>
      <c r="M125" s="48">
        <v>2415.6</v>
      </c>
      <c r="N125" s="48">
        <v>0</v>
      </c>
    </row>
    <row r="126" spans="1:14">
      <c r="A126" s="45">
        <v>43556</v>
      </c>
      <c r="C126" s="50" t="s">
        <v>875</v>
      </c>
      <c r="D126" s="41" t="s">
        <v>876</v>
      </c>
      <c r="E126" s="264" t="s">
        <v>38</v>
      </c>
      <c r="F126" s="12" t="s">
        <v>1545</v>
      </c>
      <c r="G126" s="56" t="s">
        <v>877</v>
      </c>
      <c r="H126" s="52">
        <v>43577</v>
      </c>
      <c r="I126" s="54">
        <v>41580</v>
      </c>
      <c r="J126" s="265">
        <f t="shared" si="1"/>
        <v>7484.4000000000005</v>
      </c>
      <c r="K126" s="48">
        <v>0</v>
      </c>
      <c r="L126" s="48">
        <v>3742.2000000000003</v>
      </c>
      <c r="M126" s="48">
        <v>3742.2000000000003</v>
      </c>
      <c r="N126" s="48">
        <v>0</v>
      </c>
    </row>
    <row r="127" spans="1:14">
      <c r="A127" s="45">
        <v>43556</v>
      </c>
      <c r="C127" s="50" t="s">
        <v>789</v>
      </c>
      <c r="D127" s="41" t="s">
        <v>60</v>
      </c>
      <c r="E127" s="264" t="s">
        <v>38</v>
      </c>
      <c r="F127" s="12" t="s">
        <v>1545</v>
      </c>
      <c r="G127" s="56" t="s">
        <v>878</v>
      </c>
      <c r="H127" s="52">
        <v>43579</v>
      </c>
      <c r="I127" s="54">
        <v>3206</v>
      </c>
      <c r="J127" s="265">
        <f t="shared" si="1"/>
        <v>897.68000000000006</v>
      </c>
      <c r="K127" s="48">
        <v>0</v>
      </c>
      <c r="L127" s="48">
        <v>448.84000000000003</v>
      </c>
      <c r="M127" s="48">
        <v>448.84000000000003</v>
      </c>
      <c r="N127" s="48">
        <v>0</v>
      </c>
    </row>
    <row r="128" spans="1:14">
      <c r="A128" s="45">
        <v>43556</v>
      </c>
      <c r="C128" s="50" t="s">
        <v>789</v>
      </c>
      <c r="D128" s="41" t="s">
        <v>60</v>
      </c>
      <c r="E128" s="264" t="s">
        <v>38</v>
      </c>
      <c r="F128" s="12" t="s">
        <v>1545</v>
      </c>
      <c r="G128" s="56" t="s">
        <v>879</v>
      </c>
      <c r="H128" s="52">
        <v>43579</v>
      </c>
      <c r="I128" s="54">
        <v>4810.24</v>
      </c>
      <c r="J128" s="265">
        <f t="shared" si="1"/>
        <v>1346.8671999999999</v>
      </c>
      <c r="K128" s="48">
        <v>0</v>
      </c>
      <c r="L128" s="48">
        <v>673.43359999999996</v>
      </c>
      <c r="M128" s="48">
        <v>673.43359999999996</v>
      </c>
      <c r="N128" s="48">
        <v>0</v>
      </c>
    </row>
    <row r="129" spans="1:14">
      <c r="A129" s="45">
        <v>43556</v>
      </c>
      <c r="C129" s="50" t="s">
        <v>880</v>
      </c>
      <c r="D129" s="41" t="s">
        <v>881</v>
      </c>
      <c r="E129" s="264" t="s">
        <v>38</v>
      </c>
      <c r="F129" s="12" t="s">
        <v>1545</v>
      </c>
      <c r="G129" s="56" t="s">
        <v>882</v>
      </c>
      <c r="H129" s="52">
        <v>43571</v>
      </c>
      <c r="I129" s="54">
        <v>17100</v>
      </c>
      <c r="J129" s="265">
        <f t="shared" si="1"/>
        <v>3078</v>
      </c>
      <c r="K129" s="48">
        <v>0</v>
      </c>
      <c r="L129" s="48">
        <v>1539</v>
      </c>
      <c r="M129" s="48">
        <v>1539</v>
      </c>
      <c r="N129" s="48">
        <v>0</v>
      </c>
    </row>
    <row r="130" spans="1:14">
      <c r="A130" s="45">
        <v>43556</v>
      </c>
      <c r="C130" s="50" t="s">
        <v>786</v>
      </c>
      <c r="D130" s="41" t="s">
        <v>46</v>
      </c>
      <c r="E130" s="264" t="s">
        <v>38</v>
      </c>
      <c r="F130" s="12" t="s">
        <v>1545</v>
      </c>
      <c r="G130" s="51">
        <v>192000782</v>
      </c>
      <c r="H130" s="52">
        <v>43579</v>
      </c>
      <c r="I130" s="54">
        <v>17483.52</v>
      </c>
      <c r="J130" s="265">
        <f t="shared" si="1"/>
        <v>4895.3856000000005</v>
      </c>
      <c r="K130" s="48">
        <v>0</v>
      </c>
      <c r="L130" s="48">
        <v>2447.6928000000003</v>
      </c>
      <c r="M130" s="48">
        <v>2447.6928000000003</v>
      </c>
      <c r="N130" s="48">
        <v>0</v>
      </c>
    </row>
    <row r="131" spans="1:14">
      <c r="A131" s="45">
        <v>43556</v>
      </c>
      <c r="C131" s="50" t="s">
        <v>786</v>
      </c>
      <c r="D131" s="41" t="s">
        <v>46</v>
      </c>
      <c r="E131" s="264" t="s">
        <v>38</v>
      </c>
      <c r="F131" s="12" t="s">
        <v>1545</v>
      </c>
      <c r="G131" s="51">
        <v>192000783</v>
      </c>
      <c r="H131" s="52">
        <v>43579</v>
      </c>
      <c r="I131" s="54">
        <v>17483.52</v>
      </c>
      <c r="J131" s="265">
        <f t="shared" ref="J131:J194" si="2">SUM(K131:N131)</f>
        <v>4895.3856000000005</v>
      </c>
      <c r="K131" s="48">
        <v>0</v>
      </c>
      <c r="L131" s="48">
        <v>2447.6928000000003</v>
      </c>
      <c r="M131" s="48">
        <v>2447.6928000000003</v>
      </c>
      <c r="N131" s="48">
        <v>0</v>
      </c>
    </row>
    <row r="132" spans="1:14">
      <c r="A132" s="45">
        <v>43556</v>
      </c>
      <c r="C132" s="50" t="s">
        <v>828</v>
      </c>
      <c r="D132" s="41" t="s">
        <v>829</v>
      </c>
      <c r="E132" s="264" t="s">
        <v>38</v>
      </c>
      <c r="F132" s="12" t="s">
        <v>1545</v>
      </c>
      <c r="G132" s="56" t="s">
        <v>883</v>
      </c>
      <c r="H132" s="52">
        <v>43580</v>
      </c>
      <c r="I132" s="54">
        <v>4200</v>
      </c>
      <c r="J132" s="265">
        <f t="shared" si="2"/>
        <v>756</v>
      </c>
      <c r="K132" s="48">
        <v>0</v>
      </c>
      <c r="L132" s="48">
        <v>378</v>
      </c>
      <c r="M132" s="48">
        <v>378</v>
      </c>
      <c r="N132" s="48">
        <v>0</v>
      </c>
    </row>
    <row r="133" spans="1:14">
      <c r="A133" s="45">
        <v>43556</v>
      </c>
      <c r="C133" s="50" t="s">
        <v>786</v>
      </c>
      <c r="D133" s="41" t="s">
        <v>46</v>
      </c>
      <c r="E133" s="264" t="s">
        <v>38</v>
      </c>
      <c r="F133" s="12" t="s">
        <v>1545</v>
      </c>
      <c r="G133" s="51">
        <v>192000837</v>
      </c>
      <c r="H133" s="52">
        <v>43581</v>
      </c>
      <c r="I133" s="54">
        <v>17483.52</v>
      </c>
      <c r="J133" s="265">
        <f t="shared" si="2"/>
        <v>4895.3856000000005</v>
      </c>
      <c r="K133" s="48">
        <v>0</v>
      </c>
      <c r="L133" s="48">
        <v>2447.6928000000003</v>
      </c>
      <c r="M133" s="48">
        <v>2447.6928000000003</v>
      </c>
      <c r="N133" s="48">
        <v>0</v>
      </c>
    </row>
    <row r="134" spans="1:14">
      <c r="A134" s="45">
        <v>43556</v>
      </c>
      <c r="C134" s="50" t="s">
        <v>786</v>
      </c>
      <c r="D134" s="41" t="s">
        <v>46</v>
      </c>
      <c r="E134" s="264" t="s">
        <v>38</v>
      </c>
      <c r="F134" s="12" t="s">
        <v>1545</v>
      </c>
      <c r="G134" s="51">
        <v>192000838</v>
      </c>
      <c r="H134" s="52">
        <v>43581</v>
      </c>
      <c r="I134" s="54">
        <v>17483.52</v>
      </c>
      <c r="J134" s="265">
        <f t="shared" si="2"/>
        <v>4895.3856000000005</v>
      </c>
      <c r="K134" s="48">
        <v>0</v>
      </c>
      <c r="L134" s="48">
        <v>2447.6928000000003</v>
      </c>
      <c r="M134" s="48">
        <v>2447.6928000000003</v>
      </c>
      <c r="N134" s="48">
        <v>0</v>
      </c>
    </row>
    <row r="135" spans="1:14">
      <c r="A135" s="45">
        <v>43556</v>
      </c>
      <c r="C135" s="50" t="s">
        <v>884</v>
      </c>
      <c r="D135" s="41" t="s">
        <v>885</v>
      </c>
      <c r="E135" s="264" t="s">
        <v>38</v>
      </c>
      <c r="F135" s="12" t="s">
        <v>1545</v>
      </c>
      <c r="G135" s="51">
        <v>4635</v>
      </c>
      <c r="H135" s="52">
        <v>43556</v>
      </c>
      <c r="I135" s="54">
        <v>120</v>
      </c>
      <c r="J135" s="265">
        <f t="shared" si="2"/>
        <v>21.599999999999998</v>
      </c>
      <c r="K135" s="48">
        <v>0</v>
      </c>
      <c r="L135" s="48">
        <v>10.799999999999999</v>
      </c>
      <c r="M135" s="48">
        <v>10.799999999999999</v>
      </c>
      <c r="N135" s="48">
        <v>0</v>
      </c>
    </row>
    <row r="136" spans="1:14">
      <c r="A136" s="45">
        <v>43556</v>
      </c>
      <c r="C136" s="50" t="s">
        <v>884</v>
      </c>
      <c r="D136" s="41" t="s">
        <v>885</v>
      </c>
      <c r="E136" s="264" t="s">
        <v>38</v>
      </c>
      <c r="F136" s="12" t="s">
        <v>1545</v>
      </c>
      <c r="G136" s="51">
        <v>4635</v>
      </c>
      <c r="H136" s="52">
        <v>43556</v>
      </c>
      <c r="I136" s="54">
        <v>440.64</v>
      </c>
      <c r="J136" s="265">
        <f t="shared" si="2"/>
        <v>79.31519999999999</v>
      </c>
      <c r="K136" s="48">
        <v>0</v>
      </c>
      <c r="L136" s="48">
        <v>39.657599999999995</v>
      </c>
      <c r="M136" s="48">
        <v>39.657599999999995</v>
      </c>
      <c r="N136" s="48">
        <v>0</v>
      </c>
    </row>
    <row r="137" spans="1:14">
      <c r="A137" s="45">
        <v>43556</v>
      </c>
      <c r="C137" s="50" t="s">
        <v>884</v>
      </c>
      <c r="D137" s="41" t="s">
        <v>885</v>
      </c>
      <c r="E137" s="264" t="s">
        <v>38</v>
      </c>
      <c r="F137" s="12" t="s">
        <v>1545</v>
      </c>
      <c r="G137" s="51">
        <v>4635</v>
      </c>
      <c r="H137" s="52">
        <v>43556</v>
      </c>
      <c r="I137" s="54">
        <v>380</v>
      </c>
      <c r="J137" s="265">
        <f t="shared" si="2"/>
        <v>68.399999999999991</v>
      </c>
      <c r="K137" s="48">
        <v>0</v>
      </c>
      <c r="L137" s="48">
        <v>34.199999999999996</v>
      </c>
      <c r="M137" s="48">
        <v>34.199999999999996</v>
      </c>
      <c r="N137" s="48">
        <v>0</v>
      </c>
    </row>
    <row r="138" spans="1:14">
      <c r="A138" s="45">
        <v>43556</v>
      </c>
      <c r="C138" s="50" t="s">
        <v>884</v>
      </c>
      <c r="D138" s="41" t="s">
        <v>885</v>
      </c>
      <c r="E138" s="264" t="s">
        <v>38</v>
      </c>
      <c r="F138" s="12" t="s">
        <v>1545</v>
      </c>
      <c r="G138" s="51">
        <v>4635</v>
      </c>
      <c r="H138" s="52">
        <v>43556</v>
      </c>
      <c r="I138" s="54">
        <v>492.34</v>
      </c>
      <c r="J138" s="265">
        <f t="shared" si="2"/>
        <v>88.621200000000002</v>
      </c>
      <c r="K138" s="48">
        <v>0</v>
      </c>
      <c r="L138" s="48">
        <v>44.310600000000001</v>
      </c>
      <c r="M138" s="48">
        <v>44.310600000000001</v>
      </c>
      <c r="N138" s="48">
        <v>0</v>
      </c>
    </row>
    <row r="139" spans="1:14">
      <c r="A139" s="45">
        <v>43556</v>
      </c>
      <c r="C139" s="50" t="s">
        <v>884</v>
      </c>
      <c r="D139" s="41" t="s">
        <v>885</v>
      </c>
      <c r="E139" s="264" t="s">
        <v>38</v>
      </c>
      <c r="F139" s="12" t="s">
        <v>1545</v>
      </c>
      <c r="G139" s="51">
        <v>4635</v>
      </c>
      <c r="H139" s="52">
        <v>43556</v>
      </c>
      <c r="I139" s="54">
        <v>120</v>
      </c>
      <c r="J139" s="265">
        <f t="shared" si="2"/>
        <v>21.599999999999998</v>
      </c>
      <c r="K139" s="48">
        <v>0</v>
      </c>
      <c r="L139" s="48">
        <v>10.799999999999999</v>
      </c>
      <c r="M139" s="48">
        <v>10.799999999999999</v>
      </c>
      <c r="N139" s="48">
        <v>0</v>
      </c>
    </row>
    <row r="140" spans="1:14">
      <c r="A140" s="45">
        <v>43556</v>
      </c>
      <c r="C140" s="50" t="s">
        <v>884</v>
      </c>
      <c r="D140" s="41" t="s">
        <v>885</v>
      </c>
      <c r="E140" s="264" t="s">
        <v>38</v>
      </c>
      <c r="F140" s="12" t="s">
        <v>1545</v>
      </c>
      <c r="G140" s="51">
        <v>4635</v>
      </c>
      <c r="H140" s="52">
        <v>43556</v>
      </c>
      <c r="I140" s="54">
        <v>247</v>
      </c>
      <c r="J140" s="265">
        <f t="shared" si="2"/>
        <v>44.46</v>
      </c>
      <c r="K140" s="48">
        <v>0</v>
      </c>
      <c r="L140" s="48">
        <v>22.23</v>
      </c>
      <c r="M140" s="48">
        <v>22.23</v>
      </c>
      <c r="N140" s="48">
        <v>0</v>
      </c>
    </row>
    <row r="141" spans="1:14">
      <c r="A141" s="45">
        <v>43556</v>
      </c>
      <c r="C141" s="50" t="s">
        <v>884</v>
      </c>
      <c r="D141" s="41" t="s">
        <v>885</v>
      </c>
      <c r="E141" s="264" t="s">
        <v>38</v>
      </c>
      <c r="F141" s="12" t="s">
        <v>1545</v>
      </c>
      <c r="G141" s="51">
        <v>4635</v>
      </c>
      <c r="H141" s="52">
        <v>43556</v>
      </c>
      <c r="I141" s="54">
        <v>60</v>
      </c>
      <c r="J141" s="265">
        <f t="shared" si="2"/>
        <v>10.799999999999999</v>
      </c>
      <c r="K141" s="48">
        <v>0</v>
      </c>
      <c r="L141" s="48">
        <v>5.3999999999999995</v>
      </c>
      <c r="M141" s="48">
        <v>5.3999999999999995</v>
      </c>
      <c r="N141" s="48">
        <v>0</v>
      </c>
    </row>
    <row r="142" spans="1:14">
      <c r="A142" s="45">
        <v>43556</v>
      </c>
      <c r="C142" s="50" t="s">
        <v>884</v>
      </c>
      <c r="D142" s="41" t="s">
        <v>885</v>
      </c>
      <c r="E142" s="264" t="s">
        <v>38</v>
      </c>
      <c r="F142" s="12" t="s">
        <v>1545</v>
      </c>
      <c r="G142" s="51">
        <v>4635</v>
      </c>
      <c r="H142" s="52">
        <v>43556</v>
      </c>
      <c r="I142" s="54">
        <v>900</v>
      </c>
      <c r="J142" s="265">
        <f t="shared" si="2"/>
        <v>162</v>
      </c>
      <c r="K142" s="48">
        <v>0</v>
      </c>
      <c r="L142" s="48">
        <v>81</v>
      </c>
      <c r="M142" s="48">
        <v>81</v>
      </c>
      <c r="N142" s="48">
        <v>0</v>
      </c>
    </row>
    <row r="143" spans="1:14">
      <c r="A143" s="45">
        <v>43556</v>
      </c>
      <c r="C143" s="50" t="s">
        <v>884</v>
      </c>
      <c r="D143" s="41" t="s">
        <v>885</v>
      </c>
      <c r="E143" s="264" t="s">
        <v>38</v>
      </c>
      <c r="F143" s="12" t="s">
        <v>1545</v>
      </c>
      <c r="G143" s="51">
        <v>4635</v>
      </c>
      <c r="H143" s="52">
        <v>43556</v>
      </c>
      <c r="I143" s="54">
        <v>640</v>
      </c>
      <c r="J143" s="265">
        <f t="shared" si="2"/>
        <v>32</v>
      </c>
      <c r="K143" s="48">
        <v>0</v>
      </c>
      <c r="L143" s="48">
        <v>16</v>
      </c>
      <c r="M143" s="48">
        <v>16</v>
      </c>
      <c r="N143" s="48">
        <v>0</v>
      </c>
    </row>
    <row r="144" spans="1:14">
      <c r="A144" s="45">
        <v>43556</v>
      </c>
      <c r="C144" s="50" t="s">
        <v>884</v>
      </c>
      <c r="D144" s="41" t="s">
        <v>885</v>
      </c>
      <c r="E144" s="264" t="s">
        <v>38</v>
      </c>
      <c r="F144" s="12" t="s">
        <v>1545</v>
      </c>
      <c r="G144" s="51">
        <v>4635</v>
      </c>
      <c r="H144" s="52">
        <v>43556</v>
      </c>
      <c r="I144" s="54">
        <v>169.49</v>
      </c>
      <c r="J144" s="265">
        <f t="shared" si="2"/>
        <v>30.508200000000002</v>
      </c>
      <c r="K144" s="48">
        <v>0</v>
      </c>
      <c r="L144" s="48">
        <v>15.254100000000001</v>
      </c>
      <c r="M144" s="48">
        <v>15.254100000000001</v>
      </c>
      <c r="N144" s="48">
        <v>0</v>
      </c>
    </row>
    <row r="145" spans="1:14">
      <c r="A145" s="45">
        <v>43556</v>
      </c>
      <c r="C145" s="50" t="s">
        <v>884</v>
      </c>
      <c r="D145" s="41" t="s">
        <v>885</v>
      </c>
      <c r="E145" s="264" t="s">
        <v>38</v>
      </c>
      <c r="F145" s="12" t="s">
        <v>1545</v>
      </c>
      <c r="G145" s="51">
        <v>4635</v>
      </c>
      <c r="H145" s="52">
        <v>43556</v>
      </c>
      <c r="I145" s="54">
        <v>130</v>
      </c>
      <c r="J145" s="265">
        <f t="shared" si="2"/>
        <v>23.400000000000002</v>
      </c>
      <c r="K145" s="48">
        <v>0</v>
      </c>
      <c r="L145" s="48">
        <v>11.700000000000001</v>
      </c>
      <c r="M145" s="48">
        <v>11.700000000000001</v>
      </c>
      <c r="N145" s="48">
        <v>0</v>
      </c>
    </row>
    <row r="146" spans="1:14">
      <c r="A146" s="45">
        <v>43556</v>
      </c>
      <c r="C146" s="50" t="s">
        <v>884</v>
      </c>
      <c r="D146" s="41" t="s">
        <v>885</v>
      </c>
      <c r="E146" s="264" t="s">
        <v>38</v>
      </c>
      <c r="F146" s="12" t="s">
        <v>1545</v>
      </c>
      <c r="G146" s="51">
        <v>4635</v>
      </c>
      <c r="H146" s="52">
        <v>43556</v>
      </c>
      <c r="I146" s="54">
        <v>500</v>
      </c>
      <c r="J146" s="265">
        <f t="shared" si="2"/>
        <v>90</v>
      </c>
      <c r="K146" s="48">
        <v>0</v>
      </c>
      <c r="L146" s="48">
        <v>45</v>
      </c>
      <c r="M146" s="48">
        <v>45</v>
      </c>
      <c r="N146" s="48">
        <v>0</v>
      </c>
    </row>
    <row r="147" spans="1:14">
      <c r="A147" s="45">
        <v>43556</v>
      </c>
      <c r="C147" s="50" t="s">
        <v>884</v>
      </c>
      <c r="D147" s="41" t="s">
        <v>885</v>
      </c>
      <c r="E147" s="264" t="s">
        <v>38</v>
      </c>
      <c r="F147" s="12" t="s">
        <v>1545</v>
      </c>
      <c r="G147" s="51">
        <v>4635</v>
      </c>
      <c r="H147" s="52">
        <v>43556</v>
      </c>
      <c r="I147" s="54">
        <v>906.43</v>
      </c>
      <c r="J147" s="265">
        <f t="shared" si="2"/>
        <v>163.1574</v>
      </c>
      <c r="K147" s="48">
        <v>0</v>
      </c>
      <c r="L147" s="48">
        <v>81.578699999999998</v>
      </c>
      <c r="M147" s="48">
        <v>81.578699999999998</v>
      </c>
      <c r="N147" s="48">
        <v>0</v>
      </c>
    </row>
    <row r="148" spans="1:14">
      <c r="A148" s="45">
        <v>43556</v>
      </c>
      <c r="C148" s="50" t="s">
        <v>884</v>
      </c>
      <c r="D148" s="41" t="s">
        <v>885</v>
      </c>
      <c r="E148" s="264" t="s">
        <v>38</v>
      </c>
      <c r="F148" s="12" t="s">
        <v>1545</v>
      </c>
      <c r="G148" s="51">
        <v>4635</v>
      </c>
      <c r="H148" s="52">
        <v>43556</v>
      </c>
      <c r="I148" s="54">
        <v>390.44</v>
      </c>
      <c r="J148" s="265">
        <f t="shared" si="2"/>
        <v>70.279200000000003</v>
      </c>
      <c r="K148" s="48">
        <v>0</v>
      </c>
      <c r="L148" s="48">
        <v>35.139600000000002</v>
      </c>
      <c r="M148" s="48">
        <v>35.139600000000002</v>
      </c>
      <c r="N148" s="48">
        <v>0</v>
      </c>
    </row>
    <row r="149" spans="1:14">
      <c r="A149" s="45">
        <v>43556</v>
      </c>
      <c r="C149" s="50" t="s">
        <v>889</v>
      </c>
      <c r="D149" s="41" t="s">
        <v>890</v>
      </c>
      <c r="E149" s="264" t="s">
        <v>38</v>
      </c>
      <c r="F149" s="12" t="s">
        <v>1545</v>
      </c>
      <c r="G149" s="56" t="s">
        <v>891</v>
      </c>
      <c r="H149" s="52">
        <v>43573</v>
      </c>
      <c r="I149" s="54">
        <v>23756.25</v>
      </c>
      <c r="J149" s="265">
        <f t="shared" si="2"/>
        <v>4276.125</v>
      </c>
      <c r="K149" s="48">
        <v>0</v>
      </c>
      <c r="L149" s="48">
        <v>2138.0625</v>
      </c>
      <c r="M149" s="48">
        <v>2138.0625</v>
      </c>
      <c r="N149" s="48">
        <v>0</v>
      </c>
    </row>
    <row r="150" spans="1:14">
      <c r="A150" s="45">
        <v>43556</v>
      </c>
      <c r="C150" s="50" t="s">
        <v>889</v>
      </c>
      <c r="D150" s="41" t="s">
        <v>890</v>
      </c>
      <c r="E150" s="264" t="s">
        <v>38</v>
      </c>
      <c r="F150" s="12" t="s">
        <v>1545</v>
      </c>
      <c r="G150" s="56" t="s">
        <v>891</v>
      </c>
      <c r="H150" s="52">
        <v>43573</v>
      </c>
      <c r="I150" s="54">
        <v>2500</v>
      </c>
      <c r="J150" s="265">
        <f t="shared" si="2"/>
        <v>450</v>
      </c>
      <c r="K150" s="48">
        <v>0</v>
      </c>
      <c r="L150" s="48">
        <v>225</v>
      </c>
      <c r="M150" s="48">
        <v>225</v>
      </c>
      <c r="N150" s="48">
        <v>0</v>
      </c>
    </row>
    <row r="151" spans="1:14">
      <c r="A151" s="45">
        <v>43556</v>
      </c>
      <c r="C151" s="50" t="s">
        <v>889</v>
      </c>
      <c r="D151" s="41" t="s">
        <v>890</v>
      </c>
      <c r="E151" s="264" t="s">
        <v>38</v>
      </c>
      <c r="F151" s="12" t="s">
        <v>1545</v>
      </c>
      <c r="G151" s="56" t="s">
        <v>891</v>
      </c>
      <c r="H151" s="52">
        <v>43573</v>
      </c>
      <c r="I151" s="54">
        <v>5625</v>
      </c>
      <c r="J151" s="265">
        <f t="shared" si="2"/>
        <v>1012.5</v>
      </c>
      <c r="K151" s="48">
        <v>0</v>
      </c>
      <c r="L151" s="48">
        <v>506.25</v>
      </c>
      <c r="M151" s="48">
        <v>506.25</v>
      </c>
      <c r="N151" s="48">
        <v>0</v>
      </c>
    </row>
    <row r="152" spans="1:14">
      <c r="A152" s="45">
        <v>43556</v>
      </c>
      <c r="C152" s="50" t="s">
        <v>873</v>
      </c>
      <c r="D152" s="41" t="s">
        <v>874</v>
      </c>
      <c r="E152" s="264" t="s">
        <v>38</v>
      </c>
      <c r="F152" s="12" t="s">
        <v>1545</v>
      </c>
      <c r="G152" s="51">
        <v>902</v>
      </c>
      <c r="H152" s="52">
        <v>43581</v>
      </c>
      <c r="I152" s="54">
        <v>2780</v>
      </c>
      <c r="J152" s="265">
        <f t="shared" si="2"/>
        <v>778.4</v>
      </c>
      <c r="K152" s="48">
        <v>0</v>
      </c>
      <c r="L152" s="48">
        <v>389.2</v>
      </c>
      <c r="M152" s="48">
        <v>389.2</v>
      </c>
      <c r="N152" s="48">
        <v>0</v>
      </c>
    </row>
    <row r="153" spans="1:14">
      <c r="A153" s="45">
        <v>43556</v>
      </c>
      <c r="C153" s="50" t="s">
        <v>839</v>
      </c>
      <c r="D153" s="41" t="s">
        <v>840</v>
      </c>
      <c r="E153" s="264" t="s">
        <v>38</v>
      </c>
      <c r="F153" s="12" t="s">
        <v>1545</v>
      </c>
      <c r="G153" s="56" t="s">
        <v>893</v>
      </c>
      <c r="H153" s="52">
        <v>43582</v>
      </c>
      <c r="I153" s="54">
        <v>30000</v>
      </c>
      <c r="J153" s="265">
        <f t="shared" si="2"/>
        <v>5400</v>
      </c>
      <c r="K153" s="48">
        <v>0</v>
      </c>
      <c r="L153" s="48">
        <v>2700</v>
      </c>
      <c r="M153" s="48">
        <v>2700</v>
      </c>
      <c r="N153" s="48">
        <v>0</v>
      </c>
    </row>
    <row r="154" spans="1:14">
      <c r="A154" s="45">
        <v>43556</v>
      </c>
      <c r="C154" s="50" t="s">
        <v>789</v>
      </c>
      <c r="D154" s="41" t="s">
        <v>60</v>
      </c>
      <c r="E154" s="264" t="s">
        <v>38</v>
      </c>
      <c r="F154" s="12" t="s">
        <v>1545</v>
      </c>
      <c r="G154" s="56" t="s">
        <v>894</v>
      </c>
      <c r="H154" s="52">
        <v>43582</v>
      </c>
      <c r="I154" s="54">
        <v>4809</v>
      </c>
      <c r="J154" s="265">
        <f t="shared" si="2"/>
        <v>1346.52</v>
      </c>
      <c r="K154" s="48">
        <v>0</v>
      </c>
      <c r="L154" s="48">
        <v>673.26</v>
      </c>
      <c r="M154" s="48">
        <v>673.26</v>
      </c>
      <c r="N154" s="48">
        <v>0</v>
      </c>
    </row>
    <row r="155" spans="1:14">
      <c r="A155" s="45">
        <v>43556</v>
      </c>
      <c r="C155" s="50" t="s">
        <v>789</v>
      </c>
      <c r="D155" s="41" t="s">
        <v>60</v>
      </c>
      <c r="E155" s="264" t="s">
        <v>38</v>
      </c>
      <c r="F155" s="12" t="s">
        <v>1545</v>
      </c>
      <c r="G155" s="56" t="s">
        <v>895</v>
      </c>
      <c r="H155" s="52">
        <v>43582</v>
      </c>
      <c r="I155" s="54">
        <v>6012.8</v>
      </c>
      <c r="J155" s="265">
        <f t="shared" si="2"/>
        <v>1683.5840000000001</v>
      </c>
      <c r="K155" s="48">
        <v>0</v>
      </c>
      <c r="L155" s="48">
        <v>841.79200000000003</v>
      </c>
      <c r="M155" s="48">
        <v>841.79200000000003</v>
      </c>
      <c r="N155" s="48">
        <v>0</v>
      </c>
    </row>
    <row r="156" spans="1:14">
      <c r="A156" s="45">
        <v>43556</v>
      </c>
      <c r="C156" s="50" t="s">
        <v>873</v>
      </c>
      <c r="D156" s="41" t="s">
        <v>874</v>
      </c>
      <c r="E156" s="264" t="s">
        <v>38</v>
      </c>
      <c r="F156" s="12" t="s">
        <v>1545</v>
      </c>
      <c r="G156" s="51">
        <v>953</v>
      </c>
      <c r="H156" s="52">
        <v>43583</v>
      </c>
      <c r="I156" s="54">
        <v>5481.25</v>
      </c>
      <c r="J156" s="265">
        <f t="shared" si="2"/>
        <v>1534.75</v>
      </c>
      <c r="K156" s="48">
        <v>0</v>
      </c>
      <c r="L156" s="48">
        <v>767.375</v>
      </c>
      <c r="M156" s="48">
        <v>767.375</v>
      </c>
      <c r="N156" s="48">
        <v>0</v>
      </c>
    </row>
    <row r="157" spans="1:14">
      <c r="A157" s="45">
        <v>43556</v>
      </c>
      <c r="C157" s="50" t="s">
        <v>786</v>
      </c>
      <c r="D157" s="41" t="s">
        <v>46</v>
      </c>
      <c r="E157" s="264" t="s">
        <v>38</v>
      </c>
      <c r="F157" s="12" t="s">
        <v>1545</v>
      </c>
      <c r="G157" s="51">
        <v>192000885</v>
      </c>
      <c r="H157" s="52">
        <v>43583</v>
      </c>
      <c r="I157" s="54">
        <v>17483.52</v>
      </c>
      <c r="J157" s="265">
        <f t="shared" si="2"/>
        <v>4895.3856000000005</v>
      </c>
      <c r="K157" s="48">
        <v>0</v>
      </c>
      <c r="L157" s="48">
        <v>2447.6928000000003</v>
      </c>
      <c r="M157" s="48">
        <v>2447.6928000000003</v>
      </c>
      <c r="N157" s="48">
        <v>0</v>
      </c>
    </row>
    <row r="158" spans="1:14">
      <c r="A158" s="45">
        <v>43556</v>
      </c>
      <c r="C158" s="50" t="s">
        <v>786</v>
      </c>
      <c r="D158" s="41" t="s">
        <v>46</v>
      </c>
      <c r="E158" s="264" t="s">
        <v>38</v>
      </c>
      <c r="F158" s="12" t="s">
        <v>1545</v>
      </c>
      <c r="G158" s="51">
        <v>192000894</v>
      </c>
      <c r="H158" s="52">
        <v>43583</v>
      </c>
      <c r="I158" s="54">
        <v>17483.52</v>
      </c>
      <c r="J158" s="265">
        <f t="shared" si="2"/>
        <v>4895.3856000000005</v>
      </c>
      <c r="K158" s="48">
        <v>0</v>
      </c>
      <c r="L158" s="48">
        <v>2447.6928000000003</v>
      </c>
      <c r="M158" s="48">
        <v>2447.6928000000003</v>
      </c>
      <c r="N158" s="48">
        <v>0</v>
      </c>
    </row>
    <row r="159" spans="1:14">
      <c r="A159" s="45">
        <v>43556</v>
      </c>
      <c r="C159" s="50" t="s">
        <v>810</v>
      </c>
      <c r="D159" s="41" t="s">
        <v>811</v>
      </c>
      <c r="E159" s="264" t="s">
        <v>38</v>
      </c>
      <c r="F159" s="12" t="s">
        <v>1545</v>
      </c>
      <c r="G159" s="51">
        <v>490</v>
      </c>
      <c r="H159" s="52">
        <v>43583</v>
      </c>
      <c r="I159" s="54">
        <v>10230.549999999999</v>
      </c>
      <c r="J159" s="265">
        <f t="shared" si="2"/>
        <v>1841.4989999999998</v>
      </c>
      <c r="K159" s="48">
        <v>0</v>
      </c>
      <c r="L159" s="48">
        <v>920.7494999999999</v>
      </c>
      <c r="M159" s="48">
        <v>920.7494999999999</v>
      </c>
      <c r="N159" s="48">
        <v>0</v>
      </c>
    </row>
    <row r="160" spans="1:14">
      <c r="A160" s="45">
        <v>43556</v>
      </c>
      <c r="C160" s="50" t="s">
        <v>806</v>
      </c>
      <c r="D160" s="41" t="s">
        <v>807</v>
      </c>
      <c r="E160" s="264" t="s">
        <v>38</v>
      </c>
      <c r="F160" s="12" t="s">
        <v>1545</v>
      </c>
      <c r="G160" s="51">
        <v>7887982163</v>
      </c>
      <c r="H160" s="52">
        <v>43583</v>
      </c>
      <c r="I160" s="54">
        <v>7520</v>
      </c>
      <c r="J160" s="265">
        <f t="shared" si="2"/>
        <v>1353.6000000000001</v>
      </c>
      <c r="K160" s="48">
        <v>0</v>
      </c>
      <c r="L160" s="48">
        <v>676.80000000000007</v>
      </c>
      <c r="M160" s="48">
        <v>676.80000000000007</v>
      </c>
      <c r="N160" s="48">
        <v>0</v>
      </c>
    </row>
    <row r="161" spans="1:14">
      <c r="A161" s="45">
        <v>43556</v>
      </c>
      <c r="C161" s="50" t="s">
        <v>806</v>
      </c>
      <c r="D161" s="41" t="s">
        <v>807</v>
      </c>
      <c r="E161" s="264" t="s">
        <v>38</v>
      </c>
      <c r="F161" s="12" t="s">
        <v>1545</v>
      </c>
      <c r="G161" s="51">
        <v>7887982163</v>
      </c>
      <c r="H161" s="52">
        <v>43583</v>
      </c>
      <c r="I161" s="54">
        <v>1190</v>
      </c>
      <c r="J161" s="265">
        <f t="shared" si="2"/>
        <v>214.20000000000002</v>
      </c>
      <c r="K161" s="48">
        <v>0</v>
      </c>
      <c r="L161" s="48">
        <v>107.10000000000001</v>
      </c>
      <c r="M161" s="48">
        <v>107.10000000000001</v>
      </c>
      <c r="N161" s="48">
        <v>0</v>
      </c>
    </row>
    <row r="162" spans="1:14">
      <c r="A162" s="45">
        <v>43556</v>
      </c>
      <c r="C162" s="50" t="s">
        <v>806</v>
      </c>
      <c r="D162" s="41" t="s">
        <v>807</v>
      </c>
      <c r="E162" s="264" t="s">
        <v>38</v>
      </c>
      <c r="F162" s="12" t="s">
        <v>1545</v>
      </c>
      <c r="G162" s="51">
        <v>7887982162</v>
      </c>
      <c r="H162" s="52">
        <v>43583</v>
      </c>
      <c r="I162" s="54">
        <v>5100</v>
      </c>
      <c r="J162" s="265">
        <f t="shared" si="2"/>
        <v>918</v>
      </c>
      <c r="K162" s="48">
        <v>0</v>
      </c>
      <c r="L162" s="48">
        <v>459</v>
      </c>
      <c r="M162" s="48">
        <v>459</v>
      </c>
      <c r="N162" s="48">
        <v>0</v>
      </c>
    </row>
    <row r="163" spans="1:14">
      <c r="A163" s="45">
        <v>43556</v>
      </c>
      <c r="C163" s="50" t="s">
        <v>806</v>
      </c>
      <c r="D163" s="41" t="s">
        <v>807</v>
      </c>
      <c r="E163" s="264" t="s">
        <v>38</v>
      </c>
      <c r="F163" s="12" t="s">
        <v>1545</v>
      </c>
      <c r="G163" s="51">
        <v>7887982162</v>
      </c>
      <c r="H163" s="52">
        <v>43583</v>
      </c>
      <c r="I163" s="54">
        <v>20480</v>
      </c>
      <c r="J163" s="265">
        <f t="shared" si="2"/>
        <v>3686.4</v>
      </c>
      <c r="K163" s="48">
        <v>0</v>
      </c>
      <c r="L163" s="48">
        <v>1843.2</v>
      </c>
      <c r="M163" s="48">
        <v>1843.2</v>
      </c>
      <c r="N163" s="48">
        <v>0</v>
      </c>
    </row>
    <row r="164" spans="1:14">
      <c r="A164" s="45">
        <v>43556</v>
      </c>
      <c r="C164" s="50" t="s">
        <v>806</v>
      </c>
      <c r="D164" s="41" t="s">
        <v>807</v>
      </c>
      <c r="E164" s="264" t="s">
        <v>38</v>
      </c>
      <c r="F164" s="12" t="s">
        <v>1545</v>
      </c>
      <c r="G164" s="51">
        <v>7887982162</v>
      </c>
      <c r="H164" s="52">
        <v>43583</v>
      </c>
      <c r="I164" s="54">
        <v>12420</v>
      </c>
      <c r="J164" s="265">
        <f t="shared" si="2"/>
        <v>2235.6</v>
      </c>
      <c r="K164" s="48">
        <v>0</v>
      </c>
      <c r="L164" s="48">
        <v>1117.8</v>
      </c>
      <c r="M164" s="48">
        <v>1117.8</v>
      </c>
      <c r="N164" s="48">
        <v>0</v>
      </c>
    </row>
    <row r="165" spans="1:14">
      <c r="A165" s="45">
        <v>43556</v>
      </c>
      <c r="C165" s="50" t="s">
        <v>806</v>
      </c>
      <c r="D165" s="41" t="s">
        <v>807</v>
      </c>
      <c r="E165" s="264" t="s">
        <v>38</v>
      </c>
      <c r="F165" s="12" t="s">
        <v>1545</v>
      </c>
      <c r="G165" s="51">
        <v>7887982162</v>
      </c>
      <c r="H165" s="52">
        <v>43583</v>
      </c>
      <c r="I165" s="54">
        <v>5800</v>
      </c>
      <c r="J165" s="265">
        <f t="shared" si="2"/>
        <v>1044</v>
      </c>
      <c r="K165" s="48">
        <v>0</v>
      </c>
      <c r="L165" s="48">
        <v>522</v>
      </c>
      <c r="M165" s="48">
        <v>522</v>
      </c>
      <c r="N165" s="48">
        <v>0</v>
      </c>
    </row>
    <row r="166" spans="1:14">
      <c r="A166" s="45">
        <v>43556</v>
      </c>
      <c r="C166" s="50" t="s">
        <v>884</v>
      </c>
      <c r="D166" s="41" t="s">
        <v>885</v>
      </c>
      <c r="E166" s="264" t="s">
        <v>38</v>
      </c>
      <c r="F166" s="12" t="s">
        <v>1545</v>
      </c>
      <c r="G166" s="51">
        <v>4666</v>
      </c>
      <c r="H166" s="52">
        <v>43572</v>
      </c>
      <c r="I166" s="54">
        <v>9550</v>
      </c>
      <c r="J166" s="265">
        <f t="shared" si="2"/>
        <v>1719</v>
      </c>
      <c r="K166" s="48">
        <v>0</v>
      </c>
      <c r="L166" s="48">
        <v>859.5</v>
      </c>
      <c r="M166" s="48">
        <v>859.5</v>
      </c>
      <c r="N166" s="48">
        <v>0</v>
      </c>
    </row>
    <row r="167" spans="1:14">
      <c r="A167" s="45">
        <v>43556</v>
      </c>
      <c r="C167" s="50" t="s">
        <v>884</v>
      </c>
      <c r="D167" s="41" t="s">
        <v>885</v>
      </c>
      <c r="E167" s="264" t="s">
        <v>38</v>
      </c>
      <c r="F167" s="12" t="s">
        <v>1545</v>
      </c>
      <c r="G167" s="51">
        <v>4666</v>
      </c>
      <c r="H167" s="52">
        <v>43572</v>
      </c>
      <c r="I167" s="54">
        <v>180</v>
      </c>
      <c r="J167" s="265">
        <f t="shared" si="2"/>
        <v>32.4</v>
      </c>
      <c r="K167" s="48">
        <v>0</v>
      </c>
      <c r="L167" s="48">
        <v>16.2</v>
      </c>
      <c r="M167" s="48">
        <v>16.2</v>
      </c>
      <c r="N167" s="48">
        <v>0</v>
      </c>
    </row>
    <row r="168" spans="1:14">
      <c r="A168" s="45">
        <v>43556</v>
      </c>
      <c r="C168" s="50" t="s">
        <v>884</v>
      </c>
      <c r="D168" s="41" t="s">
        <v>885</v>
      </c>
      <c r="E168" s="264" t="s">
        <v>38</v>
      </c>
      <c r="F168" s="12" t="s">
        <v>1545</v>
      </c>
      <c r="G168" s="51">
        <v>4666</v>
      </c>
      <c r="H168" s="52">
        <v>43572</v>
      </c>
      <c r="I168" s="54">
        <v>90</v>
      </c>
      <c r="J168" s="265">
        <f t="shared" si="2"/>
        <v>16.2</v>
      </c>
      <c r="K168" s="48">
        <v>0</v>
      </c>
      <c r="L168" s="48">
        <v>8.1</v>
      </c>
      <c r="M168" s="48">
        <v>8.1</v>
      </c>
      <c r="N168" s="48">
        <v>0</v>
      </c>
    </row>
    <row r="169" spans="1:14">
      <c r="A169" s="45">
        <v>43556</v>
      </c>
      <c r="C169" s="50" t="s">
        <v>884</v>
      </c>
      <c r="D169" s="41" t="s">
        <v>885</v>
      </c>
      <c r="E169" s="264" t="s">
        <v>38</v>
      </c>
      <c r="F169" s="12" t="s">
        <v>1545</v>
      </c>
      <c r="G169" s="51">
        <v>4666</v>
      </c>
      <c r="H169" s="52">
        <v>43572</v>
      </c>
      <c r="I169" s="54">
        <v>140</v>
      </c>
      <c r="J169" s="265">
        <f t="shared" si="2"/>
        <v>39.199999999999996</v>
      </c>
      <c r="K169" s="48">
        <v>0</v>
      </c>
      <c r="L169" s="48">
        <v>19.599999999999998</v>
      </c>
      <c r="M169" s="48">
        <v>19.599999999999998</v>
      </c>
      <c r="N169" s="48">
        <v>0</v>
      </c>
    </row>
    <row r="170" spans="1:14">
      <c r="A170" s="45">
        <v>43556</v>
      </c>
      <c r="C170" s="50" t="s">
        <v>816</v>
      </c>
      <c r="D170" s="41" t="s">
        <v>817</v>
      </c>
      <c r="E170" s="264" t="s">
        <v>38</v>
      </c>
      <c r="F170" s="12" t="s">
        <v>1545</v>
      </c>
      <c r="G170" s="56" t="s">
        <v>897</v>
      </c>
      <c r="H170" s="52">
        <v>43581</v>
      </c>
      <c r="I170" s="54">
        <v>170</v>
      </c>
      <c r="J170" s="265">
        <f t="shared" si="2"/>
        <v>30.599999999999998</v>
      </c>
      <c r="K170" s="48">
        <v>0</v>
      </c>
      <c r="L170" s="48">
        <v>15.299999999999999</v>
      </c>
      <c r="M170" s="48">
        <v>15.299999999999999</v>
      </c>
      <c r="N170" s="48">
        <v>0</v>
      </c>
    </row>
    <row r="171" spans="1:14">
      <c r="A171" s="45">
        <v>43556</v>
      </c>
      <c r="C171" s="50" t="s">
        <v>816</v>
      </c>
      <c r="D171" s="41" t="s">
        <v>817</v>
      </c>
      <c r="E171" s="264" t="s">
        <v>38</v>
      </c>
      <c r="F171" s="12" t="s">
        <v>1545</v>
      </c>
      <c r="G171" s="56" t="s">
        <v>897</v>
      </c>
      <c r="H171" s="52">
        <v>43581</v>
      </c>
      <c r="I171" s="54">
        <v>468</v>
      </c>
      <c r="J171" s="265">
        <f t="shared" si="2"/>
        <v>84.24</v>
      </c>
      <c r="K171" s="48">
        <v>0</v>
      </c>
      <c r="L171" s="48">
        <v>42.12</v>
      </c>
      <c r="M171" s="48">
        <v>42.12</v>
      </c>
      <c r="N171" s="48">
        <v>0</v>
      </c>
    </row>
    <row r="172" spans="1:14">
      <c r="A172" s="45">
        <v>43556</v>
      </c>
      <c r="C172" s="50" t="s">
        <v>816</v>
      </c>
      <c r="D172" s="41" t="s">
        <v>817</v>
      </c>
      <c r="E172" s="264" t="s">
        <v>38</v>
      </c>
      <c r="F172" s="12" t="s">
        <v>1545</v>
      </c>
      <c r="G172" s="56" t="s">
        <v>897</v>
      </c>
      <c r="H172" s="52">
        <v>43581</v>
      </c>
      <c r="I172" s="54">
        <v>3000</v>
      </c>
      <c r="J172" s="265">
        <f t="shared" si="2"/>
        <v>540</v>
      </c>
      <c r="K172" s="48">
        <v>0</v>
      </c>
      <c r="L172" s="48">
        <v>270</v>
      </c>
      <c r="M172" s="48">
        <v>270</v>
      </c>
      <c r="N172" s="48">
        <v>0</v>
      </c>
    </row>
    <row r="173" spans="1:14">
      <c r="A173" s="45">
        <v>43556</v>
      </c>
      <c r="C173" s="50" t="s">
        <v>816</v>
      </c>
      <c r="D173" s="41" t="s">
        <v>817</v>
      </c>
      <c r="E173" s="264" t="s">
        <v>38</v>
      </c>
      <c r="F173" s="12" t="s">
        <v>1545</v>
      </c>
      <c r="G173" s="56" t="s">
        <v>897</v>
      </c>
      <c r="H173" s="52">
        <v>43581</v>
      </c>
      <c r="I173" s="54">
        <v>840</v>
      </c>
      <c r="J173" s="265">
        <f t="shared" si="2"/>
        <v>151.20000000000002</v>
      </c>
      <c r="K173" s="48">
        <v>0</v>
      </c>
      <c r="L173" s="48">
        <v>75.600000000000009</v>
      </c>
      <c r="M173" s="48">
        <v>75.600000000000009</v>
      </c>
      <c r="N173" s="48">
        <v>0</v>
      </c>
    </row>
    <row r="174" spans="1:14">
      <c r="A174" s="45">
        <v>43556</v>
      </c>
      <c r="C174" s="50" t="s">
        <v>816</v>
      </c>
      <c r="D174" s="41" t="s">
        <v>817</v>
      </c>
      <c r="E174" s="264" t="s">
        <v>38</v>
      </c>
      <c r="F174" s="12" t="s">
        <v>1545</v>
      </c>
      <c r="G174" s="56" t="s">
        <v>898</v>
      </c>
      <c r="H174" s="52">
        <v>43581</v>
      </c>
      <c r="I174" s="54">
        <v>113.1</v>
      </c>
      <c r="J174" s="265">
        <f t="shared" si="2"/>
        <v>13.571999999999999</v>
      </c>
      <c r="K174" s="48">
        <v>0</v>
      </c>
      <c r="L174" s="48">
        <v>6.7859999999999996</v>
      </c>
      <c r="M174" s="48">
        <v>6.7859999999999996</v>
      </c>
      <c r="N174" s="48">
        <v>0</v>
      </c>
    </row>
    <row r="175" spans="1:14">
      <c r="A175" s="45">
        <v>43556</v>
      </c>
      <c r="C175" s="50" t="s">
        <v>816</v>
      </c>
      <c r="D175" s="41" t="s">
        <v>817</v>
      </c>
      <c r="E175" s="264" t="s">
        <v>38</v>
      </c>
      <c r="F175" s="12" t="s">
        <v>1545</v>
      </c>
      <c r="G175" s="56" t="s">
        <v>898</v>
      </c>
      <c r="H175" s="52">
        <v>43581</v>
      </c>
      <c r="I175" s="54">
        <v>4680</v>
      </c>
      <c r="J175" s="265">
        <f t="shared" si="2"/>
        <v>561.59999999999991</v>
      </c>
      <c r="K175" s="48">
        <v>0</v>
      </c>
      <c r="L175" s="48">
        <v>280.79999999999995</v>
      </c>
      <c r="M175" s="48">
        <v>280.79999999999995</v>
      </c>
      <c r="N175" s="48">
        <v>0</v>
      </c>
    </row>
    <row r="176" spans="1:14">
      <c r="A176" s="45">
        <v>43556</v>
      </c>
      <c r="C176" s="50" t="s">
        <v>816</v>
      </c>
      <c r="D176" s="41" t="s">
        <v>817</v>
      </c>
      <c r="E176" s="264" t="s">
        <v>38</v>
      </c>
      <c r="F176" s="12" t="s">
        <v>1545</v>
      </c>
      <c r="G176" s="56" t="s">
        <v>898</v>
      </c>
      <c r="H176" s="52">
        <v>43581</v>
      </c>
      <c r="I176" s="54">
        <v>2400</v>
      </c>
      <c r="J176" s="265">
        <f t="shared" si="2"/>
        <v>120</v>
      </c>
      <c r="K176" s="48">
        <v>0</v>
      </c>
      <c r="L176" s="48">
        <v>60</v>
      </c>
      <c r="M176" s="48">
        <v>60</v>
      </c>
      <c r="N176" s="48">
        <v>0</v>
      </c>
    </row>
    <row r="177" spans="1:14">
      <c r="A177" s="45">
        <v>43556</v>
      </c>
      <c r="C177" s="50" t="s">
        <v>816</v>
      </c>
      <c r="D177" s="41" t="s">
        <v>817</v>
      </c>
      <c r="E177" s="264" t="s">
        <v>38</v>
      </c>
      <c r="F177" s="12" t="s">
        <v>1545</v>
      </c>
      <c r="G177" s="56" t="s">
        <v>899</v>
      </c>
      <c r="H177" s="52">
        <v>43581</v>
      </c>
      <c r="I177" s="54">
        <v>5184</v>
      </c>
      <c r="J177" s="265">
        <f t="shared" si="2"/>
        <v>933.12000000000012</v>
      </c>
      <c r="K177" s="48">
        <v>0</v>
      </c>
      <c r="L177" s="48">
        <v>466.56000000000006</v>
      </c>
      <c r="M177" s="48">
        <v>466.56000000000006</v>
      </c>
      <c r="N177" s="48">
        <v>0</v>
      </c>
    </row>
    <row r="178" spans="1:14">
      <c r="A178" s="45">
        <v>43556</v>
      </c>
      <c r="C178" s="50" t="s">
        <v>816</v>
      </c>
      <c r="D178" s="41" t="s">
        <v>817</v>
      </c>
      <c r="E178" s="264" t="s">
        <v>38</v>
      </c>
      <c r="F178" s="12" t="s">
        <v>1545</v>
      </c>
      <c r="G178" s="56" t="s">
        <v>900</v>
      </c>
      <c r="H178" s="52">
        <v>43581</v>
      </c>
      <c r="I178" s="54">
        <v>600</v>
      </c>
      <c r="J178" s="265">
        <f t="shared" si="2"/>
        <v>108</v>
      </c>
      <c r="K178" s="48">
        <v>0</v>
      </c>
      <c r="L178" s="48">
        <v>54</v>
      </c>
      <c r="M178" s="48">
        <v>54</v>
      </c>
      <c r="N178" s="48">
        <v>0</v>
      </c>
    </row>
    <row r="179" spans="1:14">
      <c r="A179" s="45">
        <v>43556</v>
      </c>
      <c r="C179" s="50" t="s">
        <v>786</v>
      </c>
      <c r="D179" s="41" t="s">
        <v>46</v>
      </c>
      <c r="E179" s="264" t="s">
        <v>38</v>
      </c>
      <c r="F179" s="12" t="s">
        <v>1545</v>
      </c>
      <c r="G179" s="51">
        <v>192000995</v>
      </c>
      <c r="H179" s="52">
        <v>43585</v>
      </c>
      <c r="I179" s="54">
        <v>17483.52</v>
      </c>
      <c r="J179" s="265">
        <f t="shared" si="2"/>
        <v>4895.3856000000005</v>
      </c>
      <c r="K179" s="48">
        <v>0</v>
      </c>
      <c r="L179" s="48">
        <v>2447.6928000000003</v>
      </c>
      <c r="M179" s="48">
        <v>2447.6928000000003</v>
      </c>
      <c r="N179" s="48">
        <v>0</v>
      </c>
    </row>
    <row r="180" spans="1:14">
      <c r="A180" s="45">
        <v>43556</v>
      </c>
      <c r="C180" s="50" t="s">
        <v>786</v>
      </c>
      <c r="D180" s="41" t="s">
        <v>46</v>
      </c>
      <c r="E180" s="264" t="s">
        <v>38</v>
      </c>
      <c r="F180" s="12" t="s">
        <v>1545</v>
      </c>
      <c r="G180" s="51">
        <v>192000996</v>
      </c>
      <c r="H180" s="52">
        <v>43585</v>
      </c>
      <c r="I180" s="54">
        <v>17483.52</v>
      </c>
      <c r="J180" s="265">
        <f t="shared" si="2"/>
        <v>4895.3856000000005</v>
      </c>
      <c r="K180" s="48">
        <v>0</v>
      </c>
      <c r="L180" s="48">
        <v>2447.6928000000003</v>
      </c>
      <c r="M180" s="48">
        <v>2447.6928000000003</v>
      </c>
      <c r="N180" s="48">
        <v>0</v>
      </c>
    </row>
    <row r="181" spans="1:14">
      <c r="A181" s="45">
        <v>43556</v>
      </c>
      <c r="C181" s="50" t="s">
        <v>857</v>
      </c>
      <c r="D181" s="41" t="s">
        <v>858</v>
      </c>
      <c r="E181" s="264" t="s">
        <v>38</v>
      </c>
      <c r="F181" s="12" t="s">
        <v>1545</v>
      </c>
      <c r="G181" s="56" t="s">
        <v>901</v>
      </c>
      <c r="H181" s="52">
        <v>43585</v>
      </c>
      <c r="I181" s="54">
        <v>1537</v>
      </c>
      <c r="J181" s="265">
        <f t="shared" si="2"/>
        <v>276.65999999999997</v>
      </c>
      <c r="K181" s="48">
        <v>0</v>
      </c>
      <c r="L181" s="48">
        <v>138.32999999999998</v>
      </c>
      <c r="M181" s="48">
        <v>138.32999999999998</v>
      </c>
      <c r="N181" s="48">
        <v>0</v>
      </c>
    </row>
    <row r="182" spans="1:14">
      <c r="A182" s="45">
        <v>43556</v>
      </c>
      <c r="C182" s="50" t="s">
        <v>857</v>
      </c>
      <c r="D182" s="41" t="s">
        <v>858</v>
      </c>
      <c r="E182" s="264" t="s">
        <v>38</v>
      </c>
      <c r="F182" s="12" t="s">
        <v>1545</v>
      </c>
      <c r="G182" s="56" t="s">
        <v>901</v>
      </c>
      <c r="H182" s="52">
        <v>43585</v>
      </c>
      <c r="I182" s="54">
        <v>11690</v>
      </c>
      <c r="J182" s="265">
        <f t="shared" si="2"/>
        <v>2104.2000000000003</v>
      </c>
      <c r="K182" s="48">
        <v>0</v>
      </c>
      <c r="L182" s="48">
        <v>1052.1000000000001</v>
      </c>
      <c r="M182" s="48">
        <v>1052.1000000000001</v>
      </c>
      <c r="N182" s="48">
        <v>0</v>
      </c>
    </row>
    <row r="183" spans="1:14">
      <c r="A183" s="45">
        <v>43556</v>
      </c>
      <c r="C183" s="50" t="s">
        <v>857</v>
      </c>
      <c r="D183" s="41" t="s">
        <v>858</v>
      </c>
      <c r="E183" s="264" t="s">
        <v>38</v>
      </c>
      <c r="F183" s="12" t="s">
        <v>1545</v>
      </c>
      <c r="G183" s="56" t="s">
        <v>901</v>
      </c>
      <c r="H183" s="52">
        <v>43585</v>
      </c>
      <c r="I183" s="54">
        <v>231</v>
      </c>
      <c r="J183" s="265">
        <f t="shared" si="2"/>
        <v>41.58</v>
      </c>
      <c r="K183" s="48">
        <v>0</v>
      </c>
      <c r="L183" s="48">
        <v>20.79</v>
      </c>
      <c r="M183" s="48">
        <v>20.79</v>
      </c>
      <c r="N183" s="48">
        <v>0</v>
      </c>
    </row>
    <row r="184" spans="1:14">
      <c r="A184" s="45">
        <v>43556</v>
      </c>
      <c r="C184" s="50" t="s">
        <v>857</v>
      </c>
      <c r="D184" s="41" t="s">
        <v>858</v>
      </c>
      <c r="E184" s="264" t="s">
        <v>38</v>
      </c>
      <c r="F184" s="12" t="s">
        <v>1545</v>
      </c>
      <c r="G184" s="56" t="s">
        <v>901</v>
      </c>
      <c r="H184" s="52">
        <v>43585</v>
      </c>
      <c r="I184" s="54">
        <v>700</v>
      </c>
      <c r="J184" s="265">
        <f t="shared" si="2"/>
        <v>126</v>
      </c>
      <c r="K184" s="48">
        <v>0</v>
      </c>
      <c r="L184" s="48">
        <v>63</v>
      </c>
      <c r="M184" s="48">
        <v>63</v>
      </c>
      <c r="N184" s="48">
        <v>0</v>
      </c>
    </row>
    <row r="185" spans="1:14">
      <c r="A185" s="45">
        <v>43556</v>
      </c>
      <c r="C185" s="50" t="s">
        <v>857</v>
      </c>
      <c r="D185" s="41" t="s">
        <v>858</v>
      </c>
      <c r="E185" s="264" t="s">
        <v>38</v>
      </c>
      <c r="F185" s="12" t="s">
        <v>1545</v>
      </c>
      <c r="G185" s="56" t="s">
        <v>901</v>
      </c>
      <c r="H185" s="52">
        <v>43585</v>
      </c>
      <c r="I185" s="54">
        <v>2475</v>
      </c>
      <c r="J185" s="265">
        <f t="shared" si="2"/>
        <v>445.5</v>
      </c>
      <c r="K185" s="48">
        <v>0</v>
      </c>
      <c r="L185" s="48">
        <v>222.75</v>
      </c>
      <c r="M185" s="48">
        <v>222.75</v>
      </c>
      <c r="N185" s="48">
        <v>0</v>
      </c>
    </row>
    <row r="186" spans="1:14">
      <c r="A186" s="45">
        <v>43556</v>
      </c>
      <c r="C186" s="50" t="s">
        <v>857</v>
      </c>
      <c r="D186" s="41" t="s">
        <v>858</v>
      </c>
      <c r="E186" s="264" t="s">
        <v>38</v>
      </c>
      <c r="F186" s="12" t="s">
        <v>1545</v>
      </c>
      <c r="G186" s="56" t="s">
        <v>903</v>
      </c>
      <c r="H186" s="52">
        <v>43585</v>
      </c>
      <c r="I186" s="54">
        <v>2100</v>
      </c>
      <c r="J186" s="265">
        <f t="shared" si="2"/>
        <v>378</v>
      </c>
      <c r="K186" s="48">
        <v>0</v>
      </c>
      <c r="L186" s="48">
        <v>189</v>
      </c>
      <c r="M186" s="48">
        <v>189</v>
      </c>
      <c r="N186" s="48">
        <v>0</v>
      </c>
    </row>
    <row r="187" spans="1:14">
      <c r="A187" s="45">
        <v>43556</v>
      </c>
      <c r="C187" s="50" t="s">
        <v>857</v>
      </c>
      <c r="D187" s="41" t="s">
        <v>858</v>
      </c>
      <c r="E187" s="264" t="s">
        <v>38</v>
      </c>
      <c r="F187" s="12" t="s">
        <v>1545</v>
      </c>
      <c r="G187" s="56" t="s">
        <v>904</v>
      </c>
      <c r="H187" s="52">
        <v>43585</v>
      </c>
      <c r="I187" s="54">
        <v>12000</v>
      </c>
      <c r="J187" s="265">
        <f t="shared" si="2"/>
        <v>2160</v>
      </c>
      <c r="K187" s="48">
        <v>0</v>
      </c>
      <c r="L187" s="48">
        <v>1080</v>
      </c>
      <c r="M187" s="48">
        <v>1080</v>
      </c>
      <c r="N187" s="48">
        <v>0</v>
      </c>
    </row>
    <row r="188" spans="1:14">
      <c r="A188" s="45">
        <v>43556</v>
      </c>
      <c r="C188" s="50" t="s">
        <v>857</v>
      </c>
      <c r="D188" s="41" t="s">
        <v>858</v>
      </c>
      <c r="E188" s="264" t="s">
        <v>38</v>
      </c>
      <c r="F188" s="12" t="s">
        <v>1545</v>
      </c>
      <c r="G188" s="56" t="s">
        <v>904</v>
      </c>
      <c r="H188" s="52">
        <v>43585</v>
      </c>
      <c r="I188" s="54">
        <v>1600</v>
      </c>
      <c r="J188" s="265">
        <f t="shared" si="2"/>
        <v>288</v>
      </c>
      <c r="K188" s="48">
        <v>0</v>
      </c>
      <c r="L188" s="48">
        <v>144</v>
      </c>
      <c r="M188" s="48">
        <v>144</v>
      </c>
      <c r="N188" s="48">
        <v>0</v>
      </c>
    </row>
    <row r="189" spans="1:14">
      <c r="A189" s="45">
        <v>43556</v>
      </c>
      <c r="C189" s="50" t="s">
        <v>857</v>
      </c>
      <c r="D189" s="41" t="s">
        <v>858</v>
      </c>
      <c r="E189" s="264" t="s">
        <v>38</v>
      </c>
      <c r="F189" s="12" t="s">
        <v>1545</v>
      </c>
      <c r="G189" s="56" t="s">
        <v>905</v>
      </c>
      <c r="H189" s="52">
        <v>43585</v>
      </c>
      <c r="I189" s="54">
        <v>2780</v>
      </c>
      <c r="J189" s="265">
        <f t="shared" si="2"/>
        <v>500.40000000000003</v>
      </c>
      <c r="K189" s="48">
        <v>0</v>
      </c>
      <c r="L189" s="48">
        <v>250.20000000000002</v>
      </c>
      <c r="M189" s="48">
        <v>250.20000000000002</v>
      </c>
      <c r="N189" s="48">
        <v>0</v>
      </c>
    </row>
    <row r="190" spans="1:14">
      <c r="A190" s="45">
        <v>43556</v>
      </c>
      <c r="C190" s="50" t="s">
        <v>857</v>
      </c>
      <c r="D190" s="41" t="s">
        <v>858</v>
      </c>
      <c r="E190" s="264" t="s">
        <v>38</v>
      </c>
      <c r="F190" s="12" t="s">
        <v>1545</v>
      </c>
      <c r="G190" s="56" t="s">
        <v>905</v>
      </c>
      <c r="H190" s="52">
        <v>43585</v>
      </c>
      <c r="I190" s="54">
        <v>1160</v>
      </c>
      <c r="J190" s="265">
        <f t="shared" si="2"/>
        <v>208.79999999999998</v>
      </c>
      <c r="K190" s="48">
        <v>0</v>
      </c>
      <c r="L190" s="48">
        <v>104.39999999999999</v>
      </c>
      <c r="M190" s="48">
        <v>104.39999999999999</v>
      </c>
      <c r="N190" s="48">
        <v>0</v>
      </c>
    </row>
    <row r="191" spans="1:14">
      <c r="A191" s="45">
        <v>43556</v>
      </c>
      <c r="C191" s="50" t="s">
        <v>857</v>
      </c>
      <c r="D191" s="41" t="s">
        <v>858</v>
      </c>
      <c r="E191" s="264" t="s">
        <v>38</v>
      </c>
      <c r="F191" s="12" t="s">
        <v>1545</v>
      </c>
      <c r="G191" s="56" t="s">
        <v>905</v>
      </c>
      <c r="H191" s="52">
        <v>43585</v>
      </c>
      <c r="I191" s="54">
        <v>2840</v>
      </c>
      <c r="J191" s="265">
        <f t="shared" si="2"/>
        <v>511.2</v>
      </c>
      <c r="K191" s="48">
        <v>0</v>
      </c>
      <c r="L191" s="48">
        <v>255.6</v>
      </c>
      <c r="M191" s="48">
        <v>255.6</v>
      </c>
      <c r="N191" s="48">
        <v>0</v>
      </c>
    </row>
    <row r="192" spans="1:14">
      <c r="A192" s="45">
        <v>43556</v>
      </c>
      <c r="C192" s="50" t="s">
        <v>857</v>
      </c>
      <c r="D192" s="41" t="s">
        <v>858</v>
      </c>
      <c r="E192" s="264" t="s">
        <v>38</v>
      </c>
      <c r="F192" s="12" t="s">
        <v>1545</v>
      </c>
      <c r="G192" s="56" t="s">
        <v>906</v>
      </c>
      <c r="H192" s="52">
        <v>43585</v>
      </c>
      <c r="I192" s="54">
        <v>3000</v>
      </c>
      <c r="J192" s="265">
        <f t="shared" si="2"/>
        <v>540</v>
      </c>
      <c r="K192" s="48">
        <v>0</v>
      </c>
      <c r="L192" s="48">
        <v>270</v>
      </c>
      <c r="M192" s="48">
        <v>270</v>
      </c>
      <c r="N192" s="48">
        <v>0</v>
      </c>
    </row>
    <row r="193" spans="1:14">
      <c r="A193" s="45">
        <v>43556</v>
      </c>
      <c r="C193" s="50" t="s">
        <v>908</v>
      </c>
      <c r="D193" s="41" t="s">
        <v>909</v>
      </c>
      <c r="E193" s="264" t="s">
        <v>38</v>
      </c>
      <c r="F193" s="12" t="s">
        <v>1545</v>
      </c>
      <c r="G193" s="51">
        <v>8</v>
      </c>
      <c r="H193" s="52">
        <v>43585</v>
      </c>
      <c r="I193" s="54">
        <v>105430</v>
      </c>
      <c r="J193" s="265">
        <f t="shared" si="2"/>
        <v>18977.399999999998</v>
      </c>
      <c r="K193" s="48">
        <v>0</v>
      </c>
      <c r="L193" s="48">
        <v>9488.6999999999989</v>
      </c>
      <c r="M193" s="48">
        <v>9488.6999999999989</v>
      </c>
      <c r="N193" s="48">
        <v>0</v>
      </c>
    </row>
    <row r="194" spans="1:14">
      <c r="A194" s="45">
        <v>43556</v>
      </c>
      <c r="C194" s="50" t="s">
        <v>786</v>
      </c>
      <c r="D194" s="41" t="s">
        <v>46</v>
      </c>
      <c r="E194" s="264" t="s">
        <v>38</v>
      </c>
      <c r="F194" s="12" t="s">
        <v>1545</v>
      </c>
      <c r="G194" s="51">
        <v>192000898</v>
      </c>
      <c r="H194" s="52">
        <v>43585</v>
      </c>
      <c r="I194" s="54">
        <v>13112.64</v>
      </c>
      <c r="J194" s="265">
        <f t="shared" si="2"/>
        <v>3671.5391999999997</v>
      </c>
      <c r="K194" s="48">
        <v>0</v>
      </c>
      <c r="L194" s="48">
        <v>1835.7695999999999</v>
      </c>
      <c r="M194" s="48">
        <v>1835.7695999999999</v>
      </c>
      <c r="N194" s="48">
        <v>0</v>
      </c>
    </row>
    <row r="195" spans="1:14">
      <c r="A195" s="45">
        <v>43556</v>
      </c>
      <c r="C195" s="50" t="s">
        <v>806</v>
      </c>
      <c r="D195" s="41" t="s">
        <v>807</v>
      </c>
      <c r="E195" s="264" t="s">
        <v>38</v>
      </c>
      <c r="F195" s="12" t="s">
        <v>1545</v>
      </c>
      <c r="G195" s="51">
        <v>7887982239</v>
      </c>
      <c r="H195" s="52">
        <v>43585</v>
      </c>
      <c r="I195" s="54">
        <v>4368</v>
      </c>
      <c r="J195" s="265">
        <f t="shared" ref="J195:J202" si="3">SUM(K195:N195)</f>
        <v>786.24</v>
      </c>
      <c r="K195" s="48">
        <v>0</v>
      </c>
      <c r="L195" s="48">
        <v>393.12</v>
      </c>
      <c r="M195" s="48">
        <v>393.12</v>
      </c>
      <c r="N195" s="48">
        <v>0</v>
      </c>
    </row>
    <row r="196" spans="1:14">
      <c r="A196" s="45">
        <v>43556</v>
      </c>
      <c r="C196" s="50" t="s">
        <v>910</v>
      </c>
      <c r="D196" s="41" t="s">
        <v>911</v>
      </c>
      <c r="E196" s="264" t="s">
        <v>38</v>
      </c>
      <c r="F196" s="12" t="s">
        <v>1545</v>
      </c>
      <c r="G196" s="56" t="s">
        <v>912</v>
      </c>
      <c r="H196" s="52">
        <v>43585</v>
      </c>
      <c r="I196" s="54">
        <v>40500</v>
      </c>
      <c r="J196" s="265">
        <f t="shared" si="3"/>
        <v>7290</v>
      </c>
      <c r="K196" s="48">
        <v>0</v>
      </c>
      <c r="L196" s="48">
        <v>3645</v>
      </c>
      <c r="M196" s="48">
        <v>3645</v>
      </c>
      <c r="N196" s="48">
        <v>0</v>
      </c>
    </row>
    <row r="197" spans="1:14">
      <c r="A197" s="45">
        <v>43556</v>
      </c>
      <c r="C197" s="50" t="s">
        <v>913</v>
      </c>
      <c r="D197" s="41" t="s">
        <v>914</v>
      </c>
      <c r="E197" s="264" t="s">
        <v>38</v>
      </c>
      <c r="F197" s="12" t="s">
        <v>1545</v>
      </c>
      <c r="G197" s="51">
        <v>192000054</v>
      </c>
      <c r="H197" s="52">
        <v>43580</v>
      </c>
      <c r="I197" s="54">
        <v>18000</v>
      </c>
      <c r="J197" s="265">
        <f t="shared" si="3"/>
        <v>3240</v>
      </c>
      <c r="K197" s="48">
        <v>0</v>
      </c>
      <c r="L197" s="48">
        <v>1620</v>
      </c>
      <c r="M197" s="48">
        <v>1620</v>
      </c>
      <c r="N197" s="48">
        <v>0</v>
      </c>
    </row>
    <row r="198" spans="1:14">
      <c r="A198" s="45">
        <v>43556</v>
      </c>
      <c r="C198" s="50" t="s">
        <v>831</v>
      </c>
      <c r="D198" s="41" t="s">
        <v>832</v>
      </c>
      <c r="E198" s="264" t="s">
        <v>38</v>
      </c>
      <c r="F198" s="12" t="s">
        <v>1545</v>
      </c>
      <c r="G198" s="56" t="s">
        <v>915</v>
      </c>
      <c r="H198" s="52">
        <v>43577</v>
      </c>
      <c r="I198" s="54">
        <v>2950.11</v>
      </c>
      <c r="J198" s="265">
        <f t="shared" si="3"/>
        <v>531.01980000000003</v>
      </c>
      <c r="K198" s="48">
        <v>0</v>
      </c>
      <c r="L198" s="48">
        <v>265.50990000000002</v>
      </c>
      <c r="M198" s="48">
        <v>265.50990000000002</v>
      </c>
      <c r="N198" s="48">
        <v>0</v>
      </c>
    </row>
    <row r="199" spans="1:14">
      <c r="A199" s="45">
        <v>43556</v>
      </c>
      <c r="C199" s="50" t="s">
        <v>831</v>
      </c>
      <c r="D199" s="41" t="s">
        <v>832</v>
      </c>
      <c r="E199" s="264" t="s">
        <v>38</v>
      </c>
      <c r="F199" s="12" t="s">
        <v>1545</v>
      </c>
      <c r="G199" s="56" t="s">
        <v>916</v>
      </c>
      <c r="H199" s="52">
        <v>43577</v>
      </c>
      <c r="I199" s="54">
        <v>2000</v>
      </c>
      <c r="J199" s="265">
        <f t="shared" si="3"/>
        <v>360</v>
      </c>
      <c r="K199" s="48">
        <v>0</v>
      </c>
      <c r="L199" s="48">
        <v>180</v>
      </c>
      <c r="M199" s="48">
        <v>180</v>
      </c>
      <c r="N199" s="48">
        <v>0</v>
      </c>
    </row>
    <row r="200" spans="1:14">
      <c r="A200" s="45">
        <v>43556</v>
      </c>
      <c r="C200" s="50" t="s">
        <v>831</v>
      </c>
      <c r="D200" s="41" t="s">
        <v>832</v>
      </c>
      <c r="E200" s="264" t="s">
        <v>38</v>
      </c>
      <c r="F200" s="12" t="s">
        <v>1545</v>
      </c>
      <c r="G200" s="56" t="s">
        <v>917</v>
      </c>
      <c r="H200" s="52">
        <v>43577</v>
      </c>
      <c r="I200" s="54">
        <v>500</v>
      </c>
      <c r="J200" s="265">
        <f t="shared" si="3"/>
        <v>90</v>
      </c>
      <c r="K200" s="48">
        <v>0</v>
      </c>
      <c r="L200" s="48">
        <v>45</v>
      </c>
      <c r="M200" s="48">
        <v>45</v>
      </c>
      <c r="N200" s="48">
        <v>0</v>
      </c>
    </row>
    <row r="201" spans="1:14">
      <c r="A201" s="45">
        <v>43556</v>
      </c>
      <c r="C201" s="50" t="s">
        <v>831</v>
      </c>
      <c r="D201" s="41" t="s">
        <v>832</v>
      </c>
      <c r="E201" s="264" t="s">
        <v>38</v>
      </c>
      <c r="F201" s="12" t="s">
        <v>1545</v>
      </c>
      <c r="G201" s="56" t="s">
        <v>918</v>
      </c>
      <c r="H201" s="52">
        <v>43577</v>
      </c>
      <c r="I201" s="54">
        <v>1318.32</v>
      </c>
      <c r="J201" s="265">
        <f t="shared" si="3"/>
        <v>237.29759999999999</v>
      </c>
      <c r="K201" s="48">
        <v>0</v>
      </c>
      <c r="L201" s="48">
        <v>118.64879999999999</v>
      </c>
      <c r="M201" s="48">
        <v>118.64879999999999</v>
      </c>
      <c r="N201" s="48">
        <v>0</v>
      </c>
    </row>
    <row r="202" spans="1:14">
      <c r="A202" s="45">
        <v>43556</v>
      </c>
      <c r="C202" s="50" t="s">
        <v>806</v>
      </c>
      <c r="D202" s="41" t="s">
        <v>807</v>
      </c>
      <c r="E202" s="264" t="s">
        <v>38</v>
      </c>
      <c r="F202" s="12" t="s">
        <v>1545</v>
      </c>
      <c r="G202" s="51">
        <v>7887981884</v>
      </c>
      <c r="H202" s="52">
        <v>43577</v>
      </c>
      <c r="I202" s="54">
        <v>4368</v>
      </c>
      <c r="J202" s="265">
        <f t="shared" si="3"/>
        <v>786.24</v>
      </c>
      <c r="K202" s="48">
        <v>0</v>
      </c>
      <c r="L202" s="48">
        <v>393.12</v>
      </c>
      <c r="M202" s="48">
        <v>393.12</v>
      </c>
      <c r="N202" s="48">
        <v>0</v>
      </c>
    </row>
    <row r="203" spans="1:14">
      <c r="A203" s="45">
        <v>43556</v>
      </c>
      <c r="C203" s="59" t="s">
        <v>816</v>
      </c>
      <c r="D203" s="60" t="s">
        <v>817</v>
      </c>
      <c r="E203" s="264" t="s">
        <v>38</v>
      </c>
      <c r="F203" s="12" t="s">
        <v>1545</v>
      </c>
    </row>
    <row r="204" spans="1:14">
      <c r="A204" s="45">
        <v>43556</v>
      </c>
      <c r="C204" s="59" t="s">
        <v>816</v>
      </c>
      <c r="D204" s="60" t="s">
        <v>817</v>
      </c>
      <c r="E204" s="264" t="s">
        <v>38</v>
      </c>
      <c r="F204" s="12" t="s">
        <v>1545</v>
      </c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N1"/>
  </mergeCells>
  <conditionalFormatting sqref="C151">
    <cfRule type="duplicateValues" dxfId="186" priority="4"/>
  </conditionalFormatting>
  <conditionalFormatting sqref="C152">
    <cfRule type="duplicateValues" dxfId="185" priority="3"/>
  </conditionalFormatting>
  <conditionalFormatting sqref="C156">
    <cfRule type="duplicateValues" dxfId="184" priority="2"/>
  </conditionalFormatting>
  <conditionalFormatting sqref="G3:G202">
    <cfRule type="duplicateValues" dxfId="183" priority="396"/>
  </conditionalFormatting>
  <dataValidations count="3">
    <dataValidation type="decimal" operator="lessThanOrEqual" allowBlank="1" showInputMessage="1" showErrorMessage="1" errorTitle="Invalid Type / Length Exceeded" error="Please enter numeric values and maximum value should not exceed 9,99,99,99,99,99,999.99" sqref="J3:J202">
      <formula1>99999999999999.9</formula1>
    </dataValidation>
    <dataValidation type="list" allowBlank="1" showInputMessage="1" showErrorMessage="1" errorTitle="Invalid Inward Supply Type" error="Please enter a valid inward supply type " sqref="E3:E204">
      <formula1>"B2B,DE,SEZWP,SEZWOP"</formula1>
    </dataValidation>
    <dataValidation type="list" allowBlank="1" showInputMessage="1" showErrorMessage="1" sqref="F3:F204">
      <formula1>"CREDIT NOTE,DEBIT NOTE,INVOICE,BILL OF ENTRY"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1"/>
  <sheetViews>
    <sheetView workbookViewId="0">
      <selection activeCell="K5" sqref="K5"/>
    </sheetView>
  </sheetViews>
  <sheetFormatPr defaultColWidth="12.28515625" defaultRowHeight="10.5"/>
  <cols>
    <col min="1" max="1" width="7.5703125" style="368" bestFit="1" customWidth="1"/>
    <col min="2" max="2" width="12.85546875" style="368" bestFit="1" customWidth="1"/>
    <col min="3" max="5" width="11.85546875" style="368" bestFit="1" customWidth="1"/>
    <col min="6" max="6" width="12.85546875" style="368" customWidth="1"/>
    <col min="7" max="7" width="11.140625" style="368" bestFit="1" customWidth="1"/>
    <col min="8" max="8" width="12.85546875" style="368" bestFit="1" customWidth="1"/>
    <col min="9" max="11" width="11.85546875" style="368" bestFit="1" customWidth="1"/>
    <col min="12" max="12" width="12.85546875" style="368" bestFit="1" customWidth="1"/>
    <col min="13" max="14" width="11.140625" style="368" bestFit="1" customWidth="1"/>
    <col min="15" max="15" width="9.85546875" style="368" bestFit="1" customWidth="1"/>
    <col min="16" max="17" width="10.140625" style="368" bestFit="1" customWidth="1"/>
    <col min="18" max="18" width="11.140625" style="368" bestFit="1" customWidth="1"/>
    <col min="19" max="19" width="12.140625" style="368" bestFit="1" customWidth="1"/>
    <col min="20" max="21" width="11.140625" style="368" bestFit="1" customWidth="1"/>
    <col min="22" max="22" width="11.5703125" style="368" customWidth="1"/>
    <col min="23" max="23" width="12.140625" style="368" bestFit="1" customWidth="1"/>
    <col min="24" max="16384" width="12.28515625" style="368"/>
  </cols>
  <sheetData>
    <row r="2" spans="1:23">
      <c r="A2" s="367"/>
      <c r="B2" s="583" t="s">
        <v>2027</v>
      </c>
      <c r="C2" s="583"/>
      <c r="D2" s="583"/>
      <c r="E2" s="583"/>
      <c r="F2" s="583"/>
      <c r="G2" s="583"/>
      <c r="H2" s="584" t="s">
        <v>2028</v>
      </c>
      <c r="I2" s="584"/>
      <c r="J2" s="584"/>
      <c r="K2" s="584"/>
      <c r="L2" s="584"/>
      <c r="M2" s="584"/>
      <c r="N2" s="585" t="s">
        <v>2025</v>
      </c>
      <c r="O2" s="585"/>
      <c r="P2" s="585"/>
      <c r="Q2" s="585"/>
      <c r="R2" s="585"/>
      <c r="S2" s="585" t="s">
        <v>2026</v>
      </c>
      <c r="T2" s="585"/>
      <c r="U2" s="585"/>
      <c r="V2" s="585"/>
      <c r="W2" s="585"/>
    </row>
    <row r="3" spans="1:23">
      <c r="A3" s="369" t="s">
        <v>11</v>
      </c>
      <c r="B3" s="370" t="s">
        <v>1444</v>
      </c>
      <c r="C3" s="370" t="s">
        <v>27</v>
      </c>
      <c r="D3" s="370" t="s">
        <v>28</v>
      </c>
      <c r="E3" s="370" t="s">
        <v>29</v>
      </c>
      <c r="F3" s="370" t="s">
        <v>2030</v>
      </c>
      <c r="G3" s="371" t="s">
        <v>1398</v>
      </c>
      <c r="H3" s="370" t="s">
        <v>1444</v>
      </c>
      <c r="I3" s="370" t="s">
        <v>27</v>
      </c>
      <c r="J3" s="370" t="s">
        <v>28</v>
      </c>
      <c r="K3" s="370" t="s">
        <v>29</v>
      </c>
      <c r="L3" s="370" t="s">
        <v>2029</v>
      </c>
      <c r="M3" s="371" t="s">
        <v>1398</v>
      </c>
      <c r="N3" s="370" t="s">
        <v>1444</v>
      </c>
      <c r="O3" s="370" t="s">
        <v>27</v>
      </c>
      <c r="P3" s="370" t="s">
        <v>28</v>
      </c>
      <c r="Q3" s="370" t="s">
        <v>29</v>
      </c>
      <c r="R3" s="371" t="s">
        <v>1398</v>
      </c>
      <c r="S3" s="370" t="s">
        <v>1444</v>
      </c>
      <c r="T3" s="370" t="s">
        <v>27</v>
      </c>
      <c r="U3" s="370" t="s">
        <v>28</v>
      </c>
      <c r="V3" s="370" t="s">
        <v>29</v>
      </c>
      <c r="W3" s="371" t="s">
        <v>1398</v>
      </c>
    </row>
    <row r="4" spans="1:23">
      <c r="A4" s="497" t="s">
        <v>2780</v>
      </c>
      <c r="B4" s="498"/>
      <c r="C4" s="498"/>
      <c r="D4" s="498"/>
      <c r="E4" s="498"/>
      <c r="F4" s="498"/>
      <c r="G4" s="499"/>
      <c r="H4" s="500"/>
      <c r="I4" s="500">
        <v>0</v>
      </c>
      <c r="J4" s="500"/>
      <c r="K4" s="500">
        <v>0</v>
      </c>
      <c r="L4" s="500"/>
      <c r="M4" s="499"/>
      <c r="N4" s="374">
        <f t="shared" ref="N4:Q5" si="0">+B4-H4</f>
        <v>0</v>
      </c>
      <c r="O4" s="374">
        <f t="shared" si="0"/>
        <v>0</v>
      </c>
      <c r="P4" s="374">
        <f t="shared" si="0"/>
        <v>0</v>
      </c>
      <c r="Q4" s="374">
        <f t="shared" si="0"/>
        <v>0</v>
      </c>
      <c r="R4" s="374">
        <f>+Q4+P4+O4+N4</f>
        <v>0</v>
      </c>
      <c r="S4" s="374">
        <f>+N4</f>
        <v>0</v>
      </c>
      <c r="T4" s="374">
        <f t="shared" ref="T4:W4" si="1">+O4</f>
        <v>0</v>
      </c>
      <c r="U4" s="374">
        <f t="shared" si="1"/>
        <v>0</v>
      </c>
      <c r="V4" s="374">
        <f t="shared" si="1"/>
        <v>0</v>
      </c>
      <c r="W4" s="374">
        <f t="shared" si="1"/>
        <v>0</v>
      </c>
    </row>
    <row r="5" spans="1:23">
      <c r="A5" s="372">
        <v>43556</v>
      </c>
      <c r="B5" s="373">
        <f>SUMIFS(SALE!$S$6:$S$9997,SALE!$A$6:$A$9997,$A$5:$A$16)</f>
        <v>3348680.7699999958</v>
      </c>
      <c r="C5" s="373">
        <f>SUMIFS(SALE!$T$6:$T$9997,SALE!$A$6:$A$9997,$A$5:$A$16)</f>
        <v>34940.68759999999</v>
      </c>
      <c r="D5" s="373">
        <f>SUMIFS(SALE!$U$6:$U$9997,SALE!$A$6:$A$9997,$A$5:$A$16)</f>
        <v>417253.72849999991</v>
      </c>
      <c r="E5" s="373">
        <f>SUMIFS(SALE!$V$6:$V$9997,SALE!$A$6:$A$9997,$A$5:$A$16)</f>
        <v>417253.72849999991</v>
      </c>
      <c r="F5" s="373">
        <f>+E5+D5+C5</f>
        <v>869448.14459999977</v>
      </c>
      <c r="G5" s="374">
        <f>+F5+B5</f>
        <v>4218128.9145999961</v>
      </c>
      <c r="H5" s="373">
        <f>SUMIFS(PURCHASE!$N$6:$N$10005,PURCHASE!$A$6:$A$10005,$A$5:$A$16)</f>
        <v>2655684.3000000007</v>
      </c>
      <c r="I5" s="373">
        <f>SUMIFS(PURCHASE!$P$6:$P$10005,PURCHASE!$A$6:$A$10005,$A$5:$A$16)</f>
        <v>2079.9351999999999</v>
      </c>
      <c r="J5" s="373">
        <f>SUMIFS(PURCHASE!$Q$6:$Q$10005,PURCHASE!$A$6:$A$10005,$A$5:$A$16)</f>
        <v>320062.28289999993</v>
      </c>
      <c r="K5" s="373">
        <f>SUMIFS(PURCHASE!$R$6:$R$10005,PURCHASE!$A$6:$A$10005,$A$5:$A$16)</f>
        <v>320062.28289999993</v>
      </c>
      <c r="L5" s="373">
        <f>+K5+J5+I5</f>
        <v>642204.50099999981</v>
      </c>
      <c r="M5" s="374">
        <f>+L5+H5</f>
        <v>3297888.8010000004</v>
      </c>
      <c r="N5" s="374">
        <f t="shared" si="0"/>
        <v>692996.46999999508</v>
      </c>
      <c r="O5" s="374">
        <f t="shared" si="0"/>
        <v>32860.75239999999</v>
      </c>
      <c r="P5" s="374">
        <f t="shared" si="0"/>
        <v>97191.445599999977</v>
      </c>
      <c r="Q5" s="374">
        <f t="shared" si="0"/>
        <v>97191.445599999977</v>
      </c>
      <c r="R5" s="374">
        <f>+Q5+P5+O5+N5</f>
        <v>920240.11359999503</v>
      </c>
      <c r="S5" s="374">
        <f>+S4+N5</f>
        <v>692996.46999999508</v>
      </c>
      <c r="T5" s="374">
        <f t="shared" ref="T5:W5" si="2">+T4+O5</f>
        <v>32860.75239999999</v>
      </c>
      <c r="U5" s="374">
        <f t="shared" si="2"/>
        <v>97191.445599999977</v>
      </c>
      <c r="V5" s="374">
        <f t="shared" si="2"/>
        <v>97191.445599999977</v>
      </c>
      <c r="W5" s="374">
        <f t="shared" si="2"/>
        <v>920240.11359999503</v>
      </c>
    </row>
    <row r="6" spans="1:23">
      <c r="A6" s="372">
        <v>43586</v>
      </c>
      <c r="B6" s="373">
        <f>SUMIFS(SALE!$S$6:$S$9997,SALE!$A$6:$A$9997,$A$5:$A$16)</f>
        <v>4057558.6999999983</v>
      </c>
      <c r="C6" s="373">
        <f>SUMIFS(SALE!$T$6:$T$9997,SALE!$A$6:$A$9997,$A$5:$A$16)</f>
        <v>55549.74040000001</v>
      </c>
      <c r="D6" s="373">
        <f>SUMIFS(SALE!$U$6:$U$9997,SALE!$A$6:$A$9997,$A$5:$A$16)</f>
        <v>462253.39580000017</v>
      </c>
      <c r="E6" s="373">
        <f>SUMIFS(SALE!$V$6:$V$9997,SALE!$A$6:$A$9997,$A$5:$A$16)</f>
        <v>462253.39580000017</v>
      </c>
      <c r="F6" s="373">
        <f t="shared" ref="F6:F16" si="3">+E6+D6+C6</f>
        <v>980056.53200000036</v>
      </c>
      <c r="G6" s="374">
        <f t="shared" ref="G6:G16" si="4">+F6+B6</f>
        <v>5037615.2319999989</v>
      </c>
      <c r="H6" s="373">
        <f>SUMIFS(PURCHASE!$N$6:$N$10005,PURCHASE!$A$6:$A$10005,$A$5:$A$16)</f>
        <v>4578392.66</v>
      </c>
      <c r="I6" s="373">
        <f>SUMIFS(PURCHASE!$P$6:$P$10005,PURCHASE!$A$6:$A$10005,$A$5:$A$16)</f>
        <v>139070.23000000001</v>
      </c>
      <c r="J6" s="373">
        <f>SUMIFS(PURCHASE!$Q$6:$Q$10005,PURCHASE!$A$6:$A$10005,$A$5:$A$16)</f>
        <v>435884.11540000042</v>
      </c>
      <c r="K6" s="373">
        <f>SUMIFS(PURCHASE!$R$6:$R$10005,PURCHASE!$A$6:$A$10005,$A$5:$A$16)</f>
        <v>435884.11540000042</v>
      </c>
      <c r="L6" s="373">
        <f t="shared" ref="L6:L9" si="5">+K6+J6+I6</f>
        <v>1010838.4608000008</v>
      </c>
      <c r="M6" s="374">
        <f t="shared" ref="M6:M9" si="6">+L6+H6</f>
        <v>5589231.1208000006</v>
      </c>
      <c r="N6" s="374">
        <f t="shared" ref="N6:N16" si="7">+B6-H6</f>
        <v>-520833.96000000183</v>
      </c>
      <c r="O6" s="374">
        <f t="shared" ref="O6:O16" si="8">+C6-I6</f>
        <v>-83520.489600000001</v>
      </c>
      <c r="P6" s="374">
        <f t="shared" ref="P6:P16" si="9">+D6-J6</f>
        <v>26369.280399999756</v>
      </c>
      <c r="Q6" s="374">
        <f t="shared" ref="Q6:Q16" si="10">+E6-K6</f>
        <v>26369.280399999756</v>
      </c>
      <c r="R6" s="374">
        <f t="shared" ref="R6:R16" si="11">+Q6+P6+O6+N6</f>
        <v>-551615.88880000229</v>
      </c>
      <c r="S6" s="374">
        <f t="shared" ref="S6:S16" si="12">+S5+N6</f>
        <v>172162.50999999326</v>
      </c>
      <c r="T6" s="374">
        <f t="shared" ref="T6:T16" si="13">+T5+O6</f>
        <v>-50659.73720000001</v>
      </c>
      <c r="U6" s="374">
        <f t="shared" ref="U6:U16" si="14">+U5+P6</f>
        <v>123560.72599999973</v>
      </c>
      <c r="V6" s="374">
        <f t="shared" ref="V6:V16" si="15">+V5+Q6</f>
        <v>123560.72599999973</v>
      </c>
      <c r="W6" s="374">
        <f t="shared" ref="W6:W16" si="16">+W5+R6</f>
        <v>368624.22479999275</v>
      </c>
    </row>
    <row r="7" spans="1:23">
      <c r="A7" s="372">
        <v>43617</v>
      </c>
      <c r="B7" s="373">
        <f>SUMIFS(SALE!$S$6:$S$9997,SALE!$A$6:$A$9997,$A$5:$A$16)</f>
        <v>5748383.1739999959</v>
      </c>
      <c r="C7" s="373">
        <f>SUMIFS(SALE!$T$6:$T$9997,SALE!$A$6:$A$9997,$A$5:$A$16)</f>
        <v>141109.85840000003</v>
      </c>
      <c r="D7" s="373">
        <f>SUMIFS(SALE!$U$6:$U$9997,SALE!$A$6:$A$9997,$A$5:$A$16)</f>
        <v>630521.11866000027</v>
      </c>
      <c r="E7" s="373">
        <f>SUMIFS(SALE!$V$6:$V$9997,SALE!$A$6:$A$9997,$A$5:$A$16)</f>
        <v>630521.11866000027</v>
      </c>
      <c r="F7" s="373">
        <f t="shared" si="3"/>
        <v>1402152.0957200006</v>
      </c>
      <c r="G7" s="374">
        <f t="shared" si="4"/>
        <v>7150535.2697199965</v>
      </c>
      <c r="H7" s="373">
        <f>SUMIFS(PURCHASE!$N$6:$N$10005,PURCHASE!$A$6:$A$10005,$A$5:$A$16)</f>
        <v>4588910.5799999963</v>
      </c>
      <c r="I7" s="373">
        <f>SUMIFS(PURCHASE!$P$6:$P$10005,PURCHASE!$A$6:$A$10005,$A$5:$A$16)</f>
        <v>89585.376799999998</v>
      </c>
      <c r="J7" s="375">
        <f>SUMIFS(PURCHASE!$Q$6:$Q$10005,PURCHASE!$A$6:$A$10005,$A$5:$A$16)</f>
        <v>456538.56930000026</v>
      </c>
      <c r="K7" s="375">
        <f>SUMIFS(PURCHASE!$R$6:$R$10005,PURCHASE!$A$6:$A$10005,$A$5:$A$16)</f>
        <v>456538.56930000026</v>
      </c>
      <c r="L7" s="373">
        <f t="shared" si="5"/>
        <v>1002662.5154000005</v>
      </c>
      <c r="M7" s="374">
        <f t="shared" si="6"/>
        <v>5591573.0953999972</v>
      </c>
      <c r="N7" s="374">
        <f t="shared" si="7"/>
        <v>1159472.5939999996</v>
      </c>
      <c r="O7" s="374">
        <f t="shared" si="8"/>
        <v>51524.481600000028</v>
      </c>
      <c r="P7" s="374">
        <f t="shared" si="9"/>
        <v>173982.54936</v>
      </c>
      <c r="Q7" s="374">
        <f t="shared" si="10"/>
        <v>173982.54936</v>
      </c>
      <c r="R7" s="374">
        <f t="shared" si="11"/>
        <v>1558962.1743199998</v>
      </c>
      <c r="S7" s="374">
        <f t="shared" si="12"/>
        <v>1331635.1039999928</v>
      </c>
      <c r="T7" s="374">
        <f t="shared" si="13"/>
        <v>864.74440000001778</v>
      </c>
      <c r="U7" s="374">
        <f t="shared" si="14"/>
        <v>297543.27535999974</v>
      </c>
      <c r="V7" s="374">
        <f t="shared" si="15"/>
        <v>297543.27535999974</v>
      </c>
      <c r="W7" s="374">
        <f t="shared" si="16"/>
        <v>1927586.3991199925</v>
      </c>
    </row>
    <row r="8" spans="1:23">
      <c r="A8" s="372">
        <v>43647</v>
      </c>
      <c r="B8" s="373">
        <f>SUMIFS(SALE!$S$6:$S$9997,SALE!$A$6:$A$9997,$A$5:$A$16)</f>
        <v>6550168.9499999918</v>
      </c>
      <c r="C8" s="373">
        <f>SUMIFS(SALE!$T$6:$T$9997,SALE!$A$6:$A$9997,$A$5:$A$16)</f>
        <v>64427.327999999994</v>
      </c>
      <c r="D8" s="373">
        <f>SUMIFS(SALE!$U$6:$U$9997,SALE!$A$6:$A$9997,$A$5:$A$16)</f>
        <v>751921.66600000067</v>
      </c>
      <c r="E8" s="373">
        <f>SUMIFS(SALE!$V$6:$V$9997,SALE!$A$6:$A$9997,$A$5:$A$16)</f>
        <v>751921.66600000067</v>
      </c>
      <c r="F8" s="373">
        <f t="shared" si="3"/>
        <v>1568270.6600000013</v>
      </c>
      <c r="G8" s="374">
        <f t="shared" si="4"/>
        <v>8118439.6099999929</v>
      </c>
      <c r="H8" s="373">
        <f>SUMIFS(PURCHASE!$N$6:$N$10005,PURCHASE!$A$6:$A$10005,$A$5:$A$16)</f>
        <v>6361852.5599999903</v>
      </c>
      <c r="I8" s="373">
        <f>SUMIFS(PURCHASE!$P$6:$P$10005,PURCHASE!$A$6:$A$10005,$A$5:$A$16)</f>
        <v>69285.56</v>
      </c>
      <c r="J8" s="373">
        <f>SUMIFS(PURCHASE!$Q$6:$Q$10005,PURCHASE!$A$6:$A$10005,$A$5:$A$16)</f>
        <v>649261.9044</v>
      </c>
      <c r="K8" s="373">
        <f>SUMIFS(PURCHASE!$R$6:$R$10005,PURCHASE!$A$6:$A$10005,$A$5:$A$16)</f>
        <v>649261.9044</v>
      </c>
      <c r="L8" s="373">
        <f t="shared" si="5"/>
        <v>1367809.3688000001</v>
      </c>
      <c r="M8" s="374">
        <f t="shared" si="6"/>
        <v>7729661.9287999906</v>
      </c>
      <c r="N8" s="374">
        <f t="shared" si="7"/>
        <v>188316.39000000153</v>
      </c>
      <c r="O8" s="374">
        <f t="shared" si="8"/>
        <v>-4858.2320000000036</v>
      </c>
      <c r="P8" s="374">
        <f t="shared" si="9"/>
        <v>102659.76160000067</v>
      </c>
      <c r="Q8" s="374">
        <f t="shared" si="10"/>
        <v>102659.76160000067</v>
      </c>
      <c r="R8" s="374">
        <f t="shared" si="11"/>
        <v>388777.68120000284</v>
      </c>
      <c r="S8" s="374">
        <f t="shared" si="12"/>
        <v>1519951.4939999944</v>
      </c>
      <c r="T8" s="374">
        <f t="shared" si="13"/>
        <v>-3993.4875999999858</v>
      </c>
      <c r="U8" s="374">
        <f t="shared" si="14"/>
        <v>400203.03696000041</v>
      </c>
      <c r="V8" s="374">
        <f t="shared" si="15"/>
        <v>400203.03696000041</v>
      </c>
      <c r="W8" s="374">
        <f t="shared" si="16"/>
        <v>2316364.0803199955</v>
      </c>
    </row>
    <row r="9" spans="1:23">
      <c r="A9" s="372">
        <v>43678</v>
      </c>
      <c r="B9" s="373">
        <f>SUMIFS(SALE!$S$6:$S$9997,SALE!$A$6:$A$9997,$A$5:$A$16)</f>
        <v>5362317.6199999955</v>
      </c>
      <c r="C9" s="373">
        <f>SUMIFS(SALE!$T$6:$T$9997,SALE!$A$6:$A$9997,$A$5:$A$16)</f>
        <v>30473.3688</v>
      </c>
      <c r="D9" s="373">
        <f>SUMIFS(SALE!$U$6:$U$9997,SALE!$A$6:$A$9997,$A$5:$A$16)</f>
        <v>597973.32440000016</v>
      </c>
      <c r="E9" s="373">
        <f>SUMIFS(SALE!$V$6:$V$9997,SALE!$A$6:$A$9997,$A$5:$A$16)</f>
        <v>597973.32440000016</v>
      </c>
      <c r="F9" s="373">
        <f t="shared" si="3"/>
        <v>1226420.0176000004</v>
      </c>
      <c r="G9" s="374">
        <f t="shared" si="4"/>
        <v>6588737.6375999954</v>
      </c>
      <c r="H9" s="373">
        <f>SUMIFS(PURCHASE!$N$6:$N$10005,PURCHASE!$A$6:$A$10005,$A$5:$A$16)</f>
        <v>4345100.6499999994</v>
      </c>
      <c r="I9" s="373">
        <f>SUMIFS(PURCHASE!$P$6:$P$10005,PURCHASE!$A$6:$A$10005,$A$5:$A$16)</f>
        <v>10977.877199999999</v>
      </c>
      <c r="J9" s="373">
        <f>SUMIFS(PURCHASE!$Q$6:$Q$10005,PURCHASE!$A$6:$A$10005,$A$5:$A$16)</f>
        <v>403530.33340000006</v>
      </c>
      <c r="K9" s="373">
        <f>SUMIFS(PURCHASE!$R$6:$R$10005,PURCHASE!$A$6:$A$10005,$A$5:$A$16)</f>
        <v>403530.33340000006</v>
      </c>
      <c r="L9" s="373">
        <f t="shared" si="5"/>
        <v>818038.54400000011</v>
      </c>
      <c r="M9" s="374">
        <f t="shared" si="6"/>
        <v>5163139.1939999992</v>
      </c>
      <c r="N9" s="374">
        <f t="shared" si="7"/>
        <v>1017216.969999996</v>
      </c>
      <c r="O9" s="374">
        <f t="shared" si="8"/>
        <v>19495.491600000001</v>
      </c>
      <c r="P9" s="374">
        <f t="shared" si="9"/>
        <v>194442.9910000001</v>
      </c>
      <c r="Q9" s="374">
        <f t="shared" si="10"/>
        <v>194442.9910000001</v>
      </c>
      <c r="R9" s="374">
        <f t="shared" si="11"/>
        <v>1425598.4435999962</v>
      </c>
      <c r="S9" s="374">
        <f t="shared" si="12"/>
        <v>2537168.4639999904</v>
      </c>
      <c r="T9" s="374">
        <f t="shared" si="13"/>
        <v>15502.004000000015</v>
      </c>
      <c r="U9" s="374">
        <f t="shared" si="14"/>
        <v>594646.02796000056</v>
      </c>
      <c r="V9" s="374">
        <f t="shared" si="15"/>
        <v>594646.02796000056</v>
      </c>
      <c r="W9" s="374">
        <f t="shared" si="16"/>
        <v>3741962.5239199917</v>
      </c>
    </row>
    <row r="10" spans="1:23">
      <c r="A10" s="372">
        <v>43709</v>
      </c>
      <c r="B10" s="373">
        <f>SUMIFS(SALE!$S$6:$S$9997,SALE!$A$6:$A$9997,$A$5:$A$16)</f>
        <v>0</v>
      </c>
      <c r="C10" s="373">
        <f>SUMIFS(SALE!$T$6:$T$9997,SALE!$A$6:$A$9997,$A$5:$A$16)</f>
        <v>0</v>
      </c>
      <c r="D10" s="373">
        <f>SUMIFS(SALE!$U$6:$U$9997,SALE!$A$6:$A$9997,$A$5:$A$16)</f>
        <v>0</v>
      </c>
      <c r="E10" s="373">
        <f>SUMIFS(SALE!$V$6:$V$9997,SALE!$A$6:$A$9997,$A$5:$A$16)</f>
        <v>0</v>
      </c>
      <c r="F10" s="373">
        <f t="shared" si="3"/>
        <v>0</v>
      </c>
      <c r="G10" s="374">
        <f t="shared" si="4"/>
        <v>0</v>
      </c>
      <c r="H10" s="373">
        <f>SUMIFS(PURCHASE!$N$6:$N$10005,PURCHASE!$A$6:$A$10005,$A$5:$A$16)</f>
        <v>0</v>
      </c>
      <c r="I10" s="373">
        <f>SUMIFS(PURCHASE!$P$6:$P$10005,PURCHASE!$A$6:$A$10005,$A$5:$A$16)</f>
        <v>0</v>
      </c>
      <c r="J10" s="373">
        <f>SUMIFS(PURCHASE!$Q$6:$Q$10005,PURCHASE!$A$6:$A$10005,$A$5:$A$16)</f>
        <v>0</v>
      </c>
      <c r="K10" s="373">
        <f>SUMIFS(PURCHASE!$R$6:$R$10005,PURCHASE!$A$6:$A$10005,$A$5:$A$16)</f>
        <v>0</v>
      </c>
      <c r="L10" s="373">
        <f t="shared" ref="L10:L16" si="17">+K10+J10+I10</f>
        <v>0</v>
      </c>
      <c r="M10" s="374">
        <f t="shared" ref="M10:M16" si="18">+L10+H10</f>
        <v>0</v>
      </c>
      <c r="N10" s="374">
        <f t="shared" si="7"/>
        <v>0</v>
      </c>
      <c r="O10" s="374">
        <f t="shared" si="8"/>
        <v>0</v>
      </c>
      <c r="P10" s="374">
        <f t="shared" si="9"/>
        <v>0</v>
      </c>
      <c r="Q10" s="374">
        <f t="shared" si="10"/>
        <v>0</v>
      </c>
      <c r="R10" s="374">
        <f t="shared" si="11"/>
        <v>0</v>
      </c>
      <c r="S10" s="374">
        <f t="shared" si="12"/>
        <v>2537168.4639999904</v>
      </c>
      <c r="T10" s="374">
        <f t="shared" si="13"/>
        <v>15502.004000000015</v>
      </c>
      <c r="U10" s="374">
        <f t="shared" si="14"/>
        <v>594646.02796000056</v>
      </c>
      <c r="V10" s="374">
        <f t="shared" si="15"/>
        <v>594646.02796000056</v>
      </c>
      <c r="W10" s="374">
        <f t="shared" si="16"/>
        <v>3741962.5239199917</v>
      </c>
    </row>
    <row r="11" spans="1:23">
      <c r="A11" s="372">
        <v>43739</v>
      </c>
      <c r="B11" s="373">
        <f>SUMIFS(SALE!$S$6:$S$9997,SALE!$A$6:$A$9997,$A$5:$A$16)</f>
        <v>0</v>
      </c>
      <c r="C11" s="373">
        <f>SUMIFS(SALE!$T$6:$T$9997,SALE!$A$6:$A$9997,$A$5:$A$16)</f>
        <v>0</v>
      </c>
      <c r="D11" s="373">
        <f>SUMIFS(SALE!$U$6:$U$9997,SALE!$A$6:$A$9997,$A$5:$A$16)</f>
        <v>0</v>
      </c>
      <c r="E11" s="373">
        <f>SUMIFS(SALE!$V$6:$V$9997,SALE!$A$6:$A$9997,$A$5:$A$16)</f>
        <v>0</v>
      </c>
      <c r="F11" s="373">
        <f t="shared" si="3"/>
        <v>0</v>
      </c>
      <c r="G11" s="374">
        <f t="shared" si="4"/>
        <v>0</v>
      </c>
      <c r="H11" s="373">
        <f>SUMIFS(PURCHASE!$N$6:$N$10005,PURCHASE!$A$6:$A$10005,$A$5:$A$16)</f>
        <v>0</v>
      </c>
      <c r="I11" s="373">
        <f>SUMIFS(PURCHASE!$P$6:$P$10005,PURCHASE!$A$6:$A$10005,$A$5:$A$16)</f>
        <v>0</v>
      </c>
      <c r="J11" s="373">
        <f>SUMIFS(PURCHASE!$Q$6:$Q$10005,PURCHASE!$A$6:$A$10005,$A$5:$A$16)</f>
        <v>0</v>
      </c>
      <c r="K11" s="373">
        <f>SUMIFS(PURCHASE!$R$6:$R$10005,PURCHASE!$A$6:$A$10005,$A$5:$A$16)</f>
        <v>0</v>
      </c>
      <c r="L11" s="373">
        <f t="shared" si="17"/>
        <v>0</v>
      </c>
      <c r="M11" s="374">
        <f t="shared" si="18"/>
        <v>0</v>
      </c>
      <c r="N11" s="374">
        <f t="shared" si="7"/>
        <v>0</v>
      </c>
      <c r="O11" s="374">
        <f t="shared" si="8"/>
        <v>0</v>
      </c>
      <c r="P11" s="374">
        <f t="shared" si="9"/>
        <v>0</v>
      </c>
      <c r="Q11" s="374">
        <f t="shared" si="10"/>
        <v>0</v>
      </c>
      <c r="R11" s="374">
        <f t="shared" si="11"/>
        <v>0</v>
      </c>
      <c r="S11" s="374">
        <f t="shared" si="12"/>
        <v>2537168.4639999904</v>
      </c>
      <c r="T11" s="374">
        <f t="shared" si="13"/>
        <v>15502.004000000015</v>
      </c>
      <c r="U11" s="374">
        <f t="shared" si="14"/>
        <v>594646.02796000056</v>
      </c>
      <c r="V11" s="374">
        <f t="shared" si="15"/>
        <v>594646.02796000056</v>
      </c>
      <c r="W11" s="374">
        <f t="shared" si="16"/>
        <v>3741962.5239199917</v>
      </c>
    </row>
    <row r="12" spans="1:23">
      <c r="A12" s="372">
        <v>43770</v>
      </c>
      <c r="B12" s="373">
        <f>SUMIFS(SALE!$S$6:$S$9997,SALE!$A$6:$A$9997,$A$5:$A$16)</f>
        <v>0</v>
      </c>
      <c r="C12" s="373">
        <f>SUMIFS(SALE!$T$6:$T$9997,SALE!$A$6:$A$9997,$A$5:$A$16)</f>
        <v>0</v>
      </c>
      <c r="D12" s="373">
        <f>SUMIFS(SALE!$U$6:$U$9997,SALE!$A$6:$A$9997,$A$5:$A$16)</f>
        <v>0</v>
      </c>
      <c r="E12" s="373">
        <f>SUMIFS(SALE!$V$6:$V$9997,SALE!$A$6:$A$9997,$A$5:$A$16)</f>
        <v>0</v>
      </c>
      <c r="F12" s="373">
        <f t="shared" si="3"/>
        <v>0</v>
      </c>
      <c r="G12" s="374">
        <f t="shared" si="4"/>
        <v>0</v>
      </c>
      <c r="H12" s="373">
        <f>SUMIFS(PURCHASE!$N$6:$N$10005,PURCHASE!$A$6:$A$10005,$A$5:$A$16)</f>
        <v>0</v>
      </c>
      <c r="I12" s="373">
        <f>SUMIFS(PURCHASE!$P$6:$P$10005,PURCHASE!$A$6:$A$10005,$A$5:$A$16)</f>
        <v>0</v>
      </c>
      <c r="J12" s="373">
        <f>SUMIFS(PURCHASE!$Q$6:$Q$10005,PURCHASE!$A$6:$A$10005,$A$5:$A$16)</f>
        <v>0</v>
      </c>
      <c r="K12" s="373">
        <f>SUMIFS(PURCHASE!$R$6:$R$10005,PURCHASE!$A$6:$A$10005,$A$5:$A$16)</f>
        <v>0</v>
      </c>
      <c r="L12" s="373">
        <f t="shared" si="17"/>
        <v>0</v>
      </c>
      <c r="M12" s="374">
        <f t="shared" si="18"/>
        <v>0</v>
      </c>
      <c r="N12" s="374">
        <f t="shared" si="7"/>
        <v>0</v>
      </c>
      <c r="O12" s="374">
        <f t="shared" si="8"/>
        <v>0</v>
      </c>
      <c r="P12" s="374">
        <f t="shared" si="9"/>
        <v>0</v>
      </c>
      <c r="Q12" s="374">
        <f t="shared" si="10"/>
        <v>0</v>
      </c>
      <c r="R12" s="374">
        <f t="shared" si="11"/>
        <v>0</v>
      </c>
      <c r="S12" s="374">
        <f t="shared" si="12"/>
        <v>2537168.4639999904</v>
      </c>
      <c r="T12" s="374">
        <f t="shared" si="13"/>
        <v>15502.004000000015</v>
      </c>
      <c r="U12" s="374">
        <f t="shared" si="14"/>
        <v>594646.02796000056</v>
      </c>
      <c r="V12" s="374">
        <f t="shared" si="15"/>
        <v>594646.02796000056</v>
      </c>
      <c r="W12" s="374">
        <f t="shared" si="16"/>
        <v>3741962.5239199917</v>
      </c>
    </row>
    <row r="13" spans="1:23">
      <c r="A13" s="372">
        <v>43800</v>
      </c>
      <c r="B13" s="373">
        <f>SUMIFS(SALE!$S$6:$S$9997,SALE!$A$6:$A$9997,$A$5:$A$16)</f>
        <v>0</v>
      </c>
      <c r="C13" s="373">
        <f>SUMIFS(SALE!$T$6:$T$9997,SALE!$A$6:$A$9997,$A$5:$A$16)</f>
        <v>0</v>
      </c>
      <c r="D13" s="373">
        <f>SUMIFS(SALE!$U$6:$U$9997,SALE!$A$6:$A$9997,$A$5:$A$16)</f>
        <v>0</v>
      </c>
      <c r="E13" s="373">
        <f>SUMIFS(SALE!$V$6:$V$9997,SALE!$A$6:$A$9997,$A$5:$A$16)</f>
        <v>0</v>
      </c>
      <c r="F13" s="373">
        <f t="shared" si="3"/>
        <v>0</v>
      </c>
      <c r="G13" s="374">
        <f t="shared" si="4"/>
        <v>0</v>
      </c>
      <c r="H13" s="373">
        <f>SUMIFS(PURCHASE!$N$6:$N$10005,PURCHASE!$A$6:$A$10005,$A$5:$A$16)</f>
        <v>0</v>
      </c>
      <c r="I13" s="373">
        <f>SUMIFS(PURCHASE!$P$6:$P$10005,PURCHASE!$A$6:$A$10005,$A$5:$A$16)</f>
        <v>0</v>
      </c>
      <c r="J13" s="373">
        <f>SUMIFS(PURCHASE!$Q$6:$Q$10005,PURCHASE!$A$6:$A$10005,$A$5:$A$16)</f>
        <v>0</v>
      </c>
      <c r="K13" s="373">
        <f>SUMIFS(PURCHASE!$R$6:$R$10005,PURCHASE!$A$6:$A$10005,$A$5:$A$16)</f>
        <v>0</v>
      </c>
      <c r="L13" s="373">
        <f t="shared" si="17"/>
        <v>0</v>
      </c>
      <c r="M13" s="374">
        <f t="shared" si="18"/>
        <v>0</v>
      </c>
      <c r="N13" s="374">
        <f t="shared" si="7"/>
        <v>0</v>
      </c>
      <c r="O13" s="374">
        <f t="shared" si="8"/>
        <v>0</v>
      </c>
      <c r="P13" s="374">
        <f t="shared" si="9"/>
        <v>0</v>
      </c>
      <c r="Q13" s="374">
        <f t="shared" si="10"/>
        <v>0</v>
      </c>
      <c r="R13" s="374">
        <f t="shared" si="11"/>
        <v>0</v>
      </c>
      <c r="S13" s="374">
        <f t="shared" si="12"/>
        <v>2537168.4639999904</v>
      </c>
      <c r="T13" s="374">
        <f t="shared" si="13"/>
        <v>15502.004000000015</v>
      </c>
      <c r="U13" s="374">
        <f t="shared" si="14"/>
        <v>594646.02796000056</v>
      </c>
      <c r="V13" s="374">
        <f t="shared" si="15"/>
        <v>594646.02796000056</v>
      </c>
      <c r="W13" s="374">
        <f t="shared" si="16"/>
        <v>3741962.5239199917</v>
      </c>
    </row>
    <row r="14" spans="1:23">
      <c r="A14" s="372">
        <v>43831</v>
      </c>
      <c r="B14" s="373">
        <f>SUMIFS(SALE!$S$6:$S$9997,SALE!$A$6:$A$9997,$A$5:$A$16)</f>
        <v>0</v>
      </c>
      <c r="C14" s="373">
        <f>SUMIFS(SALE!$T$6:$T$9997,SALE!$A$6:$A$9997,$A$5:$A$16)</f>
        <v>0</v>
      </c>
      <c r="D14" s="373">
        <f>SUMIFS(SALE!$U$6:$U$9997,SALE!$A$6:$A$9997,$A$5:$A$16)</f>
        <v>0</v>
      </c>
      <c r="E14" s="373">
        <f>SUMIFS(SALE!$V$6:$V$9997,SALE!$A$6:$A$9997,$A$5:$A$16)</f>
        <v>0</v>
      </c>
      <c r="F14" s="373">
        <f t="shared" si="3"/>
        <v>0</v>
      </c>
      <c r="G14" s="374">
        <f t="shared" si="4"/>
        <v>0</v>
      </c>
      <c r="H14" s="373">
        <f>SUMIFS(PURCHASE!$N$6:$N$10005,PURCHASE!$A$6:$A$10005,$A$5:$A$16)</f>
        <v>0</v>
      </c>
      <c r="I14" s="373">
        <f>SUMIFS(PURCHASE!$P$6:$P$10005,PURCHASE!$A$6:$A$10005,$A$5:$A$16)</f>
        <v>0</v>
      </c>
      <c r="J14" s="373">
        <f>SUMIFS(PURCHASE!$Q$6:$Q$10005,PURCHASE!$A$6:$A$10005,$A$5:$A$16)</f>
        <v>0</v>
      </c>
      <c r="K14" s="373">
        <f>SUMIFS(PURCHASE!$R$6:$R$10005,PURCHASE!$A$6:$A$10005,$A$5:$A$16)</f>
        <v>0</v>
      </c>
      <c r="L14" s="373">
        <f t="shared" si="17"/>
        <v>0</v>
      </c>
      <c r="M14" s="374">
        <f t="shared" si="18"/>
        <v>0</v>
      </c>
      <c r="N14" s="374">
        <f t="shared" si="7"/>
        <v>0</v>
      </c>
      <c r="O14" s="374">
        <f t="shared" si="8"/>
        <v>0</v>
      </c>
      <c r="P14" s="374">
        <f t="shared" si="9"/>
        <v>0</v>
      </c>
      <c r="Q14" s="374">
        <f t="shared" si="10"/>
        <v>0</v>
      </c>
      <c r="R14" s="374">
        <f t="shared" si="11"/>
        <v>0</v>
      </c>
      <c r="S14" s="374">
        <f t="shared" si="12"/>
        <v>2537168.4639999904</v>
      </c>
      <c r="T14" s="374">
        <f t="shared" si="13"/>
        <v>15502.004000000015</v>
      </c>
      <c r="U14" s="374">
        <f t="shared" si="14"/>
        <v>594646.02796000056</v>
      </c>
      <c r="V14" s="374">
        <f t="shared" si="15"/>
        <v>594646.02796000056</v>
      </c>
      <c r="W14" s="374">
        <f t="shared" si="16"/>
        <v>3741962.5239199917</v>
      </c>
    </row>
    <row r="15" spans="1:23">
      <c r="A15" s="372">
        <v>43862</v>
      </c>
      <c r="B15" s="373">
        <f>SUMIFS(SALE!$S$6:$S$9997,SALE!$A$6:$A$9997,$A$5:$A$16)</f>
        <v>0</v>
      </c>
      <c r="C15" s="373">
        <f>SUMIFS(SALE!$T$6:$T$9997,SALE!$A$6:$A$9997,$A$5:$A$16)</f>
        <v>0</v>
      </c>
      <c r="D15" s="373">
        <f>SUMIFS(SALE!$U$6:$U$9997,SALE!$A$6:$A$9997,$A$5:$A$16)</f>
        <v>0</v>
      </c>
      <c r="E15" s="373">
        <f>SUMIFS(SALE!$V$6:$V$9997,SALE!$A$6:$A$9997,$A$5:$A$16)</f>
        <v>0</v>
      </c>
      <c r="F15" s="373">
        <f t="shared" si="3"/>
        <v>0</v>
      </c>
      <c r="G15" s="374">
        <f t="shared" si="4"/>
        <v>0</v>
      </c>
      <c r="H15" s="373">
        <f>SUMIFS(PURCHASE!$N$6:$N$10005,PURCHASE!$A$6:$A$10005,$A$5:$A$16)</f>
        <v>0</v>
      </c>
      <c r="I15" s="373">
        <f>SUMIFS(PURCHASE!$P$6:$P$10005,PURCHASE!$A$6:$A$10005,$A$5:$A$16)</f>
        <v>0</v>
      </c>
      <c r="J15" s="373">
        <f>SUMIFS(PURCHASE!$Q$6:$Q$10005,PURCHASE!$A$6:$A$10005,$A$5:$A$16)</f>
        <v>0</v>
      </c>
      <c r="K15" s="373">
        <f>SUMIFS(PURCHASE!$R$6:$R$10005,PURCHASE!$A$6:$A$10005,$A$5:$A$16)</f>
        <v>0</v>
      </c>
      <c r="L15" s="373">
        <f t="shared" si="17"/>
        <v>0</v>
      </c>
      <c r="M15" s="374">
        <f t="shared" si="18"/>
        <v>0</v>
      </c>
      <c r="N15" s="374">
        <f t="shared" si="7"/>
        <v>0</v>
      </c>
      <c r="O15" s="374">
        <f t="shared" si="8"/>
        <v>0</v>
      </c>
      <c r="P15" s="374">
        <f t="shared" si="9"/>
        <v>0</v>
      </c>
      <c r="Q15" s="374">
        <f t="shared" si="10"/>
        <v>0</v>
      </c>
      <c r="R15" s="374">
        <f t="shared" si="11"/>
        <v>0</v>
      </c>
      <c r="S15" s="374">
        <f t="shared" si="12"/>
        <v>2537168.4639999904</v>
      </c>
      <c r="T15" s="374">
        <f t="shared" si="13"/>
        <v>15502.004000000015</v>
      </c>
      <c r="U15" s="374">
        <f t="shared" si="14"/>
        <v>594646.02796000056</v>
      </c>
      <c r="V15" s="374">
        <f t="shared" si="15"/>
        <v>594646.02796000056</v>
      </c>
      <c r="W15" s="374">
        <f t="shared" si="16"/>
        <v>3741962.5239199917</v>
      </c>
    </row>
    <row r="16" spans="1:23">
      <c r="A16" s="372">
        <v>43891</v>
      </c>
      <c r="B16" s="373">
        <f>SUMIFS(SALE!$S$6:$S$9997,SALE!$A$6:$A$9997,$A$5:$A$16)</f>
        <v>0</v>
      </c>
      <c r="C16" s="373">
        <f>SUMIFS(SALE!$T$6:$T$9997,SALE!$A$6:$A$9997,$A$5:$A$16)</f>
        <v>0</v>
      </c>
      <c r="D16" s="373">
        <f>SUMIFS(SALE!$U$6:$U$9997,SALE!$A$6:$A$9997,$A$5:$A$16)</f>
        <v>0</v>
      </c>
      <c r="E16" s="373">
        <f>SUMIFS(SALE!$V$6:$V$9997,SALE!$A$6:$A$9997,$A$5:$A$16)</f>
        <v>0</v>
      </c>
      <c r="F16" s="373">
        <f t="shared" si="3"/>
        <v>0</v>
      </c>
      <c r="G16" s="374">
        <f t="shared" si="4"/>
        <v>0</v>
      </c>
      <c r="H16" s="373">
        <f>SUMIFS(PURCHASE!$N$6:$N$10005,PURCHASE!$A$6:$A$10005,$A$5:$A$16)</f>
        <v>0</v>
      </c>
      <c r="I16" s="373">
        <f>SUMIFS(PURCHASE!$P$6:$P$10005,PURCHASE!$A$6:$A$10005,$A$5:$A$16)</f>
        <v>0</v>
      </c>
      <c r="J16" s="373">
        <f>SUMIFS(PURCHASE!$Q$6:$Q$10005,PURCHASE!$A$6:$A$10005,$A$5:$A$16)</f>
        <v>0</v>
      </c>
      <c r="K16" s="373">
        <f>SUMIFS(PURCHASE!$R$6:$R$10005,PURCHASE!$A$6:$A$10005,$A$5:$A$16)</f>
        <v>0</v>
      </c>
      <c r="L16" s="373">
        <f t="shared" si="17"/>
        <v>0</v>
      </c>
      <c r="M16" s="374">
        <f t="shared" si="18"/>
        <v>0</v>
      </c>
      <c r="N16" s="374">
        <f t="shared" si="7"/>
        <v>0</v>
      </c>
      <c r="O16" s="374">
        <f t="shared" si="8"/>
        <v>0</v>
      </c>
      <c r="P16" s="374">
        <f t="shared" si="9"/>
        <v>0</v>
      </c>
      <c r="Q16" s="374">
        <f t="shared" si="10"/>
        <v>0</v>
      </c>
      <c r="R16" s="374">
        <f t="shared" si="11"/>
        <v>0</v>
      </c>
      <c r="S16" s="374">
        <f t="shared" si="12"/>
        <v>2537168.4639999904</v>
      </c>
      <c r="T16" s="374">
        <f t="shared" si="13"/>
        <v>15502.004000000015</v>
      </c>
      <c r="U16" s="374">
        <f t="shared" si="14"/>
        <v>594646.02796000056</v>
      </c>
      <c r="V16" s="374">
        <f t="shared" si="15"/>
        <v>594646.02796000056</v>
      </c>
      <c r="W16" s="374">
        <f t="shared" si="16"/>
        <v>3741962.5239199917</v>
      </c>
    </row>
    <row r="17" spans="1:23">
      <c r="A17" s="376" t="s">
        <v>1398</v>
      </c>
      <c r="B17" s="377">
        <v>11874053.939999998</v>
      </c>
      <c r="C17" s="377">
        <v>230735.54200000002</v>
      </c>
      <c r="D17" s="377">
        <v>1219521.7936000007</v>
      </c>
      <c r="E17" s="377">
        <v>1219521.7936000007</v>
      </c>
      <c r="F17" s="377"/>
      <c r="G17" s="377">
        <v>2669779.1292000012</v>
      </c>
      <c r="H17" s="377">
        <v>8949660.1500000022</v>
      </c>
      <c r="I17" s="377">
        <v>138830.57</v>
      </c>
      <c r="J17" s="377">
        <v>934183.01000000047</v>
      </c>
      <c r="K17" s="377">
        <v>934183.01000000047</v>
      </c>
      <c r="L17" s="377"/>
      <c r="M17" s="377">
        <v>2007196.5900000008</v>
      </c>
      <c r="N17" s="377">
        <v>2924393.7899999963</v>
      </c>
      <c r="O17" s="377">
        <v>91904.971999999994</v>
      </c>
      <c r="P17" s="377">
        <v>285338.78360000026</v>
      </c>
      <c r="Q17" s="377">
        <v>285338.78360000026</v>
      </c>
      <c r="R17" s="377">
        <v>662582.53920000035</v>
      </c>
      <c r="S17" s="377"/>
      <c r="T17" s="377"/>
      <c r="U17" s="377"/>
      <c r="V17" s="377"/>
      <c r="W17" s="377"/>
    </row>
    <row r="19" spans="1:23">
      <c r="L19" s="496">
        <f>+B17-H17</f>
        <v>2924393.7899999954</v>
      </c>
    </row>
    <row r="21" spans="1:23">
      <c r="I21" s="496"/>
    </row>
  </sheetData>
  <mergeCells count="4">
    <mergeCell ref="B2:G2"/>
    <mergeCell ref="H2:M2"/>
    <mergeCell ref="N2:R2"/>
    <mergeCell ref="S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opLeftCell="E1" workbookViewId="0">
      <selection activeCell="K13" sqref="K13"/>
    </sheetView>
  </sheetViews>
  <sheetFormatPr defaultRowHeight="13.5"/>
  <cols>
    <col min="1" max="1" width="6.85546875" style="381" customWidth="1"/>
    <col min="2" max="2" width="4" style="381" customWidth="1"/>
    <col min="3" max="3" width="9.140625" style="381"/>
    <col min="4" max="4" width="14.28515625" style="381" customWidth="1"/>
    <col min="5" max="5" width="6.42578125" style="381" customWidth="1"/>
    <col min="6" max="6" width="9.140625" style="381"/>
    <col min="7" max="7" width="6.7109375" style="381" bestFit="1" customWidth="1"/>
    <col min="8" max="8" width="9.140625" style="381"/>
    <col min="9" max="9" width="9.7109375" style="381" customWidth="1"/>
    <col min="10" max="11" width="9.140625" style="381"/>
    <col min="12" max="12" width="9.28515625" style="381" bestFit="1" customWidth="1"/>
    <col min="13" max="13" width="9.140625" style="381"/>
    <col min="14" max="14" width="7.42578125" style="381" bestFit="1" customWidth="1"/>
    <col min="15" max="16" width="4.7109375" style="381" bestFit="1" customWidth="1"/>
    <col min="17" max="19" width="5.42578125" style="381" bestFit="1" customWidth="1"/>
    <col min="20" max="20" width="7.42578125" style="381" customWidth="1"/>
    <col min="21" max="16384" width="9.140625" style="381"/>
  </cols>
  <sheetData>
    <row r="1" spans="1:20">
      <c r="A1" s="378"/>
      <c r="B1" s="586" t="s">
        <v>1398</v>
      </c>
      <c r="C1" s="586"/>
      <c r="D1" s="586"/>
      <c r="E1" s="586"/>
      <c r="F1" s="586"/>
      <c r="G1" s="586"/>
      <c r="H1" s="586"/>
      <c r="I1" s="378"/>
      <c r="J1" s="379"/>
      <c r="K1" s="379"/>
      <c r="L1" s="380">
        <v>0</v>
      </c>
      <c r="M1" s="380">
        <v>-849.59999999999991</v>
      </c>
      <c r="N1" s="380">
        <v>-720</v>
      </c>
      <c r="O1" s="380">
        <v>72</v>
      </c>
      <c r="P1" s="380">
        <v>0</v>
      </c>
      <c r="Q1" s="380">
        <v>-64.8</v>
      </c>
      <c r="R1" s="380">
        <v>-64.8</v>
      </c>
      <c r="S1" s="380">
        <v>0</v>
      </c>
    </row>
    <row r="2" spans="1:20">
      <c r="B2" s="587" t="s">
        <v>1470</v>
      </c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</row>
    <row r="3" spans="1:20">
      <c r="B3" s="589" t="s">
        <v>1471</v>
      </c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1"/>
    </row>
    <row r="4" spans="1:20">
      <c r="A4" s="595" t="s">
        <v>11</v>
      </c>
      <c r="B4" s="592" t="s">
        <v>3</v>
      </c>
      <c r="C4" s="593" t="s">
        <v>777</v>
      </c>
      <c r="D4" s="593" t="s">
        <v>778</v>
      </c>
      <c r="E4" s="592" t="s">
        <v>1472</v>
      </c>
      <c r="F4" s="595" t="s">
        <v>6</v>
      </c>
      <c r="G4" s="595" t="s">
        <v>7</v>
      </c>
      <c r="H4" s="595" t="s">
        <v>8</v>
      </c>
      <c r="I4" s="595" t="s">
        <v>10</v>
      </c>
      <c r="J4" s="595" t="s">
        <v>10</v>
      </c>
      <c r="K4" s="595" t="s">
        <v>10</v>
      </c>
      <c r="L4" s="595" t="s">
        <v>14</v>
      </c>
      <c r="M4" s="595" t="s">
        <v>15</v>
      </c>
      <c r="N4" s="595" t="s">
        <v>16</v>
      </c>
      <c r="O4" s="592" t="s">
        <v>17</v>
      </c>
      <c r="P4" s="592" t="s">
        <v>18</v>
      </c>
      <c r="Q4" s="592"/>
      <c r="R4" s="592"/>
      <c r="S4" s="592"/>
      <c r="T4" s="595" t="s">
        <v>9</v>
      </c>
    </row>
    <row r="5" spans="1:20">
      <c r="A5" s="592"/>
      <c r="B5" s="592"/>
      <c r="C5" s="594"/>
      <c r="D5" s="594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382" t="s">
        <v>27</v>
      </c>
      <c r="Q5" s="382" t="s">
        <v>28</v>
      </c>
      <c r="R5" s="382" t="s">
        <v>29</v>
      </c>
      <c r="S5" s="382" t="s">
        <v>30</v>
      </c>
      <c r="T5" s="592"/>
    </row>
    <row r="6" spans="1:20">
      <c r="A6" s="383">
        <v>43556</v>
      </c>
      <c r="B6" s="384">
        <v>1</v>
      </c>
      <c r="C6" s="385" t="s">
        <v>860</v>
      </c>
      <c r="D6" s="384" t="s">
        <v>861</v>
      </c>
      <c r="F6" s="386" t="s">
        <v>1473</v>
      </c>
      <c r="G6" s="387"/>
      <c r="H6" s="384"/>
      <c r="I6" s="384" t="s">
        <v>36</v>
      </c>
      <c r="J6" s="388"/>
      <c r="K6" s="381" t="s">
        <v>49</v>
      </c>
      <c r="L6" s="381" t="s">
        <v>1910</v>
      </c>
      <c r="M6" s="381">
        <v>-212.39999999999998</v>
      </c>
      <c r="N6" s="389">
        <v>-180</v>
      </c>
      <c r="O6" s="381">
        <v>18</v>
      </c>
      <c r="Q6" s="381">
        <v>-16.2</v>
      </c>
      <c r="R6" s="381">
        <v>-16.2</v>
      </c>
      <c r="T6" s="381">
        <v>1</v>
      </c>
    </row>
    <row r="7" spans="1:20">
      <c r="A7" s="383">
        <v>43586</v>
      </c>
      <c r="B7" s="384">
        <v>1</v>
      </c>
      <c r="C7" s="385" t="s">
        <v>860</v>
      </c>
      <c r="D7" s="384" t="s">
        <v>861</v>
      </c>
      <c r="F7" s="386" t="s">
        <v>1473</v>
      </c>
      <c r="G7" s="387"/>
      <c r="H7" s="384"/>
      <c r="I7" s="384" t="s">
        <v>36</v>
      </c>
      <c r="J7" s="388"/>
      <c r="K7" s="381" t="s">
        <v>49</v>
      </c>
      <c r="L7" s="381" t="s">
        <v>1910</v>
      </c>
      <c r="M7" s="381">
        <v>-212.39999999999998</v>
      </c>
      <c r="N7" s="389">
        <v>-180</v>
      </c>
      <c r="O7" s="381">
        <v>18</v>
      </c>
      <c r="Q7" s="381">
        <v>-16.2</v>
      </c>
      <c r="R7" s="381">
        <v>-16.2</v>
      </c>
      <c r="T7" s="381">
        <v>1</v>
      </c>
    </row>
    <row r="8" spans="1:20">
      <c r="A8" s="383">
        <v>43617</v>
      </c>
      <c r="B8" s="384">
        <v>1</v>
      </c>
      <c r="C8" s="385" t="s">
        <v>860</v>
      </c>
      <c r="D8" s="384" t="s">
        <v>861</v>
      </c>
      <c r="F8" s="386" t="s">
        <v>1473</v>
      </c>
      <c r="G8" s="387"/>
      <c r="H8" s="384"/>
      <c r="I8" s="384" t="s">
        <v>36</v>
      </c>
      <c r="J8" s="388"/>
      <c r="K8" s="381" t="s">
        <v>49</v>
      </c>
      <c r="L8" s="381" t="s">
        <v>1910</v>
      </c>
      <c r="M8" s="381">
        <v>-212.39999999999998</v>
      </c>
      <c r="N8" s="389">
        <v>-180</v>
      </c>
      <c r="O8" s="381">
        <v>18</v>
      </c>
      <c r="Q8" s="381">
        <v>-16.2</v>
      </c>
      <c r="R8" s="381">
        <v>-16.2</v>
      </c>
      <c r="T8" s="381">
        <v>1</v>
      </c>
    </row>
    <row r="9" spans="1:20">
      <c r="A9" s="383">
        <v>43647</v>
      </c>
      <c r="B9" s="381">
        <v>1</v>
      </c>
      <c r="C9" s="385" t="s">
        <v>860</v>
      </c>
      <c r="D9" s="384" t="s">
        <v>861</v>
      </c>
      <c r="F9" s="386" t="s">
        <v>1473</v>
      </c>
      <c r="G9" s="387"/>
      <c r="H9" s="384"/>
      <c r="I9" s="384" t="s">
        <v>36</v>
      </c>
      <c r="J9" s="388"/>
      <c r="K9" s="381" t="s">
        <v>49</v>
      </c>
      <c r="L9" s="381" t="s">
        <v>1910</v>
      </c>
      <c r="M9" s="381">
        <v>-212.39999999999998</v>
      </c>
      <c r="N9" s="389">
        <v>-180</v>
      </c>
      <c r="O9" s="381">
        <v>18</v>
      </c>
      <c r="Q9" s="381">
        <v>-16.2</v>
      </c>
      <c r="R9" s="381">
        <v>-16.2</v>
      </c>
      <c r="T9" s="381">
        <v>1</v>
      </c>
    </row>
    <row r="10" spans="1:20">
      <c r="A10" s="390">
        <v>43678</v>
      </c>
      <c r="B10" s="381">
        <v>1</v>
      </c>
      <c r="C10" s="385" t="s">
        <v>860</v>
      </c>
      <c r="D10" s="384" t="s">
        <v>861</v>
      </c>
      <c r="F10" s="386" t="s">
        <v>1473</v>
      </c>
      <c r="G10" s="387"/>
      <c r="H10" s="384"/>
      <c r="I10" s="384" t="s">
        <v>36</v>
      </c>
      <c r="J10" s="388"/>
      <c r="K10" s="381" t="s">
        <v>49</v>
      </c>
      <c r="L10" s="381" t="s">
        <v>1910</v>
      </c>
      <c r="M10" s="381">
        <v>-212.39999999999998</v>
      </c>
      <c r="N10" s="389">
        <v>-180</v>
      </c>
      <c r="O10" s="381">
        <v>18</v>
      </c>
      <c r="Q10" s="381">
        <v>-16.2</v>
      </c>
      <c r="R10" s="381">
        <v>-16.2</v>
      </c>
      <c r="T10" s="381">
        <v>1</v>
      </c>
    </row>
  </sheetData>
  <mergeCells count="20">
    <mergeCell ref="T4:T5"/>
    <mergeCell ref="J4:J5"/>
    <mergeCell ref="K4:K5"/>
    <mergeCell ref="L4:L5"/>
    <mergeCell ref="A4:A5"/>
    <mergeCell ref="B1:H1"/>
    <mergeCell ref="B2:S2"/>
    <mergeCell ref="B3:S3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S4"/>
    <mergeCell ref="I4:I5"/>
  </mergeCells>
  <dataValidations disablePrompts="1" count="1">
    <dataValidation type="list" allowBlank="1" showInputMessage="1" showErrorMessage="1" sqref="L6:L10">
      <formula1>"RULE-42,RULE-43,OTHERS"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D1" workbookViewId="0">
      <selection activeCell="P4" sqref="P4:S5"/>
    </sheetView>
  </sheetViews>
  <sheetFormatPr defaultRowHeight="12"/>
  <cols>
    <col min="1" max="1" width="6" style="35" bestFit="1" customWidth="1"/>
    <col min="2" max="2" width="6.42578125" style="35" bestFit="1" customWidth="1"/>
    <col min="3" max="7" width="9.140625" style="35"/>
    <col min="8" max="8" width="10.140625" style="35" bestFit="1" customWidth="1"/>
    <col min="9" max="9" width="9.140625" style="35"/>
    <col min="10" max="10" width="6.85546875" style="35" bestFit="1" customWidth="1"/>
    <col min="11" max="12" width="9.140625" style="35"/>
    <col min="13" max="13" width="6.7109375" style="35" bestFit="1" customWidth="1"/>
    <col min="14" max="14" width="7.42578125" style="35" bestFit="1" customWidth="1"/>
    <col min="15" max="16" width="4.7109375" style="35" bestFit="1" customWidth="1"/>
    <col min="17" max="19" width="5.42578125" style="35" bestFit="1" customWidth="1"/>
    <col min="20" max="16384" width="9.140625" style="35"/>
  </cols>
  <sheetData>
    <row r="1" spans="1:19">
      <c r="A1" s="196"/>
      <c r="B1" s="32" t="s">
        <v>1398</v>
      </c>
      <c r="C1" s="32"/>
      <c r="D1" s="32"/>
      <c r="E1" s="32"/>
      <c r="F1" s="32"/>
      <c r="G1" s="32"/>
      <c r="H1" s="32"/>
      <c r="I1" s="196"/>
      <c r="J1" s="196"/>
      <c r="K1" s="196"/>
      <c r="L1" s="197"/>
      <c r="M1" s="34">
        <v>0</v>
      </c>
      <c r="N1" s="34">
        <v>0</v>
      </c>
      <c r="O1" s="34">
        <v>54</v>
      </c>
      <c r="P1" s="34">
        <v>0</v>
      </c>
      <c r="Q1" s="34">
        <v>0</v>
      </c>
      <c r="R1" s="34">
        <v>0</v>
      </c>
      <c r="S1" s="34">
        <v>0</v>
      </c>
    </row>
    <row r="2" spans="1:19">
      <c r="B2" s="570" t="s">
        <v>1474</v>
      </c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</row>
    <row r="3" spans="1:19">
      <c r="B3" s="572" t="s">
        <v>1475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4"/>
    </row>
    <row r="4" spans="1:19" ht="12" customHeight="1">
      <c r="A4" s="578" t="s">
        <v>11</v>
      </c>
      <c r="B4" s="575" t="s">
        <v>3</v>
      </c>
      <c r="C4" s="576" t="s">
        <v>777</v>
      </c>
      <c r="D4" s="576" t="s">
        <v>778</v>
      </c>
      <c r="E4" s="578" t="s">
        <v>1189</v>
      </c>
      <c r="F4" s="578" t="s">
        <v>6</v>
      </c>
      <c r="G4" s="578" t="s">
        <v>7</v>
      </c>
      <c r="H4" s="578" t="s">
        <v>8</v>
      </c>
      <c r="I4" s="578" t="s">
        <v>10</v>
      </c>
      <c r="J4" s="578" t="s">
        <v>10</v>
      </c>
      <c r="K4" s="578" t="s">
        <v>10</v>
      </c>
      <c r="L4" s="578" t="s">
        <v>14</v>
      </c>
      <c r="M4" s="578" t="s">
        <v>15</v>
      </c>
      <c r="N4" s="578" t="s">
        <v>16</v>
      </c>
      <c r="O4" s="575" t="s">
        <v>17</v>
      </c>
      <c r="P4" s="575" t="s">
        <v>18</v>
      </c>
      <c r="Q4" s="575"/>
      <c r="R4" s="575"/>
      <c r="S4" s="575"/>
    </row>
    <row r="5" spans="1:19">
      <c r="A5" s="575"/>
      <c r="B5" s="575"/>
      <c r="C5" s="577"/>
      <c r="D5" s="577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38" t="s">
        <v>27</v>
      </c>
      <c r="Q5" s="38" t="s">
        <v>28</v>
      </c>
      <c r="R5" s="38" t="s">
        <v>29</v>
      </c>
      <c r="S5" s="38" t="s">
        <v>30</v>
      </c>
    </row>
    <row r="6" spans="1:19">
      <c r="A6" s="199">
        <v>43556</v>
      </c>
      <c r="B6" s="41">
        <v>1</v>
      </c>
      <c r="C6" s="50" t="s">
        <v>806</v>
      </c>
      <c r="D6" s="41" t="s">
        <v>807</v>
      </c>
      <c r="F6" s="198" t="s">
        <v>1473</v>
      </c>
      <c r="G6" s="68" t="s">
        <v>1476</v>
      </c>
      <c r="H6" s="41">
        <v>32129090</v>
      </c>
      <c r="I6" s="41" t="s">
        <v>36</v>
      </c>
      <c r="K6" s="35" t="s">
        <v>49</v>
      </c>
      <c r="L6" s="35" t="s">
        <v>1912</v>
      </c>
      <c r="M6" s="35">
        <v>0</v>
      </c>
      <c r="N6" s="200"/>
      <c r="O6" s="35">
        <v>18</v>
      </c>
      <c r="Q6" s="35">
        <v>0</v>
      </c>
      <c r="R6" s="35">
        <v>0</v>
      </c>
    </row>
    <row r="7" spans="1:19">
      <c r="A7" s="199">
        <v>43556</v>
      </c>
      <c r="B7" s="41">
        <v>1</v>
      </c>
      <c r="C7" s="50" t="s">
        <v>806</v>
      </c>
      <c r="D7" s="41" t="s">
        <v>807</v>
      </c>
      <c r="F7" s="198" t="s">
        <v>1473</v>
      </c>
      <c r="G7" s="68" t="s">
        <v>1476</v>
      </c>
      <c r="H7" s="41">
        <v>32129090</v>
      </c>
      <c r="I7" s="41" t="s">
        <v>36</v>
      </c>
      <c r="K7" s="35" t="s">
        <v>49</v>
      </c>
      <c r="L7" s="35" t="s">
        <v>1390</v>
      </c>
      <c r="M7" s="35">
        <v>0</v>
      </c>
      <c r="N7" s="200"/>
      <c r="O7" s="35">
        <v>18</v>
      </c>
      <c r="Q7" s="35">
        <v>0</v>
      </c>
      <c r="R7" s="35">
        <v>0</v>
      </c>
    </row>
    <row r="8" spans="1:19">
      <c r="A8" s="199">
        <v>43556</v>
      </c>
      <c r="B8" s="41">
        <v>1</v>
      </c>
      <c r="C8" s="50" t="s">
        <v>806</v>
      </c>
      <c r="D8" s="41" t="s">
        <v>807</v>
      </c>
      <c r="F8" s="198" t="s">
        <v>1473</v>
      </c>
      <c r="G8" s="68" t="s">
        <v>1476</v>
      </c>
      <c r="H8" s="41">
        <v>32129090</v>
      </c>
      <c r="I8" s="41" t="s">
        <v>36</v>
      </c>
      <c r="K8" s="35" t="s">
        <v>49</v>
      </c>
      <c r="L8" s="35" t="s">
        <v>1912</v>
      </c>
      <c r="M8" s="35">
        <v>0</v>
      </c>
      <c r="N8" s="200"/>
      <c r="O8" s="35">
        <v>18</v>
      </c>
      <c r="Q8" s="35">
        <v>0</v>
      </c>
      <c r="R8" s="35">
        <v>0</v>
      </c>
    </row>
  </sheetData>
  <mergeCells count="18">
    <mergeCell ref="A4:A5"/>
    <mergeCell ref="M4:M5"/>
    <mergeCell ref="B2:S2"/>
    <mergeCell ref="B3:S3"/>
    <mergeCell ref="B4:B5"/>
    <mergeCell ref="C4:C5"/>
    <mergeCell ref="D4:D5"/>
    <mergeCell ref="E4:E5"/>
    <mergeCell ref="F4:F5"/>
    <mergeCell ref="G4:G5"/>
    <mergeCell ref="H4:H5"/>
    <mergeCell ref="N4:N5"/>
    <mergeCell ref="O4:O5"/>
    <mergeCell ref="P4:S4"/>
    <mergeCell ref="I4:I5"/>
    <mergeCell ref="J4:J5"/>
    <mergeCell ref="K4:K5"/>
    <mergeCell ref="L4:L5"/>
  </mergeCells>
  <dataValidations count="1">
    <dataValidation type="list" allowBlank="1" showInputMessage="1" showErrorMessage="1" sqref="L6:L8">
      <formula1>"SEC-17,OTHERS"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C1" workbookViewId="0">
      <selection activeCell="K1" sqref="K1:P1"/>
    </sheetView>
  </sheetViews>
  <sheetFormatPr defaultRowHeight="15"/>
  <cols>
    <col min="1" max="1" width="6" bestFit="1" customWidth="1"/>
    <col min="2" max="2" width="5.5703125" bestFit="1" customWidth="1"/>
    <col min="3" max="3" width="12.7109375" customWidth="1"/>
    <col min="4" max="4" width="11.7109375" customWidth="1"/>
    <col min="5" max="5" width="11.140625" customWidth="1"/>
    <col min="6" max="7" width="9.85546875" customWidth="1"/>
    <col min="9" max="9" width="12.28515625" customWidth="1"/>
    <col min="10" max="10" width="8.5703125" bestFit="1" customWidth="1"/>
    <col min="11" max="11" width="5.5703125" bestFit="1" customWidth="1"/>
    <col min="12" max="12" width="9.28515625" bestFit="1" customWidth="1"/>
    <col min="13" max="13" width="4.5703125" bestFit="1" customWidth="1"/>
    <col min="14" max="15" width="7.5703125" bestFit="1" customWidth="1"/>
    <col min="16" max="16" width="5" bestFit="1" customWidth="1"/>
    <col min="17" max="17" width="4.85546875" bestFit="1" customWidth="1"/>
  </cols>
  <sheetData>
    <row r="1" spans="1:17" ht="15.75" thickBot="1">
      <c r="A1" s="138" t="s">
        <v>1398</v>
      </c>
      <c r="B1" s="138"/>
      <c r="C1" s="138"/>
      <c r="D1" s="138"/>
      <c r="E1" s="138"/>
      <c r="F1" s="138"/>
      <c r="G1" s="138"/>
      <c r="H1" s="138"/>
      <c r="I1" s="138"/>
      <c r="J1" s="139"/>
      <c r="K1" s="139"/>
      <c r="L1" s="139"/>
      <c r="M1" s="139"/>
      <c r="N1" s="139"/>
      <c r="O1" s="139"/>
      <c r="P1" s="139"/>
    </row>
    <row r="2" spans="1:17" ht="15" customHeight="1">
      <c r="A2" s="596" t="s">
        <v>1382</v>
      </c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</row>
    <row r="3" spans="1:17" s="5" customFormat="1" ht="11.25">
      <c r="A3" s="560" t="s">
        <v>11</v>
      </c>
      <c r="B3" s="559" t="s">
        <v>3</v>
      </c>
      <c r="C3" s="559" t="s">
        <v>4</v>
      </c>
      <c r="D3" s="558" t="s">
        <v>5</v>
      </c>
      <c r="E3" s="560" t="s">
        <v>20</v>
      </c>
      <c r="F3" s="560" t="s">
        <v>12</v>
      </c>
      <c r="G3" s="576" t="s">
        <v>779</v>
      </c>
      <c r="H3" s="567" t="s">
        <v>13</v>
      </c>
      <c r="I3" s="560" t="s">
        <v>1408</v>
      </c>
      <c r="J3" s="560" t="s">
        <v>8</v>
      </c>
      <c r="K3" s="559" t="s">
        <v>17</v>
      </c>
      <c r="L3" s="558" t="s">
        <v>16</v>
      </c>
      <c r="M3" s="559" t="s">
        <v>18</v>
      </c>
      <c r="N3" s="559"/>
      <c r="O3" s="559"/>
      <c r="P3" s="559"/>
      <c r="Q3" s="140" t="s">
        <v>48</v>
      </c>
    </row>
    <row r="4" spans="1:17" s="5" customFormat="1" ht="11.25">
      <c r="A4" s="561"/>
      <c r="B4" s="559"/>
      <c r="C4" s="559"/>
      <c r="D4" s="559"/>
      <c r="E4" s="561"/>
      <c r="F4" s="569"/>
      <c r="G4" s="577"/>
      <c r="H4" s="568"/>
      <c r="I4" s="561"/>
      <c r="J4" s="561"/>
      <c r="K4" s="559"/>
      <c r="L4" s="559"/>
      <c r="M4" s="8" t="s">
        <v>27</v>
      </c>
      <c r="N4" s="8" t="s">
        <v>28</v>
      </c>
      <c r="O4" s="8" t="s">
        <v>29</v>
      </c>
      <c r="P4" s="8" t="s">
        <v>30</v>
      </c>
      <c r="Q4" s="8"/>
    </row>
    <row r="5" spans="1:17" s="5" customFormat="1">
      <c r="A5" s="16">
        <v>43556</v>
      </c>
      <c r="B5" s="12">
        <v>1</v>
      </c>
      <c r="C5" s="12" t="s">
        <v>496</v>
      </c>
      <c r="D5" s="12" t="s">
        <v>497</v>
      </c>
      <c r="E5" s="12" t="s">
        <v>39</v>
      </c>
      <c r="F5" s="12">
        <v>0</v>
      </c>
      <c r="G5" s="12" t="s">
        <v>1545</v>
      </c>
      <c r="H5" s="12" t="s">
        <v>41</v>
      </c>
      <c r="I5" t="s">
        <v>1409</v>
      </c>
      <c r="J5" s="26">
        <v>87142090</v>
      </c>
      <c r="K5" s="20">
        <v>28</v>
      </c>
      <c r="L5" s="28">
        <v>0</v>
      </c>
      <c r="M5" s="21">
        <v>0</v>
      </c>
      <c r="N5" s="21">
        <v>0</v>
      </c>
      <c r="O5" s="21">
        <v>0</v>
      </c>
      <c r="P5" s="21">
        <v>0</v>
      </c>
      <c r="Q5" s="12" t="s">
        <v>36</v>
      </c>
    </row>
    <row r="6" spans="1:17" s="5" customFormat="1">
      <c r="A6" s="16">
        <v>43647</v>
      </c>
      <c r="B6" s="12">
        <v>2</v>
      </c>
      <c r="C6" s="12" t="s">
        <v>496</v>
      </c>
      <c r="D6" s="12" t="s">
        <v>497</v>
      </c>
      <c r="E6" s="12" t="s">
        <v>39</v>
      </c>
      <c r="F6" s="12">
        <v>0</v>
      </c>
      <c r="G6" s="12"/>
      <c r="H6" s="12" t="s">
        <v>41</v>
      </c>
      <c r="I6" t="s">
        <v>1409</v>
      </c>
      <c r="J6" s="12">
        <v>85119000</v>
      </c>
      <c r="K6" s="20">
        <v>28</v>
      </c>
      <c r="L6" s="28">
        <v>0</v>
      </c>
      <c r="M6" s="21">
        <v>0</v>
      </c>
      <c r="N6" s="21">
        <v>0</v>
      </c>
      <c r="O6" s="21">
        <v>0</v>
      </c>
      <c r="P6" s="21">
        <v>0</v>
      </c>
      <c r="Q6" s="12" t="s">
        <v>36</v>
      </c>
    </row>
    <row r="7" spans="1:17">
      <c r="I7" t="s">
        <v>1410</v>
      </c>
    </row>
  </sheetData>
  <mergeCells count="14">
    <mergeCell ref="K3:K4"/>
    <mergeCell ref="L3:L4"/>
    <mergeCell ref="M3:P3"/>
    <mergeCell ref="A2:Q2"/>
    <mergeCell ref="A3:A4"/>
    <mergeCell ref="B3:B4"/>
    <mergeCell ref="C3:C4"/>
    <mergeCell ref="D3:D4"/>
    <mergeCell ref="E3:E4"/>
    <mergeCell ref="F3:F4"/>
    <mergeCell ref="H3:H4"/>
    <mergeCell ref="I3:I4"/>
    <mergeCell ref="J3:J4"/>
    <mergeCell ref="G3:G4"/>
  </mergeCells>
  <dataValidations count="1">
    <dataValidation type="list" allowBlank="1" showInputMessage="1" showErrorMessage="1" sqref="G5">
      <formula1>"CREDIT NOTE,DEBIT NOTE,INVOICE,BILL OF ENTRY"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L10" sqref="L10"/>
    </sheetView>
  </sheetViews>
  <sheetFormatPr defaultRowHeight="15"/>
  <cols>
    <col min="1" max="1" width="8.5703125" customWidth="1"/>
    <col min="2" max="2" width="5.5703125" bestFit="1" customWidth="1"/>
    <col min="3" max="3" width="12.7109375" customWidth="1"/>
    <col min="4" max="4" width="15" customWidth="1"/>
    <col min="5" max="5" width="11.140625" customWidth="1"/>
    <col min="6" max="6" width="9.85546875" customWidth="1"/>
    <col min="9" max="9" width="12.28515625" customWidth="1"/>
    <col min="10" max="10" width="8.5703125" bestFit="1" customWidth="1"/>
    <col min="11" max="11" width="5.5703125" bestFit="1" customWidth="1"/>
    <col min="12" max="12" width="9.28515625" bestFit="1" customWidth="1"/>
    <col min="13" max="13" width="4.5703125" bestFit="1" customWidth="1"/>
    <col min="14" max="15" width="7.5703125" bestFit="1" customWidth="1"/>
    <col min="16" max="16" width="5" bestFit="1" customWidth="1"/>
    <col min="17" max="17" width="16.5703125" bestFit="1" customWidth="1"/>
  </cols>
  <sheetData>
    <row r="1" spans="1:17" ht="15.75" thickBot="1">
      <c r="A1" s="138" t="s">
        <v>1398</v>
      </c>
      <c r="B1" s="138"/>
      <c r="C1" s="138"/>
      <c r="D1" s="138"/>
      <c r="E1" s="138"/>
      <c r="F1" s="138"/>
      <c r="G1" s="138"/>
      <c r="H1" s="138"/>
      <c r="I1" s="138"/>
      <c r="J1" s="139"/>
      <c r="K1" s="139"/>
      <c r="L1" s="139"/>
      <c r="M1" s="139"/>
      <c r="N1" s="139"/>
      <c r="O1" s="139"/>
      <c r="P1" s="139"/>
    </row>
    <row r="2" spans="1:17" s="141" customFormat="1" ht="19.5" thickBot="1">
      <c r="A2" s="598" t="s">
        <v>1411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</row>
    <row r="3" spans="1:17" ht="18.75">
      <c r="A3" s="600" t="s">
        <v>1412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2"/>
    </row>
    <row r="4" spans="1:17" s="5" customFormat="1" ht="11.25">
      <c r="A4" s="560" t="s">
        <v>11</v>
      </c>
      <c r="B4" s="559" t="s">
        <v>3</v>
      </c>
      <c r="C4" s="559" t="s">
        <v>4</v>
      </c>
      <c r="D4" s="558" t="s">
        <v>5</v>
      </c>
      <c r="E4" s="560" t="s">
        <v>20</v>
      </c>
      <c r="F4" s="560" t="s">
        <v>12</v>
      </c>
      <c r="G4" s="567" t="s">
        <v>13</v>
      </c>
      <c r="H4" s="576" t="s">
        <v>779</v>
      </c>
      <c r="I4" s="560" t="s">
        <v>1408</v>
      </c>
      <c r="J4" s="560" t="s">
        <v>8</v>
      </c>
      <c r="K4" s="559" t="s">
        <v>17</v>
      </c>
      <c r="L4" s="558" t="s">
        <v>16</v>
      </c>
      <c r="M4" s="559" t="s">
        <v>18</v>
      </c>
      <c r="N4" s="559"/>
      <c r="O4" s="559"/>
      <c r="P4" s="559"/>
      <c r="Q4" s="140" t="s">
        <v>48</v>
      </c>
    </row>
    <row r="5" spans="1:17" s="5" customFormat="1" ht="11.25">
      <c r="A5" s="561"/>
      <c r="B5" s="559"/>
      <c r="C5" s="559"/>
      <c r="D5" s="559"/>
      <c r="E5" s="561"/>
      <c r="F5" s="569"/>
      <c r="G5" s="568"/>
      <c r="H5" s="577"/>
      <c r="I5" s="561"/>
      <c r="J5" s="561"/>
      <c r="K5" s="559"/>
      <c r="L5" s="559"/>
      <c r="M5" s="8" t="s">
        <v>27</v>
      </c>
      <c r="N5" s="8" t="s">
        <v>28</v>
      </c>
      <c r="O5" s="8" t="s">
        <v>29</v>
      </c>
      <c r="P5" s="8" t="s">
        <v>30</v>
      </c>
      <c r="Q5" s="8"/>
    </row>
    <row r="6" spans="1:17" s="5" customFormat="1">
      <c r="A6" s="310">
        <v>43556</v>
      </c>
      <c r="B6" s="10">
        <v>1</v>
      </c>
      <c r="C6" s="137" t="s">
        <v>919</v>
      </c>
      <c r="D6" s="10"/>
      <c r="E6" s="10"/>
      <c r="F6" s="10">
        <v>0</v>
      </c>
      <c r="G6" s="10" t="s">
        <v>41</v>
      </c>
      <c r="H6" s="10" t="s">
        <v>1545</v>
      </c>
      <c r="I6" s="137" t="s">
        <v>1409</v>
      </c>
      <c r="J6" s="15"/>
      <c r="K6" s="311">
        <v>2.5</v>
      </c>
      <c r="L6" s="333">
        <v>18500</v>
      </c>
      <c r="M6" s="334">
        <v>0</v>
      </c>
      <c r="N6" s="334">
        <f>+L6/100*K6</f>
        <v>462.5</v>
      </c>
      <c r="O6" s="334">
        <f>+L6/100*K6</f>
        <v>462.5</v>
      </c>
      <c r="P6" s="334">
        <v>0</v>
      </c>
      <c r="Q6" s="148" t="s">
        <v>1417</v>
      </c>
    </row>
    <row r="7" spans="1:17" s="5" customFormat="1">
      <c r="A7" s="310">
        <v>43556</v>
      </c>
      <c r="B7" s="10">
        <v>1</v>
      </c>
      <c r="C7" s="137" t="s">
        <v>919</v>
      </c>
      <c r="D7" s="10"/>
      <c r="E7" s="10"/>
      <c r="F7" s="10">
        <v>0</v>
      </c>
      <c r="G7" s="10" t="s">
        <v>41</v>
      </c>
      <c r="H7" s="10" t="s">
        <v>1545</v>
      </c>
      <c r="I7" s="137" t="s">
        <v>1409</v>
      </c>
      <c r="J7" s="15"/>
      <c r="K7" s="311">
        <v>2.5</v>
      </c>
      <c r="L7" s="333">
        <v>18500</v>
      </c>
      <c r="M7" s="334">
        <v>0</v>
      </c>
      <c r="N7" s="334">
        <f t="shared" ref="N7:N23" si="0">+L7/100*K7</f>
        <v>462.5</v>
      </c>
      <c r="O7" s="334">
        <f t="shared" ref="O7:O23" si="1">+L7/100*K7</f>
        <v>462.5</v>
      </c>
      <c r="P7" s="334">
        <v>0</v>
      </c>
      <c r="Q7" s="148" t="s">
        <v>1916</v>
      </c>
    </row>
    <row r="8" spans="1:17" s="5" customFormat="1">
      <c r="A8" s="312">
        <v>43586</v>
      </c>
      <c r="B8" s="12">
        <v>2</v>
      </c>
      <c r="C8" s="60" t="s">
        <v>919</v>
      </c>
      <c r="D8" s="12"/>
      <c r="E8" s="12"/>
      <c r="F8" s="12">
        <v>0</v>
      </c>
      <c r="G8" s="12" t="s">
        <v>41</v>
      </c>
      <c r="H8" s="12"/>
      <c r="I8" s="60" t="s">
        <v>1409</v>
      </c>
      <c r="J8" s="12"/>
      <c r="K8" s="20">
        <v>2.5</v>
      </c>
      <c r="L8" s="60">
        <v>17400</v>
      </c>
      <c r="M8" s="309">
        <v>0</v>
      </c>
      <c r="N8" s="334">
        <f t="shared" si="0"/>
        <v>435</v>
      </c>
      <c r="O8" s="334">
        <f t="shared" si="1"/>
        <v>435</v>
      </c>
      <c r="P8" s="309">
        <v>0</v>
      </c>
      <c r="Q8" s="307" t="s">
        <v>1417</v>
      </c>
    </row>
    <row r="9" spans="1:17" s="5" customFormat="1">
      <c r="A9" s="312">
        <v>43586</v>
      </c>
      <c r="B9" s="12">
        <v>2</v>
      </c>
      <c r="C9" s="60" t="s">
        <v>919</v>
      </c>
      <c r="D9" s="12"/>
      <c r="E9" s="12"/>
      <c r="F9" s="12">
        <v>0</v>
      </c>
      <c r="G9" s="12" t="s">
        <v>41</v>
      </c>
      <c r="H9" s="12"/>
      <c r="I9" s="60" t="s">
        <v>1409</v>
      </c>
      <c r="J9" s="12"/>
      <c r="K9" s="20">
        <v>2.5</v>
      </c>
      <c r="L9" s="60">
        <v>17400</v>
      </c>
      <c r="M9" s="309">
        <v>0</v>
      </c>
      <c r="N9" s="334">
        <f t="shared" si="0"/>
        <v>435</v>
      </c>
      <c r="O9" s="334">
        <f t="shared" si="1"/>
        <v>435</v>
      </c>
      <c r="P9" s="309">
        <v>0</v>
      </c>
      <c r="Q9" s="307" t="s">
        <v>1916</v>
      </c>
    </row>
    <row r="10" spans="1:17" ht="14.25" customHeight="1">
      <c r="A10" s="312">
        <v>43586</v>
      </c>
      <c r="B10" s="12">
        <v>1</v>
      </c>
      <c r="C10" s="50" t="s">
        <v>994</v>
      </c>
      <c r="D10" s="41" t="str">
        <f>VLOOKUP(C10,'MASTER PURCHASE PARTY'!$B$4:$E$50002,2,FALSE)</f>
        <v>27AAFCD5233J1ZM</v>
      </c>
      <c r="E10" s="12"/>
      <c r="F10" s="12">
        <v>0</v>
      </c>
      <c r="G10" s="12" t="s">
        <v>41</v>
      </c>
      <c r="H10" s="12" t="s">
        <v>1545</v>
      </c>
      <c r="I10" s="60" t="s">
        <v>1410</v>
      </c>
      <c r="J10" s="26"/>
      <c r="K10" s="20">
        <v>2.5</v>
      </c>
      <c r="L10" s="60">
        <v>4500</v>
      </c>
      <c r="M10" s="309">
        <v>0</v>
      </c>
      <c r="N10" s="334">
        <f t="shared" si="0"/>
        <v>112.5</v>
      </c>
      <c r="O10" s="334">
        <f t="shared" si="1"/>
        <v>112.5</v>
      </c>
      <c r="P10" s="309">
        <v>0</v>
      </c>
      <c r="Q10" s="307" t="s">
        <v>1417</v>
      </c>
    </row>
    <row r="11" spans="1:17" ht="14.25" customHeight="1">
      <c r="A11" s="312">
        <v>43586</v>
      </c>
      <c r="B11" s="12">
        <v>1</v>
      </c>
      <c r="C11" s="50" t="s">
        <v>994</v>
      </c>
      <c r="D11" s="41" t="str">
        <f>VLOOKUP(C11,'MASTER PURCHASE PARTY'!$B$4:$E$50002,2,FALSE)</f>
        <v>27AAFCD5233J1ZM</v>
      </c>
      <c r="E11" s="12"/>
      <c r="F11" s="12">
        <v>0</v>
      </c>
      <c r="G11" s="12" t="s">
        <v>41</v>
      </c>
      <c r="H11" s="12" t="s">
        <v>1545</v>
      </c>
      <c r="I11" s="60" t="s">
        <v>1410</v>
      </c>
      <c r="J11" s="26"/>
      <c r="K11" s="20">
        <v>2.5</v>
      </c>
      <c r="L11" s="60">
        <v>4500</v>
      </c>
      <c r="M11" s="309">
        <v>0</v>
      </c>
      <c r="N11" s="334">
        <f t="shared" si="0"/>
        <v>112.5</v>
      </c>
      <c r="O11" s="334">
        <f t="shared" si="1"/>
        <v>112.5</v>
      </c>
      <c r="P11" s="309">
        <v>0</v>
      </c>
      <c r="Q11" s="307" t="s">
        <v>1916</v>
      </c>
    </row>
    <row r="12" spans="1:17">
      <c r="A12" s="312">
        <v>43586</v>
      </c>
      <c r="B12" s="12">
        <v>2</v>
      </c>
      <c r="C12" s="60" t="s">
        <v>1918</v>
      </c>
      <c r="D12" s="41" t="e">
        <f>VLOOKUP(C12,'MASTER PURCHASE PARTY'!$B$4:$E$50002,2,FALSE)</f>
        <v>#N/A</v>
      </c>
      <c r="E12" s="12"/>
      <c r="F12" s="12">
        <v>0</v>
      </c>
      <c r="G12" s="12" t="s">
        <v>41</v>
      </c>
      <c r="H12" s="12"/>
      <c r="I12" s="60" t="s">
        <v>1409</v>
      </c>
      <c r="J12" s="12"/>
      <c r="K12" s="20">
        <v>2.5</v>
      </c>
      <c r="L12" s="60">
        <v>23660</v>
      </c>
      <c r="M12" s="309">
        <v>0</v>
      </c>
      <c r="N12" s="334">
        <f t="shared" si="0"/>
        <v>591.5</v>
      </c>
      <c r="O12" s="334">
        <f t="shared" si="1"/>
        <v>591.5</v>
      </c>
      <c r="P12" s="309">
        <v>0</v>
      </c>
      <c r="Q12" s="307" t="s">
        <v>1417</v>
      </c>
    </row>
    <row r="13" spans="1:17">
      <c r="A13" s="312">
        <v>43586</v>
      </c>
      <c r="B13" s="12">
        <v>2</v>
      </c>
      <c r="C13" s="60" t="s">
        <v>1918</v>
      </c>
      <c r="D13" s="41" t="e">
        <f>VLOOKUP(C13,'MASTER PURCHASE PARTY'!$B$4:$E$50002,2,FALSE)</f>
        <v>#N/A</v>
      </c>
      <c r="E13" s="12"/>
      <c r="F13" s="12">
        <v>0</v>
      </c>
      <c r="G13" s="12" t="s">
        <v>41</v>
      </c>
      <c r="H13" s="12"/>
      <c r="I13" s="60" t="s">
        <v>1409</v>
      </c>
      <c r="J13" s="12"/>
      <c r="K13" s="20">
        <v>2.5</v>
      </c>
      <c r="L13" s="60">
        <v>23660</v>
      </c>
      <c r="M13" s="309">
        <v>0</v>
      </c>
      <c r="N13" s="334">
        <f t="shared" si="0"/>
        <v>591.5</v>
      </c>
      <c r="O13" s="334">
        <f t="shared" si="1"/>
        <v>591.5</v>
      </c>
      <c r="P13" s="309">
        <v>0</v>
      </c>
      <c r="Q13" s="307" t="s">
        <v>1916</v>
      </c>
    </row>
    <row r="14" spans="1:17">
      <c r="A14" s="312">
        <v>43617</v>
      </c>
      <c r="B14" s="60">
        <v>1</v>
      </c>
      <c r="C14" s="60" t="s">
        <v>919</v>
      </c>
      <c r="D14" s="60"/>
      <c r="E14" s="60"/>
      <c r="F14" s="60"/>
      <c r="G14" s="60"/>
      <c r="H14" s="60"/>
      <c r="I14" s="60"/>
      <c r="J14" s="60"/>
      <c r="K14" s="313">
        <v>2.5</v>
      </c>
      <c r="L14" s="60">
        <v>49200</v>
      </c>
      <c r="M14" s="309">
        <v>0</v>
      </c>
      <c r="N14" s="334">
        <f t="shared" si="0"/>
        <v>1230</v>
      </c>
      <c r="O14" s="334">
        <f t="shared" si="1"/>
        <v>1230</v>
      </c>
      <c r="P14" s="309">
        <v>0</v>
      </c>
      <c r="Q14" s="307" t="s">
        <v>1417</v>
      </c>
    </row>
    <row r="15" spans="1:17">
      <c r="A15" s="312">
        <v>43617</v>
      </c>
      <c r="B15" s="60">
        <v>1</v>
      </c>
      <c r="C15" s="60" t="s">
        <v>919</v>
      </c>
      <c r="D15" s="60"/>
      <c r="E15" s="60"/>
      <c r="F15" s="60"/>
      <c r="G15" s="60"/>
      <c r="H15" s="60"/>
      <c r="I15" s="60"/>
      <c r="J15" s="60"/>
      <c r="K15" s="313">
        <v>2.5</v>
      </c>
      <c r="L15" s="60">
        <v>49200</v>
      </c>
      <c r="M15" s="309">
        <v>0</v>
      </c>
      <c r="N15" s="334">
        <f t="shared" si="0"/>
        <v>1230</v>
      </c>
      <c r="O15" s="334">
        <f t="shared" si="1"/>
        <v>1230</v>
      </c>
      <c r="P15" s="309">
        <v>0</v>
      </c>
      <c r="Q15" s="307" t="s">
        <v>1916</v>
      </c>
    </row>
    <row r="16" spans="1:17">
      <c r="A16" s="312">
        <v>43647</v>
      </c>
      <c r="B16" s="60">
        <v>1</v>
      </c>
      <c r="C16" s="50" t="s">
        <v>919</v>
      </c>
      <c r="D16" s="41"/>
      <c r="E16" s="60"/>
      <c r="F16" s="60"/>
      <c r="G16" s="60"/>
      <c r="H16" s="60"/>
      <c r="I16" s="60"/>
      <c r="J16" s="60"/>
      <c r="K16" s="313">
        <v>2.5</v>
      </c>
      <c r="L16" s="60">
        <v>49200</v>
      </c>
      <c r="M16" s="309">
        <v>0</v>
      </c>
      <c r="N16" s="334">
        <f t="shared" si="0"/>
        <v>1230</v>
      </c>
      <c r="O16" s="334">
        <f t="shared" si="1"/>
        <v>1230</v>
      </c>
      <c r="P16" s="309">
        <v>0</v>
      </c>
      <c r="Q16" s="307" t="s">
        <v>1417</v>
      </c>
    </row>
    <row r="17" spans="1:17">
      <c r="A17" s="312">
        <v>43647</v>
      </c>
      <c r="B17" s="60">
        <v>1</v>
      </c>
      <c r="C17" s="50" t="s">
        <v>919</v>
      </c>
      <c r="D17" s="41"/>
      <c r="E17" s="60"/>
      <c r="F17" s="60"/>
      <c r="G17" s="60"/>
      <c r="H17" s="60"/>
      <c r="I17" s="60"/>
      <c r="J17" s="60"/>
      <c r="K17" s="313">
        <v>2.5</v>
      </c>
      <c r="L17" s="60">
        <v>49200</v>
      </c>
      <c r="M17" s="309">
        <v>0</v>
      </c>
      <c r="N17" s="334">
        <f t="shared" si="0"/>
        <v>1230</v>
      </c>
      <c r="O17" s="334">
        <f t="shared" si="1"/>
        <v>1230</v>
      </c>
      <c r="P17" s="309">
        <v>0</v>
      </c>
      <c r="Q17" s="307" t="s">
        <v>1916</v>
      </c>
    </row>
    <row r="18" spans="1:17">
      <c r="A18" s="312">
        <v>43647</v>
      </c>
      <c r="B18" s="60">
        <v>2</v>
      </c>
      <c r="C18" s="50" t="s">
        <v>1183</v>
      </c>
      <c r="D18" s="41" t="str">
        <f>VLOOKUP(C18,'MASTER PURCHASE PARTY'!$B$4:$E$50002,2,FALSE)</f>
        <v>23AAFFO4378L1ZX</v>
      </c>
      <c r="E18" s="60"/>
      <c r="F18" s="60"/>
      <c r="G18" s="60"/>
      <c r="H18" s="60"/>
      <c r="I18" s="60"/>
      <c r="J18" s="60"/>
      <c r="K18" s="313">
        <v>2.5</v>
      </c>
      <c r="L18" s="60">
        <v>49200</v>
      </c>
      <c r="M18" s="309">
        <v>0</v>
      </c>
      <c r="N18" s="334">
        <f t="shared" si="0"/>
        <v>1230</v>
      </c>
      <c r="O18" s="334">
        <f t="shared" si="1"/>
        <v>1230</v>
      </c>
      <c r="P18" s="309">
        <v>0</v>
      </c>
      <c r="Q18" s="307" t="s">
        <v>1417</v>
      </c>
    </row>
    <row r="19" spans="1:17">
      <c r="A19" s="312">
        <v>43647</v>
      </c>
      <c r="B19" s="60">
        <v>2</v>
      </c>
      <c r="C19" s="50" t="s">
        <v>1183</v>
      </c>
      <c r="D19" s="41" t="str">
        <f>VLOOKUP(C19,'MASTER PURCHASE PARTY'!$B$4:$E$50002,2,FALSE)</f>
        <v>23AAFFO4378L1ZX</v>
      </c>
      <c r="E19" s="60"/>
      <c r="F19" s="60"/>
      <c r="G19" s="60"/>
      <c r="H19" s="60"/>
      <c r="I19" s="60"/>
      <c r="J19" s="60"/>
      <c r="K19" s="313">
        <v>2.5</v>
      </c>
      <c r="L19" s="60">
        <v>49200</v>
      </c>
      <c r="M19" s="309">
        <v>0</v>
      </c>
      <c r="N19" s="334">
        <f t="shared" si="0"/>
        <v>1230</v>
      </c>
      <c r="O19" s="334">
        <f t="shared" si="1"/>
        <v>1230</v>
      </c>
      <c r="P19" s="309">
        <v>0</v>
      </c>
      <c r="Q19" s="307" t="s">
        <v>1916</v>
      </c>
    </row>
    <row r="20" spans="1:17">
      <c r="A20" s="45">
        <v>43678</v>
      </c>
      <c r="B20" s="316">
        <v>1</v>
      </c>
      <c r="C20" s="50" t="s">
        <v>919</v>
      </c>
      <c r="D20" s="41"/>
      <c r="E20" s="60"/>
      <c r="F20" s="60"/>
      <c r="G20" s="60"/>
      <c r="H20" s="60"/>
      <c r="I20" s="60"/>
      <c r="J20" s="60"/>
      <c r="K20" s="313">
        <v>2.5</v>
      </c>
      <c r="L20" s="60">
        <v>67200</v>
      </c>
      <c r="M20" s="309">
        <v>0</v>
      </c>
      <c r="N20" s="334">
        <f t="shared" si="0"/>
        <v>1680</v>
      </c>
      <c r="O20" s="334">
        <f t="shared" si="1"/>
        <v>1680</v>
      </c>
      <c r="P20" s="309">
        <v>0</v>
      </c>
      <c r="Q20" s="332" t="s">
        <v>1417</v>
      </c>
    </row>
    <row r="21" spans="1:17">
      <c r="A21" s="45">
        <v>43678</v>
      </c>
      <c r="B21" s="316">
        <v>1</v>
      </c>
      <c r="C21" s="50" t="s">
        <v>919</v>
      </c>
      <c r="D21" s="41"/>
      <c r="E21" s="60"/>
      <c r="F21" s="60"/>
      <c r="G21" s="60"/>
      <c r="H21" s="60"/>
      <c r="I21" s="60"/>
      <c r="J21" s="60"/>
      <c r="K21" s="313">
        <v>2.5</v>
      </c>
      <c r="L21" s="60">
        <v>67200</v>
      </c>
      <c r="M21" s="309">
        <v>0</v>
      </c>
      <c r="N21" s="334">
        <f t="shared" si="0"/>
        <v>1680</v>
      </c>
      <c r="O21" s="334">
        <f t="shared" si="1"/>
        <v>1680</v>
      </c>
      <c r="P21" s="309">
        <v>0</v>
      </c>
      <c r="Q21" s="332" t="s">
        <v>1916</v>
      </c>
    </row>
    <row r="22" spans="1:17">
      <c r="A22" s="45">
        <v>43678</v>
      </c>
      <c r="B22" s="316">
        <v>2</v>
      </c>
      <c r="C22" s="50" t="s">
        <v>1183</v>
      </c>
      <c r="D22" s="41" t="str">
        <f>VLOOKUP(C22,'MASTER PURCHASE PARTY'!$B$4:$E$50002,2,FALSE)</f>
        <v>23AAFFO4378L1ZX</v>
      </c>
      <c r="E22" s="60"/>
      <c r="F22" s="60"/>
      <c r="G22" s="60"/>
      <c r="H22" s="60"/>
      <c r="I22" s="60"/>
      <c r="J22" s="60"/>
      <c r="K22" s="313">
        <v>2.5</v>
      </c>
      <c r="L22" s="60">
        <v>4600</v>
      </c>
      <c r="M22" s="309">
        <v>0</v>
      </c>
      <c r="N22" s="334">
        <f t="shared" si="0"/>
        <v>115</v>
      </c>
      <c r="O22" s="334">
        <f t="shared" si="1"/>
        <v>115</v>
      </c>
      <c r="P22" s="309">
        <v>0</v>
      </c>
      <c r="Q22" s="332" t="s">
        <v>1417</v>
      </c>
    </row>
    <row r="23" spans="1:17">
      <c r="A23" s="45">
        <v>43678</v>
      </c>
      <c r="B23" s="316">
        <v>2</v>
      </c>
      <c r="C23" s="50" t="s">
        <v>1183</v>
      </c>
      <c r="D23" s="41" t="str">
        <f>VLOOKUP(C23,'MASTER PURCHASE PARTY'!$B$4:$E$50002,2,FALSE)</f>
        <v>23AAFFO4378L1ZX</v>
      </c>
      <c r="E23" s="60"/>
      <c r="F23" s="60"/>
      <c r="G23" s="60"/>
      <c r="H23" s="60"/>
      <c r="I23" s="60"/>
      <c r="J23" s="60"/>
      <c r="K23" s="313">
        <v>2.5</v>
      </c>
      <c r="L23" s="60">
        <v>4600</v>
      </c>
      <c r="M23" s="309">
        <v>0</v>
      </c>
      <c r="N23" s="334">
        <f t="shared" si="0"/>
        <v>115</v>
      </c>
      <c r="O23" s="334">
        <f t="shared" si="1"/>
        <v>115</v>
      </c>
      <c r="P23" s="309">
        <v>0</v>
      </c>
      <c r="Q23" s="332" t="s">
        <v>1916</v>
      </c>
    </row>
  </sheetData>
  <mergeCells count="15">
    <mergeCell ref="J4:J5"/>
    <mergeCell ref="K4:K5"/>
    <mergeCell ref="L4:L5"/>
    <mergeCell ref="M4:P4"/>
    <mergeCell ref="A2:Q2"/>
    <mergeCell ref="A3:L3"/>
    <mergeCell ref="A4:A5"/>
    <mergeCell ref="B4:B5"/>
    <mergeCell ref="C4:C5"/>
    <mergeCell ref="D4:D5"/>
    <mergeCell ref="E4:E5"/>
    <mergeCell ref="F4:F5"/>
    <mergeCell ref="G4:G5"/>
    <mergeCell ref="I4:I5"/>
    <mergeCell ref="H4:H5"/>
  </mergeCells>
  <conditionalFormatting sqref="C18">
    <cfRule type="duplicateValues" dxfId="182" priority="5"/>
  </conditionalFormatting>
  <conditionalFormatting sqref="C22">
    <cfRule type="duplicateValues" dxfId="181" priority="3"/>
  </conditionalFormatting>
  <conditionalFormatting sqref="C19">
    <cfRule type="duplicateValues" dxfId="180" priority="2"/>
  </conditionalFormatting>
  <conditionalFormatting sqref="C23">
    <cfRule type="duplicateValues" dxfId="179" priority="1"/>
  </conditionalFormatting>
  <dataValidations count="2">
    <dataValidation type="list" allowBlank="1" showInputMessage="1" showErrorMessage="1" sqref="H6:H7 H10:H11">
      <formula1>"CREDIT NOTE,DEBIT NOTE,INVOICE,BILL OF ENTRY"</formula1>
    </dataValidation>
    <dataValidation type="list" allowBlank="1" showInputMessage="1" showErrorMessage="1" sqref="Q6:Q23">
      <formula1>"ELEGIBLE INPUT,ELEGIBLE OUTPUT"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SALE</vt:lpstr>
      <vt:lpstr>SALE NEW</vt:lpstr>
      <vt:lpstr>PURCHASE</vt:lpstr>
      <vt:lpstr>PURCHASE NEW- ANNX-2</vt:lpstr>
      <vt:lpstr>SUMMERY</vt:lpstr>
      <vt:lpstr>RULE 42&amp;43</vt:lpstr>
      <vt:lpstr>SEC-17(5)</vt:lpstr>
      <vt:lpstr>SALE MISSING DOC</vt:lpstr>
      <vt:lpstr>RMC INPUT-OUTPUT</vt:lpstr>
      <vt:lpstr>RMC WORKING</vt:lpstr>
      <vt:lpstr>PUR-WORKING</vt:lpstr>
      <vt:lpstr>GSTR-1 OLD</vt:lpstr>
      <vt:lpstr>GSTR-3B</vt:lpstr>
      <vt:lpstr>SALE WORKING</vt:lpstr>
      <vt:lpstr>GST &amp; RMC PAYMENT</vt:lpstr>
      <vt:lpstr>GST SALE &amp; PUR RECO</vt:lpstr>
      <vt:lpstr>HSN SUMMERY</vt:lpstr>
      <vt:lpstr>SALE PURCHASE SUMMERY</vt:lpstr>
      <vt:lpstr>GSTR-1 NEW</vt:lpstr>
      <vt:lpstr>RATEWISE SALE -PUR</vt:lpstr>
      <vt:lpstr> 2A YEARLY</vt:lpstr>
      <vt:lpstr>SALE NET PARTYWISE</vt:lpstr>
      <vt:lpstr>PUR NET PARTYWISE</vt:lpstr>
      <vt:lpstr>MASTER SALE PARTY</vt:lpstr>
      <vt:lpstr>MASTER SALE HSN</vt:lpstr>
      <vt:lpstr>MASTER PURCHASE PARTY</vt:lpstr>
      <vt:lpstr>MASTER PUR-HSN</vt:lpstr>
      <vt:lpstr>RMC</vt:lpstr>
      <vt:lpstr>RULE42 &amp; SEC 17 WORKING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2019-09-17T11:04:17Z</dcterms:modified>
</cp:coreProperties>
</file>